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filterPrivacy="1" codeName="Denne_projektmappe"/>
  <xr:revisionPtr revIDLastSave="0" documentId="8_{E3C97069-07B6-4018-B5AC-5D8B116D5A62}" xr6:coauthVersionLast="47" xr6:coauthVersionMax="47" xr10:uidLastSave="{00000000-0000-0000-0000-000000000000}"/>
  <bookViews>
    <workbookView showHorizontalScroll="0" showVerticalScroll="0" xWindow="-120" yWindow="-120" windowWidth="29040" windowHeight="15840" tabRatio="908" xr2:uid="{00000000-000D-0000-FFFF-FFFF00000000}"/>
  </bookViews>
  <sheets>
    <sheet name="Analyse" sheetId="1" r:id="rId1"/>
    <sheet name="Forklaring" sheetId="17" r:id="rId2"/>
    <sheet name="1 - Ydelsesmodtagere" sheetId="9" r:id="rId3"/>
    <sheet name="Forklaring 1" sheetId="10" r:id="rId4"/>
    <sheet name="2 - Andele" sheetId="11" r:id="rId5"/>
    <sheet name="Forklaring 2" sheetId="12" r:id="rId6"/>
    <sheet name="3 - Budget og regnskab" sheetId="13" r:id="rId7"/>
    <sheet name="Forklaring 3" sheetId="14" r:id="rId8"/>
    <sheet name="4 - Udvikling" sheetId="15" r:id="rId9"/>
    <sheet name="Forklaring 4" sheetId="16" r:id="rId10"/>
    <sheet name="BEREGNING" sheetId="4" r:id="rId11"/>
    <sheet name="DATA - økonomi" sheetId="8" r:id="rId12"/>
  </sheets>
  <definedNames>
    <definedName name="Kommuner">Analyse!$H$4:$H$103</definedName>
    <definedName name="_xlnm.Print_Area" localSheetId="2">'1 - Ydelsesmodtagere'!$B$2:$L$36</definedName>
    <definedName name="_xlnm.Print_Area" localSheetId="4">'2 - Andele'!$B$2:$L$36</definedName>
    <definedName name="_xlnm.Print_Area" localSheetId="6">'3 - Budget og regnskab'!$B$2:$L$36</definedName>
    <definedName name="_xlnm.Print_Area" localSheetId="8">'4 - Udvikling'!$B$2:$U$36</definedName>
    <definedName name="_xlnm.Print_Area" localSheetId="0">Analyse!$A$1:$U$133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511" i="4" l="1"/>
  <c r="AN510" i="4"/>
  <c r="AN509" i="4"/>
  <c r="AN508" i="4"/>
  <c r="AN507" i="4"/>
  <c r="AN506" i="4"/>
  <c r="AN505" i="4"/>
  <c r="AN504" i="4"/>
  <c r="AN503" i="4"/>
  <c r="AN502" i="4"/>
  <c r="AN501" i="4"/>
  <c r="AN500" i="4"/>
  <c r="AN499" i="4"/>
  <c r="AN498" i="4"/>
  <c r="AN497" i="4"/>
  <c r="AN496" i="4"/>
  <c r="AN495" i="4"/>
  <c r="AN494" i="4"/>
  <c r="AN493" i="4"/>
  <c r="AN492" i="4"/>
  <c r="AN491" i="4"/>
  <c r="AN490" i="4"/>
  <c r="AN489" i="4"/>
  <c r="AN488" i="4"/>
  <c r="AN487" i="4"/>
  <c r="AN486" i="4"/>
  <c r="AN485" i="4"/>
  <c r="AN484" i="4"/>
  <c r="AN483" i="4"/>
  <c r="AN482" i="4"/>
  <c r="AN481" i="4"/>
  <c r="AN480" i="4"/>
  <c r="AN479" i="4"/>
  <c r="AN478" i="4"/>
  <c r="AN477" i="4"/>
  <c r="AN476" i="4"/>
  <c r="AN475" i="4"/>
  <c r="AN474" i="4"/>
  <c r="AN473" i="4"/>
  <c r="AN472" i="4"/>
  <c r="AN471" i="4"/>
  <c r="AN470" i="4"/>
  <c r="AN469" i="4"/>
  <c r="AN468" i="4"/>
  <c r="AN467" i="4"/>
  <c r="AN466" i="4"/>
  <c r="AN465" i="4"/>
  <c r="AN464" i="4"/>
  <c r="AN463" i="4"/>
  <c r="AN462" i="4"/>
  <c r="AN461" i="4"/>
  <c r="AN460" i="4"/>
  <c r="AN459" i="4"/>
  <c r="AN458" i="4"/>
  <c r="AN457" i="4"/>
  <c r="AN456" i="4"/>
  <c r="AN455" i="4"/>
  <c r="AN454" i="4"/>
  <c r="AN453" i="4"/>
  <c r="AN452" i="4"/>
  <c r="AN451" i="4"/>
  <c r="AN450" i="4"/>
  <c r="AN449" i="4"/>
  <c r="AN448" i="4"/>
  <c r="AN447" i="4"/>
  <c r="AN446" i="4"/>
  <c r="AN445" i="4"/>
  <c r="AN444" i="4"/>
  <c r="AN443" i="4"/>
  <c r="AN442" i="4"/>
  <c r="AN441" i="4"/>
  <c r="AN440" i="4"/>
  <c r="AN439" i="4"/>
  <c r="AN438" i="4"/>
  <c r="AN437" i="4"/>
  <c r="AN436" i="4"/>
  <c r="AN435" i="4"/>
  <c r="AN434" i="4"/>
  <c r="AN433" i="4"/>
  <c r="AN432" i="4"/>
  <c r="AN431" i="4"/>
  <c r="AN430" i="4"/>
  <c r="AN429" i="4"/>
  <c r="AN428" i="4"/>
  <c r="AN427" i="4"/>
  <c r="AN426" i="4"/>
  <c r="AN425" i="4"/>
  <c r="AN424" i="4"/>
  <c r="AN423" i="4"/>
  <c r="AN422" i="4"/>
  <c r="AN421" i="4"/>
  <c r="AN420" i="4"/>
  <c r="AN419" i="4"/>
  <c r="AN418" i="4"/>
  <c r="AN417" i="4"/>
  <c r="AN416" i="4"/>
  <c r="AN415" i="4"/>
  <c r="AN414" i="4"/>
  <c r="AN410" i="4"/>
  <c r="AN409" i="4"/>
  <c r="AN408" i="4"/>
  <c r="AN407" i="4"/>
  <c r="AN406" i="4"/>
  <c r="AN405" i="4"/>
  <c r="AN404" i="4"/>
  <c r="AN403" i="4"/>
  <c r="AN402" i="4"/>
  <c r="AN401" i="4"/>
  <c r="AN400" i="4"/>
  <c r="AN399" i="4"/>
  <c r="AN398" i="4"/>
  <c r="AN397" i="4"/>
  <c r="AN396" i="4"/>
  <c r="AN395" i="4"/>
  <c r="AN394" i="4"/>
  <c r="AN393" i="4"/>
  <c r="AN392" i="4"/>
  <c r="AN391" i="4"/>
  <c r="AN390" i="4"/>
  <c r="AN389" i="4"/>
  <c r="AN388" i="4"/>
  <c r="AN387" i="4"/>
  <c r="AN386" i="4"/>
  <c r="AN385" i="4"/>
  <c r="AN384" i="4"/>
  <c r="AN383" i="4"/>
  <c r="AN382" i="4"/>
  <c r="AN381" i="4"/>
  <c r="AN380" i="4"/>
  <c r="AN379" i="4"/>
  <c r="AN378" i="4"/>
  <c r="AN377" i="4"/>
  <c r="AN376" i="4"/>
  <c r="AN375" i="4"/>
  <c r="AN374" i="4"/>
  <c r="AN373" i="4"/>
  <c r="AN372" i="4"/>
  <c r="AN371" i="4"/>
  <c r="AN370" i="4"/>
  <c r="AN369" i="4"/>
  <c r="AN368" i="4"/>
  <c r="AN367" i="4"/>
  <c r="AN366" i="4"/>
  <c r="AN365" i="4"/>
  <c r="AN364" i="4"/>
  <c r="AN363" i="4"/>
  <c r="AN362" i="4"/>
  <c r="AN361" i="4"/>
  <c r="AN360" i="4"/>
  <c r="AN359" i="4"/>
  <c r="AN358" i="4"/>
  <c r="AN357" i="4"/>
  <c r="AN356" i="4"/>
  <c r="AN355" i="4"/>
  <c r="AN354" i="4"/>
  <c r="AN353" i="4"/>
  <c r="AN352" i="4"/>
  <c r="AN351" i="4"/>
  <c r="AN350" i="4"/>
  <c r="AN349" i="4"/>
  <c r="AN348" i="4"/>
  <c r="AN347" i="4"/>
  <c r="AN346" i="4"/>
  <c r="AN345" i="4"/>
  <c r="AN344" i="4"/>
  <c r="AN343" i="4"/>
  <c r="AN342" i="4"/>
  <c r="AN341" i="4"/>
  <c r="AN340" i="4"/>
  <c r="AN339" i="4"/>
  <c r="AN338" i="4"/>
  <c r="AN337" i="4"/>
  <c r="AN336" i="4"/>
  <c r="AN335" i="4"/>
  <c r="AN334" i="4"/>
  <c r="AN333" i="4"/>
  <c r="AN332" i="4"/>
  <c r="AN331" i="4"/>
  <c r="AN330" i="4"/>
  <c r="AN329" i="4"/>
  <c r="AN328" i="4"/>
  <c r="AN327" i="4"/>
  <c r="AN326" i="4"/>
  <c r="AN325" i="4"/>
  <c r="AN324" i="4"/>
  <c r="AN323" i="4"/>
  <c r="AN322" i="4"/>
  <c r="AN321" i="4"/>
  <c r="AN320" i="4"/>
  <c r="AN319" i="4"/>
  <c r="AN318" i="4"/>
  <c r="AN317" i="4"/>
  <c r="AN316" i="4"/>
  <c r="AN315" i="4"/>
  <c r="AN314" i="4"/>
  <c r="AN313" i="4"/>
  <c r="M511" i="4"/>
  <c r="M510" i="4"/>
  <c r="M509" i="4"/>
  <c r="M508" i="4"/>
  <c r="M507" i="4"/>
  <c r="M506" i="4"/>
  <c r="M505" i="4"/>
  <c r="M504" i="4"/>
  <c r="M503" i="4"/>
  <c r="M502" i="4"/>
  <c r="M501" i="4"/>
  <c r="M500" i="4"/>
  <c r="M499" i="4"/>
  <c r="M498" i="4"/>
  <c r="M497" i="4"/>
  <c r="M496" i="4"/>
  <c r="M495" i="4"/>
  <c r="M494" i="4"/>
  <c r="M493" i="4"/>
  <c r="M492" i="4"/>
  <c r="M491" i="4"/>
  <c r="M490" i="4"/>
  <c r="M489" i="4"/>
  <c r="M488" i="4"/>
  <c r="M487" i="4"/>
  <c r="M486" i="4"/>
  <c r="M485" i="4"/>
  <c r="M484" i="4"/>
  <c r="M483" i="4"/>
  <c r="M482" i="4"/>
  <c r="M481" i="4"/>
  <c r="M480" i="4"/>
  <c r="M479" i="4"/>
  <c r="M478" i="4"/>
  <c r="M477" i="4"/>
  <c r="M476" i="4"/>
  <c r="M475" i="4"/>
  <c r="M474" i="4"/>
  <c r="M473" i="4"/>
  <c r="M472" i="4"/>
  <c r="M471" i="4"/>
  <c r="M470" i="4"/>
  <c r="M469" i="4"/>
  <c r="M468" i="4"/>
  <c r="M467" i="4"/>
  <c r="M466" i="4"/>
  <c r="M465" i="4"/>
  <c r="M464" i="4"/>
  <c r="M463" i="4"/>
  <c r="M462" i="4"/>
  <c r="M461" i="4"/>
  <c r="M460" i="4"/>
  <c r="M459" i="4"/>
  <c r="M458" i="4"/>
  <c r="M457" i="4"/>
  <c r="M456" i="4"/>
  <c r="M455" i="4"/>
  <c r="M454" i="4"/>
  <c r="M453" i="4"/>
  <c r="M452" i="4"/>
  <c r="M451" i="4"/>
  <c r="M450" i="4"/>
  <c r="M449" i="4"/>
  <c r="M448" i="4"/>
  <c r="M447" i="4"/>
  <c r="M446" i="4"/>
  <c r="M445" i="4"/>
  <c r="M444" i="4"/>
  <c r="M443" i="4"/>
  <c r="M442" i="4"/>
  <c r="M441" i="4"/>
  <c r="M440" i="4"/>
  <c r="M439" i="4"/>
  <c r="M438" i="4"/>
  <c r="M437" i="4"/>
  <c r="M436" i="4"/>
  <c r="M435" i="4"/>
  <c r="M434" i="4"/>
  <c r="M433" i="4"/>
  <c r="M432" i="4"/>
  <c r="M431" i="4"/>
  <c r="M430" i="4"/>
  <c r="M429" i="4"/>
  <c r="M428" i="4"/>
  <c r="M427" i="4"/>
  <c r="M426" i="4"/>
  <c r="M425" i="4"/>
  <c r="M424" i="4"/>
  <c r="M423" i="4"/>
  <c r="M422" i="4"/>
  <c r="M421" i="4"/>
  <c r="M420" i="4"/>
  <c r="M419" i="4"/>
  <c r="M418" i="4"/>
  <c r="M417" i="4"/>
  <c r="M416" i="4"/>
  <c r="M415" i="4"/>
  <c r="M414" i="4"/>
  <c r="J4" i="1" l="1"/>
  <c r="AO69" i="4"/>
  <c r="AO70" i="4"/>
  <c r="AP32" i="4"/>
  <c r="AP69" i="4"/>
  <c r="AQ69" i="4"/>
  <c r="AO32" i="4"/>
  <c r="AP22" i="4"/>
  <c r="AQ22" i="4"/>
  <c r="AO97" i="4"/>
  <c r="AO23" i="4"/>
  <c r="AQ4" i="4"/>
  <c r="AO4" i="4"/>
  <c r="AP70" i="4"/>
  <c r="AQ23" i="4"/>
  <c r="AP4" i="4"/>
  <c r="AQ32" i="4"/>
  <c r="AQ70" i="4"/>
  <c r="AP97" i="4"/>
  <c r="AQ97" i="4"/>
  <c r="AO22" i="4"/>
  <c r="AP23" i="4"/>
  <c r="J5" i="1" l="1"/>
  <c r="B49" i="11"/>
  <c r="B59" i="11" s="1"/>
  <c r="B6" i="11" s="1"/>
  <c r="B50" i="11"/>
  <c r="B60" i="11" s="1"/>
  <c r="B7" i="11" s="1"/>
  <c r="B51" i="11"/>
  <c r="B61" i="11" s="1"/>
  <c r="B8" i="11" s="1"/>
  <c r="B50" i="9"/>
  <c r="B49" i="9"/>
  <c r="AH314" i="4"/>
  <c r="AL314" i="4" s="1"/>
  <c r="AH315" i="4"/>
  <c r="AL315" i="4" s="1"/>
  <c r="AH316" i="4"/>
  <c r="AL316" i="4" s="1"/>
  <c r="AH317" i="4"/>
  <c r="AL317" i="4" s="1"/>
  <c r="AH318" i="4"/>
  <c r="AL318" i="4" s="1"/>
  <c r="AH319" i="4"/>
  <c r="AL319" i="4" s="1"/>
  <c r="AH320" i="4"/>
  <c r="AL320" i="4" s="1"/>
  <c r="AH321" i="4"/>
  <c r="AL321" i="4" s="1"/>
  <c r="AH322" i="4"/>
  <c r="AL322" i="4" s="1"/>
  <c r="AH323" i="4"/>
  <c r="AL323" i="4" s="1"/>
  <c r="AH324" i="4"/>
  <c r="AL324" i="4" s="1"/>
  <c r="AH325" i="4"/>
  <c r="AL325" i="4" s="1"/>
  <c r="AH326" i="4"/>
  <c r="AL326" i="4" s="1"/>
  <c r="AH327" i="4"/>
  <c r="AL327" i="4" s="1"/>
  <c r="AH328" i="4"/>
  <c r="AL328" i="4" s="1"/>
  <c r="AH329" i="4"/>
  <c r="AL329" i="4" s="1"/>
  <c r="AH330" i="4"/>
  <c r="AL330" i="4" s="1"/>
  <c r="AH331" i="4"/>
  <c r="AL331" i="4" s="1"/>
  <c r="AH332" i="4"/>
  <c r="AL332" i="4" s="1"/>
  <c r="AH333" i="4"/>
  <c r="AL333" i="4" s="1"/>
  <c r="AH334" i="4"/>
  <c r="AL334" i="4" s="1"/>
  <c r="AH335" i="4"/>
  <c r="AL335" i="4" s="1"/>
  <c r="AH336" i="4"/>
  <c r="AL336" i="4" s="1"/>
  <c r="AH337" i="4"/>
  <c r="AL337" i="4" s="1"/>
  <c r="AH338" i="4"/>
  <c r="AL338" i="4" s="1"/>
  <c r="AH339" i="4"/>
  <c r="AL339" i="4" s="1"/>
  <c r="AH340" i="4"/>
  <c r="AL340" i="4" s="1"/>
  <c r="AH341" i="4"/>
  <c r="AL341" i="4" s="1"/>
  <c r="AH342" i="4"/>
  <c r="AL342" i="4" s="1"/>
  <c r="AH343" i="4"/>
  <c r="AL343" i="4" s="1"/>
  <c r="AH344" i="4"/>
  <c r="AL344" i="4" s="1"/>
  <c r="AH345" i="4"/>
  <c r="AL345" i="4" s="1"/>
  <c r="AH346" i="4"/>
  <c r="AL346" i="4" s="1"/>
  <c r="AH347" i="4"/>
  <c r="AL347" i="4" s="1"/>
  <c r="AH348" i="4"/>
  <c r="AL348" i="4" s="1"/>
  <c r="AH349" i="4"/>
  <c r="AL349" i="4" s="1"/>
  <c r="AH350" i="4"/>
  <c r="AL350" i="4" s="1"/>
  <c r="AH351" i="4"/>
  <c r="AL351" i="4" s="1"/>
  <c r="AH352" i="4"/>
  <c r="AL352" i="4" s="1"/>
  <c r="AH353" i="4"/>
  <c r="AL353" i="4" s="1"/>
  <c r="AH354" i="4"/>
  <c r="AL354" i="4" s="1"/>
  <c r="AH355" i="4"/>
  <c r="AL355" i="4" s="1"/>
  <c r="AH356" i="4"/>
  <c r="AL356" i="4" s="1"/>
  <c r="AH357" i="4"/>
  <c r="AL357" i="4" s="1"/>
  <c r="AH358" i="4"/>
  <c r="AL358" i="4" s="1"/>
  <c r="AH359" i="4"/>
  <c r="AL359" i="4" s="1"/>
  <c r="AH360" i="4"/>
  <c r="AL360" i="4" s="1"/>
  <c r="AH361" i="4"/>
  <c r="AL361" i="4" s="1"/>
  <c r="AH362" i="4"/>
  <c r="AL362" i="4" s="1"/>
  <c r="AH363" i="4"/>
  <c r="AL363" i="4" s="1"/>
  <c r="AH364" i="4"/>
  <c r="AL364" i="4" s="1"/>
  <c r="AH365" i="4"/>
  <c r="AL365" i="4" s="1"/>
  <c r="AH366" i="4"/>
  <c r="AL366" i="4" s="1"/>
  <c r="AH367" i="4"/>
  <c r="AL367" i="4" s="1"/>
  <c r="AH368" i="4"/>
  <c r="AL368" i="4" s="1"/>
  <c r="AH369" i="4"/>
  <c r="AL369" i="4" s="1"/>
  <c r="AH370" i="4"/>
  <c r="AL370" i="4" s="1"/>
  <c r="AH371" i="4"/>
  <c r="AL371" i="4" s="1"/>
  <c r="AH372" i="4"/>
  <c r="AL372" i="4" s="1"/>
  <c r="AH373" i="4"/>
  <c r="AL373" i="4" s="1"/>
  <c r="AH374" i="4"/>
  <c r="AL374" i="4" s="1"/>
  <c r="AH375" i="4"/>
  <c r="AL375" i="4" s="1"/>
  <c r="AH376" i="4"/>
  <c r="AL376" i="4" s="1"/>
  <c r="AH377" i="4"/>
  <c r="AL377" i="4" s="1"/>
  <c r="AH378" i="4"/>
  <c r="AL378" i="4" s="1"/>
  <c r="AH379" i="4"/>
  <c r="AL379" i="4" s="1"/>
  <c r="AH380" i="4"/>
  <c r="AL380" i="4" s="1"/>
  <c r="AH381" i="4"/>
  <c r="AL381" i="4" s="1"/>
  <c r="AH382" i="4"/>
  <c r="AL382" i="4" s="1"/>
  <c r="AH383" i="4"/>
  <c r="AL383" i="4" s="1"/>
  <c r="AH384" i="4"/>
  <c r="AL384" i="4" s="1"/>
  <c r="AH385" i="4"/>
  <c r="AL385" i="4" s="1"/>
  <c r="AH386" i="4"/>
  <c r="AL386" i="4" s="1"/>
  <c r="AH387" i="4"/>
  <c r="AL387" i="4" s="1"/>
  <c r="AH388" i="4"/>
  <c r="AL388" i="4" s="1"/>
  <c r="AH389" i="4"/>
  <c r="AL389" i="4" s="1"/>
  <c r="AH390" i="4"/>
  <c r="AL390" i="4" s="1"/>
  <c r="AH391" i="4"/>
  <c r="AL391" i="4" s="1"/>
  <c r="AH392" i="4"/>
  <c r="AL392" i="4" s="1"/>
  <c r="AH393" i="4"/>
  <c r="AL393" i="4" s="1"/>
  <c r="AH394" i="4"/>
  <c r="AL394" i="4" s="1"/>
  <c r="AH395" i="4"/>
  <c r="AL395" i="4" s="1"/>
  <c r="AH396" i="4"/>
  <c r="AL396" i="4" s="1"/>
  <c r="AH397" i="4"/>
  <c r="AL397" i="4" s="1"/>
  <c r="AH398" i="4"/>
  <c r="AL398" i="4" s="1"/>
  <c r="AH399" i="4"/>
  <c r="AL399" i="4" s="1"/>
  <c r="AH400" i="4"/>
  <c r="AL400" i="4" s="1"/>
  <c r="AH401" i="4"/>
  <c r="AL401" i="4" s="1"/>
  <c r="AH402" i="4"/>
  <c r="AL402" i="4" s="1"/>
  <c r="AH403" i="4"/>
  <c r="AL403" i="4" s="1"/>
  <c r="AH404" i="4"/>
  <c r="AL404" i="4" s="1"/>
  <c r="AH405" i="4"/>
  <c r="AL405" i="4" s="1"/>
  <c r="AH406" i="4"/>
  <c r="AL406" i="4" s="1"/>
  <c r="AH407" i="4"/>
  <c r="AL407" i="4" s="1"/>
  <c r="AH408" i="4"/>
  <c r="AL408" i="4" s="1"/>
  <c r="AH409" i="4"/>
  <c r="AL409" i="4" s="1"/>
  <c r="AH410" i="4"/>
  <c r="AL410" i="4" s="1"/>
  <c r="AH313" i="4"/>
  <c r="AP73" i="4"/>
  <c r="AP88" i="4"/>
  <c r="AP53" i="4"/>
  <c r="AQ61" i="4"/>
  <c r="AQ5" i="4"/>
  <c r="AO7" i="4"/>
  <c r="AO55" i="4"/>
  <c r="AP8" i="4"/>
  <c r="AO94" i="4"/>
  <c r="AO21" i="4"/>
  <c r="AP10" i="4"/>
  <c r="AO50" i="4"/>
  <c r="AP18" i="4"/>
  <c r="AP13" i="4"/>
  <c r="AO34" i="4"/>
  <c r="AQ46" i="4"/>
  <c r="AO41" i="4"/>
  <c r="AQ36" i="4"/>
  <c r="AQ40" i="4"/>
  <c r="AP55" i="4"/>
  <c r="AO53" i="4"/>
  <c r="AP47" i="4"/>
  <c r="AO16" i="4"/>
  <c r="AO20" i="4"/>
  <c r="AQ19" i="4"/>
  <c r="AO67" i="4"/>
  <c r="AQ51" i="4"/>
  <c r="AP37" i="4"/>
  <c r="AP26" i="4"/>
  <c r="AP57" i="4"/>
  <c r="AP45" i="4"/>
  <c r="AO99" i="4"/>
  <c r="AO87" i="4"/>
  <c r="AQ48" i="4"/>
  <c r="AO59" i="4"/>
  <c r="AQ80" i="4"/>
  <c r="AP60" i="4"/>
  <c r="AO91" i="4"/>
  <c r="AP27" i="4"/>
  <c r="AO14" i="4"/>
  <c r="AO78" i="4"/>
  <c r="AO93" i="4"/>
  <c r="AQ42" i="4"/>
  <c r="AQ79" i="4"/>
  <c r="AP12" i="4"/>
  <c r="AP9" i="4"/>
  <c r="AP50" i="4"/>
  <c r="AQ59" i="4"/>
  <c r="AQ100" i="4"/>
  <c r="AO96" i="4"/>
  <c r="AQ93" i="4"/>
  <c r="AO31" i="4"/>
  <c r="AQ87" i="4"/>
  <c r="AO71" i="4"/>
  <c r="AQ66" i="4"/>
  <c r="AQ37" i="4"/>
  <c r="AO88" i="4"/>
  <c r="AO101" i="4"/>
  <c r="AO12" i="4"/>
  <c r="AP101" i="4"/>
  <c r="AQ86" i="4"/>
  <c r="AP71" i="4"/>
  <c r="AP75" i="4"/>
  <c r="AP94" i="4"/>
  <c r="AQ12" i="4"/>
  <c r="AQ58" i="4"/>
  <c r="AP74" i="4"/>
  <c r="AP82" i="4"/>
  <c r="AO74" i="4"/>
  <c r="AQ18" i="4"/>
  <c r="AQ98" i="4"/>
  <c r="AQ60" i="4"/>
  <c r="AQ14" i="4"/>
  <c r="AO19" i="4"/>
  <c r="AP49" i="4"/>
  <c r="AO11" i="4"/>
  <c r="AQ68" i="4"/>
  <c r="AQ24" i="4"/>
  <c r="AO76" i="4"/>
  <c r="AP85" i="4"/>
  <c r="AP19" i="4"/>
  <c r="AO37" i="4"/>
  <c r="AO98" i="4"/>
  <c r="AO80" i="4"/>
  <c r="AO51" i="4"/>
  <c r="AO25" i="4"/>
  <c r="AO95" i="4"/>
  <c r="AP63" i="4"/>
  <c r="AO39" i="4"/>
  <c r="AO86" i="4"/>
  <c r="AQ38" i="4"/>
  <c r="AO60" i="4"/>
  <c r="AQ26" i="4"/>
  <c r="AP64" i="4"/>
  <c r="AQ54" i="4"/>
  <c r="AP102" i="4"/>
  <c r="AQ11" i="4"/>
  <c r="AO79" i="4"/>
  <c r="AQ89" i="4"/>
  <c r="AQ57" i="4"/>
  <c r="AQ83" i="4"/>
  <c r="AP95" i="4"/>
  <c r="AQ82" i="4"/>
  <c r="AO42" i="4"/>
  <c r="AP98" i="4"/>
  <c r="AO45" i="4"/>
  <c r="AQ21" i="4"/>
  <c r="AP62" i="4"/>
  <c r="AO100" i="4"/>
  <c r="AP72" i="4"/>
  <c r="AP16" i="4"/>
  <c r="AQ56" i="4"/>
  <c r="AQ63" i="4"/>
  <c r="AQ84" i="4"/>
  <c r="AO40" i="4"/>
  <c r="AQ9" i="4"/>
  <c r="AP68" i="4"/>
  <c r="AQ75" i="4"/>
  <c r="AQ45" i="4"/>
  <c r="AP61" i="4"/>
  <c r="AO64" i="4"/>
  <c r="AP48" i="4"/>
  <c r="AP92" i="4"/>
  <c r="AQ13" i="4"/>
  <c r="AO33" i="4"/>
  <c r="AO89" i="4"/>
  <c r="AQ7" i="4"/>
  <c r="AP44" i="4"/>
  <c r="AP42" i="4"/>
  <c r="AP35" i="4"/>
  <c r="AQ67" i="4"/>
  <c r="AP24" i="4"/>
  <c r="AP34" i="4"/>
  <c r="AO62" i="4"/>
  <c r="AP6" i="4"/>
  <c r="AQ92" i="4"/>
  <c r="AQ20" i="4"/>
  <c r="AQ55" i="4"/>
  <c r="AQ16" i="4"/>
  <c r="AO54" i="4"/>
  <c r="AO35" i="4"/>
  <c r="AO77" i="4"/>
  <c r="AP86" i="4"/>
  <c r="AQ102" i="4"/>
  <c r="AP14" i="4"/>
  <c r="AP100" i="4"/>
  <c r="AO85" i="4"/>
  <c r="AO13" i="4"/>
  <c r="AQ96" i="4"/>
  <c r="AO65" i="4"/>
  <c r="AP84" i="4"/>
  <c r="AP46" i="4"/>
  <c r="AO92" i="4"/>
  <c r="AO38" i="4"/>
  <c r="AP56" i="4"/>
  <c r="AO72" i="4"/>
  <c r="AQ17" i="4"/>
  <c r="AQ35" i="4"/>
  <c r="AO27" i="4"/>
  <c r="AQ81" i="4"/>
  <c r="AQ41" i="4"/>
  <c r="AP76" i="4"/>
  <c r="AO66" i="4"/>
  <c r="AQ27" i="4"/>
  <c r="AO36" i="4"/>
  <c r="AO102" i="4"/>
  <c r="AO28" i="4"/>
  <c r="AO81" i="4"/>
  <c r="AP11" i="4"/>
  <c r="AP54" i="4"/>
  <c r="AQ94" i="4"/>
  <c r="AO44" i="4"/>
  <c r="AQ72" i="4"/>
  <c r="AQ43" i="4"/>
  <c r="AQ52" i="4"/>
  <c r="AO46" i="4"/>
  <c r="AP83" i="4"/>
  <c r="AP30" i="4"/>
  <c r="AP91" i="4"/>
  <c r="AO58" i="4"/>
  <c r="AQ64" i="4"/>
  <c r="AO29" i="4"/>
  <c r="AO30" i="4"/>
  <c r="AP89" i="4"/>
  <c r="AO56" i="4"/>
  <c r="AQ74" i="4"/>
  <c r="AO6" i="4"/>
  <c r="AQ71" i="4"/>
  <c r="AO75" i="4"/>
  <c r="AQ101" i="4"/>
  <c r="AO43" i="4"/>
  <c r="AQ10" i="4"/>
  <c r="AP7" i="4"/>
  <c r="AQ39" i="4"/>
  <c r="AP96" i="4"/>
  <c r="AQ77" i="4"/>
  <c r="AP43" i="4"/>
  <c r="AP41" i="4"/>
  <c r="AQ99" i="4"/>
  <c r="AQ90" i="4"/>
  <c r="AO17" i="4"/>
  <c r="AO26" i="4"/>
  <c r="AQ53" i="4"/>
  <c r="AP87" i="4"/>
  <c r="AQ95" i="4"/>
  <c r="AP20" i="4"/>
  <c r="AO83" i="4"/>
  <c r="AP25" i="4"/>
  <c r="AQ85" i="4"/>
  <c r="AO90" i="4"/>
  <c r="AP5" i="4"/>
  <c r="AQ78" i="4"/>
  <c r="AO82" i="4"/>
  <c r="AO5" i="4"/>
  <c r="AQ88" i="4"/>
  <c r="AQ28" i="4"/>
  <c r="AP93" i="4"/>
  <c r="AO48" i="4"/>
  <c r="AQ73" i="4"/>
  <c r="AQ91" i="4"/>
  <c r="AP78" i="4"/>
  <c r="AP29" i="4"/>
  <c r="AO84" i="4"/>
  <c r="AO47" i="4"/>
  <c r="AQ8" i="4"/>
  <c r="AO57" i="4"/>
  <c r="AO61" i="4"/>
  <c r="AP52" i="4"/>
  <c r="AQ25" i="4"/>
  <c r="AQ30" i="4"/>
  <c r="AO68" i="4"/>
  <c r="AQ44" i="4"/>
  <c r="AQ47" i="4"/>
  <c r="AO73" i="4"/>
  <c r="AO49" i="4"/>
  <c r="AO15" i="4"/>
  <c r="AP90" i="4"/>
  <c r="AQ15" i="4"/>
  <c r="AO63" i="4"/>
  <c r="AP21" i="4"/>
  <c r="AP51" i="4"/>
  <c r="AP65" i="4"/>
  <c r="AO24" i="4"/>
  <c r="AP28" i="4"/>
  <c r="AQ62" i="4"/>
  <c r="AQ76" i="4"/>
  <c r="AQ65" i="4"/>
  <c r="AO10" i="4"/>
  <c r="AO9" i="4"/>
  <c r="AP38" i="4"/>
  <c r="AP80" i="4"/>
  <c r="AO18" i="4"/>
  <c r="AP59" i="4"/>
  <c r="AQ33" i="4"/>
  <c r="AQ50" i="4"/>
  <c r="AP66" i="4"/>
  <c r="AP77" i="4"/>
  <c r="AO52" i="4"/>
  <c r="AQ31" i="4"/>
  <c r="AP40" i="4"/>
  <c r="AP67" i="4"/>
  <c r="AQ34" i="4"/>
  <c r="AQ49" i="4"/>
  <c r="AP79" i="4"/>
  <c r="AP58" i="4"/>
  <c r="AP33" i="4"/>
  <c r="AP81" i="4"/>
  <c r="AO8" i="4"/>
  <c r="AP36" i="4"/>
  <c r="AP39" i="4"/>
  <c r="AP31" i="4"/>
  <c r="AQ29" i="4"/>
  <c r="AP99" i="4"/>
  <c r="AQ6" i="4"/>
  <c r="AP17" i="4"/>
  <c r="AP15" i="4"/>
  <c r="AL313" i="4" l="1"/>
  <c r="AI313" i="4"/>
  <c r="L106" i="1" s="1"/>
  <c r="AI347" i="4"/>
  <c r="I40" i="1" s="1"/>
  <c r="AI383" i="4"/>
  <c r="AI315" i="4"/>
  <c r="AI319" i="4"/>
  <c r="AI379" i="4"/>
  <c r="I72" i="1" s="1"/>
  <c r="AI399" i="4"/>
  <c r="I92" i="1" s="1"/>
  <c r="AI375" i="4"/>
  <c r="I68" i="1" s="1"/>
  <c r="AI367" i="4"/>
  <c r="AI351" i="4"/>
  <c r="I44" i="1" s="1"/>
  <c r="AI407" i="4"/>
  <c r="AI343" i="4"/>
  <c r="AI403" i="4"/>
  <c r="AI371" i="4"/>
  <c r="I64" i="1" s="1"/>
  <c r="AI339" i="4"/>
  <c r="I32" i="1" s="1"/>
  <c r="AI335" i="4"/>
  <c r="I28" i="1" s="1"/>
  <c r="I100" i="1"/>
  <c r="AI395" i="4"/>
  <c r="I88" i="1" s="1"/>
  <c r="AI363" i="4"/>
  <c r="I56" i="1" s="1"/>
  <c r="AI331" i="4"/>
  <c r="I24" i="1" s="1"/>
  <c r="AI391" i="4"/>
  <c r="AI359" i="4"/>
  <c r="I52" i="1" s="1"/>
  <c r="AI327" i="4"/>
  <c r="I8" i="1"/>
  <c r="AI387" i="4"/>
  <c r="AI355" i="4"/>
  <c r="I48" i="1" s="1"/>
  <c r="AI323" i="4"/>
  <c r="I16" i="1" s="1"/>
  <c r="I96" i="1"/>
  <c r="I76" i="1"/>
  <c r="I60" i="1"/>
  <c r="I20" i="1"/>
  <c r="I12" i="1"/>
  <c r="AI410" i="4"/>
  <c r="I103" i="1" s="1"/>
  <c r="AI406" i="4"/>
  <c r="I99" i="1" s="1"/>
  <c r="AI402" i="4"/>
  <c r="I95" i="1" s="1"/>
  <c r="AI398" i="4"/>
  <c r="I91" i="1" s="1"/>
  <c r="AI394" i="4"/>
  <c r="I87" i="1" s="1"/>
  <c r="AI390" i="4"/>
  <c r="I83" i="1" s="1"/>
  <c r="AI386" i="4"/>
  <c r="I79" i="1" s="1"/>
  <c r="AI382" i="4"/>
  <c r="I75" i="1" s="1"/>
  <c r="AI378" i="4"/>
  <c r="I71" i="1" s="1"/>
  <c r="AI374" i="4"/>
  <c r="I67" i="1" s="1"/>
  <c r="AI370" i="4"/>
  <c r="I63" i="1" s="1"/>
  <c r="AI366" i="4"/>
  <c r="I59" i="1" s="1"/>
  <c r="AI362" i="4"/>
  <c r="I55" i="1" s="1"/>
  <c r="AI358" i="4"/>
  <c r="I51" i="1" s="1"/>
  <c r="AI354" i="4"/>
  <c r="I47" i="1" s="1"/>
  <c r="AI350" i="4"/>
  <c r="I43" i="1" s="1"/>
  <c r="AI346" i="4"/>
  <c r="I39" i="1" s="1"/>
  <c r="AI342" i="4"/>
  <c r="I35" i="1" s="1"/>
  <c r="AI338" i="4"/>
  <c r="I31" i="1" s="1"/>
  <c r="AI334" i="4"/>
  <c r="I27" i="1" s="1"/>
  <c r="AI330" i="4"/>
  <c r="I23" i="1" s="1"/>
  <c r="AI326" i="4"/>
  <c r="I19" i="1" s="1"/>
  <c r="AI322" i="4"/>
  <c r="I15" i="1" s="1"/>
  <c r="AI318" i="4"/>
  <c r="I11" i="1" s="1"/>
  <c r="AI314" i="4"/>
  <c r="I7" i="1" s="1"/>
  <c r="I84" i="1"/>
  <c r="AI409" i="4"/>
  <c r="I102" i="1" s="1"/>
  <c r="AI405" i="4"/>
  <c r="I98" i="1" s="1"/>
  <c r="AI401" i="4"/>
  <c r="I94" i="1" s="1"/>
  <c r="AI397" i="4"/>
  <c r="I90" i="1" s="1"/>
  <c r="AI393" i="4"/>
  <c r="I86" i="1" s="1"/>
  <c r="AI389" i="4"/>
  <c r="I82" i="1" s="1"/>
  <c r="AI385" i="4"/>
  <c r="I78" i="1" s="1"/>
  <c r="AI381" i="4"/>
  <c r="I74" i="1" s="1"/>
  <c r="AI377" i="4"/>
  <c r="I70" i="1" s="1"/>
  <c r="AI373" i="4"/>
  <c r="I66" i="1" s="1"/>
  <c r="AI369" i="4"/>
  <c r="I62" i="1" s="1"/>
  <c r="AI365" i="4"/>
  <c r="I58" i="1" s="1"/>
  <c r="AI361" i="4"/>
  <c r="I54" i="1" s="1"/>
  <c r="AI357" i="4"/>
  <c r="I50" i="1" s="1"/>
  <c r="AI353" i="4"/>
  <c r="I46" i="1" s="1"/>
  <c r="AI349" i="4"/>
  <c r="I42" i="1" s="1"/>
  <c r="AI345" i="4"/>
  <c r="I38" i="1" s="1"/>
  <c r="AI341" i="4"/>
  <c r="I34" i="1" s="1"/>
  <c r="AI337" i="4"/>
  <c r="I30" i="1" s="1"/>
  <c r="AI333" i="4"/>
  <c r="I26" i="1" s="1"/>
  <c r="AI329" i="4"/>
  <c r="I22" i="1" s="1"/>
  <c r="AI325" i="4"/>
  <c r="I18" i="1" s="1"/>
  <c r="AI321" i="4"/>
  <c r="I14" i="1" s="1"/>
  <c r="AI317" i="4"/>
  <c r="I10" i="1" s="1"/>
  <c r="I80" i="1"/>
  <c r="I36" i="1"/>
  <c r="AI408" i="4"/>
  <c r="I101" i="1" s="1"/>
  <c r="AI404" i="4"/>
  <c r="I97" i="1" s="1"/>
  <c r="AI400" i="4"/>
  <c r="I93" i="1" s="1"/>
  <c r="AI396" i="4"/>
  <c r="I89" i="1" s="1"/>
  <c r="AI392" i="4"/>
  <c r="I85" i="1" s="1"/>
  <c r="AI388" i="4"/>
  <c r="I81" i="1" s="1"/>
  <c r="AI384" i="4"/>
  <c r="I77" i="1" s="1"/>
  <c r="AI380" i="4"/>
  <c r="I73" i="1" s="1"/>
  <c r="AI376" i="4"/>
  <c r="I69" i="1" s="1"/>
  <c r="AI372" i="4"/>
  <c r="I65" i="1" s="1"/>
  <c r="AI368" i="4"/>
  <c r="I61" i="1" s="1"/>
  <c r="AI364" i="4"/>
  <c r="I57" i="1" s="1"/>
  <c r="AI360" i="4"/>
  <c r="I53" i="1" s="1"/>
  <c r="AI356" i="4"/>
  <c r="I49" i="1" s="1"/>
  <c r="AI352" i="4"/>
  <c r="I45" i="1" s="1"/>
  <c r="AI348" i="4"/>
  <c r="I41" i="1" s="1"/>
  <c r="AI344" i="4"/>
  <c r="I37" i="1" s="1"/>
  <c r="AI340" i="4"/>
  <c r="I33" i="1" s="1"/>
  <c r="AI336" i="4"/>
  <c r="I29" i="1" s="1"/>
  <c r="AI332" i="4"/>
  <c r="I25" i="1" s="1"/>
  <c r="AI328" i="4"/>
  <c r="I21" i="1" s="1"/>
  <c r="AI324" i="4"/>
  <c r="I17" i="1" s="1"/>
  <c r="AI320" i="4"/>
  <c r="I13" i="1" s="1"/>
  <c r="AI316" i="4"/>
  <c r="I9" i="1" s="1"/>
  <c r="I6" i="1"/>
  <c r="I5" i="1"/>
  <c r="J91" i="1" s="1"/>
  <c r="AB398" i="4" s="1"/>
  <c r="AC398" i="4" s="1"/>
  <c r="E117" i="1"/>
  <c r="E116" i="1"/>
  <c r="E112" i="1"/>
  <c r="E111" i="1"/>
  <c r="E110" i="1"/>
  <c r="E109" i="1"/>
  <c r="E108" i="1"/>
  <c r="AB499" i="4" l="1"/>
  <c r="AC499" i="4" s="1"/>
  <c r="J97" i="1"/>
  <c r="AB404" i="4" s="1"/>
  <c r="AC404" i="4" s="1"/>
  <c r="J51" i="1"/>
  <c r="AB358" i="4" s="1"/>
  <c r="J21" i="1"/>
  <c r="AB328" i="4" s="1"/>
  <c r="AC328" i="4" s="1"/>
  <c r="J53" i="1"/>
  <c r="AB360" i="4" s="1"/>
  <c r="AB461" i="4" s="1"/>
  <c r="J85" i="1"/>
  <c r="AB392" i="4" s="1"/>
  <c r="J22" i="1"/>
  <c r="AB329" i="4" s="1"/>
  <c r="AB430" i="4" s="1"/>
  <c r="J30" i="1"/>
  <c r="AB337" i="4" s="1"/>
  <c r="AB438" i="4" s="1"/>
  <c r="J99" i="1"/>
  <c r="AB406" i="4" s="1"/>
  <c r="AC406" i="4" s="1"/>
  <c r="J48" i="1"/>
  <c r="AB355" i="4" s="1"/>
  <c r="AB456" i="4" s="1"/>
  <c r="J37" i="1"/>
  <c r="AB344" i="4" s="1"/>
  <c r="AB445" i="4" s="1"/>
  <c r="J69" i="1"/>
  <c r="AB376" i="4" s="1"/>
  <c r="AC376" i="4" s="1"/>
  <c r="J101" i="1"/>
  <c r="AB408" i="4" s="1"/>
  <c r="AC408" i="4" s="1"/>
  <c r="J62" i="1"/>
  <c r="AB369" i="4" s="1"/>
  <c r="J33" i="1"/>
  <c r="AB340" i="4" s="1"/>
  <c r="AC340" i="4" s="1"/>
  <c r="J94" i="1"/>
  <c r="AB401" i="4" s="1"/>
  <c r="AC401" i="4" s="1"/>
  <c r="J38" i="1"/>
  <c r="AB345" i="4" s="1"/>
  <c r="AC345" i="4" s="1"/>
  <c r="J54" i="1"/>
  <c r="AB361" i="4" s="1"/>
  <c r="AC361" i="4" s="1"/>
  <c r="J86" i="1"/>
  <c r="AB393" i="4" s="1"/>
  <c r="AC393" i="4" s="1"/>
  <c r="J102" i="1"/>
  <c r="AB409" i="4" s="1"/>
  <c r="AC409" i="4" s="1"/>
  <c r="J27" i="1"/>
  <c r="AB334" i="4" s="1"/>
  <c r="AB435" i="4" s="1"/>
  <c r="J59" i="1"/>
  <c r="AB366" i="4" s="1"/>
  <c r="AB467" i="4" s="1"/>
  <c r="J75" i="1"/>
  <c r="AB382" i="4" s="1"/>
  <c r="AC382" i="4" s="1"/>
  <c r="J98" i="1"/>
  <c r="AB405" i="4" s="1"/>
  <c r="AC405" i="4" s="1"/>
  <c r="J34" i="1"/>
  <c r="AB341" i="4" s="1"/>
  <c r="J66" i="1"/>
  <c r="AB373" i="4" s="1"/>
  <c r="J7" i="1"/>
  <c r="AB314" i="4" s="1"/>
  <c r="AB415" i="4" s="1"/>
  <c r="J63" i="1"/>
  <c r="AB370" i="4" s="1"/>
  <c r="AC370" i="4" s="1"/>
  <c r="J25" i="1"/>
  <c r="AB332" i="4" s="1"/>
  <c r="AB433" i="4" s="1"/>
  <c r="J41" i="1"/>
  <c r="AB348" i="4" s="1"/>
  <c r="J57" i="1"/>
  <c r="AB364" i="4" s="1"/>
  <c r="AC364" i="4" s="1"/>
  <c r="J73" i="1"/>
  <c r="AB380" i="4" s="1"/>
  <c r="AC380" i="4" s="1"/>
  <c r="J89" i="1"/>
  <c r="AB396" i="4" s="1"/>
  <c r="AC396" i="4" s="1"/>
  <c r="J10" i="1"/>
  <c r="AB317" i="4" s="1"/>
  <c r="J26" i="1"/>
  <c r="AB333" i="4" s="1"/>
  <c r="J42" i="1"/>
  <c r="AB349" i="4" s="1"/>
  <c r="AC349" i="4" s="1"/>
  <c r="J58" i="1"/>
  <c r="AB365" i="4" s="1"/>
  <c r="AC365" i="4" s="1"/>
  <c r="J74" i="1"/>
  <c r="AB381" i="4" s="1"/>
  <c r="J90" i="1"/>
  <c r="AB397" i="4" s="1"/>
  <c r="AC397" i="4" s="1"/>
  <c r="J15" i="1"/>
  <c r="AB322" i="4" s="1"/>
  <c r="AB423" i="4" s="1"/>
  <c r="J31" i="1"/>
  <c r="AB338" i="4" s="1"/>
  <c r="J47" i="1"/>
  <c r="AB354" i="4" s="1"/>
  <c r="B47" i="9"/>
  <c r="B48" i="9"/>
  <c r="J6" i="1"/>
  <c r="AB313" i="4" s="1"/>
  <c r="AB414" i="4" s="1"/>
  <c r="J13" i="1"/>
  <c r="AB320" i="4" s="1"/>
  <c r="AC320" i="4" s="1"/>
  <c r="J29" i="1"/>
  <c r="AB336" i="4" s="1"/>
  <c r="AB437" i="4" s="1"/>
  <c r="J45" i="1"/>
  <c r="AB352" i="4" s="1"/>
  <c r="AB453" i="4" s="1"/>
  <c r="J61" i="1"/>
  <c r="AB368" i="4" s="1"/>
  <c r="AC368" i="4" s="1"/>
  <c r="J77" i="1"/>
  <c r="AB384" i="4" s="1"/>
  <c r="AB485" i="4" s="1"/>
  <c r="J93" i="1"/>
  <c r="AB400" i="4" s="1"/>
  <c r="AB501" i="4" s="1"/>
  <c r="J70" i="1"/>
  <c r="AB377" i="4" s="1"/>
  <c r="AC377" i="4" s="1"/>
  <c r="J11" i="1"/>
  <c r="AB318" i="4" s="1"/>
  <c r="AC318" i="4" s="1"/>
  <c r="J43" i="1"/>
  <c r="AB350" i="4" s="1"/>
  <c r="AC350" i="4" s="1"/>
  <c r="J49" i="1"/>
  <c r="AB356" i="4" s="1"/>
  <c r="AC356" i="4" s="1"/>
  <c r="J65" i="1"/>
  <c r="AB372" i="4" s="1"/>
  <c r="J14" i="1"/>
  <c r="AB321" i="4" s="1"/>
  <c r="AB422" i="4" s="1"/>
  <c r="J46" i="1"/>
  <c r="AB353" i="4" s="1"/>
  <c r="AB454" i="4" s="1"/>
  <c r="J78" i="1"/>
  <c r="AB385" i="4" s="1"/>
  <c r="AC385" i="4" s="1"/>
  <c r="J19" i="1"/>
  <c r="AB326" i="4" s="1"/>
  <c r="J67" i="1"/>
  <c r="AB374" i="4" s="1"/>
  <c r="AC374" i="4" s="1"/>
  <c r="J17" i="1"/>
  <c r="AB324" i="4" s="1"/>
  <c r="AC324" i="4" s="1"/>
  <c r="J81" i="1"/>
  <c r="AB388" i="4" s="1"/>
  <c r="AC388" i="4" s="1"/>
  <c r="J18" i="1"/>
  <c r="AB325" i="4" s="1"/>
  <c r="J50" i="1"/>
  <c r="AB357" i="4" s="1"/>
  <c r="AC357" i="4" s="1"/>
  <c r="J82" i="1"/>
  <c r="AB389" i="4" s="1"/>
  <c r="AC389" i="4" s="1"/>
  <c r="J35" i="1"/>
  <c r="AB342" i="4" s="1"/>
  <c r="J83" i="1"/>
  <c r="AB390" i="4" s="1"/>
  <c r="AB491" i="4" s="1"/>
  <c r="J9" i="1"/>
  <c r="AB316" i="4" s="1"/>
  <c r="AB417" i="4" s="1"/>
  <c r="J20" i="1"/>
  <c r="AB327" i="4" s="1"/>
  <c r="J36" i="1"/>
  <c r="AB343" i="4" s="1"/>
  <c r="AC343" i="4" s="1"/>
  <c r="J56" i="1"/>
  <c r="AB363" i="4" s="1"/>
  <c r="J72" i="1"/>
  <c r="AB379" i="4" s="1"/>
  <c r="J88" i="1"/>
  <c r="AB395" i="4" s="1"/>
  <c r="J23" i="1"/>
  <c r="AB330" i="4" s="1"/>
  <c r="AC330" i="4" s="1"/>
  <c r="J39" i="1"/>
  <c r="AB346" i="4" s="1"/>
  <c r="AC346" i="4" s="1"/>
  <c r="J55" i="1"/>
  <c r="AB362" i="4" s="1"/>
  <c r="AC362" i="4" s="1"/>
  <c r="J71" i="1"/>
  <c r="AB378" i="4" s="1"/>
  <c r="AC378" i="4" s="1"/>
  <c r="J87" i="1"/>
  <c r="AB394" i="4" s="1"/>
  <c r="AC394" i="4" s="1"/>
  <c r="J103" i="1"/>
  <c r="AB410" i="4" s="1"/>
  <c r="AC410" i="4" s="1"/>
  <c r="J8" i="1"/>
  <c r="AB315" i="4" s="1"/>
  <c r="J24" i="1"/>
  <c r="AB331" i="4" s="1"/>
  <c r="J40" i="1"/>
  <c r="AB347" i="4" s="1"/>
  <c r="AC347" i="4" s="1"/>
  <c r="J60" i="1"/>
  <c r="AB367" i="4" s="1"/>
  <c r="AC367" i="4" s="1"/>
  <c r="J76" i="1"/>
  <c r="AB383" i="4" s="1"/>
  <c r="AB484" i="4" s="1"/>
  <c r="J92" i="1"/>
  <c r="AB399" i="4" s="1"/>
  <c r="AB500" i="4" s="1"/>
  <c r="J12" i="1"/>
  <c r="AB319" i="4" s="1"/>
  <c r="AB420" i="4" s="1"/>
  <c r="J28" i="1"/>
  <c r="AB335" i="4" s="1"/>
  <c r="AB436" i="4" s="1"/>
  <c r="J44" i="1"/>
  <c r="AB351" i="4" s="1"/>
  <c r="AB452" i="4" s="1"/>
  <c r="J64" i="1"/>
  <c r="AB371" i="4" s="1"/>
  <c r="AC371" i="4" s="1"/>
  <c r="J80" i="1"/>
  <c r="AB387" i="4" s="1"/>
  <c r="J96" i="1"/>
  <c r="AB403" i="4" s="1"/>
  <c r="AC403" i="4" s="1"/>
  <c r="J79" i="1"/>
  <c r="AB386" i="4" s="1"/>
  <c r="AC386" i="4" s="1"/>
  <c r="J95" i="1"/>
  <c r="AB402" i="4" s="1"/>
  <c r="J16" i="1"/>
  <c r="AB323" i="4" s="1"/>
  <c r="AC323" i="4" s="1"/>
  <c r="J32" i="1"/>
  <c r="AB339" i="4" s="1"/>
  <c r="AC339" i="4" s="1"/>
  <c r="J52" i="1"/>
  <c r="AB359" i="4" s="1"/>
  <c r="AC359" i="4" s="1"/>
  <c r="J68" i="1"/>
  <c r="AB375" i="4" s="1"/>
  <c r="J84" i="1"/>
  <c r="AB391" i="4" s="1"/>
  <c r="J100" i="1"/>
  <c r="AB407" i="4" s="1"/>
  <c r="AC407" i="4" s="1"/>
  <c r="AW210" i="4"/>
  <c r="AW212" i="4"/>
  <c r="AW211" i="4"/>
  <c r="AO210" i="4"/>
  <c r="AB496" i="4" l="1"/>
  <c r="AB458" i="4"/>
  <c r="AC458" i="4" s="1"/>
  <c r="AB440" i="4"/>
  <c r="AC440" i="4" s="1"/>
  <c r="AB511" i="4"/>
  <c r="AC511" i="4" s="1"/>
  <c r="AB426" i="4"/>
  <c r="AB473" i="4"/>
  <c r="AB506" i="4"/>
  <c r="AC506" i="4" s="1"/>
  <c r="AB424" i="4"/>
  <c r="AC424" i="4" s="1"/>
  <c r="AB495" i="4"/>
  <c r="AC495" i="4" s="1"/>
  <c r="AB444" i="4"/>
  <c r="AC444" i="4" s="1"/>
  <c r="AB489" i="4"/>
  <c r="AC489" i="4" s="1"/>
  <c r="AB457" i="4"/>
  <c r="AC457" i="4" s="1"/>
  <c r="AB498" i="4"/>
  <c r="AC498" i="4" s="1"/>
  <c r="AB465" i="4"/>
  <c r="AC465" i="4" s="1"/>
  <c r="AB483" i="4"/>
  <c r="AC483" i="4" s="1"/>
  <c r="AB441" i="4"/>
  <c r="AC441" i="4" s="1"/>
  <c r="AB503" i="4"/>
  <c r="AB425" i="4"/>
  <c r="AC425" i="4" s="1"/>
  <c r="AB451" i="4"/>
  <c r="AC451" i="4" s="1"/>
  <c r="AB421" i="4"/>
  <c r="AC421" i="4" s="1"/>
  <c r="AB482" i="4"/>
  <c r="AB449" i="4"/>
  <c r="AB470" i="4"/>
  <c r="AB493" i="4"/>
  <c r="AB487" i="4"/>
  <c r="AC487" i="4" s="1"/>
  <c r="AB463" i="4"/>
  <c r="AC463" i="4" s="1"/>
  <c r="AB419" i="4"/>
  <c r="AC419" i="4" s="1"/>
  <c r="AB509" i="4"/>
  <c r="AC509" i="4" s="1"/>
  <c r="AB476" i="4"/>
  <c r="AB479" i="4"/>
  <c r="AC479" i="4" s="1"/>
  <c r="AB504" i="4"/>
  <c r="AC504" i="4" s="1"/>
  <c r="AB450" i="4"/>
  <c r="AC450" i="4" s="1"/>
  <c r="AB429" i="4"/>
  <c r="AC429" i="4" s="1"/>
  <c r="AB472" i="4"/>
  <c r="AC472" i="4" s="1"/>
  <c r="AB428" i="4"/>
  <c r="AB475" i="4"/>
  <c r="AC475" i="4" s="1"/>
  <c r="AB466" i="4"/>
  <c r="AC466" i="4" s="1"/>
  <c r="AB508" i="4"/>
  <c r="AC508" i="4" s="1"/>
  <c r="AB468" i="4"/>
  <c r="AC468" i="4" s="1"/>
  <c r="AB447" i="4"/>
  <c r="AC447" i="4" s="1"/>
  <c r="AB427" i="4"/>
  <c r="AB478" i="4"/>
  <c r="AC478" i="4" s="1"/>
  <c r="AB471" i="4"/>
  <c r="AC471" i="4" s="1"/>
  <c r="AB510" i="4"/>
  <c r="AC510" i="4" s="1"/>
  <c r="AB477" i="4"/>
  <c r="AC477" i="4" s="1"/>
  <c r="AB492" i="4"/>
  <c r="AB488" i="4"/>
  <c r="AB448" i="4"/>
  <c r="AC448" i="4" s="1"/>
  <c r="AB431" i="4"/>
  <c r="AC431" i="4" s="1"/>
  <c r="AB443" i="4"/>
  <c r="AB486" i="4"/>
  <c r="AC486" i="4" s="1"/>
  <c r="AB434" i="4"/>
  <c r="AB494" i="4"/>
  <c r="AC494" i="4" s="1"/>
  <c r="AB459" i="4"/>
  <c r="AB432" i="4"/>
  <c r="AB455" i="4"/>
  <c r="AB418" i="4"/>
  <c r="AB474" i="4"/>
  <c r="AB462" i="4"/>
  <c r="AC462" i="4" s="1"/>
  <c r="AB505" i="4"/>
  <c r="AC505" i="4" s="1"/>
  <c r="AB416" i="4"/>
  <c r="AB469" i="4"/>
  <c r="AC469" i="4" s="1"/>
  <c r="AB439" i="4"/>
  <c r="AB497" i="4"/>
  <c r="AC497" i="4" s="1"/>
  <c r="AB442" i="4"/>
  <c r="AB446" i="4"/>
  <c r="AC446" i="4" s="1"/>
  <c r="AB507" i="4"/>
  <c r="AC507" i="4" s="1"/>
  <c r="AB490" i="4"/>
  <c r="AC490" i="4" s="1"/>
  <c r="AB460" i="4"/>
  <c r="AC460" i="4" s="1"/>
  <c r="AB480" i="4"/>
  <c r="AB464" i="4"/>
  <c r="AB481" i="4"/>
  <c r="AC481" i="4" s="1"/>
  <c r="AB502" i="4"/>
  <c r="AC502" i="4" s="1"/>
  <c r="B56" i="9"/>
  <c r="C56" i="9" s="1"/>
  <c r="B7" i="9"/>
  <c r="B57" i="9"/>
  <c r="C57" i="9" s="1"/>
  <c r="B8" i="9"/>
  <c r="AO211" i="4"/>
  <c r="AP211" i="4"/>
  <c r="AQ211" i="4"/>
  <c r="AR211" i="4"/>
  <c r="AS211" i="4"/>
  <c r="AT211" i="4"/>
  <c r="AU211" i="4"/>
  <c r="AV211" i="4"/>
  <c r="AX211" i="4"/>
  <c r="AO212" i="4"/>
  <c r="AP212" i="4"/>
  <c r="AQ212" i="4"/>
  <c r="AR212" i="4"/>
  <c r="AS212" i="4"/>
  <c r="AT212" i="4"/>
  <c r="AU212" i="4"/>
  <c r="AV212" i="4"/>
  <c r="AX212" i="4"/>
  <c r="AO213" i="4"/>
  <c r="AP213" i="4"/>
  <c r="AQ213" i="4"/>
  <c r="AR213" i="4"/>
  <c r="AS213" i="4"/>
  <c r="AT213" i="4"/>
  <c r="AU213" i="4"/>
  <c r="AV213" i="4"/>
  <c r="AW213" i="4"/>
  <c r="AX213" i="4"/>
  <c r="AO214" i="4"/>
  <c r="AP214" i="4"/>
  <c r="AQ214" i="4"/>
  <c r="AR214" i="4"/>
  <c r="AS214" i="4"/>
  <c r="AT214" i="4"/>
  <c r="AU214" i="4"/>
  <c r="AV214" i="4"/>
  <c r="AW214" i="4"/>
  <c r="AX214" i="4"/>
  <c r="AO215" i="4"/>
  <c r="AP215" i="4"/>
  <c r="AQ215" i="4"/>
  <c r="AR215" i="4"/>
  <c r="AS215" i="4"/>
  <c r="AT215" i="4"/>
  <c r="AU215" i="4"/>
  <c r="AV215" i="4"/>
  <c r="AW215" i="4"/>
  <c r="AX215" i="4"/>
  <c r="AO216" i="4"/>
  <c r="AP216" i="4"/>
  <c r="AQ216" i="4"/>
  <c r="AR216" i="4"/>
  <c r="AS216" i="4"/>
  <c r="AT216" i="4"/>
  <c r="AU216" i="4"/>
  <c r="AV216" i="4"/>
  <c r="AW216" i="4"/>
  <c r="AX216" i="4"/>
  <c r="AO217" i="4"/>
  <c r="AP217" i="4"/>
  <c r="AQ217" i="4"/>
  <c r="AR217" i="4"/>
  <c r="AS217" i="4"/>
  <c r="AT217" i="4"/>
  <c r="AU217" i="4"/>
  <c r="AV217" i="4"/>
  <c r="AW217" i="4"/>
  <c r="AX217" i="4"/>
  <c r="AO218" i="4"/>
  <c r="AP218" i="4"/>
  <c r="AQ218" i="4"/>
  <c r="AR218" i="4"/>
  <c r="AS218" i="4"/>
  <c r="AT218" i="4"/>
  <c r="AU218" i="4"/>
  <c r="AV218" i="4"/>
  <c r="AW218" i="4"/>
  <c r="AX218" i="4"/>
  <c r="AO219" i="4"/>
  <c r="AP219" i="4"/>
  <c r="AQ219" i="4"/>
  <c r="AR219" i="4"/>
  <c r="AS219" i="4"/>
  <c r="AT219" i="4"/>
  <c r="AU219" i="4"/>
  <c r="AV219" i="4"/>
  <c r="AW219" i="4"/>
  <c r="AX219" i="4"/>
  <c r="AO220" i="4"/>
  <c r="AP220" i="4"/>
  <c r="AQ220" i="4"/>
  <c r="AR220" i="4"/>
  <c r="AS220" i="4"/>
  <c r="AT220" i="4"/>
  <c r="AU220" i="4"/>
  <c r="AV220" i="4"/>
  <c r="AW220" i="4"/>
  <c r="AX220" i="4"/>
  <c r="AO221" i="4"/>
  <c r="AP221" i="4"/>
  <c r="AQ221" i="4"/>
  <c r="AR221" i="4"/>
  <c r="AS221" i="4"/>
  <c r="AT221" i="4"/>
  <c r="AU221" i="4"/>
  <c r="AV221" i="4"/>
  <c r="AW221" i="4"/>
  <c r="AX221" i="4"/>
  <c r="AO222" i="4"/>
  <c r="AP222" i="4"/>
  <c r="AQ222" i="4"/>
  <c r="AR222" i="4"/>
  <c r="AS222" i="4"/>
  <c r="AT222" i="4"/>
  <c r="AU222" i="4"/>
  <c r="AV222" i="4"/>
  <c r="AW222" i="4"/>
  <c r="AX222" i="4"/>
  <c r="AO223" i="4"/>
  <c r="AP223" i="4"/>
  <c r="AQ223" i="4"/>
  <c r="AR223" i="4"/>
  <c r="AS223" i="4"/>
  <c r="AT223" i="4"/>
  <c r="AU223" i="4"/>
  <c r="AV223" i="4"/>
  <c r="AW223" i="4"/>
  <c r="AX223" i="4"/>
  <c r="AO224" i="4"/>
  <c r="AP224" i="4"/>
  <c r="AQ224" i="4"/>
  <c r="AR224" i="4"/>
  <c r="AS224" i="4"/>
  <c r="AT224" i="4"/>
  <c r="AU224" i="4"/>
  <c r="AV224" i="4"/>
  <c r="AW224" i="4"/>
  <c r="AX224" i="4"/>
  <c r="AO225" i="4"/>
  <c r="AP225" i="4"/>
  <c r="AQ225" i="4"/>
  <c r="AR225" i="4"/>
  <c r="AS225" i="4"/>
  <c r="AT225" i="4"/>
  <c r="AU225" i="4"/>
  <c r="AV225" i="4"/>
  <c r="AW225" i="4"/>
  <c r="AX225" i="4"/>
  <c r="AO226" i="4"/>
  <c r="AP226" i="4"/>
  <c r="AQ226" i="4"/>
  <c r="AR226" i="4"/>
  <c r="AS226" i="4"/>
  <c r="AT226" i="4"/>
  <c r="AU226" i="4"/>
  <c r="AV226" i="4"/>
  <c r="AW226" i="4"/>
  <c r="AX226" i="4"/>
  <c r="AO227" i="4"/>
  <c r="AP227" i="4"/>
  <c r="AQ227" i="4"/>
  <c r="AR227" i="4"/>
  <c r="AS227" i="4"/>
  <c r="AT227" i="4"/>
  <c r="AU227" i="4"/>
  <c r="AV227" i="4"/>
  <c r="AW227" i="4"/>
  <c r="AX227" i="4"/>
  <c r="AO228" i="4"/>
  <c r="AP228" i="4"/>
  <c r="AQ228" i="4"/>
  <c r="AR228" i="4"/>
  <c r="AS228" i="4"/>
  <c r="AT228" i="4"/>
  <c r="AU228" i="4"/>
  <c r="AV228" i="4"/>
  <c r="AW228" i="4"/>
  <c r="AX228" i="4"/>
  <c r="AO229" i="4"/>
  <c r="AP229" i="4"/>
  <c r="AQ229" i="4"/>
  <c r="AR229" i="4"/>
  <c r="AS229" i="4"/>
  <c r="AT229" i="4"/>
  <c r="AU229" i="4"/>
  <c r="AV229" i="4"/>
  <c r="AW229" i="4"/>
  <c r="AX229" i="4"/>
  <c r="AO230" i="4"/>
  <c r="AP230" i="4"/>
  <c r="AQ230" i="4"/>
  <c r="AR230" i="4"/>
  <c r="AS230" i="4"/>
  <c r="AT230" i="4"/>
  <c r="AU230" i="4"/>
  <c r="AV230" i="4"/>
  <c r="AW230" i="4"/>
  <c r="AX230" i="4"/>
  <c r="AO231" i="4"/>
  <c r="AP231" i="4"/>
  <c r="AQ231" i="4"/>
  <c r="AR231" i="4"/>
  <c r="AS231" i="4"/>
  <c r="AT231" i="4"/>
  <c r="AU231" i="4"/>
  <c r="AV231" i="4"/>
  <c r="AW231" i="4"/>
  <c r="AX231" i="4"/>
  <c r="AO232" i="4"/>
  <c r="AP232" i="4"/>
  <c r="AQ232" i="4"/>
  <c r="AR232" i="4"/>
  <c r="AS232" i="4"/>
  <c r="AT232" i="4"/>
  <c r="AU232" i="4"/>
  <c r="AV232" i="4"/>
  <c r="AW232" i="4"/>
  <c r="AX232" i="4"/>
  <c r="AO233" i="4"/>
  <c r="AP233" i="4"/>
  <c r="AQ233" i="4"/>
  <c r="AR233" i="4"/>
  <c r="AS233" i="4"/>
  <c r="AT233" i="4"/>
  <c r="AU233" i="4"/>
  <c r="AV233" i="4"/>
  <c r="AW233" i="4"/>
  <c r="AX233" i="4"/>
  <c r="AO234" i="4"/>
  <c r="AP234" i="4"/>
  <c r="AQ234" i="4"/>
  <c r="AR234" i="4"/>
  <c r="AS234" i="4"/>
  <c r="AT234" i="4"/>
  <c r="AU234" i="4"/>
  <c r="AV234" i="4"/>
  <c r="AW234" i="4"/>
  <c r="AX234" i="4"/>
  <c r="AO235" i="4"/>
  <c r="AP235" i="4"/>
  <c r="AQ235" i="4"/>
  <c r="AR235" i="4"/>
  <c r="AS235" i="4"/>
  <c r="AT235" i="4"/>
  <c r="AU235" i="4"/>
  <c r="AV235" i="4"/>
  <c r="AW235" i="4"/>
  <c r="AX235" i="4"/>
  <c r="AO236" i="4"/>
  <c r="AP236" i="4"/>
  <c r="AQ236" i="4"/>
  <c r="AR236" i="4"/>
  <c r="AS236" i="4"/>
  <c r="AT236" i="4"/>
  <c r="AU236" i="4"/>
  <c r="AV236" i="4"/>
  <c r="AW236" i="4"/>
  <c r="AX236" i="4"/>
  <c r="AO237" i="4"/>
  <c r="AP237" i="4"/>
  <c r="AQ237" i="4"/>
  <c r="AR237" i="4"/>
  <c r="AS237" i="4"/>
  <c r="AT237" i="4"/>
  <c r="AU237" i="4"/>
  <c r="AV237" i="4"/>
  <c r="AW237" i="4"/>
  <c r="AX237" i="4"/>
  <c r="AO238" i="4"/>
  <c r="AP238" i="4"/>
  <c r="AQ238" i="4"/>
  <c r="AR238" i="4"/>
  <c r="AS238" i="4"/>
  <c r="AT238" i="4"/>
  <c r="AU238" i="4"/>
  <c r="AV238" i="4"/>
  <c r="AW238" i="4"/>
  <c r="AX238" i="4"/>
  <c r="AO239" i="4"/>
  <c r="AP239" i="4"/>
  <c r="AQ239" i="4"/>
  <c r="AR239" i="4"/>
  <c r="AS239" i="4"/>
  <c r="AT239" i="4"/>
  <c r="AU239" i="4"/>
  <c r="AV239" i="4"/>
  <c r="AW239" i="4"/>
  <c r="AX239" i="4"/>
  <c r="AO240" i="4"/>
  <c r="AP240" i="4"/>
  <c r="AQ240" i="4"/>
  <c r="AR240" i="4"/>
  <c r="AS240" i="4"/>
  <c r="AT240" i="4"/>
  <c r="AU240" i="4"/>
  <c r="AV240" i="4"/>
  <c r="AW240" i="4"/>
  <c r="AX240" i="4"/>
  <c r="AO241" i="4"/>
  <c r="AP241" i="4"/>
  <c r="AQ241" i="4"/>
  <c r="AR241" i="4"/>
  <c r="AS241" i="4"/>
  <c r="AT241" i="4"/>
  <c r="AU241" i="4"/>
  <c r="AV241" i="4"/>
  <c r="AW241" i="4"/>
  <c r="AX241" i="4"/>
  <c r="AO242" i="4"/>
  <c r="AP242" i="4"/>
  <c r="AQ242" i="4"/>
  <c r="AR242" i="4"/>
  <c r="AS242" i="4"/>
  <c r="AT242" i="4"/>
  <c r="AU242" i="4"/>
  <c r="AV242" i="4"/>
  <c r="AW242" i="4"/>
  <c r="AX242" i="4"/>
  <c r="AO243" i="4"/>
  <c r="AP243" i="4"/>
  <c r="AQ243" i="4"/>
  <c r="AR243" i="4"/>
  <c r="AS243" i="4"/>
  <c r="AT243" i="4"/>
  <c r="AU243" i="4"/>
  <c r="AV243" i="4"/>
  <c r="AW243" i="4"/>
  <c r="AX243" i="4"/>
  <c r="AO244" i="4"/>
  <c r="AP244" i="4"/>
  <c r="AQ244" i="4"/>
  <c r="AR244" i="4"/>
  <c r="AS244" i="4"/>
  <c r="AT244" i="4"/>
  <c r="AU244" i="4"/>
  <c r="AV244" i="4"/>
  <c r="AW244" i="4"/>
  <c r="AX244" i="4"/>
  <c r="AO245" i="4"/>
  <c r="AP245" i="4"/>
  <c r="AQ245" i="4"/>
  <c r="AR245" i="4"/>
  <c r="AS245" i="4"/>
  <c r="AT245" i="4"/>
  <c r="AU245" i="4"/>
  <c r="AV245" i="4"/>
  <c r="AW245" i="4"/>
  <c r="AX245" i="4"/>
  <c r="AO246" i="4"/>
  <c r="AP246" i="4"/>
  <c r="AQ246" i="4"/>
  <c r="AR246" i="4"/>
  <c r="AS246" i="4"/>
  <c r="AT246" i="4"/>
  <c r="AU246" i="4"/>
  <c r="AV246" i="4"/>
  <c r="AW246" i="4"/>
  <c r="AX246" i="4"/>
  <c r="AO247" i="4"/>
  <c r="AP247" i="4"/>
  <c r="AQ247" i="4"/>
  <c r="AR247" i="4"/>
  <c r="AS247" i="4"/>
  <c r="AT247" i="4"/>
  <c r="AU247" i="4"/>
  <c r="AV247" i="4"/>
  <c r="AW247" i="4"/>
  <c r="AX247" i="4"/>
  <c r="AO248" i="4"/>
  <c r="AP248" i="4"/>
  <c r="AQ248" i="4"/>
  <c r="AR248" i="4"/>
  <c r="AS248" i="4"/>
  <c r="AT248" i="4"/>
  <c r="AU248" i="4"/>
  <c r="AV248" i="4"/>
  <c r="AW248" i="4"/>
  <c r="AX248" i="4"/>
  <c r="AO249" i="4"/>
  <c r="AP249" i="4"/>
  <c r="AQ249" i="4"/>
  <c r="AR249" i="4"/>
  <c r="AS249" i="4"/>
  <c r="AT249" i="4"/>
  <c r="AU249" i="4"/>
  <c r="AV249" i="4"/>
  <c r="AW249" i="4"/>
  <c r="AX249" i="4"/>
  <c r="AO250" i="4"/>
  <c r="AP250" i="4"/>
  <c r="AQ250" i="4"/>
  <c r="AR250" i="4"/>
  <c r="AS250" i="4"/>
  <c r="AT250" i="4"/>
  <c r="AU250" i="4"/>
  <c r="AV250" i="4"/>
  <c r="AW250" i="4"/>
  <c r="AX250" i="4"/>
  <c r="AO251" i="4"/>
  <c r="AP251" i="4"/>
  <c r="AQ251" i="4"/>
  <c r="AR251" i="4"/>
  <c r="AS251" i="4"/>
  <c r="AT251" i="4"/>
  <c r="AU251" i="4"/>
  <c r="AV251" i="4"/>
  <c r="AW251" i="4"/>
  <c r="AX251" i="4"/>
  <c r="AO252" i="4"/>
  <c r="AP252" i="4"/>
  <c r="AQ252" i="4"/>
  <c r="AR252" i="4"/>
  <c r="AS252" i="4"/>
  <c r="AT252" i="4"/>
  <c r="AU252" i="4"/>
  <c r="AV252" i="4"/>
  <c r="AW252" i="4"/>
  <c r="AX252" i="4"/>
  <c r="AO253" i="4"/>
  <c r="AP253" i="4"/>
  <c r="AQ253" i="4"/>
  <c r="AR253" i="4"/>
  <c r="AS253" i="4"/>
  <c r="AT253" i="4"/>
  <c r="AU253" i="4"/>
  <c r="AV253" i="4"/>
  <c r="AW253" i="4"/>
  <c r="AX253" i="4"/>
  <c r="AO254" i="4"/>
  <c r="AP254" i="4"/>
  <c r="AQ254" i="4"/>
  <c r="AR254" i="4"/>
  <c r="AS254" i="4"/>
  <c r="AT254" i="4"/>
  <c r="AU254" i="4"/>
  <c r="AV254" i="4"/>
  <c r="AW254" i="4"/>
  <c r="AX254" i="4"/>
  <c r="AO255" i="4"/>
  <c r="AP255" i="4"/>
  <c r="AQ255" i="4"/>
  <c r="AR255" i="4"/>
  <c r="AS255" i="4"/>
  <c r="AT255" i="4"/>
  <c r="AU255" i="4"/>
  <c r="AV255" i="4"/>
  <c r="AW255" i="4"/>
  <c r="AX255" i="4"/>
  <c r="AO256" i="4"/>
  <c r="AP256" i="4"/>
  <c r="AQ256" i="4"/>
  <c r="AR256" i="4"/>
  <c r="AS256" i="4"/>
  <c r="AT256" i="4"/>
  <c r="AU256" i="4"/>
  <c r="AV256" i="4"/>
  <c r="AW256" i="4"/>
  <c r="AX256" i="4"/>
  <c r="AO257" i="4"/>
  <c r="AP257" i="4"/>
  <c r="AQ257" i="4"/>
  <c r="AR257" i="4"/>
  <c r="AS257" i="4"/>
  <c r="AT257" i="4"/>
  <c r="AU257" i="4"/>
  <c r="AV257" i="4"/>
  <c r="AW257" i="4"/>
  <c r="AX257" i="4"/>
  <c r="AO258" i="4"/>
  <c r="AP258" i="4"/>
  <c r="AQ258" i="4"/>
  <c r="AR258" i="4"/>
  <c r="AS258" i="4"/>
  <c r="AT258" i="4"/>
  <c r="AU258" i="4"/>
  <c r="AV258" i="4"/>
  <c r="AW258" i="4"/>
  <c r="AX258" i="4"/>
  <c r="AO259" i="4"/>
  <c r="AP259" i="4"/>
  <c r="AQ259" i="4"/>
  <c r="AR259" i="4"/>
  <c r="AS259" i="4"/>
  <c r="AT259" i="4"/>
  <c r="AU259" i="4"/>
  <c r="AV259" i="4"/>
  <c r="AW259" i="4"/>
  <c r="AX259" i="4"/>
  <c r="AO260" i="4"/>
  <c r="AP260" i="4"/>
  <c r="AQ260" i="4"/>
  <c r="AR260" i="4"/>
  <c r="AS260" i="4"/>
  <c r="AT260" i="4"/>
  <c r="AU260" i="4"/>
  <c r="AV260" i="4"/>
  <c r="AW260" i="4"/>
  <c r="AX260" i="4"/>
  <c r="AO261" i="4"/>
  <c r="AP261" i="4"/>
  <c r="AQ261" i="4"/>
  <c r="AR261" i="4"/>
  <c r="AS261" i="4"/>
  <c r="AT261" i="4"/>
  <c r="AU261" i="4"/>
  <c r="AV261" i="4"/>
  <c r="AW261" i="4"/>
  <c r="AX261" i="4"/>
  <c r="AO262" i="4"/>
  <c r="AP262" i="4"/>
  <c r="AQ262" i="4"/>
  <c r="AR262" i="4"/>
  <c r="AS262" i="4"/>
  <c r="AT262" i="4"/>
  <c r="AU262" i="4"/>
  <c r="AV262" i="4"/>
  <c r="AW262" i="4"/>
  <c r="AX262" i="4"/>
  <c r="AO263" i="4"/>
  <c r="AP263" i="4"/>
  <c r="AQ263" i="4"/>
  <c r="AR263" i="4"/>
  <c r="AS263" i="4"/>
  <c r="AT263" i="4"/>
  <c r="AU263" i="4"/>
  <c r="AV263" i="4"/>
  <c r="AW263" i="4"/>
  <c r="AX263" i="4"/>
  <c r="AO264" i="4"/>
  <c r="AP264" i="4"/>
  <c r="AQ264" i="4"/>
  <c r="AR264" i="4"/>
  <c r="AS264" i="4"/>
  <c r="AT264" i="4"/>
  <c r="AU264" i="4"/>
  <c r="AV264" i="4"/>
  <c r="AW264" i="4"/>
  <c r="AX264" i="4"/>
  <c r="AO265" i="4"/>
  <c r="AP265" i="4"/>
  <c r="AQ265" i="4"/>
  <c r="AR265" i="4"/>
  <c r="AS265" i="4"/>
  <c r="AT265" i="4"/>
  <c r="AU265" i="4"/>
  <c r="AV265" i="4"/>
  <c r="AW265" i="4"/>
  <c r="AX265" i="4"/>
  <c r="AO266" i="4"/>
  <c r="AP266" i="4"/>
  <c r="AQ266" i="4"/>
  <c r="AR266" i="4"/>
  <c r="AS266" i="4"/>
  <c r="AT266" i="4"/>
  <c r="AU266" i="4"/>
  <c r="AV266" i="4"/>
  <c r="AW266" i="4"/>
  <c r="AX266" i="4"/>
  <c r="AO267" i="4"/>
  <c r="AP267" i="4"/>
  <c r="AQ267" i="4"/>
  <c r="AR267" i="4"/>
  <c r="AS267" i="4"/>
  <c r="AT267" i="4"/>
  <c r="AU267" i="4"/>
  <c r="AV267" i="4"/>
  <c r="AW267" i="4"/>
  <c r="AX267" i="4"/>
  <c r="AO268" i="4"/>
  <c r="AP268" i="4"/>
  <c r="AQ268" i="4"/>
  <c r="AR268" i="4"/>
  <c r="AS268" i="4"/>
  <c r="AT268" i="4"/>
  <c r="AU268" i="4"/>
  <c r="AV268" i="4"/>
  <c r="AW268" i="4"/>
  <c r="AX268" i="4"/>
  <c r="AO269" i="4"/>
  <c r="AP269" i="4"/>
  <c r="AQ269" i="4"/>
  <c r="AR269" i="4"/>
  <c r="AS269" i="4"/>
  <c r="AT269" i="4"/>
  <c r="AU269" i="4"/>
  <c r="AV269" i="4"/>
  <c r="AW269" i="4"/>
  <c r="AX269" i="4"/>
  <c r="AO270" i="4"/>
  <c r="AP270" i="4"/>
  <c r="AQ270" i="4"/>
  <c r="AR270" i="4"/>
  <c r="AS270" i="4"/>
  <c r="AT270" i="4"/>
  <c r="AU270" i="4"/>
  <c r="AV270" i="4"/>
  <c r="AW270" i="4"/>
  <c r="AX270" i="4"/>
  <c r="AO271" i="4"/>
  <c r="AP271" i="4"/>
  <c r="AQ271" i="4"/>
  <c r="AR271" i="4"/>
  <c r="AS271" i="4"/>
  <c r="AT271" i="4"/>
  <c r="AU271" i="4"/>
  <c r="AV271" i="4"/>
  <c r="AW271" i="4"/>
  <c r="AX271" i="4"/>
  <c r="AO272" i="4"/>
  <c r="AP272" i="4"/>
  <c r="AQ272" i="4"/>
  <c r="AR272" i="4"/>
  <c r="AS272" i="4"/>
  <c r="AT272" i="4"/>
  <c r="AU272" i="4"/>
  <c r="AV272" i="4"/>
  <c r="AW272" i="4"/>
  <c r="AX272" i="4"/>
  <c r="AO273" i="4"/>
  <c r="AP273" i="4"/>
  <c r="AQ273" i="4"/>
  <c r="AR273" i="4"/>
  <c r="AS273" i="4"/>
  <c r="AT273" i="4"/>
  <c r="AU273" i="4"/>
  <c r="AV273" i="4"/>
  <c r="AW273" i="4"/>
  <c r="AX273" i="4"/>
  <c r="AO274" i="4"/>
  <c r="AP274" i="4"/>
  <c r="AQ274" i="4"/>
  <c r="AR274" i="4"/>
  <c r="AS274" i="4"/>
  <c r="AT274" i="4"/>
  <c r="AU274" i="4"/>
  <c r="AV274" i="4"/>
  <c r="AW274" i="4"/>
  <c r="AX274" i="4"/>
  <c r="AO275" i="4"/>
  <c r="AP275" i="4"/>
  <c r="AQ275" i="4"/>
  <c r="AR275" i="4"/>
  <c r="AS275" i="4"/>
  <c r="AT275" i="4"/>
  <c r="AU275" i="4"/>
  <c r="AV275" i="4"/>
  <c r="AW275" i="4"/>
  <c r="AX275" i="4"/>
  <c r="AO276" i="4"/>
  <c r="AP276" i="4"/>
  <c r="AQ276" i="4"/>
  <c r="AR276" i="4"/>
  <c r="AS276" i="4"/>
  <c r="AT276" i="4"/>
  <c r="AU276" i="4"/>
  <c r="AV276" i="4"/>
  <c r="AW276" i="4"/>
  <c r="AX276" i="4"/>
  <c r="AO277" i="4"/>
  <c r="AP277" i="4"/>
  <c r="AQ277" i="4"/>
  <c r="AR277" i="4"/>
  <c r="AS277" i="4"/>
  <c r="AT277" i="4"/>
  <c r="AU277" i="4"/>
  <c r="AV277" i="4"/>
  <c r="AW277" i="4"/>
  <c r="AX277" i="4"/>
  <c r="AO278" i="4"/>
  <c r="AP278" i="4"/>
  <c r="AQ278" i="4"/>
  <c r="AR278" i="4"/>
  <c r="AS278" i="4"/>
  <c r="AT278" i="4"/>
  <c r="AU278" i="4"/>
  <c r="AV278" i="4"/>
  <c r="AW278" i="4"/>
  <c r="AX278" i="4"/>
  <c r="AO279" i="4"/>
  <c r="AP279" i="4"/>
  <c r="AQ279" i="4"/>
  <c r="AR279" i="4"/>
  <c r="AS279" i="4"/>
  <c r="AT279" i="4"/>
  <c r="AU279" i="4"/>
  <c r="AV279" i="4"/>
  <c r="AW279" i="4"/>
  <c r="AX279" i="4"/>
  <c r="AO280" i="4"/>
  <c r="AP280" i="4"/>
  <c r="AQ280" i="4"/>
  <c r="AR280" i="4"/>
  <c r="AS280" i="4"/>
  <c r="AT280" i="4"/>
  <c r="AU280" i="4"/>
  <c r="AV280" i="4"/>
  <c r="AW280" i="4"/>
  <c r="AX280" i="4"/>
  <c r="AO281" i="4"/>
  <c r="AP281" i="4"/>
  <c r="AQ281" i="4"/>
  <c r="AR281" i="4"/>
  <c r="AS281" i="4"/>
  <c r="AT281" i="4"/>
  <c r="AU281" i="4"/>
  <c r="AV281" i="4"/>
  <c r="AW281" i="4"/>
  <c r="AX281" i="4"/>
  <c r="AO282" i="4"/>
  <c r="AP282" i="4"/>
  <c r="AQ282" i="4"/>
  <c r="AR282" i="4"/>
  <c r="AS282" i="4"/>
  <c r="AT282" i="4"/>
  <c r="AU282" i="4"/>
  <c r="AV282" i="4"/>
  <c r="AW282" i="4"/>
  <c r="AX282" i="4"/>
  <c r="AO283" i="4"/>
  <c r="AP283" i="4"/>
  <c r="AQ283" i="4"/>
  <c r="AR283" i="4"/>
  <c r="AS283" i="4"/>
  <c r="AT283" i="4"/>
  <c r="AU283" i="4"/>
  <c r="AV283" i="4"/>
  <c r="AW283" i="4"/>
  <c r="AX283" i="4"/>
  <c r="AO284" i="4"/>
  <c r="AP284" i="4"/>
  <c r="AQ284" i="4"/>
  <c r="AR284" i="4"/>
  <c r="AS284" i="4"/>
  <c r="AT284" i="4"/>
  <c r="AU284" i="4"/>
  <c r="AV284" i="4"/>
  <c r="AW284" i="4"/>
  <c r="AX284" i="4"/>
  <c r="AO285" i="4"/>
  <c r="AP285" i="4"/>
  <c r="AQ285" i="4"/>
  <c r="AR285" i="4"/>
  <c r="AS285" i="4"/>
  <c r="AT285" i="4"/>
  <c r="AU285" i="4"/>
  <c r="AV285" i="4"/>
  <c r="AW285" i="4"/>
  <c r="AX285" i="4"/>
  <c r="AO286" i="4"/>
  <c r="AP286" i="4"/>
  <c r="AQ286" i="4"/>
  <c r="AR286" i="4"/>
  <c r="AS286" i="4"/>
  <c r="AT286" i="4"/>
  <c r="AU286" i="4"/>
  <c r="AV286" i="4"/>
  <c r="AW286" i="4"/>
  <c r="AX286" i="4"/>
  <c r="AO287" i="4"/>
  <c r="AP287" i="4"/>
  <c r="AQ287" i="4"/>
  <c r="AR287" i="4"/>
  <c r="AS287" i="4"/>
  <c r="AT287" i="4"/>
  <c r="AU287" i="4"/>
  <c r="AV287" i="4"/>
  <c r="AW287" i="4"/>
  <c r="AX287" i="4"/>
  <c r="AO288" i="4"/>
  <c r="AP288" i="4"/>
  <c r="AQ288" i="4"/>
  <c r="AR288" i="4"/>
  <c r="AS288" i="4"/>
  <c r="AT288" i="4"/>
  <c r="AU288" i="4"/>
  <c r="AV288" i="4"/>
  <c r="AW288" i="4"/>
  <c r="AX288" i="4"/>
  <c r="AO289" i="4"/>
  <c r="AP289" i="4"/>
  <c r="AQ289" i="4"/>
  <c r="AR289" i="4"/>
  <c r="AS289" i="4"/>
  <c r="AT289" i="4"/>
  <c r="AU289" i="4"/>
  <c r="AV289" i="4"/>
  <c r="AW289" i="4"/>
  <c r="AX289" i="4"/>
  <c r="AO290" i="4"/>
  <c r="AP290" i="4"/>
  <c r="AQ290" i="4"/>
  <c r="AR290" i="4"/>
  <c r="AS290" i="4"/>
  <c r="AT290" i="4"/>
  <c r="AU290" i="4"/>
  <c r="AV290" i="4"/>
  <c r="AW290" i="4"/>
  <c r="AX290" i="4"/>
  <c r="AO291" i="4"/>
  <c r="AP291" i="4"/>
  <c r="AQ291" i="4"/>
  <c r="AR291" i="4"/>
  <c r="AS291" i="4"/>
  <c r="AT291" i="4"/>
  <c r="AU291" i="4"/>
  <c r="AV291" i="4"/>
  <c r="AW291" i="4"/>
  <c r="AX291" i="4"/>
  <c r="AO292" i="4"/>
  <c r="AP292" i="4"/>
  <c r="AQ292" i="4"/>
  <c r="AR292" i="4"/>
  <c r="AS292" i="4"/>
  <c r="AT292" i="4"/>
  <c r="AU292" i="4"/>
  <c r="AV292" i="4"/>
  <c r="AW292" i="4"/>
  <c r="AX292" i="4"/>
  <c r="AO293" i="4"/>
  <c r="AP293" i="4"/>
  <c r="AQ293" i="4"/>
  <c r="AR293" i="4"/>
  <c r="AS293" i="4"/>
  <c r="AT293" i="4"/>
  <c r="AU293" i="4"/>
  <c r="AV293" i="4"/>
  <c r="AW293" i="4"/>
  <c r="AX293" i="4"/>
  <c r="AO294" i="4"/>
  <c r="AP294" i="4"/>
  <c r="AQ294" i="4"/>
  <c r="AR294" i="4"/>
  <c r="AS294" i="4"/>
  <c r="AT294" i="4"/>
  <c r="AU294" i="4"/>
  <c r="AV294" i="4"/>
  <c r="AW294" i="4"/>
  <c r="AX294" i="4"/>
  <c r="AO295" i="4"/>
  <c r="AP295" i="4"/>
  <c r="AQ295" i="4"/>
  <c r="AR295" i="4"/>
  <c r="AS295" i="4"/>
  <c r="AT295" i="4"/>
  <c r="AU295" i="4"/>
  <c r="AV295" i="4"/>
  <c r="AW295" i="4"/>
  <c r="AX295" i="4"/>
  <c r="AO296" i="4"/>
  <c r="AP296" i="4"/>
  <c r="AQ296" i="4"/>
  <c r="AR296" i="4"/>
  <c r="AS296" i="4"/>
  <c r="AT296" i="4"/>
  <c r="AU296" i="4"/>
  <c r="AV296" i="4"/>
  <c r="AW296" i="4"/>
  <c r="AX296" i="4"/>
  <c r="AO297" i="4"/>
  <c r="AP297" i="4"/>
  <c r="AQ297" i="4"/>
  <c r="AR297" i="4"/>
  <c r="AS297" i="4"/>
  <c r="AT297" i="4"/>
  <c r="AU297" i="4"/>
  <c r="AV297" i="4"/>
  <c r="AW297" i="4"/>
  <c r="AX297" i="4"/>
  <c r="AO298" i="4"/>
  <c r="AP298" i="4"/>
  <c r="AQ298" i="4"/>
  <c r="AR298" i="4"/>
  <c r="AS298" i="4"/>
  <c r="AT298" i="4"/>
  <c r="AU298" i="4"/>
  <c r="AV298" i="4"/>
  <c r="AW298" i="4"/>
  <c r="AX298" i="4"/>
  <c r="AO299" i="4"/>
  <c r="AP299" i="4"/>
  <c r="AQ299" i="4"/>
  <c r="AR299" i="4"/>
  <c r="AS299" i="4"/>
  <c r="AT299" i="4"/>
  <c r="AU299" i="4"/>
  <c r="AV299" i="4"/>
  <c r="AW299" i="4"/>
  <c r="AX299" i="4"/>
  <c r="AO300" i="4"/>
  <c r="AP300" i="4"/>
  <c r="AQ300" i="4"/>
  <c r="AR300" i="4"/>
  <c r="AS300" i="4"/>
  <c r="AT300" i="4"/>
  <c r="AU300" i="4"/>
  <c r="AV300" i="4"/>
  <c r="AW300" i="4"/>
  <c r="AX300" i="4"/>
  <c r="AO301" i="4"/>
  <c r="AP301" i="4"/>
  <c r="AQ301" i="4"/>
  <c r="AR301" i="4"/>
  <c r="AS301" i="4"/>
  <c r="AT301" i="4"/>
  <c r="AU301" i="4"/>
  <c r="AV301" i="4"/>
  <c r="AW301" i="4"/>
  <c r="AX301" i="4"/>
  <c r="AO302" i="4"/>
  <c r="AP302" i="4"/>
  <c r="AQ302" i="4"/>
  <c r="AR302" i="4"/>
  <c r="AS302" i="4"/>
  <c r="AT302" i="4"/>
  <c r="AU302" i="4"/>
  <c r="AV302" i="4"/>
  <c r="AW302" i="4"/>
  <c r="AX302" i="4"/>
  <c r="AO303" i="4"/>
  <c r="AP303" i="4"/>
  <c r="AQ303" i="4"/>
  <c r="AR303" i="4"/>
  <c r="AS303" i="4"/>
  <c r="AT303" i="4"/>
  <c r="AU303" i="4"/>
  <c r="AV303" i="4"/>
  <c r="AW303" i="4"/>
  <c r="AX303" i="4"/>
  <c r="AO304" i="4"/>
  <c r="AP304" i="4"/>
  <c r="AQ304" i="4"/>
  <c r="AR304" i="4"/>
  <c r="AS304" i="4"/>
  <c r="AT304" i="4"/>
  <c r="AU304" i="4"/>
  <c r="AV304" i="4"/>
  <c r="AW304" i="4"/>
  <c r="AX304" i="4"/>
  <c r="AO305" i="4"/>
  <c r="AP305" i="4"/>
  <c r="AQ305" i="4"/>
  <c r="AR305" i="4"/>
  <c r="AS305" i="4"/>
  <c r="AT305" i="4"/>
  <c r="AU305" i="4"/>
  <c r="AV305" i="4"/>
  <c r="AW305" i="4"/>
  <c r="AX305" i="4"/>
  <c r="AO306" i="4"/>
  <c r="AP306" i="4"/>
  <c r="AQ306" i="4"/>
  <c r="AR306" i="4"/>
  <c r="AS306" i="4"/>
  <c r="AT306" i="4"/>
  <c r="AU306" i="4"/>
  <c r="AV306" i="4"/>
  <c r="AW306" i="4"/>
  <c r="AX306" i="4"/>
  <c r="AO307" i="4"/>
  <c r="AP307" i="4"/>
  <c r="AQ307" i="4"/>
  <c r="AR307" i="4"/>
  <c r="AS307" i="4"/>
  <c r="AT307" i="4"/>
  <c r="AU307" i="4"/>
  <c r="AV307" i="4"/>
  <c r="AW307" i="4"/>
  <c r="AX307" i="4"/>
  <c r="AO308" i="4"/>
  <c r="AP308" i="4"/>
  <c r="AQ308" i="4"/>
  <c r="AR308" i="4"/>
  <c r="AS308" i="4"/>
  <c r="AT308" i="4"/>
  <c r="AU308" i="4"/>
  <c r="AV308" i="4"/>
  <c r="AW308" i="4"/>
  <c r="AX308" i="4"/>
  <c r="AP210" i="4"/>
  <c r="AQ210" i="4"/>
  <c r="AR210" i="4"/>
  <c r="AS210" i="4"/>
  <c r="AT210" i="4"/>
  <c r="AU210" i="4"/>
  <c r="AV210" i="4"/>
  <c r="AX210" i="4"/>
  <c r="B43" i="9"/>
  <c r="B52" i="9" s="1"/>
  <c r="B44" i="9"/>
  <c r="B53" i="9" s="1"/>
  <c r="B45" i="9"/>
  <c r="B46" i="9"/>
  <c r="AN208" i="4"/>
  <c r="B58" i="9" l="1"/>
  <c r="C58" i="9" s="1"/>
  <c r="B59" i="9"/>
  <c r="C59" i="9" s="1"/>
  <c r="B55" i="9"/>
  <c r="B54" i="9"/>
  <c r="E3" i="1"/>
  <c r="E4" i="1" l="1"/>
  <c r="AB412" i="4"/>
  <c r="AC413" i="4" s="1"/>
  <c r="AB311" i="4"/>
  <c r="AC312" i="4" s="1"/>
  <c r="B45" i="13"/>
  <c r="B49" i="13" s="1"/>
  <c r="B44" i="13"/>
  <c r="B48" i="13" s="1"/>
  <c r="B43" i="13"/>
  <c r="B3" i="13" s="1"/>
  <c r="E104" i="1" l="1"/>
  <c r="B5" i="13"/>
  <c r="B4" i="13"/>
  <c r="B47" i="13"/>
  <c r="E115" i="1" l="1"/>
  <c r="C60" i="11"/>
  <c r="B45" i="11"/>
  <c r="B5" i="11" s="1"/>
  <c r="B44" i="11"/>
  <c r="B4" i="11" s="1"/>
  <c r="B43" i="11"/>
  <c r="E107" i="1" l="1"/>
  <c r="B54" i="11"/>
  <c r="B55" i="11"/>
  <c r="C61" i="11"/>
  <c r="B3" i="11"/>
  <c r="B53" i="11"/>
  <c r="C59" i="11" l="1"/>
  <c r="B5" i="9" l="1"/>
  <c r="B6" i="9"/>
  <c r="B3" i="9"/>
  <c r="B4" i="9"/>
  <c r="E129" i="1" l="1"/>
  <c r="E105" i="1" s="1"/>
  <c r="E106" i="1"/>
  <c r="Y93" i="4"/>
  <c r="Y15" i="4"/>
  <c r="Z96" i="4"/>
  <c r="Y40" i="4"/>
  <c r="Z75" i="4"/>
  <c r="Z54" i="4"/>
  <c r="Y13" i="4"/>
  <c r="Y102" i="4"/>
  <c r="Z77" i="4"/>
  <c r="Z26" i="4"/>
  <c r="Z46" i="4"/>
  <c r="Z28" i="4"/>
  <c r="Y67" i="4"/>
  <c r="Z63" i="4"/>
  <c r="Y6" i="4"/>
  <c r="Z53" i="4"/>
  <c r="Y87" i="4"/>
  <c r="Z90" i="4"/>
  <c r="Z12" i="4"/>
  <c r="Z59" i="4"/>
  <c r="Z19" i="4"/>
  <c r="Y30" i="4"/>
  <c r="Y45" i="4"/>
  <c r="Z72" i="4"/>
  <c r="Z5" i="4"/>
  <c r="Z27" i="4"/>
  <c r="Y9" i="4"/>
  <c r="Y20" i="4"/>
  <c r="Z70" i="4"/>
  <c r="Z49" i="4"/>
  <c r="Y86" i="4"/>
  <c r="Z24" i="4"/>
  <c r="Z71" i="4"/>
  <c r="Z89" i="4"/>
  <c r="Z22" i="4"/>
  <c r="Y49" i="4"/>
  <c r="Z73" i="4"/>
  <c r="Z84" i="4"/>
  <c r="Y81" i="4"/>
  <c r="Y10" i="4"/>
  <c r="Z41" i="4"/>
  <c r="Z62" i="4"/>
  <c r="Y94" i="4"/>
  <c r="Y84" i="4"/>
  <c r="Y74" i="4"/>
  <c r="Y39" i="4"/>
  <c r="Y5" i="4"/>
  <c r="Z9" i="4"/>
  <c r="Y42" i="4"/>
  <c r="Y78" i="4"/>
  <c r="Y63" i="4"/>
  <c r="Y96" i="4"/>
  <c r="Y11" i="4"/>
  <c r="Z69" i="4"/>
  <c r="Y64" i="4"/>
  <c r="AC4" i="4" l="1"/>
  <c r="AK4" i="4"/>
  <c r="AJ4" i="4"/>
  <c r="AD4" i="4"/>
  <c r="AL4" i="4"/>
  <c r="AE4" i="4"/>
  <c r="AH4" i="4"/>
  <c r="AF4" i="4"/>
  <c r="AG4" i="4"/>
  <c r="AI4" i="4"/>
  <c r="U4" i="4"/>
  <c r="V4" i="4"/>
  <c r="M4" i="4"/>
  <c r="W4" i="4"/>
  <c r="Y4" i="4"/>
  <c r="R4" i="4"/>
  <c r="C4" i="4"/>
  <c r="X4" i="4"/>
  <c r="Q4" i="4"/>
  <c r="Z4" i="4"/>
  <c r="S4" i="4"/>
  <c r="P4" i="4"/>
  <c r="T4" i="4"/>
  <c r="D4" i="4"/>
  <c r="Y100" i="4"/>
  <c r="Y91" i="4"/>
  <c r="Y44" i="4"/>
  <c r="Z25" i="4"/>
  <c r="Y98" i="4"/>
  <c r="Z76" i="4"/>
  <c r="Z20" i="4"/>
  <c r="Y48" i="4"/>
  <c r="Z60" i="4"/>
  <c r="Y70" i="4"/>
  <c r="Z55" i="4"/>
  <c r="Y32" i="4"/>
  <c r="Z97" i="4"/>
  <c r="Y57" i="4"/>
  <c r="Z47" i="4"/>
  <c r="Y82" i="4"/>
  <c r="Y55" i="4"/>
  <c r="Z64" i="4"/>
  <c r="Y8" i="4"/>
  <c r="Z81" i="4"/>
  <c r="Z14" i="4"/>
  <c r="Y85" i="4"/>
  <c r="Y21" i="4"/>
  <c r="Z45" i="4"/>
  <c r="Y43" i="4"/>
  <c r="Y22" i="4"/>
  <c r="Y72" i="4"/>
  <c r="Z61" i="4"/>
  <c r="Y34" i="4"/>
  <c r="Y47" i="4"/>
  <c r="Y14" i="4"/>
  <c r="Z37" i="4"/>
  <c r="Z38" i="4"/>
  <c r="Y60" i="4"/>
  <c r="Z66" i="4"/>
  <c r="Y26" i="4"/>
  <c r="Z85" i="4"/>
  <c r="Y23" i="4"/>
  <c r="Y75" i="4"/>
  <c r="Y35" i="4"/>
  <c r="Z33" i="4"/>
  <c r="Z30" i="4"/>
  <c r="Z88" i="4"/>
  <c r="Y65" i="4"/>
  <c r="Y36" i="4"/>
  <c r="Y50" i="4"/>
  <c r="Y66" i="4"/>
  <c r="Y51" i="4"/>
  <c r="Z34" i="4"/>
  <c r="Z68" i="4"/>
  <c r="Y71" i="4"/>
  <c r="Z74" i="4"/>
  <c r="Y62" i="4"/>
  <c r="Y24" i="4"/>
  <c r="Z23" i="4"/>
  <c r="Y56" i="4"/>
  <c r="Z50" i="4"/>
  <c r="Z65" i="4"/>
  <c r="Z29" i="4"/>
  <c r="Y17" i="4"/>
  <c r="Z78" i="4"/>
  <c r="Z48" i="4"/>
  <c r="Y83" i="4"/>
  <c r="Y12" i="4"/>
  <c r="Z94" i="4"/>
  <c r="Y27" i="4"/>
  <c r="Z95" i="4"/>
  <c r="Y38" i="4"/>
  <c r="Z80" i="4"/>
  <c r="Z82" i="4"/>
  <c r="Y88" i="4"/>
  <c r="Y16" i="4"/>
  <c r="Y29" i="4"/>
  <c r="Y52" i="4"/>
  <c r="Z6" i="4"/>
  <c r="Z13" i="4"/>
  <c r="Y33" i="4"/>
  <c r="Z18" i="4"/>
  <c r="Y59" i="4"/>
  <c r="Z93" i="4"/>
  <c r="Z91" i="4"/>
  <c r="Z44" i="4"/>
  <c r="Z52" i="4"/>
  <c r="Z100" i="4"/>
  <c r="Y25" i="4"/>
  <c r="Y58" i="4"/>
  <c r="Y76" i="4"/>
  <c r="Y89" i="4"/>
  <c r="Z79" i="4"/>
  <c r="Y97" i="4"/>
  <c r="Y19" i="4"/>
  <c r="Y99" i="4"/>
  <c r="Y101" i="4"/>
  <c r="Z39" i="4"/>
  <c r="Y79" i="4"/>
  <c r="Z92" i="4"/>
  <c r="Z8" i="4"/>
  <c r="Z51" i="4"/>
  <c r="Y53" i="4"/>
  <c r="Y90" i="4"/>
  <c r="Y80" i="4"/>
  <c r="Z21" i="4"/>
  <c r="Z57" i="4"/>
  <c r="Z43" i="4"/>
  <c r="Y28" i="4"/>
  <c r="Z56" i="4"/>
  <c r="Z36" i="4"/>
  <c r="Z40" i="4"/>
  <c r="Y68" i="4"/>
  <c r="Z17" i="4"/>
  <c r="Z32" i="4"/>
  <c r="Z11" i="4"/>
  <c r="Y69" i="4"/>
  <c r="Z99" i="4"/>
  <c r="Z35" i="4"/>
  <c r="Y54" i="4"/>
  <c r="Y46" i="4"/>
  <c r="Z7" i="4"/>
  <c r="Y7" i="4"/>
  <c r="Y61" i="4"/>
  <c r="Z42" i="4"/>
  <c r="Y37" i="4"/>
  <c r="Y92" i="4"/>
  <c r="Z83" i="4"/>
  <c r="Z102" i="4"/>
  <c r="Y95" i="4"/>
  <c r="Z31" i="4"/>
  <c r="Y73" i="4"/>
  <c r="Z67" i="4"/>
  <c r="Z58" i="4"/>
  <c r="Z10" i="4"/>
  <c r="Y77" i="4"/>
  <c r="Z15" i="4"/>
  <c r="Y18" i="4"/>
  <c r="Y41" i="4"/>
  <c r="Z16" i="4"/>
  <c r="Y31" i="4"/>
  <c r="Z98" i="4"/>
  <c r="Z86" i="4"/>
  <c r="Z87" i="4"/>
  <c r="Z101" i="4"/>
  <c r="L44" i="13" l="1"/>
  <c r="Z116" i="4"/>
  <c r="Z176" i="4"/>
  <c r="Z142" i="4"/>
  <c r="Z171" i="4"/>
  <c r="Z129" i="4"/>
  <c r="Z140" i="4"/>
  <c r="Z163" i="4"/>
  <c r="Z121" i="4"/>
  <c r="Z198" i="4"/>
  <c r="Z202" i="4"/>
  <c r="Z168" i="4"/>
  <c r="Z134" i="4"/>
  <c r="Z146" i="4"/>
  <c r="Z112" i="4"/>
  <c r="Z197" i="4"/>
  <c r="Z138" i="4"/>
  <c r="Z196" i="4"/>
  <c r="Z189" i="4"/>
  <c r="Z193" i="4"/>
  <c r="Z159" i="4"/>
  <c r="Z133" i="4"/>
  <c r="Z185" i="4"/>
  <c r="Z151" i="4"/>
  <c r="Z125" i="4"/>
  <c r="Z155" i="4"/>
  <c r="Z194" i="4"/>
  <c r="Z130" i="4"/>
  <c r="Z177" i="4"/>
  <c r="Z113" i="4"/>
  <c r="Z160" i="4"/>
  <c r="Z156" i="4"/>
  <c r="Z143" i="4"/>
  <c r="Z190" i="4"/>
  <c r="Z126" i="4"/>
  <c r="Z181" i="4"/>
  <c r="Z117" i="4"/>
  <c r="Z147" i="4"/>
  <c r="Z186" i="4"/>
  <c r="Z122" i="4"/>
  <c r="Z169" i="4"/>
  <c r="Z172" i="4"/>
  <c r="Z152" i="4"/>
  <c r="Z199" i="4"/>
  <c r="Z135" i="4"/>
  <c r="Z182" i="4"/>
  <c r="Z118" i="4"/>
  <c r="Z173" i="4"/>
  <c r="Z109" i="4"/>
  <c r="Z203" i="4"/>
  <c r="Z139" i="4"/>
  <c r="Z178" i="4"/>
  <c r="Z114" i="4"/>
  <c r="Z161" i="4"/>
  <c r="Z124" i="4"/>
  <c r="Z144" i="4"/>
  <c r="Z191" i="4"/>
  <c r="Z127" i="4"/>
  <c r="Z174" i="4"/>
  <c r="Z110" i="4"/>
  <c r="Z165" i="4"/>
  <c r="Z204" i="4"/>
  <c r="Z195" i="4"/>
  <c r="Z131" i="4"/>
  <c r="Z170" i="4"/>
  <c r="Z180" i="4"/>
  <c r="Z153" i="4"/>
  <c r="Z200" i="4"/>
  <c r="Z136" i="4"/>
  <c r="Z183" i="4"/>
  <c r="Z119" i="4"/>
  <c r="Z166" i="4"/>
  <c r="Z164" i="4"/>
  <c r="Z157" i="4"/>
  <c r="Z148" i="4"/>
  <c r="Z187" i="4"/>
  <c r="Z123" i="4"/>
  <c r="Z162" i="4"/>
  <c r="Z132" i="4"/>
  <c r="Z145" i="4"/>
  <c r="Z192" i="4"/>
  <c r="Z128" i="4"/>
  <c r="Z175" i="4"/>
  <c r="Z111" i="4"/>
  <c r="Z158" i="4"/>
  <c r="Z108" i="4"/>
  <c r="Z149" i="4"/>
  <c r="Z179" i="4"/>
  <c r="Z115" i="4"/>
  <c r="Z154" i="4"/>
  <c r="Z201" i="4"/>
  <c r="Z137" i="4"/>
  <c r="Z184" i="4"/>
  <c r="Z120" i="4"/>
  <c r="Z167" i="4"/>
  <c r="Z188" i="4"/>
  <c r="Z150" i="4"/>
  <c r="Z205" i="4"/>
  <c r="Z141" i="4"/>
  <c r="Z306" i="4"/>
  <c r="Z276" i="4"/>
  <c r="Z211" i="4"/>
  <c r="Z247" i="4"/>
  <c r="Z244" i="4"/>
  <c r="Z284" i="4"/>
  <c r="Z212" i="4"/>
  <c r="Z245" i="4"/>
  <c r="Z230" i="4"/>
  <c r="Z299" i="4"/>
  <c r="Z264" i="4"/>
  <c r="Z252" i="4"/>
  <c r="Z220" i="4"/>
  <c r="Z267" i="4"/>
  <c r="Z215" i="4"/>
  <c r="Z292" i="4"/>
  <c r="Z213" i="4"/>
  <c r="Z301" i="4"/>
  <c r="Z294" i="4"/>
  <c r="Z260" i="4"/>
  <c r="Z279" i="4"/>
  <c r="Z228" i="4"/>
  <c r="Z251" i="4"/>
  <c r="Z308" i="4"/>
  <c r="Z221" i="4"/>
  <c r="Z277" i="4"/>
  <c r="Z291" i="4"/>
  <c r="Z262" i="4"/>
  <c r="Z259" i="4"/>
  <c r="M107" i="4"/>
  <c r="M210" i="4"/>
  <c r="Z307" i="4"/>
  <c r="Z236" i="4"/>
  <c r="Z268" i="4"/>
  <c r="Z300" i="4"/>
  <c r="Z243" i="4"/>
  <c r="Z227" i="4"/>
  <c r="Z232" i="4"/>
  <c r="Z217" i="4"/>
  <c r="Z249" i="4"/>
  <c r="Z281" i="4"/>
  <c r="Z219" i="4"/>
  <c r="Z242" i="4"/>
  <c r="Z274" i="4"/>
  <c r="Z210" i="4"/>
  <c r="Z107" i="4"/>
  <c r="Z253" i="4"/>
  <c r="Z285" i="4"/>
  <c r="Z238" i="4"/>
  <c r="Z270" i="4"/>
  <c r="Z302" i="4"/>
  <c r="Z223" i="4"/>
  <c r="Z255" i="4"/>
  <c r="Z287" i="4"/>
  <c r="Z275" i="4"/>
  <c r="Z240" i="4"/>
  <c r="Z272" i="4"/>
  <c r="Z304" i="4"/>
  <c r="Z225" i="4"/>
  <c r="Z257" i="4"/>
  <c r="Z289" i="4"/>
  <c r="Z218" i="4"/>
  <c r="Z250" i="4"/>
  <c r="Z282" i="4"/>
  <c r="Z235" i="4"/>
  <c r="Z233" i="4"/>
  <c r="Z265" i="4"/>
  <c r="Z297" i="4"/>
  <c r="Z226" i="4"/>
  <c r="Z258" i="4"/>
  <c r="Z290" i="4"/>
  <c r="AC107" i="4"/>
  <c r="AC210" i="4"/>
  <c r="Z229" i="4"/>
  <c r="Z261" i="4"/>
  <c r="Z293" i="4"/>
  <c r="Z214" i="4"/>
  <c r="Z246" i="4"/>
  <c r="Z278" i="4"/>
  <c r="Z231" i="4"/>
  <c r="Z263" i="4"/>
  <c r="Z295" i="4"/>
  <c r="Z216" i="4"/>
  <c r="Z248" i="4"/>
  <c r="Z280" i="4"/>
  <c r="Z237" i="4"/>
  <c r="Z269" i="4"/>
  <c r="Z222" i="4"/>
  <c r="Z254" i="4"/>
  <c r="Z286" i="4"/>
  <c r="Z239" i="4"/>
  <c r="Z271" i="4"/>
  <c r="Z303" i="4"/>
  <c r="Z224" i="4"/>
  <c r="Z256" i="4"/>
  <c r="Z288" i="4"/>
  <c r="Z283" i="4"/>
  <c r="Z241" i="4"/>
  <c r="Z273" i="4"/>
  <c r="Z305" i="4"/>
  <c r="Z234" i="4"/>
  <c r="Z266" i="4"/>
  <c r="Z298" i="4"/>
  <c r="Z296" i="4"/>
  <c r="I4" i="4"/>
  <c r="H4" i="4" l="1"/>
  <c r="K4" i="4" l="1"/>
  <c r="J4" i="4" l="1"/>
  <c r="G4" i="4" l="1"/>
  <c r="S71" i="4"/>
  <c r="AE69" i="4"/>
  <c r="X63" i="4"/>
  <c r="W86" i="4"/>
  <c r="AJ68" i="4"/>
  <c r="T100" i="4"/>
  <c r="R35" i="4"/>
  <c r="M93" i="4"/>
  <c r="AC69" i="4"/>
  <c r="X48" i="4"/>
  <c r="AG81" i="4"/>
  <c r="S62" i="4"/>
  <c r="AL73" i="4"/>
  <c r="V61" i="4"/>
  <c r="AE41" i="4"/>
  <c r="R15" i="4"/>
  <c r="AE60" i="4"/>
  <c r="AD100" i="4"/>
  <c r="AI33" i="4"/>
  <c r="R29" i="4"/>
  <c r="AI54" i="4"/>
  <c r="U83" i="4"/>
  <c r="S31" i="4"/>
  <c r="U35" i="4"/>
  <c r="X75" i="4"/>
  <c r="S68" i="4"/>
  <c r="W93" i="4"/>
  <c r="V74" i="4"/>
  <c r="AK92" i="4"/>
  <c r="AH84" i="4"/>
  <c r="AJ45" i="4"/>
  <c r="W41" i="4"/>
  <c r="X16" i="4"/>
  <c r="AJ34" i="4"/>
  <c r="W84" i="4"/>
  <c r="X13" i="4"/>
  <c r="V68" i="4"/>
  <c r="Q7" i="4"/>
  <c r="AF34" i="4"/>
  <c r="V29" i="4"/>
  <c r="V9" i="4"/>
  <c r="AI17" i="4"/>
  <c r="AK46" i="4"/>
  <c r="AH69" i="4"/>
  <c r="V89" i="4"/>
  <c r="AD54" i="4"/>
  <c r="AE51" i="4"/>
  <c r="AG48" i="4"/>
  <c r="AK94" i="4"/>
  <c r="X7" i="4"/>
  <c r="AF102" i="4"/>
  <c r="U16" i="4"/>
  <c r="V60" i="4"/>
  <c r="T35" i="4"/>
  <c r="Q57" i="4"/>
  <c r="AE46" i="4"/>
  <c r="W67" i="4"/>
  <c r="AF6" i="4"/>
  <c r="AE77" i="4"/>
  <c r="AL80" i="4"/>
  <c r="AH48" i="4"/>
  <c r="AF15" i="4"/>
  <c r="AF90" i="4"/>
  <c r="T90" i="4"/>
  <c r="AF22" i="4"/>
  <c r="X97" i="4"/>
  <c r="T94" i="4"/>
  <c r="W7" i="4"/>
  <c r="P76" i="4"/>
  <c r="U70" i="4"/>
  <c r="AF97" i="4"/>
  <c r="Q101" i="4"/>
  <c r="Q96" i="4"/>
  <c r="X9" i="4"/>
  <c r="T83" i="4"/>
  <c r="P79" i="4"/>
  <c r="P102" i="4"/>
  <c r="T37" i="4"/>
  <c r="AD11" i="4"/>
  <c r="W5" i="4"/>
  <c r="AC63" i="4"/>
  <c r="W31" i="4"/>
  <c r="AC75" i="4"/>
  <c r="AG87" i="4"/>
  <c r="U45" i="4"/>
  <c r="S96" i="4"/>
  <c r="S38" i="4"/>
  <c r="M14" i="4"/>
  <c r="AL25" i="4"/>
  <c r="AE11" i="4"/>
  <c r="AD22" i="4"/>
  <c r="W10" i="4"/>
  <c r="V15" i="4"/>
  <c r="AE23" i="4"/>
  <c r="AK55" i="4"/>
  <c r="S59" i="4"/>
  <c r="AJ91" i="4"/>
  <c r="AH93" i="4"/>
  <c r="W98" i="4"/>
  <c r="AH97" i="4"/>
  <c r="AL51" i="4"/>
  <c r="M48" i="4"/>
  <c r="AJ64" i="4"/>
  <c r="AC97" i="4"/>
  <c r="S7" i="4"/>
  <c r="AE22" i="4"/>
  <c r="T79" i="4"/>
  <c r="S73" i="4"/>
  <c r="AL36" i="4"/>
  <c r="AH20" i="4"/>
  <c r="AC25" i="4"/>
  <c r="X11" i="4"/>
  <c r="R19" i="4"/>
  <c r="P9" i="4"/>
  <c r="AG28" i="4"/>
  <c r="V24" i="4"/>
  <c r="P17" i="4"/>
  <c r="AD85" i="4"/>
  <c r="U90" i="4"/>
  <c r="AD94" i="4"/>
  <c r="R82" i="4"/>
  <c r="AE90" i="4"/>
  <c r="T53" i="4"/>
  <c r="AI90" i="4"/>
  <c r="R64" i="4"/>
  <c r="T69" i="4"/>
  <c r="AE87" i="4"/>
  <c r="Q79" i="4"/>
  <c r="AE102" i="4"/>
  <c r="T67" i="4"/>
  <c r="M73" i="4"/>
  <c r="T72" i="4"/>
  <c r="S65" i="4"/>
  <c r="AH74" i="4"/>
  <c r="AD78" i="4"/>
  <c r="S11" i="4"/>
  <c r="AK41" i="4"/>
  <c r="U72" i="4"/>
  <c r="Q9" i="4"/>
  <c r="R102" i="4"/>
  <c r="AH37" i="4"/>
  <c r="W13" i="4"/>
  <c r="V97" i="4"/>
  <c r="AF66" i="4"/>
  <c r="V93" i="4"/>
  <c r="X45" i="4"/>
  <c r="AG24" i="4"/>
  <c r="S27" i="4"/>
  <c r="AF26" i="4"/>
  <c r="AE97" i="4"/>
  <c r="W65" i="4"/>
  <c r="AF11" i="4"/>
  <c r="AG5" i="4"/>
  <c r="T44" i="4"/>
  <c r="AE96" i="4"/>
  <c r="P40" i="4"/>
  <c r="AE93" i="4"/>
  <c r="AE45" i="4"/>
  <c r="AF25" i="4"/>
  <c r="P72" i="4"/>
  <c r="Q17" i="4"/>
  <c r="W80" i="4"/>
  <c r="AD75" i="4"/>
  <c r="Q97" i="4"/>
  <c r="S54" i="4"/>
  <c r="P34" i="4"/>
  <c r="M6" i="4"/>
  <c r="AC34" i="4"/>
  <c r="S100" i="4"/>
  <c r="AC23" i="4"/>
  <c r="AE48" i="4"/>
  <c r="W77" i="4"/>
  <c r="AD97" i="4"/>
  <c r="AD93" i="4"/>
  <c r="S24" i="4"/>
  <c r="P97" i="4"/>
  <c r="AD58" i="4"/>
  <c r="R77" i="4"/>
  <c r="AH62" i="4"/>
  <c r="W69" i="4"/>
  <c r="S57" i="4"/>
  <c r="AF51" i="4"/>
  <c r="AL19" i="4"/>
  <c r="AF68" i="4"/>
  <c r="AF69" i="4"/>
  <c r="Q18" i="4"/>
  <c r="S88" i="4"/>
  <c r="M24" i="4"/>
  <c r="V14" i="4"/>
  <c r="R11" i="4"/>
  <c r="W52" i="4"/>
  <c r="R27" i="4"/>
  <c r="M42" i="4"/>
  <c r="S19" i="4"/>
  <c r="S34" i="4"/>
  <c r="AF8" i="4"/>
  <c r="AE6" i="4"/>
  <c r="S61" i="4"/>
  <c r="AH80" i="4"/>
  <c r="X95" i="4"/>
  <c r="AH40" i="4"/>
  <c r="S40" i="4"/>
  <c r="U21" i="4"/>
  <c r="X44" i="4"/>
  <c r="AD61" i="4"/>
  <c r="AJ66" i="4"/>
  <c r="AC45" i="4"/>
  <c r="AF86" i="4"/>
  <c r="X89" i="4"/>
  <c r="U62" i="4"/>
  <c r="Q48" i="4"/>
  <c r="AG74" i="4"/>
  <c r="S32" i="4"/>
  <c r="AL24" i="4"/>
  <c r="V25" i="4"/>
  <c r="AK91" i="4"/>
  <c r="T39" i="4"/>
  <c r="X59" i="4"/>
  <c r="S82" i="4"/>
  <c r="X25" i="4"/>
  <c r="AF53" i="4"/>
  <c r="U46" i="4"/>
  <c r="M84" i="4"/>
  <c r="M57" i="4"/>
  <c r="R26" i="4"/>
  <c r="AH86" i="4"/>
  <c r="AE68" i="4"/>
  <c r="AF98" i="4"/>
  <c r="AI43" i="4"/>
  <c r="AJ13" i="4"/>
  <c r="V17" i="4"/>
  <c r="R71" i="4"/>
  <c r="M96" i="4"/>
  <c r="AJ28" i="4"/>
  <c r="V43" i="4"/>
  <c r="P38" i="4"/>
  <c r="AG88" i="4"/>
  <c r="AG59" i="4"/>
  <c r="M69" i="4"/>
  <c r="Q6" i="4"/>
  <c r="AL101" i="4"/>
  <c r="AF71" i="4"/>
  <c r="AJ9" i="4"/>
  <c r="M99" i="4"/>
  <c r="R60" i="4"/>
  <c r="R74" i="4"/>
  <c r="W78" i="4"/>
  <c r="V16" i="4"/>
  <c r="U34" i="4"/>
  <c r="AD71" i="4"/>
  <c r="U27" i="4"/>
  <c r="AG47" i="4"/>
  <c r="W88" i="4"/>
  <c r="S83" i="4"/>
  <c r="AE29" i="4"/>
  <c r="AE44" i="4"/>
  <c r="R94" i="4"/>
  <c r="S30" i="4"/>
  <c r="M17" i="4"/>
  <c r="V10" i="4"/>
  <c r="W58" i="4"/>
  <c r="AH45" i="4"/>
  <c r="U9" i="4"/>
  <c r="AL90" i="4"/>
  <c r="R76" i="4"/>
  <c r="AK100" i="4"/>
  <c r="AG31" i="4"/>
  <c r="M95" i="4"/>
  <c r="M22" i="4"/>
  <c r="M30" i="4"/>
  <c r="M35" i="4"/>
  <c r="AJ41" i="4"/>
  <c r="AL55" i="4"/>
  <c r="R86" i="4"/>
  <c r="AD95" i="4"/>
  <c r="R7" i="4"/>
  <c r="AI15" i="4"/>
  <c r="X42" i="4"/>
  <c r="U51" i="4"/>
  <c r="U98" i="4"/>
  <c r="V83" i="4"/>
  <c r="AH96" i="4"/>
  <c r="AD27" i="4"/>
  <c r="W12" i="4"/>
  <c r="Q28" i="4"/>
  <c r="AK98" i="4"/>
  <c r="AE61" i="4"/>
  <c r="S9" i="4"/>
  <c r="S63" i="4"/>
  <c r="P93" i="4"/>
  <c r="T25" i="4"/>
  <c r="T87" i="4"/>
  <c r="U30" i="4"/>
  <c r="AE34" i="4"/>
  <c r="AG96" i="4"/>
  <c r="R25" i="4"/>
  <c r="X83" i="4"/>
  <c r="W28" i="4"/>
  <c r="S84" i="4"/>
  <c r="AL13" i="4"/>
  <c r="AF38" i="4"/>
  <c r="AI61" i="4"/>
  <c r="AL30" i="4"/>
  <c r="R98" i="4"/>
  <c r="M27" i="4"/>
  <c r="AC88" i="4"/>
  <c r="Q84" i="4"/>
  <c r="P69" i="4"/>
  <c r="X101" i="4"/>
  <c r="P77" i="4"/>
  <c r="T24" i="4"/>
  <c r="AJ92" i="4"/>
  <c r="AG42" i="4"/>
  <c r="V20" i="4"/>
  <c r="X70" i="4"/>
  <c r="AI28" i="4"/>
  <c r="AJ97" i="4"/>
  <c r="R81" i="4"/>
  <c r="U12" i="4"/>
  <c r="Q53" i="4"/>
  <c r="M61" i="4"/>
  <c r="P24" i="4"/>
  <c r="Q91" i="4"/>
  <c r="AD20" i="4"/>
  <c r="M102" i="4"/>
  <c r="W20" i="4"/>
  <c r="AK97" i="4"/>
  <c r="M8" i="4"/>
  <c r="Q22" i="4"/>
  <c r="W73" i="4"/>
  <c r="Q21" i="4"/>
  <c r="X60" i="4"/>
  <c r="AF95" i="4"/>
  <c r="AI44" i="4"/>
  <c r="W87" i="4"/>
  <c r="AG37" i="4"/>
  <c r="M34" i="4"/>
  <c r="AJ77" i="4"/>
  <c r="S49" i="4"/>
  <c r="W54" i="4"/>
  <c r="W25" i="4"/>
  <c r="V76" i="4"/>
  <c r="AC14" i="4"/>
  <c r="T14" i="4"/>
  <c r="P56" i="4"/>
  <c r="W45" i="4"/>
  <c r="AH90" i="4"/>
  <c r="AI93" i="4"/>
  <c r="V79" i="4"/>
  <c r="W29" i="4"/>
  <c r="AG23" i="4"/>
  <c r="AJ56" i="4"/>
  <c r="AD23" i="4"/>
  <c r="T96" i="4"/>
  <c r="W36" i="4"/>
  <c r="V37" i="4"/>
  <c r="AD16" i="4"/>
  <c r="AC74" i="4"/>
  <c r="AD83" i="4"/>
  <c r="AH81" i="4"/>
  <c r="S76" i="4"/>
  <c r="S70" i="4"/>
  <c r="Q39" i="4"/>
  <c r="AK78" i="4"/>
  <c r="AI58" i="4"/>
  <c r="W27" i="4"/>
  <c r="AL54" i="4"/>
  <c r="U7" i="4"/>
  <c r="AD49" i="4"/>
  <c r="AG38" i="4"/>
  <c r="W89" i="4"/>
  <c r="T47" i="4"/>
  <c r="AK79" i="4"/>
  <c r="P59" i="4"/>
  <c r="AG36" i="4"/>
  <c r="P80" i="4"/>
  <c r="T26" i="4"/>
  <c r="AJ99" i="4"/>
  <c r="U25" i="4"/>
  <c r="AK7" i="4"/>
  <c r="U47" i="4"/>
  <c r="S8" i="4"/>
  <c r="V8" i="4"/>
  <c r="AE8" i="4"/>
  <c r="P25" i="4"/>
  <c r="R10" i="4"/>
  <c r="Q23" i="4"/>
  <c r="X99" i="4"/>
  <c r="AE92" i="4"/>
  <c r="X81" i="4"/>
  <c r="U102" i="4"/>
  <c r="V98" i="4"/>
  <c r="U18" i="4"/>
  <c r="R23" i="4"/>
  <c r="AK17" i="4"/>
  <c r="AJ101" i="4"/>
  <c r="T45" i="4"/>
  <c r="AK43" i="4"/>
  <c r="AG92" i="4"/>
  <c r="R92" i="4"/>
  <c r="S52" i="4"/>
  <c r="M16" i="4"/>
  <c r="AG51" i="4"/>
  <c r="AE27" i="4"/>
  <c r="AH66" i="4"/>
  <c r="AI86" i="4"/>
  <c r="U33" i="4"/>
  <c r="M83" i="4"/>
  <c r="U94" i="4"/>
  <c r="Q83" i="4"/>
  <c r="AI78" i="4"/>
  <c r="U81" i="4"/>
  <c r="V55" i="4"/>
  <c r="AF17" i="4"/>
  <c r="V73" i="4"/>
  <c r="AF99" i="4"/>
  <c r="S46" i="4"/>
  <c r="Q90" i="4"/>
  <c r="AE38" i="4"/>
  <c r="R38" i="4"/>
  <c r="U65" i="4"/>
  <c r="AD65" i="4"/>
  <c r="T50" i="4"/>
  <c r="Q25" i="4"/>
  <c r="M92" i="4"/>
  <c r="AK26" i="4"/>
  <c r="P91" i="4"/>
  <c r="AL72" i="4"/>
  <c r="U17" i="4"/>
  <c r="V81" i="4"/>
  <c r="AI63" i="4"/>
  <c r="P50" i="4"/>
  <c r="AI99" i="4"/>
  <c r="V85" i="4"/>
  <c r="X74" i="4"/>
  <c r="P94" i="4"/>
  <c r="X43" i="4"/>
  <c r="AH82" i="4"/>
  <c r="AD55" i="4"/>
  <c r="T56" i="4"/>
  <c r="AC93" i="4"/>
  <c r="AG30" i="4"/>
  <c r="AH29" i="4"/>
  <c r="P70" i="4"/>
  <c r="S47" i="4"/>
  <c r="S80" i="4"/>
  <c r="R99" i="4"/>
  <c r="T9" i="4"/>
  <c r="M86" i="4"/>
  <c r="AE75" i="4"/>
  <c r="P12" i="4"/>
  <c r="X98" i="4"/>
  <c r="AG14" i="4"/>
  <c r="AI60" i="4"/>
  <c r="Q55" i="4"/>
  <c r="AI62" i="4"/>
  <c r="U38" i="4"/>
  <c r="V51" i="4"/>
  <c r="X93" i="4"/>
  <c r="S17" i="4"/>
  <c r="AC42" i="4"/>
  <c r="X62" i="4"/>
  <c r="AI91" i="4"/>
  <c r="AE73" i="4"/>
  <c r="AC90" i="4"/>
  <c r="T54" i="4"/>
  <c r="AK18" i="4"/>
  <c r="AJ86" i="4"/>
  <c r="Q59" i="4"/>
  <c r="AI92" i="4"/>
  <c r="Q93" i="4"/>
  <c r="S6" i="4"/>
  <c r="T52" i="4"/>
  <c r="U59" i="4"/>
  <c r="R68" i="4"/>
  <c r="AI55" i="4"/>
  <c r="W71" i="4"/>
  <c r="AE56" i="4"/>
  <c r="AE33" i="4"/>
  <c r="R78" i="4"/>
  <c r="AF19" i="4"/>
  <c r="P68" i="4"/>
  <c r="AK82" i="4"/>
  <c r="AD96" i="4"/>
  <c r="T27" i="4"/>
  <c r="R91" i="4"/>
  <c r="W48" i="4"/>
  <c r="W66" i="4"/>
  <c r="T23" i="4"/>
  <c r="V46" i="4"/>
  <c r="AD15" i="4"/>
  <c r="V56" i="4"/>
  <c r="V99" i="4"/>
  <c r="P54" i="4"/>
  <c r="AE20" i="4"/>
  <c r="S50" i="4"/>
  <c r="AK38" i="4"/>
  <c r="AE24" i="4"/>
  <c r="T84" i="4"/>
  <c r="Q37" i="4"/>
  <c r="W21" i="4"/>
  <c r="X73" i="4"/>
  <c r="AD84" i="4"/>
  <c r="S39" i="4"/>
  <c r="AG6" i="4"/>
  <c r="AD72" i="4"/>
  <c r="AG97" i="4"/>
  <c r="W49" i="4"/>
  <c r="AL21" i="4"/>
  <c r="V28" i="4"/>
  <c r="U91" i="4"/>
  <c r="P52" i="4"/>
  <c r="Q56" i="4"/>
  <c r="AJ22" i="4"/>
  <c r="P62" i="4"/>
  <c r="P55" i="4"/>
  <c r="AG94" i="4"/>
  <c r="T89" i="4"/>
  <c r="AE82" i="4"/>
  <c r="S44" i="4"/>
  <c r="M52" i="4"/>
  <c r="U42" i="4"/>
  <c r="AG102" i="4"/>
  <c r="AG7" i="4"/>
  <c r="AF82" i="4"/>
  <c r="P85" i="4"/>
  <c r="AJ27" i="4"/>
  <c r="V102" i="4"/>
  <c r="Q12" i="4"/>
  <c r="Q46" i="4"/>
  <c r="V11" i="4"/>
  <c r="AG21" i="4"/>
  <c r="W14" i="4"/>
  <c r="U49" i="4"/>
  <c r="AK51" i="4"/>
  <c r="V59" i="4"/>
  <c r="AH9" i="4"/>
  <c r="R21" i="4"/>
  <c r="AH15" i="4"/>
  <c r="AF23" i="4"/>
  <c r="AC53" i="4"/>
  <c r="X36" i="4"/>
  <c r="AC55" i="4"/>
  <c r="Q70" i="4"/>
  <c r="AH34" i="4"/>
  <c r="AJ43" i="4"/>
  <c r="AH60" i="4"/>
  <c r="U67" i="4"/>
  <c r="X90" i="4"/>
  <c r="M68" i="4"/>
  <c r="AE19" i="4"/>
  <c r="V7" i="4"/>
  <c r="AL75" i="4"/>
  <c r="M46" i="4"/>
  <c r="AE59" i="4"/>
  <c r="P101" i="4"/>
  <c r="T33" i="4"/>
  <c r="Q31" i="4"/>
  <c r="AC102" i="4"/>
  <c r="S25" i="4"/>
  <c r="X52" i="4"/>
  <c r="U5" i="4"/>
  <c r="AC57" i="4"/>
  <c r="AJ69" i="4"/>
  <c r="X78" i="4"/>
  <c r="S43" i="4"/>
  <c r="AJ89" i="4"/>
  <c r="P53" i="4"/>
  <c r="AH73" i="4"/>
  <c r="AC78" i="4"/>
  <c r="AH16" i="4"/>
  <c r="W63" i="4"/>
  <c r="AL68" i="4"/>
  <c r="AH59" i="4"/>
  <c r="AC19" i="4"/>
  <c r="Q26" i="4"/>
  <c r="W61" i="4"/>
  <c r="R5" i="4"/>
  <c r="AJ50" i="4"/>
  <c r="P86" i="4"/>
  <c r="T73" i="4"/>
  <c r="V54" i="4"/>
  <c r="X46" i="4"/>
  <c r="R100" i="4"/>
  <c r="AC58" i="4"/>
  <c r="V62" i="4"/>
  <c r="T70" i="4"/>
  <c r="P8" i="4"/>
  <c r="AF78" i="4"/>
  <c r="AG13" i="4"/>
  <c r="T71" i="4"/>
  <c r="Q11" i="4"/>
  <c r="AL47" i="4"/>
  <c r="P88" i="4"/>
  <c r="AE66" i="4"/>
  <c r="U29" i="4"/>
  <c r="S23" i="4"/>
  <c r="AH51" i="4"/>
  <c r="M39" i="4"/>
  <c r="V75" i="4"/>
  <c r="AF37" i="4"/>
  <c r="AJ70" i="4"/>
  <c r="AF31" i="4"/>
  <c r="V88" i="4"/>
  <c r="AI35" i="4"/>
  <c r="AK33" i="4"/>
  <c r="M45" i="4"/>
  <c r="AF45" i="4"/>
  <c r="X10" i="4"/>
  <c r="AI94" i="4"/>
  <c r="AF46" i="4"/>
  <c r="W44" i="4"/>
  <c r="T30" i="4"/>
  <c r="M41" i="4"/>
  <c r="W62" i="4"/>
  <c r="P5" i="4"/>
  <c r="AG95" i="4"/>
  <c r="AC77" i="4"/>
  <c r="M11" i="4"/>
  <c r="AL82" i="4"/>
  <c r="AG20" i="4"/>
  <c r="R49" i="4"/>
  <c r="AJ16" i="4"/>
  <c r="V69" i="4"/>
  <c r="W11" i="4"/>
  <c r="U93" i="4"/>
  <c r="AF91" i="4"/>
  <c r="V40" i="4"/>
  <c r="P15" i="4"/>
  <c r="AG86" i="4"/>
  <c r="AL69" i="4"/>
  <c r="M67" i="4"/>
  <c r="R51" i="4"/>
  <c r="V94" i="4"/>
  <c r="V87" i="4"/>
  <c r="AH92" i="4"/>
  <c r="X12" i="4"/>
  <c r="AH18" i="4"/>
  <c r="Q32" i="4"/>
  <c r="P63" i="4"/>
  <c r="X55" i="4"/>
  <c r="AI96" i="4"/>
  <c r="M60" i="4"/>
  <c r="AD92" i="4"/>
  <c r="R8" i="4"/>
  <c r="AE25" i="4"/>
  <c r="V34" i="4"/>
  <c r="AG45" i="4"/>
  <c r="R84" i="4"/>
  <c r="AH68" i="4"/>
  <c r="AK63" i="4"/>
  <c r="AF50" i="4"/>
  <c r="AK68" i="4"/>
  <c r="AE58" i="4"/>
  <c r="W56" i="4"/>
  <c r="S29" i="4"/>
  <c r="W95" i="4"/>
  <c r="AC76" i="4"/>
  <c r="M88" i="4"/>
  <c r="Q16" i="4"/>
  <c r="AD46" i="4"/>
  <c r="AL34" i="4"/>
  <c r="S48" i="4"/>
  <c r="AJ39" i="4"/>
  <c r="AE79" i="4"/>
  <c r="AG68" i="4"/>
  <c r="AJ75" i="4"/>
  <c r="AD80" i="4"/>
  <c r="U57" i="4"/>
  <c r="AL64" i="4"/>
  <c r="AK83" i="4"/>
  <c r="AI48" i="4"/>
  <c r="R58" i="4"/>
  <c r="AE72" i="4"/>
  <c r="S77" i="4"/>
  <c r="S41" i="4"/>
  <c r="AC68" i="4"/>
  <c r="V31" i="4"/>
  <c r="X30" i="4"/>
  <c r="AC22" i="4"/>
  <c r="X23" i="4"/>
  <c r="V90" i="4"/>
  <c r="R17" i="4"/>
  <c r="AC37" i="4"/>
  <c r="AD59" i="4"/>
  <c r="AG64" i="4"/>
  <c r="T68" i="4"/>
  <c r="M98" i="4"/>
  <c r="P42" i="4"/>
  <c r="M63" i="4"/>
  <c r="AD21" i="4"/>
  <c r="W37" i="4"/>
  <c r="AD102" i="4"/>
  <c r="R33" i="4"/>
  <c r="AI39" i="4"/>
  <c r="AF61" i="4"/>
  <c r="X68" i="4"/>
  <c r="AJ29" i="4"/>
  <c r="M21" i="4"/>
  <c r="AH99" i="4"/>
  <c r="AG11" i="4"/>
  <c r="AC51" i="4"/>
  <c r="T99" i="4"/>
  <c r="AI64" i="4"/>
  <c r="AL49" i="4"/>
  <c r="AC95" i="4"/>
  <c r="AG49" i="4"/>
  <c r="V6" i="4"/>
  <c r="AD88" i="4"/>
  <c r="W42" i="4"/>
  <c r="AL48" i="4"/>
  <c r="V96" i="4"/>
  <c r="U61" i="4"/>
  <c r="X53" i="4"/>
  <c r="S97" i="4"/>
  <c r="P66" i="4"/>
  <c r="T15" i="4"/>
  <c r="U79" i="4"/>
  <c r="M12" i="4"/>
  <c r="S35" i="4"/>
  <c r="AJ81" i="4"/>
  <c r="AF40" i="4"/>
  <c r="P14" i="4"/>
  <c r="P58" i="4"/>
  <c r="P7" i="4"/>
  <c r="S75" i="4"/>
  <c r="AH32" i="4"/>
  <c r="Q27" i="4"/>
  <c r="AC17" i="4"/>
  <c r="AL6" i="4"/>
  <c r="T63" i="4"/>
  <c r="T51" i="4"/>
  <c r="R54" i="4"/>
  <c r="AC71" i="4"/>
  <c r="X50" i="4"/>
  <c r="Q62" i="4"/>
  <c r="T75" i="4"/>
  <c r="AD74" i="4"/>
  <c r="T36" i="4"/>
  <c r="M80" i="4"/>
  <c r="V38" i="4"/>
  <c r="AE86" i="4"/>
  <c r="AI11" i="4"/>
  <c r="M40" i="4"/>
  <c r="AC54" i="4"/>
  <c r="AE67" i="4"/>
  <c r="Q33" i="4"/>
  <c r="Q60" i="4"/>
  <c r="AG98" i="4"/>
  <c r="AF89" i="4"/>
  <c r="U89" i="4"/>
  <c r="W16" i="4"/>
  <c r="AD33" i="4"/>
  <c r="X29" i="4"/>
  <c r="T98" i="4"/>
  <c r="R40" i="4"/>
  <c r="Q80" i="4"/>
  <c r="AG33" i="4"/>
  <c r="U73" i="4"/>
  <c r="AI7" i="4"/>
  <c r="X14" i="4"/>
  <c r="AC87" i="4"/>
  <c r="V35" i="4"/>
  <c r="X18" i="4"/>
  <c r="V67" i="4"/>
  <c r="Q72" i="4"/>
  <c r="AI19" i="4"/>
  <c r="T19" i="4"/>
  <c r="X40" i="4"/>
  <c r="U84" i="4"/>
  <c r="P30" i="4"/>
  <c r="X26" i="4"/>
  <c r="AK56" i="4"/>
  <c r="AI36" i="4"/>
  <c r="AG90" i="4"/>
  <c r="AG93" i="4"/>
  <c r="R72" i="4"/>
  <c r="S13" i="4"/>
  <c r="AD53" i="4"/>
  <c r="AH23" i="4"/>
  <c r="U36" i="4"/>
  <c r="W22" i="4"/>
  <c r="AI89" i="4"/>
  <c r="P81" i="4"/>
  <c r="P11" i="4"/>
  <c r="S12" i="4"/>
  <c r="T13" i="4"/>
  <c r="T21" i="4"/>
  <c r="V72" i="4"/>
  <c r="W90" i="4"/>
  <c r="AC13" i="4"/>
  <c r="AE15" i="4"/>
  <c r="R39" i="4"/>
  <c r="P16" i="4"/>
  <c r="R70" i="4"/>
  <c r="W9" i="4"/>
  <c r="AJ84" i="4"/>
  <c r="U95" i="4"/>
  <c r="T49" i="4"/>
  <c r="P47" i="4"/>
  <c r="AH31" i="4"/>
  <c r="X35" i="4"/>
  <c r="P73" i="4"/>
  <c r="R97" i="4"/>
  <c r="AD44" i="4"/>
  <c r="U85" i="4"/>
  <c r="R24" i="4"/>
  <c r="X77" i="4"/>
  <c r="AF96" i="4"/>
  <c r="T97" i="4"/>
  <c r="U77" i="4"/>
  <c r="S91" i="4"/>
  <c r="AF81" i="4"/>
  <c r="AF84" i="4"/>
  <c r="R41" i="4"/>
  <c r="Q43" i="4"/>
  <c r="T7" i="4"/>
  <c r="U71" i="4"/>
  <c r="X91" i="4"/>
  <c r="T16" i="4"/>
  <c r="Q64" i="4"/>
  <c r="AH28" i="4"/>
  <c r="T31" i="4"/>
  <c r="P65" i="4"/>
  <c r="R45" i="4"/>
  <c r="R22" i="4"/>
  <c r="P92" i="4"/>
  <c r="AJ55" i="4"/>
  <c r="AE16" i="4"/>
  <c r="Q65" i="4"/>
  <c r="AL15" i="4"/>
  <c r="AD89" i="4"/>
  <c r="Q29" i="4"/>
  <c r="AE26" i="4"/>
  <c r="AD52" i="4"/>
  <c r="AF42" i="4"/>
  <c r="P18" i="4"/>
  <c r="AE76" i="4"/>
  <c r="AG44" i="4"/>
  <c r="V23" i="4"/>
  <c r="X102" i="4"/>
  <c r="S94" i="4"/>
  <c r="AL102" i="4"/>
  <c r="AJ44" i="4"/>
  <c r="AI53" i="4"/>
  <c r="AL35" i="4"/>
  <c r="AL14" i="4"/>
  <c r="AJ40" i="4"/>
  <c r="T5" i="4"/>
  <c r="Q102" i="4"/>
  <c r="P35" i="4"/>
  <c r="S5" i="4"/>
  <c r="P39" i="4"/>
  <c r="S28" i="4"/>
  <c r="T18" i="4"/>
  <c r="U64" i="4"/>
  <c r="T55" i="4"/>
  <c r="P20" i="4"/>
  <c r="AD30" i="4"/>
  <c r="AH85" i="4"/>
  <c r="V39" i="4"/>
  <c r="AL59" i="4"/>
  <c r="W34" i="4"/>
  <c r="R85" i="4"/>
  <c r="AF60" i="4"/>
  <c r="R56" i="4"/>
  <c r="AF88" i="4"/>
  <c r="AF48" i="4"/>
  <c r="AL91" i="4"/>
  <c r="Q78" i="4"/>
  <c r="AD63" i="4"/>
  <c r="AJ48" i="4"/>
  <c r="AL70" i="4"/>
  <c r="AK61" i="4"/>
  <c r="AI69" i="4"/>
  <c r="AJ23" i="4"/>
  <c r="AJ72" i="4"/>
  <c r="AF92" i="4"/>
  <c r="AI9" i="4"/>
  <c r="AH19" i="4"/>
  <c r="S90" i="4"/>
  <c r="AE94" i="4"/>
  <c r="S102" i="4"/>
  <c r="AC92" i="4"/>
  <c r="Q95" i="4"/>
  <c r="V32" i="4"/>
  <c r="S16" i="4"/>
  <c r="AG57" i="4"/>
  <c r="AG46" i="4"/>
  <c r="AE78" i="4"/>
  <c r="P21" i="4"/>
  <c r="AD17" i="4"/>
  <c r="S26" i="4"/>
  <c r="V48" i="4"/>
  <c r="R93" i="4"/>
  <c r="AG25" i="4"/>
  <c r="AF13" i="4"/>
  <c r="P22" i="4"/>
  <c r="S66" i="4"/>
  <c r="X76" i="4"/>
  <c r="AL79" i="4"/>
  <c r="AK77" i="4"/>
  <c r="AJ37" i="4"/>
  <c r="AH6" i="4"/>
  <c r="AD32" i="4"/>
  <c r="M13" i="4"/>
  <c r="P23" i="4"/>
  <c r="AJ63" i="4"/>
  <c r="W64" i="4"/>
  <c r="U48" i="4"/>
  <c r="Q5" i="4"/>
  <c r="X17" i="4"/>
  <c r="W18" i="4"/>
  <c r="M76" i="4"/>
  <c r="V53" i="4"/>
  <c r="AF64" i="4"/>
  <c r="V19" i="4"/>
  <c r="Q54" i="4"/>
  <c r="AH42" i="4"/>
  <c r="AD19" i="4"/>
  <c r="AF32" i="4"/>
  <c r="AI16" i="4"/>
  <c r="AD35" i="4"/>
  <c r="M36" i="4"/>
  <c r="AE71" i="4"/>
  <c r="P89" i="4"/>
  <c r="P36" i="4"/>
  <c r="AG18" i="4"/>
  <c r="W76" i="4"/>
  <c r="W75" i="4"/>
  <c r="AG54" i="4"/>
  <c r="W51" i="4"/>
  <c r="T76" i="4"/>
  <c r="Q61" i="4"/>
  <c r="AD101" i="4"/>
  <c r="AJ83" i="4"/>
  <c r="AG19" i="4"/>
  <c r="AI49" i="4"/>
  <c r="AH83" i="4"/>
  <c r="AJ93" i="4"/>
  <c r="AE42" i="4"/>
  <c r="AI73" i="4"/>
  <c r="V84" i="4"/>
  <c r="AC83" i="4"/>
  <c r="AD62" i="4"/>
  <c r="AH38" i="4"/>
  <c r="S86" i="4"/>
  <c r="X19" i="4"/>
  <c r="P46" i="4"/>
  <c r="U43" i="4"/>
  <c r="AF20" i="4"/>
  <c r="R95" i="4"/>
  <c r="T66" i="4"/>
  <c r="AJ53" i="4"/>
  <c r="AD36" i="4"/>
  <c r="U82" i="4"/>
  <c r="AG82" i="4"/>
  <c r="U10" i="4"/>
  <c r="X69" i="4"/>
  <c r="AD66" i="4"/>
  <c r="AF59" i="4"/>
  <c r="R48" i="4"/>
  <c r="AD9" i="4"/>
  <c r="AC99" i="4"/>
  <c r="AL100" i="4"/>
  <c r="AF39" i="4"/>
  <c r="AH100" i="4"/>
  <c r="U19" i="4"/>
  <c r="AK93" i="4"/>
  <c r="AF65" i="4"/>
  <c r="X37" i="4"/>
  <c r="AK102" i="4"/>
  <c r="AC64" i="4"/>
  <c r="AG61" i="4"/>
  <c r="AH25" i="4"/>
  <c r="M37" i="4"/>
  <c r="T95" i="4"/>
  <c r="AD29" i="4"/>
  <c r="AG89" i="4"/>
  <c r="AI42" i="4"/>
  <c r="P78" i="4"/>
  <c r="Q86" i="4"/>
  <c r="AH88" i="4"/>
  <c r="R87" i="4"/>
  <c r="T12" i="4"/>
  <c r="R89" i="4"/>
  <c r="M59" i="4"/>
  <c r="AK31" i="4"/>
  <c r="X72" i="4"/>
  <c r="Q35" i="4"/>
  <c r="X20" i="4"/>
  <c r="AC48" i="4"/>
  <c r="AJ6" i="4"/>
  <c r="S95" i="4"/>
  <c r="AD76" i="4"/>
  <c r="AJ85" i="4"/>
  <c r="M33" i="4"/>
  <c r="V52" i="4"/>
  <c r="W74" i="4"/>
  <c r="AJ73" i="4"/>
  <c r="Q81" i="4"/>
  <c r="X33" i="4"/>
  <c r="AL97" i="4"/>
  <c r="AE84" i="4"/>
  <c r="M62" i="4"/>
  <c r="AK25" i="4"/>
  <c r="U40" i="4"/>
  <c r="AL56" i="4"/>
  <c r="AE62" i="4"/>
  <c r="W85" i="4"/>
  <c r="AC20" i="4"/>
  <c r="AD98" i="4"/>
  <c r="AG9" i="4"/>
  <c r="T58" i="4"/>
  <c r="M101" i="4"/>
  <c r="AK50" i="4"/>
  <c r="X22" i="4"/>
  <c r="P48" i="4"/>
  <c r="AJ61" i="4"/>
  <c r="I97" i="4"/>
  <c r="AI30" i="4"/>
  <c r="T42" i="4"/>
  <c r="AL42" i="4"/>
  <c r="AH27" i="4"/>
  <c r="U55" i="4"/>
  <c r="AJ49" i="4"/>
  <c r="AJ7" i="4"/>
  <c r="AD81" i="4"/>
  <c r="AG26" i="4"/>
  <c r="S93" i="4"/>
  <c r="AI71" i="4"/>
  <c r="AJ42" i="4"/>
  <c r="AC59" i="4"/>
  <c r="P71" i="4"/>
  <c r="Q87" i="4"/>
  <c r="M79" i="4"/>
  <c r="Q38" i="4"/>
  <c r="AL61" i="4"/>
  <c r="P13" i="4"/>
  <c r="X6" i="4"/>
  <c r="AC62" i="4"/>
  <c r="AF83" i="4"/>
  <c r="AC29" i="4"/>
  <c r="AI14" i="4"/>
  <c r="AI98" i="4"/>
  <c r="T78" i="4"/>
  <c r="P75" i="4"/>
  <c r="V71" i="4"/>
  <c r="AG53" i="4"/>
  <c r="AE54" i="4"/>
  <c r="U15" i="4"/>
  <c r="U6" i="4"/>
  <c r="S98" i="4"/>
  <c r="AD5" i="4"/>
  <c r="W57" i="4"/>
  <c r="S14" i="4"/>
  <c r="T61" i="4"/>
  <c r="AJ26" i="4"/>
  <c r="X28" i="4"/>
  <c r="U26" i="4"/>
  <c r="T80" i="4"/>
  <c r="U75" i="4"/>
  <c r="T59" i="4"/>
  <c r="W101" i="4"/>
  <c r="AL89" i="4"/>
  <c r="AF56" i="4"/>
  <c r="AC35" i="4"/>
  <c r="AH54" i="4"/>
  <c r="AK27" i="4"/>
  <c r="AH72" i="4"/>
  <c r="W55" i="4"/>
  <c r="T77" i="4"/>
  <c r="U22" i="4"/>
  <c r="R88" i="4"/>
  <c r="AI46" i="4"/>
  <c r="S78" i="4"/>
  <c r="R6" i="4"/>
  <c r="M5" i="4"/>
  <c r="AL7" i="4"/>
  <c r="AF29" i="4"/>
  <c r="AL67" i="4"/>
  <c r="AF93" i="4"/>
  <c r="AJ8" i="4"/>
  <c r="W60" i="4"/>
  <c r="U50" i="4"/>
  <c r="AL57" i="4"/>
  <c r="AJ21" i="4"/>
  <c r="AF12" i="4"/>
  <c r="AD34" i="4"/>
  <c r="AI88" i="4"/>
  <c r="AH30" i="4"/>
  <c r="AD12" i="4"/>
  <c r="AC52" i="4"/>
  <c r="AI76" i="4"/>
  <c r="AC40" i="4"/>
  <c r="S42" i="4"/>
  <c r="P6" i="4"/>
  <c r="AG85" i="4"/>
  <c r="R79" i="4"/>
  <c r="W79" i="4"/>
  <c r="V36" i="4"/>
  <c r="AJ46" i="4"/>
  <c r="AF41" i="4"/>
  <c r="AG60" i="4"/>
  <c r="AK29" i="4"/>
  <c r="P95" i="4"/>
  <c r="Q88" i="4"/>
  <c r="AJ25" i="4"/>
  <c r="AC30" i="4"/>
  <c r="AG16" i="4"/>
  <c r="AG99" i="4"/>
  <c r="V22" i="4"/>
  <c r="AD8" i="4"/>
  <c r="Q52" i="4"/>
  <c r="AI50" i="4"/>
  <c r="R69" i="4"/>
  <c r="AC44" i="4"/>
  <c r="AF73" i="4"/>
  <c r="AL86" i="4"/>
  <c r="T48" i="4"/>
  <c r="AH71" i="4"/>
  <c r="AI67" i="4"/>
  <c r="AD64" i="4"/>
  <c r="V70" i="4"/>
  <c r="X31" i="4"/>
  <c r="AF10" i="4"/>
  <c r="AH12" i="4"/>
  <c r="AJ52" i="4"/>
  <c r="U60" i="4"/>
  <c r="M77" i="4"/>
  <c r="AH56" i="4"/>
  <c r="T81" i="4"/>
  <c r="AE36" i="4"/>
  <c r="AF9" i="4"/>
  <c r="X51" i="4"/>
  <c r="AG15" i="4"/>
  <c r="AD69" i="4"/>
  <c r="W99" i="4"/>
  <c r="AF72" i="4"/>
  <c r="AE63" i="4"/>
  <c r="R12" i="4"/>
  <c r="AE47" i="4"/>
  <c r="AI37" i="4"/>
  <c r="AD56" i="4"/>
  <c r="AK62" i="4"/>
  <c r="AG79" i="4"/>
  <c r="AL88" i="4"/>
  <c r="AI70" i="4"/>
  <c r="P28" i="4"/>
  <c r="S87" i="4"/>
  <c r="AJ35" i="4"/>
  <c r="R66" i="4"/>
  <c r="AF63" i="4"/>
  <c r="AG71" i="4"/>
  <c r="AE98" i="4"/>
  <c r="AK95" i="4"/>
  <c r="R14" i="4"/>
  <c r="Q85" i="4"/>
  <c r="W43" i="4"/>
  <c r="Q63" i="4"/>
  <c r="AI34" i="4"/>
  <c r="V80" i="4"/>
  <c r="X39" i="4"/>
  <c r="P10" i="4"/>
  <c r="V44" i="4"/>
  <c r="U32" i="4"/>
  <c r="AL33" i="4"/>
  <c r="M43" i="4"/>
  <c r="AC100" i="4"/>
  <c r="M56" i="4"/>
  <c r="U101" i="4"/>
  <c r="AI75" i="4"/>
  <c r="AD28" i="4"/>
  <c r="Q98" i="4"/>
  <c r="S67" i="4"/>
  <c r="AD82" i="4"/>
  <c r="T46" i="4"/>
  <c r="Q49" i="4"/>
  <c r="U87" i="4"/>
  <c r="P84" i="4"/>
  <c r="AI21" i="4"/>
  <c r="AD48" i="4"/>
  <c r="AF94" i="4"/>
  <c r="U52" i="4"/>
  <c r="V95" i="4"/>
  <c r="AH41" i="4"/>
  <c r="AG34" i="4"/>
  <c r="M55" i="4"/>
  <c r="AL58" i="4"/>
  <c r="AL52" i="4"/>
  <c r="AJ95" i="4"/>
  <c r="AJ65" i="4"/>
  <c r="Q51" i="4"/>
  <c r="T8" i="4"/>
  <c r="Q82" i="4"/>
  <c r="AI95" i="4"/>
  <c r="Q34" i="4"/>
  <c r="M15" i="4"/>
  <c r="AI101" i="4"/>
  <c r="AJ30" i="4"/>
  <c r="AD70" i="4"/>
  <c r="AI32" i="4"/>
  <c r="AJ12" i="4"/>
  <c r="AD90" i="4"/>
  <c r="U96" i="4"/>
  <c r="M47" i="4"/>
  <c r="M90" i="4"/>
  <c r="AK80" i="4"/>
  <c r="AK75" i="4"/>
  <c r="AJ71" i="4"/>
  <c r="T6" i="4"/>
  <c r="M23" i="4"/>
  <c r="T34" i="4"/>
  <c r="AG83" i="4"/>
  <c r="U80" i="4"/>
  <c r="T86" i="4"/>
  <c r="X67" i="4"/>
  <c r="AL76" i="4"/>
  <c r="V50" i="4"/>
  <c r="AL29" i="4"/>
  <c r="AC98" i="4"/>
  <c r="Q99" i="4"/>
  <c r="M51" i="4"/>
  <c r="AG27" i="4"/>
  <c r="AJ24" i="4"/>
  <c r="R32" i="4"/>
  <c r="AD50" i="4"/>
  <c r="Q50" i="4"/>
  <c r="W59" i="4"/>
  <c r="P57" i="4"/>
  <c r="AI8" i="4"/>
  <c r="M29" i="4"/>
  <c r="Q40" i="4"/>
  <c r="X47" i="4"/>
  <c r="AI27" i="4"/>
  <c r="AC49" i="4"/>
  <c r="AC47" i="4"/>
  <c r="AF85" i="4"/>
  <c r="AK12" i="4"/>
  <c r="P96" i="4"/>
  <c r="U23" i="4"/>
  <c r="T41" i="4"/>
  <c r="AD40" i="4"/>
  <c r="AC39" i="4"/>
  <c r="AI52" i="4"/>
  <c r="V63" i="4"/>
  <c r="R30" i="4"/>
  <c r="AG39" i="4"/>
  <c r="AK58" i="4"/>
  <c r="AL77" i="4"/>
  <c r="AL66" i="4"/>
  <c r="Q42" i="4"/>
  <c r="AG73" i="4"/>
  <c r="Q15" i="4"/>
  <c r="AI31" i="4"/>
  <c r="AH43" i="4"/>
  <c r="AE89" i="4"/>
  <c r="T65" i="4"/>
  <c r="AC38" i="4"/>
  <c r="AD51" i="4"/>
  <c r="AG72" i="4"/>
  <c r="T92" i="4"/>
  <c r="U74" i="4"/>
  <c r="AL84" i="4"/>
  <c r="M89" i="4"/>
  <c r="V13" i="4"/>
  <c r="AI57" i="4"/>
  <c r="AL38" i="4"/>
  <c r="AC16" i="4"/>
  <c r="Q89" i="4"/>
  <c r="S21" i="4"/>
  <c r="AK24" i="4"/>
  <c r="P32" i="4"/>
  <c r="P82" i="4"/>
  <c r="T38" i="4"/>
  <c r="AG91" i="4"/>
  <c r="M74" i="4"/>
  <c r="AI18" i="4"/>
  <c r="AH77" i="4"/>
  <c r="R31" i="4"/>
  <c r="AD31" i="4"/>
  <c r="AL83" i="4"/>
  <c r="X41" i="4"/>
  <c r="C50" i="4"/>
  <c r="Q69" i="4"/>
  <c r="U63" i="4"/>
  <c r="AI79" i="4"/>
  <c r="U92" i="4"/>
  <c r="V101" i="4"/>
  <c r="T85" i="4"/>
  <c r="S79" i="4"/>
  <c r="S72" i="4"/>
  <c r="M18" i="4"/>
  <c r="AE17" i="4"/>
  <c r="AC84" i="4"/>
  <c r="AC61" i="4"/>
  <c r="AG66" i="4"/>
  <c r="AG41" i="4"/>
  <c r="P74" i="4"/>
  <c r="P98" i="4"/>
  <c r="AK28" i="4"/>
  <c r="AF7" i="4"/>
  <c r="W94" i="4"/>
  <c r="T40" i="4"/>
  <c r="AH8" i="4"/>
  <c r="AL99" i="4"/>
  <c r="AK70" i="4"/>
  <c r="Q94" i="4"/>
  <c r="AK42" i="4"/>
  <c r="AI13" i="4"/>
  <c r="AL78" i="4"/>
  <c r="AK99" i="4"/>
  <c r="AL98" i="4"/>
  <c r="AH63" i="4"/>
  <c r="V49" i="4"/>
  <c r="W24" i="4"/>
  <c r="AG35" i="4"/>
  <c r="AK96" i="4"/>
  <c r="X57" i="4"/>
  <c r="V86" i="4"/>
  <c r="AL5" i="4"/>
  <c r="Q67" i="4"/>
  <c r="S10" i="4"/>
  <c r="AF87" i="4"/>
  <c r="AL85" i="4"/>
  <c r="AE65" i="4"/>
  <c r="AI12" i="4"/>
  <c r="AH57" i="4"/>
  <c r="W68" i="4"/>
  <c r="AK19" i="4"/>
  <c r="M28" i="4"/>
  <c r="AF100" i="4"/>
  <c r="W35" i="4"/>
  <c r="M85" i="4"/>
  <c r="S45" i="4"/>
  <c r="Q77" i="4"/>
  <c r="AI85" i="4"/>
  <c r="U41" i="4"/>
  <c r="AI45" i="4"/>
  <c r="AI22" i="4"/>
  <c r="C5" i="4"/>
  <c r="AF75" i="4"/>
  <c r="AD43" i="4"/>
  <c r="AJ82" i="4"/>
  <c r="AC101" i="4"/>
  <c r="V45" i="4"/>
  <c r="S20" i="4"/>
  <c r="AL22" i="4"/>
  <c r="R65" i="4"/>
  <c r="R63" i="4"/>
  <c r="X79" i="4"/>
  <c r="AG76" i="4"/>
  <c r="X71" i="4"/>
  <c r="S56" i="4"/>
  <c r="X65" i="4"/>
  <c r="AL37" i="4"/>
  <c r="W23" i="4"/>
  <c r="AK76" i="4"/>
  <c r="AJ31" i="4"/>
  <c r="P45" i="4"/>
  <c r="M25" i="4"/>
  <c r="AH24" i="4"/>
  <c r="X58" i="4"/>
  <c r="AI102" i="4"/>
  <c r="AE12" i="4"/>
  <c r="AC94" i="4"/>
  <c r="AE37" i="4"/>
  <c r="M75" i="4"/>
  <c r="P100" i="4"/>
  <c r="AL31" i="4"/>
  <c r="AH94" i="4"/>
  <c r="AE70" i="4"/>
  <c r="AK16" i="4"/>
  <c r="AD38" i="4"/>
  <c r="AE49" i="4"/>
  <c r="AE10" i="4"/>
  <c r="AK66" i="4"/>
  <c r="AG101" i="4"/>
  <c r="AJ15" i="4"/>
  <c r="T28" i="4"/>
  <c r="AK45" i="4"/>
  <c r="AE85" i="4"/>
  <c r="AH21" i="4"/>
  <c r="D50" i="4"/>
  <c r="AH7" i="4"/>
  <c r="AE57" i="4"/>
  <c r="AK47" i="4"/>
  <c r="R46" i="4"/>
  <c r="AD39" i="4"/>
  <c r="U39" i="4"/>
  <c r="P44" i="4"/>
  <c r="AK22" i="4"/>
  <c r="AK30" i="4"/>
  <c r="S64" i="4"/>
  <c r="AE80" i="4"/>
  <c r="S85" i="4"/>
  <c r="AH36" i="4"/>
  <c r="V47" i="4"/>
  <c r="P49" i="4"/>
  <c r="AH76" i="4"/>
  <c r="AF30" i="4"/>
  <c r="AF101" i="4"/>
  <c r="R57" i="4"/>
  <c r="AI77" i="4"/>
  <c r="X15" i="4"/>
  <c r="AI81" i="4"/>
  <c r="R75" i="4"/>
  <c r="AJ57" i="4"/>
  <c r="M19" i="4"/>
  <c r="AJ80" i="4"/>
  <c r="AF36" i="4"/>
  <c r="X34" i="4"/>
  <c r="M65" i="4"/>
  <c r="AJ33" i="4"/>
  <c r="M20" i="4"/>
  <c r="X21" i="4"/>
  <c r="U76" i="4"/>
  <c r="AF44" i="4"/>
  <c r="AI74" i="4"/>
  <c r="Q20" i="4"/>
  <c r="U24" i="4"/>
  <c r="AK81" i="4"/>
  <c r="X100" i="4"/>
  <c r="W19" i="4"/>
  <c r="Q36" i="4"/>
  <c r="AF43" i="4"/>
  <c r="AH11" i="4"/>
  <c r="T62" i="4"/>
  <c r="AE9" i="4"/>
  <c r="U8" i="4"/>
  <c r="AE50" i="4"/>
  <c r="M58" i="4"/>
  <c r="AE18" i="4"/>
  <c r="X61" i="4"/>
  <c r="AL94" i="4"/>
  <c r="P83" i="4"/>
  <c r="AG67" i="4"/>
  <c r="AK5" i="4"/>
  <c r="S58" i="4"/>
  <c r="AE88" i="4"/>
  <c r="R16" i="4"/>
  <c r="AD41" i="4"/>
  <c r="V26" i="4"/>
  <c r="AE81" i="4"/>
  <c r="AC21" i="4"/>
  <c r="Q14" i="4"/>
  <c r="AL95" i="4"/>
  <c r="R37" i="4"/>
  <c r="AH55" i="4"/>
  <c r="AD67" i="4"/>
  <c r="X96" i="4"/>
  <c r="X24" i="4"/>
  <c r="AC81" i="4"/>
  <c r="S89" i="4"/>
  <c r="AJ14" i="4"/>
  <c r="AL74" i="4"/>
  <c r="AH33" i="4"/>
  <c r="AK10" i="4"/>
  <c r="T57" i="4"/>
  <c r="AK71" i="4"/>
  <c r="AG63" i="4"/>
  <c r="AL60" i="4"/>
  <c r="AH14" i="4"/>
  <c r="AC82" i="4"/>
  <c r="AH75" i="4"/>
  <c r="AG58" i="4"/>
  <c r="AF49" i="4"/>
  <c r="AK6" i="4"/>
  <c r="W72" i="4"/>
  <c r="AC72" i="4"/>
  <c r="AH67" i="4"/>
  <c r="P61" i="4"/>
  <c r="AF27" i="4"/>
  <c r="AL17" i="4"/>
  <c r="AG84" i="4"/>
  <c r="M32" i="4"/>
  <c r="AE64" i="4"/>
  <c r="M97" i="4"/>
  <c r="AL81" i="4"/>
  <c r="AL23" i="4"/>
  <c r="AD25" i="4"/>
  <c r="AG17" i="4"/>
  <c r="T29" i="4"/>
  <c r="AL50" i="4"/>
  <c r="AI25" i="4"/>
  <c r="AI29" i="4"/>
  <c r="R50" i="4"/>
  <c r="AK40" i="4"/>
  <c r="AF70" i="4"/>
  <c r="AE30" i="4"/>
  <c r="AC10" i="4"/>
  <c r="AD79" i="4"/>
  <c r="AL53" i="4"/>
  <c r="T11" i="4"/>
  <c r="AI10" i="4"/>
  <c r="Q75" i="4"/>
  <c r="T93" i="4"/>
  <c r="X8" i="4"/>
  <c r="AE99" i="4"/>
  <c r="M44" i="4"/>
  <c r="S15" i="4"/>
  <c r="U66" i="4"/>
  <c r="S60" i="4"/>
  <c r="W39" i="4"/>
  <c r="R61" i="4"/>
  <c r="AK14" i="4"/>
  <c r="AH79" i="4"/>
  <c r="W100" i="4"/>
  <c r="AJ17" i="4"/>
  <c r="AD68" i="4"/>
  <c r="AC73" i="4"/>
  <c r="AJ59" i="4"/>
  <c r="AK11" i="4"/>
  <c r="X54" i="4"/>
  <c r="Q30" i="4"/>
  <c r="P64" i="4"/>
  <c r="AC24" i="4"/>
  <c r="AD13" i="4"/>
  <c r="P87" i="4"/>
  <c r="AC96" i="4"/>
  <c r="AD86" i="4"/>
  <c r="AK72" i="4"/>
  <c r="AF77" i="4"/>
  <c r="S53" i="4"/>
  <c r="AG12" i="4"/>
  <c r="M72" i="4"/>
  <c r="AJ100" i="4"/>
  <c r="U14" i="4"/>
  <c r="AK101" i="4"/>
  <c r="V5" i="4"/>
  <c r="U13" i="4"/>
  <c r="AE101" i="4"/>
  <c r="V100" i="4"/>
  <c r="AL10" i="4"/>
  <c r="V42" i="4"/>
  <c r="R90" i="4"/>
  <c r="AI47" i="4"/>
  <c r="X32" i="4"/>
  <c r="T10" i="4"/>
  <c r="AG43" i="4"/>
  <c r="AF62" i="4"/>
  <c r="AD60" i="4"/>
  <c r="R47" i="4"/>
  <c r="W33" i="4"/>
  <c r="W91" i="4"/>
  <c r="AC79" i="4"/>
  <c r="X49" i="4"/>
  <c r="AK87" i="4"/>
  <c r="AK35" i="4"/>
  <c r="M38" i="4"/>
  <c r="M81" i="4"/>
  <c r="V82" i="4"/>
  <c r="AJ54" i="4"/>
  <c r="P43" i="4"/>
  <c r="V64" i="4"/>
  <c r="AC11" i="4"/>
  <c r="AK36" i="4"/>
  <c r="AD14" i="4"/>
  <c r="AI83" i="4"/>
  <c r="AK84" i="4"/>
  <c r="AH53" i="4"/>
  <c r="U68" i="4"/>
  <c r="AI24" i="4"/>
  <c r="AF57" i="4"/>
  <c r="W38" i="4"/>
  <c r="AG56" i="4"/>
  <c r="AL45" i="4"/>
  <c r="P29" i="4"/>
  <c r="M53" i="4"/>
  <c r="X85" i="4"/>
  <c r="AI40" i="4"/>
  <c r="AD7" i="4"/>
  <c r="AL40" i="4"/>
  <c r="H97" i="4"/>
  <c r="AE21" i="4"/>
  <c r="AH35" i="4"/>
  <c r="T74" i="4"/>
  <c r="M87" i="4"/>
  <c r="M78" i="4"/>
  <c r="Q92" i="4"/>
  <c r="AL8" i="4"/>
  <c r="AJ10" i="4"/>
  <c r="AH10" i="4"/>
  <c r="AC46" i="4"/>
  <c r="AF14" i="4"/>
  <c r="AG29" i="4"/>
  <c r="AH91" i="4"/>
  <c r="X86" i="4"/>
  <c r="AJ102" i="4"/>
  <c r="AE39" i="4"/>
  <c r="AC7" i="4"/>
  <c r="U37" i="4"/>
  <c r="AG100" i="4"/>
  <c r="S69" i="4"/>
  <c r="AF33" i="4"/>
  <c r="AH98" i="4"/>
  <c r="AI97" i="4"/>
  <c r="W102" i="4"/>
  <c r="AD45" i="4"/>
  <c r="AJ76" i="4"/>
  <c r="Q19" i="4"/>
  <c r="R55" i="4"/>
  <c r="AD10" i="4"/>
  <c r="AH65" i="4"/>
  <c r="AF74" i="4"/>
  <c r="M100" i="4"/>
  <c r="AH44" i="4"/>
  <c r="AF47" i="4"/>
  <c r="AK15" i="4"/>
  <c r="AJ79" i="4"/>
  <c r="AL27" i="4"/>
  <c r="S51" i="4"/>
  <c r="AK9" i="4"/>
  <c r="X38" i="4"/>
  <c r="AG69" i="4"/>
  <c r="AE43" i="4"/>
  <c r="X82" i="4"/>
  <c r="U11" i="4"/>
  <c r="AE28" i="4"/>
  <c r="M49" i="4"/>
  <c r="S92" i="4"/>
  <c r="AE95" i="4"/>
  <c r="AG52" i="4"/>
  <c r="AC8" i="4"/>
  <c r="AH102" i="4"/>
  <c r="W92" i="4"/>
  <c r="AF55" i="4"/>
  <c r="R44" i="4"/>
  <c r="M50" i="4"/>
  <c r="AE100" i="4"/>
  <c r="AH5" i="4"/>
  <c r="W17" i="4"/>
  <c r="AK85" i="4"/>
  <c r="M70" i="4"/>
  <c r="AH95" i="4"/>
  <c r="Q8" i="4"/>
  <c r="V41" i="4"/>
  <c r="AG55" i="4"/>
  <c r="V92" i="4"/>
  <c r="P99" i="4"/>
  <c r="X80" i="4"/>
  <c r="T60" i="4"/>
  <c r="AC36" i="4"/>
  <c r="R20" i="4"/>
  <c r="S81" i="4"/>
  <c r="AJ87" i="4"/>
  <c r="AJ18" i="4"/>
  <c r="R67" i="4"/>
  <c r="AI72" i="4"/>
  <c r="T17" i="4"/>
  <c r="AI59" i="4"/>
  <c r="R73" i="4"/>
  <c r="AL16" i="4"/>
  <c r="W32" i="4"/>
  <c r="Q13" i="4"/>
  <c r="W46" i="4"/>
  <c r="U44" i="4"/>
  <c r="AE91" i="4"/>
  <c r="V65" i="4"/>
  <c r="U86" i="4"/>
  <c r="V77" i="4"/>
  <c r="X92" i="4"/>
  <c r="AC91" i="4"/>
  <c r="AK52" i="4"/>
  <c r="AH78" i="4"/>
  <c r="R9" i="4"/>
  <c r="S33" i="4"/>
  <c r="AH61" i="4"/>
  <c r="AJ62" i="4"/>
  <c r="R18" i="4"/>
  <c r="AG65" i="4"/>
  <c r="AI6" i="4"/>
  <c r="R101" i="4"/>
  <c r="AF21" i="4"/>
  <c r="V78" i="4"/>
  <c r="T82" i="4"/>
  <c r="S101" i="4"/>
  <c r="AC66" i="4"/>
  <c r="AL32" i="4"/>
  <c r="AC5" i="4"/>
  <c r="AJ88" i="4"/>
  <c r="AK89" i="4"/>
  <c r="W30" i="4"/>
  <c r="AK13" i="4"/>
  <c r="AJ90" i="4"/>
  <c r="AF80" i="4"/>
  <c r="AL20" i="4"/>
  <c r="AI51" i="4"/>
  <c r="V91" i="4"/>
  <c r="R42" i="4"/>
  <c r="T64" i="4"/>
  <c r="AJ74" i="4"/>
  <c r="W53" i="4"/>
  <c r="M71" i="4"/>
  <c r="AC41" i="4"/>
  <c r="AH22" i="4"/>
  <c r="U53" i="4"/>
  <c r="X87" i="4"/>
  <c r="AC86" i="4"/>
  <c r="U58" i="4"/>
  <c r="AL96" i="4"/>
  <c r="AI80" i="4"/>
  <c r="AK37" i="4"/>
  <c r="AF76" i="4"/>
  <c r="AL44" i="4"/>
  <c r="AJ78" i="4"/>
  <c r="AH47" i="4"/>
  <c r="AD24" i="4"/>
  <c r="AD18" i="4"/>
  <c r="AD47" i="4"/>
  <c r="AE31" i="4"/>
  <c r="AI84" i="4"/>
  <c r="S55" i="4"/>
  <c r="U88" i="4"/>
  <c r="S99" i="4"/>
  <c r="S36" i="4"/>
  <c r="T101" i="4"/>
  <c r="AD57" i="4"/>
  <c r="M31" i="4"/>
  <c r="AK21" i="4"/>
  <c r="AC12" i="4"/>
  <c r="U28" i="4"/>
  <c r="U54" i="4"/>
  <c r="AF28" i="4"/>
  <c r="AD87" i="4"/>
  <c r="U78" i="4"/>
  <c r="AH39" i="4"/>
  <c r="AI66" i="4"/>
  <c r="AL26" i="4"/>
  <c r="AG10" i="4"/>
  <c r="AF24" i="4"/>
  <c r="AC56" i="4"/>
  <c r="P27" i="4"/>
  <c r="AJ47" i="4"/>
  <c r="AH58" i="4"/>
  <c r="V30" i="4"/>
  <c r="W8" i="4"/>
  <c r="W70" i="4"/>
  <c r="AL18" i="4"/>
  <c r="AH70" i="4"/>
  <c r="AI38" i="4"/>
  <c r="AK59" i="4"/>
  <c r="W97" i="4"/>
  <c r="AC60" i="4"/>
  <c r="U31" i="4"/>
  <c r="Q76" i="4"/>
  <c r="Q10" i="4"/>
  <c r="U20" i="4"/>
  <c r="AG8" i="4"/>
  <c r="AJ51" i="4"/>
  <c r="AC67" i="4"/>
  <c r="AH101" i="4"/>
  <c r="U99" i="4"/>
  <c r="Q45" i="4"/>
  <c r="AJ36" i="4"/>
  <c r="AJ19" i="4"/>
  <c r="W83" i="4"/>
  <c r="T32" i="4"/>
  <c r="Q71" i="4"/>
  <c r="AC80" i="4"/>
  <c r="W81" i="4"/>
  <c r="M91" i="4"/>
  <c r="P31" i="4"/>
  <c r="AD91" i="4"/>
  <c r="V33" i="4"/>
  <c r="AK54" i="4"/>
  <c r="Q41" i="4"/>
  <c r="P19" i="4"/>
  <c r="T91" i="4"/>
  <c r="AH17" i="4"/>
  <c r="R59" i="4"/>
  <c r="AC27" i="4"/>
  <c r="AG75" i="4"/>
  <c r="AE52" i="4"/>
  <c r="R53" i="4"/>
  <c r="R52" i="4"/>
  <c r="V66" i="4"/>
  <c r="P41" i="4"/>
  <c r="X64" i="4"/>
  <c r="M10" i="4"/>
  <c r="W96" i="4"/>
  <c r="AH50" i="4"/>
  <c r="AK23" i="4"/>
  <c r="Q73" i="4"/>
  <c r="AH26" i="4"/>
  <c r="P37" i="4"/>
  <c r="AK53" i="4"/>
  <c r="U56" i="4"/>
  <c r="AK69" i="4"/>
  <c r="AH52" i="4"/>
  <c r="AC32" i="4"/>
  <c r="AL93" i="4"/>
  <c r="W6" i="4"/>
  <c r="AH13" i="4"/>
  <c r="R13" i="4"/>
  <c r="AL87" i="4"/>
  <c r="AJ5" i="4"/>
  <c r="W15" i="4"/>
  <c r="U100" i="4"/>
  <c r="AC28" i="4"/>
  <c r="Q58" i="4"/>
  <c r="AG32" i="4"/>
  <c r="Q24" i="4"/>
  <c r="U69" i="4"/>
  <c r="AE14" i="4"/>
  <c r="AC70" i="4"/>
  <c r="AL46" i="4"/>
  <c r="AE55" i="4"/>
  <c r="AF5" i="4"/>
  <c r="AD6" i="4"/>
  <c r="AC85" i="4"/>
  <c r="AJ32" i="4"/>
  <c r="AF52" i="4"/>
  <c r="AI20" i="4"/>
  <c r="V18" i="4"/>
  <c r="P51" i="4"/>
  <c r="W26" i="4"/>
  <c r="AI26" i="4"/>
  <c r="AK60" i="4"/>
  <c r="AC65" i="4"/>
  <c r="AG50" i="4"/>
  <c r="AK39" i="4"/>
  <c r="AI41" i="4"/>
  <c r="AK90" i="4"/>
  <c r="AK65" i="4"/>
  <c r="AK34" i="4"/>
  <c r="AL63" i="4"/>
  <c r="T88" i="4"/>
  <c r="AH87" i="4"/>
  <c r="AI5" i="4"/>
  <c r="AC50" i="4"/>
  <c r="AF67" i="4"/>
  <c r="AI87" i="4"/>
  <c r="AI82" i="4"/>
  <c r="AC31" i="4"/>
  <c r="AI68" i="4"/>
  <c r="AL39" i="4"/>
  <c r="X94" i="4"/>
  <c r="AK32" i="4"/>
  <c r="AC18" i="4"/>
  <c r="AJ98" i="4"/>
  <c r="AF58" i="4"/>
  <c r="AC6" i="4"/>
  <c r="P67" i="4"/>
  <c r="AL9" i="4"/>
  <c r="AK74" i="4"/>
  <c r="AL62" i="4"/>
  <c r="X56" i="4"/>
  <c r="AJ67" i="4"/>
  <c r="AG77" i="4"/>
  <c r="AK73" i="4"/>
  <c r="AG40" i="4"/>
  <c r="AC33" i="4"/>
  <c r="AE13" i="4"/>
  <c r="AF16" i="4"/>
  <c r="AD77" i="4"/>
  <c r="AL12" i="4"/>
  <c r="M66" i="4"/>
  <c r="R36" i="4"/>
  <c r="S18" i="4"/>
  <c r="AK8" i="4"/>
  <c r="U97" i="4"/>
  <c r="AK64" i="4"/>
  <c r="AF79" i="4"/>
  <c r="M9" i="4"/>
  <c r="AG78" i="4"/>
  <c r="AL65" i="4"/>
  <c r="AG80" i="4"/>
  <c r="AK86" i="4"/>
  <c r="W40" i="4"/>
  <c r="R80" i="4"/>
  <c r="R28" i="4"/>
  <c r="Q68" i="4"/>
  <c r="AF35" i="4"/>
  <c r="AL43" i="4"/>
  <c r="T43" i="4"/>
  <c r="M26" i="4"/>
  <c r="AL11" i="4"/>
  <c r="AL41" i="4"/>
  <c r="AC15" i="4"/>
  <c r="AG62" i="4"/>
  <c r="R43" i="4"/>
  <c r="AE40" i="4"/>
  <c r="X5" i="4"/>
  <c r="AJ94" i="4"/>
  <c r="R96" i="4"/>
  <c r="Q74" i="4"/>
  <c r="M94" i="4"/>
  <c r="V57" i="4"/>
  <c r="W50" i="4"/>
  <c r="M82" i="4"/>
  <c r="AE74" i="4"/>
  <c r="R83" i="4"/>
  <c r="AK48" i="4"/>
  <c r="T102" i="4"/>
  <c r="AD99" i="4"/>
  <c r="P26" i="4"/>
  <c r="AG70" i="4"/>
  <c r="AE53" i="4"/>
  <c r="X66" i="4"/>
  <c r="AK49" i="4"/>
  <c r="AL28" i="4"/>
  <c r="AJ96" i="4"/>
  <c r="P60" i="4"/>
  <c r="AK57" i="4"/>
  <c r="AC89" i="4"/>
  <c r="X84" i="4"/>
  <c r="AG22" i="4"/>
  <c r="Q66" i="4"/>
  <c r="V27" i="4"/>
  <c r="AE5" i="4"/>
  <c r="T22" i="4"/>
  <c r="P33" i="4"/>
  <c r="AJ11" i="4"/>
  <c r="AI23" i="4"/>
  <c r="AK44" i="4"/>
  <c r="AJ20" i="4"/>
  <c r="R62" i="4"/>
  <c r="T20" i="4"/>
  <c r="AD42" i="4"/>
  <c r="Q100" i="4"/>
  <c r="P90" i="4"/>
  <c r="AI65" i="4"/>
  <c r="AC26" i="4"/>
  <c r="AF18" i="4"/>
  <c r="AL92" i="4"/>
  <c r="AH46" i="4"/>
  <c r="V58" i="4"/>
  <c r="AE32" i="4"/>
  <c r="X88" i="4"/>
  <c r="AK20" i="4"/>
  <c r="AH49" i="4"/>
  <c r="R34" i="4"/>
  <c r="S74" i="4"/>
  <c r="AE7" i="4"/>
  <c r="AE83" i="4"/>
  <c r="AC43" i="4"/>
  <c r="AJ60" i="4"/>
  <c r="AK88" i="4"/>
  <c r="AL71" i="4"/>
  <c r="V21" i="4"/>
  <c r="M7" i="4"/>
  <c r="X27" i="4"/>
  <c r="AD73" i="4"/>
  <c r="Q47" i="4"/>
  <c r="AF54" i="4"/>
  <c r="W82" i="4"/>
  <c r="AI100" i="4"/>
  <c r="AH89" i="4"/>
  <c r="M54" i="4"/>
  <c r="S22" i="4"/>
  <c r="W47" i="4"/>
  <c r="AD37" i="4"/>
  <c r="AD26" i="4"/>
  <c r="AC9" i="4"/>
  <c r="M64" i="4"/>
  <c r="V12" i="4"/>
  <c r="S37" i="4"/>
  <c r="AK67" i="4"/>
  <c r="Q44" i="4"/>
  <c r="AI56" i="4"/>
  <c r="AJ58" i="4"/>
  <c r="AH64" i="4"/>
  <c r="AE35" i="4"/>
  <c r="AJ38" i="4"/>
  <c r="J82" i="4"/>
  <c r="K58" i="4"/>
  <c r="J71" i="4"/>
  <c r="J14" i="4"/>
  <c r="J66" i="4"/>
  <c r="K14" i="4"/>
  <c r="J58" i="4"/>
  <c r="I66" i="4"/>
  <c r="H35" i="4"/>
  <c r="I82" i="4"/>
  <c r="K71" i="4"/>
  <c r="G35" i="4"/>
  <c r="L45" i="13" l="1"/>
  <c r="M167" i="4"/>
  <c r="M372" i="4" s="1"/>
  <c r="M270" i="4"/>
  <c r="AC112" i="4"/>
  <c r="AO418" i="4" s="1"/>
  <c r="AC215" i="4"/>
  <c r="M157" i="4"/>
  <c r="M362" i="4" s="1"/>
  <c r="M260" i="4"/>
  <c r="M110" i="4"/>
  <c r="M315" i="4" s="1"/>
  <c r="M213" i="4"/>
  <c r="AC249" i="4"/>
  <c r="AC146" i="4"/>
  <c r="C452" i="4" s="1"/>
  <c r="AC232" i="4"/>
  <c r="AC129" i="4"/>
  <c r="AO435" i="4" s="1"/>
  <c r="AC295" i="4"/>
  <c r="AC192" i="4"/>
  <c r="AO498" i="4" s="1"/>
  <c r="M288" i="4"/>
  <c r="M185" i="4"/>
  <c r="M390" i="4" s="1"/>
  <c r="M197" i="4"/>
  <c r="M402" i="4" s="1"/>
  <c r="M300" i="4"/>
  <c r="AC221" i="4"/>
  <c r="AC118" i="4"/>
  <c r="AO424" i="4" s="1"/>
  <c r="M129" i="4"/>
  <c r="M334" i="4" s="1"/>
  <c r="M232" i="4"/>
  <c r="M215" i="4"/>
  <c r="M112" i="4"/>
  <c r="M317" i="4" s="1"/>
  <c r="M169" i="4"/>
  <c r="M374" i="4" s="1"/>
  <c r="M272" i="4"/>
  <c r="AC136" i="4"/>
  <c r="AC239" i="4"/>
  <c r="AC212" i="4"/>
  <c r="AC109" i="4"/>
  <c r="AO415" i="4" s="1"/>
  <c r="AC121" i="4"/>
  <c r="AO427" i="4" s="1"/>
  <c r="AC224" i="4"/>
  <c r="AC237" i="4"/>
  <c r="AC134" i="4"/>
  <c r="AC153" i="4"/>
  <c r="AC256" i="4"/>
  <c r="AC168" i="4"/>
  <c r="C474" i="4" s="1"/>
  <c r="AC271" i="4"/>
  <c r="AC291" i="4"/>
  <c r="AC188" i="4"/>
  <c r="AC173" i="4"/>
  <c r="AO479" i="4" s="1"/>
  <c r="AC276" i="4"/>
  <c r="AC234" i="4"/>
  <c r="AC131" i="4"/>
  <c r="AO437" i="4" s="1"/>
  <c r="AC238" i="4"/>
  <c r="AC135" i="4"/>
  <c r="AO441" i="4" s="1"/>
  <c r="M113" i="4"/>
  <c r="M318" i="4" s="1"/>
  <c r="M216" i="4"/>
  <c r="AC233" i="4"/>
  <c r="AC130" i="4"/>
  <c r="AO436" i="4" s="1"/>
  <c r="M194" i="4"/>
  <c r="M399" i="4" s="1"/>
  <c r="M297" i="4"/>
  <c r="AC183" i="4"/>
  <c r="AO489" i="4" s="1"/>
  <c r="AC286" i="4"/>
  <c r="AC170" i="4"/>
  <c r="AO476" i="4" s="1"/>
  <c r="AC273" i="4"/>
  <c r="AC163" i="4"/>
  <c r="C469" i="4" s="1"/>
  <c r="AC266" i="4"/>
  <c r="AC262" i="4"/>
  <c r="AC159" i="4"/>
  <c r="C465" i="4" s="1"/>
  <c r="AC218" i="4"/>
  <c r="AC115" i="4"/>
  <c r="AO421" i="4" s="1"/>
  <c r="M237" i="4"/>
  <c r="M134" i="4"/>
  <c r="M339" i="4" s="1"/>
  <c r="AC189" i="4"/>
  <c r="AO495" i="4" s="1"/>
  <c r="AC292" i="4"/>
  <c r="AC247" i="4"/>
  <c r="AC144" i="4"/>
  <c r="AO450" i="4" s="1"/>
  <c r="M174" i="4"/>
  <c r="M379" i="4" s="1"/>
  <c r="M277" i="4"/>
  <c r="AC108" i="4"/>
  <c r="AO414" i="4" s="1"/>
  <c r="AC211" i="4"/>
  <c r="AC169" i="4"/>
  <c r="AO475" i="4" s="1"/>
  <c r="AC272" i="4"/>
  <c r="AC194" i="4"/>
  <c r="AC297" i="4"/>
  <c r="AC242" i="4"/>
  <c r="AC139" i="4"/>
  <c r="AO445" i="4" s="1"/>
  <c r="M276" i="4"/>
  <c r="M173" i="4"/>
  <c r="M378" i="4" s="1"/>
  <c r="M256" i="4"/>
  <c r="M153" i="4"/>
  <c r="M358" i="4" s="1"/>
  <c r="AC214" i="4"/>
  <c r="AC111" i="4"/>
  <c r="C417" i="4" s="1"/>
  <c r="M255" i="4"/>
  <c r="M152" i="4"/>
  <c r="M357" i="4" s="1"/>
  <c r="M203" i="4"/>
  <c r="M408" i="4" s="1"/>
  <c r="M306" i="4"/>
  <c r="AC213" i="4"/>
  <c r="AC110" i="4"/>
  <c r="AO416" i="4" s="1"/>
  <c r="AC149" i="4"/>
  <c r="AC252" i="4"/>
  <c r="M181" i="4"/>
  <c r="M386" i="4" s="1"/>
  <c r="M284" i="4"/>
  <c r="M293" i="4"/>
  <c r="M190" i="4"/>
  <c r="M395" i="4" s="1"/>
  <c r="M156" i="4"/>
  <c r="M361" i="4" s="1"/>
  <c r="M259" i="4"/>
  <c r="AC114" i="4"/>
  <c r="AO420" i="4" s="1"/>
  <c r="AC217" i="4"/>
  <c r="M287" i="4"/>
  <c r="M184" i="4"/>
  <c r="M389" i="4" s="1"/>
  <c r="M141" i="4"/>
  <c r="M346" i="4" s="1"/>
  <c r="M244" i="4"/>
  <c r="AC182" i="4"/>
  <c r="AO488" i="4" s="1"/>
  <c r="AC285" i="4"/>
  <c r="M278" i="4"/>
  <c r="M175" i="4"/>
  <c r="M380" i="4" s="1"/>
  <c r="AC302" i="4"/>
  <c r="AC199" i="4"/>
  <c r="C505" i="4" s="1"/>
  <c r="AC230" i="4"/>
  <c r="AC127" i="4"/>
  <c r="C433" i="4" s="1"/>
  <c r="AC279" i="4"/>
  <c r="AC176" i="4"/>
  <c r="M147" i="4"/>
  <c r="M352" i="4" s="1"/>
  <c r="M250" i="4"/>
  <c r="AC113" i="4"/>
  <c r="C419" i="4" s="1"/>
  <c r="AC216" i="4"/>
  <c r="M200" i="4"/>
  <c r="M405" i="4" s="1"/>
  <c r="M303" i="4"/>
  <c r="M135" i="4"/>
  <c r="M340" i="4" s="1"/>
  <c r="M238" i="4"/>
  <c r="AC278" i="4"/>
  <c r="AC175" i="4"/>
  <c r="C481" i="4" s="1"/>
  <c r="AC185" i="4"/>
  <c r="AO491" i="4" s="1"/>
  <c r="AC288" i="4"/>
  <c r="AC184" i="4"/>
  <c r="AO490" i="4" s="1"/>
  <c r="AC287" i="4"/>
  <c r="AC227" i="4"/>
  <c r="AC124" i="4"/>
  <c r="AO430" i="4" s="1"/>
  <c r="M161" i="4"/>
  <c r="M366" i="4" s="1"/>
  <c r="M264" i="4"/>
  <c r="M123" i="4"/>
  <c r="M328" i="4" s="1"/>
  <c r="M226" i="4"/>
  <c r="M271" i="4"/>
  <c r="M168" i="4"/>
  <c r="M373" i="4" s="1"/>
  <c r="M122" i="4"/>
  <c r="M327" i="4" s="1"/>
  <c r="M225" i="4"/>
  <c r="M178" i="4"/>
  <c r="M383" i="4" s="1"/>
  <c r="M281" i="4"/>
  <c r="AC300" i="4"/>
  <c r="AC197" i="4"/>
  <c r="C503" i="4" s="1"/>
  <c r="M231" i="4"/>
  <c r="M128" i="4"/>
  <c r="M333" i="4" s="1"/>
  <c r="AC307" i="4"/>
  <c r="AC204" i="4"/>
  <c r="M291" i="4"/>
  <c r="M188" i="4"/>
  <c r="M393" i="4" s="1"/>
  <c r="M131" i="4"/>
  <c r="M336" i="4" s="1"/>
  <c r="M234" i="4"/>
  <c r="AC267" i="4"/>
  <c r="AC164" i="4"/>
  <c r="AO470" i="4" s="1"/>
  <c r="AC187" i="4"/>
  <c r="AO493" i="4" s="1"/>
  <c r="AC290" i="4"/>
  <c r="M224" i="4"/>
  <c r="M121" i="4"/>
  <c r="M326" i="4" s="1"/>
  <c r="M177" i="4"/>
  <c r="M382" i="4" s="1"/>
  <c r="M280" i="4"/>
  <c r="AC119" i="4"/>
  <c r="AO425" i="4" s="1"/>
  <c r="AC222" i="4"/>
  <c r="M295" i="4"/>
  <c r="M192" i="4"/>
  <c r="M397" i="4" s="1"/>
  <c r="AC244" i="4"/>
  <c r="AC141" i="4"/>
  <c r="AO447" i="4" s="1"/>
  <c r="AC142" i="4"/>
  <c r="AO448" i="4" s="1"/>
  <c r="AC245" i="4"/>
  <c r="AC150" i="4"/>
  <c r="AO456" i="4" s="1"/>
  <c r="AC253" i="4"/>
  <c r="AC152" i="4"/>
  <c r="AO458" i="4" s="1"/>
  <c r="AC255" i="4"/>
  <c r="M132" i="4"/>
  <c r="M337" i="4" s="1"/>
  <c r="M235" i="4"/>
  <c r="M154" i="4"/>
  <c r="M359" i="4" s="1"/>
  <c r="M257" i="4"/>
  <c r="AC304" i="4"/>
  <c r="AC201" i="4"/>
  <c r="C507" i="4" s="1"/>
  <c r="M126" i="4"/>
  <c r="M331" i="4" s="1"/>
  <c r="M229" i="4"/>
  <c r="M193" i="4"/>
  <c r="M398" i="4" s="1"/>
  <c r="M296" i="4"/>
  <c r="M253" i="4"/>
  <c r="M150" i="4"/>
  <c r="M355" i="4" s="1"/>
  <c r="M118" i="4"/>
  <c r="M323" i="4" s="1"/>
  <c r="M221" i="4"/>
  <c r="M158" i="4"/>
  <c r="M363" i="4" s="1"/>
  <c r="M261" i="4"/>
  <c r="M262" i="4"/>
  <c r="M159" i="4"/>
  <c r="M364" i="4" s="1"/>
  <c r="AC306" i="4"/>
  <c r="AC203" i="4"/>
  <c r="AO509" i="4" s="1"/>
  <c r="M249" i="4"/>
  <c r="M146" i="4"/>
  <c r="M351" i="4" s="1"/>
  <c r="M180" i="4"/>
  <c r="M385" i="4" s="1"/>
  <c r="M283" i="4"/>
  <c r="AC250" i="4"/>
  <c r="AC147" i="4"/>
  <c r="AO453" i="4" s="1"/>
  <c r="AC236" i="4"/>
  <c r="AC133" i="4"/>
  <c r="AO439" i="4" s="1"/>
  <c r="AC143" i="4"/>
  <c r="AO449" i="4" s="1"/>
  <c r="AC246" i="4"/>
  <c r="AC258" i="4"/>
  <c r="AC155" i="4"/>
  <c r="M211" i="4"/>
  <c r="M108" i="4"/>
  <c r="M313" i="4" s="1"/>
  <c r="AC241" i="4"/>
  <c r="AC138" i="4"/>
  <c r="AO444" i="4" s="1"/>
  <c r="AC235" i="4"/>
  <c r="AC132" i="4"/>
  <c r="AO438" i="4" s="1"/>
  <c r="AC165" i="4"/>
  <c r="AO471" i="4" s="1"/>
  <c r="AC268" i="4"/>
  <c r="M285" i="4"/>
  <c r="M182" i="4"/>
  <c r="M387" i="4" s="1"/>
  <c r="AC265" i="4"/>
  <c r="AC162" i="4"/>
  <c r="AO468" i="4" s="1"/>
  <c r="M204" i="4"/>
  <c r="M409" i="4" s="1"/>
  <c r="M307" i="4"/>
  <c r="AC226" i="4"/>
  <c r="AC123" i="4"/>
  <c r="C429" i="4" s="1"/>
  <c r="M165" i="4"/>
  <c r="M370" i="4" s="1"/>
  <c r="M268" i="4"/>
  <c r="M136" i="4"/>
  <c r="M341" i="4" s="1"/>
  <c r="M239" i="4"/>
  <c r="AC151" i="4"/>
  <c r="AO457" i="4" s="1"/>
  <c r="AC254" i="4"/>
  <c r="M265" i="4"/>
  <c r="M162" i="4"/>
  <c r="M367" i="4" s="1"/>
  <c r="M140" i="4"/>
  <c r="M345" i="4" s="1"/>
  <c r="M243" i="4"/>
  <c r="AC270" i="4"/>
  <c r="AC167" i="4"/>
  <c r="AO473" i="4" s="1"/>
  <c r="AC202" i="4"/>
  <c r="C508" i="4" s="1"/>
  <c r="AC305" i="4"/>
  <c r="AC186" i="4"/>
  <c r="AO492" i="4" s="1"/>
  <c r="AC289" i="4"/>
  <c r="M139" i="4"/>
  <c r="M344" i="4" s="1"/>
  <c r="M242" i="4"/>
  <c r="M179" i="4"/>
  <c r="M384" i="4" s="1"/>
  <c r="M282" i="4"/>
  <c r="M116" i="4"/>
  <c r="M321" i="4" s="1"/>
  <c r="M219" i="4"/>
  <c r="AC195" i="4"/>
  <c r="AO501" i="4" s="1"/>
  <c r="AC298" i="4"/>
  <c r="AC219" i="4"/>
  <c r="AC116" i="4"/>
  <c r="C422" i="4" s="1"/>
  <c r="AC190" i="4"/>
  <c r="AO496" i="4" s="1"/>
  <c r="AC293" i="4"/>
  <c r="AC260" i="4"/>
  <c r="AC157" i="4"/>
  <c r="AO463" i="4" s="1"/>
  <c r="M143" i="4"/>
  <c r="M348" i="4" s="1"/>
  <c r="M246" i="4"/>
  <c r="M286" i="4"/>
  <c r="M183" i="4"/>
  <c r="M388" i="4" s="1"/>
  <c r="AC277" i="4"/>
  <c r="AC174" i="4"/>
  <c r="AO480" i="4" s="1"/>
  <c r="AC223" i="4"/>
  <c r="AC120" i="4"/>
  <c r="AO426" i="4" s="1"/>
  <c r="M115" i="4"/>
  <c r="M320" i="4" s="1"/>
  <c r="M218" i="4"/>
  <c r="AC301" i="4"/>
  <c r="AC198" i="4"/>
  <c r="AO504" i="4" s="1"/>
  <c r="AC154" i="4"/>
  <c r="AO460" i="4" s="1"/>
  <c r="AC257" i="4"/>
  <c r="M227" i="4"/>
  <c r="M124" i="4"/>
  <c r="M329" i="4" s="1"/>
  <c r="M166" i="4"/>
  <c r="M371" i="4" s="1"/>
  <c r="M269" i="4"/>
  <c r="M201" i="4"/>
  <c r="M406" i="4" s="1"/>
  <c r="M304" i="4"/>
  <c r="AC243" i="4"/>
  <c r="AC140" i="4"/>
  <c r="C446" i="4" s="1"/>
  <c r="AC125" i="4"/>
  <c r="AO431" i="4" s="1"/>
  <c r="AC228" i="4"/>
  <c r="AC171" i="4"/>
  <c r="C477" i="4" s="1"/>
  <c r="AC274" i="4"/>
  <c r="M294" i="4"/>
  <c r="M191" i="4"/>
  <c r="M396" i="4" s="1"/>
  <c r="AC282" i="4"/>
  <c r="AC179" i="4"/>
  <c r="AO485" i="4" s="1"/>
  <c r="M163" i="4"/>
  <c r="M368" i="4" s="1"/>
  <c r="M266" i="4"/>
  <c r="M170" i="4"/>
  <c r="M375" i="4" s="1"/>
  <c r="M273" i="4"/>
  <c r="M217" i="4"/>
  <c r="M114" i="4"/>
  <c r="M319" i="4" s="1"/>
  <c r="AC180" i="4"/>
  <c r="AO486" i="4" s="1"/>
  <c r="AC283" i="4"/>
  <c r="M247" i="4"/>
  <c r="M144" i="4"/>
  <c r="M349" i="4" s="1"/>
  <c r="M251" i="4"/>
  <c r="M148" i="4"/>
  <c r="M353" i="4" s="1"/>
  <c r="M142" i="4"/>
  <c r="M347" i="4" s="1"/>
  <c r="M245" i="4"/>
  <c r="AC264" i="4"/>
  <c r="AC161" i="4"/>
  <c r="AO467" i="4" s="1"/>
  <c r="AC122" i="4"/>
  <c r="C428" i="4" s="1"/>
  <c r="AC225" i="4"/>
  <c r="AC181" i="4"/>
  <c r="AO487" i="4" s="1"/>
  <c r="AC284" i="4"/>
  <c r="AC160" i="4"/>
  <c r="C466" i="4" s="1"/>
  <c r="AC263" i="4"/>
  <c r="AC205" i="4"/>
  <c r="C511" i="4" s="1"/>
  <c r="AC308" i="4"/>
  <c r="M252" i="4"/>
  <c r="M149" i="4"/>
  <c r="M354" i="4" s="1"/>
  <c r="M171" i="4"/>
  <c r="M376" i="4" s="1"/>
  <c r="M274" i="4"/>
  <c r="AC158" i="4"/>
  <c r="AO464" i="4" s="1"/>
  <c r="AC261" i="4"/>
  <c r="AC156" i="4"/>
  <c r="C462" i="4" s="1"/>
  <c r="AC259" i="4"/>
  <c r="M155" i="4"/>
  <c r="M360" i="4" s="1"/>
  <c r="M258" i="4"/>
  <c r="AC296" i="4"/>
  <c r="AC193" i="4"/>
  <c r="C499" i="4" s="1"/>
  <c r="AC145" i="4"/>
  <c r="AO451" i="4" s="1"/>
  <c r="AC248" i="4"/>
  <c r="M189" i="4"/>
  <c r="M394" i="4" s="1"/>
  <c r="M292" i="4"/>
  <c r="AC196" i="4"/>
  <c r="AO502" i="4" s="1"/>
  <c r="AC299" i="4"/>
  <c r="M298" i="4"/>
  <c r="M195" i="4"/>
  <c r="M400" i="4" s="1"/>
  <c r="M289" i="4"/>
  <c r="M186" i="4"/>
  <c r="M391" i="4" s="1"/>
  <c r="M119" i="4"/>
  <c r="M324" i="4" s="1"/>
  <c r="M222" i="4"/>
  <c r="AC280" i="4"/>
  <c r="AC177" i="4"/>
  <c r="AO483" i="4" s="1"/>
  <c r="AC117" i="4"/>
  <c r="C423" i="4" s="1"/>
  <c r="AC220" i="4"/>
  <c r="M137" i="4"/>
  <c r="M342" i="4" s="1"/>
  <c r="M240" i="4"/>
  <c r="M111" i="4"/>
  <c r="M316" i="4" s="1"/>
  <c r="M214" i="4"/>
  <c r="M205" i="4"/>
  <c r="M410" i="4" s="1"/>
  <c r="M308" i="4"/>
  <c r="M164" i="4"/>
  <c r="M369" i="4" s="1"/>
  <c r="M267" i="4"/>
  <c r="AC294" i="4"/>
  <c r="AC191" i="4"/>
  <c r="AO497" i="4" s="1"/>
  <c r="M233" i="4"/>
  <c r="M130" i="4"/>
  <c r="M335" i="4" s="1"/>
  <c r="M241" i="4"/>
  <c r="M138" i="4"/>
  <c r="M343" i="4" s="1"/>
  <c r="M236" i="4"/>
  <c r="M133" i="4"/>
  <c r="M338" i="4" s="1"/>
  <c r="M228" i="4"/>
  <c r="M125" i="4"/>
  <c r="M330" i="4" s="1"/>
  <c r="M301" i="4"/>
  <c r="M198" i="4"/>
  <c r="M403" i="4" s="1"/>
  <c r="M120" i="4"/>
  <c r="M325" i="4" s="1"/>
  <c r="M223" i="4"/>
  <c r="M305" i="4"/>
  <c r="M202" i="4"/>
  <c r="M407" i="4" s="1"/>
  <c r="M172" i="4"/>
  <c r="M377" i="4" s="1"/>
  <c r="M275" i="4"/>
  <c r="M199" i="4"/>
  <c r="M404" i="4" s="1"/>
  <c r="M302" i="4"/>
  <c r="M160" i="4"/>
  <c r="M365" i="4" s="1"/>
  <c r="M263" i="4"/>
  <c r="M290" i="4"/>
  <c r="M187" i="4"/>
  <c r="M392" i="4" s="1"/>
  <c r="AC148" i="4"/>
  <c r="AO454" i="4" s="1"/>
  <c r="AC251" i="4"/>
  <c r="M145" i="4"/>
  <c r="M350" i="4" s="1"/>
  <c r="M248" i="4"/>
  <c r="M127" i="4"/>
  <c r="M332" i="4" s="1"/>
  <c r="M230" i="4"/>
  <c r="AC229" i="4"/>
  <c r="AC126" i="4"/>
  <c r="C432" i="4" s="1"/>
  <c r="AC240" i="4"/>
  <c r="AC137" i="4"/>
  <c r="C443" i="4" s="1"/>
  <c r="M109" i="4"/>
  <c r="M314" i="4" s="1"/>
  <c r="M212" i="4"/>
  <c r="M279" i="4"/>
  <c r="M176" i="4"/>
  <c r="M381" i="4" s="1"/>
  <c r="AC231" i="4"/>
  <c r="AC128" i="4"/>
  <c r="AO434" i="4" s="1"/>
  <c r="AC200" i="4"/>
  <c r="C506" i="4" s="1"/>
  <c r="AC303" i="4"/>
  <c r="M151" i="4"/>
  <c r="M356" i="4" s="1"/>
  <c r="M254" i="4"/>
  <c r="M220" i="4"/>
  <c r="M117" i="4"/>
  <c r="M322" i="4" s="1"/>
  <c r="AC281" i="4"/>
  <c r="AC178" i="4"/>
  <c r="C484" i="4" s="1"/>
  <c r="AC166" i="4"/>
  <c r="AO472" i="4" s="1"/>
  <c r="AC269" i="4"/>
  <c r="AC275" i="4"/>
  <c r="AC172" i="4"/>
  <c r="AO478" i="4" s="1"/>
  <c r="M196" i="4"/>
  <c r="M401" i="4" s="1"/>
  <c r="M299" i="4"/>
  <c r="C435" i="4"/>
  <c r="C418" i="4"/>
  <c r="C416" i="4"/>
  <c r="AO481" i="4"/>
  <c r="C420" i="4"/>
  <c r="C436" i="4"/>
  <c r="C470" i="4"/>
  <c r="C488" i="4"/>
  <c r="AO452" i="4"/>
  <c r="C430" i="4"/>
  <c r="C424" i="4"/>
  <c r="AO417" i="4"/>
  <c r="C464" i="4"/>
  <c r="AO482" i="4"/>
  <c r="C482" i="4"/>
  <c r="C453" i="4"/>
  <c r="C440" i="4"/>
  <c r="AO440" i="4"/>
  <c r="C459" i="4"/>
  <c r="AO459" i="4"/>
  <c r="AO510" i="4"/>
  <c r="C510" i="4"/>
  <c r="C442" i="4"/>
  <c r="AO442" i="4"/>
  <c r="AO466" i="4"/>
  <c r="AO500" i="4"/>
  <c r="C500" i="4"/>
  <c r="AO461" i="4"/>
  <c r="C461" i="4"/>
  <c r="AO494" i="4"/>
  <c r="C494" i="4"/>
  <c r="AO455" i="4"/>
  <c r="C455" i="4"/>
  <c r="AO469" i="4"/>
  <c r="C479" i="4"/>
  <c r="C458" i="4"/>
  <c r="C153" i="4"/>
  <c r="AO358" i="4" s="1"/>
  <c r="D153" i="4"/>
  <c r="AP358" i="4" s="1"/>
  <c r="D107" i="4"/>
  <c r="D43" i="9" s="1"/>
  <c r="C107" i="4"/>
  <c r="C43" i="9" s="1"/>
  <c r="AE107" i="4"/>
  <c r="E44" i="9" s="1"/>
  <c r="AE193" i="4"/>
  <c r="AD193" i="4"/>
  <c r="AP499" i="4" s="1"/>
  <c r="AD107" i="4"/>
  <c r="D44" i="9" s="1"/>
  <c r="C493" i="4" l="1"/>
  <c r="C451" i="4"/>
  <c r="C475" i="4"/>
  <c r="C495" i="4"/>
  <c r="AO433" i="4"/>
  <c r="AO507" i="4"/>
  <c r="C463" i="4"/>
  <c r="C426" i="4"/>
  <c r="AO465" i="4"/>
  <c r="C437" i="4"/>
  <c r="C489" i="4"/>
  <c r="AO419" i="4"/>
  <c r="C438" i="4"/>
  <c r="C450" i="4"/>
  <c r="C483" i="4"/>
  <c r="AO499" i="4"/>
  <c r="C471" i="4"/>
  <c r="C491" i="4"/>
  <c r="AO474" i="4"/>
  <c r="C427" i="4"/>
  <c r="C487" i="4"/>
  <c r="C492" i="4"/>
  <c r="C501" i="4"/>
  <c r="AO506" i="4"/>
  <c r="AO429" i="4"/>
  <c r="C439" i="4"/>
  <c r="AO511" i="4"/>
  <c r="AO446" i="4"/>
  <c r="C480" i="4"/>
  <c r="C486" i="4"/>
  <c r="C468" i="4"/>
  <c r="C460" i="4"/>
  <c r="C473" i="4"/>
  <c r="C504" i="4"/>
  <c r="C415" i="4"/>
  <c r="C497" i="4"/>
  <c r="C441" i="4"/>
  <c r="C414" i="4"/>
  <c r="C421" i="4"/>
  <c r="C444" i="4"/>
  <c r="AO422" i="4"/>
  <c r="C467" i="4"/>
  <c r="AO503" i="4"/>
  <c r="C509" i="4"/>
  <c r="AO462" i="4"/>
  <c r="C496" i="4"/>
  <c r="AO505" i="4"/>
  <c r="C445" i="4"/>
  <c r="C498" i="4"/>
  <c r="AO443" i="4"/>
  <c r="C447" i="4"/>
  <c r="C485" i="4"/>
  <c r="C448" i="4"/>
  <c r="AO432" i="4"/>
  <c r="C434" i="4"/>
  <c r="AO423" i="4"/>
  <c r="AO484" i="4"/>
  <c r="C476" i="4"/>
  <c r="C431" i="4"/>
  <c r="C456" i="4"/>
  <c r="C425" i="4"/>
  <c r="AO477" i="4"/>
  <c r="C449" i="4"/>
  <c r="C502" i="4"/>
  <c r="AO508" i="4"/>
  <c r="C490" i="4"/>
  <c r="AO428" i="4"/>
  <c r="C457" i="4"/>
  <c r="C478" i="4"/>
  <c r="C472" i="4"/>
  <c r="C454" i="4"/>
  <c r="AQ499" i="4"/>
  <c r="E499" i="4"/>
  <c r="C358" i="4"/>
  <c r="D358" i="4"/>
  <c r="D499" i="4"/>
  <c r="AU86" i="4"/>
  <c r="AV49" i="4"/>
  <c r="AX77" i="4"/>
  <c r="AV15" i="4"/>
  <c r="AS98" i="4"/>
  <c r="AW33" i="4"/>
  <c r="AU69" i="4"/>
  <c r="AV14" i="4"/>
  <c r="AX72" i="4"/>
  <c r="AV82" i="4"/>
  <c r="AR40" i="4"/>
  <c r="AU33" i="4"/>
  <c r="AR37" i="4"/>
  <c r="AS61" i="4"/>
  <c r="AT38" i="4"/>
  <c r="AW37" i="4"/>
  <c r="AT81" i="4"/>
  <c r="AT9" i="4"/>
  <c r="AR20" i="4"/>
  <c r="AS89" i="4"/>
  <c r="AW101" i="4"/>
  <c r="AW59" i="4"/>
  <c r="AW52" i="4"/>
  <c r="AV7" i="4"/>
  <c r="AX10" i="4"/>
  <c r="AV63" i="4"/>
  <c r="AW98" i="4"/>
  <c r="AW24" i="4"/>
  <c r="AS58" i="4"/>
  <c r="AW50" i="4"/>
  <c r="AT52" i="4"/>
  <c r="AR70" i="4"/>
  <c r="AT16" i="4"/>
  <c r="AX102" i="4"/>
  <c r="AS86" i="4"/>
  <c r="AT102" i="4"/>
  <c r="AW28" i="4"/>
  <c r="AV64" i="4"/>
  <c r="AW45" i="4"/>
  <c r="AU88" i="4"/>
  <c r="AV73" i="4"/>
  <c r="AU102" i="4"/>
  <c r="AW16" i="4"/>
  <c r="AX76" i="4"/>
  <c r="AX24" i="4"/>
  <c r="AV102" i="4"/>
  <c r="AU58" i="4"/>
  <c r="AU91" i="4"/>
  <c r="AU19" i="4"/>
  <c r="AX91" i="4"/>
  <c r="AW18" i="4"/>
  <c r="AW13" i="4"/>
  <c r="AV96" i="4"/>
  <c r="AX62" i="4"/>
  <c r="AR68" i="4"/>
  <c r="AT34" i="4"/>
  <c r="AR79" i="4"/>
  <c r="AR56" i="4"/>
  <c r="AW26" i="4"/>
  <c r="AT56" i="4"/>
  <c r="AU30" i="4"/>
  <c r="AX70" i="4"/>
  <c r="AT39" i="4"/>
  <c r="AW82" i="4"/>
  <c r="AV16" i="4"/>
  <c r="AS54" i="4"/>
  <c r="AR91" i="4"/>
  <c r="AT25" i="4"/>
  <c r="AR38" i="4"/>
  <c r="AS88" i="4"/>
  <c r="AX28" i="4"/>
  <c r="AX83" i="4"/>
  <c r="AV65" i="4"/>
  <c r="AX9" i="4"/>
  <c r="AV11" i="4"/>
  <c r="AS23" i="4"/>
  <c r="AR89" i="4"/>
  <c r="AX41" i="4"/>
  <c r="AU20" i="4"/>
  <c r="AW94" i="4"/>
  <c r="AS84" i="4"/>
  <c r="AS85" i="4"/>
  <c r="AU82" i="4"/>
  <c r="AS34" i="4"/>
  <c r="AX36" i="4"/>
  <c r="AV26" i="4"/>
  <c r="AT100" i="4"/>
  <c r="AW57" i="4"/>
  <c r="AW27" i="4"/>
  <c r="AT95" i="4"/>
  <c r="AV42" i="4"/>
  <c r="AW36" i="4"/>
  <c r="AV57" i="4"/>
  <c r="AS43" i="4"/>
  <c r="AT42" i="4"/>
  <c r="AT4" i="4"/>
  <c r="AT6" i="4"/>
  <c r="AS72" i="4"/>
  <c r="AX5" i="4"/>
  <c r="AU93" i="4"/>
  <c r="AU95" i="4"/>
  <c r="AS94" i="4"/>
  <c r="AS64" i="4"/>
  <c r="AW81" i="4"/>
  <c r="AW9" i="4"/>
  <c r="AU87" i="4"/>
  <c r="AT64" i="4"/>
  <c r="AU62" i="4"/>
  <c r="AV51" i="4"/>
  <c r="AS79" i="4"/>
  <c r="AR62" i="4"/>
  <c r="AT33" i="4"/>
  <c r="AX8" i="4"/>
  <c r="AX19" i="4"/>
  <c r="AS44" i="4"/>
  <c r="AS13" i="4"/>
  <c r="AT66" i="4"/>
  <c r="AU34" i="4"/>
  <c r="AW62" i="4"/>
  <c r="AR66" i="4"/>
  <c r="AV55" i="4"/>
  <c r="AX46" i="4"/>
  <c r="AS19" i="4"/>
  <c r="AR64" i="4"/>
  <c r="AU10" i="4"/>
  <c r="AW99" i="4"/>
  <c r="AT14" i="4"/>
  <c r="AW25" i="4"/>
  <c r="AU11" i="4"/>
  <c r="AT15" i="4"/>
  <c r="AR65" i="4"/>
  <c r="AV62" i="4"/>
  <c r="AS69" i="4"/>
  <c r="AT96" i="4"/>
  <c r="AV45" i="4"/>
  <c r="AW97" i="4"/>
  <c r="AT32" i="4"/>
  <c r="AW8" i="4"/>
  <c r="AT31" i="4"/>
  <c r="AU36" i="4"/>
  <c r="AR96" i="4"/>
  <c r="AW41" i="4"/>
  <c r="AS50" i="4"/>
  <c r="AS41" i="4"/>
  <c r="AU101" i="4"/>
  <c r="AR87" i="4"/>
  <c r="AX65" i="4"/>
  <c r="AU59" i="4"/>
  <c r="AU50" i="4"/>
  <c r="AV21" i="4"/>
  <c r="AT26" i="4"/>
  <c r="AX74" i="4"/>
  <c r="AR97" i="4"/>
  <c r="AU4" i="4"/>
  <c r="AX61" i="4"/>
  <c r="AV13" i="4"/>
  <c r="AR86" i="4"/>
  <c r="AR23" i="4"/>
  <c r="AV34" i="4"/>
  <c r="AV86" i="4"/>
  <c r="AX85" i="4"/>
  <c r="AV78" i="4"/>
  <c r="AU29" i="4"/>
  <c r="AR22" i="4"/>
  <c r="AT73" i="4"/>
  <c r="AR95" i="4"/>
  <c r="AX89" i="4"/>
  <c r="AS96" i="4"/>
  <c r="AX60" i="4"/>
  <c r="AR34" i="4"/>
  <c r="AR26" i="4"/>
  <c r="AV20" i="4"/>
  <c r="AV69" i="4"/>
  <c r="AR84" i="4"/>
  <c r="AW73" i="4"/>
  <c r="AR94" i="4"/>
  <c r="AV99" i="4"/>
  <c r="AT49" i="4"/>
  <c r="AV76" i="4"/>
  <c r="AV9" i="4"/>
  <c r="AV8" i="4"/>
  <c r="AX49" i="4"/>
  <c r="AS56" i="4"/>
  <c r="AS77" i="4"/>
  <c r="AX30" i="4"/>
  <c r="AX32" i="4"/>
  <c r="AX79" i="4"/>
  <c r="AV12" i="4"/>
  <c r="AR42" i="4"/>
  <c r="AT23" i="4"/>
  <c r="AX18" i="4"/>
  <c r="AT28" i="4"/>
  <c r="AT60" i="4"/>
  <c r="AS14" i="4"/>
  <c r="AX80" i="4"/>
  <c r="AX90" i="4"/>
  <c r="AU67" i="4"/>
  <c r="AV32" i="4"/>
  <c r="AU57" i="4"/>
  <c r="AT89" i="4"/>
  <c r="AV56" i="4"/>
  <c r="AV95" i="4"/>
  <c r="AS36" i="4"/>
  <c r="AT90" i="4"/>
  <c r="AU97" i="4"/>
  <c r="AW67" i="4"/>
  <c r="AW6" i="4"/>
  <c r="AT36" i="4"/>
  <c r="AU21" i="4"/>
  <c r="AU80" i="4"/>
  <c r="AX58" i="4"/>
  <c r="AU39" i="4"/>
  <c r="AT27" i="4"/>
  <c r="AR92" i="4"/>
  <c r="AT67" i="4"/>
  <c r="AR98" i="4"/>
  <c r="AS57" i="4"/>
  <c r="AW39" i="4"/>
  <c r="AX96" i="4"/>
  <c r="AX52" i="4"/>
  <c r="AR21" i="4"/>
  <c r="AT11" i="4"/>
  <c r="AX37" i="4"/>
  <c r="AX86" i="4"/>
  <c r="AR73" i="4"/>
  <c r="AV72" i="4"/>
  <c r="AT50" i="4"/>
  <c r="AS30" i="4"/>
  <c r="AU26" i="4"/>
  <c r="AT76" i="4"/>
  <c r="AS95" i="4"/>
  <c r="AT43" i="4"/>
  <c r="AR28" i="4"/>
  <c r="AV31" i="4"/>
  <c r="AW32" i="4"/>
  <c r="AW64" i="4"/>
  <c r="AX81" i="4"/>
  <c r="AV48" i="4"/>
  <c r="AU51" i="4"/>
  <c r="AU72" i="4"/>
  <c r="AW14" i="4"/>
  <c r="AW42" i="4"/>
  <c r="AU31" i="4"/>
  <c r="AV43" i="4"/>
  <c r="AU9" i="4"/>
  <c r="AR17" i="4"/>
  <c r="AV59" i="4"/>
  <c r="AX40" i="4"/>
  <c r="AU43" i="4"/>
  <c r="AX39" i="4"/>
  <c r="AX75" i="4"/>
  <c r="AS45" i="4"/>
  <c r="AT12" i="4"/>
  <c r="AV37" i="4"/>
  <c r="AU15" i="4"/>
  <c r="AV79" i="4"/>
  <c r="AX92" i="4"/>
  <c r="AT83" i="4"/>
  <c r="AW74" i="4"/>
  <c r="AR14" i="4"/>
  <c r="AV58" i="4"/>
  <c r="AX73" i="4"/>
  <c r="AT24" i="4"/>
  <c r="AX12" i="4"/>
  <c r="AU55" i="4"/>
  <c r="AR88" i="4"/>
  <c r="AR77" i="4"/>
  <c r="AT20" i="4"/>
  <c r="AT58" i="4"/>
  <c r="AU98" i="4"/>
  <c r="AT18" i="4"/>
  <c r="AU85" i="4"/>
  <c r="AU16" i="4"/>
  <c r="AV61" i="4"/>
  <c r="AX42" i="4"/>
  <c r="AX23" i="4"/>
  <c r="AV74" i="4"/>
  <c r="AS76" i="4"/>
  <c r="AU74" i="4"/>
  <c r="AS7" i="4"/>
  <c r="AS93" i="4"/>
  <c r="AX13" i="4"/>
  <c r="AV50" i="4"/>
  <c r="AS46" i="4"/>
  <c r="AW65" i="4"/>
  <c r="AX98" i="4"/>
  <c r="AW48" i="4"/>
  <c r="AR10" i="4"/>
  <c r="AW22" i="4"/>
  <c r="AU54" i="4"/>
  <c r="AW51" i="4"/>
  <c r="AW47" i="4"/>
  <c r="AW23" i="4"/>
  <c r="AX7" i="4"/>
  <c r="AX45" i="4"/>
  <c r="AT51" i="4"/>
  <c r="AS97" i="4"/>
  <c r="AV27" i="4"/>
  <c r="AS24" i="4"/>
  <c r="AW83" i="4"/>
  <c r="AW88" i="4"/>
  <c r="AV23" i="4"/>
  <c r="AT85" i="4"/>
  <c r="AU66" i="4"/>
  <c r="AW80" i="4"/>
  <c r="AS22" i="4"/>
  <c r="AX88" i="4"/>
  <c r="AX69" i="4"/>
  <c r="AW75" i="4"/>
  <c r="AU12" i="4"/>
  <c r="AS59" i="4"/>
  <c r="AW90" i="4"/>
  <c r="AU7" i="4"/>
  <c r="AW54" i="4"/>
  <c r="AU48" i="4"/>
  <c r="AR60" i="4"/>
  <c r="AW76" i="4"/>
  <c r="AR24" i="4"/>
  <c r="AT68" i="4"/>
  <c r="AW53" i="4"/>
  <c r="AT7" i="4"/>
  <c r="AV39" i="4"/>
  <c r="AU64" i="4"/>
  <c r="AS51" i="4"/>
  <c r="AW49" i="4"/>
  <c r="AT19" i="4"/>
  <c r="AR72" i="4"/>
  <c r="AR39" i="4"/>
  <c r="AS74" i="4"/>
  <c r="AX68" i="4"/>
  <c r="AV92" i="4"/>
  <c r="AR35" i="4"/>
  <c r="AU45" i="4"/>
  <c r="AU25" i="4"/>
  <c r="AT82" i="4"/>
  <c r="AT21" i="4"/>
  <c r="AR57" i="4"/>
  <c r="AR18" i="4"/>
  <c r="AW78" i="4"/>
  <c r="AX59" i="4"/>
  <c r="AV98" i="4"/>
  <c r="AS67" i="4"/>
  <c r="AS68" i="4"/>
  <c r="AV41" i="4"/>
  <c r="AU37" i="4"/>
  <c r="AX93" i="4"/>
  <c r="AS16" i="4"/>
  <c r="AX64" i="4"/>
  <c r="AU13" i="4"/>
  <c r="AU61" i="4"/>
  <c r="AX6" i="4"/>
  <c r="AS20" i="4"/>
  <c r="AR11" i="4"/>
  <c r="AU46" i="4"/>
  <c r="AV47" i="4"/>
  <c r="AX66" i="4"/>
  <c r="AS73" i="4"/>
  <c r="AU73" i="4"/>
  <c r="AR47" i="4"/>
  <c r="AV52" i="4"/>
  <c r="AX38" i="4"/>
  <c r="AX43" i="4"/>
  <c r="AV83" i="4"/>
  <c r="AX82" i="4"/>
  <c r="AT72" i="4"/>
  <c r="AW56" i="4"/>
  <c r="AR50" i="4"/>
  <c r="AR85" i="4"/>
  <c r="AW55" i="4"/>
  <c r="AV40" i="4"/>
  <c r="AT22" i="4"/>
  <c r="AW63" i="4"/>
  <c r="AS100" i="4"/>
  <c r="AS29" i="4"/>
  <c r="AT88" i="4"/>
  <c r="AS71" i="4"/>
  <c r="AU94" i="4"/>
  <c r="AV77" i="4"/>
  <c r="AR12" i="4"/>
  <c r="AS38" i="4"/>
  <c r="AV53" i="4"/>
  <c r="AX101" i="4"/>
  <c r="AU84" i="4"/>
  <c r="AV33" i="4"/>
  <c r="AU70" i="4"/>
  <c r="AU22" i="4"/>
  <c r="AV97" i="4"/>
  <c r="AV35" i="4"/>
  <c r="AT30" i="4"/>
  <c r="AX27" i="4"/>
  <c r="AW68" i="4"/>
  <c r="AW31" i="4"/>
  <c r="AR52" i="4"/>
  <c r="AV4" i="4"/>
  <c r="AS53" i="4"/>
  <c r="AX17" i="4"/>
  <c r="AW66" i="4"/>
  <c r="AR55" i="4"/>
  <c r="AR9" i="4"/>
  <c r="AS66" i="4"/>
  <c r="AU5" i="4"/>
  <c r="AV67" i="4"/>
  <c r="AR100" i="4"/>
  <c r="AV29" i="4"/>
  <c r="AR44" i="4"/>
  <c r="AU17" i="4"/>
  <c r="AR48" i="4"/>
  <c r="AT70" i="4"/>
  <c r="AU35" i="4"/>
  <c r="AW95" i="4"/>
  <c r="AU6" i="4"/>
  <c r="AS9" i="4"/>
  <c r="AX50" i="4"/>
  <c r="AS75" i="4"/>
  <c r="AU24" i="4"/>
  <c r="AS48" i="4"/>
  <c r="AR78" i="4"/>
  <c r="AW44" i="4"/>
  <c r="AT37" i="4"/>
  <c r="AU44" i="4"/>
  <c r="AW87" i="4"/>
  <c r="AS10" i="4"/>
  <c r="AW46" i="4"/>
  <c r="AS42" i="4"/>
  <c r="AR16" i="4"/>
  <c r="AW21" i="4"/>
  <c r="AV81" i="4"/>
  <c r="AW102" i="4"/>
  <c r="AV66" i="4"/>
  <c r="AW96" i="4"/>
  <c r="AR58" i="4"/>
  <c r="AV90" i="4"/>
  <c r="AS33" i="4"/>
  <c r="AT54" i="4"/>
  <c r="AW69" i="4"/>
  <c r="AR101" i="4"/>
  <c r="AR43" i="4"/>
  <c r="AV101" i="4"/>
  <c r="AV30" i="4"/>
  <c r="AU47" i="4"/>
  <c r="AS17" i="4"/>
  <c r="AX63" i="4"/>
  <c r="AR54" i="4"/>
  <c r="AU100" i="4"/>
  <c r="AV71" i="4"/>
  <c r="AR80" i="4"/>
  <c r="AS18" i="4"/>
  <c r="AT71" i="4"/>
  <c r="AS35" i="4"/>
  <c r="AU28" i="4"/>
  <c r="AR19" i="4"/>
  <c r="AV25" i="4"/>
  <c r="AX31" i="4"/>
  <c r="AW92" i="4"/>
  <c r="AX100" i="4"/>
  <c r="AS83" i="4"/>
  <c r="AS4" i="4"/>
  <c r="AS8" i="4"/>
  <c r="AW58" i="4"/>
  <c r="AR69" i="4"/>
  <c r="AR45" i="4"/>
  <c r="AT48" i="4"/>
  <c r="AT98" i="4"/>
  <c r="AT65" i="4"/>
  <c r="AS40" i="4"/>
  <c r="AW30" i="4"/>
  <c r="AS78" i="4"/>
  <c r="AW91" i="4"/>
  <c r="AV68" i="4"/>
  <c r="AW20" i="4"/>
  <c r="AV84" i="4"/>
  <c r="AS102" i="4"/>
  <c r="AT62" i="4"/>
  <c r="AW17" i="4"/>
  <c r="AU96" i="4"/>
  <c r="AW43" i="4"/>
  <c r="AT8" i="4"/>
  <c r="AR27" i="4"/>
  <c r="AX44" i="4"/>
  <c r="AR49" i="4"/>
  <c r="AT93" i="4"/>
  <c r="AT57" i="4"/>
  <c r="AU76" i="4"/>
  <c r="AS32" i="4"/>
  <c r="AV38" i="4"/>
  <c r="AU38" i="4"/>
  <c r="AW38" i="4"/>
  <c r="AT17" i="4"/>
  <c r="AT63" i="4"/>
  <c r="AU14" i="4"/>
  <c r="AT87" i="4"/>
  <c r="AT99" i="4"/>
  <c r="AU78" i="4"/>
  <c r="AU81" i="4"/>
  <c r="AS63" i="4"/>
  <c r="AR81" i="4"/>
  <c r="AX87" i="4"/>
  <c r="AV28" i="4"/>
  <c r="AX84" i="4"/>
  <c r="AX78" i="4"/>
  <c r="AU41" i="4"/>
  <c r="AX95" i="4"/>
  <c r="AU71" i="4"/>
  <c r="AX71" i="4"/>
  <c r="AS101" i="4"/>
  <c r="AU42" i="4"/>
  <c r="AX35" i="4"/>
  <c r="AX99" i="4"/>
  <c r="AX56" i="4"/>
  <c r="AV36" i="4"/>
  <c r="AW79" i="4"/>
  <c r="AX94" i="4"/>
  <c r="AT10" i="4"/>
  <c r="AT53" i="4"/>
  <c r="AT101" i="4"/>
  <c r="AS70" i="4"/>
  <c r="AR61" i="4"/>
  <c r="AX22" i="4"/>
  <c r="AS47" i="4"/>
  <c r="AW60" i="4"/>
  <c r="AR76" i="4"/>
  <c r="AS55" i="4"/>
  <c r="AU53" i="4"/>
  <c r="AU18" i="4"/>
  <c r="AV60" i="4"/>
  <c r="AT92" i="4"/>
  <c r="AW77" i="4"/>
  <c r="AS25" i="4"/>
  <c r="AV75" i="4"/>
  <c r="AX4" i="4"/>
  <c r="AV70" i="4"/>
  <c r="AW34" i="4"/>
  <c r="AT5" i="4"/>
  <c r="AT80" i="4"/>
  <c r="AS39" i="4"/>
  <c r="AV94" i="4"/>
  <c r="AV87" i="4"/>
  <c r="AW11" i="4"/>
  <c r="AW10" i="4"/>
  <c r="AT77" i="4"/>
  <c r="AU27" i="4"/>
  <c r="AS65" i="4"/>
  <c r="AR6" i="4"/>
  <c r="AS5" i="4"/>
  <c r="AU23" i="4"/>
  <c r="AV89" i="4"/>
  <c r="AU99" i="4"/>
  <c r="AU77" i="4"/>
  <c r="AT97" i="4"/>
  <c r="AR46" i="4"/>
  <c r="AX54" i="4"/>
  <c r="AV6" i="4"/>
  <c r="AS31" i="4"/>
  <c r="AS62" i="4"/>
  <c r="AR53" i="4"/>
  <c r="AR59" i="4"/>
  <c r="AR51" i="4"/>
  <c r="AW93" i="4"/>
  <c r="AR25" i="4"/>
  <c r="AS15" i="4"/>
  <c r="AU79" i="4"/>
  <c r="AW12" i="4"/>
  <c r="AR102" i="4"/>
  <c r="AT69" i="4"/>
  <c r="AW71" i="4"/>
  <c r="AS37" i="4"/>
  <c r="AS60" i="4"/>
  <c r="AS28" i="4"/>
  <c r="AS91" i="4"/>
  <c r="AV44" i="4"/>
  <c r="AT45" i="4"/>
  <c r="AS11" i="4"/>
  <c r="AX11" i="4"/>
  <c r="AR90" i="4"/>
  <c r="AS6" i="4"/>
  <c r="AU75" i="4"/>
  <c r="AT29" i="4"/>
  <c r="AU68" i="4"/>
  <c r="AT94" i="4"/>
  <c r="AV91" i="4"/>
  <c r="AR74" i="4"/>
  <c r="AX57" i="4"/>
  <c r="AS27" i="4"/>
  <c r="AR5" i="4"/>
  <c r="AR75" i="4"/>
  <c r="AV18" i="4"/>
  <c r="AV80" i="4"/>
  <c r="AR15" i="4"/>
  <c r="AS92" i="4"/>
  <c r="AU49" i="4"/>
  <c r="AX53" i="4"/>
  <c r="AV19" i="4"/>
  <c r="AT40" i="4"/>
  <c r="AT55" i="4"/>
  <c r="AW29" i="4"/>
  <c r="AR41" i="4"/>
  <c r="AS12" i="4"/>
  <c r="AT84" i="4"/>
  <c r="AW7" i="4"/>
  <c r="AR36" i="4"/>
  <c r="AR83" i="4"/>
  <c r="AW70" i="4"/>
  <c r="AT46" i="4"/>
  <c r="AS82" i="4"/>
  <c r="AX51" i="4"/>
  <c r="AT44" i="4"/>
  <c r="AR63" i="4"/>
  <c r="AU40" i="4"/>
  <c r="AW4" i="4"/>
  <c r="AV100" i="4"/>
  <c r="AW89" i="4"/>
  <c r="AV46" i="4"/>
  <c r="AX33" i="4"/>
  <c r="AW61" i="4"/>
  <c r="AW86" i="4"/>
  <c r="AX15" i="4"/>
  <c r="AS80" i="4"/>
  <c r="AU89" i="4"/>
  <c r="AU8" i="4"/>
  <c r="AW35" i="4"/>
  <c r="AU56" i="4"/>
  <c r="AT75" i="4"/>
  <c r="AR4" i="4"/>
  <c r="AT35" i="4"/>
  <c r="AS90" i="4"/>
  <c r="AU60" i="4"/>
  <c r="AX55" i="4"/>
  <c r="AU90" i="4"/>
  <c r="AU32" i="4"/>
  <c r="AU92" i="4"/>
  <c r="AR7" i="4"/>
  <c r="AW85" i="4"/>
  <c r="AT41" i="4"/>
  <c r="AV24" i="4"/>
  <c r="AX21" i="4"/>
  <c r="AR29" i="4"/>
  <c r="AT74" i="4"/>
  <c r="AX48" i="4"/>
  <c r="AS52" i="4"/>
  <c r="AS21" i="4"/>
  <c r="AU52" i="4"/>
  <c r="AS49" i="4"/>
  <c r="AX97" i="4"/>
  <c r="AT13" i="4"/>
  <c r="AU63" i="4"/>
  <c r="AT47" i="4"/>
  <c r="AU65" i="4"/>
  <c r="AX29" i="4"/>
  <c r="AR32" i="4"/>
  <c r="AX26" i="4"/>
  <c r="AT86" i="4"/>
  <c r="AV5" i="4"/>
  <c r="AR71" i="4"/>
  <c r="AS81" i="4"/>
  <c r="AR67" i="4"/>
  <c r="AX20" i="4"/>
  <c r="AR82" i="4"/>
  <c r="AW100" i="4"/>
  <c r="AX14" i="4"/>
  <c r="AW15" i="4"/>
  <c r="AW5" i="4"/>
  <c r="AR31" i="4"/>
  <c r="AT78" i="4"/>
  <c r="AR13" i="4"/>
  <c r="AX67" i="4"/>
  <c r="AX16" i="4"/>
  <c r="AX25" i="4"/>
  <c r="AV93" i="4"/>
  <c r="AX34" i="4"/>
  <c r="AV88" i="4"/>
  <c r="AS87" i="4"/>
  <c r="AW19" i="4"/>
  <c r="AR33" i="4"/>
  <c r="AX47" i="4"/>
  <c r="AW72" i="4"/>
  <c r="AS99" i="4"/>
  <c r="AR99" i="4"/>
  <c r="AT79" i="4"/>
  <c r="AW84" i="4"/>
  <c r="AR30" i="4"/>
  <c r="AW40" i="4"/>
  <c r="AV10" i="4"/>
  <c r="AS26" i="4"/>
  <c r="AR8" i="4"/>
  <c r="AT61" i="4"/>
  <c r="AU83" i="4"/>
  <c r="AT91" i="4"/>
  <c r="AV17" i="4"/>
  <c r="AT59" i="4"/>
  <c r="AV54" i="4"/>
  <c r="AV22" i="4"/>
  <c r="AR93" i="4"/>
  <c r="AV85" i="4"/>
  <c r="AK161" i="4" l="1"/>
  <c r="AW467" i="4" s="1"/>
  <c r="K161" i="4"/>
  <c r="K117" i="4"/>
  <c r="AW322" i="4" s="1"/>
  <c r="I185" i="4"/>
  <c r="AU390" i="4" s="1"/>
  <c r="I169" i="4"/>
  <c r="AU374" i="4" s="1"/>
  <c r="G138" i="4"/>
  <c r="AS343" i="4" s="1"/>
  <c r="AJ161" i="4"/>
  <c r="AV467" i="4" s="1"/>
  <c r="J161" i="4"/>
  <c r="AV366" i="4" s="1"/>
  <c r="J169" i="4"/>
  <c r="AV374" i="4" s="1"/>
  <c r="G107" i="4"/>
  <c r="G43" i="9" s="1"/>
  <c r="I200" i="4"/>
  <c r="AU405" i="4" s="1"/>
  <c r="AK107" i="4"/>
  <c r="K44" i="9" s="1"/>
  <c r="K107" i="4"/>
  <c r="K43" i="9" s="1"/>
  <c r="J174" i="4"/>
  <c r="AV379" i="4" s="1"/>
  <c r="J185" i="4"/>
  <c r="AV390" i="4" s="1"/>
  <c r="AJ164" i="4"/>
  <c r="AV470" i="4" s="1"/>
  <c r="H138" i="4"/>
  <c r="AT343" i="4" s="1"/>
  <c r="AH107" i="4"/>
  <c r="H44" i="9" s="1"/>
  <c r="H107" i="4"/>
  <c r="H43" i="9" s="1"/>
  <c r="AI119" i="4"/>
  <c r="AU425" i="4" s="1"/>
  <c r="AF107" i="4"/>
  <c r="F44" i="9" s="1"/>
  <c r="J117" i="4"/>
  <c r="AV322" i="4" s="1"/>
  <c r="AI164" i="4"/>
  <c r="AU470" i="4" s="1"/>
  <c r="I107" i="4"/>
  <c r="I43" i="9" s="1"/>
  <c r="AI107" i="4"/>
  <c r="I44" i="9" s="1"/>
  <c r="J107" i="4"/>
  <c r="J43" i="9" s="1"/>
  <c r="AJ107" i="4"/>
  <c r="J44" i="9" s="1"/>
  <c r="K174" i="4"/>
  <c r="AW379" i="4" s="1"/>
  <c r="H200" i="4"/>
  <c r="AT405" i="4" s="1"/>
  <c r="Q358" i="4"/>
  <c r="R499" i="4"/>
  <c r="AF140" i="4"/>
  <c r="AH119" i="4"/>
  <c r="AE140" i="4"/>
  <c r="AG107" i="4"/>
  <c r="G44" i="9" s="1"/>
  <c r="I67" i="4"/>
  <c r="J97" i="4"/>
  <c r="J67" i="4"/>
  <c r="K97" i="4"/>
  <c r="I390" i="4" l="1"/>
  <c r="K366" i="4"/>
  <c r="AW366" i="4"/>
  <c r="K379" i="4"/>
  <c r="I374" i="4"/>
  <c r="J366" i="4"/>
  <c r="I425" i="4"/>
  <c r="H405" i="4"/>
  <c r="H343" i="4"/>
  <c r="J374" i="4"/>
  <c r="J322" i="4"/>
  <c r="K467" i="4"/>
  <c r="J390" i="4"/>
  <c r="I470" i="4"/>
  <c r="I405" i="4"/>
  <c r="K322" i="4"/>
  <c r="J470" i="4"/>
  <c r="J467" i="4"/>
  <c r="G343" i="4"/>
  <c r="J379" i="4"/>
  <c r="H425" i="4"/>
  <c r="AT425" i="4"/>
  <c r="F446" i="4"/>
  <c r="AR446" i="4"/>
  <c r="E446" i="4"/>
  <c r="AQ446" i="4"/>
  <c r="AG202" i="4"/>
  <c r="K200" i="4"/>
  <c r="J200" i="4"/>
  <c r="J170" i="4"/>
  <c r="I170" i="4"/>
  <c r="AF202" i="4"/>
  <c r="E4" i="4"/>
  <c r="E107" i="4" s="1"/>
  <c r="E43" i="9" s="1"/>
  <c r="D5" i="4"/>
  <c r="E5" i="4"/>
  <c r="X379" i="4" l="1"/>
  <c r="W390" i="4"/>
  <c r="X366" i="4"/>
  <c r="W470" i="4"/>
  <c r="V425" i="4"/>
  <c r="X467" i="4"/>
  <c r="U343" i="4"/>
  <c r="V405" i="4"/>
  <c r="W374" i="4"/>
  <c r="X322" i="4"/>
  <c r="S446" i="4"/>
  <c r="K405" i="4"/>
  <c r="AW405" i="4"/>
  <c r="F508" i="4"/>
  <c r="AR508" i="4"/>
  <c r="I375" i="4"/>
  <c r="AU375" i="4"/>
  <c r="G508" i="4"/>
  <c r="AS508" i="4"/>
  <c r="J375" i="4"/>
  <c r="AV375" i="4"/>
  <c r="J405" i="4"/>
  <c r="AV405" i="4"/>
  <c r="E108" i="4"/>
  <c r="AQ313" i="4" s="1"/>
  <c r="D108" i="4"/>
  <c r="AP313" i="4" s="1"/>
  <c r="K28" i="4"/>
  <c r="W375" i="4" l="1"/>
  <c r="X405" i="4"/>
  <c r="T508" i="4"/>
  <c r="D313" i="4"/>
  <c r="E313" i="4"/>
  <c r="K131" i="4"/>
  <c r="C44" i="9"/>
  <c r="F4" i="4"/>
  <c r="F107" i="4" s="1"/>
  <c r="F43" i="9" s="1"/>
  <c r="I70" i="4"/>
  <c r="K27" i="4"/>
  <c r="H70" i="4"/>
  <c r="G25" i="4"/>
  <c r="K32" i="4"/>
  <c r="F25" i="4"/>
  <c r="D68" i="4"/>
  <c r="J28" i="4"/>
  <c r="E68" i="4"/>
  <c r="J32" i="4"/>
  <c r="C68" i="4"/>
  <c r="J27" i="4"/>
  <c r="K336" i="4" l="1"/>
  <c r="AW336" i="4"/>
  <c r="R313" i="4"/>
  <c r="AJ203" i="4"/>
  <c r="G128" i="4"/>
  <c r="AK141" i="4"/>
  <c r="I173" i="4"/>
  <c r="AI203" i="4"/>
  <c r="C171" i="4"/>
  <c r="AE122" i="4"/>
  <c r="AD122" i="4"/>
  <c r="K135" i="4"/>
  <c r="E171" i="4"/>
  <c r="AD203" i="4"/>
  <c r="AH190" i="4"/>
  <c r="K130" i="4"/>
  <c r="AF182" i="4"/>
  <c r="J131" i="4"/>
  <c r="AH157" i="4"/>
  <c r="AG157" i="4"/>
  <c r="AJ167" i="4"/>
  <c r="AD143" i="4"/>
  <c r="F128" i="4"/>
  <c r="AF157" i="4"/>
  <c r="AJ141" i="4"/>
  <c r="AI167" i="4"/>
  <c r="H173" i="4"/>
  <c r="AK203" i="4"/>
  <c r="D171" i="4"/>
  <c r="J135" i="4"/>
  <c r="AG190" i="4"/>
  <c r="J130" i="4"/>
  <c r="AH182" i="4"/>
  <c r="AG182" i="4"/>
  <c r="AI161" i="4"/>
  <c r="C61" i="4"/>
  <c r="J47" i="4"/>
  <c r="K19" i="4"/>
  <c r="K13" i="4"/>
  <c r="E61" i="4"/>
  <c r="J62" i="4"/>
  <c r="J13" i="4"/>
  <c r="C92" i="4"/>
  <c r="E72" i="4"/>
  <c r="I7" i="4"/>
  <c r="D72" i="4"/>
  <c r="J41" i="4"/>
  <c r="J34" i="4"/>
  <c r="K56" i="4"/>
  <c r="I43" i="4"/>
  <c r="K53" i="4"/>
  <c r="K79" i="4"/>
  <c r="K62" i="4"/>
  <c r="I45" i="4"/>
  <c r="G85" i="4"/>
  <c r="K100" i="4"/>
  <c r="F10" i="4"/>
  <c r="J33" i="4"/>
  <c r="J79" i="4"/>
  <c r="G10" i="4"/>
  <c r="H45" i="4"/>
  <c r="H7" i="4"/>
  <c r="G5" i="4"/>
  <c r="I88" i="4"/>
  <c r="C91" i="4"/>
  <c r="H88" i="4"/>
  <c r="K34" i="4"/>
  <c r="I41" i="4"/>
  <c r="D92" i="4"/>
  <c r="H33" i="4"/>
  <c r="J53" i="4"/>
  <c r="G33" i="4"/>
  <c r="H22" i="4"/>
  <c r="I53" i="4"/>
  <c r="K33" i="4"/>
  <c r="J19" i="4"/>
  <c r="G58" i="4"/>
  <c r="J56" i="4"/>
  <c r="F85" i="4"/>
  <c r="H58" i="4"/>
  <c r="D19" i="4"/>
  <c r="I22" i="4"/>
  <c r="C72" i="4"/>
  <c r="F47" i="4"/>
  <c r="C19" i="4"/>
  <c r="D91" i="4"/>
  <c r="K47" i="4"/>
  <c r="H5" i="4"/>
  <c r="D61" i="4"/>
  <c r="G88" i="4"/>
  <c r="H43" i="4"/>
  <c r="K37" i="4"/>
  <c r="G47" i="4"/>
  <c r="J37" i="4"/>
  <c r="I378" i="4" l="1"/>
  <c r="AU378" i="4"/>
  <c r="D509" i="4"/>
  <c r="AP509" i="4"/>
  <c r="J473" i="4"/>
  <c r="AV473" i="4"/>
  <c r="E376" i="4"/>
  <c r="AQ376" i="4"/>
  <c r="G333" i="4"/>
  <c r="AS333" i="4"/>
  <c r="D449" i="4"/>
  <c r="AP449" i="4"/>
  <c r="G463" i="4"/>
  <c r="AS463" i="4"/>
  <c r="K340" i="4"/>
  <c r="AW340" i="4"/>
  <c r="J509" i="4"/>
  <c r="AV509" i="4"/>
  <c r="J340" i="4"/>
  <c r="AV340" i="4"/>
  <c r="I509" i="4"/>
  <c r="AU509" i="4"/>
  <c r="D376" i="4"/>
  <c r="AP376" i="4"/>
  <c r="G488" i="4"/>
  <c r="AS488" i="4"/>
  <c r="H488" i="4"/>
  <c r="AT488" i="4"/>
  <c r="H378" i="4"/>
  <c r="AT378" i="4"/>
  <c r="H463" i="4"/>
  <c r="AT463" i="4"/>
  <c r="D428" i="4"/>
  <c r="AP428" i="4"/>
  <c r="F463" i="4"/>
  <c r="AR463" i="4"/>
  <c r="H496" i="4"/>
  <c r="AT496" i="4"/>
  <c r="E428" i="4"/>
  <c r="AQ428" i="4"/>
  <c r="F333" i="4"/>
  <c r="AR333" i="4"/>
  <c r="K447" i="4"/>
  <c r="AW447" i="4"/>
  <c r="K509" i="4"/>
  <c r="AW509" i="4"/>
  <c r="G496" i="4"/>
  <c r="AS496" i="4"/>
  <c r="I473" i="4"/>
  <c r="AU473" i="4"/>
  <c r="J447" i="4"/>
  <c r="AV447" i="4"/>
  <c r="F488" i="4"/>
  <c r="AR488" i="4"/>
  <c r="C376" i="4"/>
  <c r="AO376" i="4"/>
  <c r="I467" i="4"/>
  <c r="W467" i="4" s="1"/>
  <c r="AU467" i="4"/>
  <c r="J336" i="4"/>
  <c r="X336" i="4" s="1"/>
  <c r="AV336" i="4"/>
  <c r="K335" i="4"/>
  <c r="AW335" i="4"/>
  <c r="J335" i="4"/>
  <c r="AV335" i="4"/>
  <c r="J140" i="4"/>
  <c r="AE152" i="4"/>
  <c r="J150" i="4"/>
  <c r="AV355" i="4" s="1"/>
  <c r="H108" i="4"/>
  <c r="AT313" i="4" s="1"/>
  <c r="AI147" i="4"/>
  <c r="AU453" i="4" s="1"/>
  <c r="K165" i="4"/>
  <c r="H148" i="4"/>
  <c r="F150" i="4"/>
  <c r="AR355" i="4" s="1"/>
  <c r="AI110" i="4"/>
  <c r="AF152" i="4"/>
  <c r="AH123" i="4"/>
  <c r="J116" i="4"/>
  <c r="AF195" i="4"/>
  <c r="AI155" i="4"/>
  <c r="K136" i="4"/>
  <c r="AH202" i="4"/>
  <c r="AD165" i="4"/>
  <c r="E164" i="4"/>
  <c r="I110" i="4"/>
  <c r="K137" i="4"/>
  <c r="J144" i="4"/>
  <c r="K159" i="4"/>
  <c r="AG195" i="4"/>
  <c r="AE202" i="4"/>
  <c r="AI138" i="4"/>
  <c r="AG159" i="4"/>
  <c r="I125" i="4"/>
  <c r="AI121" i="4"/>
  <c r="AI117" i="4"/>
  <c r="AH130" i="4"/>
  <c r="AK199" i="4"/>
  <c r="G188" i="4"/>
  <c r="AH148" i="4"/>
  <c r="D195" i="4"/>
  <c r="AI185" i="4"/>
  <c r="K182" i="4"/>
  <c r="AE179" i="4"/>
  <c r="AK205" i="4"/>
  <c r="AJ205" i="4"/>
  <c r="C175" i="4"/>
  <c r="D122" i="4"/>
  <c r="F113" i="4"/>
  <c r="AG173" i="4"/>
  <c r="AJ181" i="4"/>
  <c r="I144" i="4"/>
  <c r="AF165" i="4"/>
  <c r="D164" i="4"/>
  <c r="AD152" i="4"/>
  <c r="AI123" i="4"/>
  <c r="AJ110" i="4"/>
  <c r="K116" i="4"/>
  <c r="G108" i="4"/>
  <c r="AS313" i="4" s="1"/>
  <c r="AH147" i="4"/>
  <c r="AT453" i="4" s="1"/>
  <c r="J159" i="4"/>
  <c r="AE195" i="4"/>
  <c r="AH155" i="4"/>
  <c r="AH138" i="4"/>
  <c r="J136" i="4"/>
  <c r="AF159" i="4"/>
  <c r="AH156" i="4"/>
  <c r="AJ129" i="4"/>
  <c r="G161" i="4"/>
  <c r="AF161" i="4"/>
  <c r="AF172" i="4"/>
  <c r="J122" i="4"/>
  <c r="AK194" i="4"/>
  <c r="AI194" i="4"/>
  <c r="AI184" i="4"/>
  <c r="AH145" i="4"/>
  <c r="H125" i="4"/>
  <c r="G191" i="4"/>
  <c r="AI141" i="4"/>
  <c r="AJ119" i="4"/>
  <c r="AI173" i="4"/>
  <c r="AK117" i="4"/>
  <c r="AI111" i="4"/>
  <c r="AU417" i="4" s="1"/>
  <c r="AH198" i="4"/>
  <c r="AE126" i="4"/>
  <c r="AD126" i="4"/>
  <c r="AE153" i="4"/>
  <c r="AE150" i="4"/>
  <c r="AH204" i="4"/>
  <c r="AE127" i="4"/>
  <c r="AG108" i="4"/>
  <c r="AS414" i="4" s="1"/>
  <c r="I156" i="4"/>
  <c r="AI181" i="4"/>
  <c r="AE165" i="4"/>
  <c r="K140" i="4"/>
  <c r="C164" i="4"/>
  <c r="K150" i="4"/>
  <c r="AW355" i="4" s="1"/>
  <c r="AG204" i="4"/>
  <c r="K156" i="4"/>
  <c r="H110" i="4"/>
  <c r="J165" i="4"/>
  <c r="J137" i="4"/>
  <c r="AG156" i="4"/>
  <c r="I148" i="4"/>
  <c r="AH184" i="4"/>
  <c r="I146" i="4"/>
  <c r="G150" i="4"/>
  <c r="AS355" i="4" s="1"/>
  <c r="AE198" i="4"/>
  <c r="AD127" i="4"/>
  <c r="C122" i="4"/>
  <c r="I191" i="4"/>
  <c r="AI108" i="4"/>
  <c r="AU414" i="4" s="1"/>
  <c r="AH108" i="4"/>
  <c r="AT414" i="4" s="1"/>
  <c r="AD153" i="4"/>
  <c r="AJ121" i="4"/>
  <c r="G113" i="4"/>
  <c r="AJ117" i="4"/>
  <c r="AH181" i="4"/>
  <c r="H136" i="4"/>
  <c r="AI130" i="4"/>
  <c r="AJ199" i="4"/>
  <c r="F188" i="4"/>
  <c r="AG148" i="4"/>
  <c r="C195" i="4"/>
  <c r="AH185" i="4"/>
  <c r="J182" i="4"/>
  <c r="AD179" i="4"/>
  <c r="D194" i="4"/>
  <c r="AI205" i="4"/>
  <c r="E175" i="4"/>
  <c r="D175" i="4"/>
  <c r="AK129" i="4"/>
  <c r="H161" i="4"/>
  <c r="AG161" i="4"/>
  <c r="AE172" i="4"/>
  <c r="AE124" i="4"/>
  <c r="AD124" i="4"/>
  <c r="K122" i="4"/>
  <c r="AJ194" i="4"/>
  <c r="AI145" i="4"/>
  <c r="H146" i="4"/>
  <c r="AD198" i="4"/>
  <c r="AI204" i="4"/>
  <c r="H191" i="4"/>
  <c r="AK119" i="4"/>
  <c r="J156" i="4"/>
  <c r="AH173" i="4"/>
  <c r="AH111" i="4"/>
  <c r="AT417" i="4" s="1"/>
  <c r="G136" i="4"/>
  <c r="AI198" i="4"/>
  <c r="AF153" i="4"/>
  <c r="AF150" i="4"/>
  <c r="AR456" i="4" s="1"/>
  <c r="C194" i="4"/>
  <c r="K53" i="9"/>
  <c r="K4" i="9" s="1"/>
  <c r="K203" i="4"/>
  <c r="G27" i="4"/>
  <c r="K66" i="4"/>
  <c r="I13" i="4"/>
  <c r="F27" i="4"/>
  <c r="J100" i="4"/>
  <c r="X447" i="4" l="1"/>
  <c r="W509" i="4"/>
  <c r="T463" i="4"/>
  <c r="U488" i="4"/>
  <c r="T333" i="4"/>
  <c r="R376" i="4"/>
  <c r="X340" i="4"/>
  <c r="R428" i="4"/>
  <c r="U496" i="4"/>
  <c r="U463" i="4"/>
  <c r="T488" i="4"/>
  <c r="X509" i="4"/>
  <c r="Q376" i="4"/>
  <c r="V378" i="4"/>
  <c r="AQ456" i="4"/>
  <c r="W473" i="4"/>
  <c r="E432" i="4"/>
  <c r="AQ432" i="4"/>
  <c r="J511" i="4"/>
  <c r="AV511" i="4"/>
  <c r="K341" i="4"/>
  <c r="AW341" i="4"/>
  <c r="D380" i="4"/>
  <c r="AP380" i="4"/>
  <c r="I349" i="4"/>
  <c r="AU349" i="4"/>
  <c r="K408" i="4"/>
  <c r="AW408" i="4"/>
  <c r="K327" i="4"/>
  <c r="AW327" i="4"/>
  <c r="E380" i="4"/>
  <c r="AQ380" i="4"/>
  <c r="F393" i="4"/>
  <c r="AR393" i="4"/>
  <c r="D459" i="4"/>
  <c r="AP459" i="4"/>
  <c r="G510" i="4"/>
  <c r="AS510" i="4"/>
  <c r="H462" i="4"/>
  <c r="AT462" i="4"/>
  <c r="J487" i="4"/>
  <c r="AV487" i="4"/>
  <c r="K387" i="4"/>
  <c r="AW387" i="4"/>
  <c r="I427" i="4"/>
  <c r="AU427" i="4"/>
  <c r="K342" i="4"/>
  <c r="AW342" i="4"/>
  <c r="I487" i="4"/>
  <c r="AU487" i="4"/>
  <c r="D369" i="4"/>
  <c r="AP369" i="4"/>
  <c r="J361" i="4"/>
  <c r="AV361" i="4"/>
  <c r="J427" i="4"/>
  <c r="AV427" i="4"/>
  <c r="K361" i="4"/>
  <c r="AW361" i="4"/>
  <c r="I490" i="4"/>
  <c r="AU490" i="4"/>
  <c r="F459" i="4"/>
  <c r="AR459" i="4"/>
  <c r="K425" i="4"/>
  <c r="AW425" i="4"/>
  <c r="I511" i="4"/>
  <c r="AU511" i="4"/>
  <c r="J505" i="4"/>
  <c r="AV505" i="4"/>
  <c r="H490" i="4"/>
  <c r="AT490" i="4"/>
  <c r="H510" i="4"/>
  <c r="AT510" i="4"/>
  <c r="I479" i="4"/>
  <c r="AU479" i="4"/>
  <c r="F465" i="4"/>
  <c r="AR465" i="4"/>
  <c r="G479" i="4"/>
  <c r="AS479" i="4"/>
  <c r="I330" i="4"/>
  <c r="AU330" i="4"/>
  <c r="H429" i="4"/>
  <c r="AT429" i="4"/>
  <c r="H330" i="4"/>
  <c r="AT330" i="4"/>
  <c r="J349" i="4"/>
  <c r="AV349" i="4"/>
  <c r="H396" i="4"/>
  <c r="AT396" i="4"/>
  <c r="C369" i="4"/>
  <c r="AO369" i="4"/>
  <c r="J425" i="4"/>
  <c r="W425" i="4" s="1"/>
  <c r="AV425" i="4"/>
  <c r="J327" i="4"/>
  <c r="AV327" i="4"/>
  <c r="J341" i="4"/>
  <c r="AV341" i="4"/>
  <c r="F318" i="4"/>
  <c r="AR318" i="4"/>
  <c r="G465" i="4"/>
  <c r="AS465" i="4"/>
  <c r="E369" i="4"/>
  <c r="AQ369" i="4"/>
  <c r="F458" i="4"/>
  <c r="AR458" i="4"/>
  <c r="E458" i="4"/>
  <c r="AQ458" i="4"/>
  <c r="I504" i="4"/>
  <c r="AU504" i="4"/>
  <c r="I396" i="4"/>
  <c r="AU396" i="4"/>
  <c r="K345" i="4"/>
  <c r="AW345" i="4"/>
  <c r="I447" i="4"/>
  <c r="W447" i="4" s="1"/>
  <c r="AU447" i="4"/>
  <c r="I429" i="4"/>
  <c r="AU429" i="4"/>
  <c r="D471" i="4"/>
  <c r="AP471" i="4"/>
  <c r="I510" i="4"/>
  <c r="AU510" i="4"/>
  <c r="E478" i="4"/>
  <c r="AQ478" i="4"/>
  <c r="H341" i="4"/>
  <c r="AT341" i="4"/>
  <c r="G462" i="4"/>
  <c r="AS462" i="4"/>
  <c r="E459" i="4"/>
  <c r="AQ459" i="4"/>
  <c r="H444" i="4"/>
  <c r="AT444" i="4"/>
  <c r="D327" i="4"/>
  <c r="AP327" i="4"/>
  <c r="I444" i="4"/>
  <c r="AU444" i="4"/>
  <c r="J345" i="4"/>
  <c r="AV345" i="4"/>
  <c r="G341" i="4"/>
  <c r="AS341" i="4"/>
  <c r="D504" i="4"/>
  <c r="AP504" i="4"/>
  <c r="J387" i="4"/>
  <c r="AV387" i="4"/>
  <c r="H487" i="4"/>
  <c r="AT487" i="4"/>
  <c r="C327" i="4"/>
  <c r="AO327" i="4"/>
  <c r="J342" i="4"/>
  <c r="AV342" i="4"/>
  <c r="E471" i="4"/>
  <c r="AQ471" i="4"/>
  <c r="D432" i="4"/>
  <c r="AP432" i="4"/>
  <c r="G396" i="4"/>
  <c r="AS396" i="4"/>
  <c r="F478" i="4"/>
  <c r="AR478" i="4"/>
  <c r="D458" i="4"/>
  <c r="AP458" i="4"/>
  <c r="C380" i="4"/>
  <c r="AO380" i="4"/>
  <c r="G393" i="4"/>
  <c r="T393" i="4" s="1"/>
  <c r="AS393" i="4"/>
  <c r="E508" i="4"/>
  <c r="S508" i="4" s="1"/>
  <c r="AQ508" i="4"/>
  <c r="H508" i="4"/>
  <c r="U508" i="4" s="1"/>
  <c r="AT508" i="4"/>
  <c r="J370" i="4"/>
  <c r="AV370" i="4"/>
  <c r="K505" i="4"/>
  <c r="AW505" i="4"/>
  <c r="H479" i="4"/>
  <c r="AT479" i="4"/>
  <c r="I451" i="4"/>
  <c r="AU451" i="4"/>
  <c r="G318" i="4"/>
  <c r="AS318" i="4"/>
  <c r="E504" i="4"/>
  <c r="AQ504" i="4"/>
  <c r="I361" i="4"/>
  <c r="AU361" i="4"/>
  <c r="H504" i="4"/>
  <c r="AT504" i="4"/>
  <c r="H451" i="4"/>
  <c r="AT451" i="4"/>
  <c r="J364" i="4"/>
  <c r="AV364" i="4"/>
  <c r="F471" i="4"/>
  <c r="AR471" i="4"/>
  <c r="K511" i="4"/>
  <c r="AW511" i="4"/>
  <c r="K364" i="4"/>
  <c r="AW364" i="4"/>
  <c r="K370" i="4"/>
  <c r="AW370" i="4"/>
  <c r="J416" i="4"/>
  <c r="AV416" i="4"/>
  <c r="I416" i="4"/>
  <c r="AU416" i="4"/>
  <c r="I315" i="4"/>
  <c r="AU315" i="4"/>
  <c r="H315" i="4"/>
  <c r="AT315" i="4"/>
  <c r="X335" i="4"/>
  <c r="D430" i="4"/>
  <c r="AP430" i="4"/>
  <c r="F467" i="4"/>
  <c r="AR467" i="4"/>
  <c r="E430" i="4"/>
  <c r="AQ430" i="4"/>
  <c r="K435" i="4"/>
  <c r="AW435" i="4"/>
  <c r="D399" i="4"/>
  <c r="AP399" i="4"/>
  <c r="C400" i="4"/>
  <c r="AO400" i="4"/>
  <c r="I436" i="4"/>
  <c r="AU436" i="4"/>
  <c r="I353" i="4"/>
  <c r="AU353" i="4"/>
  <c r="G366" i="4"/>
  <c r="AS366" i="4"/>
  <c r="D400" i="4"/>
  <c r="AP400" i="4"/>
  <c r="H436" i="4"/>
  <c r="AT436" i="4"/>
  <c r="I461" i="4"/>
  <c r="AU461" i="4"/>
  <c r="H351" i="4"/>
  <c r="AT351" i="4"/>
  <c r="H366" i="4"/>
  <c r="AT366" i="4"/>
  <c r="H491" i="4"/>
  <c r="AT491" i="4"/>
  <c r="J423" i="4"/>
  <c r="AV423" i="4"/>
  <c r="D433" i="4"/>
  <c r="AP433" i="4"/>
  <c r="C399" i="4"/>
  <c r="AO399" i="4"/>
  <c r="J500" i="4"/>
  <c r="AV500" i="4"/>
  <c r="D485" i="4"/>
  <c r="AP485" i="4"/>
  <c r="G454" i="4"/>
  <c r="AS454" i="4"/>
  <c r="J435" i="4"/>
  <c r="AV435" i="4"/>
  <c r="E485" i="4"/>
  <c r="AQ485" i="4"/>
  <c r="H454" i="4"/>
  <c r="AT454" i="4"/>
  <c r="I423" i="4"/>
  <c r="AU423" i="4"/>
  <c r="F501" i="4"/>
  <c r="AR501" i="4"/>
  <c r="G467" i="4"/>
  <c r="AS467" i="4"/>
  <c r="I351" i="4"/>
  <c r="AU351" i="4"/>
  <c r="E433" i="4"/>
  <c r="AQ433" i="4"/>
  <c r="K423" i="4"/>
  <c r="AW423" i="4"/>
  <c r="I500" i="4"/>
  <c r="AU500" i="4"/>
  <c r="H461" i="4"/>
  <c r="AT461" i="4"/>
  <c r="J321" i="4"/>
  <c r="AV321" i="4"/>
  <c r="K500" i="4"/>
  <c r="AW500" i="4"/>
  <c r="E501" i="4"/>
  <c r="AQ501" i="4"/>
  <c r="K321" i="4"/>
  <c r="AW321" i="4"/>
  <c r="I491" i="4"/>
  <c r="AU491" i="4"/>
  <c r="G501" i="4"/>
  <c r="AS501" i="4"/>
  <c r="H353" i="4"/>
  <c r="AT353" i="4"/>
  <c r="G414" i="4"/>
  <c r="I453" i="4"/>
  <c r="H417" i="4"/>
  <c r="I417" i="4"/>
  <c r="K355" i="4"/>
  <c r="J355" i="4"/>
  <c r="E456" i="4"/>
  <c r="G355" i="4"/>
  <c r="F456" i="4"/>
  <c r="F355" i="4"/>
  <c r="H453" i="4"/>
  <c r="H414" i="4"/>
  <c r="I414" i="4"/>
  <c r="G313" i="4"/>
  <c r="H313" i="4"/>
  <c r="F130" i="4"/>
  <c r="K169" i="4"/>
  <c r="G130" i="4"/>
  <c r="J203" i="4"/>
  <c r="F53" i="9"/>
  <c r="F4" i="9" s="1"/>
  <c r="I116" i="4"/>
  <c r="J11" i="4"/>
  <c r="J61" i="4"/>
  <c r="J49" i="4"/>
  <c r="K41" i="4"/>
  <c r="K7" i="4"/>
  <c r="K11" i="4"/>
  <c r="J92" i="4"/>
  <c r="K93" i="4"/>
  <c r="I19" i="4"/>
  <c r="J93" i="4"/>
  <c r="J7" i="4"/>
  <c r="I98" i="4"/>
  <c r="K49" i="4"/>
  <c r="E50" i="4"/>
  <c r="K98" i="4"/>
  <c r="K61" i="4"/>
  <c r="K92" i="4"/>
  <c r="F50" i="4"/>
  <c r="I11" i="4"/>
  <c r="J98" i="4"/>
  <c r="V510" i="4" l="1"/>
  <c r="R471" i="4"/>
  <c r="X342" i="4"/>
  <c r="R458" i="4"/>
  <c r="W349" i="4"/>
  <c r="Q327" i="4"/>
  <c r="T318" i="4"/>
  <c r="X364" i="4"/>
  <c r="V487" i="4"/>
  <c r="S478" i="4"/>
  <c r="V429" i="4"/>
  <c r="Q369" i="4"/>
  <c r="U479" i="4"/>
  <c r="X341" i="4"/>
  <c r="T465" i="4"/>
  <c r="X387" i="4"/>
  <c r="X505" i="4"/>
  <c r="W511" i="4"/>
  <c r="U396" i="4"/>
  <c r="X370" i="4"/>
  <c r="X345" i="4"/>
  <c r="W487" i="4"/>
  <c r="X511" i="4"/>
  <c r="X361" i="4"/>
  <c r="R432" i="4"/>
  <c r="V330" i="4"/>
  <c r="V396" i="4"/>
  <c r="V451" i="4"/>
  <c r="U462" i="4"/>
  <c r="V490" i="4"/>
  <c r="W427" i="4"/>
  <c r="U510" i="4"/>
  <c r="R369" i="4"/>
  <c r="V479" i="4"/>
  <c r="S458" i="4"/>
  <c r="S471" i="4"/>
  <c r="S459" i="4"/>
  <c r="W361" i="4"/>
  <c r="X327" i="4"/>
  <c r="R504" i="4"/>
  <c r="U341" i="4"/>
  <c r="V504" i="4"/>
  <c r="V444" i="4"/>
  <c r="Q380" i="4"/>
  <c r="R380" i="4"/>
  <c r="X425" i="4"/>
  <c r="K374" i="4"/>
  <c r="X374" i="4" s="1"/>
  <c r="AW374" i="4"/>
  <c r="J408" i="4"/>
  <c r="X408" i="4" s="1"/>
  <c r="AV408" i="4"/>
  <c r="V315" i="4"/>
  <c r="W416" i="4"/>
  <c r="V351" i="4"/>
  <c r="X500" i="4"/>
  <c r="T501" i="4"/>
  <c r="T467" i="4"/>
  <c r="R430" i="4"/>
  <c r="R485" i="4"/>
  <c r="W423" i="4"/>
  <c r="V353" i="4"/>
  <c r="X321" i="4"/>
  <c r="V461" i="4"/>
  <c r="X423" i="4"/>
  <c r="X435" i="4"/>
  <c r="Q399" i="4"/>
  <c r="S501" i="4"/>
  <c r="W500" i="4"/>
  <c r="R433" i="4"/>
  <c r="V491" i="4"/>
  <c r="U366" i="4"/>
  <c r="V436" i="4"/>
  <c r="U454" i="4"/>
  <c r="I321" i="4"/>
  <c r="W321" i="4" s="1"/>
  <c r="AU321" i="4"/>
  <c r="G335" i="4"/>
  <c r="AS335" i="4"/>
  <c r="Q400" i="4"/>
  <c r="F335" i="4"/>
  <c r="AR335" i="4"/>
  <c r="V417" i="4"/>
  <c r="V453" i="4"/>
  <c r="T355" i="4"/>
  <c r="X355" i="4"/>
  <c r="S456" i="4"/>
  <c r="V414" i="4"/>
  <c r="U313" i="4"/>
  <c r="U414" i="4"/>
  <c r="I114" i="4"/>
  <c r="I122" i="4"/>
  <c r="K152" i="4"/>
  <c r="AH120" i="4"/>
  <c r="E153" i="4"/>
  <c r="AH178" i="4"/>
  <c r="K164" i="4"/>
  <c r="AG139" i="4"/>
  <c r="K201" i="4"/>
  <c r="J195" i="4"/>
  <c r="J196" i="4"/>
  <c r="K114" i="4"/>
  <c r="K110" i="4"/>
  <c r="AG121" i="4"/>
  <c r="AG171" i="4"/>
  <c r="AF139" i="4"/>
  <c r="J201" i="4"/>
  <c r="AI120" i="4"/>
  <c r="AH121" i="4"/>
  <c r="J114" i="4"/>
  <c r="F153" i="4"/>
  <c r="AH171" i="4"/>
  <c r="AI178" i="4"/>
  <c r="J164" i="4"/>
  <c r="J152" i="4"/>
  <c r="K144" i="4"/>
  <c r="I201" i="4"/>
  <c r="K195" i="4"/>
  <c r="K196" i="4"/>
  <c r="J110" i="4"/>
  <c r="D53" i="9"/>
  <c r="D4" i="9" s="1"/>
  <c r="AH163" i="4"/>
  <c r="K63" i="4"/>
  <c r="H62" i="4"/>
  <c r="D41" i="4"/>
  <c r="G62" i="4"/>
  <c r="J63" i="4"/>
  <c r="I57" i="4"/>
  <c r="I14" i="4"/>
  <c r="C38" i="4"/>
  <c r="G57" i="4"/>
  <c r="G9" i="4"/>
  <c r="E88" i="4"/>
  <c r="D38" i="4"/>
  <c r="C54" i="4"/>
  <c r="J99" i="4"/>
  <c r="K57" i="4"/>
  <c r="F87" i="4"/>
  <c r="C88" i="4"/>
  <c r="I24" i="4"/>
  <c r="F21" i="4"/>
  <c r="C41" i="4"/>
  <c r="I9" i="4"/>
  <c r="H54" i="4"/>
  <c r="D73" i="4"/>
  <c r="K99" i="4"/>
  <c r="D21" i="4"/>
  <c r="J57" i="4"/>
  <c r="D88" i="4"/>
  <c r="H87" i="4"/>
  <c r="I54" i="4"/>
  <c r="H9" i="4"/>
  <c r="H57" i="4"/>
  <c r="G21" i="4"/>
  <c r="D54" i="4"/>
  <c r="C73" i="4"/>
  <c r="J24" i="4"/>
  <c r="G87" i="4"/>
  <c r="E21" i="4"/>
  <c r="I406" i="4" l="1"/>
  <c r="AU406" i="4"/>
  <c r="H427" i="4"/>
  <c r="AT427" i="4"/>
  <c r="J401" i="4"/>
  <c r="AV401" i="4"/>
  <c r="K357" i="4"/>
  <c r="AW357" i="4"/>
  <c r="I426" i="4"/>
  <c r="AU426" i="4"/>
  <c r="J406" i="4"/>
  <c r="AV406" i="4"/>
  <c r="H426" i="4"/>
  <c r="AT426" i="4"/>
  <c r="K349" i="4"/>
  <c r="X349" i="4" s="1"/>
  <c r="AW349" i="4"/>
  <c r="I327" i="4"/>
  <c r="W327" i="4" s="1"/>
  <c r="AU327" i="4"/>
  <c r="J357" i="4"/>
  <c r="AV357" i="4"/>
  <c r="H469" i="4"/>
  <c r="AT469" i="4"/>
  <c r="K369" i="4"/>
  <c r="AW369" i="4"/>
  <c r="K406" i="4"/>
  <c r="AW406" i="4"/>
  <c r="J369" i="4"/>
  <c r="AV369" i="4"/>
  <c r="H477" i="4"/>
  <c r="AT477" i="4"/>
  <c r="G427" i="4"/>
  <c r="AS427" i="4"/>
  <c r="G477" i="4"/>
  <c r="AS477" i="4"/>
  <c r="K401" i="4"/>
  <c r="AW401" i="4"/>
  <c r="F358" i="4"/>
  <c r="AR358" i="4"/>
  <c r="E358" i="4"/>
  <c r="AQ358" i="4"/>
  <c r="J315" i="4"/>
  <c r="AV315" i="4"/>
  <c r="K315" i="4"/>
  <c r="AW315" i="4"/>
  <c r="T335" i="4"/>
  <c r="K400" i="4"/>
  <c r="AW400" i="4"/>
  <c r="J319" i="4"/>
  <c r="AV319" i="4"/>
  <c r="F445" i="4"/>
  <c r="AR445" i="4"/>
  <c r="G445" i="4"/>
  <c r="AS445" i="4"/>
  <c r="I484" i="4"/>
  <c r="AU484" i="4"/>
  <c r="J400" i="4"/>
  <c r="AV400" i="4"/>
  <c r="H484" i="4"/>
  <c r="AT484" i="4"/>
  <c r="K319" i="4"/>
  <c r="AW319" i="4"/>
  <c r="I319" i="4"/>
  <c r="AU319" i="4"/>
  <c r="AD117" i="4"/>
  <c r="AD135" i="4"/>
  <c r="K166" i="4"/>
  <c r="C157" i="4"/>
  <c r="AJ172" i="4"/>
  <c r="C144" i="4"/>
  <c r="C176" i="4"/>
  <c r="J166" i="4"/>
  <c r="AI172" i="4"/>
  <c r="AJ196" i="4"/>
  <c r="AF188" i="4"/>
  <c r="AE188" i="4"/>
  <c r="AJ126" i="4"/>
  <c r="G124" i="4"/>
  <c r="G160" i="4"/>
  <c r="AH166" i="4"/>
  <c r="G112" i="4"/>
  <c r="F190" i="4"/>
  <c r="H157" i="4"/>
  <c r="AF193" i="4"/>
  <c r="AD156" i="4"/>
  <c r="J202" i="4"/>
  <c r="I127" i="4"/>
  <c r="AI156" i="4"/>
  <c r="AK192" i="4"/>
  <c r="AH132" i="4"/>
  <c r="AT438" i="4" s="1"/>
  <c r="C141" i="4"/>
  <c r="AJ201" i="4"/>
  <c r="D124" i="4"/>
  <c r="AD192" i="4"/>
  <c r="D157" i="4"/>
  <c r="AJ192" i="4"/>
  <c r="AE187" i="4"/>
  <c r="AG132" i="4"/>
  <c r="AS438" i="4" s="1"/>
  <c r="AE112" i="4"/>
  <c r="AD112" i="4"/>
  <c r="AK201" i="4"/>
  <c r="E124" i="4"/>
  <c r="D144" i="4"/>
  <c r="AJ163" i="4"/>
  <c r="C191" i="4"/>
  <c r="J160" i="4"/>
  <c r="G165" i="4"/>
  <c r="AJ169" i="4"/>
  <c r="AG164" i="4"/>
  <c r="AF151" i="4"/>
  <c r="D176" i="4"/>
  <c r="AD187" i="4"/>
  <c r="D141" i="4"/>
  <c r="AI196" i="4"/>
  <c r="AE143" i="4"/>
  <c r="AD188" i="4"/>
  <c r="AI126" i="4"/>
  <c r="F124" i="4"/>
  <c r="I160" i="4"/>
  <c r="H160" i="4"/>
  <c r="AG166" i="4"/>
  <c r="I112" i="4"/>
  <c r="H112" i="4"/>
  <c r="H190" i="4"/>
  <c r="G190" i="4"/>
  <c r="AI169" i="4"/>
  <c r="I157" i="4"/>
  <c r="AF156" i="4"/>
  <c r="AE156" i="4"/>
  <c r="AE151" i="4"/>
  <c r="K202" i="4"/>
  <c r="J127" i="4"/>
  <c r="AG163" i="4"/>
  <c r="I117" i="4"/>
  <c r="AK163" i="4"/>
  <c r="E191" i="4"/>
  <c r="D191" i="4"/>
  <c r="K160" i="4"/>
  <c r="H165" i="4"/>
  <c r="AH164" i="4"/>
  <c r="AD151" i="4"/>
  <c r="H53" i="9"/>
  <c r="H4" i="9" s="1"/>
  <c r="AF138" i="4"/>
  <c r="J48" i="4"/>
  <c r="C56" i="4"/>
  <c r="E15" i="4"/>
  <c r="D36" i="4"/>
  <c r="E52" i="4"/>
  <c r="G61" i="4"/>
  <c r="I99" i="4"/>
  <c r="J55" i="4"/>
  <c r="C24" i="4"/>
  <c r="H77" i="4"/>
  <c r="I55" i="4"/>
  <c r="G83" i="4"/>
  <c r="J6" i="4"/>
  <c r="I83" i="4"/>
  <c r="I59" i="4"/>
  <c r="F9" i="4"/>
  <c r="D94" i="4"/>
  <c r="E10" i="4"/>
  <c r="G26" i="4"/>
  <c r="C42" i="4"/>
  <c r="I44" i="4"/>
  <c r="I47" i="4"/>
  <c r="J59" i="4"/>
  <c r="H20" i="4"/>
  <c r="D10" i="4"/>
  <c r="F52" i="4"/>
  <c r="H95" i="4"/>
  <c r="I20" i="4"/>
  <c r="H50" i="4"/>
  <c r="I77" i="4"/>
  <c r="H83" i="4"/>
  <c r="H65" i="4"/>
  <c r="I17" i="4"/>
  <c r="D56" i="4"/>
  <c r="I48" i="4"/>
  <c r="D42" i="4"/>
  <c r="H61" i="4"/>
  <c r="G20" i="4"/>
  <c r="I50" i="4"/>
  <c r="I6" i="4"/>
  <c r="J81" i="4"/>
  <c r="F26" i="4"/>
  <c r="I58" i="4"/>
  <c r="H44" i="4"/>
  <c r="K81" i="4"/>
  <c r="J44" i="4"/>
  <c r="C84" i="4"/>
  <c r="I35" i="4"/>
  <c r="H47" i="4"/>
  <c r="J17" i="4"/>
  <c r="K48" i="4"/>
  <c r="D84" i="4"/>
  <c r="I34" i="4"/>
  <c r="E84" i="4"/>
  <c r="G65" i="4"/>
  <c r="G44" i="4"/>
  <c r="I95" i="4"/>
  <c r="D24" i="4"/>
  <c r="C94" i="4"/>
  <c r="I65" i="4"/>
  <c r="E94" i="4"/>
  <c r="C36" i="4"/>
  <c r="F15" i="4"/>
  <c r="X401" i="4" l="1"/>
  <c r="W406" i="4"/>
  <c r="V426" i="4"/>
  <c r="X369" i="4"/>
  <c r="U427" i="4"/>
  <c r="X406" i="4"/>
  <c r="X357" i="4"/>
  <c r="S358" i="4"/>
  <c r="U477" i="4"/>
  <c r="E396" i="4"/>
  <c r="AQ396" i="4"/>
  <c r="J469" i="4"/>
  <c r="AV469" i="4"/>
  <c r="I462" i="4"/>
  <c r="V462" i="4" s="1"/>
  <c r="AU462" i="4"/>
  <c r="I362" i="4"/>
  <c r="AU362" i="4"/>
  <c r="D362" i="4"/>
  <c r="AP362" i="4"/>
  <c r="C381" i="4"/>
  <c r="AO381" i="4"/>
  <c r="I475" i="4"/>
  <c r="AU475" i="4"/>
  <c r="F457" i="4"/>
  <c r="AR457" i="4"/>
  <c r="D498" i="4"/>
  <c r="AP498" i="4"/>
  <c r="J407" i="4"/>
  <c r="AV407" i="4"/>
  <c r="D441" i="4"/>
  <c r="AP441" i="4"/>
  <c r="G469" i="4"/>
  <c r="U469" i="4" s="1"/>
  <c r="AS469" i="4"/>
  <c r="I432" i="4"/>
  <c r="AU432" i="4"/>
  <c r="G470" i="4"/>
  <c r="AS470" i="4"/>
  <c r="K507" i="4"/>
  <c r="AW507" i="4"/>
  <c r="D462" i="4"/>
  <c r="AP462" i="4"/>
  <c r="J432" i="4"/>
  <c r="AV432" i="4"/>
  <c r="H365" i="4"/>
  <c r="AT365" i="4"/>
  <c r="J371" i="4"/>
  <c r="AV371" i="4"/>
  <c r="D349" i="4"/>
  <c r="AP349" i="4"/>
  <c r="G365" i="4"/>
  <c r="AS365" i="4"/>
  <c r="K371" i="4"/>
  <c r="AW371" i="4"/>
  <c r="F444" i="4"/>
  <c r="AR444" i="4"/>
  <c r="D494" i="4"/>
  <c r="AP494" i="4"/>
  <c r="J507" i="4"/>
  <c r="AV507" i="4"/>
  <c r="F499" i="4"/>
  <c r="S499" i="4" s="1"/>
  <c r="AR499" i="4"/>
  <c r="E494" i="4"/>
  <c r="AQ494" i="4"/>
  <c r="C349" i="4"/>
  <c r="AO349" i="4"/>
  <c r="D418" i="4"/>
  <c r="AP418" i="4"/>
  <c r="R358" i="4"/>
  <c r="H370" i="4"/>
  <c r="AT370" i="4"/>
  <c r="K407" i="4"/>
  <c r="AW407" i="4"/>
  <c r="H317" i="4"/>
  <c r="AT317" i="4"/>
  <c r="E449" i="4"/>
  <c r="R449" i="4" s="1"/>
  <c r="AQ449" i="4"/>
  <c r="G370" i="4"/>
  <c r="AS370" i="4"/>
  <c r="E418" i="4"/>
  <c r="AQ418" i="4"/>
  <c r="C346" i="4"/>
  <c r="AO346" i="4"/>
  <c r="H362" i="4"/>
  <c r="AT362" i="4"/>
  <c r="F494" i="4"/>
  <c r="AR494" i="4"/>
  <c r="J478" i="4"/>
  <c r="AV478" i="4"/>
  <c r="D493" i="4"/>
  <c r="AP493" i="4"/>
  <c r="J498" i="4"/>
  <c r="AV498" i="4"/>
  <c r="C362" i="4"/>
  <c r="AO362" i="4"/>
  <c r="D381" i="4"/>
  <c r="AP381" i="4"/>
  <c r="D457" i="4"/>
  <c r="AP457" i="4"/>
  <c r="G395" i="4"/>
  <c r="AS395" i="4"/>
  <c r="H470" i="4"/>
  <c r="AT470" i="4"/>
  <c r="H395" i="4"/>
  <c r="AT395" i="4"/>
  <c r="J475" i="4"/>
  <c r="AV475" i="4"/>
  <c r="K365" i="4"/>
  <c r="AW365" i="4"/>
  <c r="E457" i="4"/>
  <c r="AQ457" i="4"/>
  <c r="I317" i="4"/>
  <c r="AU317" i="4"/>
  <c r="I502" i="4"/>
  <c r="AU502" i="4"/>
  <c r="J365" i="4"/>
  <c r="AV365" i="4"/>
  <c r="F395" i="4"/>
  <c r="AR395" i="4"/>
  <c r="J502" i="4"/>
  <c r="AV502" i="4"/>
  <c r="F462" i="4"/>
  <c r="AR462" i="4"/>
  <c r="H472" i="4"/>
  <c r="AT472" i="4"/>
  <c r="K469" i="4"/>
  <c r="AW469" i="4"/>
  <c r="I365" i="4"/>
  <c r="AU365" i="4"/>
  <c r="D396" i="4"/>
  <c r="AP396" i="4"/>
  <c r="E462" i="4"/>
  <c r="AQ462" i="4"/>
  <c r="G472" i="4"/>
  <c r="AS472" i="4"/>
  <c r="D346" i="4"/>
  <c r="AP346" i="4"/>
  <c r="C396" i="4"/>
  <c r="AO396" i="4"/>
  <c r="E493" i="4"/>
  <c r="AQ493" i="4"/>
  <c r="K498" i="4"/>
  <c r="AW498" i="4"/>
  <c r="G317" i="4"/>
  <c r="AS317" i="4"/>
  <c r="I478" i="4"/>
  <c r="AU478" i="4"/>
  <c r="X315" i="4"/>
  <c r="X319" i="4"/>
  <c r="V484" i="4"/>
  <c r="W319" i="4"/>
  <c r="X400" i="4"/>
  <c r="T445" i="4"/>
  <c r="J332" i="4"/>
  <c r="AV332" i="4"/>
  <c r="F329" i="4"/>
  <c r="AR329" i="4"/>
  <c r="D329" i="4"/>
  <c r="AP329" i="4"/>
  <c r="I332" i="4"/>
  <c r="AU332" i="4"/>
  <c r="E329" i="4"/>
  <c r="AQ329" i="4"/>
  <c r="G329" i="4"/>
  <c r="AS329" i="4"/>
  <c r="I322" i="4"/>
  <c r="W322" i="4" s="1"/>
  <c r="AU322" i="4"/>
  <c r="D423" i="4"/>
  <c r="AP423" i="4"/>
  <c r="G438" i="4"/>
  <c r="H438" i="4"/>
  <c r="AJ123" i="4"/>
  <c r="AE197" i="4"/>
  <c r="AK139" i="4"/>
  <c r="AE113" i="4"/>
  <c r="I109" i="4"/>
  <c r="AD194" i="4"/>
  <c r="AJ157" i="4"/>
  <c r="I162" i="4"/>
  <c r="AD150" i="4"/>
  <c r="AP456" i="4" s="1"/>
  <c r="C127" i="4"/>
  <c r="AI115" i="4"/>
  <c r="C145" i="4"/>
  <c r="AJ127" i="4"/>
  <c r="D139" i="4"/>
  <c r="AD199" i="4"/>
  <c r="AJ116" i="4"/>
  <c r="I123" i="4"/>
  <c r="E113" i="4"/>
  <c r="AE169" i="4"/>
  <c r="AH167" i="4"/>
  <c r="AK164" i="4"/>
  <c r="AG114" i="4"/>
  <c r="AD197" i="4"/>
  <c r="C197" i="4"/>
  <c r="AG194" i="4"/>
  <c r="F118" i="4"/>
  <c r="AD116" i="4"/>
  <c r="AE167" i="4"/>
  <c r="I158" i="4"/>
  <c r="AI153" i="4"/>
  <c r="AI133" i="4"/>
  <c r="J151" i="4"/>
  <c r="AJ144" i="4"/>
  <c r="I150" i="4"/>
  <c r="AU355" i="4" s="1"/>
  <c r="K184" i="4"/>
  <c r="AJ152" i="4"/>
  <c r="AG138" i="4"/>
  <c r="AK202" i="4"/>
  <c r="AJ173" i="4"/>
  <c r="F112" i="4"/>
  <c r="AE138" i="4"/>
  <c r="AK123" i="4"/>
  <c r="G147" i="4"/>
  <c r="AS352" i="4" s="1"/>
  <c r="AG113" i="4"/>
  <c r="E118" i="4"/>
  <c r="AD167" i="4"/>
  <c r="G168" i="4"/>
  <c r="AI201" i="4"/>
  <c r="D127" i="4"/>
  <c r="AJ115" i="4"/>
  <c r="AJ168" i="4"/>
  <c r="D145" i="4"/>
  <c r="AI127" i="4"/>
  <c r="AH117" i="4"/>
  <c r="AI116" i="4"/>
  <c r="I186" i="4"/>
  <c r="H186" i="4"/>
  <c r="G123" i="4"/>
  <c r="I161" i="4"/>
  <c r="AI189" i="4"/>
  <c r="AG169" i="4"/>
  <c r="AF169" i="4"/>
  <c r="AG167" i="4"/>
  <c r="F155" i="4"/>
  <c r="AG110" i="4"/>
  <c r="AH114" i="4"/>
  <c r="E187" i="4"/>
  <c r="H147" i="4"/>
  <c r="AT352" i="4" s="1"/>
  <c r="H153" i="4"/>
  <c r="G164" i="4"/>
  <c r="I138" i="4"/>
  <c r="K151" i="4"/>
  <c r="AI122" i="4"/>
  <c r="AD204" i="4"/>
  <c r="AI168" i="4"/>
  <c r="I198" i="4"/>
  <c r="AE199" i="4"/>
  <c r="G186" i="4"/>
  <c r="H123" i="4"/>
  <c r="AJ189" i="4"/>
  <c r="AF110" i="4"/>
  <c r="AG149" i="4"/>
  <c r="H198" i="4"/>
  <c r="AD164" i="4"/>
  <c r="C139" i="4"/>
  <c r="H168" i="4"/>
  <c r="AH165" i="4"/>
  <c r="G129" i="4"/>
  <c r="AF189" i="4"/>
  <c r="D113" i="4"/>
  <c r="I180" i="4"/>
  <c r="AI131" i="4"/>
  <c r="D159" i="4"/>
  <c r="AG140" i="4"/>
  <c r="I147" i="4"/>
  <c r="AU352" i="4" s="1"/>
  <c r="C187" i="4"/>
  <c r="E197" i="4"/>
  <c r="AJ139" i="4"/>
  <c r="I153" i="4"/>
  <c r="AF113" i="4"/>
  <c r="AI157" i="4"/>
  <c r="AU463" i="4" s="1"/>
  <c r="J120" i="4"/>
  <c r="I151" i="4"/>
  <c r="H150" i="4"/>
  <c r="AT355" i="4" s="1"/>
  <c r="AH122" i="4"/>
  <c r="D197" i="4"/>
  <c r="AH194" i="4"/>
  <c r="H164" i="4"/>
  <c r="AE116" i="4"/>
  <c r="J109" i="4"/>
  <c r="J158" i="4"/>
  <c r="AJ153" i="4"/>
  <c r="AH133" i="4"/>
  <c r="I120" i="4"/>
  <c r="AD141" i="4"/>
  <c r="AK144" i="4"/>
  <c r="J184" i="4"/>
  <c r="AI152" i="4"/>
  <c r="I202" i="4"/>
  <c r="J162" i="4"/>
  <c r="AH149" i="4"/>
  <c r="AE157" i="4"/>
  <c r="AG117" i="4"/>
  <c r="I168" i="4"/>
  <c r="AG165" i="4"/>
  <c r="AJ202" i="4"/>
  <c r="F129" i="4"/>
  <c r="AE192" i="4"/>
  <c r="AK173" i="4"/>
  <c r="AG189" i="4"/>
  <c r="H180" i="4"/>
  <c r="AH131" i="4"/>
  <c r="E155" i="4"/>
  <c r="AQ360" i="4" s="1"/>
  <c r="C159" i="4"/>
  <c r="AD202" i="4"/>
  <c r="J147" i="4"/>
  <c r="AV352" i="4" s="1"/>
  <c r="D187" i="4"/>
  <c r="I137" i="4"/>
  <c r="R459" i="4"/>
  <c r="J40" i="4"/>
  <c r="C13" i="4"/>
  <c r="I36" i="4"/>
  <c r="C98" i="4"/>
  <c r="F94" i="4"/>
  <c r="H49" i="4"/>
  <c r="G80" i="4"/>
  <c r="K20" i="4"/>
  <c r="I12" i="4"/>
  <c r="J20" i="4"/>
  <c r="J36" i="4"/>
  <c r="H80" i="4"/>
  <c r="F76" i="4"/>
  <c r="F69" i="4"/>
  <c r="H12" i="4"/>
  <c r="C52" i="4"/>
  <c r="D52" i="4"/>
  <c r="G76" i="4"/>
  <c r="J85" i="4"/>
  <c r="G69" i="4"/>
  <c r="F49" i="4"/>
  <c r="D13" i="4"/>
  <c r="J12" i="4"/>
  <c r="D98" i="4"/>
  <c r="H25" i="4"/>
  <c r="H18" i="4"/>
  <c r="I18" i="4"/>
  <c r="H53" i="4"/>
  <c r="G94" i="4"/>
  <c r="K85" i="4"/>
  <c r="H89" i="4"/>
  <c r="K40" i="4"/>
  <c r="G49" i="4"/>
  <c r="I81" i="4"/>
  <c r="I89" i="4"/>
  <c r="Q349" i="4" l="1"/>
  <c r="W432" i="4"/>
  <c r="V317" i="4"/>
  <c r="X498" i="4"/>
  <c r="R457" i="4"/>
  <c r="Q362" i="4"/>
  <c r="U395" i="4"/>
  <c r="U317" i="4"/>
  <c r="X365" i="4"/>
  <c r="V365" i="4"/>
  <c r="Q381" i="4"/>
  <c r="X407" i="4"/>
  <c r="X469" i="4"/>
  <c r="T395" i="4"/>
  <c r="R418" i="4"/>
  <c r="W478" i="4"/>
  <c r="W502" i="4"/>
  <c r="S457" i="4"/>
  <c r="V362" i="4"/>
  <c r="X371" i="4"/>
  <c r="X507" i="4"/>
  <c r="U365" i="4"/>
  <c r="R493" i="4"/>
  <c r="R396" i="4"/>
  <c r="Q396" i="4"/>
  <c r="Q346" i="4"/>
  <c r="U472" i="4"/>
  <c r="W475" i="4"/>
  <c r="U470" i="4"/>
  <c r="S494" i="4"/>
  <c r="U370" i="4"/>
  <c r="S462" i="4"/>
  <c r="D508" i="4"/>
  <c r="R508" i="4" s="1"/>
  <c r="AP508" i="4"/>
  <c r="D402" i="4"/>
  <c r="AP402" i="4"/>
  <c r="I403" i="4"/>
  <c r="AU403" i="4"/>
  <c r="G455" i="4"/>
  <c r="AS455" i="4"/>
  <c r="G444" i="4"/>
  <c r="U444" i="4" s="1"/>
  <c r="AS444" i="4"/>
  <c r="J508" i="4"/>
  <c r="AV508" i="4"/>
  <c r="I407" i="4"/>
  <c r="W407" i="4" s="1"/>
  <c r="AU407" i="4"/>
  <c r="J363" i="4"/>
  <c r="AV363" i="4"/>
  <c r="E402" i="4"/>
  <c r="AQ402" i="4"/>
  <c r="F495" i="4"/>
  <c r="AR495" i="4"/>
  <c r="D510" i="4"/>
  <c r="AP510" i="4"/>
  <c r="G328" i="4"/>
  <c r="AS328" i="4"/>
  <c r="J474" i="4"/>
  <c r="AV474" i="4"/>
  <c r="G419" i="4"/>
  <c r="AS419" i="4"/>
  <c r="J458" i="4"/>
  <c r="AV458" i="4"/>
  <c r="E473" i="4"/>
  <c r="AQ473" i="4"/>
  <c r="H473" i="4"/>
  <c r="AT473" i="4"/>
  <c r="C350" i="4"/>
  <c r="AO350" i="4"/>
  <c r="G471" i="4"/>
  <c r="AS471" i="4"/>
  <c r="I458" i="4"/>
  <c r="AU458" i="4"/>
  <c r="I356" i="4"/>
  <c r="AU356" i="4"/>
  <c r="C392" i="4"/>
  <c r="AO392" i="4"/>
  <c r="I428" i="4"/>
  <c r="AU428" i="4"/>
  <c r="H391" i="4"/>
  <c r="AT391" i="4"/>
  <c r="J421" i="4"/>
  <c r="AV421" i="4"/>
  <c r="K389" i="4"/>
  <c r="AW389" i="4"/>
  <c r="E475" i="4"/>
  <c r="AQ475" i="4"/>
  <c r="I421" i="4"/>
  <c r="AU421" i="4"/>
  <c r="E419" i="4"/>
  <c r="AQ419" i="4"/>
  <c r="H455" i="4"/>
  <c r="AT455" i="4"/>
  <c r="I385" i="4"/>
  <c r="AU385" i="4"/>
  <c r="I495" i="4"/>
  <c r="AU495" i="4"/>
  <c r="I459" i="4"/>
  <c r="AU459" i="4"/>
  <c r="J367" i="4"/>
  <c r="AV367" i="4"/>
  <c r="D318" i="4"/>
  <c r="AP318" i="4"/>
  <c r="D350" i="4"/>
  <c r="AP350" i="4"/>
  <c r="J389" i="4"/>
  <c r="AV389" i="4"/>
  <c r="J325" i="4"/>
  <c r="AV325" i="4"/>
  <c r="H471" i="4"/>
  <c r="AT471" i="4"/>
  <c r="J495" i="4"/>
  <c r="AV495" i="4"/>
  <c r="K356" i="4"/>
  <c r="AW356" i="4"/>
  <c r="I391" i="4"/>
  <c r="AU391" i="4"/>
  <c r="K429" i="4"/>
  <c r="AW429" i="4"/>
  <c r="F323" i="4"/>
  <c r="AR323" i="4"/>
  <c r="E318" i="4"/>
  <c r="AQ318" i="4"/>
  <c r="H385" i="4"/>
  <c r="AT385" i="4"/>
  <c r="K450" i="4"/>
  <c r="AW450" i="4"/>
  <c r="G446" i="4"/>
  <c r="T446" i="4" s="1"/>
  <c r="AS446" i="4"/>
  <c r="H373" i="4"/>
  <c r="AT373" i="4"/>
  <c r="H328" i="4"/>
  <c r="AT328" i="4"/>
  <c r="I343" i="4"/>
  <c r="V343" i="4" s="1"/>
  <c r="AU343" i="4"/>
  <c r="G473" i="4"/>
  <c r="AS473" i="4"/>
  <c r="I507" i="4"/>
  <c r="W507" i="4" s="1"/>
  <c r="AU507" i="4"/>
  <c r="E444" i="4"/>
  <c r="S444" i="4" s="1"/>
  <c r="AQ444" i="4"/>
  <c r="J450" i="4"/>
  <c r="AV450" i="4"/>
  <c r="I328" i="4"/>
  <c r="AU328" i="4"/>
  <c r="E503" i="4"/>
  <c r="AQ503" i="4"/>
  <c r="E498" i="4"/>
  <c r="R498" i="4" s="1"/>
  <c r="AQ498" i="4"/>
  <c r="I358" i="4"/>
  <c r="AU358" i="4"/>
  <c r="H403" i="4"/>
  <c r="AT403" i="4"/>
  <c r="D473" i="4"/>
  <c r="AP473" i="4"/>
  <c r="R462" i="4"/>
  <c r="J459" i="4"/>
  <c r="AV459" i="4"/>
  <c r="E392" i="4"/>
  <c r="AQ392" i="4"/>
  <c r="E323" i="4"/>
  <c r="AQ323" i="4"/>
  <c r="K470" i="4"/>
  <c r="X470" i="4" s="1"/>
  <c r="AW470" i="4"/>
  <c r="I373" i="4"/>
  <c r="AU373" i="4"/>
  <c r="I342" i="4"/>
  <c r="W342" i="4" s="1"/>
  <c r="AU342" i="4"/>
  <c r="D392" i="4"/>
  <c r="AP392" i="4"/>
  <c r="G495" i="4"/>
  <c r="AS495" i="4"/>
  <c r="E463" i="4"/>
  <c r="S463" i="4" s="1"/>
  <c r="AQ463" i="4"/>
  <c r="D447" i="4"/>
  <c r="AP447" i="4"/>
  <c r="H369" i="4"/>
  <c r="AT369" i="4"/>
  <c r="D364" i="4"/>
  <c r="AP364" i="4"/>
  <c r="G391" i="4"/>
  <c r="AS391" i="4"/>
  <c r="G369" i="4"/>
  <c r="AS369" i="4"/>
  <c r="F475" i="4"/>
  <c r="AR475" i="4"/>
  <c r="F317" i="4"/>
  <c r="T317" i="4" s="1"/>
  <c r="AR317" i="4"/>
  <c r="J356" i="4"/>
  <c r="AV356" i="4"/>
  <c r="C402" i="4"/>
  <c r="AO402" i="4"/>
  <c r="I367" i="4"/>
  <c r="AU367" i="4"/>
  <c r="J429" i="4"/>
  <c r="W429" i="4" s="1"/>
  <c r="AV429" i="4"/>
  <c r="H439" i="4"/>
  <c r="AT439" i="4"/>
  <c r="K508" i="4"/>
  <c r="AW508" i="4"/>
  <c r="J463" i="4"/>
  <c r="AV463" i="4"/>
  <c r="C364" i="4"/>
  <c r="AO364" i="4"/>
  <c r="H428" i="4"/>
  <c r="AT428" i="4"/>
  <c r="I474" i="4"/>
  <c r="AU474" i="4"/>
  <c r="I363" i="4"/>
  <c r="AU363" i="4"/>
  <c r="K479" i="4"/>
  <c r="AW479" i="4"/>
  <c r="I325" i="4"/>
  <c r="AU325" i="4"/>
  <c r="F419" i="4"/>
  <c r="AR419" i="4"/>
  <c r="D470" i="4"/>
  <c r="AP470" i="4"/>
  <c r="E505" i="4"/>
  <c r="AQ505" i="4"/>
  <c r="H358" i="4"/>
  <c r="AT358" i="4"/>
  <c r="G475" i="4"/>
  <c r="AS475" i="4"/>
  <c r="G373" i="4"/>
  <c r="AS373" i="4"/>
  <c r="J479" i="4"/>
  <c r="W479" i="4" s="1"/>
  <c r="AV479" i="4"/>
  <c r="I439" i="4"/>
  <c r="AU439" i="4"/>
  <c r="D503" i="4"/>
  <c r="AP503" i="4"/>
  <c r="D505" i="4"/>
  <c r="AP505" i="4"/>
  <c r="R494" i="4"/>
  <c r="F416" i="4"/>
  <c r="AR416" i="4"/>
  <c r="G416" i="4"/>
  <c r="AS416" i="4"/>
  <c r="T329" i="4"/>
  <c r="R329" i="4"/>
  <c r="W332" i="4"/>
  <c r="F334" i="4"/>
  <c r="AR334" i="4"/>
  <c r="G423" i="4"/>
  <c r="AS423" i="4"/>
  <c r="J445" i="4"/>
  <c r="AV445" i="4"/>
  <c r="C344" i="4"/>
  <c r="AO344" i="4"/>
  <c r="H420" i="4"/>
  <c r="AT420" i="4"/>
  <c r="J422" i="4"/>
  <c r="AV422" i="4"/>
  <c r="I314" i="4"/>
  <c r="AU314" i="4"/>
  <c r="H437" i="4"/>
  <c r="AT437" i="4"/>
  <c r="H500" i="4"/>
  <c r="V500" i="4" s="1"/>
  <c r="AT500" i="4"/>
  <c r="G334" i="4"/>
  <c r="AS334" i="4"/>
  <c r="H423" i="4"/>
  <c r="AT423" i="4"/>
  <c r="D422" i="4"/>
  <c r="AP422" i="4"/>
  <c r="J314" i="4"/>
  <c r="AV314" i="4"/>
  <c r="I437" i="4"/>
  <c r="AU437" i="4"/>
  <c r="F360" i="4"/>
  <c r="AR360" i="4"/>
  <c r="I433" i="4"/>
  <c r="AU433" i="4"/>
  <c r="D332" i="4"/>
  <c r="AP332" i="4"/>
  <c r="G420" i="4"/>
  <c r="AS420" i="4"/>
  <c r="D344" i="4"/>
  <c r="AP344" i="4"/>
  <c r="C332" i="4"/>
  <c r="AO332" i="4"/>
  <c r="K445" i="4"/>
  <c r="AW445" i="4"/>
  <c r="E422" i="4"/>
  <c r="AQ422" i="4"/>
  <c r="I366" i="4"/>
  <c r="V366" i="4" s="1"/>
  <c r="AU366" i="4"/>
  <c r="I422" i="4"/>
  <c r="AU422" i="4"/>
  <c r="G500" i="4"/>
  <c r="AS500" i="4"/>
  <c r="J433" i="4"/>
  <c r="AV433" i="4"/>
  <c r="D500" i="4"/>
  <c r="AP500" i="4"/>
  <c r="I463" i="4"/>
  <c r="E360" i="4"/>
  <c r="I352" i="4"/>
  <c r="D456" i="4"/>
  <c r="U438" i="4"/>
  <c r="I355" i="4"/>
  <c r="H355" i="4"/>
  <c r="G352" i="4"/>
  <c r="H352" i="4"/>
  <c r="J352" i="4"/>
  <c r="I184" i="4"/>
  <c r="AG124" i="4"/>
  <c r="AI112" i="4"/>
  <c r="J139" i="4"/>
  <c r="I115" i="4"/>
  <c r="AJ187" i="4"/>
  <c r="G197" i="4"/>
  <c r="H115" i="4"/>
  <c r="AI190" i="4"/>
  <c r="K188" i="4"/>
  <c r="AH188" i="4"/>
  <c r="AH124" i="4"/>
  <c r="AH112" i="4"/>
  <c r="I139" i="4"/>
  <c r="J143" i="4"/>
  <c r="AI199" i="4"/>
  <c r="AJ171" i="4"/>
  <c r="C155" i="4"/>
  <c r="K123" i="4"/>
  <c r="AF144" i="4"/>
  <c r="AI182" i="4"/>
  <c r="AG136" i="4"/>
  <c r="AK115" i="4"/>
  <c r="AD146" i="4"/>
  <c r="D116" i="4"/>
  <c r="AK189" i="4"/>
  <c r="I192" i="4"/>
  <c r="AD190" i="4"/>
  <c r="AK174" i="4"/>
  <c r="AJ174" i="4"/>
  <c r="AF184" i="4"/>
  <c r="I121" i="4"/>
  <c r="G183" i="4"/>
  <c r="H121" i="4"/>
  <c r="AG111" i="4"/>
  <c r="AS417" i="4" s="1"/>
  <c r="AI114" i="4"/>
  <c r="AI187" i="4"/>
  <c r="F197" i="4"/>
  <c r="AJ176" i="4"/>
  <c r="H183" i="4"/>
  <c r="AJ177" i="4"/>
  <c r="AV483" i="4" s="1"/>
  <c r="F172" i="4"/>
  <c r="F179" i="4"/>
  <c r="AJ112" i="4"/>
  <c r="AH199" i="4"/>
  <c r="D201" i="4"/>
  <c r="H192" i="4"/>
  <c r="G152" i="4"/>
  <c r="AF111" i="4"/>
  <c r="AR417" i="4" s="1"/>
  <c r="H156" i="4"/>
  <c r="K143" i="4"/>
  <c r="AI171" i="4"/>
  <c r="AK171" i="4"/>
  <c r="J123" i="4"/>
  <c r="AE144" i="4"/>
  <c r="AK182" i="4"/>
  <c r="AJ182" i="4"/>
  <c r="AH136" i="4"/>
  <c r="C116" i="4"/>
  <c r="C201" i="4"/>
  <c r="AG127" i="4"/>
  <c r="H128" i="4"/>
  <c r="AI174" i="4"/>
  <c r="AE184" i="4"/>
  <c r="J115" i="4"/>
  <c r="J188" i="4"/>
  <c r="AK176" i="4"/>
  <c r="AH152" i="4"/>
  <c r="AI177" i="4"/>
  <c r="AU483" i="4" s="1"/>
  <c r="AI188" i="4"/>
  <c r="AJ145" i="4"/>
  <c r="G172" i="4"/>
  <c r="G179" i="4"/>
  <c r="D155" i="4"/>
  <c r="AP360" i="4" s="1"/>
  <c r="AF127" i="4"/>
  <c r="AE111" i="4"/>
  <c r="AD111" i="4"/>
  <c r="AP417" i="4" s="1"/>
  <c r="F152" i="4"/>
  <c r="AD138" i="4"/>
  <c r="H152" i="4"/>
  <c r="G52" i="9"/>
  <c r="G3" i="9" s="1"/>
  <c r="AI202" i="4"/>
  <c r="G45" i="4"/>
  <c r="C102" i="4"/>
  <c r="D102" i="4"/>
  <c r="U471" i="4" l="1"/>
  <c r="W495" i="4"/>
  <c r="V428" i="4"/>
  <c r="T495" i="4"/>
  <c r="U455" i="4"/>
  <c r="W356" i="4"/>
  <c r="W459" i="4"/>
  <c r="U391" i="4"/>
  <c r="W367" i="4"/>
  <c r="X508" i="4"/>
  <c r="Q402" i="4"/>
  <c r="V391" i="4"/>
  <c r="X429" i="4"/>
  <c r="U328" i="4"/>
  <c r="W421" i="4"/>
  <c r="R402" i="4"/>
  <c r="V358" i="4"/>
  <c r="R473" i="4"/>
  <c r="X479" i="4"/>
  <c r="W325" i="4"/>
  <c r="X389" i="4"/>
  <c r="U473" i="4"/>
  <c r="V328" i="4"/>
  <c r="R503" i="4"/>
  <c r="T475" i="4"/>
  <c r="S419" i="4"/>
  <c r="W474" i="4"/>
  <c r="U373" i="4"/>
  <c r="W363" i="4"/>
  <c r="S323" i="4"/>
  <c r="X450" i="4"/>
  <c r="V373" i="4"/>
  <c r="R318" i="4"/>
  <c r="V385" i="4"/>
  <c r="W458" i="4"/>
  <c r="V403" i="4"/>
  <c r="Q350" i="4"/>
  <c r="T419" i="4"/>
  <c r="R505" i="4"/>
  <c r="Q364" i="4"/>
  <c r="V439" i="4"/>
  <c r="S475" i="4"/>
  <c r="U369" i="4"/>
  <c r="Q392" i="4"/>
  <c r="AQ417" i="4"/>
  <c r="R392" i="4"/>
  <c r="K477" i="4"/>
  <c r="AW477" i="4"/>
  <c r="G402" i="4"/>
  <c r="AS402" i="4"/>
  <c r="J393" i="4"/>
  <c r="AV393" i="4"/>
  <c r="I477" i="4"/>
  <c r="AU477" i="4"/>
  <c r="D406" i="4"/>
  <c r="AP406" i="4"/>
  <c r="F402" i="4"/>
  <c r="AR402" i="4"/>
  <c r="J480" i="4"/>
  <c r="AV480" i="4"/>
  <c r="G442" i="4"/>
  <c r="AS442" i="4"/>
  <c r="J493" i="4"/>
  <c r="AV493" i="4"/>
  <c r="X356" i="4"/>
  <c r="K482" i="4"/>
  <c r="AW482" i="4"/>
  <c r="J348" i="4"/>
  <c r="AV348" i="4"/>
  <c r="J320" i="4"/>
  <c r="AV320" i="4"/>
  <c r="K348" i="4"/>
  <c r="AW348" i="4"/>
  <c r="H505" i="4"/>
  <c r="AT505" i="4"/>
  <c r="I493" i="4"/>
  <c r="AU493" i="4"/>
  <c r="K480" i="4"/>
  <c r="AW480" i="4"/>
  <c r="I488" i="4"/>
  <c r="AU488" i="4"/>
  <c r="H418" i="4"/>
  <c r="AT418" i="4"/>
  <c r="I320" i="4"/>
  <c r="AU320" i="4"/>
  <c r="H357" i="4"/>
  <c r="AT357" i="4"/>
  <c r="G377" i="4"/>
  <c r="AS377" i="4"/>
  <c r="E490" i="4"/>
  <c r="AQ490" i="4"/>
  <c r="H442" i="4"/>
  <c r="AT442" i="4"/>
  <c r="H361" i="4"/>
  <c r="V361" i="4" s="1"/>
  <c r="AT361" i="4"/>
  <c r="J418" i="4"/>
  <c r="AV418" i="4"/>
  <c r="D496" i="4"/>
  <c r="AP496" i="4"/>
  <c r="F450" i="4"/>
  <c r="AR450" i="4"/>
  <c r="K421" i="4"/>
  <c r="X421" i="4" s="1"/>
  <c r="AW421" i="4"/>
  <c r="D444" i="4"/>
  <c r="AP444" i="4"/>
  <c r="I480" i="4"/>
  <c r="AU480" i="4"/>
  <c r="J488" i="4"/>
  <c r="AV488" i="4"/>
  <c r="K328" i="4"/>
  <c r="AW328" i="4"/>
  <c r="F490" i="4"/>
  <c r="AR490" i="4"/>
  <c r="J451" i="4"/>
  <c r="W451" i="4" s="1"/>
  <c r="AV451" i="4"/>
  <c r="I397" i="4"/>
  <c r="AU397" i="4"/>
  <c r="H494" i="4"/>
  <c r="AT494" i="4"/>
  <c r="I418" i="4"/>
  <c r="AU418" i="4"/>
  <c r="F357" i="4"/>
  <c r="AR357" i="4"/>
  <c r="I494" i="4"/>
  <c r="AU494" i="4"/>
  <c r="H333" i="4"/>
  <c r="U333" i="4" s="1"/>
  <c r="AT333" i="4"/>
  <c r="K488" i="4"/>
  <c r="AW488" i="4"/>
  <c r="G357" i="4"/>
  <c r="AS357" i="4"/>
  <c r="F377" i="4"/>
  <c r="AR377" i="4"/>
  <c r="H326" i="4"/>
  <c r="AT326" i="4"/>
  <c r="K495" i="4"/>
  <c r="X495" i="4" s="1"/>
  <c r="AW495" i="4"/>
  <c r="K393" i="4"/>
  <c r="AW393" i="4"/>
  <c r="J482" i="4"/>
  <c r="AV482" i="4"/>
  <c r="I508" i="4"/>
  <c r="V508" i="4" s="1"/>
  <c r="AU508" i="4"/>
  <c r="E450" i="4"/>
  <c r="AQ450" i="4"/>
  <c r="G388" i="4"/>
  <c r="AS388" i="4"/>
  <c r="J477" i="4"/>
  <c r="AV477" i="4"/>
  <c r="I389" i="4"/>
  <c r="W389" i="4" s="1"/>
  <c r="AU389" i="4"/>
  <c r="C406" i="4"/>
  <c r="AO406" i="4"/>
  <c r="I496" i="4"/>
  <c r="V496" i="4" s="1"/>
  <c r="AU496" i="4"/>
  <c r="W463" i="4"/>
  <c r="H458" i="4"/>
  <c r="V458" i="4" s="1"/>
  <c r="AT458" i="4"/>
  <c r="J328" i="4"/>
  <c r="AV328" i="4"/>
  <c r="H397" i="4"/>
  <c r="AT397" i="4"/>
  <c r="H388" i="4"/>
  <c r="AT388" i="4"/>
  <c r="I326" i="4"/>
  <c r="AU326" i="4"/>
  <c r="I505" i="4"/>
  <c r="AU505" i="4"/>
  <c r="H320" i="4"/>
  <c r="AT320" i="4"/>
  <c r="T416" i="4"/>
  <c r="W433" i="4"/>
  <c r="R422" i="4"/>
  <c r="V437" i="4"/>
  <c r="T334" i="4"/>
  <c r="S360" i="4"/>
  <c r="W314" i="4"/>
  <c r="Q344" i="4"/>
  <c r="Q332" i="4"/>
  <c r="U500" i="4"/>
  <c r="U420" i="4"/>
  <c r="W422" i="4"/>
  <c r="U423" i="4"/>
  <c r="X445" i="4"/>
  <c r="C321" i="4"/>
  <c r="AO321" i="4"/>
  <c r="C360" i="4"/>
  <c r="AO360" i="4"/>
  <c r="I344" i="4"/>
  <c r="AU344" i="4"/>
  <c r="G430" i="4"/>
  <c r="AS430" i="4"/>
  <c r="G384" i="4"/>
  <c r="AS384" i="4"/>
  <c r="D321" i="4"/>
  <c r="AP321" i="4"/>
  <c r="G433" i="4"/>
  <c r="AS433" i="4"/>
  <c r="I420" i="4"/>
  <c r="V420" i="4" s="1"/>
  <c r="AU420" i="4"/>
  <c r="D452" i="4"/>
  <c r="AP452" i="4"/>
  <c r="H430" i="4"/>
  <c r="AT430" i="4"/>
  <c r="J344" i="4"/>
  <c r="AV344" i="4"/>
  <c r="F433" i="4"/>
  <c r="AR433" i="4"/>
  <c r="F384" i="4"/>
  <c r="AR384" i="4"/>
  <c r="D360" i="4"/>
  <c r="V352" i="4"/>
  <c r="W352" i="4"/>
  <c r="D417" i="4"/>
  <c r="U352" i="4"/>
  <c r="V355" i="4"/>
  <c r="F417" i="4"/>
  <c r="G417" i="4"/>
  <c r="E417" i="4"/>
  <c r="I483" i="4"/>
  <c r="J483" i="4"/>
  <c r="C205" i="4"/>
  <c r="D205" i="4"/>
  <c r="I52" i="9"/>
  <c r="I3" i="9" s="1"/>
  <c r="E52" i="9"/>
  <c r="E3" i="9" s="1"/>
  <c r="G148" i="4"/>
  <c r="H81" i="4"/>
  <c r="I30" i="4"/>
  <c r="F5" i="4"/>
  <c r="F65" i="4"/>
  <c r="F63" i="4"/>
  <c r="H17" i="4"/>
  <c r="H30" i="4"/>
  <c r="G68" i="4"/>
  <c r="C17" i="4"/>
  <c r="G70" i="4"/>
  <c r="H31" i="4"/>
  <c r="D17" i="4"/>
  <c r="G31" i="4"/>
  <c r="F70" i="4"/>
  <c r="H6" i="4"/>
  <c r="F88" i="4"/>
  <c r="H68" i="4"/>
  <c r="G63" i="4"/>
  <c r="T357" i="4" l="1"/>
  <c r="X480" i="4"/>
  <c r="X328" i="4"/>
  <c r="V418" i="4"/>
  <c r="V505" i="4"/>
  <c r="W480" i="4"/>
  <c r="X393" i="4"/>
  <c r="T402" i="4"/>
  <c r="S490" i="4"/>
  <c r="W418" i="4"/>
  <c r="W477" i="4"/>
  <c r="U442" i="4"/>
  <c r="U388" i="4"/>
  <c r="X477" i="4"/>
  <c r="Q406" i="4"/>
  <c r="U357" i="4"/>
  <c r="W320" i="4"/>
  <c r="V326" i="4"/>
  <c r="X482" i="4"/>
  <c r="T377" i="4"/>
  <c r="V494" i="4"/>
  <c r="V397" i="4"/>
  <c r="X488" i="4"/>
  <c r="S450" i="4"/>
  <c r="V320" i="4"/>
  <c r="W493" i="4"/>
  <c r="X348" i="4"/>
  <c r="W488" i="4"/>
  <c r="D410" i="4"/>
  <c r="AP410" i="4"/>
  <c r="C410" i="4"/>
  <c r="AO410" i="4"/>
  <c r="Q321" i="4"/>
  <c r="T433" i="4"/>
  <c r="Q360" i="4"/>
  <c r="U430" i="4"/>
  <c r="T384" i="4"/>
  <c r="W344" i="4"/>
  <c r="G353" i="4"/>
  <c r="U353" i="4" s="1"/>
  <c r="AS353" i="4"/>
  <c r="R417" i="4"/>
  <c r="T417" i="4"/>
  <c r="W483" i="4"/>
  <c r="AI159" i="4"/>
  <c r="H134" i="4"/>
  <c r="H171" i="4"/>
  <c r="G134" i="4"/>
  <c r="AE158" i="4"/>
  <c r="F166" i="4"/>
  <c r="F173" i="4"/>
  <c r="AK184" i="4"/>
  <c r="G171" i="4"/>
  <c r="I133" i="4"/>
  <c r="H184" i="4"/>
  <c r="D120" i="4"/>
  <c r="AH159" i="4"/>
  <c r="H120" i="4"/>
  <c r="AD158" i="4"/>
  <c r="G166" i="4"/>
  <c r="AJ184" i="4"/>
  <c r="H109" i="4"/>
  <c r="F168" i="4"/>
  <c r="H133" i="4"/>
  <c r="C120" i="4"/>
  <c r="G173" i="4"/>
  <c r="F108" i="4"/>
  <c r="AR313" i="4" s="1"/>
  <c r="F191" i="4"/>
  <c r="V463" i="4"/>
  <c r="I31" i="4"/>
  <c r="E86" i="4"/>
  <c r="F36" i="4"/>
  <c r="D34" i="4"/>
  <c r="G82" i="4"/>
  <c r="F86" i="4"/>
  <c r="E38" i="4"/>
  <c r="I5" i="4"/>
  <c r="I49" i="4"/>
  <c r="E40" i="4"/>
  <c r="J50" i="4"/>
  <c r="F38" i="4"/>
  <c r="F53" i="4"/>
  <c r="H101" i="4"/>
  <c r="E53" i="4"/>
  <c r="K50" i="4"/>
  <c r="E82" i="4"/>
  <c r="F29" i="4"/>
  <c r="E29" i="4"/>
  <c r="D86" i="4"/>
  <c r="D82" i="4"/>
  <c r="E36" i="4"/>
  <c r="D40" i="4"/>
  <c r="E98" i="4"/>
  <c r="F43" i="4"/>
  <c r="G28" i="4"/>
  <c r="F73" i="4"/>
  <c r="F14" i="4"/>
  <c r="E54" i="4"/>
  <c r="F66" i="4"/>
  <c r="E41" i="4"/>
  <c r="F28" i="4"/>
  <c r="E62" i="4"/>
  <c r="E25" i="4"/>
  <c r="J80" i="4"/>
  <c r="J76" i="4"/>
  <c r="D53" i="4"/>
  <c r="E66" i="4"/>
  <c r="I101" i="4"/>
  <c r="E14" i="4"/>
  <c r="I80" i="4"/>
  <c r="D25" i="4"/>
  <c r="E43" i="4"/>
  <c r="D14" i="4"/>
  <c r="G73" i="4"/>
  <c r="D15" i="4"/>
  <c r="D62" i="4"/>
  <c r="F33" i="4"/>
  <c r="J31" i="4"/>
  <c r="D66" i="4"/>
  <c r="F82" i="4"/>
  <c r="E34" i="4"/>
  <c r="Q410" i="4" l="1"/>
  <c r="F371" i="4"/>
  <c r="AR371" i="4"/>
  <c r="C325" i="4"/>
  <c r="AO325" i="4"/>
  <c r="H465" i="4"/>
  <c r="AT465" i="4"/>
  <c r="E464" i="4"/>
  <c r="AQ464" i="4"/>
  <c r="H325" i="4"/>
  <c r="V325" i="4" s="1"/>
  <c r="AT325" i="4"/>
  <c r="H338" i="4"/>
  <c r="AT338" i="4"/>
  <c r="D325" i="4"/>
  <c r="AP325" i="4"/>
  <c r="G339" i="4"/>
  <c r="AS339" i="4"/>
  <c r="H389" i="4"/>
  <c r="V389" i="4" s="1"/>
  <c r="AT389" i="4"/>
  <c r="H376" i="4"/>
  <c r="AT376" i="4"/>
  <c r="F373" i="4"/>
  <c r="T373" i="4" s="1"/>
  <c r="AR373" i="4"/>
  <c r="I338" i="4"/>
  <c r="AU338" i="4"/>
  <c r="H339" i="4"/>
  <c r="AT339" i="4"/>
  <c r="F396" i="4"/>
  <c r="S396" i="4" s="1"/>
  <c r="AR396" i="4"/>
  <c r="J490" i="4"/>
  <c r="W490" i="4" s="1"/>
  <c r="AV490" i="4"/>
  <c r="G376" i="4"/>
  <c r="AS376" i="4"/>
  <c r="I465" i="4"/>
  <c r="AU465" i="4"/>
  <c r="G378" i="4"/>
  <c r="AS378" i="4"/>
  <c r="G371" i="4"/>
  <c r="AS371" i="4"/>
  <c r="K490" i="4"/>
  <c r="AW490" i="4"/>
  <c r="D464" i="4"/>
  <c r="AP464" i="4"/>
  <c r="F378" i="4"/>
  <c r="AR378" i="4"/>
  <c r="H314" i="4"/>
  <c r="V314" i="4" s="1"/>
  <c r="AT314" i="4"/>
  <c r="F313" i="4"/>
  <c r="S313" i="4" s="1"/>
  <c r="AI166" i="4"/>
  <c r="AE146" i="4"/>
  <c r="AK145" i="4"/>
  <c r="K153" i="4"/>
  <c r="D169" i="4"/>
  <c r="AF176" i="4"/>
  <c r="E144" i="4"/>
  <c r="D118" i="4"/>
  <c r="E185" i="4"/>
  <c r="D189" i="4"/>
  <c r="F117" i="4"/>
  <c r="E117" i="4"/>
  <c r="E128" i="4"/>
  <c r="F139" i="4"/>
  <c r="F141" i="4"/>
  <c r="G131" i="4"/>
  <c r="D137" i="4"/>
  <c r="E157" i="4"/>
  <c r="AQ362" i="4" s="1"/>
  <c r="AG180" i="4"/>
  <c r="D156" i="4"/>
  <c r="E132" i="4"/>
  <c r="AQ337" i="4" s="1"/>
  <c r="I108" i="4"/>
  <c r="AU313" i="4" s="1"/>
  <c r="AF171" i="4"/>
  <c r="AF118" i="4"/>
  <c r="F169" i="4"/>
  <c r="AE176" i="4"/>
  <c r="G185" i="4"/>
  <c r="AD196" i="4"/>
  <c r="AH128" i="4"/>
  <c r="D185" i="4"/>
  <c r="AH205" i="4"/>
  <c r="I183" i="4"/>
  <c r="AF163" i="4"/>
  <c r="AF180" i="4"/>
  <c r="E165" i="4"/>
  <c r="E146" i="4"/>
  <c r="F156" i="4"/>
  <c r="F176" i="4"/>
  <c r="E143" i="4"/>
  <c r="I134" i="4"/>
  <c r="AG188" i="4"/>
  <c r="AF146" i="4"/>
  <c r="J153" i="4"/>
  <c r="F136" i="4"/>
  <c r="E169" i="4"/>
  <c r="AK172" i="4"/>
  <c r="F185" i="4"/>
  <c r="AF162" i="4"/>
  <c r="F189" i="4"/>
  <c r="E189" i="4"/>
  <c r="D117" i="4"/>
  <c r="D128" i="4"/>
  <c r="E139" i="4"/>
  <c r="E141" i="4"/>
  <c r="F131" i="4"/>
  <c r="I152" i="4"/>
  <c r="E137" i="4"/>
  <c r="AG205" i="4"/>
  <c r="D165" i="4"/>
  <c r="F132" i="4"/>
  <c r="AR337" i="4" s="1"/>
  <c r="E156" i="4"/>
  <c r="AK126" i="4"/>
  <c r="AF141" i="4"/>
  <c r="AE118" i="4"/>
  <c r="H204" i="4"/>
  <c r="J134" i="4"/>
  <c r="I204" i="4"/>
  <c r="AE162" i="4"/>
  <c r="AG128" i="4"/>
  <c r="AK169" i="4"/>
  <c r="AE159" i="4"/>
  <c r="AD166" i="4"/>
  <c r="J183" i="4"/>
  <c r="E201" i="4"/>
  <c r="AD121" i="4"/>
  <c r="F146" i="4"/>
  <c r="AE141" i="4"/>
  <c r="G176" i="4"/>
  <c r="D143" i="4"/>
  <c r="J179" i="4"/>
  <c r="T471" i="4"/>
  <c r="W328" i="4"/>
  <c r="C108" i="4"/>
  <c r="AO313" i="4" s="1"/>
  <c r="V427" i="4"/>
  <c r="G43" i="4"/>
  <c r="H64" i="4"/>
  <c r="C10" i="4"/>
  <c r="C69" i="4"/>
  <c r="J15" i="4"/>
  <c r="F7" i="4"/>
  <c r="E91" i="4"/>
  <c r="K76" i="4"/>
  <c r="I32" i="4"/>
  <c r="D69" i="4"/>
  <c r="F93" i="4"/>
  <c r="D16" i="4"/>
  <c r="I46" i="4"/>
  <c r="K102" i="4"/>
  <c r="H52" i="4"/>
  <c r="G46" i="4"/>
  <c r="E44" i="4"/>
  <c r="H32" i="4"/>
  <c r="J65" i="4"/>
  <c r="F62" i="4"/>
  <c r="K10" i="4"/>
  <c r="J74" i="4"/>
  <c r="H8" i="4"/>
  <c r="E64" i="4"/>
  <c r="K43" i="4"/>
  <c r="J5" i="4"/>
  <c r="E63" i="4"/>
  <c r="G78" i="4"/>
  <c r="K59" i="4"/>
  <c r="J22" i="4"/>
  <c r="K5" i="4"/>
  <c r="I52" i="4"/>
  <c r="I74" i="4"/>
  <c r="D9" i="4"/>
  <c r="C64" i="4"/>
  <c r="J72" i="4"/>
  <c r="H38" i="4"/>
  <c r="J10" i="4"/>
  <c r="J43" i="4"/>
  <c r="K72" i="4"/>
  <c r="I38" i="4"/>
  <c r="I79" i="4"/>
  <c r="H10" i="4"/>
  <c r="H79" i="4"/>
  <c r="F44" i="4"/>
  <c r="D63" i="4"/>
  <c r="K60" i="4"/>
  <c r="I76" i="4"/>
  <c r="E93" i="4"/>
  <c r="C76" i="4"/>
  <c r="G7" i="4"/>
  <c r="I61" i="4"/>
  <c r="J102" i="4"/>
  <c r="I8" i="4"/>
  <c r="I60" i="4"/>
  <c r="J60" i="4"/>
  <c r="G8" i="4"/>
  <c r="I71" i="4"/>
  <c r="K65" i="4"/>
  <c r="E87" i="4"/>
  <c r="H66" i="4"/>
  <c r="H19" i="4"/>
  <c r="H60" i="4"/>
  <c r="G13" i="4"/>
  <c r="G50" i="4"/>
  <c r="H71" i="4"/>
  <c r="D64" i="4"/>
  <c r="E16" i="4"/>
  <c r="G64" i="4"/>
  <c r="I69" i="4"/>
  <c r="F78" i="4"/>
  <c r="J8" i="4"/>
  <c r="D87" i="4"/>
  <c r="K15" i="4"/>
  <c r="C9" i="4"/>
  <c r="H13" i="4"/>
  <c r="G53" i="4"/>
  <c r="D76" i="4"/>
  <c r="H46" i="4"/>
  <c r="H69" i="4"/>
  <c r="C63" i="4"/>
  <c r="T378" i="4" l="1"/>
  <c r="V465" i="4"/>
  <c r="V338" i="4"/>
  <c r="T371" i="4"/>
  <c r="U376" i="4"/>
  <c r="T396" i="4"/>
  <c r="Q325" i="4"/>
  <c r="X490" i="4"/>
  <c r="U339" i="4"/>
  <c r="R464" i="4"/>
  <c r="F394" i="4"/>
  <c r="AR394" i="4"/>
  <c r="K451" i="4"/>
  <c r="X451" i="4" s="1"/>
  <c r="AW451" i="4"/>
  <c r="D361" i="4"/>
  <c r="AP361" i="4"/>
  <c r="G494" i="4"/>
  <c r="T494" i="4" s="1"/>
  <c r="AS494" i="4"/>
  <c r="E465" i="4"/>
  <c r="S465" i="4" s="1"/>
  <c r="AQ465" i="4"/>
  <c r="G381" i="4"/>
  <c r="AS381" i="4"/>
  <c r="K475" i="4"/>
  <c r="X475" i="4" s="1"/>
  <c r="AW475" i="4"/>
  <c r="K432" i="4"/>
  <c r="X432" i="4" s="1"/>
  <c r="AW432" i="4"/>
  <c r="E346" i="4"/>
  <c r="AQ346" i="4"/>
  <c r="E348" i="4"/>
  <c r="AQ348" i="4"/>
  <c r="I388" i="4"/>
  <c r="AU388" i="4"/>
  <c r="F374" i="4"/>
  <c r="AR374" i="4"/>
  <c r="D342" i="4"/>
  <c r="AP342" i="4"/>
  <c r="I472" i="4"/>
  <c r="V472" i="4" s="1"/>
  <c r="AU472" i="4"/>
  <c r="D502" i="4"/>
  <c r="AP502" i="4"/>
  <c r="I357" i="4"/>
  <c r="W357" i="4" s="1"/>
  <c r="AU357" i="4"/>
  <c r="E482" i="4"/>
  <c r="AQ482" i="4"/>
  <c r="E447" i="4"/>
  <c r="AQ447" i="4"/>
  <c r="G434" i="4"/>
  <c r="AS434" i="4"/>
  <c r="E361" i="4"/>
  <c r="AQ361" i="4"/>
  <c r="K478" i="4"/>
  <c r="X478" i="4" s="1"/>
  <c r="AW478" i="4"/>
  <c r="F381" i="4"/>
  <c r="AR381" i="4"/>
  <c r="F424" i="4"/>
  <c r="AR424" i="4"/>
  <c r="D323" i="4"/>
  <c r="R323" i="4" s="1"/>
  <c r="AP323" i="4"/>
  <c r="J388" i="4"/>
  <c r="AV388" i="4"/>
  <c r="F486" i="4"/>
  <c r="AR486" i="4"/>
  <c r="D472" i="4"/>
  <c r="AP472" i="4"/>
  <c r="F447" i="4"/>
  <c r="AR447" i="4"/>
  <c r="F361" i="4"/>
  <c r="AR361" i="4"/>
  <c r="H511" i="4"/>
  <c r="AT511" i="4"/>
  <c r="F477" i="4"/>
  <c r="T477" i="4" s="1"/>
  <c r="AR477" i="4"/>
  <c r="F346" i="4"/>
  <c r="AR346" i="4"/>
  <c r="E349" i="4"/>
  <c r="R349" i="4" s="1"/>
  <c r="AQ349" i="4"/>
  <c r="E342" i="4"/>
  <c r="AQ342" i="4"/>
  <c r="K358" i="4"/>
  <c r="AW358" i="4"/>
  <c r="E424" i="4"/>
  <c r="AQ424" i="4"/>
  <c r="F468" i="4"/>
  <c r="AR468" i="4"/>
  <c r="F469" i="4"/>
  <c r="T469" i="4" s="1"/>
  <c r="AR469" i="4"/>
  <c r="D394" i="4"/>
  <c r="AP394" i="4"/>
  <c r="E374" i="4"/>
  <c r="AQ374" i="4"/>
  <c r="D427" i="4"/>
  <c r="AP427" i="4"/>
  <c r="I409" i="4"/>
  <c r="AU409" i="4"/>
  <c r="D370" i="4"/>
  <c r="AP370" i="4"/>
  <c r="F341" i="4"/>
  <c r="T341" i="4" s="1"/>
  <c r="AR341" i="4"/>
  <c r="F482" i="4"/>
  <c r="AR482" i="4"/>
  <c r="H409" i="4"/>
  <c r="AT409" i="4"/>
  <c r="G486" i="4"/>
  <c r="AS486" i="4"/>
  <c r="D348" i="4"/>
  <c r="AP348" i="4"/>
  <c r="I339" i="4"/>
  <c r="AU339" i="4"/>
  <c r="E468" i="4"/>
  <c r="AQ468" i="4"/>
  <c r="D333" i="4"/>
  <c r="AP333" i="4"/>
  <c r="E406" i="4"/>
  <c r="R406" i="4" s="1"/>
  <c r="AQ406" i="4"/>
  <c r="J339" i="4"/>
  <c r="AV339" i="4"/>
  <c r="G511" i="4"/>
  <c r="AS511" i="4"/>
  <c r="E394" i="4"/>
  <c r="AQ394" i="4"/>
  <c r="J358" i="4"/>
  <c r="AV358" i="4"/>
  <c r="E370" i="4"/>
  <c r="AQ370" i="4"/>
  <c r="H434" i="4"/>
  <c r="AT434" i="4"/>
  <c r="E333" i="4"/>
  <c r="AQ333" i="4"/>
  <c r="D374" i="4"/>
  <c r="AP374" i="4"/>
  <c r="F452" i="4"/>
  <c r="AR452" i="4"/>
  <c r="F351" i="4"/>
  <c r="AR351" i="4"/>
  <c r="G390" i="4"/>
  <c r="AS390" i="4"/>
  <c r="F322" i="4"/>
  <c r="AR322" i="4"/>
  <c r="F390" i="4"/>
  <c r="AR390" i="4"/>
  <c r="E390" i="4"/>
  <c r="AQ390" i="4"/>
  <c r="E344" i="4"/>
  <c r="AQ344" i="4"/>
  <c r="G336" i="4"/>
  <c r="AS336" i="4"/>
  <c r="F336" i="4"/>
  <c r="AR336" i="4"/>
  <c r="D322" i="4"/>
  <c r="AP322" i="4"/>
  <c r="E351" i="4"/>
  <c r="AQ351" i="4"/>
  <c r="D390" i="4"/>
  <c r="AP390" i="4"/>
  <c r="F344" i="4"/>
  <c r="AR344" i="4"/>
  <c r="E452" i="4"/>
  <c r="AQ452" i="4"/>
  <c r="J384" i="4"/>
  <c r="AV384" i="4"/>
  <c r="E322" i="4"/>
  <c r="AQ322" i="4"/>
  <c r="E362" i="4"/>
  <c r="R362" i="4" s="1"/>
  <c r="C313" i="4"/>
  <c r="Q313" i="4" s="1"/>
  <c r="E337" i="4"/>
  <c r="F337" i="4"/>
  <c r="I313" i="4"/>
  <c r="V313" i="4" s="1"/>
  <c r="AD181" i="4"/>
  <c r="AK185" i="4"/>
  <c r="G111" i="4"/>
  <c r="AS316" i="4" s="1"/>
  <c r="E196" i="4"/>
  <c r="G181" i="4"/>
  <c r="J125" i="4"/>
  <c r="H163" i="4"/>
  <c r="H113" i="4"/>
  <c r="H141" i="4"/>
  <c r="C113" i="4"/>
  <c r="H167" i="4"/>
  <c r="G153" i="4"/>
  <c r="H111" i="4"/>
  <c r="AT316" i="4" s="1"/>
  <c r="AD159" i="4"/>
  <c r="C172" i="4"/>
  <c r="AE181" i="4"/>
  <c r="I141" i="4"/>
  <c r="C112" i="4"/>
  <c r="F147" i="4"/>
  <c r="AR352" i="4" s="1"/>
  <c r="AI125" i="4"/>
  <c r="C166" i="4"/>
  <c r="G167" i="4"/>
  <c r="H169" i="4"/>
  <c r="F181" i="4"/>
  <c r="G146" i="4"/>
  <c r="AJ109" i="4"/>
  <c r="G110" i="4"/>
  <c r="H116" i="4"/>
  <c r="D112" i="4"/>
  <c r="E147" i="4"/>
  <c r="AQ352" i="4" s="1"/>
  <c r="F196" i="4"/>
  <c r="I164" i="4"/>
  <c r="AD154" i="4"/>
  <c r="H172" i="4"/>
  <c r="I174" i="4"/>
  <c r="F110" i="4"/>
  <c r="D167" i="4"/>
  <c r="AE182" i="4"/>
  <c r="AJ200" i="4"/>
  <c r="AE191" i="4"/>
  <c r="AK128" i="4"/>
  <c r="AE132" i="4"/>
  <c r="H135" i="4"/>
  <c r="AK198" i="4"/>
  <c r="AJ133" i="4"/>
  <c r="I149" i="4"/>
  <c r="G149" i="4"/>
  <c r="AE137" i="4"/>
  <c r="AJ155" i="4"/>
  <c r="AK132" i="4"/>
  <c r="AW438" i="4" s="1"/>
  <c r="D119" i="4"/>
  <c r="D190" i="4"/>
  <c r="AF203" i="4"/>
  <c r="AJ180" i="4"/>
  <c r="J146" i="4"/>
  <c r="K162" i="4"/>
  <c r="D166" i="4"/>
  <c r="AI180" i="4"/>
  <c r="K108" i="4"/>
  <c r="AW313" i="4" s="1"/>
  <c r="AE155" i="4"/>
  <c r="AH127" i="4"/>
  <c r="AH177" i="4"/>
  <c r="AT483" i="4" s="1"/>
  <c r="AG145" i="4"/>
  <c r="AF167" i="4"/>
  <c r="AF117" i="4"/>
  <c r="AG196" i="4"/>
  <c r="AJ156" i="4"/>
  <c r="AE123" i="4"/>
  <c r="G116" i="4"/>
  <c r="AI139" i="4"/>
  <c r="AJ114" i="4"/>
  <c r="AD162" i="4"/>
  <c r="AF108" i="4"/>
  <c r="AR414" i="4" s="1"/>
  <c r="AJ166" i="4"/>
  <c r="AK109" i="4"/>
  <c r="H174" i="4"/>
  <c r="D172" i="4"/>
  <c r="E167" i="4"/>
  <c r="C167" i="4"/>
  <c r="AH203" i="4"/>
  <c r="AI200" i="4"/>
  <c r="AK131" i="4"/>
  <c r="I155" i="4"/>
  <c r="AJ128" i="4"/>
  <c r="AD132" i="4"/>
  <c r="AP438" i="4" s="1"/>
  <c r="AD172" i="4"/>
  <c r="H122" i="4"/>
  <c r="AG193" i="4"/>
  <c r="F165" i="4"/>
  <c r="AJ185" i="4"/>
  <c r="K205" i="4"/>
  <c r="I177" i="4"/>
  <c r="AU382" i="4" s="1"/>
  <c r="AH180" i="4"/>
  <c r="AD155" i="4"/>
  <c r="AG177" i="4"/>
  <c r="AS483" i="4" s="1"/>
  <c r="K175" i="4"/>
  <c r="AH196" i="4"/>
  <c r="AF196" i="4"/>
  <c r="AH143" i="4"/>
  <c r="K118" i="4"/>
  <c r="K163" i="4"/>
  <c r="K113" i="4"/>
  <c r="J168" i="4"/>
  <c r="K179" i="4"/>
  <c r="AK166" i="4"/>
  <c r="I172" i="4"/>
  <c r="I163" i="4"/>
  <c r="AD191" i="4"/>
  <c r="E194" i="4"/>
  <c r="D179" i="4"/>
  <c r="AJ198" i="4"/>
  <c r="J111" i="4"/>
  <c r="AV316" i="4" s="1"/>
  <c r="AG153" i="4"/>
  <c r="AK133" i="4"/>
  <c r="AI132" i="4"/>
  <c r="AU438" i="4" s="1"/>
  <c r="AD137" i="4"/>
  <c r="G156" i="4"/>
  <c r="AK155" i="4"/>
  <c r="AJ132" i="4"/>
  <c r="AV438" i="4" s="1"/>
  <c r="I182" i="4"/>
  <c r="AF166" i="4"/>
  <c r="AG203" i="4"/>
  <c r="K146" i="4"/>
  <c r="J108" i="4"/>
  <c r="AV313" i="4" s="1"/>
  <c r="AD200" i="4"/>
  <c r="AF179" i="4"/>
  <c r="AE117" i="4"/>
  <c r="AH125" i="4"/>
  <c r="AF123" i="4"/>
  <c r="AF128" i="4"/>
  <c r="H155" i="4"/>
  <c r="AT360" i="4" s="1"/>
  <c r="AI128" i="4"/>
  <c r="AJ131" i="4"/>
  <c r="C179" i="4"/>
  <c r="I135" i="4"/>
  <c r="I111" i="4"/>
  <c r="AU316" i="4" s="1"/>
  <c r="AD118" i="4"/>
  <c r="H149" i="4"/>
  <c r="AF137" i="4"/>
  <c r="AG178" i="4"/>
  <c r="H182" i="4"/>
  <c r="E119" i="4"/>
  <c r="E190" i="4"/>
  <c r="J205" i="4"/>
  <c r="E166" i="4"/>
  <c r="J177" i="4"/>
  <c r="AV382" i="4" s="1"/>
  <c r="J175" i="4"/>
  <c r="AV380" i="4" s="1"/>
  <c r="AG125" i="4"/>
  <c r="AG143" i="4"/>
  <c r="J118" i="4"/>
  <c r="J163" i="4"/>
  <c r="J113" i="4"/>
  <c r="K168" i="4"/>
  <c r="I179" i="4"/>
  <c r="F52" i="9"/>
  <c r="F3" i="9" s="1"/>
  <c r="AD169" i="4"/>
  <c r="S318" i="4"/>
  <c r="R444" i="4"/>
  <c r="U378" i="4"/>
  <c r="W508" i="4"/>
  <c r="D85" i="4"/>
  <c r="K87" i="4"/>
  <c r="E90" i="4"/>
  <c r="J16" i="4"/>
  <c r="K6" i="4"/>
  <c r="C6" i="4"/>
  <c r="J73" i="4"/>
  <c r="F100" i="4"/>
  <c r="I62" i="4"/>
  <c r="J46" i="4"/>
  <c r="K54" i="4"/>
  <c r="K64" i="4"/>
  <c r="F48" i="4"/>
  <c r="J39" i="4"/>
  <c r="D35" i="4"/>
  <c r="I86" i="4"/>
  <c r="K80" i="4"/>
  <c r="F34" i="4"/>
  <c r="K83" i="4"/>
  <c r="G96" i="4"/>
  <c r="D11" i="4"/>
  <c r="E32" i="4"/>
  <c r="E23" i="4"/>
  <c r="C90" i="4"/>
  <c r="E11" i="4"/>
  <c r="H75" i="4"/>
  <c r="D44" i="4"/>
  <c r="K94" i="4"/>
  <c r="K24" i="4"/>
  <c r="D95" i="4"/>
  <c r="C85" i="4"/>
  <c r="E35" i="4"/>
  <c r="K39" i="4"/>
  <c r="J94" i="4"/>
  <c r="E95" i="4"/>
  <c r="K21" i="4"/>
  <c r="G48" i="4"/>
  <c r="K55" i="4"/>
  <c r="K86" i="4"/>
  <c r="K73" i="4"/>
  <c r="I51" i="4"/>
  <c r="H51" i="4"/>
  <c r="K16" i="4"/>
  <c r="I16" i="4"/>
  <c r="J86" i="4"/>
  <c r="D6" i="4"/>
  <c r="F31" i="4"/>
  <c r="D90" i="4"/>
  <c r="H16" i="4"/>
  <c r="G75" i="4"/>
  <c r="J45" i="4"/>
  <c r="I94" i="4"/>
  <c r="J83" i="4"/>
  <c r="K90" i="4"/>
  <c r="J64" i="4"/>
  <c r="D47" i="4"/>
  <c r="J21" i="4"/>
  <c r="E6" i="4"/>
  <c r="H102" i="4"/>
  <c r="J23" i="4"/>
  <c r="D89" i="4"/>
  <c r="I21" i="4"/>
  <c r="K46" i="4"/>
  <c r="K45" i="4"/>
  <c r="I90" i="4"/>
  <c r="D20" i="4"/>
  <c r="K96" i="4"/>
  <c r="E47" i="4"/>
  <c r="E56" i="4"/>
  <c r="F40" i="4"/>
  <c r="J87" i="4"/>
  <c r="G102" i="4"/>
  <c r="I73" i="4"/>
  <c r="G40" i="4"/>
  <c r="J90" i="4"/>
  <c r="C20" i="4"/>
  <c r="K23" i="4"/>
  <c r="D23" i="4"/>
  <c r="G6" i="4"/>
  <c r="H96" i="4"/>
  <c r="E89" i="4"/>
  <c r="D100" i="4"/>
  <c r="G16" i="4"/>
  <c r="C32" i="4"/>
  <c r="J96" i="4"/>
  <c r="F102" i="4"/>
  <c r="J54" i="4"/>
  <c r="E100" i="4"/>
  <c r="D32" i="4"/>
  <c r="R333" i="4" l="1"/>
  <c r="W339" i="4"/>
  <c r="R394" i="4"/>
  <c r="R370" i="4"/>
  <c r="W388" i="4"/>
  <c r="S447" i="4"/>
  <c r="S424" i="4"/>
  <c r="S346" i="4"/>
  <c r="S361" i="4"/>
  <c r="S374" i="4"/>
  <c r="U434" i="4"/>
  <c r="S468" i="4"/>
  <c r="R342" i="4"/>
  <c r="R361" i="4"/>
  <c r="U511" i="4"/>
  <c r="T381" i="4"/>
  <c r="R374" i="4"/>
  <c r="R348" i="4"/>
  <c r="T486" i="4"/>
  <c r="AQ438" i="4"/>
  <c r="S394" i="4"/>
  <c r="X358" i="4"/>
  <c r="V409" i="4"/>
  <c r="S482" i="4"/>
  <c r="J434" i="4"/>
  <c r="AV434" i="4"/>
  <c r="F401" i="4"/>
  <c r="AR401" i="4"/>
  <c r="H449" i="4"/>
  <c r="AT449" i="4"/>
  <c r="J323" i="4"/>
  <c r="AV323" i="4"/>
  <c r="F472" i="4"/>
  <c r="T472" i="4" s="1"/>
  <c r="AR472" i="4"/>
  <c r="G449" i="4"/>
  <c r="AS449" i="4"/>
  <c r="E395" i="4"/>
  <c r="AQ395" i="4"/>
  <c r="H431" i="4"/>
  <c r="AT431" i="4"/>
  <c r="I387" i="4"/>
  <c r="AU387" i="4"/>
  <c r="K380" i="4"/>
  <c r="AW380" i="4"/>
  <c r="G499" i="4"/>
  <c r="T499" i="4" s="1"/>
  <c r="AS499" i="4"/>
  <c r="H509" i="4"/>
  <c r="V509" i="4" s="1"/>
  <c r="AT509" i="4"/>
  <c r="D468" i="4"/>
  <c r="R468" i="4" s="1"/>
  <c r="AP468" i="4"/>
  <c r="D371" i="4"/>
  <c r="AP371" i="4"/>
  <c r="H377" i="4"/>
  <c r="AT377" i="4"/>
  <c r="H372" i="4"/>
  <c r="AT372" i="4"/>
  <c r="E401" i="4"/>
  <c r="AQ401" i="4"/>
  <c r="H379" i="4"/>
  <c r="AT379" i="4"/>
  <c r="C377" i="4"/>
  <c r="AO377" i="4"/>
  <c r="D424" i="4"/>
  <c r="R424" i="4" s="1"/>
  <c r="AP424" i="4"/>
  <c r="K472" i="4"/>
  <c r="AW472" i="4"/>
  <c r="I486" i="4"/>
  <c r="AU486" i="4"/>
  <c r="I431" i="4"/>
  <c r="AU431" i="4"/>
  <c r="G431" i="4"/>
  <c r="AS431" i="4"/>
  <c r="E324" i="4"/>
  <c r="AQ324" i="4"/>
  <c r="I340" i="4"/>
  <c r="AU340" i="4"/>
  <c r="J504" i="4"/>
  <c r="AV504" i="4"/>
  <c r="J373" i="4"/>
  <c r="W373" i="4" s="1"/>
  <c r="AV373" i="4"/>
  <c r="H327" i="4"/>
  <c r="V327" i="4" s="1"/>
  <c r="AT327" i="4"/>
  <c r="C372" i="4"/>
  <c r="AO372" i="4"/>
  <c r="F473" i="4"/>
  <c r="T473" i="4" s="1"/>
  <c r="AR473" i="4"/>
  <c r="K367" i="4"/>
  <c r="X367" i="4" s="1"/>
  <c r="AW367" i="4"/>
  <c r="E443" i="4"/>
  <c r="AQ443" i="4"/>
  <c r="K434" i="4"/>
  <c r="AW434" i="4"/>
  <c r="C317" i="4"/>
  <c r="AO317" i="4"/>
  <c r="C318" i="4"/>
  <c r="Q318" i="4" s="1"/>
  <c r="AO318" i="4"/>
  <c r="U494" i="4"/>
  <c r="H368" i="4"/>
  <c r="AT368" i="4"/>
  <c r="J318" i="4"/>
  <c r="AV318" i="4"/>
  <c r="K410" i="4"/>
  <c r="AW410" i="4"/>
  <c r="D475" i="4"/>
  <c r="AP475" i="4"/>
  <c r="J410" i="4"/>
  <c r="AV410" i="4"/>
  <c r="G459" i="4"/>
  <c r="T459" i="4" s="1"/>
  <c r="AS459" i="4"/>
  <c r="F370" i="4"/>
  <c r="T370" i="4" s="1"/>
  <c r="AR370" i="4"/>
  <c r="H387" i="4"/>
  <c r="AT387" i="4"/>
  <c r="K318" i="4"/>
  <c r="AW318" i="4"/>
  <c r="D478" i="4"/>
  <c r="R478" i="4" s="1"/>
  <c r="AP478" i="4"/>
  <c r="E372" i="4"/>
  <c r="AQ372" i="4"/>
  <c r="G451" i="4"/>
  <c r="U451" i="4" s="1"/>
  <c r="AS451" i="4"/>
  <c r="G354" i="4"/>
  <c r="AS354" i="4"/>
  <c r="E497" i="4"/>
  <c r="AQ497" i="4"/>
  <c r="D460" i="4"/>
  <c r="AP460" i="4"/>
  <c r="I346" i="4"/>
  <c r="AU346" i="4"/>
  <c r="H346" i="4"/>
  <c r="AT346" i="4"/>
  <c r="I434" i="4"/>
  <c r="AU434" i="4"/>
  <c r="D506" i="4"/>
  <c r="AP506" i="4"/>
  <c r="G361" i="4"/>
  <c r="T361" i="4" s="1"/>
  <c r="AS361" i="4"/>
  <c r="K368" i="4"/>
  <c r="AW368" i="4"/>
  <c r="H486" i="4"/>
  <c r="AT486" i="4"/>
  <c r="D377" i="4"/>
  <c r="AP377" i="4"/>
  <c r="J486" i="4"/>
  <c r="AV486" i="4"/>
  <c r="I354" i="4"/>
  <c r="AU354" i="4"/>
  <c r="J506" i="4"/>
  <c r="AV506" i="4"/>
  <c r="I369" i="4"/>
  <c r="W369" i="4" s="1"/>
  <c r="AU369" i="4"/>
  <c r="F386" i="4"/>
  <c r="AR386" i="4"/>
  <c r="E487" i="4"/>
  <c r="AQ487" i="4"/>
  <c r="H318" i="4"/>
  <c r="U318" i="4" s="1"/>
  <c r="AT318" i="4"/>
  <c r="D487" i="4"/>
  <c r="AP487" i="4"/>
  <c r="H374" i="4"/>
  <c r="V374" i="4" s="1"/>
  <c r="AT374" i="4"/>
  <c r="K373" i="4"/>
  <c r="AW373" i="4"/>
  <c r="K323" i="4"/>
  <c r="AW323" i="4"/>
  <c r="F509" i="4"/>
  <c r="AR509" i="4"/>
  <c r="F443" i="4"/>
  <c r="AR443" i="4"/>
  <c r="E429" i="4"/>
  <c r="AQ429" i="4"/>
  <c r="D465" i="4"/>
  <c r="AP465" i="4"/>
  <c r="D497" i="4"/>
  <c r="AP497" i="4"/>
  <c r="E488" i="4"/>
  <c r="S488" i="4" s="1"/>
  <c r="AQ488" i="4"/>
  <c r="D372" i="4"/>
  <c r="AP372" i="4"/>
  <c r="G372" i="4"/>
  <c r="AS372" i="4"/>
  <c r="J368" i="4"/>
  <c r="AV368" i="4"/>
  <c r="E371" i="4"/>
  <c r="S371" i="4" s="1"/>
  <c r="AQ371" i="4"/>
  <c r="H354" i="4"/>
  <c r="AT354" i="4"/>
  <c r="F434" i="4"/>
  <c r="T434" i="4" s="1"/>
  <c r="AR434" i="4"/>
  <c r="G509" i="4"/>
  <c r="AS509" i="4"/>
  <c r="K439" i="4"/>
  <c r="AW439" i="4"/>
  <c r="I377" i="4"/>
  <c r="AU377" i="4"/>
  <c r="F502" i="4"/>
  <c r="AR502" i="4"/>
  <c r="J472" i="4"/>
  <c r="W472" i="4" s="1"/>
  <c r="AV472" i="4"/>
  <c r="J462" i="4"/>
  <c r="W462" i="4" s="1"/>
  <c r="AV462" i="4"/>
  <c r="D324" i="4"/>
  <c r="AP324" i="4"/>
  <c r="K504" i="4"/>
  <c r="AW504" i="4"/>
  <c r="D317" i="4"/>
  <c r="AP317" i="4"/>
  <c r="C371" i="4"/>
  <c r="AO371" i="4"/>
  <c r="J330" i="4"/>
  <c r="W330" i="4" s="1"/>
  <c r="AV330" i="4"/>
  <c r="D443" i="4"/>
  <c r="AP443" i="4"/>
  <c r="J439" i="4"/>
  <c r="AV439" i="4"/>
  <c r="I368" i="4"/>
  <c r="AU368" i="4"/>
  <c r="D395" i="4"/>
  <c r="AP395" i="4"/>
  <c r="F429" i="4"/>
  <c r="AR429" i="4"/>
  <c r="H502" i="4"/>
  <c r="AT502" i="4"/>
  <c r="I506" i="4"/>
  <c r="AU506" i="4"/>
  <c r="G502" i="4"/>
  <c r="AS502" i="4"/>
  <c r="H340" i="4"/>
  <c r="AT340" i="4"/>
  <c r="I379" i="4"/>
  <c r="AU379" i="4"/>
  <c r="G358" i="4"/>
  <c r="U358" i="4" s="1"/>
  <c r="AS358" i="4"/>
  <c r="G386" i="4"/>
  <c r="AS386" i="4"/>
  <c r="F315" i="4"/>
  <c r="AR315" i="4"/>
  <c r="G315" i="4"/>
  <c r="AS315" i="4"/>
  <c r="R322" i="4"/>
  <c r="S351" i="4"/>
  <c r="S452" i="4"/>
  <c r="S344" i="4"/>
  <c r="R390" i="4"/>
  <c r="T336" i="4"/>
  <c r="T390" i="4"/>
  <c r="E423" i="4"/>
  <c r="AQ423" i="4"/>
  <c r="K351" i="4"/>
  <c r="AW351" i="4"/>
  <c r="I360" i="4"/>
  <c r="AU360" i="4"/>
  <c r="K415" i="4"/>
  <c r="AW415" i="4"/>
  <c r="J420" i="4"/>
  <c r="W420" i="4" s="1"/>
  <c r="AV420" i="4"/>
  <c r="E461" i="4"/>
  <c r="AQ461" i="4"/>
  <c r="J415" i="4"/>
  <c r="AV415" i="4"/>
  <c r="S322" i="4"/>
  <c r="K384" i="4"/>
  <c r="X384" i="4" s="1"/>
  <c r="AW384" i="4"/>
  <c r="C384" i="4"/>
  <c r="AO384" i="4"/>
  <c r="F485" i="4"/>
  <c r="S485" i="4" s="1"/>
  <c r="AR485" i="4"/>
  <c r="K461" i="4"/>
  <c r="AW461" i="4"/>
  <c r="D384" i="4"/>
  <c r="AP384" i="4"/>
  <c r="D461" i="4"/>
  <c r="AP461" i="4"/>
  <c r="J491" i="4"/>
  <c r="W491" i="4" s="1"/>
  <c r="AV491" i="4"/>
  <c r="K437" i="4"/>
  <c r="AW437" i="4"/>
  <c r="I445" i="4"/>
  <c r="W445" i="4" s="1"/>
  <c r="AU445" i="4"/>
  <c r="J351" i="4"/>
  <c r="AV351" i="4"/>
  <c r="G351" i="4"/>
  <c r="U351" i="4" s="1"/>
  <c r="AS351" i="4"/>
  <c r="K491" i="4"/>
  <c r="AW491" i="4"/>
  <c r="G484" i="4"/>
  <c r="U484" i="4" s="1"/>
  <c r="AS484" i="4"/>
  <c r="E399" i="4"/>
  <c r="R399" i="4" s="1"/>
  <c r="AQ399" i="4"/>
  <c r="H321" i="4"/>
  <c r="AT321" i="4"/>
  <c r="I384" i="4"/>
  <c r="W384" i="4" s="1"/>
  <c r="AU384" i="4"/>
  <c r="J437" i="4"/>
  <c r="W437" i="4" s="1"/>
  <c r="AV437" i="4"/>
  <c r="G321" i="4"/>
  <c r="AS321" i="4"/>
  <c r="F423" i="4"/>
  <c r="AR423" i="4"/>
  <c r="H433" i="4"/>
  <c r="U433" i="4" s="1"/>
  <c r="AT433" i="4"/>
  <c r="J461" i="4"/>
  <c r="AV461" i="4"/>
  <c r="J380" i="4"/>
  <c r="H360" i="4"/>
  <c r="S337" i="4"/>
  <c r="F352" i="4"/>
  <c r="E352" i="4"/>
  <c r="D438" i="4"/>
  <c r="K438" i="4"/>
  <c r="E438" i="4"/>
  <c r="J438" i="4"/>
  <c r="I438" i="4"/>
  <c r="V438" i="4" s="1"/>
  <c r="I316" i="4"/>
  <c r="J316" i="4"/>
  <c r="G316" i="4"/>
  <c r="H316" i="4"/>
  <c r="H483" i="4"/>
  <c r="I382" i="4"/>
  <c r="G483" i="4"/>
  <c r="J382" i="4"/>
  <c r="F414" i="4"/>
  <c r="T414" i="4" s="1"/>
  <c r="J313" i="4"/>
  <c r="W313" i="4" s="1"/>
  <c r="K313" i="4"/>
  <c r="H119" i="4"/>
  <c r="AE139" i="4"/>
  <c r="J148" i="4"/>
  <c r="AF168" i="4"/>
  <c r="AG137" i="4"/>
  <c r="C135" i="4"/>
  <c r="K167" i="4"/>
  <c r="AH158" i="4"/>
  <c r="J126" i="4"/>
  <c r="D188" i="4"/>
  <c r="K189" i="4"/>
  <c r="AH113" i="4"/>
  <c r="K109" i="4"/>
  <c r="AD114" i="4"/>
  <c r="AK183" i="4"/>
  <c r="AI144" i="4"/>
  <c r="I176" i="4"/>
  <c r="E109" i="4"/>
  <c r="D109" i="4"/>
  <c r="J197" i="4"/>
  <c r="AH150" i="4"/>
  <c r="AT456" i="4" s="1"/>
  <c r="AJ183" i="4"/>
  <c r="AI179" i="4"/>
  <c r="AF133" i="4"/>
  <c r="D150" i="4"/>
  <c r="AP355" i="4" s="1"/>
  <c r="AF126" i="4"/>
  <c r="F151" i="4"/>
  <c r="F137" i="4"/>
  <c r="E193" i="4"/>
  <c r="H205" i="4"/>
  <c r="F203" i="4"/>
  <c r="D203" i="4"/>
  <c r="G178" i="4"/>
  <c r="D192" i="4"/>
  <c r="AJ186" i="4"/>
  <c r="AI129" i="4"/>
  <c r="G119" i="4"/>
  <c r="K186" i="4"/>
  <c r="D138" i="4"/>
  <c r="AH187" i="4"/>
  <c r="J142" i="4"/>
  <c r="AH186" i="4"/>
  <c r="E135" i="4"/>
  <c r="K127" i="4"/>
  <c r="D126" i="4"/>
  <c r="AJ130" i="4"/>
  <c r="I193" i="4"/>
  <c r="C188" i="4"/>
  <c r="AE109" i="4"/>
  <c r="AF158" i="4"/>
  <c r="J189" i="4"/>
  <c r="K149" i="4"/>
  <c r="E114" i="4"/>
  <c r="H199" i="4"/>
  <c r="K199" i="4"/>
  <c r="I154" i="4"/>
  <c r="AH144" i="4"/>
  <c r="K124" i="4"/>
  <c r="J124" i="4"/>
  <c r="K190" i="4"/>
  <c r="I119" i="4"/>
  <c r="I165" i="4"/>
  <c r="I197" i="4"/>
  <c r="AF149" i="4"/>
  <c r="F134" i="4"/>
  <c r="G143" i="4"/>
  <c r="AH139" i="4"/>
  <c r="AF124" i="4"/>
  <c r="E198" i="4"/>
  <c r="AJ162" i="4"/>
  <c r="D193" i="4"/>
  <c r="G109" i="4"/>
  <c r="D147" i="4"/>
  <c r="AP352" i="4" s="1"/>
  <c r="D123" i="4"/>
  <c r="AD189" i="4"/>
  <c r="AD186" i="4"/>
  <c r="AE186" i="4"/>
  <c r="K157" i="4"/>
  <c r="AH115" i="4"/>
  <c r="K148" i="4"/>
  <c r="AG187" i="4"/>
  <c r="AG186" i="4"/>
  <c r="J167" i="4"/>
  <c r="K158" i="4"/>
  <c r="K126" i="4"/>
  <c r="AK130" i="4"/>
  <c r="AE154" i="4"/>
  <c r="AH189" i="4"/>
  <c r="K183" i="4"/>
  <c r="D114" i="4"/>
  <c r="AJ204" i="4"/>
  <c r="H154" i="4"/>
  <c r="AI154" i="4"/>
  <c r="AI163" i="4"/>
  <c r="K176" i="4"/>
  <c r="C109" i="4"/>
  <c r="K197" i="4"/>
  <c r="AI183" i="4"/>
  <c r="AK179" i="4"/>
  <c r="AJ179" i="4"/>
  <c r="AG133" i="4"/>
  <c r="AE189" i="4"/>
  <c r="AF148" i="4"/>
  <c r="C193" i="4"/>
  <c r="G205" i="4"/>
  <c r="E159" i="4"/>
  <c r="AI186" i="4"/>
  <c r="AH129" i="4"/>
  <c r="J186" i="4"/>
  <c r="AH141" i="4"/>
  <c r="J157" i="4"/>
  <c r="AG168" i="4"/>
  <c r="E138" i="4"/>
  <c r="AH137" i="4"/>
  <c r="K142" i="4"/>
  <c r="AF186" i="4"/>
  <c r="D135" i="4"/>
  <c r="AI158" i="4"/>
  <c r="E126" i="4"/>
  <c r="K193" i="4"/>
  <c r="J193" i="4"/>
  <c r="AD109" i="4"/>
  <c r="AG154" i="4"/>
  <c r="I189" i="4"/>
  <c r="J149" i="4"/>
  <c r="G199" i="4"/>
  <c r="AE114" i="4"/>
  <c r="J199" i="4"/>
  <c r="AH126" i="4"/>
  <c r="AH154" i="4"/>
  <c r="J176" i="4"/>
  <c r="I124" i="4"/>
  <c r="J190" i="4"/>
  <c r="K119" i="4"/>
  <c r="J119" i="4"/>
  <c r="AE149" i="4"/>
  <c r="AI150" i="4"/>
  <c r="AU456" i="4" s="1"/>
  <c r="F143" i="4"/>
  <c r="E150" i="4"/>
  <c r="AQ355" i="4" s="1"/>
  <c r="AG126" i="4"/>
  <c r="D198" i="4"/>
  <c r="AI162" i="4"/>
  <c r="G151" i="4"/>
  <c r="F205" i="4"/>
  <c r="E203" i="4"/>
  <c r="H178" i="4"/>
  <c r="E192" i="4"/>
  <c r="AK186" i="4"/>
  <c r="C123" i="4"/>
  <c r="I53" i="9"/>
  <c r="I4" i="9" s="1"/>
  <c r="AH170" i="4"/>
  <c r="C66" i="4"/>
  <c r="E8" i="4"/>
  <c r="D8" i="4"/>
  <c r="K8" i="4"/>
  <c r="T509" i="4" l="1"/>
  <c r="U431" i="4"/>
  <c r="V431" i="4"/>
  <c r="X373" i="4"/>
  <c r="U361" i="4"/>
  <c r="Q377" i="4"/>
  <c r="X504" i="4"/>
  <c r="V346" i="4"/>
  <c r="S443" i="4"/>
  <c r="Q372" i="4"/>
  <c r="X410" i="4"/>
  <c r="W506" i="4"/>
  <c r="X434" i="4"/>
  <c r="S401" i="4"/>
  <c r="V387" i="4"/>
  <c r="V379" i="4"/>
  <c r="R487" i="4"/>
  <c r="V340" i="4"/>
  <c r="V377" i="4"/>
  <c r="X318" i="4"/>
  <c r="R372" i="4"/>
  <c r="S429" i="4"/>
  <c r="U449" i="4"/>
  <c r="T386" i="4"/>
  <c r="T502" i="4"/>
  <c r="R395" i="4"/>
  <c r="U354" i="4"/>
  <c r="V354" i="4"/>
  <c r="U502" i="4"/>
  <c r="Q317" i="4"/>
  <c r="R497" i="4"/>
  <c r="U372" i="4"/>
  <c r="W434" i="4"/>
  <c r="X368" i="4"/>
  <c r="U509" i="4"/>
  <c r="V368" i="4"/>
  <c r="Q371" i="4"/>
  <c r="X439" i="4"/>
  <c r="W486" i="4"/>
  <c r="R443" i="4"/>
  <c r="R324" i="4"/>
  <c r="X472" i="4"/>
  <c r="X323" i="4"/>
  <c r="V486" i="4"/>
  <c r="R371" i="4"/>
  <c r="J404" i="4"/>
  <c r="AV404" i="4"/>
  <c r="K402" i="4"/>
  <c r="AW402" i="4"/>
  <c r="D495" i="4"/>
  <c r="AP495" i="4"/>
  <c r="J394" i="4"/>
  <c r="AV394" i="4"/>
  <c r="F342" i="4"/>
  <c r="S342" i="4" s="1"/>
  <c r="AR342" i="4"/>
  <c r="H419" i="4"/>
  <c r="U419" i="4" s="1"/>
  <c r="AT419" i="4"/>
  <c r="G356" i="4"/>
  <c r="AS356" i="4"/>
  <c r="J324" i="4"/>
  <c r="AV324" i="4"/>
  <c r="E331" i="4"/>
  <c r="AQ331" i="4"/>
  <c r="J362" i="4"/>
  <c r="AV362" i="4"/>
  <c r="C398" i="4"/>
  <c r="AO398" i="4"/>
  <c r="K388" i="4"/>
  <c r="X388" i="4" s="1"/>
  <c r="AW388" i="4"/>
  <c r="G493" i="4"/>
  <c r="AS493" i="4"/>
  <c r="D328" i="4"/>
  <c r="AP328" i="4"/>
  <c r="G348" i="4"/>
  <c r="AS348" i="4"/>
  <c r="F464" i="4"/>
  <c r="S464" i="4" s="1"/>
  <c r="AR464" i="4"/>
  <c r="H492" i="4"/>
  <c r="AT492" i="4"/>
  <c r="J492" i="4"/>
  <c r="AV492" i="4"/>
  <c r="F356" i="4"/>
  <c r="AR356" i="4"/>
  <c r="K394" i="4"/>
  <c r="AW394" i="4"/>
  <c r="F474" i="4"/>
  <c r="AR474" i="4"/>
  <c r="I468" i="4"/>
  <c r="AU468" i="4"/>
  <c r="G404" i="4"/>
  <c r="AS404" i="4"/>
  <c r="I464" i="4"/>
  <c r="AU464" i="4"/>
  <c r="H495" i="4"/>
  <c r="V495" i="4" s="1"/>
  <c r="AT495" i="4"/>
  <c r="H450" i="4"/>
  <c r="AT450" i="4"/>
  <c r="D397" i="4"/>
  <c r="AP397" i="4"/>
  <c r="F432" i="4"/>
  <c r="AR432" i="4"/>
  <c r="G410" i="4"/>
  <c r="AS410" i="4"/>
  <c r="K324" i="4"/>
  <c r="AW324" i="4"/>
  <c r="H447" i="4"/>
  <c r="V447" i="4" s="1"/>
  <c r="AT447" i="4"/>
  <c r="K381" i="4"/>
  <c r="AW381" i="4"/>
  <c r="F339" i="4"/>
  <c r="T339" i="4" s="1"/>
  <c r="AR339" i="4"/>
  <c r="J347" i="4"/>
  <c r="AV347" i="4"/>
  <c r="C328" i="4"/>
  <c r="AO328" i="4"/>
  <c r="D403" i="4"/>
  <c r="AP403" i="4"/>
  <c r="J395" i="4"/>
  <c r="AV395" i="4"/>
  <c r="J354" i="4"/>
  <c r="AV354" i="4"/>
  <c r="D340" i="4"/>
  <c r="AP340" i="4"/>
  <c r="J391" i="4"/>
  <c r="AV391" i="4"/>
  <c r="E495" i="4"/>
  <c r="S495" i="4" s="1"/>
  <c r="AQ495" i="4"/>
  <c r="I469" i="4"/>
  <c r="W469" i="4" s="1"/>
  <c r="AU469" i="4"/>
  <c r="E460" i="4"/>
  <c r="R460" i="4" s="1"/>
  <c r="AQ460" i="4"/>
  <c r="H421" i="4"/>
  <c r="V421" i="4" s="1"/>
  <c r="AT421" i="4"/>
  <c r="F455" i="4"/>
  <c r="AR455" i="4"/>
  <c r="I359" i="4"/>
  <c r="AU359" i="4"/>
  <c r="C393" i="4"/>
  <c r="AO393" i="4"/>
  <c r="H493" i="4"/>
  <c r="AT493" i="4"/>
  <c r="I381" i="4"/>
  <c r="AU381" i="4"/>
  <c r="D393" i="4"/>
  <c r="AP393" i="4"/>
  <c r="X380" i="4"/>
  <c r="F410" i="4"/>
  <c r="AR410" i="4"/>
  <c r="G432" i="4"/>
  <c r="AS432" i="4"/>
  <c r="I460" i="4"/>
  <c r="AU460" i="4"/>
  <c r="I398" i="4"/>
  <c r="AU398" i="4"/>
  <c r="H324" i="4"/>
  <c r="AT324" i="4"/>
  <c r="H476" i="4"/>
  <c r="AT476" i="4"/>
  <c r="I402" i="4"/>
  <c r="AU402" i="4"/>
  <c r="F439" i="4"/>
  <c r="AR439" i="4"/>
  <c r="E397" i="4"/>
  <c r="AQ397" i="4"/>
  <c r="J381" i="4"/>
  <c r="AV381" i="4"/>
  <c r="G460" i="4"/>
  <c r="AS460" i="4"/>
  <c r="K347" i="4"/>
  <c r="AW347" i="4"/>
  <c r="I492" i="4"/>
  <c r="AU492" i="4"/>
  <c r="H359" i="4"/>
  <c r="AT359" i="4"/>
  <c r="K331" i="4"/>
  <c r="AW331" i="4"/>
  <c r="E492" i="4"/>
  <c r="AQ492" i="4"/>
  <c r="J468" i="4"/>
  <c r="AV468" i="4"/>
  <c r="I370" i="4"/>
  <c r="W370" i="4" s="1"/>
  <c r="AU370" i="4"/>
  <c r="H404" i="4"/>
  <c r="AT404" i="4"/>
  <c r="K391" i="4"/>
  <c r="AW391" i="4"/>
  <c r="F408" i="4"/>
  <c r="AR408" i="4"/>
  <c r="K489" i="4"/>
  <c r="AW489" i="4"/>
  <c r="H464" i="4"/>
  <c r="AT464" i="4"/>
  <c r="G474" i="4"/>
  <c r="AS474" i="4"/>
  <c r="K492" i="4"/>
  <c r="AW492" i="4"/>
  <c r="F492" i="4"/>
  <c r="AR492" i="4"/>
  <c r="D398" i="4"/>
  <c r="AP398" i="4"/>
  <c r="D343" i="4"/>
  <c r="AP343" i="4"/>
  <c r="I450" i="4"/>
  <c r="AU450" i="4"/>
  <c r="F348" i="4"/>
  <c r="AR348" i="4"/>
  <c r="H460" i="4"/>
  <c r="AT460" i="4"/>
  <c r="H443" i="4"/>
  <c r="AT443" i="4"/>
  <c r="J510" i="4"/>
  <c r="W510" i="4" s="1"/>
  <c r="AV510" i="4"/>
  <c r="K363" i="4"/>
  <c r="X363" i="4" s="1"/>
  <c r="AW363" i="4"/>
  <c r="E403" i="4"/>
  <c r="AQ403" i="4"/>
  <c r="I324" i="4"/>
  <c r="AU324" i="4"/>
  <c r="D331" i="4"/>
  <c r="AP331" i="4"/>
  <c r="G324" i="4"/>
  <c r="AS324" i="4"/>
  <c r="H410" i="4"/>
  <c r="AT410" i="4"/>
  <c r="J489" i="4"/>
  <c r="AV489" i="4"/>
  <c r="K372" i="4"/>
  <c r="AW372" i="4"/>
  <c r="E455" i="4"/>
  <c r="AQ455" i="4"/>
  <c r="I394" i="4"/>
  <c r="AU394" i="4"/>
  <c r="G439" i="4"/>
  <c r="AS439" i="4"/>
  <c r="K362" i="4"/>
  <c r="AW362" i="4"/>
  <c r="K404" i="4"/>
  <c r="AW404" i="4"/>
  <c r="D408" i="4"/>
  <c r="AP408" i="4"/>
  <c r="J331" i="4"/>
  <c r="AV331" i="4"/>
  <c r="E408" i="4"/>
  <c r="AQ408" i="4"/>
  <c r="H432" i="4"/>
  <c r="V432" i="4" s="1"/>
  <c r="AT432" i="4"/>
  <c r="J398" i="4"/>
  <c r="AV398" i="4"/>
  <c r="E343" i="4"/>
  <c r="AQ343" i="4"/>
  <c r="E364" i="4"/>
  <c r="R364" i="4" s="1"/>
  <c r="AQ364" i="4"/>
  <c r="I489" i="4"/>
  <c r="AU489" i="4"/>
  <c r="J372" i="4"/>
  <c r="AV372" i="4"/>
  <c r="D492" i="4"/>
  <c r="AP492" i="4"/>
  <c r="K395" i="4"/>
  <c r="AW395" i="4"/>
  <c r="K354" i="4"/>
  <c r="AW354" i="4"/>
  <c r="E398" i="4"/>
  <c r="AQ398" i="4"/>
  <c r="C340" i="4"/>
  <c r="AO340" i="4"/>
  <c r="K398" i="4"/>
  <c r="AW398" i="4"/>
  <c r="G492" i="4"/>
  <c r="AS492" i="4"/>
  <c r="E340" i="4"/>
  <c r="AQ340" i="4"/>
  <c r="J402" i="4"/>
  <c r="AV402" i="4"/>
  <c r="G443" i="4"/>
  <c r="AS443" i="4"/>
  <c r="T315" i="4"/>
  <c r="X437" i="4"/>
  <c r="X351" i="4"/>
  <c r="R461" i="4"/>
  <c r="X491" i="4"/>
  <c r="X461" i="4"/>
  <c r="V433" i="4"/>
  <c r="X415" i="4"/>
  <c r="S423" i="4"/>
  <c r="U321" i="4"/>
  <c r="V360" i="4"/>
  <c r="D415" i="4"/>
  <c r="AP415" i="4"/>
  <c r="E319" i="4"/>
  <c r="AQ319" i="4"/>
  <c r="E314" i="4"/>
  <c r="AQ314" i="4"/>
  <c r="D420" i="4"/>
  <c r="AP420" i="4"/>
  <c r="J353" i="4"/>
  <c r="AV353" i="4"/>
  <c r="G314" i="4"/>
  <c r="U314" i="4" s="1"/>
  <c r="AS314" i="4"/>
  <c r="F430" i="4"/>
  <c r="T430" i="4" s="1"/>
  <c r="AR430" i="4"/>
  <c r="K332" i="4"/>
  <c r="X332" i="4" s="1"/>
  <c r="AW332" i="4"/>
  <c r="I435" i="4"/>
  <c r="AU435" i="4"/>
  <c r="G383" i="4"/>
  <c r="AS383" i="4"/>
  <c r="K314" i="4"/>
  <c r="X314" i="4" s="1"/>
  <c r="AW314" i="4"/>
  <c r="E445" i="4"/>
  <c r="S445" i="4" s="1"/>
  <c r="AQ445" i="4"/>
  <c r="Q384" i="4"/>
  <c r="E420" i="4"/>
  <c r="AQ420" i="4"/>
  <c r="H383" i="4"/>
  <c r="AT383" i="4"/>
  <c r="F454" i="4"/>
  <c r="T454" i="4" s="1"/>
  <c r="AR454" i="4"/>
  <c r="E415" i="4"/>
  <c r="AQ415" i="4"/>
  <c r="I329" i="4"/>
  <c r="AU329" i="4"/>
  <c r="H435" i="4"/>
  <c r="AT435" i="4"/>
  <c r="D319" i="4"/>
  <c r="AP319" i="4"/>
  <c r="K436" i="4"/>
  <c r="AW436" i="4"/>
  <c r="H445" i="4"/>
  <c r="U445" i="4" s="1"/>
  <c r="AT445" i="4"/>
  <c r="J329" i="4"/>
  <c r="AV329" i="4"/>
  <c r="J485" i="4"/>
  <c r="AV485" i="4"/>
  <c r="C314" i="4"/>
  <c r="AO314" i="4"/>
  <c r="K329" i="4"/>
  <c r="AW329" i="4"/>
  <c r="J436" i="4"/>
  <c r="W436" i="4" s="1"/>
  <c r="AV436" i="4"/>
  <c r="I485" i="4"/>
  <c r="AU485" i="4"/>
  <c r="D314" i="4"/>
  <c r="AP314" i="4"/>
  <c r="K485" i="4"/>
  <c r="AW485" i="4"/>
  <c r="K353" i="4"/>
  <c r="AW353" i="4"/>
  <c r="R438" i="4"/>
  <c r="S352" i="4"/>
  <c r="W382" i="4"/>
  <c r="X438" i="4"/>
  <c r="U316" i="4"/>
  <c r="D355" i="4"/>
  <c r="D352" i="4"/>
  <c r="R352" i="4" s="1"/>
  <c r="X313" i="4"/>
  <c r="W316" i="4"/>
  <c r="U483" i="4"/>
  <c r="H456" i="4"/>
  <c r="I456" i="4"/>
  <c r="E355" i="4"/>
  <c r="D111" i="4"/>
  <c r="AP316" i="4" s="1"/>
  <c r="K111" i="4"/>
  <c r="AW316" i="4" s="1"/>
  <c r="AG170" i="4"/>
  <c r="AF173" i="4"/>
  <c r="AH160" i="4"/>
  <c r="AD205" i="4"/>
  <c r="AG119" i="4"/>
  <c r="E111" i="4"/>
  <c r="AQ316" i="4" s="1"/>
  <c r="AI170" i="4"/>
  <c r="AI160" i="4"/>
  <c r="AE205" i="4"/>
  <c r="J53" i="9"/>
  <c r="J4" i="9" s="1"/>
  <c r="C169" i="4"/>
  <c r="I56" i="4"/>
  <c r="D45" i="4"/>
  <c r="H56" i="4"/>
  <c r="C45" i="4"/>
  <c r="C14" i="4"/>
  <c r="U460" i="4" l="1"/>
  <c r="Q340" i="4"/>
  <c r="X324" i="4"/>
  <c r="S455" i="4"/>
  <c r="X394" i="4"/>
  <c r="T356" i="4"/>
  <c r="X398" i="4"/>
  <c r="W492" i="4"/>
  <c r="U443" i="4"/>
  <c r="X391" i="4"/>
  <c r="X347" i="4"/>
  <c r="W398" i="4"/>
  <c r="R408" i="4"/>
  <c r="X395" i="4"/>
  <c r="X381" i="4"/>
  <c r="T432" i="4"/>
  <c r="T348" i="4"/>
  <c r="S408" i="4"/>
  <c r="X372" i="4"/>
  <c r="T474" i="4"/>
  <c r="R398" i="4"/>
  <c r="W394" i="4"/>
  <c r="V450" i="4"/>
  <c r="W468" i="4"/>
  <c r="X492" i="4"/>
  <c r="Q328" i="4"/>
  <c r="X489" i="4"/>
  <c r="T492" i="4"/>
  <c r="X404" i="4"/>
  <c r="U324" i="4"/>
  <c r="T410" i="4"/>
  <c r="U492" i="4"/>
  <c r="R331" i="4"/>
  <c r="W324" i="4"/>
  <c r="R397" i="4"/>
  <c r="Q398" i="4"/>
  <c r="R492" i="4"/>
  <c r="V464" i="4"/>
  <c r="U404" i="4"/>
  <c r="W402" i="4"/>
  <c r="V460" i="4"/>
  <c r="R340" i="4"/>
  <c r="U410" i="4"/>
  <c r="Q393" i="4"/>
  <c r="X362" i="4"/>
  <c r="V359" i="4"/>
  <c r="U493" i="4"/>
  <c r="R403" i="4"/>
  <c r="X354" i="4"/>
  <c r="R343" i="4"/>
  <c r="X331" i="4"/>
  <c r="T439" i="4"/>
  <c r="W489" i="4"/>
  <c r="D511" i="4"/>
  <c r="AP511" i="4"/>
  <c r="G425" i="4"/>
  <c r="U425" i="4" s="1"/>
  <c r="AS425" i="4"/>
  <c r="W381" i="4"/>
  <c r="H466" i="4"/>
  <c r="AT466" i="4"/>
  <c r="F479" i="4"/>
  <c r="T479" i="4" s="1"/>
  <c r="AR479" i="4"/>
  <c r="G476" i="4"/>
  <c r="U476" i="4" s="1"/>
  <c r="AS476" i="4"/>
  <c r="E511" i="4"/>
  <c r="AQ511" i="4"/>
  <c r="I466" i="4"/>
  <c r="AU466" i="4"/>
  <c r="C374" i="4"/>
  <c r="Q374" i="4" s="1"/>
  <c r="AO374" i="4"/>
  <c r="I476" i="4"/>
  <c r="V476" i="4" s="1"/>
  <c r="AU476" i="4"/>
  <c r="X402" i="4"/>
  <c r="X485" i="4"/>
  <c r="W485" i="4"/>
  <c r="R319" i="4"/>
  <c r="R420" i="4"/>
  <c r="X353" i="4"/>
  <c r="U383" i="4"/>
  <c r="R415" i="4"/>
  <c r="X436" i="4"/>
  <c r="V435" i="4"/>
  <c r="R314" i="4"/>
  <c r="X329" i="4"/>
  <c r="W329" i="4"/>
  <c r="Q314" i="4"/>
  <c r="R355" i="4"/>
  <c r="D316" i="4"/>
  <c r="V456" i="4"/>
  <c r="K316" i="4"/>
  <c r="X316" i="4" s="1"/>
  <c r="E316" i="4"/>
  <c r="D148" i="4"/>
  <c r="AE196" i="4"/>
  <c r="C148" i="4"/>
  <c r="AH193" i="4"/>
  <c r="I159" i="4"/>
  <c r="AD108" i="4"/>
  <c r="AP414" i="4" s="1"/>
  <c r="AH200" i="4"/>
  <c r="AE203" i="4"/>
  <c r="AG200" i="4"/>
  <c r="H159" i="4"/>
  <c r="C117" i="4"/>
  <c r="U432" i="4"/>
  <c r="V316" i="4"/>
  <c r="W358" i="4"/>
  <c r="R423" i="4"/>
  <c r="D60" i="4"/>
  <c r="F11" i="4"/>
  <c r="E26" i="4"/>
  <c r="G11" i="4"/>
  <c r="D81" i="4"/>
  <c r="E51" i="4"/>
  <c r="E18" i="4"/>
  <c r="D49" i="4"/>
  <c r="C43" i="4"/>
  <c r="D26" i="4"/>
  <c r="E81" i="4"/>
  <c r="J70" i="4"/>
  <c r="D51" i="4"/>
  <c r="I26" i="4"/>
  <c r="E49" i="4"/>
  <c r="I28" i="4"/>
  <c r="K70" i="4"/>
  <c r="C49" i="4"/>
  <c r="E83" i="4"/>
  <c r="J26" i="4"/>
  <c r="D43" i="4"/>
  <c r="C60" i="4"/>
  <c r="I63" i="4"/>
  <c r="H55" i="4"/>
  <c r="F51" i="4"/>
  <c r="F18" i="4"/>
  <c r="E60" i="4"/>
  <c r="C46" i="4"/>
  <c r="H21" i="4"/>
  <c r="I39" i="4"/>
  <c r="D46" i="4"/>
  <c r="D18" i="4"/>
  <c r="C21" i="4"/>
  <c r="G32" i="4"/>
  <c r="K26" i="4"/>
  <c r="C82" i="4"/>
  <c r="C81" i="4"/>
  <c r="D83" i="4"/>
  <c r="E46" i="4"/>
  <c r="V466" i="4" l="1"/>
  <c r="R511" i="4"/>
  <c r="E509" i="4"/>
  <c r="R509" i="4" s="1"/>
  <c r="AQ509" i="4"/>
  <c r="H506" i="4"/>
  <c r="AT506" i="4"/>
  <c r="H499" i="4"/>
  <c r="U499" i="4" s="1"/>
  <c r="AT499" i="4"/>
  <c r="I364" i="4"/>
  <c r="AU364" i="4"/>
  <c r="H364" i="4"/>
  <c r="AT364" i="4"/>
  <c r="G506" i="4"/>
  <c r="AS506" i="4"/>
  <c r="E502" i="4"/>
  <c r="S502" i="4" s="1"/>
  <c r="AQ502" i="4"/>
  <c r="D353" i="4"/>
  <c r="AP353" i="4"/>
  <c r="C322" i="4"/>
  <c r="Q322" i="4" s="1"/>
  <c r="AO322" i="4"/>
  <c r="C353" i="4"/>
  <c r="AO353" i="4"/>
  <c r="E45" i="13"/>
  <c r="R316" i="4"/>
  <c r="D414" i="4"/>
  <c r="AD123" i="4"/>
  <c r="AG183" i="4"/>
  <c r="D154" i="4"/>
  <c r="AE108" i="4"/>
  <c r="AD128" i="4"/>
  <c r="E152" i="4"/>
  <c r="H158" i="4"/>
  <c r="E121" i="4"/>
  <c r="C185" i="4"/>
  <c r="E129" i="4"/>
  <c r="C184" i="4"/>
  <c r="C149" i="4"/>
  <c r="C163" i="4"/>
  <c r="K129" i="4"/>
  <c r="I142" i="4"/>
  <c r="E154" i="4"/>
  <c r="AD142" i="4"/>
  <c r="I166" i="4"/>
  <c r="AK159" i="4"/>
  <c r="D152" i="4"/>
  <c r="G114" i="4"/>
  <c r="D121" i="4"/>
  <c r="I131" i="4"/>
  <c r="H124" i="4"/>
  <c r="E149" i="4"/>
  <c r="E163" i="4"/>
  <c r="J129" i="4"/>
  <c r="K173" i="4"/>
  <c r="AH183" i="4"/>
  <c r="C146" i="4"/>
  <c r="C124" i="4"/>
  <c r="AE145" i="4"/>
  <c r="AG155" i="4"/>
  <c r="AS461" i="4" s="1"/>
  <c r="D129" i="4"/>
  <c r="E184" i="4"/>
  <c r="D184" i="4"/>
  <c r="AG115" i="4"/>
  <c r="I129" i="4"/>
  <c r="AH172" i="4"/>
  <c r="C152" i="4"/>
  <c r="D186" i="4"/>
  <c r="D146" i="4"/>
  <c r="F154" i="4"/>
  <c r="E186" i="4"/>
  <c r="AJ159" i="4"/>
  <c r="AK196" i="4"/>
  <c r="F114" i="4"/>
  <c r="F121" i="4"/>
  <c r="AD145" i="4"/>
  <c r="AD113" i="4"/>
  <c r="G135" i="4"/>
  <c r="D149" i="4"/>
  <c r="D163" i="4"/>
  <c r="AF115" i="4"/>
  <c r="J173" i="4"/>
  <c r="AG172" i="4"/>
  <c r="AI136" i="4"/>
  <c r="W461" i="4"/>
  <c r="T444" i="4"/>
  <c r="W353" i="4"/>
  <c r="U439" i="4"/>
  <c r="U495" i="4"/>
  <c r="W368" i="4"/>
  <c r="V324" i="4"/>
  <c r="W439" i="4"/>
  <c r="W351" i="4"/>
  <c r="U315" i="4"/>
  <c r="R452" i="4"/>
  <c r="J69" i="4"/>
  <c r="C16" i="4"/>
  <c r="G36" i="4"/>
  <c r="C40" i="4"/>
  <c r="H37" i="4"/>
  <c r="C15" i="4"/>
  <c r="D77" i="4"/>
  <c r="G55" i="4"/>
  <c r="E69" i="4"/>
  <c r="I84" i="4"/>
  <c r="E101" i="4"/>
  <c r="F17" i="4"/>
  <c r="G72" i="4"/>
  <c r="I10" i="4"/>
  <c r="I72" i="4"/>
  <c r="G95" i="4"/>
  <c r="F41" i="4"/>
  <c r="D57" i="4"/>
  <c r="G17" i="4"/>
  <c r="H41" i="4"/>
  <c r="J51" i="4"/>
  <c r="C65" i="4"/>
  <c r="J35" i="4"/>
  <c r="E57" i="4"/>
  <c r="E48" i="4"/>
  <c r="D65" i="4"/>
  <c r="K51" i="4"/>
  <c r="G41" i="4"/>
  <c r="D101" i="4"/>
  <c r="E92" i="4"/>
  <c r="H36" i="4"/>
  <c r="C57" i="4"/>
  <c r="H63" i="4"/>
  <c r="E77" i="4"/>
  <c r="C48" i="4"/>
  <c r="F92" i="4"/>
  <c r="J89" i="4"/>
  <c r="H72" i="4"/>
  <c r="D48" i="4"/>
  <c r="I23" i="4"/>
  <c r="I37" i="4"/>
  <c r="C101" i="4"/>
  <c r="F32" i="4"/>
  <c r="H84" i="4"/>
  <c r="H23" i="4"/>
  <c r="F83" i="4"/>
  <c r="G38" i="4"/>
  <c r="U506" i="4" l="1"/>
  <c r="V364" i="4"/>
  <c r="D451" i="4"/>
  <c r="AP451" i="4"/>
  <c r="D434" i="4"/>
  <c r="AP434" i="4"/>
  <c r="E368" i="4"/>
  <c r="AQ368" i="4"/>
  <c r="K465" i="4"/>
  <c r="AW465" i="4"/>
  <c r="J378" i="4"/>
  <c r="AV378" i="4"/>
  <c r="C357" i="4"/>
  <c r="AO357" i="4"/>
  <c r="E451" i="4"/>
  <c r="AQ451" i="4"/>
  <c r="E354" i="4"/>
  <c r="AQ354" i="4"/>
  <c r="I371" i="4"/>
  <c r="W371" i="4" s="1"/>
  <c r="AU371" i="4"/>
  <c r="C389" i="4"/>
  <c r="AO389" i="4"/>
  <c r="I442" i="4"/>
  <c r="V442" i="4" s="1"/>
  <c r="AU442" i="4"/>
  <c r="C354" i="4"/>
  <c r="AO354" i="4"/>
  <c r="G478" i="4"/>
  <c r="AS478" i="4"/>
  <c r="H478" i="4"/>
  <c r="V478" i="4" s="1"/>
  <c r="AT478" i="4"/>
  <c r="D448" i="4"/>
  <c r="AP448" i="4"/>
  <c r="D359" i="4"/>
  <c r="AP359" i="4"/>
  <c r="F326" i="4"/>
  <c r="AR326" i="4"/>
  <c r="D368" i="4"/>
  <c r="AP368" i="4"/>
  <c r="E359" i="4"/>
  <c r="AQ359" i="4"/>
  <c r="D354" i="4"/>
  <c r="AP354" i="4"/>
  <c r="E391" i="4"/>
  <c r="AQ391" i="4"/>
  <c r="G421" i="4"/>
  <c r="U421" i="4" s="1"/>
  <c r="AS421" i="4"/>
  <c r="I347" i="4"/>
  <c r="W347" i="4" s="1"/>
  <c r="AU347" i="4"/>
  <c r="E326" i="4"/>
  <c r="AQ326" i="4"/>
  <c r="D429" i="4"/>
  <c r="AP429" i="4"/>
  <c r="D357" i="4"/>
  <c r="AP357" i="4"/>
  <c r="D391" i="4"/>
  <c r="AP391" i="4"/>
  <c r="K502" i="4"/>
  <c r="X502" i="4" s="1"/>
  <c r="AW502" i="4"/>
  <c r="J465" i="4"/>
  <c r="W465" i="4" s="1"/>
  <c r="AV465" i="4"/>
  <c r="G489" i="4"/>
  <c r="AS489" i="4"/>
  <c r="G340" i="4"/>
  <c r="U340" i="4" s="1"/>
  <c r="AS340" i="4"/>
  <c r="D389" i="4"/>
  <c r="AP389" i="4"/>
  <c r="H489" i="4"/>
  <c r="V489" i="4" s="1"/>
  <c r="AT489" i="4"/>
  <c r="D326" i="4"/>
  <c r="AP326" i="4"/>
  <c r="H363" i="4"/>
  <c r="V363" i="4" s="1"/>
  <c r="AT363" i="4"/>
  <c r="S509" i="4"/>
  <c r="F421" i="4"/>
  <c r="AR421" i="4"/>
  <c r="D419" i="4"/>
  <c r="AP419" i="4"/>
  <c r="F359" i="4"/>
  <c r="AR359" i="4"/>
  <c r="E389" i="4"/>
  <c r="AQ389" i="4"/>
  <c r="K378" i="4"/>
  <c r="AW378" i="4"/>
  <c r="C368" i="4"/>
  <c r="AO368" i="4"/>
  <c r="E357" i="4"/>
  <c r="AQ357" i="4"/>
  <c r="Q353" i="4"/>
  <c r="C329" i="4"/>
  <c r="Q329" i="4" s="1"/>
  <c r="AO329" i="4"/>
  <c r="H329" i="4"/>
  <c r="V329" i="4" s="1"/>
  <c r="AT329" i="4"/>
  <c r="D351" i="4"/>
  <c r="AP351" i="4"/>
  <c r="G319" i="4"/>
  <c r="AS319" i="4"/>
  <c r="I334" i="4"/>
  <c r="AU334" i="4"/>
  <c r="D334" i="4"/>
  <c r="AP334" i="4"/>
  <c r="J334" i="4"/>
  <c r="AV334" i="4"/>
  <c r="C390" i="4"/>
  <c r="Q390" i="4" s="1"/>
  <c r="AO390" i="4"/>
  <c r="C351" i="4"/>
  <c r="AO351" i="4"/>
  <c r="I336" i="4"/>
  <c r="W336" i="4" s="1"/>
  <c r="AU336" i="4"/>
  <c r="F319" i="4"/>
  <c r="AR319" i="4"/>
  <c r="K334" i="4"/>
  <c r="AW334" i="4"/>
  <c r="E334" i="4"/>
  <c r="AQ334" i="4"/>
  <c r="AQ414" i="4"/>
  <c r="D45" i="13"/>
  <c r="G461" i="4"/>
  <c r="U461" i="4" s="1"/>
  <c r="E414" i="4"/>
  <c r="R414" i="4" s="1"/>
  <c r="AK127" i="4"/>
  <c r="AH118" i="4"/>
  <c r="AH201" i="4"/>
  <c r="AH140" i="4"/>
  <c r="H144" i="4"/>
  <c r="C119" i="4"/>
  <c r="D204" i="4"/>
  <c r="AI165" i="4"/>
  <c r="AK168" i="4"/>
  <c r="G139" i="4"/>
  <c r="AJ111" i="4"/>
  <c r="AV417" i="4" s="1"/>
  <c r="H166" i="4"/>
  <c r="AH153" i="4"/>
  <c r="AD157" i="4"/>
  <c r="AP463" i="4" s="1"/>
  <c r="G120" i="4"/>
  <c r="J192" i="4"/>
  <c r="AE115" i="4"/>
  <c r="AF190" i="4"/>
  <c r="E151" i="4"/>
  <c r="AQ356" i="4" s="1"/>
  <c r="C168" i="4"/>
  <c r="AI151" i="4"/>
  <c r="AU457" i="4" s="1"/>
  <c r="E180" i="4"/>
  <c r="K154" i="4"/>
  <c r="G144" i="4"/>
  <c r="AG118" i="4"/>
  <c r="I113" i="4"/>
  <c r="I126" i="4"/>
  <c r="I140" i="4"/>
  <c r="H187" i="4"/>
  <c r="AG199" i="4"/>
  <c r="C143" i="4"/>
  <c r="AF147" i="4"/>
  <c r="AR453" i="4" s="1"/>
  <c r="AK150" i="4"/>
  <c r="AW456" i="4" s="1"/>
  <c r="AE135" i="4"/>
  <c r="E160" i="4"/>
  <c r="D160" i="4"/>
  <c r="AE178" i="4"/>
  <c r="AD115" i="4"/>
  <c r="AD168" i="4"/>
  <c r="AK134" i="4"/>
  <c r="D151" i="4"/>
  <c r="AP356" i="4" s="1"/>
  <c r="E195" i="4"/>
  <c r="G175" i="4"/>
  <c r="AS380" i="4" s="1"/>
  <c r="E172" i="4"/>
  <c r="AJ170" i="4"/>
  <c r="AI135" i="4"/>
  <c r="AJ197" i="4"/>
  <c r="AG198" i="4"/>
  <c r="C204" i="4"/>
  <c r="F144" i="4"/>
  <c r="AD182" i="4"/>
  <c r="H126" i="4"/>
  <c r="AJ188" i="4"/>
  <c r="H139" i="4"/>
  <c r="H140" i="4"/>
  <c r="J138" i="4"/>
  <c r="G158" i="4"/>
  <c r="AE147" i="4"/>
  <c r="F120" i="4"/>
  <c r="AD178" i="4"/>
  <c r="AE190" i="4"/>
  <c r="D168" i="4"/>
  <c r="AH151" i="4"/>
  <c r="AT457" i="4" s="1"/>
  <c r="F195" i="4"/>
  <c r="D180" i="4"/>
  <c r="J154" i="4"/>
  <c r="AH110" i="4"/>
  <c r="E204" i="4"/>
  <c r="F135" i="4"/>
  <c r="I187" i="4"/>
  <c r="C118" i="4"/>
  <c r="F186" i="4"/>
  <c r="AG147" i="4"/>
  <c r="AS453" i="4" s="1"/>
  <c r="AJ150" i="4"/>
  <c r="AV456" i="4" s="1"/>
  <c r="J172" i="4"/>
  <c r="AI148" i="4"/>
  <c r="AF135" i="4"/>
  <c r="G198" i="4"/>
  <c r="C160" i="4"/>
  <c r="AK114" i="4"/>
  <c r="AE168" i="4"/>
  <c r="AJ134" i="4"/>
  <c r="C151" i="4"/>
  <c r="I175" i="4"/>
  <c r="AU380" i="4" s="1"/>
  <c r="H175" i="4"/>
  <c r="AT380" i="4" s="1"/>
  <c r="AK170" i="4"/>
  <c r="AJ135" i="4"/>
  <c r="AK197" i="4"/>
  <c r="E53" i="9"/>
  <c r="E4" i="9" s="1"/>
  <c r="G141" i="4"/>
  <c r="V357" i="4"/>
  <c r="V369" i="4"/>
  <c r="U355" i="4"/>
  <c r="V423" i="4"/>
  <c r="V493" i="4"/>
  <c r="V434" i="4"/>
  <c r="S370" i="4"/>
  <c r="R346" i="4"/>
  <c r="H94" i="4"/>
  <c r="G90" i="4"/>
  <c r="F99" i="4"/>
  <c r="F59" i="4"/>
  <c r="I33" i="4"/>
  <c r="G52" i="4"/>
  <c r="H91" i="4"/>
  <c r="H100" i="4"/>
  <c r="I42" i="4"/>
  <c r="H93" i="4"/>
  <c r="C99" i="4"/>
  <c r="E58" i="4"/>
  <c r="F90" i="4"/>
  <c r="I93" i="4"/>
  <c r="G15" i="4"/>
  <c r="I40" i="4"/>
  <c r="C35" i="4"/>
  <c r="E99" i="4"/>
  <c r="D99" i="4"/>
  <c r="D58" i="4"/>
  <c r="G60" i="4"/>
  <c r="F101" i="4"/>
  <c r="E73" i="4"/>
  <c r="F71" i="4"/>
  <c r="G34" i="4"/>
  <c r="G79" i="4"/>
  <c r="F6" i="4"/>
  <c r="G99" i="4"/>
  <c r="C53" i="4"/>
  <c r="G23" i="4"/>
  <c r="J75" i="4"/>
  <c r="I27" i="4"/>
  <c r="F54" i="4"/>
  <c r="G101" i="4"/>
  <c r="G81" i="4"/>
  <c r="I91" i="4"/>
  <c r="H27" i="4"/>
  <c r="H14" i="4"/>
  <c r="H34" i="4"/>
  <c r="H40" i="4"/>
  <c r="H15" i="4"/>
  <c r="C55" i="4"/>
  <c r="D7" i="4"/>
  <c r="D55" i="4"/>
  <c r="F91" i="4"/>
  <c r="D37" i="4"/>
  <c r="G93" i="4"/>
  <c r="H26" i="4"/>
  <c r="E59" i="4"/>
  <c r="H24" i="4"/>
  <c r="E37" i="4"/>
  <c r="G100" i="4"/>
  <c r="K78" i="4"/>
  <c r="G91" i="4"/>
  <c r="I96" i="4"/>
  <c r="C100" i="4"/>
  <c r="E7" i="4"/>
  <c r="H90" i="4"/>
  <c r="H42" i="4"/>
  <c r="F23" i="4"/>
  <c r="G56" i="4"/>
  <c r="K67" i="4"/>
  <c r="I15" i="4"/>
  <c r="E33" i="4"/>
  <c r="J78" i="4"/>
  <c r="C7" i="4"/>
  <c r="G71" i="4"/>
  <c r="I75" i="4"/>
  <c r="R354" i="4" l="1"/>
  <c r="D43" i="13"/>
  <c r="Q357" i="4"/>
  <c r="Q354" i="4"/>
  <c r="R359" i="4"/>
  <c r="S326" i="4"/>
  <c r="U478" i="4"/>
  <c r="X378" i="4"/>
  <c r="X465" i="4"/>
  <c r="U489" i="4"/>
  <c r="R451" i="4"/>
  <c r="R357" i="4"/>
  <c r="R389" i="4"/>
  <c r="S359" i="4"/>
  <c r="R326" i="4"/>
  <c r="R368" i="4"/>
  <c r="Q389" i="4"/>
  <c r="R391" i="4"/>
  <c r="Q368" i="4"/>
  <c r="AQ453" i="4"/>
  <c r="T421" i="4"/>
  <c r="G403" i="4"/>
  <c r="U403" i="4" s="1"/>
  <c r="AS403" i="4"/>
  <c r="I392" i="4"/>
  <c r="AU392" i="4"/>
  <c r="D373" i="4"/>
  <c r="AP373" i="4"/>
  <c r="J343" i="4"/>
  <c r="W343" i="4" s="1"/>
  <c r="AV343" i="4"/>
  <c r="C409" i="4"/>
  <c r="AO409" i="4"/>
  <c r="I318" i="4"/>
  <c r="W318" i="4" s="1"/>
  <c r="AU318" i="4"/>
  <c r="F496" i="4"/>
  <c r="AR496" i="4"/>
  <c r="H424" i="4"/>
  <c r="AT424" i="4"/>
  <c r="G363" i="4"/>
  <c r="U363" i="4" s="1"/>
  <c r="AS363" i="4"/>
  <c r="I331" i="4"/>
  <c r="AU331" i="4"/>
  <c r="E496" i="4"/>
  <c r="R496" i="4" s="1"/>
  <c r="AQ496" i="4"/>
  <c r="J503" i="4"/>
  <c r="AV503" i="4"/>
  <c r="C356" i="4"/>
  <c r="AO356" i="4"/>
  <c r="K474" i="4"/>
  <c r="X474" i="4" s="1"/>
  <c r="AW474" i="4"/>
  <c r="J440" i="4"/>
  <c r="AV440" i="4"/>
  <c r="C348" i="4"/>
  <c r="Q348" i="4" s="1"/>
  <c r="AO348" i="4"/>
  <c r="I471" i="4"/>
  <c r="V471" i="4" s="1"/>
  <c r="AU471" i="4"/>
  <c r="G505" i="4"/>
  <c r="U505" i="4" s="1"/>
  <c r="AS505" i="4"/>
  <c r="G325" i="4"/>
  <c r="AS325" i="4"/>
  <c r="C323" i="4"/>
  <c r="Q323" i="4" s="1"/>
  <c r="AO323" i="4"/>
  <c r="E441" i="4"/>
  <c r="R441" i="4" s="1"/>
  <c r="AQ441" i="4"/>
  <c r="F441" i="4"/>
  <c r="AR441" i="4"/>
  <c r="G504" i="4"/>
  <c r="U504" i="4" s="1"/>
  <c r="AS504" i="4"/>
  <c r="G424" i="4"/>
  <c r="AS424" i="4"/>
  <c r="H345" i="4"/>
  <c r="AT345" i="4"/>
  <c r="J397" i="4"/>
  <c r="W397" i="4" s="1"/>
  <c r="AV397" i="4"/>
  <c r="J377" i="4"/>
  <c r="W377" i="4" s="1"/>
  <c r="AV377" i="4"/>
  <c r="I441" i="4"/>
  <c r="AU441" i="4"/>
  <c r="D409" i="4"/>
  <c r="AP409" i="4"/>
  <c r="K503" i="4"/>
  <c r="AW503" i="4"/>
  <c r="J359" i="4"/>
  <c r="AV359" i="4"/>
  <c r="F325" i="4"/>
  <c r="AR325" i="4"/>
  <c r="J494" i="4"/>
  <c r="W494" i="4" s="1"/>
  <c r="AV494" i="4"/>
  <c r="J476" i="4"/>
  <c r="W476" i="4" s="1"/>
  <c r="AV476" i="4"/>
  <c r="E385" i="4"/>
  <c r="AQ385" i="4"/>
  <c r="C324" i="4"/>
  <c r="Q324" i="4" s="1"/>
  <c r="AO324" i="4"/>
  <c r="F349" i="4"/>
  <c r="S349" i="4" s="1"/>
  <c r="AR349" i="4"/>
  <c r="H507" i="4"/>
  <c r="V507" i="4" s="1"/>
  <c r="AT507" i="4"/>
  <c r="F340" i="4"/>
  <c r="T340" i="4" s="1"/>
  <c r="AR340" i="4"/>
  <c r="K440" i="4"/>
  <c r="AW440" i="4"/>
  <c r="E421" i="4"/>
  <c r="AQ421" i="4"/>
  <c r="E409" i="4"/>
  <c r="AQ409" i="4"/>
  <c r="D474" i="4"/>
  <c r="AP474" i="4"/>
  <c r="G349" i="4"/>
  <c r="AS349" i="4"/>
  <c r="E474" i="4"/>
  <c r="AQ474" i="4"/>
  <c r="D421" i="4"/>
  <c r="AP421" i="4"/>
  <c r="K359" i="4"/>
  <c r="AW359" i="4"/>
  <c r="G346" i="4"/>
  <c r="U346" i="4" s="1"/>
  <c r="AS346" i="4"/>
  <c r="J441" i="4"/>
  <c r="AV441" i="4"/>
  <c r="D385" i="4"/>
  <c r="AP385" i="4"/>
  <c r="H331" i="4"/>
  <c r="AT331" i="4"/>
  <c r="E377" i="4"/>
  <c r="R377" i="4" s="1"/>
  <c r="AQ377" i="4"/>
  <c r="D365" i="4"/>
  <c r="AP365" i="4"/>
  <c r="H392" i="4"/>
  <c r="AT392" i="4"/>
  <c r="H459" i="4"/>
  <c r="U459" i="4" s="1"/>
  <c r="AT459" i="4"/>
  <c r="H349" i="4"/>
  <c r="AT349" i="4"/>
  <c r="K476" i="4"/>
  <c r="AW476" i="4"/>
  <c r="C365" i="4"/>
  <c r="AO365" i="4"/>
  <c r="F391" i="4"/>
  <c r="T391" i="4" s="1"/>
  <c r="AR391" i="4"/>
  <c r="D488" i="4"/>
  <c r="R488" i="4" s="1"/>
  <c r="AP488" i="4"/>
  <c r="E365" i="4"/>
  <c r="AQ365" i="4"/>
  <c r="I345" i="4"/>
  <c r="AU345" i="4"/>
  <c r="C373" i="4"/>
  <c r="AO373" i="4"/>
  <c r="H371" i="4"/>
  <c r="V371" i="4" s="1"/>
  <c r="AT371" i="4"/>
  <c r="H446" i="4"/>
  <c r="U446" i="4" s="1"/>
  <c r="AT446" i="4"/>
  <c r="H416" i="4"/>
  <c r="U416" i="4" s="1"/>
  <c r="AT416" i="4"/>
  <c r="W334" i="4"/>
  <c r="R334" i="4"/>
  <c r="T319" i="4"/>
  <c r="Q351" i="4"/>
  <c r="X334" i="4"/>
  <c r="K420" i="4"/>
  <c r="X420" i="4" s="1"/>
  <c r="AW420" i="4"/>
  <c r="I454" i="4"/>
  <c r="V454" i="4" s="1"/>
  <c r="AU454" i="4"/>
  <c r="F400" i="4"/>
  <c r="AR400" i="4"/>
  <c r="D484" i="4"/>
  <c r="AP484" i="4"/>
  <c r="E484" i="4"/>
  <c r="AQ484" i="4"/>
  <c r="H344" i="4"/>
  <c r="AT344" i="4"/>
  <c r="E400" i="4"/>
  <c r="R400" i="4" s="1"/>
  <c r="AQ400" i="4"/>
  <c r="G344" i="4"/>
  <c r="AS344" i="4"/>
  <c r="K433" i="4"/>
  <c r="X433" i="4" s="1"/>
  <c r="AW433" i="4"/>
  <c r="H457" i="4"/>
  <c r="E356" i="4"/>
  <c r="D356" i="4"/>
  <c r="I457" i="4"/>
  <c r="G380" i="4"/>
  <c r="G49" i="9"/>
  <c r="H380" i="4"/>
  <c r="I380" i="4"/>
  <c r="I49" i="9"/>
  <c r="D463" i="4"/>
  <c r="J45" i="13"/>
  <c r="F453" i="4"/>
  <c r="S414" i="4"/>
  <c r="J417" i="4"/>
  <c r="W417" i="4" s="1"/>
  <c r="J456" i="4"/>
  <c r="K456" i="4"/>
  <c r="G453" i="4"/>
  <c r="E453" i="4"/>
  <c r="AH161" i="4"/>
  <c r="AT467" i="4" s="1"/>
  <c r="I130" i="4"/>
  <c r="AK136" i="4"/>
  <c r="F126" i="4"/>
  <c r="AK151" i="4"/>
  <c r="I145" i="4"/>
  <c r="I143" i="4"/>
  <c r="G196" i="4"/>
  <c r="AK121" i="4"/>
  <c r="H127" i="4"/>
  <c r="AF131" i="4"/>
  <c r="AJ148" i="4"/>
  <c r="G155" i="4"/>
  <c r="AS360" i="4" s="1"/>
  <c r="I178" i="4"/>
  <c r="G118" i="4"/>
  <c r="H129" i="4"/>
  <c r="G204" i="4"/>
  <c r="AD184" i="4"/>
  <c r="AF197" i="4"/>
  <c r="AK120" i="4"/>
  <c r="E136" i="4"/>
  <c r="AJ108" i="4"/>
  <c r="G159" i="4"/>
  <c r="H130" i="4"/>
  <c r="AJ118" i="4"/>
  <c r="F174" i="4"/>
  <c r="C110" i="4"/>
  <c r="AJ140" i="4"/>
  <c r="C156" i="4"/>
  <c r="F202" i="4"/>
  <c r="AJ154" i="4"/>
  <c r="AD140" i="4"/>
  <c r="G137" i="4"/>
  <c r="E161" i="4"/>
  <c r="AQ366" i="4" s="1"/>
  <c r="AF114" i="4"/>
  <c r="AG175" i="4"/>
  <c r="H197" i="4"/>
  <c r="C203" i="4"/>
  <c r="AI146" i="4"/>
  <c r="H193" i="4"/>
  <c r="G203" i="4"/>
  <c r="H194" i="4"/>
  <c r="AK108" i="4"/>
  <c r="AW414" i="4" s="1"/>
  <c r="AJ120" i="4"/>
  <c r="F194" i="4"/>
  <c r="AI118" i="4"/>
  <c r="AD144" i="4"/>
  <c r="H143" i="4"/>
  <c r="I196" i="4"/>
  <c r="AE174" i="4"/>
  <c r="H117" i="4"/>
  <c r="AE131" i="4"/>
  <c r="E110" i="4"/>
  <c r="D110" i="4"/>
  <c r="D45" i="9" s="1"/>
  <c r="AJ137" i="4"/>
  <c r="AI137" i="4"/>
  <c r="AI140" i="4"/>
  <c r="AF185" i="4"/>
  <c r="I136" i="4"/>
  <c r="I199" i="4"/>
  <c r="E202" i="4"/>
  <c r="AK138" i="4"/>
  <c r="H137" i="4"/>
  <c r="J181" i="4"/>
  <c r="F162" i="4"/>
  <c r="D140" i="4"/>
  <c r="AH146" i="4"/>
  <c r="C138" i="4"/>
  <c r="C158" i="4"/>
  <c r="G194" i="4"/>
  <c r="AJ151" i="4"/>
  <c r="F109" i="4"/>
  <c r="K170" i="4"/>
  <c r="AD131" i="4"/>
  <c r="G163" i="4"/>
  <c r="AG185" i="4"/>
  <c r="G182" i="4"/>
  <c r="AI193" i="4"/>
  <c r="AJ138" i="4"/>
  <c r="E176" i="4"/>
  <c r="E162" i="4"/>
  <c r="H118" i="4"/>
  <c r="C202" i="4"/>
  <c r="AD149" i="4"/>
  <c r="H203" i="4"/>
  <c r="I194" i="4"/>
  <c r="K181" i="4"/>
  <c r="G193" i="4"/>
  <c r="F193" i="4"/>
  <c r="D161" i="4"/>
  <c r="AP366" i="4" s="1"/>
  <c r="AF175" i="4"/>
  <c r="E140" i="4"/>
  <c r="G184" i="4"/>
  <c r="D202" i="4"/>
  <c r="AF192" i="4"/>
  <c r="D158" i="4"/>
  <c r="AJ136" i="4"/>
  <c r="AK118" i="4"/>
  <c r="AJ178" i="4"/>
  <c r="H145" i="4"/>
  <c r="I118" i="4"/>
  <c r="G174" i="4"/>
  <c r="H196" i="4"/>
  <c r="AD174" i="4"/>
  <c r="AK148" i="4"/>
  <c r="AE121" i="4"/>
  <c r="AG144" i="4"/>
  <c r="AH162" i="4"/>
  <c r="J178" i="4"/>
  <c r="G202" i="4"/>
  <c r="G126" i="4"/>
  <c r="AJ193" i="4"/>
  <c r="F204" i="4"/>
  <c r="AH174" i="4"/>
  <c r="K52" i="9"/>
  <c r="K3" i="9" s="1"/>
  <c r="F157" i="4"/>
  <c r="AR362" i="4" s="1"/>
  <c r="R351" i="4"/>
  <c r="V339" i="4"/>
  <c r="E71" i="4"/>
  <c r="E96" i="4"/>
  <c r="I64" i="4"/>
  <c r="C80" i="4"/>
  <c r="F96" i="4"/>
  <c r="F19" i="4"/>
  <c r="E19" i="4"/>
  <c r="F98" i="4"/>
  <c r="D80" i="4"/>
  <c r="F58" i="4"/>
  <c r="E17" i="4"/>
  <c r="G51" i="4"/>
  <c r="E85" i="4"/>
  <c r="H11" i="4"/>
  <c r="E45" i="4"/>
  <c r="D71" i="4"/>
  <c r="X476" i="4" l="1"/>
  <c r="R365" i="4"/>
  <c r="Q356" i="4"/>
  <c r="V345" i="4"/>
  <c r="Q409" i="4"/>
  <c r="T349" i="4"/>
  <c r="R421" i="4"/>
  <c r="V392" i="4"/>
  <c r="Q373" i="4"/>
  <c r="R385" i="4"/>
  <c r="S441" i="4"/>
  <c r="T346" i="4"/>
  <c r="V331" i="4"/>
  <c r="X359" i="4"/>
  <c r="T325" i="4"/>
  <c r="R474" i="4"/>
  <c r="R409" i="4"/>
  <c r="Q365" i="4"/>
  <c r="W441" i="4"/>
  <c r="U371" i="4"/>
  <c r="X440" i="4"/>
  <c r="U424" i="4"/>
  <c r="S496" i="4"/>
  <c r="X503" i="4"/>
  <c r="U349" i="4"/>
  <c r="H480" i="4"/>
  <c r="V480" i="4" s="1"/>
  <c r="AT480" i="4"/>
  <c r="H323" i="4"/>
  <c r="AT323" i="4"/>
  <c r="F503" i="4"/>
  <c r="S503" i="4" s="1"/>
  <c r="AR503" i="4"/>
  <c r="F367" i="4"/>
  <c r="AR367" i="4"/>
  <c r="G342" i="4"/>
  <c r="AS342" i="4"/>
  <c r="J499" i="4"/>
  <c r="AV499" i="4"/>
  <c r="D480" i="4"/>
  <c r="AP480" i="4"/>
  <c r="D363" i="4"/>
  <c r="AP363" i="4"/>
  <c r="G398" i="4"/>
  <c r="AS398" i="4"/>
  <c r="E381" i="4"/>
  <c r="R381" i="4" s="1"/>
  <c r="AQ381" i="4"/>
  <c r="J386" i="4"/>
  <c r="AV386" i="4"/>
  <c r="I443" i="4"/>
  <c r="V443" i="4" s="1"/>
  <c r="AU443" i="4"/>
  <c r="H348" i="4"/>
  <c r="U348" i="4" s="1"/>
  <c r="AT348" i="4"/>
  <c r="H398" i="4"/>
  <c r="V398" i="4" s="1"/>
  <c r="AT398" i="4"/>
  <c r="D446" i="4"/>
  <c r="R446" i="4" s="1"/>
  <c r="AP446" i="4"/>
  <c r="G409" i="4"/>
  <c r="AS409" i="4"/>
  <c r="K427" i="4"/>
  <c r="X427" i="4" s="1"/>
  <c r="AW427" i="4"/>
  <c r="K442" i="4"/>
  <c r="AW442" i="4"/>
  <c r="K375" i="4"/>
  <c r="X375" i="4" s="1"/>
  <c r="AW375" i="4"/>
  <c r="J424" i="4"/>
  <c r="AV424" i="4"/>
  <c r="G331" i="4"/>
  <c r="U331" i="4" s="1"/>
  <c r="AS331" i="4"/>
  <c r="H401" i="4"/>
  <c r="AT401" i="4"/>
  <c r="F498" i="4"/>
  <c r="S498" i="4" s="1"/>
  <c r="AR498" i="4"/>
  <c r="K386" i="4"/>
  <c r="AW386" i="4"/>
  <c r="J444" i="4"/>
  <c r="W444" i="4" s="1"/>
  <c r="AV444" i="4"/>
  <c r="J457" i="4"/>
  <c r="W457" i="4" s="1"/>
  <c r="AV457" i="4"/>
  <c r="H342" i="4"/>
  <c r="AT342" i="4"/>
  <c r="J443" i="4"/>
  <c r="AV443" i="4"/>
  <c r="D450" i="4"/>
  <c r="R450" i="4" s="1"/>
  <c r="AP450" i="4"/>
  <c r="J460" i="4"/>
  <c r="W460" i="4" s="1"/>
  <c r="AV460" i="4"/>
  <c r="G364" i="4"/>
  <c r="U364" i="4" s="1"/>
  <c r="AS364" i="4"/>
  <c r="G401" i="4"/>
  <c r="AS401" i="4"/>
  <c r="F398" i="4"/>
  <c r="AR398" i="4"/>
  <c r="I401" i="4"/>
  <c r="AU401" i="4"/>
  <c r="G407" i="4"/>
  <c r="AS407" i="4"/>
  <c r="I323" i="4"/>
  <c r="W323" i="4" s="1"/>
  <c r="AU323" i="4"/>
  <c r="G389" i="4"/>
  <c r="U389" i="4" s="1"/>
  <c r="AS389" i="4"/>
  <c r="H408" i="4"/>
  <c r="AT408" i="4"/>
  <c r="G387" i="4"/>
  <c r="U387" i="4" s="1"/>
  <c r="AS387" i="4"/>
  <c r="C363" i="4"/>
  <c r="AO363" i="4"/>
  <c r="E407" i="4"/>
  <c r="AQ407" i="4"/>
  <c r="H402" i="4"/>
  <c r="U402" i="4" s="1"/>
  <c r="AT402" i="4"/>
  <c r="C361" i="4"/>
  <c r="Q361" i="4" s="1"/>
  <c r="AO361" i="4"/>
  <c r="I350" i="4"/>
  <c r="AU350" i="4"/>
  <c r="E427" i="4"/>
  <c r="R427" i="4" s="1"/>
  <c r="AQ427" i="4"/>
  <c r="E480" i="4"/>
  <c r="AQ480" i="4"/>
  <c r="F379" i="4"/>
  <c r="AR379" i="4"/>
  <c r="J442" i="4"/>
  <c r="AV442" i="4"/>
  <c r="I446" i="4"/>
  <c r="AU446" i="4"/>
  <c r="D490" i="4"/>
  <c r="R490" i="4" s="1"/>
  <c r="AP490" i="4"/>
  <c r="D407" i="4"/>
  <c r="AP407" i="4"/>
  <c r="H468" i="4"/>
  <c r="V468" i="4" s="1"/>
  <c r="AT468" i="4"/>
  <c r="H350" i="4"/>
  <c r="AT350" i="4"/>
  <c r="E345" i="4"/>
  <c r="AQ345" i="4"/>
  <c r="D455" i="4"/>
  <c r="R455" i="4" s="1"/>
  <c r="AP455" i="4"/>
  <c r="C343" i="4"/>
  <c r="Q343" i="4" s="1"/>
  <c r="AO343" i="4"/>
  <c r="I404" i="4"/>
  <c r="W404" i="4" s="1"/>
  <c r="AU404" i="4"/>
  <c r="J426" i="4"/>
  <c r="W426" i="4" s="1"/>
  <c r="AV426" i="4"/>
  <c r="G481" i="4"/>
  <c r="AS481" i="4"/>
  <c r="J446" i="4"/>
  <c r="AV446" i="4"/>
  <c r="E341" i="4"/>
  <c r="S341" i="4" s="1"/>
  <c r="AQ341" i="4"/>
  <c r="K457" i="4"/>
  <c r="AW457" i="4"/>
  <c r="K424" i="4"/>
  <c r="AW424" i="4"/>
  <c r="D345" i="4"/>
  <c r="AP345" i="4"/>
  <c r="F409" i="4"/>
  <c r="AR409" i="4"/>
  <c r="E367" i="4"/>
  <c r="AQ367" i="4"/>
  <c r="G408" i="4"/>
  <c r="AS408" i="4"/>
  <c r="G379" i="4"/>
  <c r="AS379" i="4"/>
  <c r="I499" i="4"/>
  <c r="V499" i="4" s="1"/>
  <c r="AU499" i="4"/>
  <c r="K444" i="4"/>
  <c r="AW444" i="4"/>
  <c r="I424" i="4"/>
  <c r="V424" i="4" s="1"/>
  <c r="AU424" i="4"/>
  <c r="C408" i="4"/>
  <c r="Q408" i="4" s="1"/>
  <c r="AO408" i="4"/>
  <c r="F407" i="4"/>
  <c r="AR407" i="4"/>
  <c r="G323" i="4"/>
  <c r="T323" i="4" s="1"/>
  <c r="AS323" i="4"/>
  <c r="I348" i="4"/>
  <c r="W348" i="4" s="1"/>
  <c r="AU348" i="4"/>
  <c r="G450" i="4"/>
  <c r="T450" i="4" s="1"/>
  <c r="AS450" i="4"/>
  <c r="F481" i="4"/>
  <c r="AR481" i="4"/>
  <c r="C407" i="4"/>
  <c r="AO407" i="4"/>
  <c r="G368" i="4"/>
  <c r="U368" i="4" s="1"/>
  <c r="AS368" i="4"/>
  <c r="I341" i="4"/>
  <c r="V341" i="4" s="1"/>
  <c r="AU341" i="4"/>
  <c r="K426" i="4"/>
  <c r="AW426" i="4"/>
  <c r="F331" i="4"/>
  <c r="S331" i="4" s="1"/>
  <c r="AR331" i="4"/>
  <c r="C315" i="4"/>
  <c r="AO315" i="4"/>
  <c r="D315" i="4"/>
  <c r="AP315" i="4"/>
  <c r="E315" i="4"/>
  <c r="AQ315" i="4"/>
  <c r="U344" i="4"/>
  <c r="S400" i="4"/>
  <c r="R484" i="4"/>
  <c r="F491" i="4"/>
  <c r="AR491" i="4"/>
  <c r="H399" i="4"/>
  <c r="AT399" i="4"/>
  <c r="J383" i="4"/>
  <c r="AV383" i="4"/>
  <c r="K454" i="4"/>
  <c r="AW454" i="4"/>
  <c r="F399" i="4"/>
  <c r="S399" i="4" s="1"/>
  <c r="AR399" i="4"/>
  <c r="I383" i="4"/>
  <c r="V383" i="4" s="1"/>
  <c r="AU383" i="4"/>
  <c r="H332" i="4"/>
  <c r="V332" i="4" s="1"/>
  <c r="AT332" i="4"/>
  <c r="I335" i="4"/>
  <c r="AU335" i="4"/>
  <c r="I399" i="4"/>
  <c r="AU399" i="4"/>
  <c r="D437" i="4"/>
  <c r="AP437" i="4"/>
  <c r="G399" i="4"/>
  <c r="AS399" i="4"/>
  <c r="F437" i="4"/>
  <c r="AR437" i="4"/>
  <c r="F314" i="4"/>
  <c r="T314" i="4" s="1"/>
  <c r="AR314" i="4"/>
  <c r="H335" i="4"/>
  <c r="U335" i="4" s="1"/>
  <c r="AT335" i="4"/>
  <c r="G491" i="4"/>
  <c r="U491" i="4" s="1"/>
  <c r="AS491" i="4"/>
  <c r="E437" i="4"/>
  <c r="AQ437" i="4"/>
  <c r="J484" i="4"/>
  <c r="W484" i="4" s="1"/>
  <c r="AV484" i="4"/>
  <c r="H452" i="4"/>
  <c r="AT452" i="4"/>
  <c r="H322" i="4"/>
  <c r="V322" i="4" s="1"/>
  <c r="AT322" i="4"/>
  <c r="I452" i="4"/>
  <c r="AU452" i="4"/>
  <c r="F420" i="4"/>
  <c r="T420" i="4" s="1"/>
  <c r="AR420" i="4"/>
  <c r="H334" i="4"/>
  <c r="U334" i="4" s="1"/>
  <c r="AT334" i="4"/>
  <c r="J454" i="4"/>
  <c r="AV454" i="4"/>
  <c r="J46" i="9"/>
  <c r="AV414" i="4"/>
  <c r="R356" i="4"/>
  <c r="V457" i="4"/>
  <c r="V380" i="4"/>
  <c r="U380" i="4"/>
  <c r="H467" i="4"/>
  <c r="V467" i="4" s="1"/>
  <c r="D366" i="4"/>
  <c r="D49" i="9"/>
  <c r="E366" i="4"/>
  <c r="F362" i="4"/>
  <c r="S362" i="4" s="1"/>
  <c r="G360" i="4"/>
  <c r="T360" i="4" s="1"/>
  <c r="T453" i="4"/>
  <c r="S453" i="4"/>
  <c r="X456" i="4"/>
  <c r="K414" i="4"/>
  <c r="J414" i="4"/>
  <c r="E148" i="4"/>
  <c r="D183" i="4"/>
  <c r="AG109" i="4"/>
  <c r="F122" i="4"/>
  <c r="E174" i="4"/>
  <c r="AF155" i="4"/>
  <c r="AR461" i="4" s="1"/>
  <c r="F201" i="4"/>
  <c r="AF170" i="4"/>
  <c r="AK180" i="4"/>
  <c r="AF109" i="4"/>
  <c r="D174" i="4"/>
  <c r="AG120" i="4"/>
  <c r="AF132" i="4"/>
  <c r="AR438" i="4" s="1"/>
  <c r="C183" i="4"/>
  <c r="AF120" i="4"/>
  <c r="F199" i="4"/>
  <c r="F161" i="4"/>
  <c r="AR366" i="4" s="1"/>
  <c r="I167" i="4"/>
  <c r="E122" i="4"/>
  <c r="AF145" i="4"/>
  <c r="E199" i="4"/>
  <c r="E188" i="4"/>
  <c r="AG150" i="4"/>
  <c r="AF143" i="4"/>
  <c r="G154" i="4"/>
  <c r="E120" i="4"/>
  <c r="H114" i="4"/>
  <c r="H49" i="9" s="1"/>
  <c r="G53" i="9"/>
  <c r="G4" i="9" s="1"/>
  <c r="AG197" i="4"/>
  <c r="W364" i="4"/>
  <c r="U465" i="4"/>
  <c r="T351" i="4"/>
  <c r="U329" i="4"/>
  <c r="W379" i="4"/>
  <c r="W315" i="4"/>
  <c r="W456" i="4"/>
  <c r="V470" i="4"/>
  <c r="V506" i="4"/>
  <c r="R463" i="4"/>
  <c r="T352" i="4"/>
  <c r="T313" i="4"/>
  <c r="H74" i="4"/>
  <c r="C37" i="4"/>
  <c r="H86" i="4"/>
  <c r="F74" i="4"/>
  <c r="D74" i="4"/>
  <c r="J18" i="4"/>
  <c r="K29" i="4"/>
  <c r="C30" i="4"/>
  <c r="H39" i="4"/>
  <c r="I100" i="4"/>
  <c r="C67" i="4"/>
  <c r="E97" i="4"/>
  <c r="G30" i="4"/>
  <c r="D30" i="4"/>
  <c r="I29" i="4"/>
  <c r="J29" i="4"/>
  <c r="H29" i="4"/>
  <c r="D67" i="4"/>
  <c r="C28" i="4"/>
  <c r="E74" i="4"/>
  <c r="D28" i="4"/>
  <c r="I78" i="4"/>
  <c r="F97" i="4"/>
  <c r="H82" i="4"/>
  <c r="E30" i="4"/>
  <c r="F20" i="4"/>
  <c r="E20" i="4"/>
  <c r="D97" i="4"/>
  <c r="C25" i="4"/>
  <c r="E67" i="4"/>
  <c r="C86" i="4"/>
  <c r="G29" i="4"/>
  <c r="D33" i="4"/>
  <c r="K74" i="4"/>
  <c r="G74" i="4"/>
  <c r="H78" i="4"/>
  <c r="V401" i="4" l="1"/>
  <c r="R480" i="4"/>
  <c r="U342" i="4"/>
  <c r="T409" i="4"/>
  <c r="W443" i="4"/>
  <c r="X426" i="4"/>
  <c r="T407" i="4"/>
  <c r="T398" i="4"/>
  <c r="R345" i="4"/>
  <c r="Q407" i="4"/>
  <c r="X386" i="4"/>
  <c r="X444" i="4"/>
  <c r="T379" i="4"/>
  <c r="W446" i="4"/>
  <c r="X424" i="4"/>
  <c r="V404" i="4"/>
  <c r="S407" i="4"/>
  <c r="T481" i="4"/>
  <c r="V350" i="4"/>
  <c r="U408" i="4"/>
  <c r="X442" i="4"/>
  <c r="W499" i="4"/>
  <c r="U401" i="4"/>
  <c r="Q363" i="4"/>
  <c r="S367" i="4"/>
  <c r="T331" i="4"/>
  <c r="W424" i="4"/>
  <c r="X457" i="4"/>
  <c r="V323" i="4"/>
  <c r="R407" i="4"/>
  <c r="V348" i="4"/>
  <c r="G426" i="4"/>
  <c r="U426" i="4" s="1"/>
  <c r="AS426" i="4"/>
  <c r="E327" i="4"/>
  <c r="AQ327" i="4"/>
  <c r="D379" i="4"/>
  <c r="AP379" i="4"/>
  <c r="D388" i="4"/>
  <c r="AP388" i="4"/>
  <c r="G359" i="4"/>
  <c r="T359" i="4" s="1"/>
  <c r="AS359" i="4"/>
  <c r="K486" i="4"/>
  <c r="X486" i="4" s="1"/>
  <c r="AW486" i="4"/>
  <c r="E325" i="4"/>
  <c r="S325" i="4" s="1"/>
  <c r="AQ325" i="4"/>
  <c r="F449" i="4"/>
  <c r="S449" i="4" s="1"/>
  <c r="AR449" i="4"/>
  <c r="F327" i="4"/>
  <c r="AR327" i="4"/>
  <c r="I372" i="4"/>
  <c r="W372" i="4" s="1"/>
  <c r="AU372" i="4"/>
  <c r="F404" i="4"/>
  <c r="AR404" i="4"/>
  <c r="F476" i="4"/>
  <c r="T476" i="4" s="1"/>
  <c r="AR476" i="4"/>
  <c r="F426" i="4"/>
  <c r="AR426" i="4"/>
  <c r="F406" i="4"/>
  <c r="S406" i="4" s="1"/>
  <c r="AR406" i="4"/>
  <c r="F451" i="4"/>
  <c r="T451" i="4" s="1"/>
  <c r="AR451" i="4"/>
  <c r="E393" i="4"/>
  <c r="R393" i="4" s="1"/>
  <c r="AQ393" i="4"/>
  <c r="C388" i="4"/>
  <c r="AO388" i="4"/>
  <c r="G503" i="4"/>
  <c r="T503" i="4" s="1"/>
  <c r="AS503" i="4"/>
  <c r="E404" i="4"/>
  <c r="AQ404" i="4"/>
  <c r="E379" i="4"/>
  <c r="AQ379" i="4"/>
  <c r="R315" i="4"/>
  <c r="Q315" i="4"/>
  <c r="S437" i="4"/>
  <c r="R437" i="4"/>
  <c r="T399" i="4"/>
  <c r="H45" i="13"/>
  <c r="V335" i="4"/>
  <c r="X454" i="4"/>
  <c r="V399" i="4"/>
  <c r="W383" i="4"/>
  <c r="T491" i="4"/>
  <c r="F415" i="4"/>
  <c r="AR415" i="4"/>
  <c r="V452" i="4"/>
  <c r="E353" i="4"/>
  <c r="R353" i="4" s="1"/>
  <c r="AQ353" i="4"/>
  <c r="H319" i="4"/>
  <c r="U319" i="4" s="1"/>
  <c r="AT319" i="4"/>
  <c r="G415" i="4"/>
  <c r="AS415" i="4"/>
  <c r="AS456" i="4"/>
  <c r="R366" i="4"/>
  <c r="F366" i="4"/>
  <c r="T366" i="4" s="1"/>
  <c r="F461" i="4"/>
  <c r="T461" i="4" s="1"/>
  <c r="F438" i="4"/>
  <c r="S438" i="4" s="1"/>
  <c r="X414" i="4"/>
  <c r="G456" i="4"/>
  <c r="T456" i="4" s="1"/>
  <c r="I132" i="4"/>
  <c r="AU337" i="4" s="1"/>
  <c r="C131" i="4"/>
  <c r="C140" i="4"/>
  <c r="AH175" i="4"/>
  <c r="AT481" i="4" s="1"/>
  <c r="AG162" i="4"/>
  <c r="AG122" i="4"/>
  <c r="H185" i="4"/>
  <c r="H132" i="4"/>
  <c r="AT337" i="4" s="1"/>
  <c r="AF177" i="4"/>
  <c r="AR483" i="4" s="1"/>
  <c r="AE161" i="4"/>
  <c r="F177" i="4"/>
  <c r="AR382" i="4" s="1"/>
  <c r="H142" i="4"/>
  <c r="C128" i="4"/>
  <c r="AD180" i="4"/>
  <c r="F200" i="4"/>
  <c r="I203" i="4"/>
  <c r="D136" i="4"/>
  <c r="J121" i="4"/>
  <c r="AJ165" i="4"/>
  <c r="AH109" i="4"/>
  <c r="H46" i="9" s="1"/>
  <c r="G133" i="4"/>
  <c r="G132" i="4"/>
  <c r="AS337" i="4" s="1"/>
  <c r="H177" i="4"/>
  <c r="AT382" i="4" s="1"/>
  <c r="AE177" i="4"/>
  <c r="E123" i="4"/>
  <c r="AK110" i="4"/>
  <c r="H189" i="4"/>
  <c r="AI175" i="4"/>
  <c r="AU481" i="4" s="1"/>
  <c r="I181" i="4"/>
  <c r="AF122" i="4"/>
  <c r="AD136" i="4"/>
  <c r="D170" i="4"/>
  <c r="AK175" i="4"/>
  <c r="AD130" i="4"/>
  <c r="D133" i="4"/>
  <c r="E200" i="4"/>
  <c r="J132" i="4"/>
  <c r="AV337" i="4" s="1"/>
  <c r="AG116" i="4"/>
  <c r="H181" i="4"/>
  <c r="D131" i="4"/>
  <c r="G177" i="4"/>
  <c r="AS382" i="4" s="1"/>
  <c r="F123" i="4"/>
  <c r="AD161" i="4"/>
  <c r="E170" i="4"/>
  <c r="C170" i="4"/>
  <c r="E177" i="4"/>
  <c r="AQ382" i="4" s="1"/>
  <c r="AG146" i="4"/>
  <c r="C133" i="4"/>
  <c r="K177" i="4"/>
  <c r="AW382" i="4" s="1"/>
  <c r="AG123" i="4"/>
  <c r="C189" i="4"/>
  <c r="AH197" i="4"/>
  <c r="AD195" i="4"/>
  <c r="AE136" i="4"/>
  <c r="D177" i="4"/>
  <c r="AP382" i="4" s="1"/>
  <c r="AJ175" i="4"/>
  <c r="AE180" i="4"/>
  <c r="E133" i="4"/>
  <c r="D200" i="4"/>
  <c r="K132" i="4"/>
  <c r="AW337" i="4" s="1"/>
  <c r="AH116" i="4"/>
  <c r="AJ195" i="4"/>
  <c r="S356" i="4"/>
  <c r="W378" i="4"/>
  <c r="W331" i="4"/>
  <c r="S395" i="4"/>
  <c r="W366" i="4"/>
  <c r="R495" i="4"/>
  <c r="W355" i="4"/>
  <c r="S474" i="4"/>
  <c r="V334" i="4"/>
  <c r="W340" i="4"/>
  <c r="U486" i="4"/>
  <c r="W405" i="4"/>
  <c r="S433" i="4"/>
  <c r="R465" i="4"/>
  <c r="U409" i="4"/>
  <c r="W362" i="4"/>
  <c r="R475" i="4"/>
  <c r="W387" i="4"/>
  <c r="T423" i="4"/>
  <c r="V469" i="4"/>
  <c r="V459" i="4"/>
  <c r="W365" i="4"/>
  <c r="V344" i="4"/>
  <c r="U450" i="4"/>
  <c r="R360" i="4"/>
  <c r="V370" i="4"/>
  <c r="S391" i="4"/>
  <c r="U467" i="4"/>
  <c r="W454" i="4"/>
  <c r="W345" i="4"/>
  <c r="V473" i="4"/>
  <c r="R419" i="4"/>
  <c r="W442" i="4"/>
  <c r="R344" i="4"/>
  <c r="R502" i="4"/>
  <c r="S334" i="4"/>
  <c r="S315" i="4"/>
  <c r="R447" i="4"/>
  <c r="W450" i="4"/>
  <c r="I85" i="4"/>
  <c r="I87" i="4"/>
  <c r="E22" i="4"/>
  <c r="J68" i="4"/>
  <c r="I102" i="4"/>
  <c r="K30" i="4"/>
  <c r="C47" i="4"/>
  <c r="C83" i="4"/>
  <c r="F39" i="4"/>
  <c r="D78" i="4"/>
  <c r="K91" i="4"/>
  <c r="C59" i="4"/>
  <c r="K22" i="4"/>
  <c r="E65" i="4"/>
  <c r="K52" i="4"/>
  <c r="K77" i="4"/>
  <c r="C79" i="4"/>
  <c r="J25" i="4"/>
  <c r="H48" i="4"/>
  <c r="I68" i="4"/>
  <c r="J95" i="4"/>
  <c r="K31" i="4"/>
  <c r="E24" i="4"/>
  <c r="E102" i="4"/>
  <c r="E27" i="4"/>
  <c r="C78" i="4"/>
  <c r="D93" i="4"/>
  <c r="H85" i="4"/>
  <c r="J30" i="4"/>
  <c r="J9" i="4"/>
  <c r="K9" i="4"/>
  <c r="D59" i="4"/>
  <c r="C97" i="4"/>
  <c r="K35" i="4"/>
  <c r="C62" i="4"/>
  <c r="F24" i="4"/>
  <c r="J77" i="4"/>
  <c r="D12" i="4"/>
  <c r="K89" i="4"/>
  <c r="D70" i="4"/>
  <c r="D22" i="4"/>
  <c r="F45" i="4"/>
  <c r="J91" i="4"/>
  <c r="H28" i="4"/>
  <c r="F55" i="4"/>
  <c r="K101" i="4"/>
  <c r="G66" i="4"/>
  <c r="C34" i="4"/>
  <c r="K18" i="4"/>
  <c r="K95" i="4"/>
  <c r="G39" i="4"/>
  <c r="I92" i="4"/>
  <c r="E70" i="4"/>
  <c r="D79" i="4"/>
  <c r="J38" i="4"/>
  <c r="E12" i="4"/>
  <c r="D96" i="4"/>
  <c r="K84" i="4"/>
  <c r="C96" i="4"/>
  <c r="C95" i="4"/>
  <c r="J52" i="4"/>
  <c r="K25" i="4"/>
  <c r="K38" i="4"/>
  <c r="E78" i="4"/>
  <c r="C22" i="4"/>
  <c r="J88" i="4"/>
  <c r="K17" i="4"/>
  <c r="H92" i="4"/>
  <c r="K44" i="4"/>
  <c r="K42" i="4"/>
  <c r="K68" i="4"/>
  <c r="J42" i="4"/>
  <c r="H76" i="4"/>
  <c r="K88" i="4"/>
  <c r="K69" i="4"/>
  <c r="E28" i="4"/>
  <c r="C71" i="4"/>
  <c r="I25" i="4"/>
  <c r="K36" i="4"/>
  <c r="J84" i="4"/>
  <c r="E55" i="4"/>
  <c r="J101" i="4"/>
  <c r="R379" i="4" l="1"/>
  <c r="S327" i="4"/>
  <c r="U359" i="4"/>
  <c r="T426" i="4"/>
  <c r="R325" i="4"/>
  <c r="S451" i="4"/>
  <c r="S404" i="4"/>
  <c r="AQ483" i="4"/>
  <c r="Q388" i="4"/>
  <c r="AQ467" i="4"/>
  <c r="J471" i="4"/>
  <c r="W471" i="4" s="1"/>
  <c r="AV471" i="4"/>
  <c r="G468" i="4"/>
  <c r="T468" i="4" s="1"/>
  <c r="AS468" i="4"/>
  <c r="C338" i="4"/>
  <c r="AO338" i="4"/>
  <c r="K481" i="4"/>
  <c r="AW481" i="4"/>
  <c r="E328" i="4"/>
  <c r="R328" i="4" s="1"/>
  <c r="AQ328" i="4"/>
  <c r="J326" i="4"/>
  <c r="W326" i="4" s="1"/>
  <c r="AV326" i="4"/>
  <c r="H386" i="4"/>
  <c r="U386" i="4" s="1"/>
  <c r="AT386" i="4"/>
  <c r="D375" i="4"/>
  <c r="AP375" i="4"/>
  <c r="D341" i="4"/>
  <c r="R341" i="4" s="1"/>
  <c r="AP341" i="4"/>
  <c r="C345" i="4"/>
  <c r="Q345" i="4" s="1"/>
  <c r="AO345" i="4"/>
  <c r="E442" i="4"/>
  <c r="AQ442" i="4"/>
  <c r="D442" i="4"/>
  <c r="AP442" i="4"/>
  <c r="I408" i="4"/>
  <c r="W408" i="4" s="1"/>
  <c r="AU408" i="4"/>
  <c r="J481" i="4"/>
  <c r="AV481" i="4"/>
  <c r="F405" i="4"/>
  <c r="AR405" i="4"/>
  <c r="D405" i="4"/>
  <c r="AP405" i="4"/>
  <c r="C375" i="4"/>
  <c r="AO375" i="4"/>
  <c r="F428" i="4"/>
  <c r="AR428" i="4"/>
  <c r="E338" i="4"/>
  <c r="AQ338" i="4"/>
  <c r="H503" i="4"/>
  <c r="U503" i="4" s="1"/>
  <c r="AT503" i="4"/>
  <c r="E375" i="4"/>
  <c r="AQ375" i="4"/>
  <c r="E405" i="4"/>
  <c r="AQ405" i="4"/>
  <c r="I386" i="4"/>
  <c r="W386" i="4" s="1"/>
  <c r="AU386" i="4"/>
  <c r="D486" i="4"/>
  <c r="AP486" i="4"/>
  <c r="C394" i="4"/>
  <c r="Q394" i="4" s="1"/>
  <c r="AO394" i="4"/>
  <c r="D338" i="4"/>
  <c r="AP338" i="4"/>
  <c r="C333" i="4"/>
  <c r="Q333" i="4" s="1"/>
  <c r="AO333" i="4"/>
  <c r="G338" i="4"/>
  <c r="U338" i="4" s="1"/>
  <c r="AS338" i="4"/>
  <c r="E486" i="4"/>
  <c r="AQ486" i="4"/>
  <c r="G429" i="4"/>
  <c r="U429" i="4" s="1"/>
  <c r="AS429" i="4"/>
  <c r="F328" i="4"/>
  <c r="AR328" i="4"/>
  <c r="H394" i="4"/>
  <c r="V394" i="4" s="1"/>
  <c r="AT394" i="4"/>
  <c r="H347" i="4"/>
  <c r="V347" i="4" s="1"/>
  <c r="AT347" i="4"/>
  <c r="G428" i="4"/>
  <c r="AS428" i="4"/>
  <c r="K416" i="4"/>
  <c r="X416" i="4" s="1"/>
  <c r="AW416" i="4"/>
  <c r="T415" i="4"/>
  <c r="V319" i="4"/>
  <c r="H422" i="4"/>
  <c r="V422" i="4" s="1"/>
  <c r="AT422" i="4"/>
  <c r="G452" i="4"/>
  <c r="U452" i="4" s="1"/>
  <c r="AS452" i="4"/>
  <c r="D467" i="4"/>
  <c r="AP467" i="4"/>
  <c r="H390" i="4"/>
  <c r="U390" i="4" s="1"/>
  <c r="AT390" i="4"/>
  <c r="G422" i="4"/>
  <c r="AS422" i="4"/>
  <c r="H415" i="4"/>
  <c r="U415" i="4" s="1"/>
  <c r="AT415" i="4"/>
  <c r="C336" i="4"/>
  <c r="AO336" i="4"/>
  <c r="D436" i="4"/>
  <c r="AP436" i="4"/>
  <c r="D501" i="4"/>
  <c r="R501" i="4" s="1"/>
  <c r="AP501" i="4"/>
  <c r="J501" i="4"/>
  <c r="AV501" i="4"/>
  <c r="D336" i="4"/>
  <c r="AP336" i="4"/>
  <c r="S366" i="4"/>
  <c r="F45" i="13"/>
  <c r="E43" i="13"/>
  <c r="I43" i="13"/>
  <c r="H43" i="13"/>
  <c r="G45" i="13"/>
  <c r="I481" i="4"/>
  <c r="H481" i="4"/>
  <c r="U481" i="4" s="1"/>
  <c r="H50" i="9"/>
  <c r="E467" i="4"/>
  <c r="K43" i="13"/>
  <c r="J43" i="13"/>
  <c r="U456" i="4"/>
  <c r="D382" i="4"/>
  <c r="J337" i="4"/>
  <c r="G337" i="4"/>
  <c r="T337" i="4" s="1"/>
  <c r="H337" i="4"/>
  <c r="I337" i="4"/>
  <c r="K337" i="4"/>
  <c r="E382" i="4"/>
  <c r="H382" i="4"/>
  <c r="V382" i="4" s="1"/>
  <c r="F483" i="4"/>
  <c r="K382" i="4"/>
  <c r="X382" i="4" s="1"/>
  <c r="G382" i="4"/>
  <c r="F382" i="4"/>
  <c r="E483" i="4"/>
  <c r="H188" i="4"/>
  <c r="K155" i="4"/>
  <c r="AW360" i="4" s="1"/>
  <c r="E127" i="4"/>
  <c r="C198" i="4"/>
  <c r="D115" i="4"/>
  <c r="D182" i="4"/>
  <c r="AF121" i="4"/>
  <c r="AH142" i="4"/>
  <c r="AG151" i="4"/>
  <c r="AS457" i="4" s="1"/>
  <c r="AH168" i="4"/>
  <c r="H151" i="4"/>
  <c r="AT356" i="4" s="1"/>
  <c r="AK177" i="4"/>
  <c r="AW483" i="4" s="1"/>
  <c r="K125" i="4"/>
  <c r="AJ124" i="4"/>
  <c r="E173" i="4"/>
  <c r="AK125" i="4"/>
  <c r="AE128" i="4"/>
  <c r="AE130" i="4"/>
  <c r="AD125" i="4"/>
  <c r="AE183" i="4"/>
  <c r="AD183" i="4"/>
  <c r="AE120" i="4"/>
  <c r="I195" i="4"/>
  <c r="AK147" i="4"/>
  <c r="AW453" i="4" s="1"/>
  <c r="AD176" i="4"/>
  <c r="AF134" i="4"/>
  <c r="D196" i="4"/>
  <c r="C174" i="4"/>
  <c r="J141" i="4"/>
  <c r="K172" i="4"/>
  <c r="AG131" i="4"/>
  <c r="AG192" i="4"/>
  <c r="AE142" i="4"/>
  <c r="AG191" i="4"/>
  <c r="AG152" i="4"/>
  <c r="J112" i="4"/>
  <c r="J49" i="9" s="1"/>
  <c r="K133" i="4"/>
  <c r="AI197" i="4"/>
  <c r="H131" i="4"/>
  <c r="K204" i="4"/>
  <c r="I190" i="4"/>
  <c r="AF164" i="4"/>
  <c r="F142" i="4"/>
  <c r="E158" i="4"/>
  <c r="AI134" i="4"/>
  <c r="AJ122" i="4"/>
  <c r="E130" i="4"/>
  <c r="AF160" i="4"/>
  <c r="K147" i="4"/>
  <c r="AW352" i="4" s="1"/>
  <c r="C150" i="4"/>
  <c r="AG129" i="4"/>
  <c r="AD175" i="4"/>
  <c r="AE125" i="4"/>
  <c r="E168" i="4"/>
  <c r="K120" i="4"/>
  <c r="C162" i="4"/>
  <c r="AH195" i="4"/>
  <c r="F127" i="4"/>
  <c r="J155" i="4"/>
  <c r="AV360" i="4" s="1"/>
  <c r="AK142" i="4"/>
  <c r="AK200" i="4"/>
  <c r="AK204" i="4"/>
  <c r="AI124" i="4"/>
  <c r="AK111" i="4"/>
  <c r="AW417" i="4" s="1"/>
  <c r="AG184" i="4"/>
  <c r="AF194" i="4"/>
  <c r="K138" i="4"/>
  <c r="AE171" i="4"/>
  <c r="AD171" i="4"/>
  <c r="D162" i="4"/>
  <c r="AF201" i="4"/>
  <c r="AE201" i="4"/>
  <c r="AE200" i="4"/>
  <c r="AK160" i="4"/>
  <c r="AE134" i="4"/>
  <c r="C125" i="4"/>
  <c r="K121" i="4"/>
  <c r="AG130" i="4"/>
  <c r="J191" i="4"/>
  <c r="K180" i="4"/>
  <c r="AG112" i="4"/>
  <c r="G50" i="9" s="1"/>
  <c r="AF174" i="4"/>
  <c r="K192" i="4"/>
  <c r="K171" i="4"/>
  <c r="J187" i="4"/>
  <c r="AI192" i="4"/>
  <c r="C199" i="4"/>
  <c r="E181" i="4"/>
  <c r="D181" i="4"/>
  <c r="J198" i="4"/>
  <c r="K145" i="4"/>
  <c r="J194" i="4"/>
  <c r="AJ190" i="4"/>
  <c r="AG176" i="4"/>
  <c r="AE164" i="4"/>
  <c r="J128" i="4"/>
  <c r="AE170" i="4"/>
  <c r="AF199" i="4"/>
  <c r="AK162" i="4"/>
  <c r="C182" i="4"/>
  <c r="K128" i="4"/>
  <c r="H195" i="4"/>
  <c r="D173" i="4"/>
  <c r="AE175" i="4"/>
  <c r="C200" i="4"/>
  <c r="E115" i="4"/>
  <c r="AK152" i="4"/>
  <c r="AE194" i="4"/>
  <c r="AD120" i="4"/>
  <c r="AK188" i="4"/>
  <c r="AJ147" i="4"/>
  <c r="AV453" i="4" s="1"/>
  <c r="H179" i="4"/>
  <c r="C165" i="4"/>
  <c r="AH176" i="4"/>
  <c r="C137" i="4"/>
  <c r="K141" i="4"/>
  <c r="AF142" i="4"/>
  <c r="K139" i="4"/>
  <c r="AF191" i="4"/>
  <c r="AG179" i="4"/>
  <c r="AF181" i="4"/>
  <c r="K112" i="4"/>
  <c r="J133" i="4"/>
  <c r="J204" i="4"/>
  <c r="K198" i="4"/>
  <c r="I171" i="4"/>
  <c r="E205" i="4"/>
  <c r="AQ410" i="4" s="1"/>
  <c r="G142" i="4"/>
  <c r="AE166" i="4"/>
  <c r="F158" i="4"/>
  <c r="I128" i="4"/>
  <c r="AK122" i="4"/>
  <c r="AI195" i="4"/>
  <c r="G169" i="4"/>
  <c r="AJ142" i="4"/>
  <c r="AI142" i="4"/>
  <c r="AJ125" i="4"/>
  <c r="C186" i="4"/>
  <c r="AK195" i="4"/>
  <c r="AE148" i="4"/>
  <c r="AD148" i="4"/>
  <c r="AD201" i="4"/>
  <c r="AK187" i="4"/>
  <c r="AF200" i="4"/>
  <c r="AJ160" i="4"/>
  <c r="AG134" i="4"/>
  <c r="E125" i="4"/>
  <c r="D125" i="4"/>
  <c r="AK140" i="4"/>
  <c r="AF130" i="4"/>
  <c r="AK135" i="4"/>
  <c r="K191" i="4"/>
  <c r="J180" i="4"/>
  <c r="I205" i="4"/>
  <c r="AU410" i="4" s="1"/>
  <c r="AG174" i="4"/>
  <c r="J171" i="4"/>
  <c r="K187" i="4"/>
  <c r="AH192" i="4"/>
  <c r="K134" i="4"/>
  <c r="D199" i="4"/>
  <c r="AF205" i="4"/>
  <c r="AR511" i="4" s="1"/>
  <c r="C181" i="4"/>
  <c r="J145" i="4"/>
  <c r="K194" i="4"/>
  <c r="I188" i="4"/>
  <c r="AK190" i="4"/>
  <c r="E131" i="4"/>
  <c r="AG160" i="4"/>
  <c r="D52" i="9"/>
  <c r="D3" i="9" s="1"/>
  <c r="F148" i="4"/>
  <c r="V477" i="4"/>
  <c r="U325" i="4"/>
  <c r="W438" i="4"/>
  <c r="R429" i="4"/>
  <c r="U398" i="4"/>
  <c r="V416" i="4"/>
  <c r="W341" i="4"/>
  <c r="W505" i="4"/>
  <c r="R456" i="4"/>
  <c r="D29" i="4"/>
  <c r="K82" i="4"/>
  <c r="G92" i="4"/>
  <c r="F64" i="4"/>
  <c r="C11" i="4"/>
  <c r="G19" i="4"/>
  <c r="G77" i="4"/>
  <c r="C87" i="4"/>
  <c r="C18" i="4"/>
  <c r="G89" i="4"/>
  <c r="F77" i="4"/>
  <c r="C75" i="4"/>
  <c r="G54" i="4"/>
  <c r="E75" i="4"/>
  <c r="D75" i="4"/>
  <c r="R338" i="4" l="1"/>
  <c r="Q338" i="4"/>
  <c r="U468" i="4"/>
  <c r="R375" i="4"/>
  <c r="Q375" i="4"/>
  <c r="S328" i="4"/>
  <c r="R486" i="4"/>
  <c r="S405" i="4"/>
  <c r="T428" i="4"/>
  <c r="T429" i="4"/>
  <c r="X481" i="4"/>
  <c r="R442" i="4"/>
  <c r="R405" i="4"/>
  <c r="I498" i="4"/>
  <c r="W498" i="4" s="1"/>
  <c r="AU498" i="4"/>
  <c r="I440" i="4"/>
  <c r="W440" i="4" s="1"/>
  <c r="AU440" i="4"/>
  <c r="D387" i="4"/>
  <c r="AP387" i="4"/>
  <c r="G466" i="4"/>
  <c r="U466" i="4" s="1"/>
  <c r="AS466" i="4"/>
  <c r="J385" i="4"/>
  <c r="W385" i="4" s="1"/>
  <c r="AV385" i="4"/>
  <c r="J466" i="4"/>
  <c r="AV466" i="4"/>
  <c r="C391" i="4"/>
  <c r="Q391" i="4" s="1"/>
  <c r="AO391" i="4"/>
  <c r="F363" i="4"/>
  <c r="T363" i="4" s="1"/>
  <c r="AR363" i="4"/>
  <c r="K317" i="4"/>
  <c r="AW317" i="4"/>
  <c r="H482" i="4"/>
  <c r="AT482" i="4"/>
  <c r="K458" i="4"/>
  <c r="X458" i="4" s="1"/>
  <c r="AW458" i="4"/>
  <c r="K333" i="4"/>
  <c r="AW333" i="4"/>
  <c r="J496" i="4"/>
  <c r="W496" i="4" s="1"/>
  <c r="AV496" i="4"/>
  <c r="J392" i="4"/>
  <c r="W392" i="4" s="1"/>
  <c r="AV392" i="4"/>
  <c r="K326" i="4"/>
  <c r="X326" i="4" s="1"/>
  <c r="AW326" i="4"/>
  <c r="G490" i="4"/>
  <c r="U490" i="4" s="1"/>
  <c r="AS490" i="4"/>
  <c r="E363" i="4"/>
  <c r="R363" i="4" s="1"/>
  <c r="AQ363" i="4"/>
  <c r="K338" i="4"/>
  <c r="AW338" i="4"/>
  <c r="J346" i="4"/>
  <c r="W346" i="4" s="1"/>
  <c r="AV346" i="4"/>
  <c r="D489" i="4"/>
  <c r="AP489" i="4"/>
  <c r="K330" i="4"/>
  <c r="X330" i="4" s="1"/>
  <c r="AW330" i="4"/>
  <c r="D320" i="4"/>
  <c r="AP320" i="4"/>
  <c r="I503" i="4"/>
  <c r="W503" i="4" s="1"/>
  <c r="AU503" i="4"/>
  <c r="K396" i="4"/>
  <c r="AW396" i="4"/>
  <c r="E472" i="4"/>
  <c r="R472" i="4" s="1"/>
  <c r="AQ472" i="4"/>
  <c r="F487" i="4"/>
  <c r="S487" i="4" s="1"/>
  <c r="AR487" i="4"/>
  <c r="C370" i="4"/>
  <c r="Q370" i="4" s="1"/>
  <c r="AO370" i="4"/>
  <c r="E320" i="4"/>
  <c r="AQ320" i="4"/>
  <c r="C387" i="4"/>
  <c r="AO387" i="4"/>
  <c r="K376" i="4"/>
  <c r="AW376" i="4"/>
  <c r="C330" i="4"/>
  <c r="AO330" i="4"/>
  <c r="D367" i="4"/>
  <c r="AP367" i="4"/>
  <c r="J317" i="4"/>
  <c r="AV317" i="4"/>
  <c r="C379" i="4"/>
  <c r="Q379" i="4" s="1"/>
  <c r="AO379" i="4"/>
  <c r="E489" i="4"/>
  <c r="AQ489" i="4"/>
  <c r="I333" i="4"/>
  <c r="AU333" i="4"/>
  <c r="K377" i="4"/>
  <c r="X377" i="4" s="1"/>
  <c r="AW377" i="4"/>
  <c r="C403" i="4"/>
  <c r="Q403" i="4" s="1"/>
  <c r="AO403" i="4"/>
  <c r="G440" i="4"/>
  <c r="AS440" i="4"/>
  <c r="C342" i="4"/>
  <c r="Q342" i="4" s="1"/>
  <c r="AO342" i="4"/>
  <c r="G482" i="4"/>
  <c r="T482" i="4" s="1"/>
  <c r="AS482" i="4"/>
  <c r="F507" i="4"/>
  <c r="AR507" i="4"/>
  <c r="D481" i="4"/>
  <c r="AP481" i="4"/>
  <c r="K493" i="4"/>
  <c r="X493" i="4" s="1"/>
  <c r="AW493" i="4"/>
  <c r="K350" i="4"/>
  <c r="AW350" i="4"/>
  <c r="K397" i="4"/>
  <c r="X397" i="4" s="1"/>
  <c r="AW397" i="4"/>
  <c r="D477" i="4"/>
  <c r="AP477" i="4"/>
  <c r="F347" i="4"/>
  <c r="AR347" i="4"/>
  <c r="D431" i="4"/>
  <c r="AP431" i="4"/>
  <c r="K496" i="4"/>
  <c r="AW496" i="4"/>
  <c r="H498" i="4"/>
  <c r="AT498" i="4"/>
  <c r="D507" i="4"/>
  <c r="AP507" i="4"/>
  <c r="J448" i="4"/>
  <c r="AV448" i="4"/>
  <c r="F497" i="4"/>
  <c r="AR497" i="4"/>
  <c r="C405" i="4"/>
  <c r="Q405" i="4" s="1"/>
  <c r="AO405" i="4"/>
  <c r="F505" i="4"/>
  <c r="T505" i="4" s="1"/>
  <c r="AR505" i="4"/>
  <c r="J403" i="4"/>
  <c r="W403" i="4" s="1"/>
  <c r="AV403" i="4"/>
  <c r="F480" i="4"/>
  <c r="S480" i="4" s="1"/>
  <c r="AR480" i="4"/>
  <c r="K466" i="4"/>
  <c r="AW466" i="4"/>
  <c r="E477" i="4"/>
  <c r="AQ477" i="4"/>
  <c r="K325" i="4"/>
  <c r="X325" i="4" s="1"/>
  <c r="AW325" i="4"/>
  <c r="F470" i="4"/>
  <c r="AR470" i="4"/>
  <c r="G497" i="4"/>
  <c r="AS497" i="4"/>
  <c r="F440" i="4"/>
  <c r="AR440" i="4"/>
  <c r="H474" i="4"/>
  <c r="V474" i="4" s="1"/>
  <c r="AT474" i="4"/>
  <c r="V386" i="4"/>
  <c r="F506" i="4"/>
  <c r="AR506" i="4"/>
  <c r="K441" i="4"/>
  <c r="X441" i="4" s="1"/>
  <c r="AW441" i="4"/>
  <c r="G347" i="4"/>
  <c r="AS347" i="4"/>
  <c r="K468" i="4"/>
  <c r="X468" i="4" s="1"/>
  <c r="AW468" i="4"/>
  <c r="E440" i="4"/>
  <c r="AQ440" i="4"/>
  <c r="C367" i="4"/>
  <c r="AO367" i="4"/>
  <c r="G458" i="4"/>
  <c r="T458" i="4" s="1"/>
  <c r="AS458" i="4"/>
  <c r="I393" i="4"/>
  <c r="W393" i="4" s="1"/>
  <c r="AU393" i="4"/>
  <c r="K392" i="4"/>
  <c r="AW392" i="4"/>
  <c r="K446" i="4"/>
  <c r="X446" i="4" s="1"/>
  <c r="AW446" i="4"/>
  <c r="G374" i="4"/>
  <c r="U374" i="4" s="1"/>
  <c r="AS374" i="4"/>
  <c r="I376" i="4"/>
  <c r="V376" i="4" s="1"/>
  <c r="AU376" i="4"/>
  <c r="K494" i="4"/>
  <c r="X494" i="4" s="1"/>
  <c r="AW494" i="4"/>
  <c r="E481" i="4"/>
  <c r="AQ481" i="4"/>
  <c r="E476" i="4"/>
  <c r="S476" i="4" s="1"/>
  <c r="AQ476" i="4"/>
  <c r="D386" i="4"/>
  <c r="AP386" i="4"/>
  <c r="G418" i="4"/>
  <c r="U418" i="4" s="1"/>
  <c r="AS418" i="4"/>
  <c r="E506" i="4"/>
  <c r="R506" i="4" s="1"/>
  <c r="AQ506" i="4"/>
  <c r="K510" i="4"/>
  <c r="X510" i="4" s="1"/>
  <c r="AW510" i="4"/>
  <c r="F466" i="4"/>
  <c r="AR466" i="4"/>
  <c r="I395" i="4"/>
  <c r="W395" i="4" s="1"/>
  <c r="AU395" i="4"/>
  <c r="E448" i="4"/>
  <c r="R448" i="4" s="1"/>
  <c r="AQ448" i="4"/>
  <c r="D482" i="4"/>
  <c r="R482" i="4" s="1"/>
  <c r="AP482" i="4"/>
  <c r="E434" i="4"/>
  <c r="R434" i="4" s="1"/>
  <c r="AQ434" i="4"/>
  <c r="D404" i="4"/>
  <c r="AP404" i="4"/>
  <c r="J431" i="4"/>
  <c r="W431" i="4" s="1"/>
  <c r="AV431" i="4"/>
  <c r="K339" i="4"/>
  <c r="X339" i="4" s="1"/>
  <c r="AW339" i="4"/>
  <c r="I448" i="4"/>
  <c r="AU448" i="4"/>
  <c r="D401" i="4"/>
  <c r="R401" i="4" s="1"/>
  <c r="AP401" i="4"/>
  <c r="J376" i="4"/>
  <c r="AV376" i="4"/>
  <c r="D330" i="4"/>
  <c r="AP330" i="4"/>
  <c r="K403" i="4"/>
  <c r="AW403" i="4"/>
  <c r="F448" i="4"/>
  <c r="AR448" i="4"/>
  <c r="D426" i="4"/>
  <c r="AP426" i="4"/>
  <c r="D378" i="4"/>
  <c r="AP378" i="4"/>
  <c r="J333" i="4"/>
  <c r="AV333" i="4"/>
  <c r="E386" i="4"/>
  <c r="AQ386" i="4"/>
  <c r="K385" i="4"/>
  <c r="AW385" i="4"/>
  <c r="K343" i="4"/>
  <c r="X343" i="4" s="1"/>
  <c r="AW343" i="4"/>
  <c r="K506" i="4"/>
  <c r="X506" i="4" s="1"/>
  <c r="AW506" i="4"/>
  <c r="E373" i="4"/>
  <c r="R373" i="4" s="1"/>
  <c r="AQ373" i="4"/>
  <c r="K409" i="4"/>
  <c r="AW409" i="4"/>
  <c r="G498" i="4"/>
  <c r="T498" i="4" s="1"/>
  <c r="AS498" i="4"/>
  <c r="K431" i="4"/>
  <c r="AW431" i="4"/>
  <c r="H448" i="4"/>
  <c r="AT448" i="4"/>
  <c r="H393" i="4"/>
  <c r="U393" i="4" s="1"/>
  <c r="AT393" i="4"/>
  <c r="C386" i="4"/>
  <c r="AO386" i="4"/>
  <c r="J338" i="4"/>
  <c r="W338" i="4" s="1"/>
  <c r="AV338" i="4"/>
  <c r="E426" i="4"/>
  <c r="S426" i="4" s="1"/>
  <c r="AQ426" i="4"/>
  <c r="J350" i="4"/>
  <c r="AV350" i="4"/>
  <c r="G480" i="4"/>
  <c r="U480" i="4" s="1"/>
  <c r="AS480" i="4"/>
  <c r="E330" i="4"/>
  <c r="AQ330" i="4"/>
  <c r="K428" i="4"/>
  <c r="AW428" i="4"/>
  <c r="J409" i="4"/>
  <c r="AV409" i="4"/>
  <c r="K346" i="4"/>
  <c r="AW346" i="4"/>
  <c r="E470" i="4"/>
  <c r="AQ470" i="4"/>
  <c r="C404" i="4"/>
  <c r="AO404" i="4"/>
  <c r="J396" i="4"/>
  <c r="AV396" i="4"/>
  <c r="E507" i="4"/>
  <c r="AQ507" i="4"/>
  <c r="K448" i="4"/>
  <c r="AW448" i="4"/>
  <c r="E431" i="4"/>
  <c r="AQ431" i="4"/>
  <c r="J428" i="4"/>
  <c r="W428" i="4" s="1"/>
  <c r="AV428" i="4"/>
  <c r="E378" i="4"/>
  <c r="AQ378" i="4"/>
  <c r="F427" i="4"/>
  <c r="S427" i="4" s="1"/>
  <c r="AR427" i="4"/>
  <c r="Q336" i="4"/>
  <c r="U422" i="4"/>
  <c r="T452" i="4"/>
  <c r="I45" i="13"/>
  <c r="R467" i="4"/>
  <c r="D454" i="4"/>
  <c r="AP454" i="4"/>
  <c r="F353" i="4"/>
  <c r="T353" i="4" s="1"/>
  <c r="AR353" i="4"/>
  <c r="K399" i="4"/>
  <c r="AW399" i="4"/>
  <c r="E454" i="4"/>
  <c r="AQ454" i="4"/>
  <c r="I501" i="4"/>
  <c r="W501" i="4" s="1"/>
  <c r="AU501" i="4"/>
  <c r="J399" i="4"/>
  <c r="W399" i="4" s="1"/>
  <c r="AV399" i="4"/>
  <c r="H501" i="4"/>
  <c r="AT501" i="4"/>
  <c r="E335" i="4"/>
  <c r="S335" i="4" s="1"/>
  <c r="AQ335" i="4"/>
  <c r="E500" i="4"/>
  <c r="R500" i="4" s="1"/>
  <c r="AQ500" i="4"/>
  <c r="F500" i="4"/>
  <c r="AR500" i="4"/>
  <c r="H336" i="4"/>
  <c r="V336" i="4" s="1"/>
  <c r="AT336" i="4"/>
  <c r="G437" i="4"/>
  <c r="U437" i="4" s="1"/>
  <c r="AS437" i="4"/>
  <c r="I400" i="4"/>
  <c r="W400" i="4" s="1"/>
  <c r="AU400" i="4"/>
  <c r="E336" i="4"/>
  <c r="S336" i="4" s="1"/>
  <c r="AQ336" i="4"/>
  <c r="G485" i="4"/>
  <c r="T485" i="4" s="1"/>
  <c r="AS485" i="4"/>
  <c r="H384" i="4"/>
  <c r="U384" i="4" s="1"/>
  <c r="AT384" i="4"/>
  <c r="F436" i="4"/>
  <c r="AR436" i="4"/>
  <c r="K501" i="4"/>
  <c r="X501" i="4" s="1"/>
  <c r="AW501" i="4"/>
  <c r="H400" i="4"/>
  <c r="AT400" i="4"/>
  <c r="G436" i="4"/>
  <c r="U436" i="4" s="1"/>
  <c r="AS436" i="4"/>
  <c r="I430" i="4"/>
  <c r="V430" i="4" s="1"/>
  <c r="AU430" i="4"/>
  <c r="E436" i="4"/>
  <c r="R436" i="4" s="1"/>
  <c r="AQ436" i="4"/>
  <c r="J430" i="4"/>
  <c r="AV430" i="4"/>
  <c r="E332" i="4"/>
  <c r="R332" i="4" s="1"/>
  <c r="AQ332" i="4"/>
  <c r="K344" i="4"/>
  <c r="X344" i="4" s="1"/>
  <c r="AW344" i="4"/>
  <c r="F332" i="4"/>
  <c r="AR332" i="4"/>
  <c r="G435" i="4"/>
  <c r="U435" i="4" s="1"/>
  <c r="AS435" i="4"/>
  <c r="AO355" i="4"/>
  <c r="I410" i="4"/>
  <c r="W410" i="4" s="1"/>
  <c r="I45" i="9"/>
  <c r="E410" i="4"/>
  <c r="R410" i="4" s="1"/>
  <c r="E45" i="9"/>
  <c r="F511" i="4"/>
  <c r="S511" i="4" s="1"/>
  <c r="F46" i="9"/>
  <c r="G457" i="4"/>
  <c r="U457" i="4" s="1"/>
  <c r="G46" i="9"/>
  <c r="H356" i="4"/>
  <c r="V356" i="4" s="1"/>
  <c r="H45" i="9"/>
  <c r="V481" i="4"/>
  <c r="G43" i="13"/>
  <c r="K360" i="4"/>
  <c r="K45" i="9"/>
  <c r="J360" i="4"/>
  <c r="W360" i="4" s="1"/>
  <c r="J45" i="9"/>
  <c r="X337" i="4"/>
  <c r="J50" i="9"/>
  <c r="K49" i="9"/>
  <c r="S483" i="4"/>
  <c r="S382" i="4"/>
  <c r="V337" i="4"/>
  <c r="U382" i="4"/>
  <c r="R382" i="4"/>
  <c r="J453" i="4"/>
  <c r="W453" i="4" s="1"/>
  <c r="U337" i="4"/>
  <c r="C355" i="4"/>
  <c r="Q355" i="4" s="1"/>
  <c r="K417" i="4"/>
  <c r="X417" i="4" s="1"/>
  <c r="K483" i="4"/>
  <c r="X483" i="4" s="1"/>
  <c r="K453" i="4"/>
  <c r="K352" i="4"/>
  <c r="X352" i="4" s="1"/>
  <c r="D178" i="4"/>
  <c r="C178" i="4"/>
  <c r="AJ113" i="4"/>
  <c r="AI113" i="4"/>
  <c r="AE173" i="4"/>
  <c r="C114" i="4"/>
  <c r="G180" i="4"/>
  <c r="AE129" i="4"/>
  <c r="D132" i="4"/>
  <c r="AP337" i="4" s="1"/>
  <c r="AD173" i="4"/>
  <c r="AH191" i="4"/>
  <c r="AK193" i="4"/>
  <c r="G157" i="4"/>
  <c r="AS362" i="4" s="1"/>
  <c r="AK154" i="4"/>
  <c r="AH179" i="4"/>
  <c r="G195" i="4"/>
  <c r="AI109" i="4"/>
  <c r="AD129" i="4"/>
  <c r="K185" i="4"/>
  <c r="F167" i="4"/>
  <c r="AE163" i="4"/>
  <c r="AD163" i="4"/>
  <c r="AD170" i="4"/>
  <c r="C190" i="4"/>
  <c r="E178" i="4"/>
  <c r="G192" i="4"/>
  <c r="AI191" i="4"/>
  <c r="G122" i="4"/>
  <c r="AK124" i="4"/>
  <c r="C121" i="4"/>
  <c r="H52" i="9"/>
  <c r="H3" i="9" s="1"/>
  <c r="F180" i="4"/>
  <c r="U379" i="4"/>
  <c r="V390" i="4"/>
  <c r="T401" i="4"/>
  <c r="U428" i="4"/>
  <c r="W435" i="4"/>
  <c r="U377" i="4"/>
  <c r="V388" i="4"/>
  <c r="U360" i="4"/>
  <c r="T358" i="4"/>
  <c r="S492" i="4"/>
  <c r="T408" i="4"/>
  <c r="T404" i="4"/>
  <c r="V318" i="4"/>
  <c r="V483" i="4"/>
  <c r="V342" i="4"/>
  <c r="V321" i="4"/>
  <c r="V446" i="4"/>
  <c r="C44" i="4"/>
  <c r="F56" i="4"/>
  <c r="G37" i="4"/>
  <c r="H99" i="4"/>
  <c r="G12" i="4"/>
  <c r="C23" i="4"/>
  <c r="C26" i="4"/>
  <c r="C77" i="4"/>
  <c r="G86" i="4"/>
  <c r="C58" i="4"/>
  <c r="E13" i="4"/>
  <c r="F89" i="4"/>
  <c r="F37" i="4"/>
  <c r="F13" i="4"/>
  <c r="H59" i="4"/>
  <c r="F12" i="4"/>
  <c r="G59" i="4"/>
  <c r="G22" i="4"/>
  <c r="U482" i="4" l="1"/>
  <c r="R320" i="4"/>
  <c r="X448" i="4"/>
  <c r="X385" i="4"/>
  <c r="X466" i="4"/>
  <c r="T490" i="4"/>
  <c r="S507" i="4"/>
  <c r="S363" i="4"/>
  <c r="U458" i="4"/>
  <c r="U498" i="4"/>
  <c r="W448" i="4"/>
  <c r="V393" i="4"/>
  <c r="R489" i="4"/>
  <c r="U474" i="4"/>
  <c r="X431" i="4"/>
  <c r="X333" i="4"/>
  <c r="X496" i="4"/>
  <c r="R431" i="4"/>
  <c r="T440" i="4"/>
  <c r="X403" i="4"/>
  <c r="Q330" i="4"/>
  <c r="Q404" i="4"/>
  <c r="R477" i="4"/>
  <c r="X428" i="4"/>
  <c r="R481" i="4"/>
  <c r="Q367" i="4"/>
  <c r="Q387" i="4"/>
  <c r="X346" i="4"/>
  <c r="Q386" i="4"/>
  <c r="X396" i="4"/>
  <c r="T347" i="4"/>
  <c r="X317" i="4"/>
  <c r="V498" i="4"/>
  <c r="S472" i="4"/>
  <c r="X338" i="4"/>
  <c r="T480" i="4"/>
  <c r="S434" i="4"/>
  <c r="R507" i="4"/>
  <c r="S448" i="4"/>
  <c r="S470" i="4"/>
  <c r="R386" i="4"/>
  <c r="T497" i="4"/>
  <c r="S440" i="4"/>
  <c r="R330" i="4"/>
  <c r="W333" i="4"/>
  <c r="X392" i="4"/>
  <c r="S506" i="4"/>
  <c r="R378" i="4"/>
  <c r="V448" i="4"/>
  <c r="T466" i="4"/>
  <c r="AV411" i="4"/>
  <c r="J47" i="9" s="1"/>
  <c r="AU411" i="4"/>
  <c r="I47" i="9" s="1"/>
  <c r="X350" i="4"/>
  <c r="X409" i="4"/>
  <c r="W376" i="4"/>
  <c r="G385" i="4"/>
  <c r="U385" i="4" s="1"/>
  <c r="AS385" i="4"/>
  <c r="G327" i="4"/>
  <c r="U327" i="4" s="1"/>
  <c r="AS327" i="4"/>
  <c r="F372" i="4"/>
  <c r="T372" i="4" s="1"/>
  <c r="AR372" i="4"/>
  <c r="K460" i="4"/>
  <c r="X460" i="4" s="1"/>
  <c r="AW460" i="4"/>
  <c r="E469" i="4"/>
  <c r="AQ469" i="4"/>
  <c r="X376" i="4"/>
  <c r="R470" i="4"/>
  <c r="G397" i="4"/>
  <c r="U397" i="4" s="1"/>
  <c r="AS397" i="4"/>
  <c r="K499" i="4"/>
  <c r="X499" i="4" s="1"/>
  <c r="AW499" i="4"/>
  <c r="R426" i="4"/>
  <c r="F385" i="4"/>
  <c r="AR385" i="4"/>
  <c r="E479" i="4"/>
  <c r="AQ479" i="4"/>
  <c r="C395" i="4"/>
  <c r="Q395" i="4" s="1"/>
  <c r="AO395" i="4"/>
  <c r="D479" i="4"/>
  <c r="AP479" i="4"/>
  <c r="I419" i="4"/>
  <c r="V419" i="4" s="1"/>
  <c r="AU419" i="4"/>
  <c r="I497" i="4"/>
  <c r="AU497" i="4"/>
  <c r="D476" i="4"/>
  <c r="R476" i="4" s="1"/>
  <c r="AP476" i="4"/>
  <c r="J419" i="4"/>
  <c r="AV419" i="4"/>
  <c r="H497" i="4"/>
  <c r="U497" i="4" s="1"/>
  <c r="AT497" i="4"/>
  <c r="C326" i="4"/>
  <c r="Q326" i="4" s="1"/>
  <c r="AO326" i="4"/>
  <c r="D469" i="4"/>
  <c r="AP469" i="4"/>
  <c r="I46" i="9"/>
  <c r="I50" i="9"/>
  <c r="V400" i="4"/>
  <c r="R336" i="4"/>
  <c r="R454" i="4"/>
  <c r="U336" i="4"/>
  <c r="V501" i="4"/>
  <c r="S332" i="4"/>
  <c r="S500" i="4"/>
  <c r="T436" i="4"/>
  <c r="D435" i="4"/>
  <c r="AP435" i="4"/>
  <c r="D383" i="4"/>
  <c r="AP383" i="4"/>
  <c r="I415" i="4"/>
  <c r="W415" i="4" s="1"/>
  <c r="AU415" i="4"/>
  <c r="C319" i="4"/>
  <c r="Q319" i="4" s="1"/>
  <c r="AO319" i="4"/>
  <c r="W430" i="4"/>
  <c r="G400" i="4"/>
  <c r="U400" i="4" s="1"/>
  <c r="AS400" i="4"/>
  <c r="E435" i="4"/>
  <c r="AQ435" i="4"/>
  <c r="K430" i="4"/>
  <c r="X430" i="4" s="1"/>
  <c r="AW430" i="4"/>
  <c r="E383" i="4"/>
  <c r="AQ383" i="4"/>
  <c r="K390" i="4"/>
  <c r="X390" i="4" s="1"/>
  <c r="AW390" i="4"/>
  <c r="H485" i="4"/>
  <c r="U485" i="4" s="1"/>
  <c r="AT485" i="4"/>
  <c r="C383" i="4"/>
  <c r="AO383" i="4"/>
  <c r="X399" i="4"/>
  <c r="S410" i="4"/>
  <c r="T511" i="4"/>
  <c r="K45" i="13"/>
  <c r="G362" i="4"/>
  <c r="U362" i="4" s="1"/>
  <c r="G45" i="9"/>
  <c r="X360" i="4"/>
  <c r="X453" i="4"/>
  <c r="D337" i="4"/>
  <c r="R337" i="4" s="1"/>
  <c r="G140" i="4"/>
  <c r="AE110" i="4"/>
  <c r="E46" i="9" s="1"/>
  <c r="AK153" i="4"/>
  <c r="G189" i="4"/>
  <c r="F115" i="4"/>
  <c r="AK157" i="4"/>
  <c r="AW463" i="4" s="1"/>
  <c r="F159" i="4"/>
  <c r="C147" i="4"/>
  <c r="AO352" i="4" s="1"/>
  <c r="C161" i="4"/>
  <c r="C126" i="4"/>
  <c r="AE160" i="4"/>
  <c r="AI143" i="4"/>
  <c r="AF119" i="4"/>
  <c r="AE133" i="4"/>
  <c r="AD133" i="4"/>
  <c r="G162" i="4"/>
  <c r="AD110" i="4"/>
  <c r="D46" i="9" s="1"/>
  <c r="H162" i="4"/>
  <c r="AK165" i="4"/>
  <c r="AF204" i="4"/>
  <c r="AK146" i="4"/>
  <c r="AK158" i="4"/>
  <c r="AE119" i="4"/>
  <c r="C180" i="4"/>
  <c r="F116" i="4"/>
  <c r="C129" i="4"/>
  <c r="AI149" i="4"/>
  <c r="AD134" i="4"/>
  <c r="AD160" i="4"/>
  <c r="AK143" i="4"/>
  <c r="AJ143" i="4"/>
  <c r="AD119" i="4"/>
  <c r="AE204" i="4"/>
  <c r="AF136" i="4"/>
  <c r="G125" i="4"/>
  <c r="AJ158" i="4"/>
  <c r="F192" i="4"/>
  <c r="AK178" i="4"/>
  <c r="G115" i="4"/>
  <c r="H202" i="4"/>
  <c r="F140" i="4"/>
  <c r="AJ149" i="4"/>
  <c r="AJ146" i="4"/>
  <c r="E116" i="4"/>
  <c r="AK167" i="4"/>
  <c r="R367" i="4"/>
  <c r="W350" i="4"/>
  <c r="T483" i="4"/>
  <c r="T424" i="4"/>
  <c r="V372" i="4"/>
  <c r="S355" i="4"/>
  <c r="S333" i="4"/>
  <c r="F35" i="4"/>
  <c r="F80" i="4"/>
  <c r="E80" i="4"/>
  <c r="F79" i="4"/>
  <c r="E79" i="4"/>
  <c r="T385" i="4" l="1"/>
  <c r="W419" i="4"/>
  <c r="R469" i="4"/>
  <c r="V497" i="4"/>
  <c r="S372" i="4"/>
  <c r="R479" i="4"/>
  <c r="F397" i="4"/>
  <c r="T397" i="4" s="1"/>
  <c r="AR397" i="4"/>
  <c r="K449" i="4"/>
  <c r="AW449" i="4"/>
  <c r="C385" i="4"/>
  <c r="Q385" i="4" s="1"/>
  <c r="AO385" i="4"/>
  <c r="G367" i="4"/>
  <c r="T367" i="4" s="1"/>
  <c r="AS367" i="4"/>
  <c r="G345" i="4"/>
  <c r="AS345" i="4"/>
  <c r="J464" i="4"/>
  <c r="W464" i="4" s="1"/>
  <c r="AV464" i="4"/>
  <c r="D466" i="4"/>
  <c r="AP466" i="4"/>
  <c r="E425" i="4"/>
  <c r="AQ425" i="4"/>
  <c r="D439" i="4"/>
  <c r="AP439" i="4"/>
  <c r="D440" i="4"/>
  <c r="R440" i="4" s="1"/>
  <c r="AP440" i="4"/>
  <c r="J455" i="4"/>
  <c r="AV455" i="4"/>
  <c r="G330" i="4"/>
  <c r="U330" i="4" s="1"/>
  <c r="AS330" i="4"/>
  <c r="K464" i="4"/>
  <c r="AW464" i="4"/>
  <c r="E439" i="4"/>
  <c r="AQ439" i="4"/>
  <c r="F364" i="4"/>
  <c r="T364" i="4" s="1"/>
  <c r="AR364" i="4"/>
  <c r="K473" i="4"/>
  <c r="X473" i="4" s="1"/>
  <c r="AW473" i="4"/>
  <c r="F345" i="4"/>
  <c r="S345" i="4" s="1"/>
  <c r="AR345" i="4"/>
  <c r="F442" i="4"/>
  <c r="T442" i="4" s="1"/>
  <c r="AR442" i="4"/>
  <c r="I455" i="4"/>
  <c r="V455" i="4" s="1"/>
  <c r="AU455" i="4"/>
  <c r="F425" i="4"/>
  <c r="AR425" i="4"/>
  <c r="F320" i="4"/>
  <c r="AR320" i="4"/>
  <c r="H407" i="4"/>
  <c r="V407" i="4" s="1"/>
  <c r="AT407" i="4"/>
  <c r="F510" i="4"/>
  <c r="T510" i="4" s="1"/>
  <c r="AR510" i="4"/>
  <c r="I449" i="4"/>
  <c r="AU449" i="4"/>
  <c r="E510" i="4"/>
  <c r="R510" i="4" s="1"/>
  <c r="AQ510" i="4"/>
  <c r="K471" i="4"/>
  <c r="X471" i="4" s="1"/>
  <c r="AW471" i="4"/>
  <c r="G394" i="4"/>
  <c r="U394" i="4" s="1"/>
  <c r="AS394" i="4"/>
  <c r="G320" i="4"/>
  <c r="U320" i="4" s="1"/>
  <c r="AS320" i="4"/>
  <c r="D425" i="4"/>
  <c r="AP425" i="4"/>
  <c r="H367" i="4"/>
  <c r="AT367" i="4"/>
  <c r="E466" i="4"/>
  <c r="AQ466" i="4"/>
  <c r="K459" i="4"/>
  <c r="X459" i="4" s="1"/>
  <c r="AW459" i="4"/>
  <c r="J449" i="4"/>
  <c r="AV449" i="4"/>
  <c r="C331" i="4"/>
  <c r="Q331" i="4" s="1"/>
  <c r="AO331" i="4"/>
  <c r="D416" i="4"/>
  <c r="AP416" i="4"/>
  <c r="E416" i="4"/>
  <c r="AQ416" i="4"/>
  <c r="E50" i="9"/>
  <c r="Q383" i="4"/>
  <c r="R383" i="4"/>
  <c r="R435" i="4"/>
  <c r="V485" i="4"/>
  <c r="V415" i="4"/>
  <c r="E321" i="4"/>
  <c r="R321" i="4" s="1"/>
  <c r="AQ321" i="4"/>
  <c r="K484" i="4"/>
  <c r="X484" i="4" s="1"/>
  <c r="AW484" i="4"/>
  <c r="F321" i="4"/>
  <c r="AR321" i="4"/>
  <c r="K452" i="4"/>
  <c r="AW452" i="4"/>
  <c r="C334" i="4"/>
  <c r="Q334" i="4" s="1"/>
  <c r="AO334" i="4"/>
  <c r="C366" i="4"/>
  <c r="Q366" i="4" s="1"/>
  <c r="AO366" i="4"/>
  <c r="J452" i="4"/>
  <c r="W452" i="4" s="1"/>
  <c r="AV452" i="4"/>
  <c r="K463" i="4"/>
  <c r="X463" i="4" s="1"/>
  <c r="K46" i="9"/>
  <c r="C352" i="4"/>
  <c r="Q352" i="4" s="1"/>
  <c r="F183" i="4"/>
  <c r="F138" i="4"/>
  <c r="E183" i="4"/>
  <c r="E182" i="4"/>
  <c r="F182" i="4"/>
  <c r="W359" i="4"/>
  <c r="S393" i="4"/>
  <c r="V408" i="4"/>
  <c r="F72" i="4"/>
  <c r="H73" i="4"/>
  <c r="S425" i="4" l="1"/>
  <c r="W449" i="4"/>
  <c r="R439" i="4"/>
  <c r="T320" i="4"/>
  <c r="T345" i="4"/>
  <c r="R466" i="4"/>
  <c r="W455" i="4"/>
  <c r="X449" i="4"/>
  <c r="S397" i="4"/>
  <c r="R425" i="4"/>
  <c r="U367" i="4"/>
  <c r="X464" i="4"/>
  <c r="F388" i="4"/>
  <c r="T388" i="4" s="1"/>
  <c r="AR388" i="4"/>
  <c r="S510" i="4"/>
  <c r="F387" i="4"/>
  <c r="AR387" i="4"/>
  <c r="E387" i="4"/>
  <c r="R387" i="4" s="1"/>
  <c r="AQ387" i="4"/>
  <c r="E388" i="4"/>
  <c r="R388" i="4" s="1"/>
  <c r="AQ388" i="4"/>
  <c r="F343" i="4"/>
  <c r="S343" i="4" s="1"/>
  <c r="AR343" i="4"/>
  <c r="R416" i="4"/>
  <c r="S321" i="4"/>
  <c r="X452" i="4"/>
  <c r="AF187" i="4"/>
  <c r="H176" i="4"/>
  <c r="F175" i="4"/>
  <c r="AR380" i="4" s="1"/>
  <c r="S357" i="4"/>
  <c r="S348" i="4"/>
  <c r="T327" i="4"/>
  <c r="R327" i="4"/>
  <c r="R404" i="4"/>
  <c r="S497" i="4"/>
  <c r="T470" i="4"/>
  <c r="T438" i="4"/>
  <c r="E42" i="4"/>
  <c r="E76" i="4"/>
  <c r="S387" i="4" l="1"/>
  <c r="S388" i="4"/>
  <c r="H381" i="4"/>
  <c r="U381" i="4" s="1"/>
  <c r="AT381" i="4"/>
  <c r="F493" i="4"/>
  <c r="T493" i="4" s="1"/>
  <c r="AR493" i="4"/>
  <c r="F380" i="4"/>
  <c r="S380" i="4" s="1"/>
  <c r="E179" i="4"/>
  <c r="AF183" i="4"/>
  <c r="AF154" i="4"/>
  <c r="AK156" i="4"/>
  <c r="E145" i="4"/>
  <c r="S373" i="4"/>
  <c r="S467" i="4"/>
  <c r="S390" i="4"/>
  <c r="W409" i="4"/>
  <c r="S377" i="4"/>
  <c r="F42" i="4"/>
  <c r="V381" i="4" l="1"/>
  <c r="K462" i="4"/>
  <c r="X462" i="4" s="1"/>
  <c r="AW462" i="4"/>
  <c r="F489" i="4"/>
  <c r="T489" i="4" s="1"/>
  <c r="AR489" i="4"/>
  <c r="E350" i="4"/>
  <c r="R350" i="4" s="1"/>
  <c r="AQ350" i="4"/>
  <c r="F460" i="4"/>
  <c r="S460" i="4" s="1"/>
  <c r="AR460" i="4"/>
  <c r="E384" i="4"/>
  <c r="S384" i="4" s="1"/>
  <c r="AQ384" i="4"/>
  <c r="AF178" i="4"/>
  <c r="F145" i="4"/>
  <c r="AK149" i="4"/>
  <c r="AL107" i="4"/>
  <c r="L44" i="9" s="1"/>
  <c r="L53" i="9" l="1"/>
  <c r="L4" i="9" s="1"/>
  <c r="F350" i="4"/>
  <c r="S350" i="4" s="1"/>
  <c r="AR350" i="4"/>
  <c r="K455" i="4"/>
  <c r="X455" i="4" s="1"/>
  <c r="AW455" i="4"/>
  <c r="R384" i="4"/>
  <c r="F484" i="4"/>
  <c r="T484" i="4" s="1"/>
  <c r="AR484" i="4"/>
  <c r="AL183" i="4"/>
  <c r="AL164" i="4"/>
  <c r="L4" i="4"/>
  <c r="L107" i="4" s="1"/>
  <c r="L43" i="9" s="1"/>
  <c r="L52" i="9" s="1"/>
  <c r="L3" i="9" s="1"/>
  <c r="L72" i="4"/>
  <c r="L58" i="4"/>
  <c r="Q489" i="4" l="1"/>
  <c r="Q470" i="4"/>
  <c r="L489" i="4"/>
  <c r="Y489" i="4" s="1"/>
  <c r="AX489" i="4"/>
  <c r="L470" i="4"/>
  <c r="Y470" i="4" s="1"/>
  <c r="AX470" i="4"/>
  <c r="J52" i="9"/>
  <c r="J3" i="9" s="1"/>
  <c r="L161" i="4"/>
  <c r="L175" i="4"/>
  <c r="W396" i="4"/>
  <c r="T462" i="4"/>
  <c r="L95" i="4"/>
  <c r="L71" i="4"/>
  <c r="C93" i="4"/>
  <c r="AC470" i="4" l="1"/>
  <c r="L380" i="4"/>
  <c r="Y380" i="4" s="1"/>
  <c r="AX380" i="4"/>
  <c r="L366" i="4"/>
  <c r="Y366" i="4" s="1"/>
  <c r="AC366" i="4" s="1"/>
  <c r="AX366" i="4"/>
  <c r="L198" i="4"/>
  <c r="AL170" i="4"/>
  <c r="C196" i="4"/>
  <c r="L174" i="4"/>
  <c r="AG142" i="4"/>
  <c r="AL146" i="4"/>
  <c r="AF125" i="4"/>
  <c r="W337" i="4"/>
  <c r="S409" i="4"/>
  <c r="V503" i="4"/>
  <c r="W354" i="4"/>
  <c r="G98" i="4"/>
  <c r="L20" i="4"/>
  <c r="F8" i="4"/>
  <c r="F30" i="4"/>
  <c r="L80" i="4"/>
  <c r="L36" i="4"/>
  <c r="F16" i="4"/>
  <c r="L9" i="4"/>
  <c r="L75" i="4"/>
  <c r="L10" i="4"/>
  <c r="L32" i="4"/>
  <c r="F95" i="4"/>
  <c r="L39" i="4"/>
  <c r="L77" i="4"/>
  <c r="F43" i="13" l="1"/>
  <c r="Q452" i="4"/>
  <c r="G448" i="4"/>
  <c r="T448" i="4" s="1"/>
  <c r="AS448" i="4"/>
  <c r="L379" i="4"/>
  <c r="Y379" i="4" s="1"/>
  <c r="AX379" i="4"/>
  <c r="C401" i="4"/>
  <c r="Q401" i="4" s="1"/>
  <c r="AO401" i="4"/>
  <c r="L476" i="4"/>
  <c r="Y476" i="4" s="1"/>
  <c r="AX476" i="4"/>
  <c r="L403" i="4"/>
  <c r="Y403" i="4" s="1"/>
  <c r="AX403" i="4"/>
  <c r="F431" i="4"/>
  <c r="S431" i="4" s="1"/>
  <c r="AR431" i="4"/>
  <c r="L452" i="4"/>
  <c r="Y452" i="4" s="1"/>
  <c r="AX452" i="4"/>
  <c r="F111" i="4"/>
  <c r="F49" i="9" s="1"/>
  <c r="L183" i="4"/>
  <c r="L135" i="4"/>
  <c r="AH169" i="4"/>
  <c r="F133" i="4"/>
  <c r="AF198" i="4"/>
  <c r="AL205" i="4"/>
  <c r="AL139" i="4"/>
  <c r="AL138" i="4"/>
  <c r="L142" i="4"/>
  <c r="AL123" i="4"/>
  <c r="AH134" i="4"/>
  <c r="F198" i="4"/>
  <c r="AL180" i="4"/>
  <c r="AL167" i="4"/>
  <c r="L139" i="4"/>
  <c r="L123" i="4"/>
  <c r="L178" i="4"/>
  <c r="AL188" i="4"/>
  <c r="G201" i="4"/>
  <c r="AD139" i="4"/>
  <c r="AL165" i="4"/>
  <c r="L112" i="4"/>
  <c r="F119" i="4"/>
  <c r="AL169" i="4"/>
  <c r="AL111" i="4"/>
  <c r="AG158" i="4"/>
  <c r="L113" i="4"/>
  <c r="AL181" i="4"/>
  <c r="L180" i="4"/>
  <c r="T443" i="4"/>
  <c r="T457" i="4"/>
  <c r="T425" i="4"/>
  <c r="L30" i="4"/>
  <c r="L59" i="4"/>
  <c r="L22" i="4"/>
  <c r="L49" i="4"/>
  <c r="F67" i="4"/>
  <c r="L100" i="4"/>
  <c r="H67" i="4"/>
  <c r="L81" i="4"/>
  <c r="L91" i="4"/>
  <c r="G67" i="4"/>
  <c r="L57" i="4"/>
  <c r="F46" i="4"/>
  <c r="AC452" i="4" l="1"/>
  <c r="AR316" i="4"/>
  <c r="F45" i="9"/>
  <c r="Q471" i="4"/>
  <c r="Q486" i="4"/>
  <c r="Q487" i="4"/>
  <c r="Q473" i="4"/>
  <c r="Q494" i="4"/>
  <c r="Q429" i="4"/>
  <c r="AX417" i="4"/>
  <c r="Q417" i="4"/>
  <c r="Q475" i="4"/>
  <c r="Q444" i="4"/>
  <c r="L388" i="4"/>
  <c r="Y388" i="4" s="1"/>
  <c r="AX388" i="4"/>
  <c r="F324" i="4"/>
  <c r="S324" i="4" s="1"/>
  <c r="AR324" i="4"/>
  <c r="L328" i="4"/>
  <c r="Y328" i="4" s="1"/>
  <c r="AX328" i="4"/>
  <c r="L473" i="4"/>
  <c r="Y473" i="4" s="1"/>
  <c r="AX473" i="4"/>
  <c r="L511" i="4"/>
  <c r="Y511" i="4" s="1"/>
  <c r="AX511" i="4"/>
  <c r="L444" i="4"/>
  <c r="Y444" i="4" s="1"/>
  <c r="AX444" i="4"/>
  <c r="L317" i="4"/>
  <c r="Y317" i="4" s="1"/>
  <c r="AX317" i="4"/>
  <c r="L385" i="4"/>
  <c r="Y385" i="4" s="1"/>
  <c r="AX385" i="4"/>
  <c r="L471" i="4"/>
  <c r="Y471" i="4" s="1"/>
  <c r="AX471" i="4"/>
  <c r="L486" i="4"/>
  <c r="Y486" i="4" s="1"/>
  <c r="AX486" i="4"/>
  <c r="F504" i="4"/>
  <c r="S504" i="4" s="1"/>
  <c r="AR504" i="4"/>
  <c r="L487" i="4"/>
  <c r="AX487" i="4"/>
  <c r="F403" i="4"/>
  <c r="S403" i="4" s="1"/>
  <c r="AR403" i="4"/>
  <c r="F338" i="4"/>
  <c r="S338" i="4" s="1"/>
  <c r="AR338" i="4"/>
  <c r="L318" i="4"/>
  <c r="Y318" i="4" s="1"/>
  <c r="AX318" i="4"/>
  <c r="G406" i="4"/>
  <c r="T406" i="4" s="1"/>
  <c r="AS406" i="4"/>
  <c r="H440" i="4"/>
  <c r="U440" i="4" s="1"/>
  <c r="AT440" i="4"/>
  <c r="H475" i="4"/>
  <c r="U475" i="4" s="1"/>
  <c r="AT475" i="4"/>
  <c r="L475" i="4"/>
  <c r="Y475" i="4" s="1"/>
  <c r="AX475" i="4"/>
  <c r="G464" i="4"/>
  <c r="U464" i="4" s="1"/>
  <c r="AS464" i="4"/>
  <c r="L494" i="4"/>
  <c r="Y494" i="4" s="1"/>
  <c r="AX494" i="4"/>
  <c r="L429" i="4"/>
  <c r="Y429" i="4" s="1"/>
  <c r="AX429" i="4"/>
  <c r="L347" i="4"/>
  <c r="Y347" i="4" s="1"/>
  <c r="AX347" i="4"/>
  <c r="L340" i="4"/>
  <c r="Y340" i="4" s="1"/>
  <c r="AX340" i="4"/>
  <c r="L383" i="4"/>
  <c r="AX383" i="4"/>
  <c r="D445" i="4"/>
  <c r="R445" i="4" s="1"/>
  <c r="AP445" i="4"/>
  <c r="L344" i="4"/>
  <c r="Y344" i="4" s="1"/>
  <c r="AX344" i="4"/>
  <c r="L445" i="4"/>
  <c r="Y445" i="4" s="1"/>
  <c r="AX445" i="4"/>
  <c r="F316" i="4"/>
  <c r="S316" i="4" s="1"/>
  <c r="L417" i="4"/>
  <c r="Y417" i="4" s="1"/>
  <c r="AL122" i="4"/>
  <c r="H170" i="4"/>
  <c r="AL193" i="4"/>
  <c r="AL156" i="4"/>
  <c r="L133" i="4"/>
  <c r="L184" i="4"/>
  <c r="AF129" i="4"/>
  <c r="L162" i="4"/>
  <c r="AL203" i="4"/>
  <c r="G170" i="4"/>
  <c r="L194" i="4"/>
  <c r="L152" i="4"/>
  <c r="F170" i="4"/>
  <c r="AL120" i="4"/>
  <c r="L125" i="4"/>
  <c r="L160" i="4"/>
  <c r="AL115" i="4"/>
  <c r="L203" i="4"/>
  <c r="F149" i="4"/>
  <c r="V492" i="4"/>
  <c r="T500" i="4"/>
  <c r="G97" i="4"/>
  <c r="L54" i="4"/>
  <c r="L86" i="4"/>
  <c r="L101" i="4"/>
  <c r="F75" i="4"/>
  <c r="L90" i="4"/>
  <c r="L28" i="4"/>
  <c r="L67" i="4"/>
  <c r="L82" i="4"/>
  <c r="L98" i="4"/>
  <c r="L94" i="4"/>
  <c r="L15" i="4"/>
  <c r="L78" i="4"/>
  <c r="Q421" i="4" l="1"/>
  <c r="Q428" i="4"/>
  <c r="Q426" i="4"/>
  <c r="Q462" i="4"/>
  <c r="Q509" i="4"/>
  <c r="L357" i="4"/>
  <c r="Y357" i="4" s="1"/>
  <c r="AX357" i="4"/>
  <c r="F354" i="4"/>
  <c r="S354" i="4" s="1"/>
  <c r="AR354" i="4"/>
  <c r="L499" i="4"/>
  <c r="Y499" i="4" s="1"/>
  <c r="AX499" i="4"/>
  <c r="L408" i="4"/>
  <c r="Y408" i="4" s="1"/>
  <c r="AX408" i="4"/>
  <c r="G375" i="4"/>
  <c r="AS375" i="4"/>
  <c r="H375" i="4"/>
  <c r="AT375" i="4"/>
  <c r="L421" i="4"/>
  <c r="Y421" i="4" s="1"/>
  <c r="AX421" i="4"/>
  <c r="L367" i="4"/>
  <c r="Y367" i="4" s="1"/>
  <c r="AX367" i="4"/>
  <c r="T403" i="4"/>
  <c r="L509" i="4"/>
  <c r="Y509" i="4" s="1"/>
  <c r="AX509" i="4"/>
  <c r="L365" i="4"/>
  <c r="Y365" i="4" s="1"/>
  <c r="AX365" i="4"/>
  <c r="L428" i="4"/>
  <c r="Y428" i="4" s="1"/>
  <c r="AX428" i="4"/>
  <c r="L330" i="4"/>
  <c r="Y330" i="4" s="1"/>
  <c r="AX330" i="4"/>
  <c r="L426" i="4"/>
  <c r="Y426" i="4" s="1"/>
  <c r="AX426" i="4"/>
  <c r="L389" i="4"/>
  <c r="Y389" i="4" s="1"/>
  <c r="AX389" i="4"/>
  <c r="F375" i="4"/>
  <c r="AR375" i="4"/>
  <c r="L338" i="4"/>
  <c r="Y338" i="4" s="1"/>
  <c r="AX338" i="4"/>
  <c r="L462" i="4"/>
  <c r="Y462" i="4" s="1"/>
  <c r="AX462" i="4"/>
  <c r="Q445" i="4"/>
  <c r="L399" i="4"/>
  <c r="Y399" i="4" s="1"/>
  <c r="AX399" i="4"/>
  <c r="F435" i="4"/>
  <c r="S435" i="4" s="1"/>
  <c r="AR435" i="4"/>
  <c r="L118" i="4"/>
  <c r="L170" i="4"/>
  <c r="G200" i="4"/>
  <c r="L193" i="4"/>
  <c r="L157" i="4"/>
  <c r="L197" i="4"/>
  <c r="L201" i="4"/>
  <c r="L185" i="4"/>
  <c r="AL144" i="4"/>
  <c r="AL155" i="4"/>
  <c r="L204" i="4"/>
  <c r="L189" i="4"/>
  <c r="L131" i="4"/>
  <c r="L181" i="4"/>
  <c r="F178" i="4"/>
  <c r="T460" i="4"/>
  <c r="W391" i="4"/>
  <c r="W401" i="4"/>
  <c r="T431" i="4"/>
  <c r="C4" i="9"/>
  <c r="S430" i="4"/>
  <c r="V402" i="4"/>
  <c r="V410" i="4"/>
  <c r="U453" i="4"/>
  <c r="W380" i="4"/>
  <c r="T478" i="4"/>
  <c r="S340" i="4"/>
  <c r="U417" i="4"/>
  <c r="V367" i="4"/>
  <c r="W481" i="4"/>
  <c r="T464" i="4"/>
  <c r="S505" i="4"/>
  <c r="L70" i="4"/>
  <c r="L89" i="4"/>
  <c r="C12" i="4"/>
  <c r="L13" i="4"/>
  <c r="L43" i="4"/>
  <c r="L64" i="4"/>
  <c r="L35" i="4"/>
  <c r="L97" i="4"/>
  <c r="L47" i="4"/>
  <c r="L11" i="4"/>
  <c r="L48" i="4"/>
  <c r="L42" i="4"/>
  <c r="L34" i="4"/>
  <c r="E9" i="4"/>
  <c r="L46" i="4"/>
  <c r="L23" i="4"/>
  <c r="L6" i="4"/>
  <c r="L7" i="4"/>
  <c r="G14" i="4"/>
  <c r="L63" i="4"/>
  <c r="K12" i="4"/>
  <c r="F84" i="4"/>
  <c r="L21" i="4"/>
  <c r="L61" i="4"/>
  <c r="C33" i="4"/>
  <c r="L26" i="4"/>
  <c r="L27" i="4"/>
  <c r="L38" i="4"/>
  <c r="L41" i="4"/>
  <c r="L44" i="4"/>
  <c r="L66" i="4"/>
  <c r="L60" i="4"/>
  <c r="L14" i="4"/>
  <c r="L93" i="4"/>
  <c r="F60" i="4"/>
  <c r="L65" i="4"/>
  <c r="L8" i="4"/>
  <c r="L12" i="4"/>
  <c r="L50" i="4"/>
  <c r="L84" i="4"/>
  <c r="L53" i="4"/>
  <c r="L102" i="4"/>
  <c r="L25" i="4"/>
  <c r="C70" i="4"/>
  <c r="F61" i="4"/>
  <c r="AC426" i="4" l="1"/>
  <c r="T375" i="4"/>
  <c r="Q450" i="4"/>
  <c r="Q461" i="4"/>
  <c r="U375" i="4"/>
  <c r="L406" i="4"/>
  <c r="Y406" i="4" s="1"/>
  <c r="AX406" i="4"/>
  <c r="L386" i="4"/>
  <c r="Y386" i="4" s="1"/>
  <c r="AX386" i="4"/>
  <c r="L402" i="4"/>
  <c r="Y402" i="4" s="1"/>
  <c r="AX402" i="4"/>
  <c r="L398" i="4"/>
  <c r="Y398" i="4" s="1"/>
  <c r="AX398" i="4"/>
  <c r="L362" i="4"/>
  <c r="Y362" i="4" s="1"/>
  <c r="AX362" i="4"/>
  <c r="L394" i="4"/>
  <c r="Y394" i="4" s="1"/>
  <c r="AX394" i="4"/>
  <c r="L409" i="4"/>
  <c r="Y409" i="4" s="1"/>
  <c r="AX409" i="4"/>
  <c r="L375" i="4"/>
  <c r="Y375" i="4" s="1"/>
  <c r="AX375" i="4"/>
  <c r="G405" i="4"/>
  <c r="U405" i="4" s="1"/>
  <c r="AS405" i="4"/>
  <c r="L450" i="4"/>
  <c r="Y450" i="4" s="1"/>
  <c r="AX450" i="4"/>
  <c r="L323" i="4"/>
  <c r="Y323" i="4" s="1"/>
  <c r="AX323" i="4"/>
  <c r="L336" i="4"/>
  <c r="Y336" i="4" s="1"/>
  <c r="AC336" i="4" s="1"/>
  <c r="AX336" i="4"/>
  <c r="L461" i="4"/>
  <c r="Y461" i="4" s="1"/>
  <c r="AX461" i="4"/>
  <c r="F383" i="4"/>
  <c r="S383" i="4" s="1"/>
  <c r="AR383" i="4"/>
  <c r="L390" i="4"/>
  <c r="Y390" i="4" s="1"/>
  <c r="AC390" i="4" s="1"/>
  <c r="AX390" i="4"/>
  <c r="C45" i="13"/>
  <c r="C136" i="4"/>
  <c r="AL202" i="4"/>
  <c r="AL154" i="4"/>
  <c r="L110" i="4"/>
  <c r="L153" i="4"/>
  <c r="AL204" i="4"/>
  <c r="C115" i="4"/>
  <c r="AD147" i="4"/>
  <c r="AP453" i="4" s="1"/>
  <c r="AL145" i="4"/>
  <c r="AL194" i="4"/>
  <c r="AL179" i="4"/>
  <c r="AL130" i="4"/>
  <c r="AL163" i="4"/>
  <c r="L163" i="4"/>
  <c r="L151" i="4"/>
  <c r="L128" i="4"/>
  <c r="L146" i="4"/>
  <c r="L167" i="4"/>
  <c r="L116" i="4"/>
  <c r="L149" i="4"/>
  <c r="L109" i="4"/>
  <c r="L124" i="4"/>
  <c r="L187" i="4"/>
  <c r="C173" i="4"/>
  <c r="AL137" i="4"/>
  <c r="AK113" i="4"/>
  <c r="F187" i="4"/>
  <c r="AL119" i="4"/>
  <c r="AJ191" i="4"/>
  <c r="L138" i="4"/>
  <c r="AL112" i="4"/>
  <c r="AL186" i="4"/>
  <c r="L200" i="4"/>
  <c r="AL131" i="4"/>
  <c r="E112" i="4"/>
  <c r="E49" i="9" s="1"/>
  <c r="AL132" i="4"/>
  <c r="L156" i="4"/>
  <c r="AL185" i="4"/>
  <c r="F163" i="4"/>
  <c r="AL190" i="4"/>
  <c r="AK181" i="4"/>
  <c r="AG181" i="4"/>
  <c r="AL127" i="4"/>
  <c r="L196" i="4"/>
  <c r="AG135" i="4"/>
  <c r="F164" i="4"/>
  <c r="AL108" i="4"/>
  <c r="AL147" i="4"/>
  <c r="AL174" i="4"/>
  <c r="AI176" i="4"/>
  <c r="L173" i="4"/>
  <c r="L192" i="4"/>
  <c r="L168" i="4"/>
  <c r="L129" i="4"/>
  <c r="AL182" i="4"/>
  <c r="AL201" i="4"/>
  <c r="AH135" i="4"/>
  <c r="K115" i="4"/>
  <c r="AL140" i="4"/>
  <c r="L145" i="4"/>
  <c r="AL135" i="4"/>
  <c r="AG141" i="4"/>
  <c r="AL197" i="4"/>
  <c r="AL177" i="4"/>
  <c r="AL142" i="4"/>
  <c r="AL133" i="4"/>
  <c r="AL187" i="4"/>
  <c r="AL198" i="4"/>
  <c r="L205" i="4"/>
  <c r="L126" i="4"/>
  <c r="L164" i="4"/>
  <c r="L115" i="4"/>
  <c r="L147" i="4"/>
  <c r="AX352" i="4" s="1"/>
  <c r="L166" i="4"/>
  <c r="L141" i="4"/>
  <c r="L169" i="4"/>
  <c r="L130" i="4"/>
  <c r="L144" i="4"/>
  <c r="L111" i="4"/>
  <c r="AX316" i="4" s="1"/>
  <c r="L117" i="4"/>
  <c r="G117" i="4"/>
  <c r="AL149" i="4"/>
  <c r="AL166" i="4"/>
  <c r="AK191" i="4"/>
  <c r="L150" i="4"/>
  <c r="AX355" i="4" s="1"/>
  <c r="AL171" i="4"/>
  <c r="L114" i="4"/>
  <c r="L137" i="4"/>
  <c r="AF112" i="4"/>
  <c r="F50" i="9" s="1"/>
  <c r="V375" i="4"/>
  <c r="S314" i="4"/>
  <c r="S421" i="4"/>
  <c r="U323" i="4"/>
  <c r="S320" i="4"/>
  <c r="S473" i="4"/>
  <c r="AC473" i="4" s="1"/>
  <c r="E39" i="4"/>
  <c r="F22" i="4"/>
  <c r="G24" i="4"/>
  <c r="D39" i="4"/>
  <c r="L49" i="13" l="1"/>
  <c r="J49" i="13"/>
  <c r="J5" i="13" s="1"/>
  <c r="H49" i="13"/>
  <c r="H5" i="13" s="1"/>
  <c r="I49" i="13"/>
  <c r="I5" i="13" s="1"/>
  <c r="K49" i="13"/>
  <c r="K5" i="13" s="1"/>
  <c r="E49" i="13"/>
  <c r="E5" i="13" s="1"/>
  <c r="G49" i="13"/>
  <c r="G5" i="13" s="1"/>
  <c r="F49" i="13"/>
  <c r="F5" i="13" s="1"/>
  <c r="C49" i="13"/>
  <c r="C5" i="13" s="1"/>
  <c r="D49" i="13"/>
  <c r="D5" i="13" s="1"/>
  <c r="Q436" i="4"/>
  <c r="Q472" i="4"/>
  <c r="Q493" i="4"/>
  <c r="Q446" i="4"/>
  <c r="Q433" i="4"/>
  <c r="Q460" i="4"/>
  <c r="Q441" i="4"/>
  <c r="Q469" i="4"/>
  <c r="Q425" i="4"/>
  <c r="Q455" i="4"/>
  <c r="Q439" i="4"/>
  <c r="Q437" i="4"/>
  <c r="Q500" i="4"/>
  <c r="Q508" i="4"/>
  <c r="AX438" i="4"/>
  <c r="Q448" i="4"/>
  <c r="Q480" i="4"/>
  <c r="Q443" i="4"/>
  <c r="Q451" i="4"/>
  <c r="AX483" i="4"/>
  <c r="Q507" i="4"/>
  <c r="AX453" i="4"/>
  <c r="Q496" i="4"/>
  <c r="Q503" i="4"/>
  <c r="Q488" i="4"/>
  <c r="AX414" i="4"/>
  <c r="Q414" i="4"/>
  <c r="Q418" i="4"/>
  <c r="Q477" i="4"/>
  <c r="Q510" i="4"/>
  <c r="L492" i="4"/>
  <c r="Y492" i="4" s="1"/>
  <c r="AX492" i="4"/>
  <c r="C378" i="4"/>
  <c r="Q378" i="4" s="1"/>
  <c r="AO378" i="4"/>
  <c r="L333" i="4"/>
  <c r="Y333" i="4" s="1"/>
  <c r="AX333" i="4"/>
  <c r="G447" i="4"/>
  <c r="T447" i="4" s="1"/>
  <c r="AS447" i="4"/>
  <c r="L320" i="4"/>
  <c r="AX320" i="4"/>
  <c r="L369" i="4"/>
  <c r="Y369" i="4" s="1"/>
  <c r="AX369" i="4"/>
  <c r="L418" i="4"/>
  <c r="AX418" i="4"/>
  <c r="L392" i="4"/>
  <c r="Y392" i="4" s="1"/>
  <c r="AX392" i="4"/>
  <c r="C341" i="4"/>
  <c r="Q341" i="4" s="1"/>
  <c r="AO341" i="4"/>
  <c r="L477" i="4"/>
  <c r="Y477" i="4" s="1"/>
  <c r="AX477" i="4"/>
  <c r="L349" i="4"/>
  <c r="Y349" i="4" s="1"/>
  <c r="AX349" i="4"/>
  <c r="L331" i="4"/>
  <c r="Y331" i="4" s="1"/>
  <c r="AC331" i="4" s="1"/>
  <c r="AX331" i="4"/>
  <c r="F369" i="4"/>
  <c r="S369" i="4" s="1"/>
  <c r="AR369" i="4"/>
  <c r="L343" i="4"/>
  <c r="Y343" i="4" s="1"/>
  <c r="AX343" i="4"/>
  <c r="L368" i="4"/>
  <c r="Y368" i="4" s="1"/>
  <c r="AX368" i="4"/>
  <c r="C320" i="4"/>
  <c r="Q320" i="4" s="1"/>
  <c r="AO320" i="4"/>
  <c r="L410" i="4"/>
  <c r="Y410" i="4" s="1"/>
  <c r="AX410" i="4"/>
  <c r="L441" i="4"/>
  <c r="Y441" i="4" s="1"/>
  <c r="AX441" i="4"/>
  <c r="L373" i="4"/>
  <c r="Y373" i="4" s="1"/>
  <c r="AC373" i="4" s="1"/>
  <c r="AX373" i="4"/>
  <c r="G441" i="4"/>
  <c r="AS441" i="4"/>
  <c r="L361" i="4"/>
  <c r="Y361" i="4" s="1"/>
  <c r="AX361" i="4"/>
  <c r="J497" i="4"/>
  <c r="AV497" i="4"/>
  <c r="AV512" i="4" s="1"/>
  <c r="J48" i="9" s="1"/>
  <c r="L469" i="4"/>
  <c r="Y469" i="4" s="1"/>
  <c r="AX469" i="4"/>
  <c r="L510" i="4"/>
  <c r="Y510" i="4" s="1"/>
  <c r="AX510" i="4"/>
  <c r="L342" i="4"/>
  <c r="Y342" i="4" s="1"/>
  <c r="AX342" i="4"/>
  <c r="L496" i="4"/>
  <c r="Y496" i="4" s="1"/>
  <c r="AX496" i="4"/>
  <c r="L504" i="4"/>
  <c r="Y504" i="4" s="1"/>
  <c r="AX504" i="4"/>
  <c r="L397" i="4"/>
  <c r="Y397" i="4" s="1"/>
  <c r="AX397" i="4"/>
  <c r="L401" i="4"/>
  <c r="Y401" i="4" s="1"/>
  <c r="AX401" i="4"/>
  <c r="L425" i="4"/>
  <c r="Y425" i="4" s="1"/>
  <c r="AX425" i="4"/>
  <c r="F418" i="4"/>
  <c r="S418" i="4" s="1"/>
  <c r="AR418" i="4"/>
  <c r="L493" i="4"/>
  <c r="Y493" i="4" s="1"/>
  <c r="AX493" i="4"/>
  <c r="K497" i="4"/>
  <c r="AW497" i="4"/>
  <c r="L374" i="4"/>
  <c r="Y374" i="4" s="1"/>
  <c r="AX374" i="4"/>
  <c r="L350" i="4"/>
  <c r="Y350" i="4" s="1"/>
  <c r="AX350" i="4"/>
  <c r="L354" i="4"/>
  <c r="Y354" i="4" s="1"/>
  <c r="AX354" i="4"/>
  <c r="L358" i="4"/>
  <c r="Y358" i="4" s="1"/>
  <c r="AC358" i="4" s="1"/>
  <c r="AX358" i="4"/>
  <c r="L472" i="4"/>
  <c r="Y472" i="4" s="1"/>
  <c r="AX472" i="4"/>
  <c r="L346" i="4"/>
  <c r="Y346" i="4" s="1"/>
  <c r="AX346" i="4"/>
  <c r="L446" i="4"/>
  <c r="Y446" i="4" s="1"/>
  <c r="AX446" i="4"/>
  <c r="L378" i="4"/>
  <c r="Y378" i="4" s="1"/>
  <c r="AX378" i="4"/>
  <c r="E317" i="4"/>
  <c r="R317" i="4" s="1"/>
  <c r="AQ317" i="4"/>
  <c r="F392" i="4"/>
  <c r="S392" i="4" s="1"/>
  <c r="AR392" i="4"/>
  <c r="T405" i="4"/>
  <c r="L455" i="4"/>
  <c r="Y455" i="4" s="1"/>
  <c r="AX455" i="4"/>
  <c r="L371" i="4"/>
  <c r="Y371" i="4" s="1"/>
  <c r="AX371" i="4"/>
  <c r="L439" i="4"/>
  <c r="Y439" i="4" s="1"/>
  <c r="AX439" i="4"/>
  <c r="K320" i="4"/>
  <c r="X320" i="4" s="1"/>
  <c r="AW320" i="4"/>
  <c r="I482" i="4"/>
  <c r="V482" i="4" s="1"/>
  <c r="AU482" i="4"/>
  <c r="AU512" i="4" s="1"/>
  <c r="I48" i="9" s="1"/>
  <c r="G487" i="4"/>
  <c r="U487" i="4" s="1"/>
  <c r="AS487" i="4"/>
  <c r="K419" i="4"/>
  <c r="X419" i="4" s="1"/>
  <c r="AW419" i="4"/>
  <c r="L372" i="4"/>
  <c r="Y372" i="4" s="1"/>
  <c r="AC372" i="4" s="1"/>
  <c r="AX372" i="4"/>
  <c r="L460" i="4"/>
  <c r="Y460" i="4" s="1"/>
  <c r="AX460" i="4"/>
  <c r="L448" i="4"/>
  <c r="Y448" i="4" s="1"/>
  <c r="AX448" i="4"/>
  <c r="H441" i="4"/>
  <c r="AT441" i="4"/>
  <c r="AT512" i="4" s="1"/>
  <c r="H48" i="9" s="1"/>
  <c r="L480" i="4"/>
  <c r="Y480" i="4" s="1"/>
  <c r="AX480" i="4"/>
  <c r="K487" i="4"/>
  <c r="Y487" i="4" s="1"/>
  <c r="AW487" i="4"/>
  <c r="L405" i="4"/>
  <c r="Y405" i="4" s="1"/>
  <c r="AX405" i="4"/>
  <c r="L443" i="4"/>
  <c r="AX443" i="4"/>
  <c r="L451" i="4"/>
  <c r="Y451" i="4" s="1"/>
  <c r="AX451" i="4"/>
  <c r="L508" i="4"/>
  <c r="Y508" i="4" s="1"/>
  <c r="AX508" i="4"/>
  <c r="L507" i="4"/>
  <c r="Y507" i="4" s="1"/>
  <c r="AX507" i="4"/>
  <c r="L503" i="4"/>
  <c r="Y503" i="4" s="1"/>
  <c r="AC503" i="4" s="1"/>
  <c r="AX503" i="4"/>
  <c r="L488" i="4"/>
  <c r="Y488" i="4" s="1"/>
  <c r="AX488" i="4"/>
  <c r="F368" i="4"/>
  <c r="S368" i="4" s="1"/>
  <c r="AR368" i="4"/>
  <c r="L356" i="4"/>
  <c r="Y356" i="4" s="1"/>
  <c r="AX356" i="4"/>
  <c r="L315" i="4"/>
  <c r="Y315" i="4" s="1"/>
  <c r="AC315" i="4" s="1"/>
  <c r="AX315" i="4"/>
  <c r="L335" i="4"/>
  <c r="Y335" i="4" s="1"/>
  <c r="AX335" i="4"/>
  <c r="L314" i="4"/>
  <c r="Y314" i="4" s="1"/>
  <c r="AC314" i="4" s="1"/>
  <c r="AX314" i="4"/>
  <c r="L322" i="4"/>
  <c r="Y322" i="4" s="1"/>
  <c r="AX322" i="4"/>
  <c r="L436" i="4"/>
  <c r="Y436" i="4" s="1"/>
  <c r="AX436" i="4"/>
  <c r="L321" i="4"/>
  <c r="Y321" i="4" s="1"/>
  <c r="AX321" i="4"/>
  <c r="L485" i="4"/>
  <c r="Y485" i="4" s="1"/>
  <c r="AX485" i="4"/>
  <c r="G322" i="4"/>
  <c r="T322" i="4" s="1"/>
  <c r="AS322" i="4"/>
  <c r="L319" i="4"/>
  <c r="Y319" i="4" s="1"/>
  <c r="AX319" i="4"/>
  <c r="L433" i="4"/>
  <c r="Y433" i="4" s="1"/>
  <c r="AX433" i="4"/>
  <c r="L334" i="4"/>
  <c r="Y334" i="4" s="1"/>
  <c r="AC334" i="4" s="1"/>
  <c r="AX334" i="4"/>
  <c r="L491" i="4"/>
  <c r="Y491" i="4" s="1"/>
  <c r="AX491" i="4"/>
  <c r="L437" i="4"/>
  <c r="Y437" i="4" s="1"/>
  <c r="AX437" i="4"/>
  <c r="L329" i="4"/>
  <c r="Y329" i="4" s="1"/>
  <c r="AX329" i="4"/>
  <c r="L500" i="4"/>
  <c r="Y500" i="4" s="1"/>
  <c r="AX500" i="4"/>
  <c r="T383" i="4"/>
  <c r="L351" i="4"/>
  <c r="Y351" i="4" s="1"/>
  <c r="AC351" i="4" s="1"/>
  <c r="AX351" i="4"/>
  <c r="Q511" i="4"/>
  <c r="C46" i="9"/>
  <c r="D50" i="9"/>
  <c r="L352" i="4"/>
  <c r="Y352" i="4" s="1"/>
  <c r="AC352" i="4" s="1"/>
  <c r="D453" i="4"/>
  <c r="R453" i="4" s="1"/>
  <c r="L438" i="4"/>
  <c r="Y438" i="4" s="1"/>
  <c r="L316" i="4"/>
  <c r="Y316" i="4" s="1"/>
  <c r="L355" i="4"/>
  <c r="Y355" i="4" s="1"/>
  <c r="AC355" i="4" s="1"/>
  <c r="L483" i="4"/>
  <c r="Y483" i="4" s="1"/>
  <c r="L453" i="4"/>
  <c r="Y453" i="4" s="1"/>
  <c r="L414" i="4"/>
  <c r="Y414" i="4" s="1"/>
  <c r="D142" i="4"/>
  <c r="F125" i="4"/>
  <c r="G127" i="4"/>
  <c r="E142" i="4"/>
  <c r="AL153" i="4"/>
  <c r="W317" i="4"/>
  <c r="AC317" i="4" s="1"/>
  <c r="W335" i="4"/>
  <c r="T449" i="4"/>
  <c r="T437" i="4"/>
  <c r="T496" i="4"/>
  <c r="T427" i="4"/>
  <c r="L31" i="4"/>
  <c r="L83" i="4"/>
  <c r="L85" i="4"/>
  <c r="L18" i="4"/>
  <c r="L88" i="4"/>
  <c r="L19" i="4"/>
  <c r="L33" i="4"/>
  <c r="L55" i="4"/>
  <c r="L56" i="4"/>
  <c r="L87" i="4"/>
  <c r="L68" i="4"/>
  <c r="L79" i="4"/>
  <c r="L51" i="4"/>
  <c r="L17" i="4"/>
  <c r="L40" i="4"/>
  <c r="L37" i="4"/>
  <c r="L5" i="4"/>
  <c r="L69" i="4"/>
  <c r="L24" i="4"/>
  <c r="L96" i="4"/>
  <c r="L62" i="4"/>
  <c r="K75" i="4"/>
  <c r="L29" i="4"/>
  <c r="L92" i="4"/>
  <c r="AC480" i="4" l="1"/>
  <c r="AC496" i="4"/>
  <c r="AC500" i="4"/>
  <c r="AC433" i="4"/>
  <c r="AC437" i="4"/>
  <c r="L43" i="13"/>
  <c r="Q459" i="4"/>
  <c r="U441" i="4"/>
  <c r="X497" i="4"/>
  <c r="X487" i="4"/>
  <c r="T487" i="4"/>
  <c r="Y320" i="4"/>
  <c r="T418" i="4"/>
  <c r="E347" i="4"/>
  <c r="AQ347" i="4"/>
  <c r="F330" i="4"/>
  <c r="S330" i="4" s="1"/>
  <c r="AR330" i="4"/>
  <c r="D347" i="4"/>
  <c r="AP347" i="4"/>
  <c r="L459" i="4"/>
  <c r="Y459" i="4" s="1"/>
  <c r="AC459" i="4" s="1"/>
  <c r="AX459" i="4"/>
  <c r="G332" i="4"/>
  <c r="T332" i="4" s="1"/>
  <c r="AS332" i="4"/>
  <c r="D55" i="9"/>
  <c r="D6" i="9" s="1"/>
  <c r="H55" i="9"/>
  <c r="H6" i="9" s="1"/>
  <c r="C6" i="9"/>
  <c r="I55" i="9"/>
  <c r="I6" i="9" s="1"/>
  <c r="G55" i="9"/>
  <c r="G6" i="9" s="1"/>
  <c r="F55" i="9"/>
  <c r="F6" i="9" s="1"/>
  <c r="K55" i="9"/>
  <c r="K6" i="9" s="1"/>
  <c r="E55" i="9"/>
  <c r="E6" i="9" s="1"/>
  <c r="J55" i="9"/>
  <c r="J6" i="9" s="1"/>
  <c r="AL151" i="4"/>
  <c r="AL141" i="4"/>
  <c r="AL121" i="4"/>
  <c r="L171" i="4"/>
  <c r="L143" i="4"/>
  <c r="L165" i="4"/>
  <c r="L188" i="4"/>
  <c r="L195" i="4"/>
  <c r="L127" i="4"/>
  <c r="L120" i="4"/>
  <c r="AL196" i="4"/>
  <c r="AL158" i="4"/>
  <c r="AL148" i="4"/>
  <c r="AL195" i="4"/>
  <c r="L172" i="4"/>
  <c r="L199" i="4"/>
  <c r="L186" i="4"/>
  <c r="L140" i="4"/>
  <c r="L134" i="4"/>
  <c r="K178" i="4"/>
  <c r="AL159" i="4"/>
  <c r="AL157" i="4"/>
  <c r="AL152" i="4"/>
  <c r="L191" i="4"/>
  <c r="L121" i="4"/>
  <c r="L122" i="4"/>
  <c r="L159" i="4"/>
  <c r="L182" i="4"/>
  <c r="L108" i="4"/>
  <c r="AL114" i="4"/>
  <c r="AL124" i="4"/>
  <c r="AL168" i="4"/>
  <c r="AL118" i="4"/>
  <c r="AL125" i="4"/>
  <c r="L136" i="4"/>
  <c r="L154" i="4"/>
  <c r="L132" i="4"/>
  <c r="AX337" i="4" s="1"/>
  <c r="L190" i="4"/>
  <c r="L158" i="4"/>
  <c r="AF116" i="4"/>
  <c r="W466" i="4"/>
  <c r="V475" i="4"/>
  <c r="U447" i="4"/>
  <c r="U501" i="4"/>
  <c r="V333" i="4"/>
  <c r="AC333" i="4" s="1"/>
  <c r="T354" i="4"/>
  <c r="AC354" i="4" s="1"/>
  <c r="U345" i="4"/>
  <c r="T504" i="4"/>
  <c r="T506" i="4"/>
  <c r="T455" i="4"/>
  <c r="AC455" i="4" s="1"/>
  <c r="T324" i="4"/>
  <c r="V441" i="4"/>
  <c r="U448" i="4"/>
  <c r="C27" i="4"/>
  <c r="L45" i="4"/>
  <c r="H98" i="4"/>
  <c r="C8" i="4"/>
  <c r="C74" i="4"/>
  <c r="C51" i="4"/>
  <c r="L52" i="4"/>
  <c r="L76" i="4"/>
  <c r="D27" i="4"/>
  <c r="F68" i="4"/>
  <c r="C43" i="13" l="1"/>
  <c r="AX463" i="4"/>
  <c r="Q463" i="4"/>
  <c r="Q464" i="4"/>
  <c r="Q465" i="4"/>
  <c r="Q502" i="4"/>
  <c r="Q427" i="4"/>
  <c r="Q474" i="4"/>
  <c r="Q420" i="4"/>
  <c r="Q454" i="4"/>
  <c r="Q431" i="4"/>
  <c r="Q447" i="4"/>
  <c r="Q501" i="4"/>
  <c r="Q424" i="4"/>
  <c r="Q457" i="4"/>
  <c r="Q430" i="4"/>
  <c r="Q458" i="4"/>
  <c r="R347" i="4"/>
  <c r="L348" i="4"/>
  <c r="Y348" i="4" s="1"/>
  <c r="AC348" i="4" s="1"/>
  <c r="AX348" i="4"/>
  <c r="L359" i="4"/>
  <c r="Y359" i="4" s="1"/>
  <c r="AX359" i="4"/>
  <c r="L387" i="4"/>
  <c r="Y387" i="4" s="1"/>
  <c r="AX387" i="4"/>
  <c r="L464" i="4"/>
  <c r="Y464" i="4" s="1"/>
  <c r="AX464" i="4"/>
  <c r="L376" i="4"/>
  <c r="Y376" i="4" s="1"/>
  <c r="AX376" i="4"/>
  <c r="L364" i="4"/>
  <c r="Y364" i="4" s="1"/>
  <c r="AX364" i="4"/>
  <c r="L339" i="4"/>
  <c r="Y339" i="4" s="1"/>
  <c r="AX339" i="4"/>
  <c r="L502" i="4"/>
  <c r="Y502" i="4" s="1"/>
  <c r="AX502" i="4"/>
  <c r="L427" i="4"/>
  <c r="Y427" i="4" s="1"/>
  <c r="AC427" i="4" s="1"/>
  <c r="AX427" i="4"/>
  <c r="L465" i="4"/>
  <c r="Y465" i="4" s="1"/>
  <c r="AX465" i="4"/>
  <c r="L341" i="4"/>
  <c r="Y341" i="4" s="1"/>
  <c r="AC341" i="4" s="1"/>
  <c r="AX341" i="4"/>
  <c r="L431" i="4"/>
  <c r="Y431" i="4" s="1"/>
  <c r="AX431" i="4"/>
  <c r="L327" i="4"/>
  <c r="Y327" i="4" s="1"/>
  <c r="AC327" i="4" s="1"/>
  <c r="AX327" i="4"/>
  <c r="L345" i="4"/>
  <c r="Y345" i="4" s="1"/>
  <c r="AX345" i="4"/>
  <c r="L325" i="4"/>
  <c r="Y325" i="4" s="1"/>
  <c r="AC325" i="4" s="1"/>
  <c r="AX325" i="4"/>
  <c r="L447" i="4"/>
  <c r="Y447" i="4" s="1"/>
  <c r="AX447" i="4"/>
  <c r="L424" i="4"/>
  <c r="Y424" i="4" s="1"/>
  <c r="AX424" i="4"/>
  <c r="L474" i="4"/>
  <c r="Y474" i="4" s="1"/>
  <c r="AC474" i="4" s="1"/>
  <c r="AX474" i="4"/>
  <c r="L396" i="4"/>
  <c r="Y396" i="4" s="1"/>
  <c r="AX396" i="4"/>
  <c r="L458" i="4"/>
  <c r="Y458" i="4" s="1"/>
  <c r="AX458" i="4"/>
  <c r="L377" i="4"/>
  <c r="Y377" i="4" s="1"/>
  <c r="AX377" i="4"/>
  <c r="L393" i="4"/>
  <c r="Y393" i="4" s="1"/>
  <c r="AX393" i="4"/>
  <c r="L326" i="4"/>
  <c r="Y326" i="4" s="1"/>
  <c r="AX326" i="4"/>
  <c r="L391" i="4"/>
  <c r="Y391" i="4" s="1"/>
  <c r="AC391" i="4" s="1"/>
  <c r="AX391" i="4"/>
  <c r="L457" i="4"/>
  <c r="Y457" i="4" s="1"/>
  <c r="AX457" i="4"/>
  <c r="L404" i="4"/>
  <c r="Y404" i="4" s="1"/>
  <c r="AX404" i="4"/>
  <c r="L363" i="4"/>
  <c r="Y363" i="4" s="1"/>
  <c r="AC363" i="4" s="1"/>
  <c r="AX363" i="4"/>
  <c r="L395" i="4"/>
  <c r="Y395" i="4" s="1"/>
  <c r="AX395" i="4"/>
  <c r="L370" i="4"/>
  <c r="Y370" i="4" s="1"/>
  <c r="AX370" i="4"/>
  <c r="K383" i="4"/>
  <c r="AW383" i="4"/>
  <c r="AW411" i="4" s="1"/>
  <c r="K47" i="9" s="1"/>
  <c r="L400" i="4"/>
  <c r="Y400" i="4" s="1"/>
  <c r="AX400" i="4"/>
  <c r="L430" i="4"/>
  <c r="Y430" i="4" s="1"/>
  <c r="AX430" i="4"/>
  <c r="L420" i="4"/>
  <c r="Y420" i="4" s="1"/>
  <c r="AX420" i="4"/>
  <c r="L501" i="4"/>
  <c r="Y501" i="4" s="1"/>
  <c r="AC501" i="4" s="1"/>
  <c r="AX501" i="4"/>
  <c r="F422" i="4"/>
  <c r="T422" i="4" s="1"/>
  <c r="AR422" i="4"/>
  <c r="AR512" i="4" s="1"/>
  <c r="F48" i="9" s="1"/>
  <c r="L454" i="4"/>
  <c r="Y454" i="4" s="1"/>
  <c r="AX454" i="4"/>
  <c r="L332" i="4"/>
  <c r="Y332" i="4" s="1"/>
  <c r="AX332" i="4"/>
  <c r="L49" i="9"/>
  <c r="AX313" i="4"/>
  <c r="L463" i="4"/>
  <c r="Y463" i="4" s="1"/>
  <c r="L337" i="4"/>
  <c r="Y337" i="4" s="1"/>
  <c r="L313" i="4"/>
  <c r="Y313" i="4" s="1"/>
  <c r="AC313" i="4" s="1"/>
  <c r="AL143" i="4"/>
  <c r="L179" i="4"/>
  <c r="AL191" i="4"/>
  <c r="AL161" i="4"/>
  <c r="C130" i="4"/>
  <c r="AL150" i="4"/>
  <c r="H201" i="4"/>
  <c r="AE185" i="4"/>
  <c r="AD185" i="4"/>
  <c r="AL178" i="4"/>
  <c r="C154" i="4"/>
  <c r="AL113" i="4"/>
  <c r="C177" i="4"/>
  <c r="AO382" i="4" s="1"/>
  <c r="AL199" i="4"/>
  <c r="AL176" i="4"/>
  <c r="AL184" i="4"/>
  <c r="F171" i="4"/>
  <c r="AL117" i="4"/>
  <c r="C111" i="4"/>
  <c r="C49" i="9" s="1"/>
  <c r="L148" i="4"/>
  <c r="AL134" i="4"/>
  <c r="D130" i="4"/>
  <c r="AD177" i="4"/>
  <c r="AP483" i="4" s="1"/>
  <c r="AL136" i="4"/>
  <c r="L155" i="4"/>
  <c r="AL160" i="4"/>
  <c r="AL173" i="4"/>
  <c r="V384" i="4"/>
  <c r="T435" i="4"/>
  <c r="S385" i="4"/>
  <c r="T368" i="4"/>
  <c r="T374" i="4"/>
  <c r="V511" i="4"/>
  <c r="T328" i="4"/>
  <c r="W414" i="4"/>
  <c r="AC414" i="4" s="1"/>
  <c r="T321" i="4"/>
  <c r="AC321" i="4" s="1"/>
  <c r="W497" i="4"/>
  <c r="V440" i="4"/>
  <c r="S329" i="4"/>
  <c r="AC329" i="4" s="1"/>
  <c r="T343" i="4"/>
  <c r="T394" i="4"/>
  <c r="C3" i="9"/>
  <c r="U399" i="4"/>
  <c r="AC399" i="4" s="1"/>
  <c r="S493" i="4"/>
  <c r="AC493" i="4" s="1"/>
  <c r="S454" i="4"/>
  <c r="S469" i="4"/>
  <c r="S375" i="4"/>
  <c r="AC375" i="4" s="1"/>
  <c r="S486" i="4"/>
  <c r="S428" i="4"/>
  <c r="AC428" i="4" s="1"/>
  <c r="S398" i="4"/>
  <c r="L16" i="4"/>
  <c r="C29" i="4"/>
  <c r="G42" i="4"/>
  <c r="F57" i="4"/>
  <c r="G18" i="4"/>
  <c r="AC464" i="4" l="1"/>
  <c r="L58" i="9"/>
  <c r="J58" i="9"/>
  <c r="I58" i="9"/>
  <c r="K58" i="9"/>
  <c r="H58" i="9"/>
  <c r="G58" i="9"/>
  <c r="F58" i="9"/>
  <c r="E58" i="9"/>
  <c r="H47" i="13"/>
  <c r="H3" i="13" s="1"/>
  <c r="J47" i="13"/>
  <c r="J3" i="13" s="1"/>
  <c r="K47" i="13"/>
  <c r="K3" i="13" s="1"/>
  <c r="I47" i="13"/>
  <c r="I3" i="13" s="1"/>
  <c r="L47" i="13"/>
  <c r="L3" i="13" s="1"/>
  <c r="E47" i="13"/>
  <c r="E3" i="13" s="1"/>
  <c r="G47" i="13"/>
  <c r="G3" i="13" s="1"/>
  <c r="F47" i="13"/>
  <c r="F3" i="13" s="1"/>
  <c r="C47" i="13"/>
  <c r="C3" i="13" s="1"/>
  <c r="D47" i="13"/>
  <c r="D3" i="13" s="1"/>
  <c r="AO316" i="4"/>
  <c r="C45" i="9"/>
  <c r="AC454" i="4"/>
  <c r="AC430" i="4"/>
  <c r="Q482" i="4"/>
  <c r="Q505" i="4"/>
  <c r="Q456" i="4"/>
  <c r="Q423" i="4"/>
  <c r="Q449" i="4"/>
  <c r="Q440" i="4"/>
  <c r="Q466" i="4"/>
  <c r="Q419" i="4"/>
  <c r="AX467" i="4"/>
  <c r="Q479" i="4"/>
  <c r="Q497" i="4"/>
  <c r="Q484" i="4"/>
  <c r="Q442" i="4"/>
  <c r="Q490" i="4"/>
  <c r="L419" i="4"/>
  <c r="Y419" i="4" s="1"/>
  <c r="AX419" i="4"/>
  <c r="L479" i="4"/>
  <c r="Y479" i="4" s="1"/>
  <c r="AX479" i="4"/>
  <c r="C359" i="4"/>
  <c r="Q359" i="4" s="1"/>
  <c r="AO359" i="4"/>
  <c r="L466" i="4"/>
  <c r="Y466" i="4" s="1"/>
  <c r="AX466" i="4"/>
  <c r="L497" i="4"/>
  <c r="Y497" i="4" s="1"/>
  <c r="AX497" i="4"/>
  <c r="F376" i="4"/>
  <c r="T376" i="4" s="1"/>
  <c r="AR376" i="4"/>
  <c r="L482" i="4"/>
  <c r="Y482" i="4" s="1"/>
  <c r="AX482" i="4"/>
  <c r="L449" i="4"/>
  <c r="Y449" i="4" s="1"/>
  <c r="AX449" i="4"/>
  <c r="L442" i="4"/>
  <c r="Y442" i="4" s="1"/>
  <c r="AX442" i="4"/>
  <c r="L490" i="4"/>
  <c r="Y490" i="4" s="1"/>
  <c r="AX490" i="4"/>
  <c r="L505" i="4"/>
  <c r="Y505" i="4" s="1"/>
  <c r="AX505" i="4"/>
  <c r="H406" i="4"/>
  <c r="V406" i="4" s="1"/>
  <c r="AT406" i="4"/>
  <c r="AT411" i="4" s="1"/>
  <c r="H47" i="9" s="1"/>
  <c r="L440" i="4"/>
  <c r="Y440" i="4" s="1"/>
  <c r="AX440" i="4"/>
  <c r="X383" i="4"/>
  <c r="Y383" i="4"/>
  <c r="L484" i="4"/>
  <c r="Y484" i="4" s="1"/>
  <c r="AX484" i="4"/>
  <c r="L360" i="4"/>
  <c r="Y360" i="4" s="1"/>
  <c r="AC360" i="4" s="1"/>
  <c r="AX360" i="4"/>
  <c r="D491" i="4"/>
  <c r="AP491" i="4"/>
  <c r="AP512" i="4" s="1"/>
  <c r="D48" i="9" s="1"/>
  <c r="E491" i="4"/>
  <c r="S491" i="4" s="1"/>
  <c r="AQ491" i="4"/>
  <c r="AQ512" i="4" s="1"/>
  <c r="E48" i="9" s="1"/>
  <c r="C335" i="4"/>
  <c r="AO335" i="4"/>
  <c r="L423" i="4"/>
  <c r="Y423" i="4" s="1"/>
  <c r="AX423" i="4"/>
  <c r="L353" i="4"/>
  <c r="Y353" i="4" s="1"/>
  <c r="AX353" i="4"/>
  <c r="L384" i="4"/>
  <c r="Y384" i="4" s="1"/>
  <c r="AC384" i="4" s="1"/>
  <c r="AX384" i="4"/>
  <c r="D335" i="4"/>
  <c r="AP335" i="4"/>
  <c r="AX456" i="4"/>
  <c r="L467" i="4"/>
  <c r="Y467" i="4" s="1"/>
  <c r="L45" i="9"/>
  <c r="D483" i="4"/>
  <c r="R483" i="4" s="1"/>
  <c r="C316" i="4"/>
  <c r="Q316" i="4" s="1"/>
  <c r="C382" i="4"/>
  <c r="Q382" i="4" s="1"/>
  <c r="Q453" i="4"/>
  <c r="AC453" i="4" s="1"/>
  <c r="L456" i="4"/>
  <c r="Y456" i="4" s="1"/>
  <c r="L119" i="4"/>
  <c r="AL175" i="4"/>
  <c r="AL110" i="4"/>
  <c r="AL126" i="4"/>
  <c r="AL128" i="4"/>
  <c r="AL116" i="4"/>
  <c r="G121" i="4"/>
  <c r="F160" i="4"/>
  <c r="AL129" i="4"/>
  <c r="AK112" i="4"/>
  <c r="K50" i="9" s="1"/>
  <c r="G145" i="4"/>
  <c r="C132" i="4"/>
  <c r="AO337" i="4" s="1"/>
  <c r="V502" i="4"/>
  <c r="T342" i="4"/>
  <c r="AC342" i="4" s="1"/>
  <c r="T387" i="4"/>
  <c r="AC387" i="4" s="1"/>
  <c r="S353" i="4"/>
  <c r="T400" i="4"/>
  <c r="AC400" i="4" s="1"/>
  <c r="S386" i="4"/>
  <c r="T316" i="4"/>
  <c r="T369" i="4"/>
  <c r="AC369" i="4" s="1"/>
  <c r="V395" i="4"/>
  <c r="AC395" i="4" s="1"/>
  <c r="S484" i="4"/>
  <c r="S439" i="4"/>
  <c r="AC439" i="4" s="1"/>
  <c r="S415" i="4"/>
  <c r="S442" i="4"/>
  <c r="C39" i="4"/>
  <c r="L99" i="4"/>
  <c r="F81" i="4"/>
  <c r="C31" i="4"/>
  <c r="D31" i="4"/>
  <c r="E31" i="4"/>
  <c r="AC442" i="4" l="1"/>
  <c r="U406" i="4"/>
  <c r="AC456" i="4"/>
  <c r="F54" i="9"/>
  <c r="F5" i="9" s="1"/>
  <c r="D54" i="9"/>
  <c r="D5" i="9" s="1"/>
  <c r="C5" i="9"/>
  <c r="E54" i="9"/>
  <c r="E5" i="9" s="1"/>
  <c r="H54" i="9"/>
  <c r="H5" i="9" s="1"/>
  <c r="I54" i="9"/>
  <c r="I5" i="9" s="1"/>
  <c r="G54" i="9"/>
  <c r="G5" i="9" s="1"/>
  <c r="K54" i="9"/>
  <c r="K5" i="9" s="1"/>
  <c r="J54" i="9"/>
  <c r="J5" i="9" s="1"/>
  <c r="AC484" i="4"/>
  <c r="AC316" i="4"/>
  <c r="AC353" i="4"/>
  <c r="AC423" i="4"/>
  <c r="AC383" i="4"/>
  <c r="L54" i="9"/>
  <c r="L5" i="9" s="1"/>
  <c r="Q434" i="4"/>
  <c r="Q432" i="4"/>
  <c r="Q416" i="4"/>
  <c r="Q481" i="4"/>
  <c r="Q435" i="4"/>
  <c r="S376" i="4"/>
  <c r="G326" i="4"/>
  <c r="T326" i="4" s="1"/>
  <c r="AS326" i="4"/>
  <c r="F365" i="4"/>
  <c r="T365" i="4" s="1"/>
  <c r="AR365" i="4"/>
  <c r="G350" i="4"/>
  <c r="U350" i="4" s="1"/>
  <c r="AS350" i="4"/>
  <c r="L434" i="4"/>
  <c r="Y434" i="4" s="1"/>
  <c r="AX434" i="4"/>
  <c r="L481" i="4"/>
  <c r="Y481" i="4" s="1"/>
  <c r="AX481" i="4"/>
  <c r="Q504" i="4"/>
  <c r="L432" i="4"/>
  <c r="Y432" i="4" s="1"/>
  <c r="AX432" i="4"/>
  <c r="K418" i="4"/>
  <c r="Y418" i="4" s="1"/>
  <c r="AW418" i="4"/>
  <c r="L324" i="4"/>
  <c r="Y324" i="4" s="1"/>
  <c r="AX324" i="4"/>
  <c r="L416" i="4"/>
  <c r="Y416" i="4" s="1"/>
  <c r="AX416" i="4"/>
  <c r="Q335" i="4"/>
  <c r="L5" i="13"/>
  <c r="R491" i="4"/>
  <c r="L435" i="4"/>
  <c r="Y435" i="4" s="1"/>
  <c r="AX435" i="4"/>
  <c r="Q491" i="4"/>
  <c r="L422" i="4"/>
  <c r="AX422" i="4"/>
  <c r="C337" i="4"/>
  <c r="Q337" i="4" s="1"/>
  <c r="AC337" i="4" s="1"/>
  <c r="Q483" i="4"/>
  <c r="E134" i="4"/>
  <c r="D134" i="4"/>
  <c r="AL189" i="4"/>
  <c r="AG201" i="4"/>
  <c r="C142" i="4"/>
  <c r="AL109" i="4"/>
  <c r="C134" i="4"/>
  <c r="AL192" i="4"/>
  <c r="L202" i="4"/>
  <c r="F184" i="4"/>
  <c r="W504" i="4"/>
  <c r="T344" i="4"/>
  <c r="AC344" i="4" s="1"/>
  <c r="S417" i="4"/>
  <c r="AC417" i="4" s="1"/>
  <c r="U347" i="4"/>
  <c r="V445" i="4"/>
  <c r="AC445" i="4" s="1"/>
  <c r="W482" i="4"/>
  <c r="AC482" i="4" s="1"/>
  <c r="S347" i="4"/>
  <c r="S319" i="4"/>
  <c r="AC319" i="4" s="1"/>
  <c r="S379" i="4"/>
  <c r="AC379" i="4" s="1"/>
  <c r="T338" i="4"/>
  <c r="AC338" i="4" s="1"/>
  <c r="U407" i="4"/>
  <c r="V349" i="4"/>
  <c r="S489" i="4"/>
  <c r="S461" i="4"/>
  <c r="AC461" i="4" s="1"/>
  <c r="S436" i="4"/>
  <c r="AC436" i="4" s="1"/>
  <c r="C89" i="4"/>
  <c r="AC434" i="4" l="1"/>
  <c r="AC435" i="4"/>
  <c r="AC491" i="4"/>
  <c r="L46" i="9"/>
  <c r="Q415" i="4"/>
  <c r="Q495" i="4"/>
  <c r="Q498" i="4"/>
  <c r="S365" i="4"/>
  <c r="U326" i="4"/>
  <c r="AC326" i="4" s="1"/>
  <c r="G507" i="4"/>
  <c r="U507" i="4" s="1"/>
  <c r="AS507" i="4"/>
  <c r="AS512" i="4" s="1"/>
  <c r="G48" i="9" s="1"/>
  <c r="C347" i="4"/>
  <c r="Q347" i="4" s="1"/>
  <c r="AO347" i="4"/>
  <c r="Q499" i="4"/>
  <c r="L495" i="4"/>
  <c r="Y495" i="4" s="1"/>
  <c r="AX495" i="4"/>
  <c r="L407" i="4"/>
  <c r="Y407" i="4" s="1"/>
  <c r="AX407" i="4"/>
  <c r="D339" i="4"/>
  <c r="AP339" i="4"/>
  <c r="AP411" i="4" s="1"/>
  <c r="D47" i="9" s="1"/>
  <c r="L498" i="4"/>
  <c r="Y498" i="4" s="1"/>
  <c r="AX498" i="4"/>
  <c r="C339" i="4"/>
  <c r="AO339" i="4"/>
  <c r="X418" i="4"/>
  <c r="AC418" i="4" s="1"/>
  <c r="E339" i="4"/>
  <c r="S339" i="4" s="1"/>
  <c r="AQ339" i="4"/>
  <c r="AQ411" i="4" s="1"/>
  <c r="E47" i="9" s="1"/>
  <c r="F389" i="4"/>
  <c r="T389" i="4" s="1"/>
  <c r="AR389" i="4"/>
  <c r="AR411" i="4" s="1"/>
  <c r="F47" i="9" s="1"/>
  <c r="L50" i="9"/>
  <c r="L415" i="4"/>
  <c r="Y415" i="4" s="1"/>
  <c r="AX415" i="4"/>
  <c r="Q422" i="4"/>
  <c r="Q467" i="4"/>
  <c r="AC467" i="4" s="1"/>
  <c r="C50" i="9"/>
  <c r="D58" i="9"/>
  <c r="AL172" i="4"/>
  <c r="C192" i="4"/>
  <c r="AK137" i="4"/>
  <c r="S422" i="4"/>
  <c r="R335" i="4"/>
  <c r="AC335" i="4" s="1"/>
  <c r="S432" i="4"/>
  <c r="AC432" i="4" s="1"/>
  <c r="AC415" i="4" l="1"/>
  <c r="L55" i="9"/>
  <c r="L6" i="9" s="1"/>
  <c r="R339" i="4"/>
  <c r="Q478" i="4"/>
  <c r="Q339" i="4"/>
  <c r="K443" i="4"/>
  <c r="Y443" i="4" s="1"/>
  <c r="AW443" i="4"/>
  <c r="C397" i="4"/>
  <c r="Q397" i="4" s="1"/>
  <c r="AO397" i="4"/>
  <c r="AO411" i="4" s="1"/>
  <c r="C47" i="9" s="1"/>
  <c r="S389" i="4"/>
  <c r="L478" i="4"/>
  <c r="Y478" i="4" s="1"/>
  <c r="AX478" i="4"/>
  <c r="G59" i="9"/>
  <c r="F59" i="9"/>
  <c r="H59" i="9"/>
  <c r="I59" i="9"/>
  <c r="K59" i="9"/>
  <c r="E59" i="9"/>
  <c r="J59" i="9"/>
  <c r="D59" i="9"/>
  <c r="L59" i="9"/>
  <c r="AL162" i="4"/>
  <c r="V449" i="4"/>
  <c r="AC449" i="4" s="1"/>
  <c r="S402" i="4"/>
  <c r="AC402" i="4" s="1"/>
  <c r="T362" i="4"/>
  <c r="T330" i="4"/>
  <c r="V488" i="4"/>
  <c r="AC488" i="4" s="1"/>
  <c r="S317" i="4"/>
  <c r="S364" i="4"/>
  <c r="S416" i="4"/>
  <c r="AC416" i="4" s="1"/>
  <c r="S381" i="4"/>
  <c r="S378" i="4"/>
  <c r="T382" i="4"/>
  <c r="U356" i="4"/>
  <c r="U332" i="4"/>
  <c r="AC332" i="4" s="1"/>
  <c r="T380" i="4"/>
  <c r="T350" i="4"/>
  <c r="U322" i="4"/>
  <c r="AC322" i="4" s="1"/>
  <c r="T507" i="4"/>
  <c r="T441" i="4"/>
  <c r="S479" i="4"/>
  <c r="S466" i="4"/>
  <c r="S477" i="4"/>
  <c r="S420" i="4"/>
  <c r="AC420" i="4" s="1"/>
  <c r="S481" i="4"/>
  <c r="L73" i="4"/>
  <c r="G84" i="4"/>
  <c r="Q468" i="4" l="1"/>
  <c r="X443" i="4"/>
  <c r="AC443" i="4" s="1"/>
  <c r="C7" i="9"/>
  <c r="K56" i="9"/>
  <c r="K7" i="9" s="1"/>
  <c r="J56" i="9"/>
  <c r="J7" i="9" s="1"/>
  <c r="H56" i="9"/>
  <c r="H7" i="9" s="1"/>
  <c r="I56" i="9"/>
  <c r="I7" i="9" s="1"/>
  <c r="D56" i="9"/>
  <c r="D7" i="9" s="1"/>
  <c r="F56" i="9"/>
  <c r="F7" i="9" s="1"/>
  <c r="E56" i="9"/>
  <c r="E7" i="9" s="1"/>
  <c r="L468" i="4"/>
  <c r="Y468" i="4" s="1"/>
  <c r="AX468" i="4"/>
  <c r="AL200" i="4"/>
  <c r="G187" i="4"/>
  <c r="AK116" i="4"/>
  <c r="L176" i="4"/>
  <c r="U128" i="4"/>
  <c r="U231" i="4"/>
  <c r="Q506" i="4" l="1"/>
  <c r="L381" i="4"/>
  <c r="Y381" i="4" s="1"/>
  <c r="AC381" i="4" s="1"/>
  <c r="AX381" i="4"/>
  <c r="Q476" i="4"/>
  <c r="AC476" i="4" s="1"/>
  <c r="L506" i="4"/>
  <c r="Y506" i="4" s="1"/>
  <c r="AX506" i="4"/>
  <c r="AX512" i="4" s="1"/>
  <c r="L48" i="9" s="1"/>
  <c r="G392" i="4"/>
  <c r="T392" i="4" s="1"/>
  <c r="AS392" i="4"/>
  <c r="AS411" i="4" s="1"/>
  <c r="G47" i="9" s="1"/>
  <c r="G56" i="9" s="1"/>
  <c r="G7" i="9" s="1"/>
  <c r="Q492" i="4"/>
  <c r="AC492" i="4" s="1"/>
  <c r="K422" i="4"/>
  <c r="Y422" i="4" s="1"/>
  <c r="AW422" i="4"/>
  <c r="AW512" i="4" s="1"/>
  <c r="K48" i="9" s="1"/>
  <c r="Q485" i="4"/>
  <c r="AC485" i="4" s="1"/>
  <c r="Q438" i="4"/>
  <c r="AC438" i="4" s="1"/>
  <c r="Q287" i="4"/>
  <c r="Q184" i="4"/>
  <c r="J296" i="4"/>
  <c r="C228" i="4"/>
  <c r="F288" i="4"/>
  <c r="L302" i="4"/>
  <c r="G236" i="4"/>
  <c r="E305" i="4"/>
  <c r="D307" i="4"/>
  <c r="I296" i="4"/>
  <c r="F259" i="4"/>
  <c r="G226" i="4"/>
  <c r="D222" i="4"/>
  <c r="H233" i="4"/>
  <c r="H264" i="4"/>
  <c r="AH247" i="4"/>
  <c r="D229" i="4"/>
  <c r="G240" i="4"/>
  <c r="H224" i="4"/>
  <c r="J224" i="4"/>
  <c r="F220" i="4"/>
  <c r="K290" i="4"/>
  <c r="G237" i="4"/>
  <c r="D252" i="4"/>
  <c r="F280" i="4"/>
  <c r="L238" i="4"/>
  <c r="G238" i="4"/>
  <c r="D303" i="4"/>
  <c r="H306" i="4"/>
  <c r="F291" i="4"/>
  <c r="J221" i="4"/>
  <c r="AI280" i="4"/>
  <c r="K258" i="4"/>
  <c r="F254" i="4"/>
  <c r="D297" i="4"/>
  <c r="AE254" i="4"/>
  <c r="E301" i="4"/>
  <c r="F266" i="4"/>
  <c r="H215" i="4"/>
  <c r="G257" i="4"/>
  <c r="G285" i="4"/>
  <c r="K266" i="4"/>
  <c r="K280" i="4"/>
  <c r="J279" i="4"/>
  <c r="J216" i="4"/>
  <c r="C268" i="4"/>
  <c r="C299" i="4"/>
  <c r="C219" i="4"/>
  <c r="AE296" i="4"/>
  <c r="E263" i="4"/>
  <c r="J246" i="4"/>
  <c r="D218" i="4"/>
  <c r="L266" i="4"/>
  <c r="I304" i="4"/>
  <c r="H302" i="4"/>
  <c r="H243" i="4"/>
  <c r="D243" i="4"/>
  <c r="F214" i="4"/>
  <c r="K229" i="4"/>
  <c r="K216" i="4"/>
  <c r="AI302" i="4"/>
  <c r="K265" i="4"/>
  <c r="L254" i="4"/>
  <c r="G291" i="4"/>
  <c r="K232" i="4"/>
  <c r="F228" i="4"/>
  <c r="E222" i="4"/>
  <c r="D298" i="4"/>
  <c r="D267" i="4"/>
  <c r="C290" i="4"/>
  <c r="E217" i="4"/>
  <c r="C249" i="4"/>
  <c r="G303" i="4"/>
  <c r="D265" i="4"/>
  <c r="E275" i="4"/>
  <c r="K284" i="4"/>
  <c r="H246" i="4"/>
  <c r="I278" i="4"/>
  <c r="E297" i="4"/>
  <c r="D211" i="4"/>
  <c r="K245" i="4"/>
  <c r="L212" i="4"/>
  <c r="D257" i="4"/>
  <c r="C212" i="4"/>
  <c r="E223" i="4"/>
  <c r="AK279" i="4"/>
  <c r="AL275" i="4"/>
  <c r="H242" i="4"/>
  <c r="AK224" i="4"/>
  <c r="AI260" i="4"/>
  <c r="G274" i="4"/>
  <c r="L305" i="4"/>
  <c r="E252" i="4"/>
  <c r="E284" i="4"/>
  <c r="J300" i="4"/>
  <c r="E296" i="4"/>
  <c r="D249" i="4"/>
  <c r="J277" i="4"/>
  <c r="J265" i="4"/>
  <c r="AH263" i="4"/>
  <c r="D258" i="4"/>
  <c r="L296" i="4"/>
  <c r="L284" i="4"/>
  <c r="F264" i="4"/>
  <c r="I233" i="4"/>
  <c r="I237" i="4"/>
  <c r="G225" i="4"/>
  <c r="J262" i="4"/>
  <c r="D272" i="4"/>
  <c r="G216" i="4"/>
  <c r="C297" i="4"/>
  <c r="H225" i="4"/>
  <c r="C242" i="4"/>
  <c r="E248" i="4"/>
  <c r="K254" i="4"/>
  <c r="I291" i="4"/>
  <c r="L222" i="4"/>
  <c r="J297" i="4"/>
  <c r="AK300" i="4"/>
  <c r="D219" i="4"/>
  <c r="AL284" i="4"/>
  <c r="G213" i="4"/>
  <c r="E242" i="4"/>
  <c r="K226" i="4"/>
  <c r="E235" i="4"/>
  <c r="C214" i="4"/>
  <c r="AG283" i="4"/>
  <c r="H244" i="4"/>
  <c r="F302" i="4"/>
  <c r="C278" i="4"/>
  <c r="F242" i="4"/>
  <c r="AG241" i="4"/>
  <c r="K305" i="4"/>
  <c r="C308" i="4"/>
  <c r="I224" i="4"/>
  <c r="K268" i="4"/>
  <c r="AK274" i="4"/>
  <c r="I223" i="4"/>
  <c r="L258" i="4"/>
  <c r="H299" i="4"/>
  <c r="F286" i="4"/>
  <c r="C302" i="4"/>
  <c r="I283" i="4"/>
  <c r="I297" i="4"/>
  <c r="G273" i="4"/>
  <c r="D234" i="4"/>
  <c r="C231" i="4"/>
  <c r="E230" i="4"/>
  <c r="F299" i="4"/>
  <c r="L220" i="4"/>
  <c r="F237" i="4"/>
  <c r="H238" i="4"/>
  <c r="H252" i="4"/>
  <c r="K288" i="4"/>
  <c r="C211" i="4"/>
  <c r="L237" i="4"/>
  <c r="I236" i="4"/>
  <c r="J268" i="4"/>
  <c r="AI266" i="4"/>
  <c r="AI294" i="4"/>
  <c r="G294" i="4"/>
  <c r="G275" i="4"/>
  <c r="AI287" i="4"/>
  <c r="E304" i="4"/>
  <c r="F230" i="4"/>
  <c r="H286" i="4"/>
  <c r="K308" i="4"/>
  <c r="F293" i="4"/>
  <c r="H250" i="4"/>
  <c r="F292" i="4"/>
  <c r="J259" i="4"/>
  <c r="C255" i="4"/>
  <c r="K261" i="4"/>
  <c r="L277" i="4"/>
  <c r="AE292" i="4"/>
  <c r="K215" i="4"/>
  <c r="K273" i="4"/>
  <c r="I238" i="4"/>
  <c r="E253" i="4"/>
  <c r="G293" i="4"/>
  <c r="G298" i="4"/>
  <c r="J264" i="4"/>
  <c r="E294" i="4"/>
  <c r="L232" i="4"/>
  <c r="E236" i="4"/>
  <c r="K297" i="4"/>
  <c r="F271" i="4"/>
  <c r="AD212" i="4"/>
  <c r="AF305" i="4"/>
  <c r="L253" i="4"/>
  <c r="H307" i="4"/>
  <c r="G267" i="4"/>
  <c r="K218" i="4"/>
  <c r="I225" i="4"/>
  <c r="L216" i="4"/>
  <c r="C279" i="4"/>
  <c r="L256" i="4"/>
  <c r="D287" i="4"/>
  <c r="C295" i="4"/>
  <c r="F227" i="4"/>
  <c r="E255" i="4"/>
  <c r="K221" i="4"/>
  <c r="I229" i="4"/>
  <c r="AK292" i="4"/>
  <c r="H274" i="4"/>
  <c r="G247" i="4"/>
  <c r="L213" i="4"/>
  <c r="G255" i="4"/>
  <c r="J252" i="4"/>
  <c r="E237" i="4"/>
  <c r="AH295" i="4"/>
  <c r="AH237" i="4"/>
  <c r="H301" i="4"/>
  <c r="I299" i="4"/>
  <c r="E307" i="4"/>
  <c r="E299" i="4"/>
  <c r="F224" i="4"/>
  <c r="AH229" i="4"/>
  <c r="C236" i="4"/>
  <c r="J293" i="4"/>
  <c r="AG275" i="4"/>
  <c r="K304" i="4"/>
  <c r="G260" i="4"/>
  <c r="AH298" i="4"/>
  <c r="G258" i="4"/>
  <c r="F273" i="4"/>
  <c r="H287" i="4"/>
  <c r="K248" i="4"/>
  <c r="D215" i="4"/>
  <c r="C307" i="4"/>
  <c r="H257" i="4"/>
  <c r="AK252" i="4"/>
  <c r="L239" i="4"/>
  <c r="I260" i="4"/>
  <c r="G227" i="4"/>
  <c r="C283" i="4"/>
  <c r="H294" i="4"/>
  <c r="F301" i="4"/>
  <c r="C276" i="4"/>
  <c r="D245" i="4"/>
  <c r="C293" i="4"/>
  <c r="L223" i="4"/>
  <c r="AE293" i="4"/>
  <c r="I308" i="4"/>
  <c r="I275" i="4"/>
  <c r="G261" i="4"/>
  <c r="D232" i="4"/>
  <c r="I226" i="4"/>
  <c r="I232" i="4"/>
  <c r="AK278" i="4"/>
  <c r="I215" i="4"/>
  <c r="G218" i="4"/>
  <c r="H293" i="4"/>
  <c r="K279" i="4"/>
  <c r="G242" i="4"/>
  <c r="D251" i="4"/>
  <c r="G296" i="4"/>
  <c r="I263" i="4"/>
  <c r="AE222" i="4"/>
  <c r="I243" i="4"/>
  <c r="F263" i="4"/>
  <c r="J223" i="4"/>
  <c r="J299" i="4"/>
  <c r="AD304" i="4"/>
  <c r="K247" i="4"/>
  <c r="E218" i="4"/>
  <c r="G306" i="4"/>
  <c r="H283" i="4"/>
  <c r="J241" i="4"/>
  <c r="AK221" i="4"/>
  <c r="AF308" i="4"/>
  <c r="G286" i="4"/>
  <c r="J248" i="4"/>
  <c r="E273" i="4"/>
  <c r="AJ227" i="4"/>
  <c r="D268" i="4"/>
  <c r="AF265" i="4"/>
  <c r="AK259" i="4"/>
  <c r="AE256" i="4"/>
  <c r="AF291" i="4"/>
  <c r="F277" i="4"/>
  <c r="D259" i="4"/>
  <c r="G224" i="4"/>
  <c r="D278" i="4"/>
  <c r="L286" i="4"/>
  <c r="J238" i="4"/>
  <c r="H282" i="4"/>
  <c r="J281" i="4"/>
  <c r="D240" i="4"/>
  <c r="G307" i="4"/>
  <c r="L295" i="4"/>
  <c r="C241" i="4"/>
  <c r="L248" i="4"/>
  <c r="K292" i="4"/>
  <c r="J230" i="4"/>
  <c r="D295" i="4"/>
  <c r="F281" i="4"/>
  <c r="L252" i="4"/>
  <c r="E229" i="4"/>
  <c r="AD289" i="4"/>
  <c r="K276" i="4"/>
  <c r="L219" i="4"/>
  <c r="C235" i="4"/>
  <c r="J249" i="4"/>
  <c r="I248" i="4"/>
  <c r="I302" i="4"/>
  <c r="H262" i="4"/>
  <c r="F274" i="4"/>
  <c r="J255" i="4"/>
  <c r="C259" i="4"/>
  <c r="L288" i="4"/>
  <c r="G234" i="4"/>
  <c r="F265" i="4"/>
  <c r="E239" i="4"/>
  <c r="K262" i="4"/>
  <c r="F306" i="4"/>
  <c r="I294" i="4"/>
  <c r="G302" i="4"/>
  <c r="I253" i="4"/>
  <c r="E228" i="4"/>
  <c r="H271" i="4"/>
  <c r="C258" i="4"/>
  <c r="D306" i="4"/>
  <c r="G299" i="4"/>
  <c r="K259" i="4"/>
  <c r="I276" i="4"/>
  <c r="J282" i="4"/>
  <c r="L297" i="4"/>
  <c r="L224" i="4"/>
  <c r="I249" i="4"/>
  <c r="E288" i="4"/>
  <c r="F272" i="4"/>
  <c r="C254" i="4"/>
  <c r="C229" i="4"/>
  <c r="AD306" i="4"/>
  <c r="I247" i="4"/>
  <c r="F218" i="4"/>
  <c r="E238" i="4"/>
  <c r="I256" i="4"/>
  <c r="D304" i="4"/>
  <c r="F246" i="4"/>
  <c r="C261" i="4"/>
  <c r="H214" i="4"/>
  <c r="C243" i="4"/>
  <c r="K228" i="4"/>
  <c r="F213" i="4"/>
  <c r="C217" i="4"/>
  <c r="E262" i="4"/>
  <c r="D253" i="4"/>
  <c r="I265" i="4"/>
  <c r="H305" i="4"/>
  <c r="E232" i="4"/>
  <c r="F215" i="4"/>
  <c r="C281" i="4"/>
  <c r="I228" i="4"/>
  <c r="H272" i="4"/>
  <c r="E260" i="4"/>
  <c r="K302" i="4"/>
  <c r="G265" i="4"/>
  <c r="F223" i="4"/>
  <c r="I280" i="4"/>
  <c r="E298" i="4"/>
  <c r="L279" i="4"/>
  <c r="H269" i="4"/>
  <c r="I245" i="4"/>
  <c r="C220" i="4"/>
  <c r="H261" i="4"/>
  <c r="F297" i="4"/>
  <c r="L247" i="4"/>
  <c r="J301" i="4"/>
  <c r="K272" i="4"/>
  <c r="K251" i="4"/>
  <c r="K289" i="4"/>
  <c r="G217" i="4"/>
  <c r="K246" i="4"/>
  <c r="K294" i="4"/>
  <c r="D274" i="4"/>
  <c r="AE285" i="4"/>
  <c r="AD273" i="4"/>
  <c r="F275" i="4"/>
  <c r="K252" i="4"/>
  <c r="G229" i="4"/>
  <c r="C269" i="4"/>
  <c r="H232" i="4"/>
  <c r="I287" i="4"/>
  <c r="G295" i="4"/>
  <c r="C265" i="4"/>
  <c r="D217" i="4"/>
  <c r="C286" i="4"/>
  <c r="G288" i="4"/>
  <c r="E220" i="4"/>
  <c r="I211" i="4"/>
  <c r="AD223" i="4"/>
  <c r="K307" i="4"/>
  <c r="D280" i="4"/>
  <c r="C284" i="4"/>
  <c r="D288" i="4"/>
  <c r="I213" i="4"/>
  <c r="L278" i="4"/>
  <c r="I251" i="4"/>
  <c r="L281" i="4"/>
  <c r="L304" i="4"/>
  <c r="E286" i="4"/>
  <c r="H300" i="4"/>
  <c r="H281" i="4"/>
  <c r="K230" i="4"/>
  <c r="F269" i="4"/>
  <c r="D244" i="4"/>
  <c r="AF254" i="4"/>
  <c r="AL264" i="4"/>
  <c r="AK288" i="4"/>
  <c r="L289" i="4"/>
  <c r="F262" i="4"/>
  <c r="AG269" i="4"/>
  <c r="AL266" i="4"/>
  <c r="H245" i="4"/>
  <c r="AL260" i="4"/>
  <c r="AI276" i="4"/>
  <c r="AK244" i="4"/>
  <c r="F225" i="4"/>
  <c r="AL297" i="4"/>
  <c r="D277" i="4"/>
  <c r="K224" i="4"/>
  <c r="K263" i="4"/>
  <c r="C272" i="4"/>
  <c r="I227" i="4"/>
  <c r="F289" i="4"/>
  <c r="L300" i="4"/>
  <c r="D242" i="4"/>
  <c r="D266" i="4"/>
  <c r="F238" i="4"/>
  <c r="J222" i="4"/>
  <c r="H211" i="4"/>
  <c r="I242" i="4"/>
  <c r="I284" i="4"/>
  <c r="K238" i="4"/>
  <c r="F307" i="4"/>
  <c r="E269" i="4"/>
  <c r="F255" i="4"/>
  <c r="D301" i="4"/>
  <c r="G264" i="4"/>
  <c r="F253" i="4"/>
  <c r="F251" i="4"/>
  <c r="G256" i="4"/>
  <c r="J247" i="4"/>
  <c r="L298" i="4"/>
  <c r="I212" i="4"/>
  <c r="C266" i="4"/>
  <c r="I270" i="4"/>
  <c r="D299" i="4"/>
  <c r="AG211" i="4"/>
  <c r="I273" i="4"/>
  <c r="H235" i="4"/>
  <c r="H304" i="4"/>
  <c r="H276" i="4"/>
  <c r="H216" i="4"/>
  <c r="G249" i="4"/>
  <c r="L240" i="4"/>
  <c r="AK245" i="4"/>
  <c r="J263" i="4"/>
  <c r="F234" i="4"/>
  <c r="AE253" i="4"/>
  <c r="E293" i="4"/>
  <c r="L268" i="4"/>
  <c r="J212" i="4"/>
  <c r="AE280" i="4"/>
  <c r="E247" i="4"/>
  <c r="AG303" i="4"/>
  <c r="J251" i="4"/>
  <c r="E268" i="4"/>
  <c r="I290" i="4"/>
  <c r="L74" i="4"/>
  <c r="U392" i="4" l="1"/>
  <c r="AC392" i="4" s="1"/>
  <c r="AO512" i="4"/>
  <c r="C48" i="9" s="1"/>
  <c r="C8" i="9" s="1"/>
  <c r="X422" i="4"/>
  <c r="AC422" i="4" s="1"/>
  <c r="U205" i="4"/>
  <c r="U308" i="4"/>
  <c r="Y144" i="4"/>
  <c r="Y247" i="4"/>
  <c r="S201" i="4"/>
  <c r="S304" i="4"/>
  <c r="R308" i="4"/>
  <c r="R205" i="4"/>
  <c r="P265" i="4"/>
  <c r="P162" i="4"/>
  <c r="Y162" i="4"/>
  <c r="Y265" i="4"/>
  <c r="Q108" i="4"/>
  <c r="Q211" i="4"/>
  <c r="L177" i="4"/>
  <c r="AX382" i="4" s="1"/>
  <c r="AX411" i="4" s="1"/>
  <c r="L47" i="9" s="1"/>
  <c r="L280" i="4"/>
  <c r="W177" i="4"/>
  <c r="W280" i="4"/>
  <c r="W149" i="4"/>
  <c r="W252" i="4"/>
  <c r="U263" i="4"/>
  <c r="U160" i="4"/>
  <c r="P163" i="4"/>
  <c r="P266" i="4"/>
  <c r="Q170" i="4"/>
  <c r="Q273" i="4"/>
  <c r="X204" i="4"/>
  <c r="X307" i="4"/>
  <c r="R300" i="4"/>
  <c r="R197" i="4"/>
  <c r="R178" i="4"/>
  <c r="R281" i="4"/>
  <c r="Q119" i="4"/>
  <c r="Q222" i="4"/>
  <c r="U305" i="4"/>
  <c r="U202" i="4"/>
  <c r="P205" i="4"/>
  <c r="P308" i="4"/>
  <c r="V205" i="4"/>
  <c r="V308" i="4"/>
  <c r="V177" i="4"/>
  <c r="V280" i="4"/>
  <c r="R168" i="4"/>
  <c r="R271" i="4"/>
  <c r="U130" i="4"/>
  <c r="U233" i="4"/>
  <c r="V286" i="4"/>
  <c r="V183" i="4"/>
  <c r="X135" i="4"/>
  <c r="X238" i="4"/>
  <c r="V189" i="4"/>
  <c r="V292" i="4"/>
  <c r="S111" i="4"/>
  <c r="S214" i="4"/>
  <c r="T128" i="4"/>
  <c r="T231" i="4"/>
  <c r="R143" i="4"/>
  <c r="R246" i="4"/>
  <c r="R112" i="4"/>
  <c r="R215" i="4"/>
  <c r="Q132" i="4"/>
  <c r="Q235" i="4"/>
  <c r="X192" i="4"/>
  <c r="X295" i="4"/>
  <c r="P126" i="4"/>
  <c r="P229" i="4"/>
  <c r="Q172" i="4"/>
  <c r="Q275" i="4"/>
  <c r="Q201" i="4"/>
  <c r="Q304" i="4"/>
  <c r="R289" i="4"/>
  <c r="R186" i="4"/>
  <c r="V306" i="4"/>
  <c r="V203" i="4"/>
  <c r="S180" i="4"/>
  <c r="S283" i="4"/>
  <c r="U166" i="4"/>
  <c r="U269" i="4"/>
  <c r="T265" i="4"/>
  <c r="T162" i="4"/>
  <c r="Q308" i="4"/>
  <c r="Q205" i="4"/>
  <c r="U274" i="4"/>
  <c r="U171" i="4"/>
  <c r="S230" i="4"/>
  <c r="S127" i="4"/>
  <c r="W211" i="4"/>
  <c r="W108" i="4"/>
  <c r="W236" i="4"/>
  <c r="W133" i="4"/>
  <c r="W273" i="4"/>
  <c r="W170" i="4"/>
  <c r="Q264" i="4"/>
  <c r="Q161" i="4"/>
  <c r="R260" i="4"/>
  <c r="R157" i="4"/>
  <c r="R216" i="4"/>
  <c r="R113" i="4"/>
  <c r="V293" i="4"/>
  <c r="V190" i="4"/>
  <c r="R256" i="4"/>
  <c r="R153" i="4"/>
  <c r="R164" i="4"/>
  <c r="R267" i="4"/>
  <c r="P199" i="4"/>
  <c r="P302" i="4"/>
  <c r="V217" i="4"/>
  <c r="V114" i="4"/>
  <c r="S229" i="4"/>
  <c r="S126" i="4"/>
  <c r="T274" i="4"/>
  <c r="T171" i="4"/>
  <c r="T228" i="4"/>
  <c r="T125" i="4"/>
  <c r="T301" i="4"/>
  <c r="T198" i="4"/>
  <c r="R302" i="4"/>
  <c r="R199" i="4"/>
  <c r="T239" i="4"/>
  <c r="T136" i="4"/>
  <c r="S202" i="4"/>
  <c r="S305" i="4"/>
  <c r="S143" i="4"/>
  <c r="S246" i="4"/>
  <c r="T168" i="4"/>
  <c r="T271" i="4"/>
  <c r="X180" i="4"/>
  <c r="X283" i="4"/>
  <c r="W278" i="4"/>
  <c r="W175" i="4"/>
  <c r="Y176" i="4"/>
  <c r="Y279" i="4"/>
  <c r="X184" i="4"/>
  <c r="X287" i="4"/>
  <c r="T186" i="4"/>
  <c r="T289" i="4"/>
  <c r="V172" i="4"/>
  <c r="V275" i="4"/>
  <c r="U211" i="4"/>
  <c r="U108" i="4"/>
  <c r="W181" i="4"/>
  <c r="W284" i="4"/>
  <c r="P184" i="4"/>
  <c r="P287" i="4"/>
  <c r="X170" i="4"/>
  <c r="U164" i="4"/>
  <c r="U267" i="4"/>
  <c r="U158" i="4"/>
  <c r="U261" i="4"/>
  <c r="Q276" i="4"/>
  <c r="Q173" i="4"/>
  <c r="U295" i="4"/>
  <c r="U192" i="4"/>
  <c r="P203" i="4"/>
  <c r="P306" i="4"/>
  <c r="X111" i="4"/>
  <c r="X214" i="4"/>
  <c r="X144" i="4"/>
  <c r="X247" i="4"/>
  <c r="R194" i="4"/>
  <c r="R297" i="4"/>
  <c r="U195" i="4"/>
  <c r="U298" i="4"/>
  <c r="P111" i="4"/>
  <c r="P214" i="4"/>
  <c r="V166" i="4"/>
  <c r="V269" i="4"/>
  <c r="W144" i="4"/>
  <c r="W247" i="4"/>
  <c r="R121" i="4"/>
  <c r="R224" i="4"/>
  <c r="Q176" i="4"/>
  <c r="Q279" i="4"/>
  <c r="S119" i="4"/>
  <c r="S222" i="4"/>
  <c r="Q117" i="4"/>
  <c r="Q220" i="4"/>
  <c r="Q166" i="4"/>
  <c r="Q269" i="4"/>
  <c r="X179" i="4"/>
  <c r="X282" i="4"/>
  <c r="R188" i="4"/>
  <c r="R291" i="4"/>
  <c r="X187" i="4"/>
  <c r="X290" i="4"/>
  <c r="W197" i="4"/>
  <c r="W300" i="4"/>
  <c r="Y110" i="4"/>
  <c r="Y213" i="4"/>
  <c r="V160" i="4"/>
  <c r="V263" i="4"/>
  <c r="S205" i="4"/>
  <c r="S308" i="4"/>
  <c r="P186" i="4"/>
  <c r="P289" i="4"/>
  <c r="X222" i="4"/>
  <c r="X119" i="4"/>
  <c r="W288" i="4"/>
  <c r="W185" i="4"/>
  <c r="Y306" i="4"/>
  <c r="Y203" i="4"/>
  <c r="P281" i="4"/>
  <c r="P178" i="4"/>
  <c r="T251" i="4"/>
  <c r="T148" i="4"/>
  <c r="Q175" i="4"/>
  <c r="Q278" i="4"/>
  <c r="P267" i="4"/>
  <c r="P164" i="4"/>
  <c r="X241" i="4"/>
  <c r="X138" i="4"/>
  <c r="T300" i="4"/>
  <c r="T197" i="4"/>
  <c r="X254" i="4"/>
  <c r="X151" i="4"/>
  <c r="Y297" i="4"/>
  <c r="Y194" i="4"/>
  <c r="Q297" i="4"/>
  <c r="Q194" i="4"/>
  <c r="Y197" i="4"/>
  <c r="Y300" i="4"/>
  <c r="Q262" i="4"/>
  <c r="Q159" i="4"/>
  <c r="U273" i="4"/>
  <c r="U170" i="4"/>
  <c r="X278" i="4"/>
  <c r="X175" i="4"/>
  <c r="P268" i="4"/>
  <c r="P165" i="4"/>
  <c r="P295" i="4"/>
  <c r="P192" i="4"/>
  <c r="R244" i="4"/>
  <c r="R141" i="4"/>
  <c r="R237" i="4"/>
  <c r="R134" i="4"/>
  <c r="Q302" i="4"/>
  <c r="Q199" i="4"/>
  <c r="P273" i="4"/>
  <c r="P170" i="4"/>
  <c r="R287" i="4"/>
  <c r="R184" i="4"/>
  <c r="U291" i="4"/>
  <c r="U188" i="4"/>
  <c r="R277" i="4"/>
  <c r="R174" i="4"/>
  <c r="Q288" i="4"/>
  <c r="Q185" i="4"/>
  <c r="Q270" i="4"/>
  <c r="Q167" i="4"/>
  <c r="S191" i="4"/>
  <c r="S294" i="4"/>
  <c r="S178" i="4"/>
  <c r="W244" i="4"/>
  <c r="W141" i="4"/>
  <c r="Q200" i="4"/>
  <c r="Q303" i="4"/>
  <c r="T185" i="4"/>
  <c r="T288" i="4"/>
  <c r="W125" i="4"/>
  <c r="W228" i="4"/>
  <c r="W136" i="4"/>
  <c r="W239" i="4"/>
  <c r="W161" i="4"/>
  <c r="W264" i="4"/>
  <c r="T175" i="4"/>
  <c r="T278" i="4"/>
  <c r="R129" i="4"/>
  <c r="R232" i="4"/>
  <c r="R191" i="4"/>
  <c r="R294" i="4"/>
  <c r="R203" i="4"/>
  <c r="R306" i="4"/>
  <c r="V200" i="4"/>
  <c r="V303" i="4"/>
  <c r="V111" i="4"/>
  <c r="V214" i="4"/>
  <c r="Q202" i="4"/>
  <c r="Q305" i="4"/>
  <c r="T190" i="4"/>
  <c r="T293" i="4"/>
  <c r="U270" i="4"/>
  <c r="U167" i="4"/>
  <c r="Q259" i="4"/>
  <c r="Q156" i="4"/>
  <c r="Q285" i="4"/>
  <c r="Q182" i="4"/>
  <c r="Q189" i="4"/>
  <c r="Q292" i="4"/>
  <c r="Q193" i="4"/>
  <c r="Q296" i="4"/>
  <c r="V143" i="4"/>
  <c r="V246" i="4"/>
  <c r="X142" i="4"/>
  <c r="X245" i="4"/>
  <c r="Q124" i="4"/>
  <c r="Q227" i="4"/>
  <c r="P172" i="4"/>
  <c r="P275" i="4"/>
  <c r="R182" i="4"/>
  <c r="R285" i="4"/>
  <c r="Y131" i="4"/>
  <c r="Y234" i="4"/>
  <c r="W183" i="4"/>
  <c r="W286" i="4"/>
  <c r="V156" i="4"/>
  <c r="V259" i="4"/>
  <c r="P117" i="4"/>
  <c r="P220" i="4"/>
  <c r="R202" i="4"/>
  <c r="R305" i="4"/>
  <c r="X185" i="4"/>
  <c r="X288" i="4"/>
  <c r="S296" i="4"/>
  <c r="S193" i="4"/>
  <c r="U154" i="4"/>
  <c r="U257" i="4"/>
  <c r="P173" i="4"/>
  <c r="P276" i="4"/>
  <c r="T161" i="4"/>
  <c r="T264" i="4"/>
  <c r="W168" i="4"/>
  <c r="W271" i="4"/>
  <c r="Q180" i="4"/>
  <c r="Q283" i="4"/>
  <c r="T192" i="4"/>
  <c r="T295" i="4"/>
  <c r="W195" i="4"/>
  <c r="W298" i="4"/>
  <c r="V171" i="4"/>
  <c r="V274" i="4"/>
  <c r="P189" i="4"/>
  <c r="P292" i="4"/>
  <c r="S187" i="4"/>
  <c r="S290" i="4"/>
  <c r="S151" i="4"/>
  <c r="S254" i="4"/>
  <c r="U182" i="4"/>
  <c r="U285" i="4"/>
  <c r="S172" i="4"/>
  <c r="S275" i="4"/>
  <c r="R147" i="4"/>
  <c r="R250" i="4"/>
  <c r="T132" i="4"/>
  <c r="T235" i="4"/>
  <c r="T276" i="4"/>
  <c r="T173" i="4"/>
  <c r="W119" i="4"/>
  <c r="W222" i="4"/>
  <c r="V127" i="4"/>
  <c r="V230" i="4"/>
  <c r="U177" i="4"/>
  <c r="U280" i="4"/>
  <c r="W167" i="4"/>
  <c r="W270" i="4"/>
  <c r="R204" i="4"/>
  <c r="R307" i="4"/>
  <c r="V132" i="4"/>
  <c r="V235" i="4"/>
  <c r="S262" i="4"/>
  <c r="S159" i="4"/>
  <c r="P222" i="4"/>
  <c r="P119" i="4"/>
  <c r="Y291" i="4"/>
  <c r="Y188" i="4"/>
  <c r="Y184" i="4"/>
  <c r="Y287" i="4"/>
  <c r="Y170" i="4"/>
  <c r="Y273" i="4"/>
  <c r="P191" i="4"/>
  <c r="P294" i="4"/>
  <c r="T166" i="4"/>
  <c r="X200" i="4"/>
  <c r="X303" i="4"/>
  <c r="Y204" i="4"/>
  <c r="W165" i="4"/>
  <c r="R135" i="4"/>
  <c r="P118" i="4"/>
  <c r="R169" i="4"/>
  <c r="R272" i="4"/>
  <c r="Q190" i="4"/>
  <c r="Q293" i="4"/>
  <c r="V192" i="4"/>
  <c r="V295" i="4"/>
  <c r="R176" i="4"/>
  <c r="R279" i="4"/>
  <c r="P134" i="4"/>
  <c r="P237" i="4"/>
  <c r="V197" i="4"/>
  <c r="V300" i="4"/>
  <c r="X262" i="4"/>
  <c r="X159" i="4"/>
  <c r="T151" i="4"/>
  <c r="T254" i="4"/>
  <c r="S170" i="4"/>
  <c r="S273" i="4"/>
  <c r="W135" i="4"/>
  <c r="W238" i="4"/>
  <c r="U161" i="4"/>
  <c r="U264" i="4"/>
  <c r="R162" i="4"/>
  <c r="R265" i="4"/>
  <c r="Q196" i="4"/>
  <c r="Q299" i="4"/>
  <c r="V201" i="4"/>
  <c r="V304" i="4"/>
  <c r="U228" i="4"/>
  <c r="U125" i="4"/>
  <c r="V168" i="4"/>
  <c r="T269" i="4"/>
  <c r="Y307" i="4"/>
  <c r="W268" i="4"/>
  <c r="R238" i="4"/>
  <c r="S281" i="4"/>
  <c r="P221" i="4"/>
  <c r="V271" i="4"/>
  <c r="X273" i="4"/>
  <c r="Y177" i="4"/>
  <c r="Y280" i="4"/>
  <c r="K278" i="4"/>
  <c r="AG278" i="4"/>
  <c r="I272" i="4"/>
  <c r="J267" i="4"/>
  <c r="H256" i="4"/>
  <c r="J240" i="4"/>
  <c r="D302" i="4"/>
  <c r="E249" i="4"/>
  <c r="J294" i="4"/>
  <c r="D262" i="4"/>
  <c r="E280" i="4"/>
  <c r="AK303" i="4"/>
  <c r="I217" i="4"/>
  <c r="D294" i="4"/>
  <c r="L308" i="4"/>
  <c r="J304" i="4"/>
  <c r="I277" i="4"/>
  <c r="C250" i="4"/>
  <c r="H226" i="4"/>
  <c r="D233" i="4"/>
  <c r="D282" i="4"/>
  <c r="I244" i="4"/>
  <c r="L246" i="4"/>
  <c r="J307" i="4"/>
  <c r="C222" i="4"/>
  <c r="D237" i="4"/>
  <c r="G269" i="4"/>
  <c r="G211" i="4"/>
  <c r="F267" i="4"/>
  <c r="D250" i="4"/>
  <c r="F231" i="4"/>
  <c r="D260" i="4"/>
  <c r="C267" i="4"/>
  <c r="L299" i="4"/>
  <c r="H270" i="4"/>
  <c r="E250" i="4"/>
  <c r="F248" i="4"/>
  <c r="L251" i="4"/>
  <c r="L227" i="4"/>
  <c r="C288" i="4"/>
  <c r="AG300" i="4"/>
  <c r="H227" i="4"/>
  <c r="L217" i="4"/>
  <c r="E303" i="4"/>
  <c r="J283" i="4"/>
  <c r="J275" i="4"/>
  <c r="L211" i="4"/>
  <c r="AG308" i="4"/>
  <c r="F276" i="4"/>
  <c r="E257" i="4"/>
  <c r="J254" i="4"/>
  <c r="AL269" i="4"/>
  <c r="C215" i="4"/>
  <c r="I218" i="4"/>
  <c r="J289" i="4"/>
  <c r="J260" i="4"/>
  <c r="G304" i="4"/>
  <c r="L269" i="4"/>
  <c r="J270" i="4"/>
  <c r="J219" i="4"/>
  <c r="AI226" i="4"/>
  <c r="AK280" i="4"/>
  <c r="E302" i="4"/>
  <c r="D291" i="4"/>
  <c r="H280" i="4"/>
  <c r="F294" i="4"/>
  <c r="J278" i="4"/>
  <c r="G276" i="4"/>
  <c r="K296" i="4"/>
  <c r="K295" i="4"/>
  <c r="E240" i="4"/>
  <c r="G266" i="4"/>
  <c r="G254" i="4"/>
  <c r="H288" i="4"/>
  <c r="F279" i="4"/>
  <c r="L307" i="4"/>
  <c r="E214" i="4"/>
  <c r="K211" i="4"/>
  <c r="I234" i="4"/>
  <c r="I254" i="4"/>
  <c r="F304" i="4"/>
  <c r="D292" i="4"/>
  <c r="D261" i="4"/>
  <c r="K256" i="4"/>
  <c r="H219" i="4"/>
  <c r="D285" i="4"/>
  <c r="AG299" i="4"/>
  <c r="E243" i="4"/>
  <c r="L301" i="4"/>
  <c r="I235" i="4"/>
  <c r="I285" i="4"/>
  <c r="AH304" i="4"/>
  <c r="J298" i="4"/>
  <c r="AF268" i="4"/>
  <c r="D289" i="4"/>
  <c r="L265" i="4"/>
  <c r="D305" i="4"/>
  <c r="AE281" i="4"/>
  <c r="AH249" i="4"/>
  <c r="F260" i="4"/>
  <c r="H249" i="4"/>
  <c r="D228" i="4"/>
  <c r="E276" i="4"/>
  <c r="AG298" i="4"/>
  <c r="E277" i="4"/>
  <c r="AI252" i="4"/>
  <c r="D248" i="4"/>
  <c r="AI297" i="4"/>
  <c r="AI281" i="4"/>
  <c r="E231" i="4"/>
  <c r="K300" i="4"/>
  <c r="AF224" i="4"/>
  <c r="I295" i="4"/>
  <c r="AK258" i="4"/>
  <c r="E219" i="4"/>
  <c r="I281" i="4"/>
  <c r="L231" i="4"/>
  <c r="F290" i="4"/>
  <c r="J280" i="4"/>
  <c r="AJ260" i="4"/>
  <c r="AG218" i="4"/>
  <c r="C244" i="4"/>
  <c r="AH300" i="4"/>
  <c r="AK211" i="4"/>
  <c r="AF292" i="4"/>
  <c r="I305" i="4"/>
  <c r="L276" i="4"/>
  <c r="AD305" i="4"/>
  <c r="AI245" i="4"/>
  <c r="H218" i="4"/>
  <c r="D273" i="4"/>
  <c r="I293" i="4"/>
  <c r="F245" i="4"/>
  <c r="G305" i="4"/>
  <c r="K281" i="4"/>
  <c r="I240" i="4"/>
  <c r="D241" i="4"/>
  <c r="E271" i="4"/>
  <c r="H290" i="4"/>
  <c r="J234" i="4"/>
  <c r="D269" i="4"/>
  <c r="H231" i="4"/>
  <c r="AJ232" i="4"/>
  <c r="J291" i="4"/>
  <c r="C305" i="4"/>
  <c r="AG274" i="4"/>
  <c r="K264" i="4"/>
  <c r="I300" i="4"/>
  <c r="I258" i="4"/>
  <c r="L244" i="4"/>
  <c r="AI283" i="4"/>
  <c r="F257" i="4"/>
  <c r="AD265" i="4"/>
  <c r="H217" i="4"/>
  <c r="C282" i="4"/>
  <c r="I301" i="4"/>
  <c r="AL243" i="4"/>
  <c r="H295" i="4"/>
  <c r="C237" i="4"/>
  <c r="G278" i="4"/>
  <c r="I252" i="4"/>
  <c r="AF230" i="4"/>
  <c r="H223" i="4"/>
  <c r="J213" i="4"/>
  <c r="L303" i="4"/>
  <c r="L273" i="4"/>
  <c r="E254" i="4"/>
  <c r="J245" i="4"/>
  <c r="AI220" i="4"/>
  <c r="K303" i="4"/>
  <c r="I267" i="4"/>
  <c r="AI267" i="4"/>
  <c r="I221" i="4"/>
  <c r="J295" i="4"/>
  <c r="AG233" i="4"/>
  <c r="AI291" i="4"/>
  <c r="L229" i="4"/>
  <c r="AI282" i="4"/>
  <c r="AK254" i="4"/>
  <c r="C271" i="4"/>
  <c r="I292" i="4"/>
  <c r="H303" i="4"/>
  <c r="I269" i="4"/>
  <c r="J303" i="4"/>
  <c r="L274" i="4"/>
  <c r="D264" i="4"/>
  <c r="AL232" i="4"/>
  <c r="D213" i="4"/>
  <c r="C251" i="4"/>
  <c r="F285" i="4"/>
  <c r="AL290" i="4"/>
  <c r="J226" i="4"/>
  <c r="AL263" i="4"/>
  <c r="J214" i="4"/>
  <c r="AF247" i="4"/>
  <c r="G239" i="4"/>
  <c r="I222" i="4"/>
  <c r="AI273" i="4"/>
  <c r="AL305" i="4"/>
  <c r="AH297" i="4"/>
  <c r="D225" i="4"/>
  <c r="L287" i="4"/>
  <c r="AL218" i="4"/>
  <c r="J272" i="4"/>
  <c r="K223" i="4"/>
  <c r="J232" i="4"/>
  <c r="AI230" i="4"/>
  <c r="E308" i="4"/>
  <c r="AF218" i="4"/>
  <c r="AE245" i="4"/>
  <c r="AE234" i="4"/>
  <c r="C247" i="4"/>
  <c r="AK271" i="4"/>
  <c r="AE304" i="4"/>
  <c r="AG257" i="4"/>
  <c r="AD251" i="4"/>
  <c r="AE275" i="4"/>
  <c r="AF258" i="4"/>
  <c r="AL272" i="4"/>
  <c r="C248" i="4"/>
  <c r="AE305" i="4"/>
  <c r="AD259" i="4"/>
  <c r="AL295" i="4"/>
  <c r="G251" i="4"/>
  <c r="AD308" i="4"/>
  <c r="AK237" i="4"/>
  <c r="F243" i="4"/>
  <c r="F268" i="4"/>
  <c r="AF262" i="4"/>
  <c r="J274" i="4"/>
  <c r="C273" i="4"/>
  <c r="J256" i="4"/>
  <c r="D220" i="4"/>
  <c r="C218" i="4"/>
  <c r="L235" i="4"/>
  <c r="AE226" i="4"/>
  <c r="D283" i="4"/>
  <c r="K285" i="4"/>
  <c r="AF219" i="4"/>
  <c r="L262" i="4"/>
  <c r="J302" i="4"/>
  <c r="H255" i="4"/>
  <c r="L282" i="4"/>
  <c r="L233" i="4"/>
  <c r="L230" i="4"/>
  <c r="H279" i="4"/>
  <c r="K244" i="4"/>
  <c r="H291" i="4"/>
  <c r="E278" i="4"/>
  <c r="H248" i="4"/>
  <c r="J225" i="4"/>
  <c r="G233" i="4"/>
  <c r="G232" i="4"/>
  <c r="J211" i="4"/>
  <c r="C253" i="4"/>
  <c r="J250" i="4"/>
  <c r="AJ303" i="4"/>
  <c r="K240" i="4"/>
  <c r="J269" i="4"/>
  <c r="J308" i="4"/>
  <c r="K255" i="4"/>
  <c r="H298" i="4"/>
  <c r="C291" i="4"/>
  <c r="J236" i="4"/>
  <c r="AE267" i="4"/>
  <c r="I286" i="4"/>
  <c r="D212" i="4"/>
  <c r="K242" i="4"/>
  <c r="AE236" i="4"/>
  <c r="H221" i="4"/>
  <c r="H259" i="4"/>
  <c r="AJ245" i="4"/>
  <c r="I303" i="4"/>
  <c r="AK223" i="4"/>
  <c r="J258" i="4"/>
  <c r="F278" i="4"/>
  <c r="F308" i="4"/>
  <c r="AE266" i="4"/>
  <c r="AL244" i="4"/>
  <c r="J288" i="4"/>
  <c r="D276" i="4"/>
  <c r="K239" i="4"/>
  <c r="AD253" i="4"/>
  <c r="E285" i="4"/>
  <c r="C223" i="4"/>
  <c r="H254" i="4"/>
  <c r="K213" i="4"/>
  <c r="AH306" i="4"/>
  <c r="C257" i="4"/>
  <c r="K235" i="4"/>
  <c r="E233" i="4"/>
  <c r="AD286" i="4"/>
  <c r="J233" i="4"/>
  <c r="AL301" i="4"/>
  <c r="C246" i="4"/>
  <c r="H251" i="4"/>
  <c r="J220" i="4"/>
  <c r="J286" i="4"/>
  <c r="I255" i="4"/>
  <c r="G282" i="4"/>
  <c r="J276" i="4"/>
  <c r="K212" i="4"/>
  <c r="F252" i="4"/>
  <c r="K234" i="4"/>
  <c r="L270" i="4"/>
  <c r="L242" i="4"/>
  <c r="C256" i="4"/>
  <c r="AK230" i="4"/>
  <c r="G222" i="4"/>
  <c r="H285" i="4"/>
  <c r="AK307" i="4"/>
  <c r="H230" i="4"/>
  <c r="C292" i="4"/>
  <c r="AG262" i="4"/>
  <c r="D236" i="4"/>
  <c r="I307" i="4"/>
  <c r="L264" i="4"/>
  <c r="AK253" i="4"/>
  <c r="AJ238" i="4"/>
  <c r="J284" i="4"/>
  <c r="H267" i="4"/>
  <c r="AE250" i="4"/>
  <c r="AJ256" i="4"/>
  <c r="AD245" i="4"/>
  <c r="AL291" i="4"/>
  <c r="C294" i="4"/>
  <c r="AH276" i="4"/>
  <c r="F296" i="4"/>
  <c r="L267" i="4"/>
  <c r="AH256" i="4"/>
  <c r="AG225" i="4"/>
  <c r="AI240" i="4"/>
  <c r="AG242" i="4"/>
  <c r="AH273" i="4"/>
  <c r="AH259" i="4"/>
  <c r="AK235" i="4"/>
  <c r="AD301" i="4"/>
  <c r="AK229" i="4"/>
  <c r="AD219" i="4"/>
  <c r="C233" i="4"/>
  <c r="AI257" i="4"/>
  <c r="F239" i="4"/>
  <c r="AJ214" i="4"/>
  <c r="L221" i="4"/>
  <c r="I274" i="4"/>
  <c r="AE288" i="4"/>
  <c r="AI303" i="4"/>
  <c r="F295" i="4"/>
  <c r="K253" i="4"/>
  <c r="D284" i="4"/>
  <c r="J257" i="4"/>
  <c r="L260" i="4"/>
  <c r="AD288" i="4"/>
  <c r="AK218" i="4"/>
  <c r="G308" i="4"/>
  <c r="AJ285" i="4"/>
  <c r="C216" i="4"/>
  <c r="AF227" i="4"/>
  <c r="AD255" i="4"/>
  <c r="K293" i="4"/>
  <c r="K260" i="4"/>
  <c r="AJ257" i="4"/>
  <c r="AI292" i="4"/>
  <c r="L291" i="4"/>
  <c r="C224" i="4"/>
  <c r="AG270" i="4"/>
  <c r="G241" i="4"/>
  <c r="D238" i="4"/>
  <c r="AF298" i="4"/>
  <c r="AH211" i="4"/>
  <c r="AF250" i="4"/>
  <c r="AJ218" i="4"/>
  <c r="I230" i="4"/>
  <c r="I259" i="4"/>
  <c r="I216" i="4"/>
  <c r="F211" i="4"/>
  <c r="E279" i="4"/>
  <c r="H265" i="4"/>
  <c r="G223" i="4"/>
  <c r="AE233" i="4"/>
  <c r="AI306" i="4"/>
  <c r="E267" i="4"/>
  <c r="G253" i="4"/>
  <c r="AK308" i="4"/>
  <c r="C225" i="4"/>
  <c r="C303" i="4"/>
  <c r="H292" i="4"/>
  <c r="K220" i="4"/>
  <c r="AF276" i="4"/>
  <c r="AL303" i="4"/>
  <c r="F284" i="4"/>
  <c r="AI270" i="4"/>
  <c r="H229" i="4"/>
  <c r="AD213" i="4"/>
  <c r="AD287" i="4"/>
  <c r="AG295" i="4"/>
  <c r="AE239" i="4"/>
  <c r="C263" i="4"/>
  <c r="AI268" i="4"/>
  <c r="L272" i="4"/>
  <c r="E213" i="4"/>
  <c r="G283" i="4"/>
  <c r="AI271" i="4"/>
  <c r="AD248" i="4"/>
  <c r="AD249" i="4"/>
  <c r="AK242" i="4"/>
  <c r="D308" i="4"/>
  <c r="K241" i="4"/>
  <c r="AK294" i="4"/>
  <c r="F232" i="4"/>
  <c r="C285" i="4"/>
  <c r="AH253" i="4"/>
  <c r="E225" i="4"/>
  <c r="AJ302" i="4"/>
  <c r="C252" i="4"/>
  <c r="AD242" i="4"/>
  <c r="AG297" i="4"/>
  <c r="AF279" i="4"/>
  <c r="F244" i="4"/>
  <c r="C306" i="4"/>
  <c r="J228" i="4"/>
  <c r="C304" i="4"/>
  <c r="H263" i="4"/>
  <c r="F229" i="4"/>
  <c r="C221" i="4"/>
  <c r="F303" i="4"/>
  <c r="L263" i="4"/>
  <c r="E221" i="4"/>
  <c r="L234" i="4"/>
  <c r="AH257" i="4"/>
  <c r="AD267" i="4"/>
  <c r="J217" i="4"/>
  <c r="L293" i="4"/>
  <c r="E211" i="4"/>
  <c r="AD278" i="4"/>
  <c r="AD232" i="4"/>
  <c r="G287" i="4"/>
  <c r="D286" i="4"/>
  <c r="F212" i="4"/>
  <c r="AG214" i="4"/>
  <c r="AG268" i="4"/>
  <c r="C289" i="4"/>
  <c r="AI289" i="4"/>
  <c r="E272" i="4"/>
  <c r="AH279" i="4"/>
  <c r="AF264" i="4"/>
  <c r="AJ224" i="4"/>
  <c r="AF266" i="4"/>
  <c r="AE244" i="4"/>
  <c r="K225" i="4"/>
  <c r="AG292" i="4"/>
  <c r="AK228" i="4"/>
  <c r="AH245" i="4"/>
  <c r="G215" i="4"/>
  <c r="L292" i="4"/>
  <c r="I246" i="4"/>
  <c r="AL255" i="4"/>
  <c r="AL308" i="4"/>
  <c r="E224" i="4"/>
  <c r="G248" i="4"/>
  <c r="AE246" i="4"/>
  <c r="AH278" i="4"/>
  <c r="H308" i="4"/>
  <c r="AE212" i="4"/>
  <c r="D230" i="4"/>
  <c r="AH254" i="4"/>
  <c r="AD229" i="4"/>
  <c r="C301" i="4"/>
  <c r="AJ231" i="4"/>
  <c r="K270" i="4"/>
  <c r="AD290" i="4"/>
  <c r="I241" i="4"/>
  <c r="AF248" i="4"/>
  <c r="H277" i="4"/>
  <c r="F305" i="4"/>
  <c r="F261" i="4"/>
  <c r="I261" i="4"/>
  <c r="D223" i="4"/>
  <c r="AH258" i="4"/>
  <c r="AF246" i="4"/>
  <c r="AD243" i="4"/>
  <c r="I268" i="4"/>
  <c r="AK241" i="4"/>
  <c r="H273" i="4"/>
  <c r="AG230" i="4"/>
  <c r="G244" i="4"/>
  <c r="D246" i="4"/>
  <c r="AL257" i="4"/>
  <c r="AH308" i="4"/>
  <c r="AL283" i="4"/>
  <c r="H268" i="4"/>
  <c r="AK262" i="4"/>
  <c r="AE283" i="4"/>
  <c r="AK243" i="4"/>
  <c r="AL288" i="4"/>
  <c r="AD275" i="4"/>
  <c r="AJ278" i="4"/>
  <c r="AD307" i="4"/>
  <c r="AD257" i="4"/>
  <c r="E265" i="4"/>
  <c r="AG302" i="4"/>
  <c r="AJ213" i="4"/>
  <c r="G284" i="4"/>
  <c r="AH307" i="4"/>
  <c r="AL299" i="4"/>
  <c r="AF280" i="4"/>
  <c r="G220" i="4"/>
  <c r="AD237" i="4"/>
  <c r="AD277" i="4"/>
  <c r="AG289" i="4"/>
  <c r="I220" i="4"/>
  <c r="AJ270" i="4"/>
  <c r="AG261" i="4"/>
  <c r="F219" i="4"/>
  <c r="C239" i="4"/>
  <c r="AI262" i="4"/>
  <c r="AF226" i="4"/>
  <c r="G280" i="4"/>
  <c r="AG266" i="4"/>
  <c r="G290" i="4"/>
  <c r="AF234" i="4"/>
  <c r="AE307" i="4"/>
  <c r="F282" i="4"/>
  <c r="F258" i="4"/>
  <c r="L271" i="4"/>
  <c r="AG307" i="4"/>
  <c r="AI263" i="4"/>
  <c r="AD292" i="4"/>
  <c r="AL298" i="4"/>
  <c r="AL307" i="4"/>
  <c r="AG272" i="4"/>
  <c r="AL253" i="4"/>
  <c r="I266" i="4"/>
  <c r="AF294" i="4"/>
  <c r="AG286" i="4"/>
  <c r="G292" i="4"/>
  <c r="G279" i="4"/>
  <c r="J243" i="4"/>
  <c r="H240" i="4"/>
  <c r="J231" i="4"/>
  <c r="AK246" i="4"/>
  <c r="J273" i="4"/>
  <c r="AL287" i="4"/>
  <c r="F236" i="4"/>
  <c r="AH213" i="4"/>
  <c r="AG248" i="4"/>
  <c r="AF287" i="4"/>
  <c r="AL242" i="4"/>
  <c r="E234" i="4"/>
  <c r="G250" i="4"/>
  <c r="AI235" i="4"/>
  <c r="AL221" i="4"/>
  <c r="AL217" i="4"/>
  <c r="AH239" i="4"/>
  <c r="E245" i="4"/>
  <c r="AE260" i="4"/>
  <c r="AH238" i="4"/>
  <c r="K298" i="4"/>
  <c r="E292" i="4"/>
  <c r="AJ216" i="4"/>
  <c r="AJ277" i="4"/>
  <c r="AE214" i="4"/>
  <c r="AK236" i="4"/>
  <c r="E226" i="4"/>
  <c r="AK219" i="4"/>
  <c r="AH236" i="4"/>
  <c r="AL225" i="4"/>
  <c r="D231" i="4"/>
  <c r="D281" i="4"/>
  <c r="AI253" i="4"/>
  <c r="AH221" i="4"/>
  <c r="AJ290" i="4"/>
  <c r="AD272" i="4"/>
  <c r="AF275" i="4"/>
  <c r="G271" i="4"/>
  <c r="L243" i="4"/>
  <c r="D290" i="4"/>
  <c r="AJ253" i="4"/>
  <c r="AJ276" i="4"/>
  <c r="L250" i="4"/>
  <c r="AD244" i="4"/>
  <c r="C274" i="4"/>
  <c r="AH283" i="4"/>
  <c r="AJ274" i="4"/>
  <c r="AD246" i="4"/>
  <c r="AJ289" i="4"/>
  <c r="AI277" i="4"/>
  <c r="L236" i="4"/>
  <c r="AE294" i="4"/>
  <c r="AL231" i="4"/>
  <c r="AL245" i="4"/>
  <c r="AK250" i="4"/>
  <c r="F216" i="4"/>
  <c r="AL251" i="4"/>
  <c r="AD214" i="4"/>
  <c r="AF300" i="4"/>
  <c r="AL247" i="4"/>
  <c r="I288" i="4"/>
  <c r="AG217" i="4"/>
  <c r="AL268" i="4"/>
  <c r="L241" i="4"/>
  <c r="AH228" i="4"/>
  <c r="L285" i="4"/>
  <c r="AK226" i="4"/>
  <c r="AE215" i="4"/>
  <c r="AL293" i="4"/>
  <c r="AE255" i="4"/>
  <c r="AH274" i="4"/>
  <c r="AJ304" i="4"/>
  <c r="AJ217" i="4"/>
  <c r="AE303" i="4"/>
  <c r="AI246" i="4"/>
  <c r="AK281" i="4"/>
  <c r="AL254" i="4"/>
  <c r="AH217" i="4"/>
  <c r="AG259" i="4"/>
  <c r="AG294" i="4"/>
  <c r="AL278" i="4"/>
  <c r="E300" i="4"/>
  <c r="AK268" i="4"/>
  <c r="H297" i="4"/>
  <c r="AD231" i="4"/>
  <c r="E281" i="4"/>
  <c r="AK270" i="4"/>
  <c r="AD252" i="4"/>
  <c r="J290" i="4"/>
  <c r="K271" i="4"/>
  <c r="AE264" i="4"/>
  <c r="L259" i="4"/>
  <c r="L225" i="4"/>
  <c r="K231" i="4"/>
  <c r="F250" i="4"/>
  <c r="J287" i="4"/>
  <c r="H275" i="4"/>
  <c r="AF303" i="4"/>
  <c r="E246" i="4"/>
  <c r="J305" i="4"/>
  <c r="AL302" i="4"/>
  <c r="K237" i="4"/>
  <c r="AG271" i="4"/>
  <c r="AJ263" i="4"/>
  <c r="AG260" i="4"/>
  <c r="J292" i="4"/>
  <c r="L228" i="4"/>
  <c r="AG245" i="4"/>
  <c r="E216" i="4"/>
  <c r="AE225" i="4"/>
  <c r="F217" i="4"/>
  <c r="AI275" i="4"/>
  <c r="E251" i="4"/>
  <c r="L249" i="4"/>
  <c r="AL273" i="4"/>
  <c r="AH294" i="4"/>
  <c r="L218" i="4"/>
  <c r="C264" i="4"/>
  <c r="E215" i="4"/>
  <c r="AI244" i="4"/>
  <c r="AF307" i="4"/>
  <c r="AL230" i="4"/>
  <c r="E282" i="4"/>
  <c r="AK248" i="4"/>
  <c r="AK240" i="4"/>
  <c r="K287" i="4"/>
  <c r="AE230" i="4"/>
  <c r="H239" i="4"/>
  <c r="AL252" i="4"/>
  <c r="AJ305" i="4"/>
  <c r="D296" i="4"/>
  <c r="AE257" i="4"/>
  <c r="AK233" i="4"/>
  <c r="AE262" i="4"/>
  <c r="AI255" i="4"/>
  <c r="C230" i="4"/>
  <c r="C240" i="4"/>
  <c r="AK238" i="4"/>
  <c r="AF225" i="4"/>
  <c r="AG232" i="4"/>
  <c r="L283" i="4"/>
  <c r="AG221" i="4"/>
  <c r="AG293" i="4"/>
  <c r="C260" i="4"/>
  <c r="K227" i="4"/>
  <c r="D256" i="4"/>
  <c r="H284" i="4"/>
  <c r="G212" i="4"/>
  <c r="AK295" i="4"/>
  <c r="AL279" i="4"/>
  <c r="D224" i="4"/>
  <c r="C280" i="4"/>
  <c r="K222" i="4"/>
  <c r="I231" i="4"/>
  <c r="D226" i="4"/>
  <c r="AD222" i="4"/>
  <c r="C262" i="4"/>
  <c r="AF289" i="4"/>
  <c r="AJ225" i="4"/>
  <c r="AJ230" i="4"/>
  <c r="AJ267" i="4"/>
  <c r="AF251" i="4"/>
  <c r="AF273" i="4"/>
  <c r="AH219" i="4"/>
  <c r="AJ249" i="4"/>
  <c r="AK227" i="4"/>
  <c r="H241" i="4"/>
  <c r="I289" i="4"/>
  <c r="AJ235" i="4"/>
  <c r="AH292" i="4"/>
  <c r="AG279" i="4"/>
  <c r="D221" i="4"/>
  <c r="AK284" i="4"/>
  <c r="J244" i="4"/>
  <c r="AG239" i="4"/>
  <c r="D293" i="4"/>
  <c r="AJ275" i="4"/>
  <c r="AI234" i="4"/>
  <c r="AJ281" i="4"/>
  <c r="AJ259" i="4"/>
  <c r="AJ283" i="4"/>
  <c r="AE228" i="4"/>
  <c r="AL265" i="4"/>
  <c r="AH277" i="4"/>
  <c r="AJ221" i="4"/>
  <c r="AI249" i="4"/>
  <c r="AG255" i="4"/>
  <c r="AD226" i="4"/>
  <c r="AF245" i="4"/>
  <c r="AG290" i="4"/>
  <c r="AJ280" i="4"/>
  <c r="E266" i="4"/>
  <c r="AI258" i="4"/>
  <c r="AF244" i="4"/>
  <c r="AF243" i="4"/>
  <c r="AD299" i="4"/>
  <c r="AF283" i="4"/>
  <c r="G219" i="4"/>
  <c r="AF220" i="4"/>
  <c r="AH288" i="4"/>
  <c r="AK297" i="4"/>
  <c r="AE279" i="4"/>
  <c r="AH271" i="4"/>
  <c r="H266" i="4"/>
  <c r="AH248" i="4"/>
  <c r="AH262" i="4"/>
  <c r="AL262" i="4"/>
  <c r="AL256" i="4"/>
  <c r="J237" i="4"/>
  <c r="J215" i="4"/>
  <c r="AK304" i="4"/>
  <c r="G281" i="4"/>
  <c r="AK264" i="4"/>
  <c r="AI293" i="4"/>
  <c r="K277" i="4"/>
  <c r="I282" i="4"/>
  <c r="AI223" i="4"/>
  <c r="AI219" i="4"/>
  <c r="AH302" i="4"/>
  <c r="AH296" i="4"/>
  <c r="AL213" i="4"/>
  <c r="AH299" i="4"/>
  <c r="L275" i="4"/>
  <c r="AD256" i="4"/>
  <c r="AG223" i="4"/>
  <c r="AL229" i="4"/>
  <c r="AI295" i="4"/>
  <c r="AJ250" i="4"/>
  <c r="AG305" i="4"/>
  <c r="E295" i="4"/>
  <c r="AF259" i="4"/>
  <c r="H278" i="4"/>
  <c r="AF223" i="4"/>
  <c r="AG240" i="4"/>
  <c r="H234" i="4"/>
  <c r="AL239" i="4"/>
  <c r="AJ262" i="4"/>
  <c r="AK283" i="4"/>
  <c r="AK302" i="4"/>
  <c r="AI299" i="4"/>
  <c r="AH230" i="4"/>
  <c r="AF236" i="4"/>
  <c r="AD268" i="4"/>
  <c r="AI231" i="4"/>
  <c r="AK260" i="4"/>
  <c r="J266" i="4"/>
  <c r="AL286" i="4"/>
  <c r="F241" i="4"/>
  <c r="AF229" i="4"/>
  <c r="AL259" i="4"/>
  <c r="AF213" i="4"/>
  <c r="AF221" i="4"/>
  <c r="E256" i="4"/>
  <c r="AL248" i="4"/>
  <c r="AF240" i="4"/>
  <c r="AH282" i="4"/>
  <c r="AE251" i="4"/>
  <c r="AL235" i="4"/>
  <c r="AG264" i="4"/>
  <c r="E258" i="4"/>
  <c r="AF297" i="4"/>
  <c r="AD283" i="4"/>
  <c r="AI242" i="4"/>
  <c r="F298" i="4"/>
  <c r="AH243" i="4"/>
  <c r="AL215" i="4"/>
  <c r="J239" i="4"/>
  <c r="AJ284" i="4"/>
  <c r="AE287" i="4"/>
  <c r="AE268" i="4"/>
  <c r="AD211" i="4"/>
  <c r="AI269" i="4"/>
  <c r="D300" i="4"/>
  <c r="AH289" i="4"/>
  <c r="AH267" i="4"/>
  <c r="K233" i="4"/>
  <c r="AI222" i="4"/>
  <c r="G272" i="4"/>
  <c r="AD228" i="4"/>
  <c r="AI250" i="4"/>
  <c r="AI307" i="4"/>
  <c r="AI229" i="4"/>
  <c r="AG236" i="4"/>
  <c r="AH220" i="4"/>
  <c r="D263" i="4"/>
  <c r="G289" i="4"/>
  <c r="AG306" i="4"/>
  <c r="AL241" i="4"/>
  <c r="AL219" i="4"/>
  <c r="D214" i="4"/>
  <c r="AL220" i="4"/>
  <c r="AF214" i="4"/>
  <c r="AF270" i="4"/>
  <c r="K236" i="4"/>
  <c r="AH264" i="4"/>
  <c r="AK257" i="4"/>
  <c r="AJ219" i="4"/>
  <c r="AG227" i="4"/>
  <c r="K243" i="4"/>
  <c r="J229" i="4"/>
  <c r="AD302" i="4"/>
  <c r="F287" i="4"/>
  <c r="AE308" i="4"/>
  <c r="K269" i="4"/>
  <c r="D254" i="4"/>
  <c r="AF271" i="4"/>
  <c r="I239" i="4"/>
  <c r="AH285" i="4"/>
  <c r="AE218" i="4"/>
  <c r="AH255" i="4"/>
  <c r="AL227" i="4"/>
  <c r="AJ269" i="4"/>
  <c r="AH240" i="4"/>
  <c r="AI228" i="4"/>
  <c r="K219" i="4"/>
  <c r="AI274" i="4"/>
  <c r="AK289" i="4"/>
  <c r="AL224" i="4"/>
  <c r="AG254" i="4"/>
  <c r="AJ299" i="4"/>
  <c r="AD216" i="4"/>
  <c r="AJ258" i="4"/>
  <c r="AH272" i="4"/>
  <c r="AK305" i="4"/>
  <c r="G214" i="4"/>
  <c r="C270" i="4"/>
  <c r="AL280" i="4"/>
  <c r="AI305" i="4"/>
  <c r="AD239" i="4"/>
  <c r="G243" i="4"/>
  <c r="AF281" i="4"/>
  <c r="AK286" i="4"/>
  <c r="AH251" i="4"/>
  <c r="F226" i="4"/>
  <c r="AJ212" i="4"/>
  <c r="AG243" i="4"/>
  <c r="H222" i="4"/>
  <c r="AD271" i="4"/>
  <c r="AK255" i="4"/>
  <c r="AH301" i="4"/>
  <c r="J261" i="4"/>
  <c r="AD254" i="4"/>
  <c r="AD284" i="4"/>
  <c r="H228" i="4"/>
  <c r="AJ273" i="4"/>
  <c r="F300" i="4"/>
  <c r="H260" i="4"/>
  <c r="AI279" i="4"/>
  <c r="AL281" i="4"/>
  <c r="AL304" i="4"/>
  <c r="AD233" i="4"/>
  <c r="AI278" i="4"/>
  <c r="J271" i="4"/>
  <c r="G300" i="4"/>
  <c r="L214" i="4"/>
  <c r="AD241" i="4"/>
  <c r="AH252" i="4"/>
  <c r="AI215" i="4"/>
  <c r="AG222" i="4"/>
  <c r="AG280" i="4"/>
  <c r="AH241" i="4"/>
  <c r="AD296" i="4"/>
  <c r="AE224" i="4"/>
  <c r="AD303" i="4"/>
  <c r="AH223" i="4"/>
  <c r="AF241" i="4"/>
  <c r="AD247" i="4"/>
  <c r="AG231" i="4"/>
  <c r="AH216" i="4"/>
  <c r="AF232" i="4"/>
  <c r="AD218" i="4"/>
  <c r="AJ244" i="4"/>
  <c r="AK212" i="4"/>
  <c r="AG256" i="4"/>
  <c r="AJ233" i="4"/>
  <c r="AD221" i="4"/>
  <c r="AK299" i="4"/>
  <c r="AI290" i="4"/>
  <c r="J235" i="4"/>
  <c r="AJ266" i="4"/>
  <c r="H236" i="4"/>
  <c r="AF212" i="4"/>
  <c r="I262" i="4"/>
  <c r="AD285" i="4"/>
  <c r="AK239" i="4"/>
  <c r="AK287" i="4"/>
  <c r="AD227" i="4"/>
  <c r="AH260" i="4"/>
  <c r="AK222" i="4"/>
  <c r="AL294" i="4"/>
  <c r="AE265" i="4"/>
  <c r="AL292" i="4"/>
  <c r="AL222" i="4"/>
  <c r="AL214" i="4"/>
  <c r="AH225" i="4"/>
  <c r="AL289" i="4"/>
  <c r="AI298" i="4"/>
  <c r="AF239" i="4"/>
  <c r="AE298" i="4"/>
  <c r="L294" i="4"/>
  <c r="I214" i="4"/>
  <c r="AG276" i="4"/>
  <c r="AJ211" i="4"/>
  <c r="AL285" i="4"/>
  <c r="C277" i="4"/>
  <c r="AG277" i="4"/>
  <c r="AI238" i="4"/>
  <c r="AH280" i="4"/>
  <c r="AE261" i="4"/>
  <c r="AL237" i="4"/>
  <c r="AK217" i="4"/>
  <c r="J242" i="4"/>
  <c r="AE278" i="4"/>
  <c r="K306" i="4"/>
  <c r="K283" i="4"/>
  <c r="AD260" i="4"/>
  <c r="G270" i="4"/>
  <c r="AE263" i="4"/>
  <c r="E261" i="4"/>
  <c r="J285" i="4"/>
  <c r="AE290" i="4"/>
  <c r="AE219" i="4"/>
  <c r="AI221" i="4"/>
  <c r="AG288" i="4"/>
  <c r="E241" i="4"/>
  <c r="I279" i="4"/>
  <c r="AG216" i="4"/>
  <c r="K282" i="4"/>
  <c r="AL250" i="4"/>
  <c r="AJ241" i="4"/>
  <c r="AG229" i="4"/>
  <c r="E227" i="4"/>
  <c r="AI308" i="4"/>
  <c r="AK276" i="4"/>
  <c r="F247" i="4"/>
  <c r="AE282" i="4"/>
  <c r="AJ296" i="4"/>
  <c r="E291" i="4"/>
  <c r="AH231" i="4"/>
  <c r="AE259" i="4"/>
  <c r="AF295" i="4"/>
  <c r="AJ234" i="4"/>
  <c r="AI251" i="4"/>
  <c r="E212" i="4"/>
  <c r="I264" i="4"/>
  <c r="F283" i="4"/>
  <c r="AL296" i="4"/>
  <c r="C238" i="4"/>
  <c r="AF302" i="4"/>
  <c r="D271" i="4"/>
  <c r="AF299" i="4"/>
  <c r="AH212" i="4"/>
  <c r="D255" i="4"/>
  <c r="L306" i="4"/>
  <c r="AI212" i="4"/>
  <c r="F235" i="4"/>
  <c r="AE217" i="4"/>
  <c r="G228" i="4"/>
  <c r="D239" i="4"/>
  <c r="AK291" i="4"/>
  <c r="E287" i="4"/>
  <c r="AJ279" i="4"/>
  <c r="AJ222" i="4"/>
  <c r="AD293" i="4"/>
  <c r="AH226" i="4"/>
  <c r="AL261" i="4"/>
  <c r="AG219" i="4"/>
  <c r="AH222" i="4"/>
  <c r="AL300" i="4"/>
  <c r="AD266" i="4"/>
  <c r="AL233" i="4"/>
  <c r="AE291" i="4"/>
  <c r="AF269" i="4"/>
  <c r="AE223" i="4"/>
  <c r="AH246" i="4"/>
  <c r="AG273" i="4"/>
  <c r="AF235" i="4"/>
  <c r="AD294" i="4"/>
  <c r="C232" i="4"/>
  <c r="AF282" i="4"/>
  <c r="AJ251" i="4"/>
  <c r="AE213" i="4"/>
  <c r="AJ307" i="4"/>
  <c r="AD261" i="4"/>
  <c r="G235" i="4"/>
  <c r="AH284" i="4"/>
  <c r="C287" i="4"/>
  <c r="AE297" i="4"/>
  <c r="AF256" i="4"/>
  <c r="G263" i="4"/>
  <c r="AL274" i="4"/>
  <c r="AK251" i="4"/>
  <c r="F270" i="4"/>
  <c r="AG220" i="4"/>
  <c r="H289" i="4"/>
  <c r="AK273" i="4"/>
  <c r="AG226" i="4"/>
  <c r="AI296" i="4"/>
  <c r="AI214" i="4"/>
  <c r="AF249" i="4"/>
  <c r="AH232" i="4"/>
  <c r="AI285" i="4"/>
  <c r="AH293" i="4"/>
  <c r="AG284" i="4"/>
  <c r="AL282" i="4"/>
  <c r="AE277" i="4"/>
  <c r="AJ294" i="4"/>
  <c r="K257" i="4"/>
  <c r="AK282" i="4"/>
  <c r="AF286" i="4"/>
  <c r="AK234" i="4"/>
  <c r="AK285" i="4"/>
  <c r="AI300" i="4"/>
  <c r="C298" i="4"/>
  <c r="AF293" i="4"/>
  <c r="AH235" i="4"/>
  <c r="E306" i="4"/>
  <c r="AE295" i="4"/>
  <c r="AH242" i="4"/>
  <c r="AF304" i="4"/>
  <c r="L255" i="4"/>
  <c r="AG265" i="4"/>
  <c r="H296" i="4"/>
  <c r="AF257" i="4"/>
  <c r="AK214" i="4"/>
  <c r="AD234" i="4"/>
  <c r="AI211" i="4"/>
  <c r="AI265" i="4"/>
  <c r="AI217" i="4"/>
  <c r="G297" i="4"/>
  <c r="K291" i="4"/>
  <c r="K286" i="4"/>
  <c r="AH250" i="4"/>
  <c r="AE232" i="4"/>
  <c r="AI247" i="4"/>
  <c r="AG291" i="4"/>
  <c r="E290" i="4"/>
  <c r="AG234" i="4"/>
  <c r="AG253" i="4"/>
  <c r="D247" i="4"/>
  <c r="AL306" i="4"/>
  <c r="G252" i="4"/>
  <c r="AD215" i="4"/>
  <c r="C213" i="4"/>
  <c r="AJ268" i="4"/>
  <c r="I298" i="4"/>
  <c r="AD270" i="4"/>
  <c r="AE237" i="4"/>
  <c r="AL216" i="4"/>
  <c r="G230" i="4"/>
  <c r="L245" i="4"/>
  <c r="K250" i="4"/>
  <c r="L290" i="4"/>
  <c r="G277" i="4"/>
  <c r="AH287" i="4"/>
  <c r="AL270" i="4"/>
  <c r="AJ255" i="4"/>
  <c r="AD295" i="4"/>
  <c r="AG296" i="4"/>
  <c r="AE271" i="4"/>
  <c r="AD225" i="4"/>
  <c r="E283" i="4"/>
  <c r="H212" i="4"/>
  <c r="G221" i="4"/>
  <c r="D275" i="4"/>
  <c r="AE220" i="4"/>
  <c r="AJ298" i="4"/>
  <c r="AE302" i="4"/>
  <c r="AH268" i="4"/>
  <c r="AG258" i="4"/>
  <c r="AJ288" i="4"/>
  <c r="I271" i="4"/>
  <c r="AI225" i="4"/>
  <c r="AK247" i="4"/>
  <c r="F222" i="4"/>
  <c r="AE243" i="4"/>
  <c r="AI227" i="4"/>
  <c r="I219" i="4"/>
  <c r="AK265" i="4"/>
  <c r="AI284" i="4"/>
  <c r="AF238" i="4"/>
  <c r="AH214" i="4"/>
  <c r="AI218" i="4"/>
  <c r="D270" i="4"/>
  <c r="AF285" i="4"/>
  <c r="AJ272" i="4"/>
  <c r="AE235" i="4"/>
  <c r="AK232" i="4"/>
  <c r="AJ261" i="4"/>
  <c r="AK263" i="4"/>
  <c r="AH286" i="4"/>
  <c r="AI288" i="4"/>
  <c r="D216" i="4"/>
  <c r="AE273" i="4"/>
  <c r="G301" i="4"/>
  <c r="AK269" i="4"/>
  <c r="K214" i="4"/>
  <c r="J218" i="4"/>
  <c r="AL258" i="4"/>
  <c r="D227" i="4"/>
  <c r="AI233" i="4"/>
  <c r="AD279" i="4"/>
  <c r="AE269" i="4"/>
  <c r="AF296" i="4"/>
  <c r="AG252" i="4"/>
  <c r="AI259" i="4"/>
  <c r="K217" i="4"/>
  <c r="AJ265" i="4"/>
  <c r="G268" i="4"/>
  <c r="E244" i="4"/>
  <c r="C245" i="4"/>
  <c r="AJ215" i="4"/>
  <c r="K274" i="4"/>
  <c r="AE299" i="4"/>
  <c r="C300" i="4"/>
  <c r="AH227" i="4"/>
  <c r="C234" i="4"/>
  <c r="AK296" i="4"/>
  <c r="AE306" i="4"/>
  <c r="AI254" i="4"/>
  <c r="D279" i="4"/>
  <c r="AG301" i="4"/>
  <c r="AJ240" i="4"/>
  <c r="AK301" i="4"/>
  <c r="AG282" i="4"/>
  <c r="AI264" i="4"/>
  <c r="AE249" i="4"/>
  <c r="AD269" i="4"/>
  <c r="AE289" i="4"/>
  <c r="AI232" i="4"/>
  <c r="AE270" i="4"/>
  <c r="AG235" i="4"/>
  <c r="K275" i="4"/>
  <c r="AL223" i="4"/>
  <c r="AJ239" i="4"/>
  <c r="AF233" i="4"/>
  <c r="AJ300" i="4"/>
  <c r="AJ247" i="4"/>
  <c r="AD276" i="4"/>
  <c r="AF261" i="4"/>
  <c r="AF263" i="4"/>
  <c r="AK275" i="4"/>
  <c r="G262" i="4"/>
  <c r="H237" i="4"/>
  <c r="J306" i="4"/>
  <c r="F249" i="4"/>
  <c r="AG244" i="4"/>
  <c r="AE258" i="4"/>
  <c r="AK290" i="4"/>
  <c r="AE238" i="4"/>
  <c r="AF284" i="4"/>
  <c r="L261" i="4"/>
  <c r="AH291" i="4"/>
  <c r="AG247" i="4"/>
  <c r="C227" i="4"/>
  <c r="E259" i="4"/>
  <c r="AJ254" i="4"/>
  <c r="C296" i="4"/>
  <c r="AD224" i="4"/>
  <c r="AD235" i="4"/>
  <c r="AF217" i="4"/>
  <c r="AH215" i="4"/>
  <c r="AG213" i="4"/>
  <c r="I250" i="4"/>
  <c r="AI286" i="4"/>
  <c r="AE284" i="4"/>
  <c r="F221" i="4"/>
  <c r="AF215" i="4"/>
  <c r="AG285" i="4"/>
  <c r="AD300" i="4"/>
  <c r="AL277" i="4"/>
  <c r="AL226" i="4"/>
  <c r="AG267" i="4"/>
  <c r="H253" i="4"/>
  <c r="AE221" i="4"/>
  <c r="C275" i="4"/>
  <c r="AH233" i="4"/>
  <c r="AE227" i="4"/>
  <c r="AF211" i="4"/>
  <c r="AD250" i="4"/>
  <c r="AK215" i="4"/>
  <c r="AI304" i="4"/>
  <c r="L226" i="4"/>
  <c r="AD298" i="4"/>
  <c r="G259" i="4"/>
  <c r="AJ282" i="4"/>
  <c r="K301" i="4"/>
  <c r="AJ291" i="4"/>
  <c r="L215" i="4"/>
  <c r="AH303" i="4"/>
  <c r="AJ297" i="4"/>
  <c r="AJ237" i="4"/>
  <c r="AG246" i="4"/>
  <c r="AL246" i="4"/>
  <c r="AJ295" i="4"/>
  <c r="AI272" i="4"/>
  <c r="AF242" i="4"/>
  <c r="AE272" i="4"/>
  <c r="AE300" i="4"/>
  <c r="AG287" i="4"/>
  <c r="AE252" i="4"/>
  <c r="AL271" i="4"/>
  <c r="G246" i="4"/>
  <c r="AK261" i="4"/>
  <c r="AD236" i="4"/>
  <c r="AK220" i="4"/>
  <c r="AF216" i="4"/>
  <c r="E289" i="4"/>
  <c r="AK249" i="4"/>
  <c r="AK266" i="4"/>
  <c r="AG238" i="4"/>
  <c r="AH305" i="4"/>
  <c r="L257" i="4"/>
  <c r="AH218" i="4"/>
  <c r="F256" i="4"/>
  <c r="AD230" i="4"/>
  <c r="AD264" i="4"/>
  <c r="AG251" i="4"/>
  <c r="AJ252" i="4"/>
  <c r="AD263" i="4"/>
  <c r="AF231" i="4"/>
  <c r="AL240" i="4"/>
  <c r="AJ223" i="4"/>
  <c r="AK213" i="4"/>
  <c r="AJ293" i="4"/>
  <c r="AG304" i="4"/>
  <c r="AF252" i="4"/>
  <c r="AG228" i="4"/>
  <c r="AJ248" i="4"/>
  <c r="G231" i="4"/>
  <c r="J227" i="4"/>
  <c r="AG281" i="4"/>
  <c r="AE216" i="4"/>
  <c r="AD217" i="4"/>
  <c r="AK298" i="4"/>
  <c r="AD281" i="4"/>
  <c r="AH269" i="4"/>
  <c r="AJ287" i="4"/>
  <c r="AL234" i="4"/>
  <c r="AF290" i="4"/>
  <c r="AH224" i="4"/>
  <c r="AG215" i="4"/>
  <c r="AH290" i="4"/>
  <c r="F233" i="4"/>
  <c r="AF253" i="4"/>
  <c r="AK306" i="4"/>
  <c r="AE286" i="4"/>
  <c r="H258" i="4"/>
  <c r="AD262" i="4"/>
  <c r="AK231" i="4"/>
  <c r="AI301" i="4"/>
  <c r="F240" i="4"/>
  <c r="AG212" i="4"/>
  <c r="AL249" i="4"/>
  <c r="AF306" i="4"/>
  <c r="AG250" i="4"/>
  <c r="AG263" i="4"/>
  <c r="H213" i="4"/>
  <c r="AJ243" i="4"/>
  <c r="AJ228" i="4"/>
  <c r="I306" i="4"/>
  <c r="AD297" i="4"/>
  <c r="AJ301" i="4"/>
  <c r="E264" i="4"/>
  <c r="H220" i="4"/>
  <c r="AD258" i="4"/>
  <c r="AI213" i="4"/>
  <c r="AJ242" i="4"/>
  <c r="AH244" i="4"/>
  <c r="AK277" i="4"/>
  <c r="AF288" i="4"/>
  <c r="AI241" i="4"/>
  <c r="AD238" i="4"/>
  <c r="K249" i="4"/>
  <c r="AE211" i="4"/>
  <c r="I257" i="4"/>
  <c r="AG237" i="4"/>
  <c r="H247" i="4"/>
  <c r="AJ286" i="4"/>
  <c r="AL236" i="4"/>
  <c r="AJ236" i="4"/>
  <c r="AJ264" i="4"/>
  <c r="AH266" i="4"/>
  <c r="AH275" i="4"/>
  <c r="G245" i="4"/>
  <c r="AJ220" i="4"/>
  <c r="AL276" i="4"/>
  <c r="E274" i="4"/>
  <c r="AK216" i="4"/>
  <c r="AJ292" i="4"/>
  <c r="AE240" i="4"/>
  <c r="AI243" i="4"/>
  <c r="AI248" i="4"/>
  <c r="AJ306" i="4"/>
  <c r="AI236" i="4"/>
  <c r="AL211" i="4"/>
  <c r="AH281" i="4"/>
  <c r="AD291" i="4"/>
  <c r="AJ226" i="4"/>
  <c r="J253" i="4"/>
  <c r="K299" i="4"/>
  <c r="AD282" i="4"/>
  <c r="AH270" i="4"/>
  <c r="AI256" i="4"/>
  <c r="AD220" i="4"/>
  <c r="AI237" i="4"/>
  <c r="AE229" i="4"/>
  <c r="K267" i="4"/>
  <c r="AK267" i="4"/>
  <c r="AF255" i="4"/>
  <c r="AI216" i="4"/>
  <c r="AF237" i="4"/>
  <c r="D235" i="4"/>
  <c r="AL228" i="4"/>
  <c r="AF267" i="4"/>
  <c r="AD274" i="4"/>
  <c r="AE231" i="4"/>
  <c r="AG224" i="4"/>
  <c r="AF277" i="4"/>
  <c r="AF278" i="4"/>
  <c r="AF274" i="4"/>
  <c r="AI239" i="4"/>
  <c r="AH234" i="4"/>
  <c r="AK293" i="4"/>
  <c r="AJ308" i="4"/>
  <c r="E270" i="4"/>
  <c r="AE248" i="4"/>
  <c r="AK272" i="4"/>
  <c r="AK256" i="4"/>
  <c r="AJ229" i="4"/>
  <c r="AG249" i="4"/>
  <c r="AF272" i="4"/>
  <c r="AH261" i="4"/>
  <c r="AE274" i="4"/>
  <c r="AF301" i="4"/>
  <c r="AF260" i="4"/>
  <c r="AE276" i="4"/>
  <c r="AI224" i="4"/>
  <c r="AE247" i="4"/>
  <c r="AJ246" i="4"/>
  <c r="AL267" i="4"/>
  <c r="AJ271" i="4"/>
  <c r="AI261" i="4"/>
  <c r="C226" i="4"/>
  <c r="AE301" i="4"/>
  <c r="AF228" i="4"/>
  <c r="AK225" i="4"/>
  <c r="AE241" i="4"/>
  <c r="AD280" i="4"/>
  <c r="AF222" i="4"/>
  <c r="AL212" i="4"/>
  <c r="AD240" i="4"/>
  <c r="AE242" i="4"/>
  <c r="AH265" i="4"/>
  <c r="AL238" i="4"/>
  <c r="AL210" i="4"/>
  <c r="S107" i="4"/>
  <c r="S210" i="4"/>
  <c r="X107" i="4"/>
  <c r="X210" i="4"/>
  <c r="T107" i="4"/>
  <c r="T210" i="4"/>
  <c r="K210" i="4"/>
  <c r="AE210" i="4"/>
  <c r="D210" i="4"/>
  <c r="AD210" i="4"/>
  <c r="G210" i="4"/>
  <c r="P107" i="4"/>
  <c r="P210" i="4"/>
  <c r="AG210" i="4"/>
  <c r="AI210" i="4"/>
  <c r="AH210" i="4"/>
  <c r="W107" i="4"/>
  <c r="W210" i="4"/>
  <c r="AK210" i="4"/>
  <c r="L210" i="4"/>
  <c r="AF210" i="4"/>
  <c r="C210" i="4"/>
  <c r="R107" i="4"/>
  <c r="R210" i="4"/>
  <c r="J210" i="4"/>
  <c r="Y107" i="4"/>
  <c r="Y210" i="4"/>
  <c r="AJ210" i="4"/>
  <c r="I210" i="4"/>
  <c r="U107" i="4"/>
  <c r="U210" i="4"/>
  <c r="F210" i="4"/>
  <c r="Q107" i="4"/>
  <c r="Q210" i="4"/>
  <c r="E210" i="4"/>
  <c r="V107" i="4"/>
  <c r="V210" i="4"/>
  <c r="H210" i="4"/>
  <c r="L56" i="9" l="1"/>
  <c r="L7" i="9" s="1"/>
  <c r="D57" i="9"/>
  <c r="D8" i="9" s="1"/>
  <c r="F57" i="9"/>
  <c r="F8" i="9" s="1"/>
  <c r="J57" i="9"/>
  <c r="J8" i="9" s="1"/>
  <c r="E57" i="9"/>
  <c r="E8" i="9" s="1"/>
  <c r="H57" i="9"/>
  <c r="H8" i="9" s="1"/>
  <c r="G57" i="9"/>
  <c r="G8" i="9" s="1"/>
  <c r="K57" i="9"/>
  <c r="K8" i="9" s="1"/>
  <c r="I57" i="9"/>
  <c r="I8" i="9" s="1"/>
  <c r="L57" i="9"/>
  <c r="L8" i="9" s="1"/>
  <c r="H49" i="11"/>
  <c r="J45" i="11"/>
  <c r="I43" i="11"/>
  <c r="D43" i="11"/>
  <c r="C43" i="11"/>
  <c r="G43" i="11"/>
  <c r="L45" i="11"/>
  <c r="H43" i="11"/>
  <c r="G45" i="11"/>
  <c r="C45" i="11"/>
  <c r="C5" i="11" s="1"/>
  <c r="K43" i="11"/>
  <c r="L43" i="11"/>
  <c r="I45" i="11"/>
  <c r="F45" i="11"/>
  <c r="E45" i="11"/>
  <c r="J43" i="11"/>
  <c r="E43" i="11"/>
  <c r="H45" i="11"/>
  <c r="K45" i="11"/>
  <c r="D45" i="11"/>
  <c r="F43" i="11"/>
  <c r="C51" i="11"/>
  <c r="C8" i="11" s="1"/>
  <c r="I49" i="11"/>
  <c r="H51" i="11"/>
  <c r="J51" i="11"/>
  <c r="G49" i="11"/>
  <c r="F51" i="11"/>
  <c r="E49" i="11"/>
  <c r="I51" i="11"/>
  <c r="F49" i="11"/>
  <c r="G51" i="11"/>
  <c r="D51" i="11"/>
  <c r="K49" i="11"/>
  <c r="K51" i="11"/>
  <c r="E51" i="11"/>
  <c r="J49" i="11"/>
  <c r="D49" i="11"/>
  <c r="C49" i="11"/>
  <c r="C6" i="11" s="1"/>
  <c r="L49" i="11"/>
  <c r="L51" i="11"/>
  <c r="L382" i="4"/>
  <c r="Y382" i="4" s="1"/>
  <c r="K53" i="11" l="1"/>
  <c r="K3" i="11" s="1"/>
  <c r="G53" i="11"/>
  <c r="G3" i="11" s="1"/>
  <c r="C3" i="11"/>
  <c r="L55" i="11"/>
  <c r="L5" i="11" s="1"/>
  <c r="L53" i="11"/>
  <c r="L3" i="11" s="1"/>
  <c r="K55" i="11"/>
  <c r="K5" i="11" s="1"/>
  <c r="I55" i="11"/>
  <c r="I5" i="11" s="1"/>
  <c r="E53" i="11"/>
  <c r="E3" i="11" s="1"/>
  <c r="F53" i="11"/>
  <c r="F3" i="11" s="1"/>
  <c r="L61" i="11"/>
  <c r="L8" i="11" s="1"/>
  <c r="K59" i="11"/>
  <c r="K6" i="11" s="1"/>
  <c r="K61" i="11"/>
  <c r="K8" i="11" s="1"/>
  <c r="L59" i="11"/>
  <c r="L6" i="11" s="1"/>
  <c r="H59" i="11"/>
  <c r="H6" i="11" s="1"/>
  <c r="J53" i="11"/>
  <c r="J3" i="11" s="1"/>
  <c r="J55" i="11"/>
  <c r="J5" i="11" s="1"/>
  <c r="E55" i="11"/>
  <c r="E5" i="11" s="1"/>
  <c r="H53" i="11"/>
  <c r="H3" i="11" s="1"/>
  <c r="F55" i="11"/>
  <c r="F5" i="11" s="1"/>
  <c r="D53" i="11"/>
  <c r="D3" i="11" s="1"/>
  <c r="D55" i="11"/>
  <c r="D5" i="11" s="1"/>
  <c r="H55" i="11"/>
  <c r="H5" i="11" s="1"/>
  <c r="I53" i="11"/>
  <c r="I3" i="11" s="1"/>
  <c r="G55" i="11"/>
  <c r="G5" i="11" s="1"/>
  <c r="E61" i="11"/>
  <c r="E8" i="11" s="1"/>
  <c r="I61" i="11"/>
  <c r="I8" i="11" s="1"/>
  <c r="F61" i="11"/>
  <c r="F8" i="11" s="1"/>
  <c r="G61" i="11"/>
  <c r="G8" i="11" s="1"/>
  <c r="F59" i="11"/>
  <c r="F6" i="11" s="1"/>
  <c r="I59" i="11"/>
  <c r="I6" i="11" s="1"/>
  <c r="D59" i="11"/>
  <c r="D6" i="11" s="1"/>
  <c r="G59" i="11"/>
  <c r="G6" i="11" s="1"/>
  <c r="D61" i="11"/>
  <c r="D8" i="11" s="1"/>
  <c r="E59" i="11" l="1"/>
  <c r="E6" i="11" s="1"/>
  <c r="J61" i="11"/>
  <c r="J8" i="11" s="1"/>
  <c r="J59" i="11"/>
  <c r="J6" i="11" s="1"/>
  <c r="H61" i="11"/>
  <c r="H8" i="11" s="1"/>
  <c r="D44" i="13" l="1"/>
  <c r="H44" i="13"/>
  <c r="F44" i="13"/>
  <c r="K44" i="13"/>
  <c r="I44" i="13"/>
  <c r="J44" i="13"/>
  <c r="C44" i="13"/>
  <c r="E44" i="13"/>
  <c r="G44" i="13"/>
  <c r="X218" i="4"/>
  <c r="X115" i="4"/>
  <c r="W118" i="4"/>
  <c r="W221" i="4"/>
  <c r="Y250" i="4"/>
  <c r="Y147" i="4"/>
  <c r="Y276" i="4"/>
  <c r="Y173" i="4"/>
  <c r="T120" i="4"/>
  <c r="T223" i="4"/>
  <c r="U279" i="4"/>
  <c r="U176" i="4"/>
  <c r="Y240" i="4"/>
  <c r="Y137" i="4"/>
  <c r="Q177" i="4"/>
  <c r="Q280" i="4"/>
  <c r="Y136" i="4"/>
  <c r="Y239" i="4"/>
  <c r="R161" i="4"/>
  <c r="R264" i="4"/>
  <c r="V202" i="4"/>
  <c r="V305" i="4"/>
  <c r="X190" i="4"/>
  <c r="X293" i="4"/>
  <c r="W281" i="4"/>
  <c r="W178" i="4"/>
  <c r="Y260" i="4"/>
  <c r="Y157" i="4"/>
  <c r="X260" i="4"/>
  <c r="X157" i="4"/>
  <c r="S271" i="4"/>
  <c r="S168" i="4"/>
  <c r="U151" i="4"/>
  <c r="U254" i="4"/>
  <c r="T180" i="4"/>
  <c r="T283" i="4"/>
  <c r="X230" i="4"/>
  <c r="X127" i="4"/>
  <c r="V147" i="4"/>
  <c r="V250" i="4"/>
  <c r="R217" i="4"/>
  <c r="R114" i="4"/>
  <c r="V297" i="4"/>
  <c r="V194" i="4"/>
  <c r="V199" i="4"/>
  <c r="V302" i="4"/>
  <c r="T253" i="4"/>
  <c r="T150" i="4"/>
  <c r="X223" i="4"/>
  <c r="X120" i="4"/>
  <c r="V117" i="4"/>
  <c r="V220" i="4"/>
  <c r="R159" i="4"/>
  <c r="R262" i="4"/>
  <c r="P198" i="4"/>
  <c r="P301" i="4"/>
  <c r="Q289" i="4"/>
  <c r="Q186" i="4"/>
  <c r="X108" i="4"/>
  <c r="X211" i="4"/>
  <c r="V266" i="4"/>
  <c r="V163" i="4"/>
  <c r="W159" i="4"/>
  <c r="W262" i="4"/>
  <c r="U230" i="4"/>
  <c r="U127" i="4"/>
  <c r="Y135" i="4"/>
  <c r="Y238" i="4"/>
  <c r="X243" i="4"/>
  <c r="X140" i="4"/>
  <c r="S192" i="4"/>
  <c r="S295" i="4"/>
  <c r="R221" i="4"/>
  <c r="R118" i="4"/>
  <c r="W138" i="4"/>
  <c r="W241" i="4"/>
  <c r="P133" i="4"/>
  <c r="P236" i="4"/>
  <c r="X244" i="4"/>
  <c r="X141" i="4"/>
  <c r="Y171" i="4"/>
  <c r="Y274" i="4"/>
  <c r="R124" i="4"/>
  <c r="R227" i="4"/>
  <c r="X255" i="4"/>
  <c r="X152" i="4"/>
  <c r="R133" i="4"/>
  <c r="R236" i="4"/>
  <c r="P263" i="4"/>
  <c r="P160" i="4"/>
  <c r="R139" i="4"/>
  <c r="R242" i="4"/>
  <c r="X155" i="4"/>
  <c r="X258" i="4"/>
  <c r="Y198" i="4"/>
  <c r="Y301" i="4"/>
  <c r="Q204" i="4"/>
  <c r="Q307" i="4"/>
  <c r="T216" i="4"/>
  <c r="T113" i="4"/>
  <c r="T174" i="4"/>
  <c r="T277" i="4"/>
  <c r="U238" i="4"/>
  <c r="U135" i="4"/>
  <c r="T155" i="4"/>
  <c r="T258" i="4"/>
  <c r="V240" i="4"/>
  <c r="V137" i="4"/>
  <c r="T244" i="4"/>
  <c r="T141" i="4"/>
  <c r="X271" i="4"/>
  <c r="X168" i="4"/>
  <c r="X257" i="4"/>
  <c r="X154" i="4"/>
  <c r="W267" i="4"/>
  <c r="W164" i="4"/>
  <c r="Y211" i="4"/>
  <c r="Y108" i="4"/>
  <c r="S156" i="4"/>
  <c r="S259" i="4"/>
  <c r="S158" i="4"/>
  <c r="S261" i="4"/>
  <c r="T285" i="4"/>
  <c r="T182" i="4"/>
  <c r="Q178" i="4"/>
  <c r="Q281" i="4"/>
  <c r="V249" i="4"/>
  <c r="V146" i="4"/>
  <c r="T279" i="4"/>
  <c r="T176" i="4"/>
  <c r="V215" i="4"/>
  <c r="V112" i="4"/>
  <c r="Q284" i="4"/>
  <c r="Q181" i="4"/>
  <c r="W156" i="4"/>
  <c r="W259" i="4"/>
  <c r="W263" i="4"/>
  <c r="W160" i="4"/>
  <c r="U172" i="4"/>
  <c r="U275" i="4"/>
  <c r="Y259" i="4"/>
  <c r="Y156" i="4"/>
  <c r="W113" i="4"/>
  <c r="W216" i="4"/>
  <c r="Y160" i="4"/>
  <c r="Y263" i="4"/>
  <c r="T286" i="4"/>
  <c r="T183" i="4"/>
  <c r="W126" i="4"/>
  <c r="W229" i="4"/>
  <c r="V122" i="4"/>
  <c r="V225" i="4"/>
  <c r="Q109" i="4"/>
  <c r="Q212" i="4"/>
  <c r="U272" i="4"/>
  <c r="U169" i="4"/>
  <c r="S173" i="4"/>
  <c r="S276" i="4"/>
  <c r="W193" i="4"/>
  <c r="W296" i="4"/>
  <c r="U203" i="4"/>
  <c r="U306" i="4"/>
  <c r="U277" i="4"/>
  <c r="U174" i="4"/>
  <c r="X169" i="4"/>
  <c r="X272" i="4"/>
  <c r="T124" i="4"/>
  <c r="T227" i="4"/>
  <c r="T256" i="4"/>
  <c r="T153" i="4"/>
  <c r="R125" i="4"/>
  <c r="R228" i="4"/>
  <c r="W260" i="4"/>
  <c r="W157" i="4"/>
  <c r="T267" i="4"/>
  <c r="T164" i="4"/>
  <c r="W234" i="4"/>
  <c r="W131" i="4"/>
  <c r="R304" i="4"/>
  <c r="R201" i="4"/>
  <c r="X297" i="4"/>
  <c r="X194" i="4"/>
  <c r="P127" i="4"/>
  <c r="P230" i="4"/>
  <c r="R268" i="4"/>
  <c r="R165" i="4"/>
  <c r="W217" i="4"/>
  <c r="W114" i="4"/>
  <c r="X252" i="4"/>
  <c r="X149" i="4"/>
  <c r="W129" i="4"/>
  <c r="W232" i="4"/>
  <c r="T243" i="4"/>
  <c r="T140" i="4"/>
  <c r="V221" i="4"/>
  <c r="V118" i="4"/>
  <c r="S120" i="4"/>
  <c r="S223" i="4"/>
  <c r="Y168" i="4"/>
  <c r="Y271" i="4"/>
  <c r="S255" i="4"/>
  <c r="S152" i="4"/>
  <c r="X261" i="4"/>
  <c r="X158" i="4"/>
  <c r="P235" i="4"/>
  <c r="P132" i="4"/>
  <c r="X227" i="4"/>
  <c r="X124" i="4"/>
  <c r="T204" i="4"/>
  <c r="T307" i="4"/>
  <c r="W275" i="4"/>
  <c r="W172" i="4"/>
  <c r="Y266" i="4"/>
  <c r="Y163" i="4"/>
  <c r="V265" i="4"/>
  <c r="V162" i="4"/>
  <c r="R273" i="4"/>
  <c r="R170" i="4"/>
  <c r="U109" i="4"/>
  <c r="U212" i="4"/>
  <c r="P116" i="4"/>
  <c r="P219" i="4"/>
  <c r="Y293" i="4"/>
  <c r="Y190" i="4"/>
  <c r="Y248" i="4"/>
  <c r="Y145" i="4"/>
  <c r="U146" i="4"/>
  <c r="U249" i="4"/>
  <c r="W295" i="4"/>
  <c r="W192" i="4"/>
  <c r="Y212" i="4"/>
  <c r="Y109" i="4"/>
  <c r="U266" i="4"/>
  <c r="U163" i="4"/>
  <c r="Y114" i="4"/>
  <c r="Y217" i="4"/>
  <c r="Y288" i="4"/>
  <c r="Y185" i="4"/>
  <c r="T143" i="4"/>
  <c r="T246" i="4"/>
  <c r="X229" i="4"/>
  <c r="X126" i="4"/>
  <c r="W189" i="4"/>
  <c r="W292" i="4"/>
  <c r="T225" i="4"/>
  <c r="T122" i="4"/>
  <c r="X234" i="4"/>
  <c r="X131" i="4"/>
  <c r="P122" i="4"/>
  <c r="P225" i="4"/>
  <c r="P277" i="4"/>
  <c r="P174" i="4"/>
  <c r="V228" i="4"/>
  <c r="V125" i="4"/>
  <c r="X171" i="4"/>
  <c r="X274" i="4"/>
  <c r="V290" i="4"/>
  <c r="V187" i="4"/>
  <c r="S148" i="4"/>
  <c r="S251" i="4"/>
  <c r="V159" i="4"/>
  <c r="V262" i="4"/>
  <c r="W142" i="4"/>
  <c r="W245" i="4"/>
  <c r="U235" i="4"/>
  <c r="U132" i="4"/>
  <c r="S200" i="4"/>
  <c r="S303" i="4"/>
  <c r="T229" i="4"/>
  <c r="T126" i="4"/>
  <c r="U300" i="4"/>
  <c r="U197" i="4"/>
  <c r="X216" i="4"/>
  <c r="X113" i="4"/>
  <c r="X133" i="4"/>
  <c r="X236" i="4"/>
  <c r="U303" i="4"/>
  <c r="U200" i="4"/>
  <c r="P241" i="4"/>
  <c r="P138" i="4"/>
  <c r="Q294" i="4"/>
  <c r="Q191" i="4"/>
  <c r="V121" i="4"/>
  <c r="V224" i="4"/>
  <c r="X292" i="4"/>
  <c r="X189" i="4"/>
  <c r="S236" i="4"/>
  <c r="S133" i="4"/>
  <c r="S293" i="4"/>
  <c r="S190" i="4"/>
  <c r="P181" i="4"/>
  <c r="P284" i="4"/>
  <c r="Q144" i="4"/>
  <c r="Q247" i="4"/>
  <c r="V261" i="4"/>
  <c r="V158" i="4"/>
  <c r="S297" i="4"/>
  <c r="S194" i="4"/>
  <c r="Y281" i="4"/>
  <c r="Y178" i="4"/>
  <c r="R175" i="4"/>
  <c r="R278" i="4"/>
  <c r="Q121" i="4"/>
  <c r="Q224" i="4"/>
  <c r="T142" i="4"/>
  <c r="T245" i="4"/>
  <c r="T159" i="4"/>
  <c r="T262" i="4"/>
  <c r="P182" i="4"/>
  <c r="P285" i="4"/>
  <c r="U215" i="4"/>
  <c r="U112" i="4"/>
  <c r="P139" i="4"/>
  <c r="P242" i="4"/>
  <c r="T250" i="4"/>
  <c r="T147" i="4"/>
  <c r="V247" i="4"/>
  <c r="V144" i="4"/>
  <c r="Y189" i="4"/>
  <c r="Y292" i="4"/>
  <c r="W120" i="4"/>
  <c r="W223" i="4"/>
  <c r="V120" i="4"/>
  <c r="V223" i="4"/>
  <c r="P185" i="4"/>
  <c r="P288" i="4"/>
  <c r="R140" i="4"/>
  <c r="R243" i="4"/>
  <c r="S287" i="4"/>
  <c r="S184" i="4"/>
  <c r="S257" i="4"/>
  <c r="S154" i="4"/>
  <c r="U138" i="4"/>
  <c r="U241" i="4"/>
  <c r="P171" i="4"/>
  <c r="P274" i="4"/>
  <c r="T218" i="4"/>
  <c r="T115" i="4"/>
  <c r="S157" i="4"/>
  <c r="S260" i="4"/>
  <c r="R163" i="4"/>
  <c r="R266" i="4"/>
  <c r="X221" i="4"/>
  <c r="X118" i="4"/>
  <c r="X239" i="4"/>
  <c r="X136" i="4"/>
  <c r="R231" i="4"/>
  <c r="R128" i="4"/>
  <c r="Y215" i="4"/>
  <c r="Y112" i="4"/>
  <c r="S298" i="4"/>
  <c r="S195" i="4"/>
  <c r="V279" i="4"/>
  <c r="V176" i="4"/>
  <c r="U147" i="4"/>
  <c r="U250" i="4"/>
  <c r="S175" i="4"/>
  <c r="S278" i="4"/>
  <c r="T160" i="4"/>
  <c r="T263" i="4"/>
  <c r="W240" i="4"/>
  <c r="W137" i="4"/>
  <c r="P296" i="4"/>
  <c r="P193" i="4"/>
  <c r="X148" i="4"/>
  <c r="X251" i="4"/>
  <c r="X305" i="4"/>
  <c r="X202" i="4"/>
  <c r="T111" i="4"/>
  <c r="T214" i="4"/>
  <c r="Q258" i="4"/>
  <c r="Q155" i="4"/>
  <c r="Q139" i="4"/>
  <c r="Q242" i="4"/>
  <c r="X132" i="4"/>
  <c r="X235" i="4"/>
  <c r="Q197" i="4"/>
  <c r="Q300" i="4"/>
  <c r="V119" i="4"/>
  <c r="V222" i="4"/>
  <c r="V136" i="4"/>
  <c r="V239" i="4"/>
  <c r="W251" i="4"/>
  <c r="W148" i="4"/>
  <c r="T232" i="4"/>
  <c r="T129" i="4"/>
  <c r="X224" i="4"/>
  <c r="X121" i="4"/>
  <c r="S182" i="4"/>
  <c r="S285" i="4"/>
  <c r="Y150" i="4"/>
  <c r="Y253" i="4"/>
  <c r="R222" i="4"/>
  <c r="R119" i="4"/>
  <c r="V115" i="4"/>
  <c r="V218" i="4"/>
  <c r="T130" i="4"/>
  <c r="T233" i="4"/>
  <c r="U227" i="4"/>
  <c r="U124" i="4"/>
  <c r="X279" i="4"/>
  <c r="X176" i="4"/>
  <c r="U140" i="4"/>
  <c r="U243" i="4"/>
  <c r="T217" i="4"/>
  <c r="T114" i="4"/>
  <c r="Y174" i="4"/>
  <c r="Y277" i="4"/>
  <c r="V131" i="4"/>
  <c r="V234" i="4"/>
  <c r="T237" i="4"/>
  <c r="T134" i="4"/>
  <c r="Q115" i="4"/>
  <c r="Q218" i="4"/>
  <c r="T220" i="4"/>
  <c r="T117" i="4"/>
  <c r="W285" i="4"/>
  <c r="W182" i="4"/>
  <c r="U181" i="4"/>
  <c r="U284" i="4"/>
  <c r="X177" i="4"/>
  <c r="X280" i="4"/>
  <c r="S224" i="4"/>
  <c r="S121" i="4"/>
  <c r="T280" i="4"/>
  <c r="T177" i="4"/>
  <c r="W256" i="4"/>
  <c r="W153" i="4"/>
  <c r="S110" i="4"/>
  <c r="S213" i="4"/>
  <c r="Y244" i="4"/>
  <c r="Y141" i="4"/>
  <c r="Y130" i="4"/>
  <c r="Y233" i="4"/>
  <c r="W302" i="4"/>
  <c r="W199" i="4"/>
  <c r="Q118" i="4"/>
  <c r="Q221" i="4"/>
  <c r="Y183" i="4"/>
  <c r="Y286" i="4"/>
  <c r="W158" i="4"/>
  <c r="W261" i="4"/>
  <c r="W122" i="4"/>
  <c r="W225" i="4"/>
  <c r="Y132" i="4"/>
  <c r="Y235" i="4"/>
  <c r="S245" i="4"/>
  <c r="S142" i="4"/>
  <c r="Y124" i="4"/>
  <c r="Y227" i="4"/>
  <c r="P252" i="4"/>
  <c r="P149" i="4"/>
  <c r="U191" i="4"/>
  <c r="U294" i="4"/>
  <c r="V195" i="4"/>
  <c r="V298" i="4"/>
  <c r="Q298" i="4"/>
  <c r="Q195" i="4"/>
  <c r="U142" i="4"/>
  <c r="U245" i="4"/>
  <c r="X298" i="4"/>
  <c r="X195" i="4"/>
  <c r="W279" i="4"/>
  <c r="W176" i="4"/>
  <c r="U141" i="4"/>
  <c r="U244" i="4"/>
  <c r="T191" i="4"/>
  <c r="T294" i="4"/>
  <c r="Q110" i="4"/>
  <c r="Q213" i="4"/>
  <c r="T189" i="4"/>
  <c r="T292" i="4"/>
  <c r="R284" i="4"/>
  <c r="R181" i="4"/>
  <c r="V288" i="4"/>
  <c r="V185" i="4"/>
  <c r="V229" i="4"/>
  <c r="V126" i="4"/>
  <c r="X256" i="4"/>
  <c r="X153" i="4"/>
  <c r="U220" i="4"/>
  <c r="U117" i="4"/>
  <c r="T131" i="4"/>
  <c r="T234" i="4"/>
  <c r="T255" i="4"/>
  <c r="T152" i="4"/>
  <c r="S137" i="4"/>
  <c r="S240" i="4"/>
  <c r="S196" i="4"/>
  <c r="S299" i="4"/>
  <c r="W243" i="4"/>
  <c r="W140" i="4"/>
  <c r="P140" i="4"/>
  <c r="P243" i="4"/>
  <c r="W134" i="4"/>
  <c r="W237" i="4"/>
  <c r="S132" i="4"/>
  <c r="S235" i="4"/>
  <c r="T200" i="4"/>
  <c r="T303" i="4"/>
  <c r="W202" i="4"/>
  <c r="W305" i="4"/>
  <c r="Y192" i="4"/>
  <c r="Y295" i="4"/>
  <c r="W115" i="4"/>
  <c r="W218" i="4"/>
  <c r="T240" i="4"/>
  <c r="T137" i="4"/>
  <c r="Y219" i="4"/>
  <c r="Y116" i="4"/>
  <c r="S185" i="4"/>
  <c r="S288" i="4"/>
  <c r="U143" i="4"/>
  <c r="U246" i="4"/>
  <c r="W203" i="4"/>
  <c r="W306" i="4"/>
  <c r="Q252" i="4"/>
  <c r="Q149" i="4"/>
  <c r="R189" i="4"/>
  <c r="R292" i="4"/>
  <c r="V139" i="4"/>
  <c r="V242" i="4"/>
  <c r="V216" i="4"/>
  <c r="V113" i="4"/>
  <c r="Y275" i="4"/>
  <c r="Y172" i="4"/>
  <c r="P150" i="4"/>
  <c r="P253" i="4"/>
  <c r="P135" i="4"/>
  <c r="P238" i="4"/>
  <c r="V241" i="4"/>
  <c r="V138" i="4"/>
  <c r="X281" i="4"/>
  <c r="X178" i="4"/>
  <c r="P190" i="4"/>
  <c r="P293" i="4"/>
  <c r="S238" i="4"/>
  <c r="S135" i="4"/>
  <c r="R255" i="4"/>
  <c r="R152" i="4"/>
  <c r="S160" i="4"/>
  <c r="S263" i="4"/>
  <c r="Y249" i="4"/>
  <c r="Y146" i="4"/>
  <c r="R156" i="4"/>
  <c r="R259" i="4"/>
  <c r="Y195" i="4"/>
  <c r="Y298" i="4"/>
  <c r="R282" i="4"/>
  <c r="R179" i="4"/>
  <c r="U258" i="4"/>
  <c r="U155" i="4"/>
  <c r="W308" i="4"/>
  <c r="W205" i="4"/>
  <c r="R269" i="4"/>
  <c r="R166" i="4"/>
  <c r="W303" i="4"/>
  <c r="W200" i="4"/>
  <c r="T170" i="4"/>
  <c r="T273" i="4"/>
  <c r="V169" i="4"/>
  <c r="V272" i="4"/>
  <c r="V227" i="4"/>
  <c r="V124" i="4"/>
  <c r="Q141" i="4"/>
  <c r="Q244" i="4"/>
  <c r="Y122" i="4"/>
  <c r="Y225" i="4"/>
  <c r="Q188" i="4"/>
  <c r="Q291" i="4"/>
  <c r="R187" i="4"/>
  <c r="R290" i="4"/>
  <c r="V260" i="4"/>
  <c r="V157" i="4"/>
  <c r="P217" i="4"/>
  <c r="P114" i="4"/>
  <c r="R142" i="4"/>
  <c r="R245" i="4"/>
  <c r="Q261" i="4"/>
  <c r="Q158" i="4"/>
  <c r="S256" i="4"/>
  <c r="S153" i="4"/>
  <c r="V268" i="4"/>
  <c r="V165" i="4"/>
  <c r="Y187" i="4"/>
  <c r="Y290" i="4"/>
  <c r="S144" i="4"/>
  <c r="S247" i="4"/>
  <c r="U123" i="4"/>
  <c r="U226" i="4"/>
  <c r="V273" i="4"/>
  <c r="V170" i="4"/>
  <c r="Y205" i="4"/>
  <c r="Y308" i="4"/>
  <c r="U129" i="4"/>
  <c r="U232" i="4"/>
  <c r="P261" i="4"/>
  <c r="P158" i="4"/>
  <c r="S266" i="4"/>
  <c r="S163" i="4"/>
  <c r="R270" i="4"/>
  <c r="R167" i="4"/>
  <c r="W112" i="4"/>
  <c r="W215" i="4"/>
  <c r="X125" i="4"/>
  <c r="X228" i="4"/>
  <c r="V291" i="4"/>
  <c r="V188" i="4"/>
  <c r="R111" i="4"/>
  <c r="R214" i="4"/>
  <c r="V142" i="4"/>
  <c r="V245" i="4"/>
  <c r="P128" i="4"/>
  <c r="P231" i="4"/>
  <c r="R251" i="4"/>
  <c r="R148" i="4"/>
  <c r="S167" i="4"/>
  <c r="S270" i="4"/>
  <c r="V307" i="4"/>
  <c r="V204" i="4"/>
  <c r="X197" i="4"/>
  <c r="X300" i="4"/>
  <c r="U242" i="4"/>
  <c r="U139" i="4"/>
  <c r="R120" i="4"/>
  <c r="R223" i="4"/>
  <c r="U247" i="4"/>
  <c r="U144" i="4"/>
  <c r="V237" i="4"/>
  <c r="V134" i="4"/>
  <c r="R136" i="4"/>
  <c r="R239" i="4"/>
  <c r="P180" i="4"/>
  <c r="P283" i="4"/>
  <c r="Y159" i="4"/>
  <c r="Y262" i="4"/>
  <c r="V181" i="4"/>
  <c r="V284" i="4"/>
  <c r="T275" i="4"/>
  <c r="T172" i="4"/>
  <c r="Y283" i="4"/>
  <c r="Y180" i="4"/>
  <c r="P131" i="4"/>
  <c r="P234" i="4"/>
  <c r="T226" i="4"/>
  <c r="T123" i="4"/>
  <c r="V153" i="4"/>
  <c r="V256" i="4"/>
  <c r="S212" i="4"/>
  <c r="S109" i="4"/>
  <c r="V233" i="4"/>
  <c r="V130" i="4"/>
  <c r="V211" i="4"/>
  <c r="V108" i="4"/>
  <c r="S138" i="4"/>
  <c r="S241" i="4"/>
  <c r="W307" i="4"/>
  <c r="W204" i="4"/>
  <c r="X183" i="4"/>
  <c r="X286" i="4"/>
  <c r="P259" i="4"/>
  <c r="P156" i="4"/>
  <c r="R115" i="4"/>
  <c r="R218" i="4"/>
  <c r="X248" i="4"/>
  <c r="X145" i="4"/>
  <c r="U204" i="4"/>
  <c r="U307" i="4"/>
  <c r="U225" i="4"/>
  <c r="U122" i="4"/>
  <c r="X291" i="4"/>
  <c r="X188" i="4"/>
  <c r="W230" i="4"/>
  <c r="W127" i="4"/>
  <c r="U292" i="4"/>
  <c r="U189" i="4"/>
  <c r="W155" i="4"/>
  <c r="W258" i="4"/>
  <c r="P183" i="4"/>
  <c r="P286" i="4"/>
  <c r="R192" i="4"/>
  <c r="R295" i="4"/>
  <c r="V128" i="4"/>
  <c r="V231" i="4"/>
  <c r="Q120" i="4"/>
  <c r="Q223" i="4"/>
  <c r="S197" i="4"/>
  <c r="S300" i="4"/>
  <c r="W110" i="4"/>
  <c r="W213" i="4"/>
  <c r="W220" i="4"/>
  <c r="W117" i="4"/>
  <c r="Y134" i="4"/>
  <c r="Y237" i="4"/>
  <c r="P136" i="4"/>
  <c r="P239" i="4"/>
  <c r="X201" i="4"/>
  <c r="X304" i="4"/>
  <c r="P224" i="4"/>
  <c r="P121" i="4"/>
  <c r="V154" i="4"/>
  <c r="V257" i="4"/>
  <c r="T187" i="4"/>
  <c r="T290" i="4"/>
  <c r="Q243" i="4"/>
  <c r="Q140" i="4"/>
  <c r="S146" i="4"/>
  <c r="S249" i="4"/>
  <c r="U194" i="4"/>
  <c r="U297" i="4"/>
  <c r="Y261" i="4"/>
  <c r="Y158" i="4"/>
  <c r="Y165" i="4"/>
  <c r="Y268" i="4"/>
  <c r="P264" i="4"/>
  <c r="P161" i="4"/>
  <c r="W253" i="4"/>
  <c r="W150" i="4"/>
  <c r="S147" i="4"/>
  <c r="S250" i="4"/>
  <c r="S232" i="4"/>
  <c r="S129" i="4"/>
  <c r="R185" i="4"/>
  <c r="R288" i="4"/>
  <c r="W287" i="4"/>
  <c r="W184" i="4"/>
  <c r="S183" i="4"/>
  <c r="S286" i="4"/>
  <c r="Q146" i="4"/>
  <c r="Q249" i="4"/>
  <c r="Y201" i="4"/>
  <c r="Y304" i="4"/>
  <c r="T118" i="4"/>
  <c r="T221" i="4"/>
  <c r="S292" i="4"/>
  <c r="S189" i="4"/>
  <c r="U178" i="4"/>
  <c r="U281" i="4"/>
  <c r="R116" i="4"/>
  <c r="R219" i="4"/>
  <c r="R145" i="4"/>
  <c r="R248" i="4"/>
  <c r="Y113" i="4"/>
  <c r="Y216" i="4"/>
  <c r="S114" i="4"/>
  <c r="S217" i="4"/>
  <c r="X299" i="4"/>
  <c r="X196" i="4"/>
  <c r="P215" i="4"/>
  <c r="P112" i="4"/>
  <c r="Y222" i="4"/>
  <c r="Y119" i="4"/>
  <c r="P166" i="4"/>
  <c r="P269" i="4"/>
  <c r="V253" i="4"/>
  <c r="V150" i="4"/>
  <c r="U302" i="4"/>
  <c r="U199" i="4"/>
  <c r="Y294" i="4"/>
  <c r="Y191" i="4"/>
  <c r="S128" i="4"/>
  <c r="S231" i="4"/>
  <c r="V116" i="4"/>
  <c r="V219" i="4"/>
  <c r="V148" i="4"/>
  <c r="V251" i="4"/>
  <c r="U240" i="4"/>
  <c r="U137" i="4"/>
  <c r="U165" i="4"/>
  <c r="U268" i="4"/>
  <c r="U187" i="4"/>
  <c r="U290" i="4"/>
  <c r="P305" i="4"/>
  <c r="P202" i="4"/>
  <c r="U276" i="4"/>
  <c r="U173" i="4"/>
  <c r="U221" i="4"/>
  <c r="U118" i="4"/>
  <c r="W249" i="4"/>
  <c r="W146" i="4"/>
  <c r="U110" i="4"/>
  <c r="U213" i="4"/>
  <c r="Q111" i="4"/>
  <c r="Q214" i="4"/>
  <c r="W257" i="4"/>
  <c r="W154" i="4"/>
  <c r="S267" i="4"/>
  <c r="S164" i="4"/>
  <c r="R276" i="4"/>
  <c r="R173" i="4"/>
  <c r="Q251" i="4"/>
  <c r="Q148" i="4"/>
  <c r="X275" i="4"/>
  <c r="X172" i="4"/>
  <c r="W145" i="4"/>
  <c r="W248" i="4"/>
  <c r="X225" i="4"/>
  <c r="X122" i="4"/>
  <c r="Y125" i="4"/>
  <c r="Y228" i="4"/>
  <c r="V145" i="4"/>
  <c r="V248" i="4"/>
  <c r="T127" i="4"/>
  <c r="T230" i="4"/>
  <c r="P250" i="4"/>
  <c r="P147" i="4"/>
  <c r="U260" i="4"/>
  <c r="U157" i="4"/>
  <c r="U248" i="4"/>
  <c r="U145" i="4"/>
  <c r="Y121" i="4"/>
  <c r="Y224" i="4"/>
  <c r="V301" i="4"/>
  <c r="V198" i="4"/>
  <c r="W235" i="4"/>
  <c r="W132" i="4"/>
  <c r="T215" i="4"/>
  <c r="T112" i="4"/>
  <c r="V178" i="4"/>
  <c r="V281" i="4"/>
  <c r="X212" i="4"/>
  <c r="X109" i="4"/>
  <c r="T291" i="4"/>
  <c r="T188" i="4"/>
  <c r="R172" i="4"/>
  <c r="R275" i="4"/>
  <c r="P179" i="4"/>
  <c r="P282" i="4"/>
  <c r="V164" i="4"/>
  <c r="V267" i="4"/>
  <c r="Y243" i="4"/>
  <c r="Y140" i="4"/>
  <c r="P278" i="4"/>
  <c r="P175" i="4"/>
  <c r="P248" i="4"/>
  <c r="P145" i="4"/>
  <c r="U113" i="4"/>
  <c r="U216" i="4"/>
  <c r="Q254" i="4"/>
  <c r="Q151" i="4"/>
  <c r="P194" i="4"/>
  <c r="P297" i="4"/>
  <c r="W231" i="4"/>
  <c r="W128" i="4"/>
  <c r="R213" i="4"/>
  <c r="R110" i="4"/>
  <c r="T306" i="4"/>
  <c r="T203" i="4"/>
  <c r="W139" i="4"/>
  <c r="W242" i="4"/>
  <c r="W224" i="4"/>
  <c r="W121" i="4"/>
  <c r="W198" i="4"/>
  <c r="W301" i="4"/>
  <c r="P204" i="4"/>
  <c r="P307" i="4"/>
  <c r="T296" i="4"/>
  <c r="T193" i="4"/>
  <c r="V184" i="4"/>
  <c r="V287" i="4"/>
  <c r="V277" i="4"/>
  <c r="V174" i="4"/>
  <c r="Y139" i="4"/>
  <c r="Y242" i="4"/>
  <c r="V255" i="4"/>
  <c r="V152" i="4"/>
  <c r="Y182" i="4"/>
  <c r="Y285" i="4"/>
  <c r="S302" i="4"/>
  <c r="S199" i="4"/>
  <c r="Q225" i="4"/>
  <c r="Q122" i="4"/>
  <c r="P255" i="4"/>
  <c r="P152" i="4"/>
  <c r="U224" i="4"/>
  <c r="U121" i="4"/>
  <c r="T261" i="4"/>
  <c r="T158" i="4"/>
  <c r="Y296" i="4"/>
  <c r="Y193" i="4"/>
  <c r="R286" i="4"/>
  <c r="R183" i="4"/>
  <c r="V254" i="4"/>
  <c r="V151" i="4"/>
  <c r="Q236" i="4"/>
  <c r="Q133" i="4"/>
  <c r="Y302" i="4"/>
  <c r="Y199" i="4"/>
  <c r="T257" i="4"/>
  <c r="T154" i="4"/>
  <c r="U180" i="4"/>
  <c r="U283" i="4"/>
  <c r="S181" i="4"/>
  <c r="S284" i="4"/>
  <c r="R235" i="4"/>
  <c r="R132" i="4"/>
  <c r="X198" i="4"/>
  <c r="X301" i="4"/>
  <c r="T219" i="4"/>
  <c r="T116" i="4"/>
  <c r="V129" i="4"/>
  <c r="V232" i="4"/>
  <c r="S124" i="4"/>
  <c r="S227" i="4"/>
  <c r="Y123" i="4"/>
  <c r="Y226" i="4"/>
  <c r="Q130" i="4"/>
  <c r="Q233" i="4"/>
  <c r="S248" i="4"/>
  <c r="S145" i="4"/>
  <c r="X270" i="4"/>
  <c r="X167" i="4"/>
  <c r="U236" i="4"/>
  <c r="U133" i="4"/>
  <c r="V212" i="4"/>
  <c r="V109" i="4"/>
  <c r="W255" i="4"/>
  <c r="W152" i="4"/>
  <c r="T181" i="4"/>
  <c r="T284" i="4"/>
  <c r="S141" i="4"/>
  <c r="S244" i="4"/>
  <c r="Q113" i="4"/>
  <c r="Q216" i="4"/>
  <c r="W171" i="4"/>
  <c r="W274" i="4"/>
  <c r="S108" i="4"/>
  <c r="S211" i="4"/>
  <c r="S215" i="4"/>
  <c r="S112" i="4"/>
  <c r="X164" i="4"/>
  <c r="X267" i="4"/>
  <c r="X110" i="4"/>
  <c r="X213" i="4"/>
  <c r="U252" i="4"/>
  <c r="U149" i="4"/>
  <c r="Y272" i="4"/>
  <c r="Y169" i="4"/>
  <c r="S162" i="4"/>
  <c r="S265" i="4"/>
  <c r="Y127" i="4"/>
  <c r="Y230" i="4"/>
  <c r="Q231" i="4"/>
  <c r="Q128" i="4"/>
  <c r="X302" i="4"/>
  <c r="X199" i="4"/>
  <c r="X193" i="4"/>
  <c r="X296" i="4"/>
  <c r="P272" i="4"/>
  <c r="P169" i="4"/>
  <c r="Q152" i="4"/>
  <c r="Q255" i="4"/>
  <c r="S268" i="4"/>
  <c r="S165" i="4"/>
  <c r="X259" i="4"/>
  <c r="X156" i="4"/>
  <c r="Y181" i="4"/>
  <c r="Y284" i="4"/>
  <c r="Q301" i="4"/>
  <c r="Q198" i="4"/>
  <c r="U131" i="4"/>
  <c r="U234" i="4"/>
  <c r="Y117" i="4"/>
  <c r="Y220" i="4"/>
  <c r="S282" i="4"/>
  <c r="S179" i="4"/>
  <c r="T299" i="4"/>
  <c r="T196" i="4"/>
  <c r="W212" i="4"/>
  <c r="W109" i="4"/>
  <c r="Q253" i="4"/>
  <c r="Q150" i="4"/>
  <c r="Q169" i="4"/>
  <c r="Q272" i="4"/>
  <c r="Y241" i="4"/>
  <c r="Y138" i="4"/>
  <c r="Q267" i="4"/>
  <c r="Q164" i="4"/>
  <c r="S258" i="4"/>
  <c r="S155" i="4"/>
  <c r="W254" i="4"/>
  <c r="W151" i="4"/>
  <c r="R193" i="4"/>
  <c r="R296" i="4"/>
  <c r="R158" i="4"/>
  <c r="R261" i="4"/>
  <c r="W166" i="4"/>
  <c r="W269" i="4"/>
  <c r="W283" i="4"/>
  <c r="W180" i="4"/>
  <c r="X161" i="4"/>
  <c r="X264" i="4"/>
  <c r="Y252" i="4"/>
  <c r="Y149" i="4"/>
  <c r="Y282" i="4"/>
  <c r="Y179" i="4"/>
  <c r="U255" i="4"/>
  <c r="U152" i="4"/>
  <c r="S252" i="4"/>
  <c r="S149" i="4"/>
  <c r="T184" i="4"/>
  <c r="T287" i="4"/>
  <c r="R108" i="4"/>
  <c r="R211" i="4"/>
  <c r="Q260" i="4"/>
  <c r="Q157" i="4"/>
  <c r="Q183" i="4"/>
  <c r="Q286" i="4"/>
  <c r="R301" i="4"/>
  <c r="R198" i="4"/>
  <c r="Q266" i="4"/>
  <c r="Q163" i="4"/>
  <c r="T145" i="4"/>
  <c r="T248" i="4"/>
  <c r="V264" i="4"/>
  <c r="V161" i="4"/>
  <c r="X174" i="4"/>
  <c r="X277" i="4"/>
  <c r="T266" i="4"/>
  <c r="T163" i="4"/>
  <c r="Y270" i="4"/>
  <c r="Y167" i="4"/>
  <c r="U156" i="4"/>
  <c r="U259" i="4"/>
  <c r="V296" i="4"/>
  <c r="V193" i="4"/>
  <c r="X166" i="4"/>
  <c r="X269" i="4"/>
  <c r="W294" i="4"/>
  <c r="W191" i="4"/>
  <c r="X123" i="4"/>
  <c r="X226" i="4"/>
  <c r="U126" i="4"/>
  <c r="U229" i="4"/>
  <c r="Q245" i="4"/>
  <c r="Q142" i="4"/>
  <c r="Q145" i="4"/>
  <c r="Q248" i="4"/>
  <c r="R247" i="4"/>
  <c r="R144" i="4"/>
  <c r="R160" i="4"/>
  <c r="R263" i="4"/>
  <c r="P303" i="4"/>
  <c r="P200" i="4"/>
  <c r="P240" i="4"/>
  <c r="P137" i="4"/>
  <c r="W124" i="4"/>
  <c r="W227" i="4"/>
  <c r="Q265" i="4"/>
  <c r="Q162" i="4"/>
  <c r="U168" i="4"/>
  <c r="U271" i="4"/>
  <c r="R131" i="4"/>
  <c r="R234" i="4"/>
  <c r="R196" i="4"/>
  <c r="R299" i="4"/>
  <c r="X285" i="4"/>
  <c r="X182" i="4"/>
  <c r="T139" i="4"/>
  <c r="T242" i="4"/>
  <c r="S113" i="4"/>
  <c r="S216" i="4"/>
  <c r="Y245" i="4"/>
  <c r="Y142" i="4"/>
  <c r="P108" i="4"/>
  <c r="P211" i="4"/>
  <c r="W196" i="4"/>
  <c r="W299" i="4"/>
  <c r="U278" i="4"/>
  <c r="U175" i="4"/>
  <c r="W201" i="4"/>
  <c r="W304" i="4"/>
  <c r="P226" i="4"/>
  <c r="P123" i="4"/>
  <c r="U237" i="4"/>
  <c r="U134" i="4"/>
  <c r="W266" i="4"/>
  <c r="W163" i="4"/>
  <c r="S204" i="4"/>
  <c r="S307" i="4"/>
  <c r="T224" i="4"/>
  <c r="T121" i="4"/>
  <c r="V191" i="4"/>
  <c r="V294" i="4"/>
  <c r="R252" i="4"/>
  <c r="R149" i="4"/>
  <c r="Y151" i="4"/>
  <c r="Y254" i="4"/>
  <c r="S274" i="4"/>
  <c r="S171" i="4"/>
  <c r="Y143" i="4"/>
  <c r="Y246" i="4"/>
  <c r="T199" i="4"/>
  <c r="T302" i="4"/>
  <c r="Y223" i="4"/>
  <c r="Y120" i="4"/>
  <c r="Y152" i="4"/>
  <c r="Y255" i="4"/>
  <c r="Y202" i="4"/>
  <c r="Y305" i="4"/>
  <c r="Q282" i="4"/>
  <c r="Q179" i="4"/>
  <c r="Q154" i="4"/>
  <c r="Q257" i="4"/>
  <c r="T108" i="4"/>
  <c r="T211" i="4"/>
  <c r="R200" i="4"/>
  <c r="R303" i="4"/>
  <c r="X134" i="4"/>
  <c r="X237" i="4"/>
  <c r="T213" i="4"/>
  <c r="T110" i="4"/>
  <c r="S220" i="4"/>
  <c r="S117" i="4"/>
  <c r="Y111" i="4"/>
  <c r="Y214" i="4"/>
  <c r="L44" i="11" s="1"/>
  <c r="S123" i="4"/>
  <c r="S226" i="4"/>
  <c r="Y196" i="4"/>
  <c r="Y299" i="4"/>
  <c r="V244" i="4"/>
  <c r="V141" i="4"/>
  <c r="Q306" i="4"/>
  <c r="Q203" i="4"/>
  <c r="Q136" i="4"/>
  <c r="Q239" i="4"/>
  <c r="T157" i="4"/>
  <c r="T260" i="4"/>
  <c r="Y126" i="4"/>
  <c r="Y229" i="4"/>
  <c r="T202" i="4"/>
  <c r="T305" i="4"/>
  <c r="X265" i="4"/>
  <c r="X162" i="4"/>
  <c r="Y115" i="4"/>
  <c r="Y218" i="4"/>
  <c r="X249" i="4"/>
  <c r="X146" i="4"/>
  <c r="T272" i="4"/>
  <c r="T169" i="4"/>
  <c r="V285" i="4"/>
  <c r="V182" i="4"/>
  <c r="X240" i="4"/>
  <c r="X137" i="4"/>
  <c r="P254" i="4"/>
  <c r="P151" i="4"/>
  <c r="W162" i="4"/>
  <c r="W265" i="4"/>
  <c r="S242" i="4"/>
  <c r="S139" i="4"/>
  <c r="V155" i="4"/>
  <c r="V258" i="4"/>
  <c r="V299" i="4"/>
  <c r="V196" i="4"/>
  <c r="S131" i="4"/>
  <c r="S234" i="4"/>
  <c r="W143" i="4"/>
  <c r="W246" i="4"/>
  <c r="P109" i="4"/>
  <c r="P212" i="4"/>
  <c r="R226" i="4"/>
  <c r="R123" i="4"/>
  <c r="X220" i="4"/>
  <c r="X117" i="4"/>
  <c r="Q232" i="4"/>
  <c r="Q129" i="4"/>
  <c r="P251" i="4"/>
  <c r="P148" i="4"/>
  <c r="Y118" i="4"/>
  <c r="Y221" i="4"/>
  <c r="U159" i="4"/>
  <c r="U262" i="4"/>
  <c r="W123" i="4"/>
  <c r="W226" i="4"/>
  <c r="T195" i="4"/>
  <c r="T298" i="4"/>
  <c r="W289" i="4"/>
  <c r="W186" i="4"/>
  <c r="S228" i="4"/>
  <c r="S125" i="4"/>
  <c r="R240" i="4"/>
  <c r="R137" i="4"/>
  <c r="U223" i="4"/>
  <c r="U120" i="4"/>
  <c r="T297" i="4"/>
  <c r="T194" i="4"/>
  <c r="R171" i="4"/>
  <c r="R274" i="4"/>
  <c r="Y236" i="4"/>
  <c r="Y133" i="4"/>
  <c r="W250" i="4"/>
  <c r="W147" i="4"/>
  <c r="S186" i="4"/>
  <c r="S289" i="4"/>
  <c r="R230" i="4"/>
  <c r="R127" i="4"/>
  <c r="X276" i="4"/>
  <c r="X173" i="4"/>
  <c r="P188" i="4"/>
  <c r="P291" i="4"/>
  <c r="Q219" i="4"/>
  <c r="Q116" i="4"/>
  <c r="S203" i="4"/>
  <c r="S306" i="4"/>
  <c r="U179" i="4"/>
  <c r="U282" i="4"/>
  <c r="U183" i="4"/>
  <c r="U286" i="4"/>
  <c r="Q168" i="4"/>
  <c r="Q271" i="4"/>
  <c r="R233" i="4"/>
  <c r="R130" i="4"/>
  <c r="Q126" i="4"/>
  <c r="Q229" i="4"/>
  <c r="U217" i="4"/>
  <c r="U114" i="4"/>
  <c r="T249" i="4"/>
  <c r="T146" i="4"/>
  <c r="V180" i="4"/>
  <c r="V283" i="4"/>
  <c r="U116" i="4"/>
  <c r="U219" i="4"/>
  <c r="Y269" i="4"/>
  <c r="Y166" i="4"/>
  <c r="W282" i="4"/>
  <c r="W179" i="4"/>
  <c r="V186" i="4"/>
  <c r="V289" i="4"/>
  <c r="R154" i="4"/>
  <c r="R257" i="4"/>
  <c r="U185" i="4"/>
  <c r="U288" i="4"/>
  <c r="X308" i="4"/>
  <c r="X205" i="4"/>
  <c r="V175" i="4"/>
  <c r="V278" i="4"/>
  <c r="U253" i="4"/>
  <c r="U150" i="4"/>
  <c r="S239" i="4"/>
  <c r="S136" i="4"/>
  <c r="W272" i="4"/>
  <c r="W169" i="4"/>
  <c r="Y251" i="4"/>
  <c r="Y148" i="4"/>
  <c r="X253" i="4"/>
  <c r="X150" i="4"/>
  <c r="S118" i="4"/>
  <c r="S221" i="4"/>
  <c r="U184" i="4"/>
  <c r="U287" i="4"/>
  <c r="R229" i="4"/>
  <c r="R126" i="4"/>
  <c r="X143" i="4"/>
  <c r="X246" i="4"/>
  <c r="P260" i="4"/>
  <c r="P157" i="4"/>
  <c r="V213" i="4"/>
  <c r="V110" i="4"/>
  <c r="Q268" i="4"/>
  <c r="Q165" i="4"/>
  <c r="W111" i="4"/>
  <c r="W214" i="4"/>
  <c r="Y153" i="4"/>
  <c r="Y256" i="4"/>
  <c r="T179" i="4"/>
  <c r="T282" i="4"/>
  <c r="Q123" i="4"/>
  <c r="Q226" i="4"/>
  <c r="X263" i="4"/>
  <c r="X160" i="4"/>
  <c r="S188" i="4"/>
  <c r="S291" i="4"/>
  <c r="Q250" i="4"/>
  <c r="Q147" i="4"/>
  <c r="U115" i="4"/>
  <c r="U218" i="4"/>
  <c r="R151" i="4"/>
  <c r="R254" i="4"/>
  <c r="S177" i="4"/>
  <c r="S280" i="4"/>
  <c r="S174" i="4"/>
  <c r="S277" i="4"/>
  <c r="W297" i="4"/>
  <c r="W194" i="4"/>
  <c r="P256" i="4"/>
  <c r="P153" i="4"/>
  <c r="T247" i="4"/>
  <c r="T144" i="4"/>
  <c r="V236" i="4"/>
  <c r="V133" i="4"/>
  <c r="X163" i="4"/>
  <c r="X266" i="4"/>
  <c r="X289" i="4"/>
  <c r="X186" i="4"/>
  <c r="P257" i="4"/>
  <c r="P154" i="4"/>
  <c r="P223" i="4"/>
  <c r="P120" i="4"/>
  <c r="X147" i="4"/>
  <c r="X250" i="4"/>
  <c r="T156" i="4"/>
  <c r="T259" i="4"/>
  <c r="R241" i="4"/>
  <c r="R138" i="4"/>
  <c r="Q137" i="4"/>
  <c r="Q240" i="4"/>
  <c r="T138" i="4"/>
  <c r="T241" i="4"/>
  <c r="Y200" i="4"/>
  <c r="Y303" i="4"/>
  <c r="S122" i="4"/>
  <c r="S225" i="4"/>
  <c r="U162" i="4"/>
  <c r="U265" i="4"/>
  <c r="W174" i="4"/>
  <c r="W277" i="4"/>
  <c r="X181" i="4"/>
  <c r="X284" i="4"/>
  <c r="R195" i="4"/>
  <c r="R298" i="4"/>
  <c r="R177" i="4"/>
  <c r="R280" i="4"/>
  <c r="P299" i="4"/>
  <c r="P196" i="4"/>
  <c r="S198" i="4"/>
  <c r="S301" i="4"/>
  <c r="Q135" i="4"/>
  <c r="Q238" i="4"/>
  <c r="P233" i="4"/>
  <c r="P130" i="4"/>
  <c r="R109" i="4"/>
  <c r="R212" i="4"/>
  <c r="R155" i="4"/>
  <c r="R258" i="4"/>
  <c r="U148" i="4"/>
  <c r="U251" i="4"/>
  <c r="Q127" i="4"/>
  <c r="Q230" i="4"/>
  <c r="P300" i="4"/>
  <c r="P197" i="4"/>
  <c r="P144" i="4"/>
  <c r="P247" i="4"/>
  <c r="P159" i="4"/>
  <c r="P262" i="4"/>
  <c r="R293" i="4"/>
  <c r="R190" i="4"/>
  <c r="U153" i="4"/>
  <c r="U256" i="4"/>
  <c r="X203" i="4"/>
  <c r="X306" i="4"/>
  <c r="R180" i="4"/>
  <c r="R283" i="4"/>
  <c r="U136" i="4"/>
  <c r="U239" i="4"/>
  <c r="R117" i="4"/>
  <c r="R220" i="4"/>
  <c r="X242" i="4"/>
  <c r="X139" i="4"/>
  <c r="T165" i="4"/>
  <c r="T268" i="4"/>
  <c r="Q263" i="4"/>
  <c r="Q160" i="4"/>
  <c r="V149" i="4"/>
  <c r="V252" i="4"/>
  <c r="V226" i="4"/>
  <c r="V123" i="4"/>
  <c r="S176" i="4"/>
  <c r="S279" i="4"/>
  <c r="U119" i="4"/>
  <c r="U222" i="4"/>
  <c r="P227" i="4"/>
  <c r="P124" i="4"/>
  <c r="U186" i="4"/>
  <c r="U289" i="4"/>
  <c r="Y186" i="4"/>
  <c r="Y289" i="4"/>
  <c r="Q187" i="4"/>
  <c r="Q290" i="4"/>
  <c r="Y264" i="4"/>
  <c r="Y161" i="4"/>
  <c r="W233" i="4"/>
  <c r="W130" i="4"/>
  <c r="X112" i="4"/>
  <c r="X215" i="4"/>
  <c r="Q274" i="4"/>
  <c r="Q171" i="4"/>
  <c r="X231" i="4"/>
  <c r="X128" i="4"/>
  <c r="P298" i="4"/>
  <c r="P195" i="4"/>
  <c r="U299" i="4"/>
  <c r="U196" i="4"/>
  <c r="S116" i="4"/>
  <c r="S219" i="4"/>
  <c r="P246" i="4"/>
  <c r="P143" i="4"/>
  <c r="U304" i="4"/>
  <c r="U201" i="4"/>
  <c r="W293" i="4"/>
  <c r="W190" i="4"/>
  <c r="P167" i="4"/>
  <c r="P270" i="4"/>
  <c r="W290" i="4"/>
  <c r="W187" i="4"/>
  <c r="P141" i="4"/>
  <c r="P244" i="4"/>
  <c r="T109" i="4"/>
  <c r="T212" i="4"/>
  <c r="V270" i="4"/>
  <c r="V167" i="4"/>
  <c r="Q134" i="4"/>
  <c r="Q237" i="4"/>
  <c r="S264" i="4"/>
  <c r="S161" i="4"/>
  <c r="T133" i="4"/>
  <c r="T236" i="4"/>
  <c r="W276" i="4"/>
  <c r="W173" i="4"/>
  <c r="T119" i="4"/>
  <c r="T222" i="4"/>
  <c r="Q295" i="4"/>
  <c r="Q192" i="4"/>
  <c r="Q114" i="4"/>
  <c r="Q217" i="4"/>
  <c r="T167" i="4"/>
  <c r="T270" i="4"/>
  <c r="R225" i="4"/>
  <c r="R122" i="4"/>
  <c r="P177" i="4"/>
  <c r="P280" i="4"/>
  <c r="T205" i="4"/>
  <c r="T308" i="4"/>
  <c r="Y128" i="4"/>
  <c r="Y231" i="4"/>
  <c r="S130" i="4"/>
  <c r="S233" i="4"/>
  <c r="P125" i="4"/>
  <c r="P228" i="4"/>
  <c r="X217" i="4"/>
  <c r="X114" i="4"/>
  <c r="Q256" i="4"/>
  <c r="Q153" i="4"/>
  <c r="X191" i="4"/>
  <c r="X294" i="4"/>
  <c r="Q215" i="4"/>
  <c r="Q112" i="4"/>
  <c r="Q246" i="4"/>
  <c r="Q143" i="4"/>
  <c r="P129" i="4"/>
  <c r="P232" i="4"/>
  <c r="X219" i="4"/>
  <c r="X116" i="4"/>
  <c r="V276" i="4"/>
  <c r="V173" i="4"/>
  <c r="W219" i="4"/>
  <c r="W116" i="4"/>
  <c r="R249" i="4"/>
  <c r="R146" i="4"/>
  <c r="X129" i="4"/>
  <c r="X232" i="4"/>
  <c r="Y257" i="4"/>
  <c r="Y154" i="4"/>
  <c r="U111" i="4"/>
  <c r="U214" i="4"/>
  <c r="Y278" i="4"/>
  <c r="Y175" i="4"/>
  <c r="P201" i="4"/>
  <c r="P304" i="4"/>
  <c r="W291" i="4"/>
  <c r="W188" i="4"/>
  <c r="R150" i="4"/>
  <c r="R253" i="4"/>
  <c r="V135" i="4"/>
  <c r="V238" i="4"/>
  <c r="P187" i="4"/>
  <c r="P290" i="4"/>
  <c r="Y258" i="4"/>
  <c r="Y155" i="4"/>
  <c r="S269" i="4"/>
  <c r="S166" i="4"/>
  <c r="P115" i="4"/>
  <c r="P218" i="4"/>
  <c r="T238" i="4"/>
  <c r="T135" i="4"/>
  <c r="P168" i="4"/>
  <c r="P271" i="4"/>
  <c r="T201" i="4"/>
  <c r="T304" i="4"/>
  <c r="U190" i="4"/>
  <c r="U293" i="4"/>
  <c r="V179" i="4"/>
  <c r="V282" i="4"/>
  <c r="P249" i="4"/>
  <c r="P146" i="4"/>
  <c r="X165" i="4"/>
  <c r="X268" i="4"/>
  <c r="Q277" i="4"/>
  <c r="Q174" i="4"/>
  <c r="S150" i="4"/>
  <c r="S253" i="4"/>
  <c r="P245" i="4"/>
  <c r="P142" i="4"/>
  <c r="Y267" i="4"/>
  <c r="Y164" i="4"/>
  <c r="U198" i="4"/>
  <c r="U301" i="4"/>
  <c r="P258" i="4"/>
  <c r="P155" i="4"/>
  <c r="P110" i="4"/>
  <c r="P213" i="4"/>
  <c r="T281" i="4"/>
  <c r="T178" i="4"/>
  <c r="S218" i="4"/>
  <c r="S115" i="4"/>
  <c r="S140" i="4"/>
  <c r="S243" i="4"/>
  <c r="V140" i="4"/>
  <c r="V243" i="4"/>
  <c r="U296" i="4"/>
  <c r="U193" i="4"/>
  <c r="S272" i="4"/>
  <c r="S169" i="4"/>
  <c r="S237" i="4"/>
  <c r="S134" i="4"/>
  <c r="P279" i="4"/>
  <c r="P176" i="4"/>
  <c r="Q234" i="4"/>
  <c r="Q131" i="4"/>
  <c r="T252" i="4"/>
  <c r="T149" i="4"/>
  <c r="X233" i="4"/>
  <c r="X130" i="4"/>
  <c r="Y232" i="4"/>
  <c r="Y129" i="4"/>
  <c r="P113" i="4"/>
  <c r="P216" i="4"/>
  <c r="Q125" i="4"/>
  <c r="Q228" i="4"/>
  <c r="Q138" i="4"/>
  <c r="Q241" i="4"/>
  <c r="L50" i="11" l="1"/>
  <c r="H50" i="11"/>
  <c r="C48" i="13"/>
  <c r="C4" i="13" s="1"/>
  <c r="L48" i="13"/>
  <c r="L4" i="13" s="1"/>
  <c r="J48" i="13"/>
  <c r="J4" i="13" s="1"/>
  <c r="I48" i="13"/>
  <c r="I4" i="13" s="1"/>
  <c r="K48" i="13"/>
  <c r="K4" i="13" s="1"/>
  <c r="H48" i="13"/>
  <c r="H4" i="13" s="1"/>
  <c r="F48" i="13"/>
  <c r="F4" i="13" s="1"/>
  <c r="G48" i="13"/>
  <c r="G4" i="13" s="1"/>
  <c r="E48" i="13"/>
  <c r="E4" i="13" s="1"/>
  <c r="D48" i="13"/>
  <c r="D4" i="13" s="1"/>
  <c r="J44" i="11"/>
  <c r="H44" i="11"/>
  <c r="E44" i="11"/>
  <c r="K44" i="11"/>
  <c r="F50" i="11"/>
  <c r="D50" i="11"/>
  <c r="K50" i="11"/>
  <c r="E50" i="11"/>
  <c r="J50" i="11"/>
  <c r="I50" i="11"/>
  <c r="G50" i="11"/>
  <c r="C50" i="11"/>
  <c r="G44" i="11"/>
  <c r="I44" i="11"/>
  <c r="C44" i="11"/>
  <c r="C4" i="11" s="1"/>
  <c r="F44" i="11"/>
  <c r="D44" i="11"/>
  <c r="F60" i="11" l="1"/>
  <c r="F7" i="11" s="1"/>
  <c r="K60" i="11"/>
  <c r="K7" i="11" s="1"/>
  <c r="C7" i="11"/>
  <c r="G60" i="11"/>
  <c r="G7" i="11" s="1"/>
  <c r="E60" i="11"/>
  <c r="E7" i="11" s="1"/>
  <c r="L60" i="11"/>
  <c r="L7" i="11" s="1"/>
  <c r="I60" i="11"/>
  <c r="I7" i="11" s="1"/>
  <c r="H60" i="11"/>
  <c r="H7" i="11" s="1"/>
  <c r="D60" i="11"/>
  <c r="D7" i="11" s="1"/>
  <c r="J60" i="11"/>
  <c r="J7" i="11" s="1"/>
  <c r="F54" i="11"/>
  <c r="F4" i="11" s="1"/>
  <c r="L54" i="11"/>
  <c r="L4" i="11" s="1"/>
  <c r="D54" i="11"/>
  <c r="D4" i="11" s="1"/>
  <c r="I54" i="11"/>
  <c r="I4" i="11" s="1"/>
  <c r="J54" i="11"/>
  <c r="J4" i="11" s="1"/>
  <c r="G54" i="11"/>
  <c r="G4" i="11" s="1"/>
  <c r="H54" i="11"/>
  <c r="H4" i="11" s="1"/>
  <c r="K54" i="11"/>
  <c r="K4" i="11" s="1"/>
  <c r="E54" i="11"/>
  <c r="E4" i="11" s="1"/>
</calcChain>
</file>

<file path=xl/sharedStrings.xml><?xml version="1.0" encoding="utf-8"?>
<sst xmlns="http://schemas.openxmlformats.org/spreadsheetml/2006/main" count="7887" uniqueCount="174">
  <si>
    <t>Kontant- og uddannelseshjælp</t>
  </si>
  <si>
    <t>Ledighedsydelse</t>
  </si>
  <si>
    <t>Førtidspension</t>
  </si>
  <si>
    <t>Ressourceforløb</t>
  </si>
  <si>
    <t>Jobafklaringsforløb</t>
  </si>
  <si>
    <t>Driftsudgifter til aktivering mv.</t>
  </si>
  <si>
    <t>Integrationsydelse</t>
  </si>
  <si>
    <t>Sygedagpenge</t>
  </si>
  <si>
    <t>Fleksjob</t>
  </si>
  <si>
    <t>Overførselsudgifter i alt</t>
  </si>
  <si>
    <t>Budgetgaranti</t>
  </si>
  <si>
    <t>Øvrige overførsler</t>
  </si>
  <si>
    <t>VÆLG KOMMUNE</t>
  </si>
  <si>
    <t>Albertslund</t>
  </si>
  <si>
    <t>Allerød</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</si>
  <si>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</si>
  <si>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</si>
  <si>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</si>
  <si>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</si>
  <si>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</si>
  <si>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</si>
  <si>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</si>
  <si>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</si>
  <si>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</si>
  <si>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</si>
  <si>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</si>
  <si>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</si>
  <si>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</si>
  <si>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</si>
  <si>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</si>
  <si>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</si>
  <si>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</si>
  <si>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</si>
  <si>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</si>
  <si>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</si>
  <si>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</si>
  <si>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</si>
  <si>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</si>
  <si>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</si>
  <si>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</si>
  <si>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</si>
  <si>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</si>
  <si>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</si>
  <si>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</si>
  <si>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</si>
  <si>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</si>
  <si>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</si>
  <si>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</si>
  <si>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</si>
  <si>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</si>
  <si>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</si>
  <si>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</si>
  <si>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</si>
  <si>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</si>
  <si>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</si>
  <si>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</si>
  <si>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</si>
  <si>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</si>
  <si>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</si>
  <si>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</si>
  <si>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</si>
  <si>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</si>
  <si>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</si>
  <si>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</si>
  <si>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</si>
  <si>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</si>
  <si>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</si>
  <si>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</si>
  <si>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</si>
  <si>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</si>
  <si>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</si>
  <si>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</si>
  <si>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</si>
  <si>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</si>
  <si>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</si>
  <si>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</si>
  <si>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</si>
  <si>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</si>
  <si>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</si>
  <si>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</si>
  <si>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</si>
  <si>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</si>
  <si>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</si>
  <si>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</si>
  <si>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</si>
  <si>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</si>
  <si>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</si>
  <si>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</si>
  <si>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</si>
  <si>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</si>
  <si>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</si>
  <si>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</si>
  <si>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</si>
  <si>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</si>
  <si>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</si>
  <si>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</si>
  <si>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</si>
  <si>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</si>
  <si>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</si>
  <si>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</si>
  <si>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</si>
  <si>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</si>
  <si>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</si>
  <si>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</si>
  <si>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</si>
  <si>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</si>
  <si>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</si>
  <si>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</si>
  <si>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</si>
  <si>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</si>
  <si>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</si>
  <si>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Hele landet</t>
  </si>
  <si>
    <t>1.</t>
  </si>
  <si>
    <t>REGNSKAB</t>
  </si>
  <si>
    <t>BUDGET</t>
  </si>
  <si>
    <t>Fra:</t>
  </si>
  <si>
    <t>Til:</t>
  </si>
  <si>
    <t>18-66-årige</t>
  </si>
  <si>
    <t>Ja</t>
  </si>
  <si>
    <t>Nej</t>
  </si>
  <si>
    <t>INDEKSERING</t>
  </si>
  <si>
    <t>18-66-ÅRIGE</t>
  </si>
  <si>
    <t>REGNSKAB, kr. pr. 18-66-årige</t>
  </si>
  <si>
    <t>BUDGET, kr. pr. 18-66-årige</t>
  </si>
  <si>
    <t>REGNSKAB, andel af landet</t>
  </si>
  <si>
    <t>BUDGET, andel af landet</t>
  </si>
  <si>
    <t>YDELSESMODTAGER, pr. 1.000 18-66-årige</t>
  </si>
  <si>
    <t>YDELSESMODTAGER, andel af landet</t>
  </si>
  <si>
    <t>YDELSESMODTAGER</t>
  </si>
  <si>
    <t>REGNSKAB, 1.000 kr.</t>
  </si>
  <si>
    <t>BUDGET, 1.000 kr.</t>
  </si>
  <si>
    <t>REGNSKAB, kr. pr. 18-66-årige (difference fra hele landet)</t>
  </si>
  <si>
    <t>REGNSKAB, kr. pr. 18-66-årige (udvikling i difference fra hele landet)</t>
  </si>
  <si>
    <t>2013-2014</t>
  </si>
  <si>
    <t>2014-2015</t>
  </si>
  <si>
    <t>2015-2016</t>
  </si>
  <si>
    <t>2016-2017</t>
  </si>
  <si>
    <t>2017-2018</t>
  </si>
  <si>
    <t>2018-2019</t>
  </si>
  <si>
    <t>2019-2020</t>
  </si>
  <si>
    <t>YDELSESMODTAGER, pr. 1.000 18-66-årige (difference fra hele landet)</t>
  </si>
  <si>
    <t>YDELSESMODTAGER, pr. 1.000 18-66-årige (udvikling i difference fra hele landet)</t>
  </si>
  <si>
    <t>* Beregnes som antal fuldtidspersoner i alt</t>
  </si>
  <si>
    <t>PERIODE</t>
  </si>
  <si>
    <t>Kontaktperson:</t>
  </si>
  <si>
    <t>LEDIGHEDSTAL</t>
  </si>
  <si>
    <t>Overførselsudgifter i alt*</t>
  </si>
  <si>
    <t>Budgetgaranti*</t>
  </si>
  <si>
    <t>Øvrige overførsler*</t>
  </si>
  <si>
    <t>Driftsudgifter til aktivering mv.*</t>
  </si>
  <si>
    <t>6.45.53</t>
  </si>
  <si>
    <t>6.45.53, art 10</t>
  </si>
  <si>
    <t>5.68.90, art 10</t>
  </si>
  <si>
    <t>5.68.98, art 10</t>
  </si>
  <si>
    <t>VÆLG YDELSER (vælg en til flere)</t>
  </si>
  <si>
    <t>ydelsesmodtagere i alt</t>
  </si>
  <si>
    <t>Seniorpension</t>
  </si>
  <si>
    <t>Service</t>
  </si>
  <si>
    <t>Arbejdsløshedsdagpenge</t>
  </si>
  <si>
    <t>Revalidering</t>
  </si>
  <si>
    <t>2020-2021</t>
  </si>
  <si>
    <t>2021-2022</t>
  </si>
  <si>
    <t>Hovedstadskommuner</t>
  </si>
  <si>
    <t>Storbykommuner</t>
  </si>
  <si>
    <t>Provinsbykommuner</t>
  </si>
  <si>
    <t>Oplandskommuner</t>
  </si>
  <si>
    <t>Landkommuner</t>
  </si>
  <si>
    <t>https://www.dst.dk/klassifikationsbilag/da4f1c76-e708-4727-ad7e-ed131cc5a4f3</t>
  </si>
  <si>
    <t>VÆLG SAMMENLIGNINGSKOMMUNE</t>
  </si>
  <si>
    <t>ELLER SAMMENLIGN MED KOMMUNEGRUPPE</t>
  </si>
  <si>
    <t>August Frisenberg Buhl</t>
  </si>
  <si>
    <t>Mail AUFB@kl.dk</t>
  </si>
  <si>
    <t>Tlf. 3370 3571</t>
  </si>
  <si>
    <t>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</si>
</sst>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_-;\-* #,##0.00\ _k_r_._-;_-* &quot;-&quot;??\ _k_r_._-;_-@_-"/>
    <numFmt numFmtId="165" formatCode="_ * #,##0_ ;_ * \-#,##0_ ;_ * &quot;-&quot;??_ ;_ @_ "/>
    <numFmt numFmtId="166" formatCode="_ * #,##0.00_ ;_ * \-#,##0.00_ ;_ * &quot;-&quot;??_ ;_ @_ "/>
    <numFmt numFmtId="167" formatCode="_ * #,##0.0_ ;_ * \-#,##0.0_ ;_ * &quot;-&quot;??_ ;_ @_ "/>
    <numFmt numFmtId="168" formatCode="0.000%"/>
    <numFmt numFmtId="169" formatCode="_-* #,##0\ _k_r_._-;\-* #,##0\ _k_r_._-;_-* &quot;-&quot;??\ _k_r_._-;_-@_-"/>
  </numFmts>
  <fonts count="1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1"/>
      <color theme="0"/>
      <name val="Calibri"/>
      <family val="2"/>
      <scheme val="minor"/>
    </font>
    <font>
      <sz val="11"/>
      <color theme="0" tint="-0.14999847407452621"/>
      <name val="Calibri"/>
      <family val="2"/>
      <scheme val="minor"/>
    </font>
    <font>
      <sz val="11"/>
      <name val="Calibri"/>
      <family val="2"/>
      <scheme val="minor"/>
    </font>
    <font>
      <b/>
      <sz val="11"/>
      <name val="Calibri"/>
      <family val="2"/>
      <scheme val="minor"/>
    </font>
    <font>
      <u/>
      <sz val="11"/>
      <color theme="10"/>
      <name val="Calibri"/>
      <family val="2"/>
      <scheme val="minor"/>
    </font>
    <font>
      <sz val="11"/>
      <color rgb="FFD9D9D9"/>
      <name val="Calibri"/>
      <family val="2"/>
    </font>
    <font>
      <sz val="11"/>
      <color theme="1"/>
      <name val="Calibri"/>
      <family val="2"/>
    </font>
    <font>
      <b/>
      <sz val="11"/>
      <color rgb="FFFFFFFF"/>
      <name val="Calibri"/>
      <family val="2"/>
    </font>
    <font>
      <b/>
      <sz val="11"/>
      <color rgb="FF000000"/>
      <name val="Calibri"/>
      <family val="2"/>
    </font>
  </fonts>
  <fills count="18">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rgb="FFD9D9D9"/>
        <bgColor rgb="FF000000"/>
      </patternFill>
    </fill>
    <fill>
      <patternFill patternType="solid">
        <fgColor rgb="FF808080"/>
        <bgColor rgb="FF000000"/>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164" fontId="2" fillId="0" borderId="0" applyFont="0" applyFill="0" applyBorder="0" applyAlignment="0" applyProtection="0"/>
    <xf numFmtId="0" fontId="4" fillId="0" borderId="0"/>
    <xf numFmtId="9" fontId="2" fillId="0" borderId="0" applyFont="0" applyFill="0" applyBorder="0" applyAlignment="0" applyProtection="0"/>
    <xf numFmtId="0" fontId="9" fillId="0" borderId="0" applyNumberFormat="0" applyFill="0" applyBorder="0" applyAlignment="0" applyProtection="0"/>
  </cellStyleXfs>
  <cellXfs count="101">
    <xf numFmtId="0" fontId="0" fillId="0" borderId="0" xfId="0"/>
    <xf numFmtId="0" fontId="0" fillId="6" borderId="0" xfId="0" applyFill="1" applyBorder="1"/>
    <xf numFmtId="165" fontId="0" fillId="6" borderId="0" xfId="1" applyNumberFormat="1" applyFont="1" applyFill="1" applyBorder="1"/>
    <xf numFmtId="167" fontId="0" fillId="6" borderId="0" xfId="1" applyNumberFormat="1" applyFont="1" applyFill="1" applyBorder="1"/>
    <xf numFmtId="0" fontId="0" fillId="7" borderId="0" xfId="0" applyFill="1" applyBorder="1"/>
    <xf numFmtId="165" fontId="0" fillId="7" borderId="0" xfId="1" applyNumberFormat="1" applyFont="1" applyFill="1" applyBorder="1"/>
    <xf numFmtId="167" fontId="0" fillId="7" borderId="0" xfId="1" applyNumberFormat="1" applyFont="1" applyFill="1" applyBorder="1"/>
    <xf numFmtId="0" fontId="3" fillId="8" borderId="0" xfId="0" applyFont="1" applyFill="1" applyBorder="1"/>
    <xf numFmtId="0" fontId="3" fillId="9" borderId="0" xfId="0" applyFont="1" applyFill="1" applyBorder="1"/>
    <xf numFmtId="0" fontId="0" fillId="10" borderId="0" xfId="0" applyFill="1" applyBorder="1"/>
    <xf numFmtId="167" fontId="0" fillId="10" borderId="0" xfId="1" applyNumberFormat="1" applyFont="1" applyFill="1" applyBorder="1"/>
    <xf numFmtId="0" fontId="0" fillId="11" borderId="0" xfId="0" applyFill="1" applyBorder="1"/>
    <xf numFmtId="168" fontId="0" fillId="10" borderId="0" xfId="3" applyNumberFormat="1" applyFont="1" applyFill="1" applyBorder="1"/>
    <xf numFmtId="168" fontId="0" fillId="11" borderId="0" xfId="3" applyNumberFormat="1" applyFont="1" applyFill="1" applyBorder="1"/>
    <xf numFmtId="0" fontId="3" fillId="12" borderId="0" xfId="0" applyFont="1" applyFill="1" applyBorder="1"/>
    <xf numFmtId="0" fontId="0" fillId="13" borderId="0" xfId="0" applyFill="1" applyBorder="1"/>
    <xf numFmtId="0" fontId="0" fillId="14" borderId="0" xfId="0" applyFill="1" applyBorder="1"/>
    <xf numFmtId="167" fontId="0" fillId="13" borderId="0" xfId="1" applyNumberFormat="1" applyFont="1" applyFill="1" applyBorder="1"/>
    <xf numFmtId="167" fontId="0" fillId="14" borderId="0" xfId="1" applyNumberFormat="1" applyFont="1" applyFill="1" applyBorder="1"/>
    <xf numFmtId="0" fontId="0" fillId="0" borderId="0" xfId="0" applyProtection="1">
      <protection hidden="1"/>
    </xf>
    <xf numFmtId="0" fontId="3" fillId="8" borderId="0" xfId="0" applyFont="1" applyFill="1" applyBorder="1" applyProtection="1">
      <protection hidden="1"/>
    </xf>
    <xf numFmtId="0" fontId="0" fillId="6" borderId="0" xfId="0" applyFill="1" applyBorder="1" applyProtection="1">
      <protection hidden="1"/>
    </xf>
    <xf numFmtId="167" fontId="0" fillId="6" borderId="0" xfId="1" applyNumberFormat="1" applyFont="1" applyFill="1" applyBorder="1" applyProtection="1">
      <protection hidden="1"/>
    </xf>
    <xf numFmtId="0" fontId="0" fillId="7" borderId="0" xfId="0" applyFill="1" applyBorder="1" applyProtection="1">
      <protection hidden="1"/>
    </xf>
    <xf numFmtId="167" fontId="0" fillId="7" borderId="0" xfId="1" applyNumberFormat="1" applyFont="1" applyFill="1" applyBorder="1" applyProtection="1">
      <protection hidden="1"/>
    </xf>
    <xf numFmtId="0" fontId="3" fillId="9" borderId="0" xfId="0" applyFont="1" applyFill="1" applyBorder="1" applyProtection="1">
      <protection hidden="1"/>
    </xf>
    <xf numFmtId="0" fontId="0" fillId="11" borderId="0" xfId="0" applyFill="1" applyBorder="1" applyProtection="1">
      <protection hidden="1"/>
    </xf>
    <xf numFmtId="166" fontId="0" fillId="11" borderId="0" xfId="1" applyNumberFormat="1" applyFont="1" applyFill="1" applyBorder="1" applyProtection="1">
      <protection hidden="1"/>
    </xf>
    <xf numFmtId="0" fontId="0" fillId="10" borderId="0" xfId="0" applyFill="1" applyBorder="1" applyProtection="1">
      <protection hidden="1"/>
    </xf>
    <xf numFmtId="166" fontId="0" fillId="10" borderId="0" xfId="1" applyNumberFormat="1" applyFont="1" applyFill="1" applyBorder="1" applyProtection="1">
      <protection hidden="1"/>
    </xf>
    <xf numFmtId="0" fontId="3" fillId="12" borderId="0" xfId="0" applyFont="1" applyFill="1" applyBorder="1" applyProtection="1">
      <protection hidden="1"/>
    </xf>
    <xf numFmtId="0" fontId="0" fillId="13" borderId="0" xfId="0" applyFill="1" applyBorder="1" applyProtection="1">
      <protection hidden="1"/>
    </xf>
    <xf numFmtId="167" fontId="0" fillId="13" borderId="0" xfId="1" applyNumberFormat="1" applyFont="1" applyFill="1" applyBorder="1" applyProtection="1">
      <protection hidden="1"/>
    </xf>
    <xf numFmtId="0" fontId="0" fillId="14" borderId="0" xfId="0" applyFill="1" applyBorder="1" applyProtection="1">
      <protection hidden="1"/>
    </xf>
    <xf numFmtId="167" fontId="0" fillId="14" borderId="0" xfId="1" applyNumberFormat="1" applyFont="1" applyFill="1" applyBorder="1" applyProtection="1">
      <protection hidden="1"/>
    </xf>
    <xf numFmtId="0" fontId="7" fillId="4" borderId="0" xfId="0" applyFont="1" applyFill="1" applyProtection="1">
      <protection hidden="1"/>
    </xf>
    <xf numFmtId="0" fontId="0" fillId="4" borderId="0" xfId="0" applyFill="1" applyProtection="1">
      <protection hidden="1"/>
    </xf>
    <xf numFmtId="165" fontId="0" fillId="4" borderId="0" xfId="0" applyNumberFormat="1" applyFill="1" applyProtection="1">
      <protection hidden="1"/>
    </xf>
    <xf numFmtId="0" fontId="6" fillId="4" borderId="0" xfId="0" applyFont="1" applyFill="1" applyProtection="1">
      <protection hidden="1"/>
    </xf>
    <xf numFmtId="0" fontId="3" fillId="3" borderId="1" xfId="0" applyFont="1" applyFill="1" applyBorder="1" applyAlignment="1" applyProtection="1">
      <alignment horizontal="center"/>
      <protection hidden="1"/>
    </xf>
    <xf numFmtId="0" fontId="1" fillId="0" borderId="1" xfId="0" applyFont="1" applyBorder="1" applyProtection="1">
      <protection hidden="1"/>
    </xf>
    <xf numFmtId="0" fontId="0" fillId="0" borderId="1" xfId="0" applyBorder="1" applyProtection="1">
      <protection hidden="1"/>
    </xf>
    <xf numFmtId="165" fontId="0" fillId="0" borderId="1" xfId="0" applyNumberFormat="1" applyBorder="1" applyProtection="1">
      <protection hidden="1"/>
    </xf>
    <xf numFmtId="166" fontId="0" fillId="0" borderId="1" xfId="0" applyNumberFormat="1" applyBorder="1" applyProtection="1">
      <protection hidden="1"/>
    </xf>
    <xf numFmtId="10" fontId="0" fillId="0" borderId="1" xfId="3" applyNumberFormat="1" applyFont="1" applyBorder="1" applyProtection="1">
      <protection hidden="1"/>
    </xf>
    <xf numFmtId="165" fontId="0" fillId="5" borderId="1" xfId="0" applyNumberFormat="1" applyFill="1" applyBorder="1" applyProtection="1">
      <protection hidden="1"/>
    </xf>
    <xf numFmtId="0" fontId="0" fillId="0" borderId="0" xfId="0" applyBorder="1" applyProtection="1">
      <protection hidden="1"/>
    </xf>
    <xf numFmtId="0" fontId="8" fillId="0" borderId="0" xfId="0" applyFont="1" applyBorder="1" applyProtection="1">
      <protection hidden="1"/>
    </xf>
    <xf numFmtId="0" fontId="1" fillId="0" borderId="0" xfId="0" applyFont="1" applyProtection="1">
      <protection hidden="1"/>
    </xf>
    <xf numFmtId="0" fontId="0" fillId="2" borderId="0" xfId="0" applyFill="1" applyAlignment="1" applyProtection="1">
      <alignment horizontal="center" vertical="center"/>
      <protection hidden="1"/>
    </xf>
    <xf numFmtId="0" fontId="5" fillId="0" borderId="0" xfId="0" applyFont="1" applyAlignment="1" applyProtection="1">
      <alignment horizontal="left"/>
      <protection hidden="1"/>
    </xf>
    <xf numFmtId="0" fontId="5" fillId="0" borderId="0" xfId="0" applyFont="1" applyFill="1" applyProtection="1">
      <protection hidden="1"/>
    </xf>
    <xf numFmtId="0" fontId="5" fillId="0" borderId="0" xfId="0" applyFont="1" applyFill="1" applyAlignment="1" applyProtection="1">
      <alignment horizontal="center" vertical="center"/>
      <protection hidden="1"/>
    </xf>
    <xf numFmtId="0" fontId="0" fillId="0" borderId="0" xfId="0" applyFill="1" applyAlignment="1" applyProtection="1">
      <alignment horizontal="center" vertical="center"/>
      <protection hidden="1"/>
    </xf>
    <xf numFmtId="0" fontId="0" fillId="2" borderId="0" xfId="0" applyFill="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0" xfId="0" applyBorder="1" applyAlignment="1" applyProtection="1">
      <alignment horizontal="left"/>
      <protection hidden="1"/>
    </xf>
    <xf numFmtId="0" fontId="0" fillId="0" borderId="12" xfId="0" applyBorder="1" applyAlignment="1" applyProtection="1">
      <alignment horizontal="left"/>
      <protection hidden="1"/>
    </xf>
    <xf numFmtId="0" fontId="1" fillId="5" borderId="1" xfId="0" applyFont="1" applyFill="1" applyBorder="1" applyProtection="1">
      <protection hidden="1"/>
    </xf>
    <xf numFmtId="0" fontId="0" fillId="5" borderId="1" xfId="0" applyFill="1" applyBorder="1" applyProtection="1">
      <protection hidden="1"/>
    </xf>
    <xf numFmtId="0" fontId="7" fillId="0" borderId="10" xfId="0" applyFont="1" applyBorder="1" applyProtection="1">
      <protection hidden="1"/>
    </xf>
    <xf numFmtId="0" fontId="7" fillId="0" borderId="12" xfId="0" applyFont="1" applyBorder="1" applyProtection="1">
      <protection hidden="1"/>
    </xf>
    <xf numFmtId="0" fontId="7" fillId="0" borderId="11" xfId="0" applyFont="1" applyBorder="1" applyProtection="1">
      <protection hidden="1"/>
    </xf>
    <xf numFmtId="0" fontId="7" fillId="0" borderId="13" xfId="0" applyFont="1" applyBorder="1" applyProtection="1">
      <protection hidden="1"/>
    </xf>
    <xf numFmtId="0" fontId="0" fillId="0" borderId="8" xfId="0" applyBorder="1" applyProtection="1">
      <protection hidden="1"/>
    </xf>
    <xf numFmtId="0" fontId="5" fillId="0" borderId="6"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0" fontId="5" fillId="0" borderId="7" xfId="0" applyFont="1" applyBorder="1" applyAlignment="1" applyProtection="1">
      <alignment horizontal="center" vertical="center"/>
      <protection locked="0" hidden="1"/>
    </xf>
    <xf numFmtId="0" fontId="5" fillId="0" borderId="5" xfId="0" applyFont="1" applyBorder="1" applyAlignment="1" applyProtection="1">
      <alignment horizontal="center" vertical="center"/>
      <protection locked="0" hidden="1"/>
    </xf>
    <xf numFmtId="0" fontId="0" fillId="0" borderId="15" xfId="0" applyBorder="1" applyAlignment="1" applyProtection="1">
      <protection locked="0" hidden="1"/>
    </xf>
    <xf numFmtId="0" fontId="0" fillId="0" borderId="14" xfId="0" applyBorder="1" applyAlignment="1" applyProtection="1">
      <alignment horizontal="left"/>
      <protection locked="0" hidden="1"/>
    </xf>
    <xf numFmtId="0" fontId="0" fillId="0" borderId="13" xfId="0" applyBorder="1" applyAlignment="1" applyProtection="1">
      <alignment horizontal="left"/>
      <protection locked="0" hidden="1"/>
    </xf>
    <xf numFmtId="0" fontId="1" fillId="0" borderId="1" xfId="0" applyFont="1" applyFill="1" applyBorder="1" applyProtection="1">
      <protection hidden="1"/>
    </xf>
    <xf numFmtId="0" fontId="0" fillId="0" borderId="1" xfId="0" applyFill="1" applyBorder="1" applyProtection="1">
      <protection hidden="1"/>
    </xf>
    <xf numFmtId="165" fontId="0" fillId="0" borderId="1" xfId="0" applyNumberFormat="1" applyFill="1" applyBorder="1" applyProtection="1">
      <protection hidden="1"/>
    </xf>
    <xf numFmtId="0" fontId="7" fillId="3" borderId="0" xfId="0" applyFont="1" applyFill="1" applyProtection="1">
      <protection hidden="1"/>
    </xf>
    <xf numFmtId="0" fontId="9" fillId="3" borderId="0" xfId="4" applyFill="1" applyProtection="1">
      <protection hidden="1"/>
    </xf>
    <xf numFmtId="0" fontId="0" fillId="3" borderId="0" xfId="0" applyFill="1" applyProtection="1">
      <protection hidden="1"/>
    </xf>
    <xf numFmtId="0" fontId="9" fillId="0" borderId="0" xfId="4" applyProtection="1">
      <protection hidden="1"/>
    </xf>
    <xf numFmtId="0" fontId="0" fillId="15" borderId="0" xfId="0" applyFill="1"/>
    <xf numFmtId="0" fontId="10" fillId="16" borderId="0" xfId="0" applyFont="1" applyFill="1"/>
    <xf numFmtId="0" fontId="11" fillId="16" borderId="0" xfId="0" applyFont="1" applyFill="1"/>
    <xf numFmtId="0" fontId="11" fillId="0" borderId="0" xfId="0" applyFont="1"/>
    <xf numFmtId="0" fontId="12" fillId="17" borderId="1" xfId="0" applyFont="1" applyFill="1" applyBorder="1" applyAlignment="1">
      <alignment horizontal="center"/>
    </xf>
    <xf numFmtId="0" fontId="12" fillId="17" borderId="1" xfId="0" applyFont="1" applyFill="1" applyBorder="1" applyAlignment="1" applyProtection="1">
      <alignment horizontal="center"/>
      <protection hidden="1"/>
    </xf>
    <xf numFmtId="0" fontId="13" fillId="0" borderId="1" xfId="0" applyFont="1" applyBorder="1"/>
    <xf numFmtId="0" fontId="13" fillId="0" borderId="1" xfId="0" applyFont="1" applyBorder="1" applyProtection="1">
      <protection hidden="1"/>
    </xf>
    <xf numFmtId="0" fontId="11" fillId="0" borderId="1" xfId="0" applyFont="1" applyBorder="1"/>
    <xf numFmtId="165" fontId="11" fillId="0" borderId="1" xfId="0" applyNumberFormat="1" applyFont="1" applyBorder="1"/>
    <xf numFmtId="0" fontId="11" fillId="0" borderId="1" xfId="0" applyFont="1" applyBorder="1" applyProtection="1">
      <protection hidden="1"/>
    </xf>
    <xf numFmtId="165" fontId="11" fillId="0" borderId="2" xfId="1" applyNumberFormat="1" applyFont="1" applyFill="1" applyBorder="1"/>
    <xf numFmtId="165" fontId="11" fillId="0" borderId="0" xfId="1" applyNumberFormat="1" applyFont="1" applyFill="1" applyBorder="1"/>
    <xf numFmtId="165" fontId="11" fillId="0" borderId="1" xfId="1" applyNumberFormat="1" applyFont="1" applyFill="1" applyBorder="1"/>
    <xf numFmtId="169" fontId="0" fillId="0" borderId="0" xfId="1" applyNumberFormat="1" applyFont="1" applyProtection="1">
      <protection hidden="1"/>
    </xf>
    <xf numFmtId="0" fontId="0" fillId="0" borderId="8" xfId="0" applyBorder="1" applyAlignment="1" applyProtection="1">
      <alignment horizontal="left"/>
      <protection locked="0" hidden="1"/>
    </xf>
    <xf numFmtId="0" fontId="0" fillId="0" borderId="9" xfId="0" applyBorder="1" applyAlignment="1" applyProtection="1">
      <alignment horizontal="left"/>
      <protection locked="0" hidden="1"/>
    </xf>
    <xf numFmtId="0" fontId="1" fillId="0" borderId="16"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cellXfs>
  <cellStyles count="5">
    <cellStyle name="Komma" xfId="1" builtinId="3"/>
    <cellStyle name="Link" xfId="4" builtinId="8"/>
    <cellStyle name="Normal" xfId="0" builtinId="0"/>
    <cellStyle name="Normal 4" xfId="2" xr:uid="{21DEBBD1-F7F5-493E-9BA3-82B345467A47}"/>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 Ydelsesmodtagere'!$B$3</c:f>
              <c:strCache>
                <c:ptCount val="1"/>
                <c:pt idx="0">
                  <c:v>Hele landet, REGNSKAB, kr. pr. 18-66-årige</c:v>
                </c:pt>
              </c:strCache>
            </c:strRef>
          </c:tx>
          <c:spPr>
            <a:ln w="28575" cap="rnd">
              <a:solidFill>
                <a:srgbClr val="FF0000"/>
              </a:solidFill>
              <a:round/>
            </a:ln>
            <a:effectLst/>
          </c:spPr>
          <c:marker>
            <c:symbol val="none"/>
          </c:marker>
          <c:cat>
            <c:numRef>
              <c:f>'1 - Ydelsesmodtagere'!$C$2:$L$2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'1 - Ydelsesmodtagere'!$C$3:$L$3</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165-4984-95E6-0C6FE4098420}"/>
            </c:ext>
          </c:extLst>
        </c:ser>
        <c:ser>
          <c:idx val="2"/>
          <c:order val="2"/>
          <c:tx>
            <c:strRef>
              <c:f>'1 - Ydelsesmodtagere'!$B$5</c:f>
              <c:strCache>
                <c:ptCount val="1"/>
                <c:pt idx="0">
                  <c:v>, REGNSKAB, kr. pr. 18-66-årige</c:v>
                </c:pt>
              </c:strCache>
            </c:strRef>
          </c:tx>
          <c:spPr>
            <a:ln w="28575" cap="rnd">
              <a:solidFill>
                <a:srgbClr val="00B050"/>
              </a:solidFill>
              <a:round/>
            </a:ln>
            <a:effectLst/>
          </c:spPr>
          <c:marker>
            <c:symbol val="none"/>
          </c:marker>
          <c:cat>
            <c:numRef>
              <c:f>'1 - Ydelsesmodtagere'!$C$2:$L$2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'1 - Ydelsesmodtagere'!$C$5:$L$5</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D-4165-4984-95E6-0C6FE4098420}"/>
            </c:ext>
          </c:extLst>
        </c:ser>
        <c:ser>
          <c:idx val="4"/>
          <c:order val="4"/>
          <c:tx>
            <c:strRef>
              <c:f>'1 - Ydelsesmodtagere'!$B$7</c:f>
              <c:strCache>
                <c:ptCount val="1"/>
              </c:strCache>
            </c:strRef>
          </c:tx>
          <c:spPr>
            <a:ln w="28575" cap="rnd">
              <a:solidFill>
                <a:srgbClr val="00B0F0"/>
              </a:solidFill>
              <a:round/>
            </a:ln>
            <a:effectLst/>
          </c:spPr>
          <c:marker>
            <c:symbol val="none"/>
          </c:marker>
          <c:cat>
            <c:numRef>
              <c:f>'1 - Ydelsesmodtagere'!$C$2:$L$2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'1 - Ydelsesmodtagere'!$C$7:$L$7</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F-4165-4984-95E6-0C6FE4098420}"/>
            </c:ext>
          </c:extLst>
        </c:ser>
        <c:dLbls>
          <c:showLegendKey val="0"/>
          <c:showVal val="0"/>
          <c:showCatName val="0"/>
          <c:showSerName val="0"/>
          <c:showPercent val="0"/>
          <c:showBubbleSize val="0"/>
        </c:dLbls>
        <c:marker val="1"/>
        <c:smooth val="0"/>
        <c:axId val="184353976"/>
        <c:axId val="113655664"/>
      </c:lineChart>
      <c:lineChart>
        <c:grouping val="standard"/>
        <c:varyColors val="0"/>
        <c:ser>
          <c:idx val="1"/>
          <c:order val="1"/>
          <c:tx>
            <c:strRef>
              <c:f>'1 - Ydelsesmodtagere'!$B$4</c:f>
              <c:strCache>
                <c:ptCount val="1"/>
                <c:pt idx="0">
                  <c:v>Hele landet, YDELSESMODTAGER, pr. 1.000 18-66-årige</c:v>
                </c:pt>
              </c:strCache>
            </c:strRef>
          </c:tx>
          <c:spPr>
            <a:ln w="28575" cap="rnd">
              <a:solidFill>
                <a:srgbClr val="FF0000"/>
              </a:solidFill>
              <a:prstDash val="sysDash"/>
              <a:round/>
            </a:ln>
            <a:effectLst/>
          </c:spPr>
          <c:marker>
            <c:symbol val="none"/>
          </c:marker>
          <c:cat>
            <c:multiLvlStrRef>
              <c:f>'1 - Ydelsesmodtagere'!$C$42:$J$42</c:f>
            </c:multiLvlStrRef>
          </c:cat>
          <c:val>
            <c:numRef>
              <c:f>'1 - Ydelsesmodtagere'!$C$4:$L$4</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C-4165-4984-95E6-0C6FE4098420}"/>
            </c:ext>
          </c:extLst>
        </c:ser>
        <c:ser>
          <c:idx val="3"/>
          <c:order val="3"/>
          <c:tx>
            <c:strRef>
              <c:f>'1 - Ydelsesmodtagere'!$B$6</c:f>
              <c:strCache>
                <c:ptCount val="1"/>
                <c:pt idx="0">
                  <c:v>, YDELSESMODTAGER, pr. 1.000 18-66-årige</c:v>
                </c:pt>
              </c:strCache>
            </c:strRef>
          </c:tx>
          <c:spPr>
            <a:ln w="28575" cap="rnd">
              <a:solidFill>
                <a:srgbClr val="00B050"/>
              </a:solidFill>
              <a:prstDash val="sysDash"/>
              <a:round/>
            </a:ln>
            <a:effectLst/>
          </c:spPr>
          <c:marker>
            <c:symbol val="none"/>
          </c:marker>
          <c:cat>
            <c:multiLvlStrRef>
              <c:f>'1 - Ydelsesmodtagere'!$C$42:$J$42</c:f>
            </c:multiLvlStrRef>
          </c:cat>
          <c:val>
            <c:numRef>
              <c:f>'1 - Ydelsesmodtagere'!$C$6:$L$6</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E-4165-4984-95E6-0C6FE4098420}"/>
            </c:ext>
          </c:extLst>
        </c:ser>
        <c:ser>
          <c:idx val="5"/>
          <c:order val="5"/>
          <c:tx>
            <c:strRef>
              <c:f>'1 - Ydelsesmodtagere'!$B$8</c:f>
              <c:strCache>
                <c:ptCount val="1"/>
              </c:strCache>
            </c:strRef>
          </c:tx>
          <c:spPr>
            <a:ln w="28575" cap="rnd">
              <a:solidFill>
                <a:srgbClr val="00B0F0"/>
              </a:solidFill>
              <a:prstDash val="sysDash"/>
              <a:round/>
            </a:ln>
            <a:effectLst/>
          </c:spPr>
          <c:marker>
            <c:symbol val="none"/>
          </c:marker>
          <c:cat>
            <c:multiLvlStrRef>
              <c:f>'1 - Ydelsesmodtagere'!$C$42:$J$42</c:f>
            </c:multiLvlStrRef>
          </c:cat>
          <c:val>
            <c:numRef>
              <c:f>'1 - Ydelsesmodtagere'!$C$8:$L$8</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10-4165-4984-95E6-0C6FE4098420}"/>
            </c:ext>
          </c:extLst>
        </c:ser>
        <c:dLbls>
          <c:showLegendKey val="0"/>
          <c:showVal val="0"/>
          <c:showCatName val="0"/>
          <c:showSerName val="0"/>
          <c:showPercent val="0"/>
          <c:showBubbleSize val="0"/>
        </c:dLbls>
        <c:marker val="1"/>
        <c:smooth val="0"/>
        <c:axId val="2088845312"/>
        <c:axId val="2097511232"/>
      </c:lineChart>
      <c:catAx>
        <c:axId val="18435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3655664"/>
        <c:crosses val="autoZero"/>
        <c:auto val="1"/>
        <c:lblAlgn val="ctr"/>
        <c:lblOffset val="100"/>
        <c:noMultiLvlLbl val="0"/>
      </c:catAx>
      <c:valAx>
        <c:axId val="113655664"/>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4353976"/>
        <c:crosses val="autoZero"/>
        <c:crossBetween val="between"/>
      </c:valAx>
      <c:valAx>
        <c:axId val="2097511232"/>
        <c:scaling>
          <c:orientation val="minMax"/>
        </c:scaling>
        <c:delete val="0"/>
        <c:axPos val="r"/>
        <c:numFmt formatCode="_ * #,##0.0_ ;_ * \-#,##0.0_ ;_ * &quot;-&quot;??_ ;_ @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088845312"/>
        <c:crosses val="max"/>
        <c:crossBetween val="between"/>
      </c:valAx>
      <c:catAx>
        <c:axId val="2088845312"/>
        <c:scaling>
          <c:orientation val="minMax"/>
        </c:scaling>
        <c:delete val="1"/>
        <c:axPos val="b"/>
        <c:numFmt formatCode="General" sourceLinked="1"/>
        <c:majorTickMark val="out"/>
        <c:minorTickMark val="none"/>
        <c:tickLblPos val="nextTo"/>
        <c:crossAx val="20975112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 Andele'!$B$3</c:f>
              <c:strCache>
                <c:ptCount val="1"/>
                <c:pt idx="0">
                  <c:v>, REGNSKAB, andel af landet</c:v>
                </c:pt>
              </c:strCache>
            </c:strRef>
          </c:tx>
          <c:spPr>
            <a:ln w="28575" cap="rnd">
              <a:solidFill>
                <a:srgbClr val="00B050"/>
              </a:solidFill>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Andele'!$C$3:$L$3</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C485-4C5C-A730-5A11566F2CAC}"/>
            </c:ext>
          </c:extLst>
        </c:ser>
        <c:ser>
          <c:idx val="1"/>
          <c:order val="1"/>
          <c:tx>
            <c:strRef>
              <c:f>'2 - Andele'!$B$4</c:f>
              <c:strCache>
                <c:ptCount val="1"/>
                <c:pt idx="0">
                  <c:v>, BUDGET, andel af landet</c:v>
                </c:pt>
              </c:strCache>
            </c:strRef>
          </c:tx>
          <c:spPr>
            <a:ln w="28575" cap="rnd">
              <a:solidFill>
                <a:srgbClr val="00B050"/>
              </a:solidFill>
              <a:prstDash val="sysDash"/>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Andele'!$C$4:$L$4</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C485-4C5C-A730-5A11566F2CAC}"/>
            </c:ext>
          </c:extLst>
        </c:ser>
        <c:ser>
          <c:idx val="2"/>
          <c:order val="2"/>
          <c:tx>
            <c:strRef>
              <c:f>'2 - Andele'!$B$5</c:f>
              <c:strCache>
                <c:ptCount val="1"/>
                <c:pt idx="0">
                  <c:v>, YDELSESMODTAGER, andel af landet</c:v>
                </c:pt>
              </c:strCache>
            </c:strRef>
          </c:tx>
          <c:spPr>
            <a:ln w="28575" cap="rnd">
              <a:solidFill>
                <a:srgbClr val="00B050"/>
              </a:solidFill>
              <a:prstDash val="dash"/>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Andele'!$C$5:$L$5</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C485-4C5C-A730-5A11566F2CAC}"/>
            </c:ext>
          </c:extLst>
        </c:ser>
        <c:ser>
          <c:idx val="3"/>
          <c:order val="3"/>
          <c:tx>
            <c:strRef>
              <c:f>'2 - Andele'!$B$6</c:f>
              <c:strCache>
                <c:ptCount val="1"/>
              </c:strCache>
            </c:strRef>
          </c:tx>
          <c:spPr>
            <a:ln w="28575" cap="rnd">
              <a:solidFill>
                <a:srgbClr val="FF0000"/>
              </a:solidFill>
              <a:prstDash val="solid"/>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Andele'!$C$6:$L$6</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C485-4C5C-A730-5A11566F2CAC}"/>
            </c:ext>
          </c:extLst>
        </c:ser>
        <c:ser>
          <c:idx val="4"/>
          <c:order val="4"/>
          <c:tx>
            <c:strRef>
              <c:f>'2 - Andele'!$B$7</c:f>
              <c:strCache>
                <c:ptCount val="1"/>
              </c:strCache>
            </c:strRef>
          </c:tx>
          <c:spPr>
            <a:ln w="28575" cap="rnd">
              <a:solidFill>
                <a:srgbClr val="FF0000"/>
              </a:solidFill>
              <a:prstDash val="sysDash"/>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Andele'!$C$7:$L$7</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C485-4C5C-A730-5A11566F2CAC}"/>
            </c:ext>
          </c:extLst>
        </c:ser>
        <c:ser>
          <c:idx val="5"/>
          <c:order val="5"/>
          <c:tx>
            <c:strRef>
              <c:f>'2 - Andele'!$B$8</c:f>
              <c:strCache>
                <c:ptCount val="1"/>
              </c:strCache>
            </c:strRef>
          </c:tx>
          <c:spPr>
            <a:ln w="28575" cap="rnd">
              <a:solidFill>
                <a:srgbClr val="FF0000"/>
              </a:solidFill>
              <a:prstDash val="dash"/>
              <a:round/>
            </a:ln>
            <a:effectLst/>
          </c:spPr>
          <c:marker>
            <c:symbol val="none"/>
          </c:marker>
          <c:cat>
            <c:numRef>
              <c:f>'2 - Andele'!$C$2:$L$2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'2 - Andele'!$C$8:$L$8</c:f>
              <c:numCache>
                <c:formatCode>_ * #,##0.00_ ;_ * \-#,##0.00_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C485-4C5C-A730-5A11566F2CAC}"/>
            </c:ext>
          </c:extLst>
        </c:ser>
        <c:dLbls>
          <c:showLegendKey val="0"/>
          <c:showVal val="0"/>
          <c:showCatName val="0"/>
          <c:showSerName val="0"/>
          <c:showPercent val="0"/>
          <c:showBubbleSize val="0"/>
        </c:dLbls>
        <c:smooth val="0"/>
        <c:axId val="184353976"/>
        <c:axId val="113655664"/>
      </c:lineChart>
      <c:catAx>
        <c:axId val="18435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3655664"/>
        <c:crosses val="autoZero"/>
        <c:auto val="1"/>
        <c:lblAlgn val="ctr"/>
        <c:lblOffset val="100"/>
        <c:noMultiLvlLbl val="0"/>
      </c:catAx>
      <c:valAx>
        <c:axId val="113655664"/>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4353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'3 - Budget og regnskab'!$B$4</c:f>
              <c:strCache>
                <c:ptCount val="1"/>
                <c:pt idx="0">
                  <c:v>, BUDGET, 1.000 kr.</c:v>
                </c:pt>
              </c:strCache>
            </c:strRef>
          </c:tx>
          <c:spPr>
            <a:solidFill>
              <a:srgbClr val="00B0F0"/>
            </a:solidFill>
            <a:ln>
              <a:solidFill>
                <a:srgbClr val="00B050"/>
              </a:solidFill>
              <a:prstDash val="sysDash"/>
            </a:ln>
            <a:effectLst/>
          </c:spPr>
          <c:invertIfNegative val="0"/>
          <c:cat>
            <c:numRef>
              <c:f>'3 - Budget og regnskab'!$C$2:$L$2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'3 - Budget og regnskab'!$C$4:$L$4</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469D-49CE-8265-37BA1DA5B535}"/>
            </c:ext>
          </c:extLst>
        </c:ser>
        <c:ser>
          <c:idx val="0"/>
          <c:order val="1"/>
          <c:tx>
            <c:strRef>
              <c:f>'3 - Budget og regnskab'!$B$3</c:f>
              <c:strCache>
                <c:ptCount val="1"/>
                <c:pt idx="0">
                  <c:v>, REGNSKAB, 1.000 kr.</c:v>
                </c:pt>
              </c:strCache>
            </c:strRef>
          </c:tx>
          <c:spPr>
            <a:solidFill>
              <a:srgbClr val="00B050"/>
            </a:solidFill>
            <a:ln>
              <a:solidFill>
                <a:srgbClr val="00B050"/>
              </a:solidFill>
            </a:ln>
            <a:effectLst/>
          </c:spPr>
          <c:invertIfNegative val="0"/>
          <c:cat>
            <c:numRef>
              <c:f>'3 - Budget og regnskab'!$C$2:$L$2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'3 - Budget og regnskab'!$C$3:$L$3</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469D-49CE-8265-37BA1DA5B535}"/>
            </c:ext>
          </c:extLst>
        </c:ser>
        <c:dLbls>
          <c:showLegendKey val="0"/>
          <c:showVal val="0"/>
          <c:showCatName val="0"/>
          <c:showSerName val="0"/>
          <c:showPercent val="0"/>
          <c:showBubbleSize val="0"/>
        </c:dLbls>
        <c:gapWidth val="150"/>
        <c:axId val="184353976"/>
        <c:axId val="113655664"/>
      </c:barChart>
      <c:lineChart>
        <c:grouping val="standard"/>
        <c:varyColors val="0"/>
        <c:ser>
          <c:idx val="2"/>
          <c:order val="2"/>
          <c:tx>
            <c:strRef>
              <c:f>'3 - Budget og regnskab'!$B$5</c:f>
              <c:strCache>
                <c:ptCount val="1"/>
                <c:pt idx="0">
                  <c:v>, YDELSESMODTAGER</c:v>
                </c:pt>
              </c:strCache>
            </c:strRef>
          </c:tx>
          <c:spPr>
            <a:ln w="28575" cap="rnd">
              <a:solidFill>
                <a:srgbClr val="FF0000"/>
              </a:solidFill>
              <a:prstDash val="solid"/>
              <a:round/>
            </a:ln>
            <a:effectLst/>
          </c:spPr>
          <c:marker>
            <c:symbol val="none"/>
          </c:marker>
          <c:val>
            <c:numRef>
              <c:f>'3 - Budget og regnskab'!$C$5:$L$5</c:f>
              <c:numCache>
                <c:formatCode>_ * #,##0.0_ ;_ * \-#,##0.0_ ;_ * "-"??_ ;_ @_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8-469D-49CE-8265-37BA1DA5B535}"/>
            </c:ext>
          </c:extLst>
        </c:ser>
        <c:dLbls>
          <c:showLegendKey val="0"/>
          <c:showVal val="0"/>
          <c:showCatName val="0"/>
          <c:showSerName val="0"/>
          <c:showPercent val="0"/>
          <c:showBubbleSize val="0"/>
        </c:dLbls>
        <c:marker val="1"/>
        <c:smooth val="0"/>
        <c:axId val="496751344"/>
        <c:axId val="2120694432"/>
      </c:lineChart>
      <c:catAx>
        <c:axId val="18435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3655664"/>
        <c:crosses val="autoZero"/>
        <c:auto val="1"/>
        <c:lblAlgn val="ctr"/>
        <c:lblOffset val="100"/>
        <c:noMultiLvlLbl val="0"/>
      </c:catAx>
      <c:valAx>
        <c:axId val="113655664"/>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4353976"/>
        <c:crosses val="autoZero"/>
        <c:crossBetween val="between"/>
      </c:valAx>
      <c:valAx>
        <c:axId val="2120694432"/>
        <c:scaling>
          <c:orientation val="minMax"/>
        </c:scaling>
        <c:delete val="0"/>
        <c:axPos val="r"/>
        <c:numFmt formatCode="_ * #,##0.0_ ;_ * \-#,##0.0_ ;_ * &quot;-&quot;??_ ;_ @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96751344"/>
        <c:crosses val="max"/>
        <c:crossBetween val="between"/>
      </c:valAx>
      <c:catAx>
        <c:axId val="496751344"/>
        <c:scaling>
          <c:orientation val="minMax"/>
        </c:scaling>
        <c:delete val="1"/>
        <c:axPos val="b"/>
        <c:majorTickMark val="out"/>
        <c:minorTickMark val="none"/>
        <c:tickLblPos val="nextTo"/>
        <c:crossAx val="21206944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scatterChart>
        <c:scatterStyle val="lineMarker"/>
        <c:varyColors val="0"/>
        <c:ser>
          <c:idx val="0"/>
          <c:order val="0"/>
          <c:tx>
            <c:strRef>
              <c:f>Analyse!$H$117</c:f>
              <c:strCache>
                <c:ptCount val="1"/>
              </c:strCache>
            </c:strRef>
          </c:tx>
          <c:spPr>
            <a:ln w="25400" cap="rnd">
              <a:noFill/>
              <a:round/>
            </a:ln>
            <a:effectLst/>
          </c:spPr>
          <c:marker>
            <c:symbol val="circle"/>
            <c:size val="5"/>
            <c:spPr>
              <a:solidFill>
                <a:schemeClr val="accent2"/>
              </a:solidFill>
              <a:ln w="9525">
                <a:solidFill>
                  <a:schemeClr val="accent2"/>
                </a:solidFill>
              </a:ln>
              <a:effectLst/>
            </c:spPr>
          </c:marker>
          <c:dLbls>
            <c:dLbl>
              <c:idx val="0"/>
              <c:tx>
                <c:rich>
                  <a:bodyPr/>
                  <a:lstStyle/>
                  <a:p>
                    <a:fld id="{C3062542-CAA5-4B65-A340-77CAF8AD773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E3-49F9-AE65-AB013FCC8422}"/>
                </c:ext>
              </c:extLst>
            </c:dLbl>
            <c:dLbl>
              <c:idx val="1"/>
              <c:tx>
                <c:rich>
                  <a:bodyPr/>
                  <a:lstStyle/>
                  <a:p>
                    <a:fld id="{243AF7D3-196B-42BC-B799-F8EAFB752D6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8E3-49F9-AE65-AB013FCC8422}"/>
                </c:ext>
              </c:extLst>
            </c:dLbl>
            <c:dLbl>
              <c:idx val="2"/>
              <c:tx>
                <c:rich>
                  <a:bodyPr/>
                  <a:lstStyle/>
                  <a:p>
                    <a:fld id="{B55EC8B5-E9FC-49F3-A8C3-489155315A4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8E3-49F9-AE65-AB013FCC8422}"/>
                </c:ext>
              </c:extLst>
            </c:dLbl>
            <c:dLbl>
              <c:idx val="3"/>
              <c:tx>
                <c:rich>
                  <a:bodyPr/>
                  <a:lstStyle/>
                  <a:p>
                    <a:fld id="{3A45A12B-A9DA-43F5-BA9D-41635151536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8E3-49F9-AE65-AB013FCC8422}"/>
                </c:ext>
              </c:extLst>
            </c:dLbl>
            <c:dLbl>
              <c:idx val="4"/>
              <c:tx>
                <c:rich>
                  <a:bodyPr/>
                  <a:lstStyle/>
                  <a:p>
                    <a:fld id="{03D79288-01B2-4F25-AE5D-27E811D251F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8E3-49F9-AE65-AB013FCC8422}"/>
                </c:ext>
              </c:extLst>
            </c:dLbl>
            <c:dLbl>
              <c:idx val="5"/>
              <c:tx>
                <c:rich>
                  <a:bodyPr/>
                  <a:lstStyle/>
                  <a:p>
                    <a:fld id="{457AF247-E900-43A0-891C-1C69B9B65A1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8E3-49F9-AE65-AB013FCC8422}"/>
                </c:ext>
              </c:extLst>
            </c:dLbl>
            <c:dLbl>
              <c:idx val="6"/>
              <c:tx>
                <c:rich>
                  <a:bodyPr/>
                  <a:lstStyle/>
                  <a:p>
                    <a:fld id="{2FD24769-2AA3-4232-B707-3B2FFBE87CA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E3-49F9-AE65-AB013FCC8422}"/>
                </c:ext>
              </c:extLst>
            </c:dLbl>
            <c:dLbl>
              <c:idx val="7"/>
              <c:tx>
                <c:rich>
                  <a:bodyPr/>
                  <a:lstStyle/>
                  <a:p>
                    <a:fld id="{322641B9-5606-402E-BF7A-C7F04AA864A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8E3-49F9-AE65-AB013FCC8422}"/>
                </c:ext>
              </c:extLst>
            </c:dLbl>
            <c:dLbl>
              <c:idx val="8"/>
              <c:tx>
                <c:rich>
                  <a:bodyPr/>
                  <a:lstStyle/>
                  <a:p>
                    <a:fld id="{610176A5-4A45-481D-8A6C-174BFD01A9A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8E3-49F9-AE65-AB013FCC8422}"/>
                </c:ext>
              </c:extLst>
            </c:dLbl>
            <c:dLbl>
              <c:idx val="9"/>
              <c:tx>
                <c:rich>
                  <a:bodyPr/>
                  <a:lstStyle/>
                  <a:p>
                    <a:fld id="{212B971E-98D9-4079-A9B9-2215B67F5A7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8E3-49F9-AE65-AB013FCC8422}"/>
                </c:ext>
              </c:extLst>
            </c:dLbl>
            <c:dLbl>
              <c:idx val="10"/>
              <c:tx>
                <c:rich>
                  <a:bodyPr/>
                  <a:lstStyle/>
                  <a:p>
                    <a:fld id="{EE709D84-220C-40F9-8D6F-1EB60B8B9E5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8E3-49F9-AE65-AB013FCC8422}"/>
                </c:ext>
              </c:extLst>
            </c:dLbl>
            <c:dLbl>
              <c:idx val="11"/>
              <c:tx>
                <c:rich>
                  <a:bodyPr/>
                  <a:lstStyle/>
                  <a:p>
                    <a:fld id="{3CEA72D5-4376-49CD-AD83-D2834EEA19D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8E3-49F9-AE65-AB013FCC8422}"/>
                </c:ext>
              </c:extLst>
            </c:dLbl>
            <c:dLbl>
              <c:idx val="12"/>
              <c:tx>
                <c:rich>
                  <a:bodyPr/>
                  <a:lstStyle/>
                  <a:p>
                    <a:fld id="{6114EB29-9315-4C52-B72C-2C752B91E90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E3-49F9-AE65-AB013FCC8422}"/>
                </c:ext>
              </c:extLst>
            </c:dLbl>
            <c:dLbl>
              <c:idx val="13"/>
              <c:tx>
                <c:rich>
                  <a:bodyPr/>
                  <a:lstStyle/>
                  <a:p>
                    <a:fld id="{5C76C687-878E-49B3-BFAC-A2F7204B418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8E3-49F9-AE65-AB013FCC8422}"/>
                </c:ext>
              </c:extLst>
            </c:dLbl>
            <c:dLbl>
              <c:idx val="14"/>
              <c:tx>
                <c:rich>
                  <a:bodyPr/>
                  <a:lstStyle/>
                  <a:p>
                    <a:fld id="{F86264BE-310C-4B6E-9BC3-EB1B58BF178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8E3-49F9-AE65-AB013FCC8422}"/>
                </c:ext>
              </c:extLst>
            </c:dLbl>
            <c:dLbl>
              <c:idx val="15"/>
              <c:tx>
                <c:rich>
                  <a:bodyPr/>
                  <a:lstStyle/>
                  <a:p>
                    <a:fld id="{03F48030-2B55-4046-BBF5-4C56DE587A0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8E3-49F9-AE65-AB013FCC8422}"/>
                </c:ext>
              </c:extLst>
            </c:dLbl>
            <c:dLbl>
              <c:idx val="16"/>
              <c:tx>
                <c:rich>
                  <a:bodyPr/>
                  <a:lstStyle/>
                  <a:p>
                    <a:fld id="{5964B52E-EC6E-4E59-816A-52FF88184D6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8E3-49F9-AE65-AB013FCC8422}"/>
                </c:ext>
              </c:extLst>
            </c:dLbl>
            <c:dLbl>
              <c:idx val="17"/>
              <c:tx>
                <c:rich>
                  <a:bodyPr/>
                  <a:lstStyle/>
                  <a:p>
                    <a:fld id="{0C80069A-1ED6-46D5-A161-C8B3530F4DB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38E3-49F9-AE65-AB013FCC8422}"/>
                </c:ext>
              </c:extLst>
            </c:dLbl>
            <c:dLbl>
              <c:idx val="18"/>
              <c:tx>
                <c:rich>
                  <a:bodyPr/>
                  <a:lstStyle/>
                  <a:p>
                    <a:fld id="{3E87CA16-0153-496A-9D76-15F86E43CF3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E3-49F9-AE65-AB013FCC8422}"/>
                </c:ext>
              </c:extLst>
            </c:dLbl>
            <c:dLbl>
              <c:idx val="19"/>
              <c:tx>
                <c:rich>
                  <a:bodyPr/>
                  <a:lstStyle/>
                  <a:p>
                    <a:fld id="{56E8F248-F091-47CA-AD9B-349F805BB28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E3-49F9-AE65-AB013FCC8422}"/>
                </c:ext>
              </c:extLst>
            </c:dLbl>
            <c:dLbl>
              <c:idx val="20"/>
              <c:tx>
                <c:rich>
                  <a:bodyPr/>
                  <a:lstStyle/>
                  <a:p>
                    <a:fld id="{76713FB2-A3DB-4FF7-91DE-24FF3CBEFFB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E3-49F9-AE65-AB013FCC8422}"/>
                </c:ext>
              </c:extLst>
            </c:dLbl>
            <c:dLbl>
              <c:idx val="21"/>
              <c:tx>
                <c:rich>
                  <a:bodyPr/>
                  <a:lstStyle/>
                  <a:p>
                    <a:fld id="{2F84DE30-69FC-43EF-8BE3-E76505F0791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E3-49F9-AE65-AB013FCC8422}"/>
                </c:ext>
              </c:extLst>
            </c:dLbl>
            <c:dLbl>
              <c:idx val="22"/>
              <c:tx>
                <c:rich>
                  <a:bodyPr/>
                  <a:lstStyle/>
                  <a:p>
                    <a:fld id="{A182AC8D-E148-4C7F-9C6B-64C6BFE2F4C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E3-49F9-AE65-AB013FCC8422}"/>
                </c:ext>
              </c:extLst>
            </c:dLbl>
            <c:dLbl>
              <c:idx val="23"/>
              <c:tx>
                <c:rich>
                  <a:bodyPr/>
                  <a:lstStyle/>
                  <a:p>
                    <a:fld id="{C195D881-1B03-49B5-9FC5-51F071E3925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38E3-49F9-AE65-AB013FCC8422}"/>
                </c:ext>
              </c:extLst>
            </c:dLbl>
            <c:dLbl>
              <c:idx val="24"/>
              <c:tx>
                <c:rich>
                  <a:bodyPr/>
                  <a:lstStyle/>
                  <a:p>
                    <a:fld id="{E09B0570-A5C1-4920-A3CB-FF1727DCA01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38E3-49F9-AE65-AB013FCC8422}"/>
                </c:ext>
              </c:extLst>
            </c:dLbl>
            <c:dLbl>
              <c:idx val="25"/>
              <c:tx>
                <c:rich>
                  <a:bodyPr/>
                  <a:lstStyle/>
                  <a:p>
                    <a:fld id="{9610E823-D585-41B4-8341-9B4B0DDD8E8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38E3-49F9-AE65-AB013FCC8422}"/>
                </c:ext>
              </c:extLst>
            </c:dLbl>
            <c:dLbl>
              <c:idx val="26"/>
              <c:tx>
                <c:rich>
                  <a:bodyPr/>
                  <a:lstStyle/>
                  <a:p>
                    <a:fld id="{CDDAB79A-85D1-474B-8B3D-B06BEABA00A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38E3-49F9-AE65-AB013FCC8422}"/>
                </c:ext>
              </c:extLst>
            </c:dLbl>
            <c:dLbl>
              <c:idx val="27"/>
              <c:tx>
                <c:rich>
                  <a:bodyPr/>
                  <a:lstStyle/>
                  <a:p>
                    <a:fld id="{66F377D7-4F35-41BD-9B31-B19FFC38F02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38E3-49F9-AE65-AB013FCC8422}"/>
                </c:ext>
              </c:extLst>
            </c:dLbl>
            <c:dLbl>
              <c:idx val="28"/>
              <c:tx>
                <c:rich>
                  <a:bodyPr/>
                  <a:lstStyle/>
                  <a:p>
                    <a:fld id="{EF5A386E-71A9-472B-8817-09B1AA54940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38E3-49F9-AE65-AB013FCC8422}"/>
                </c:ext>
              </c:extLst>
            </c:dLbl>
            <c:dLbl>
              <c:idx val="29"/>
              <c:tx>
                <c:rich>
                  <a:bodyPr/>
                  <a:lstStyle/>
                  <a:p>
                    <a:fld id="{FE49D5B3-41F8-441E-B6FD-C0DD708BF14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38E3-49F9-AE65-AB013FCC8422}"/>
                </c:ext>
              </c:extLst>
            </c:dLbl>
            <c:dLbl>
              <c:idx val="30"/>
              <c:tx>
                <c:rich>
                  <a:bodyPr/>
                  <a:lstStyle/>
                  <a:p>
                    <a:fld id="{16507C26-D99E-4915-9F1E-0CD9B8F74B8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38E3-49F9-AE65-AB013FCC8422}"/>
                </c:ext>
              </c:extLst>
            </c:dLbl>
            <c:dLbl>
              <c:idx val="31"/>
              <c:tx>
                <c:rich>
                  <a:bodyPr/>
                  <a:lstStyle/>
                  <a:p>
                    <a:fld id="{5CE4FAC6-0017-4D2A-8E8C-071424E493A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38E3-49F9-AE65-AB013FCC8422}"/>
                </c:ext>
              </c:extLst>
            </c:dLbl>
            <c:dLbl>
              <c:idx val="32"/>
              <c:tx>
                <c:rich>
                  <a:bodyPr/>
                  <a:lstStyle/>
                  <a:p>
                    <a:fld id="{4127402B-13DB-46A7-B23B-27AC70E3B33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38E3-49F9-AE65-AB013FCC8422}"/>
                </c:ext>
              </c:extLst>
            </c:dLbl>
            <c:dLbl>
              <c:idx val="33"/>
              <c:tx>
                <c:rich>
                  <a:bodyPr/>
                  <a:lstStyle/>
                  <a:p>
                    <a:fld id="{A6536B45-575B-469C-B178-D5AD3A0B55E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38E3-49F9-AE65-AB013FCC8422}"/>
                </c:ext>
              </c:extLst>
            </c:dLbl>
            <c:dLbl>
              <c:idx val="34"/>
              <c:tx>
                <c:rich>
                  <a:bodyPr/>
                  <a:lstStyle/>
                  <a:p>
                    <a:fld id="{7ED2BFE7-860A-46CD-9B76-31B49E4A631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38E3-49F9-AE65-AB013FCC8422}"/>
                </c:ext>
              </c:extLst>
            </c:dLbl>
            <c:dLbl>
              <c:idx val="35"/>
              <c:tx>
                <c:rich>
                  <a:bodyPr/>
                  <a:lstStyle/>
                  <a:p>
                    <a:fld id="{E13F9069-756C-4C43-9970-B3A139595CB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38E3-49F9-AE65-AB013FCC8422}"/>
                </c:ext>
              </c:extLst>
            </c:dLbl>
            <c:dLbl>
              <c:idx val="36"/>
              <c:tx>
                <c:rich>
                  <a:bodyPr/>
                  <a:lstStyle/>
                  <a:p>
                    <a:fld id="{195780CD-6183-4C9F-B265-1BA1707D641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38E3-49F9-AE65-AB013FCC8422}"/>
                </c:ext>
              </c:extLst>
            </c:dLbl>
            <c:dLbl>
              <c:idx val="37"/>
              <c:tx>
                <c:rich>
                  <a:bodyPr/>
                  <a:lstStyle/>
                  <a:p>
                    <a:fld id="{C290BA6E-38FB-413A-A0CF-C8CBB8CCEE2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38E3-49F9-AE65-AB013FCC8422}"/>
                </c:ext>
              </c:extLst>
            </c:dLbl>
            <c:dLbl>
              <c:idx val="38"/>
              <c:tx>
                <c:rich>
                  <a:bodyPr/>
                  <a:lstStyle/>
                  <a:p>
                    <a:fld id="{5370CD84-41B7-4076-8FFB-C10EB1E5822A}"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38E3-49F9-AE65-AB013FCC8422}"/>
                </c:ext>
              </c:extLst>
            </c:dLbl>
            <c:dLbl>
              <c:idx val="39"/>
              <c:tx>
                <c:rich>
                  <a:bodyPr/>
                  <a:lstStyle/>
                  <a:p>
                    <a:fld id="{22F44B2D-1FEB-4B3B-9F1F-E2B3EE07EF1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38E3-49F9-AE65-AB013FCC8422}"/>
                </c:ext>
              </c:extLst>
            </c:dLbl>
            <c:dLbl>
              <c:idx val="40"/>
              <c:tx>
                <c:rich>
                  <a:bodyPr/>
                  <a:lstStyle/>
                  <a:p>
                    <a:fld id="{468BB4E5-443F-49AC-B1E4-F882B78C825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38E3-49F9-AE65-AB013FCC8422}"/>
                </c:ext>
              </c:extLst>
            </c:dLbl>
            <c:dLbl>
              <c:idx val="41"/>
              <c:tx>
                <c:rich>
                  <a:bodyPr/>
                  <a:lstStyle/>
                  <a:p>
                    <a:fld id="{D6D2320F-6315-4930-837B-12FAB9B5CF9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38E3-49F9-AE65-AB013FCC8422}"/>
                </c:ext>
              </c:extLst>
            </c:dLbl>
            <c:dLbl>
              <c:idx val="42"/>
              <c:tx>
                <c:rich>
                  <a:bodyPr/>
                  <a:lstStyle/>
                  <a:p>
                    <a:fld id="{71C8A3E7-9669-41A7-82A8-8DD43C1A7C1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38E3-49F9-AE65-AB013FCC8422}"/>
                </c:ext>
              </c:extLst>
            </c:dLbl>
            <c:dLbl>
              <c:idx val="43"/>
              <c:tx>
                <c:rich>
                  <a:bodyPr/>
                  <a:lstStyle/>
                  <a:p>
                    <a:fld id="{025CA131-5538-4117-9CAE-82DEB13D9A5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38E3-49F9-AE65-AB013FCC8422}"/>
                </c:ext>
              </c:extLst>
            </c:dLbl>
            <c:dLbl>
              <c:idx val="44"/>
              <c:tx>
                <c:rich>
                  <a:bodyPr/>
                  <a:lstStyle/>
                  <a:p>
                    <a:fld id="{90538651-CEE9-47BB-BF89-259069D3BD16}"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38E3-49F9-AE65-AB013FCC8422}"/>
                </c:ext>
              </c:extLst>
            </c:dLbl>
            <c:dLbl>
              <c:idx val="45"/>
              <c:tx>
                <c:rich>
                  <a:bodyPr/>
                  <a:lstStyle/>
                  <a:p>
                    <a:fld id="{F356B224-BC25-41B5-9B56-2381DBB34B76}"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38E3-49F9-AE65-AB013FCC8422}"/>
                </c:ext>
              </c:extLst>
            </c:dLbl>
            <c:dLbl>
              <c:idx val="46"/>
              <c:tx>
                <c:rich>
                  <a:bodyPr/>
                  <a:lstStyle/>
                  <a:p>
                    <a:fld id="{3E3A47A1-18F0-4D6C-A71D-93DEB0C46C8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38E3-49F9-AE65-AB013FCC8422}"/>
                </c:ext>
              </c:extLst>
            </c:dLbl>
            <c:dLbl>
              <c:idx val="47"/>
              <c:tx>
                <c:rich>
                  <a:bodyPr/>
                  <a:lstStyle/>
                  <a:p>
                    <a:fld id="{3728DF91-9CA9-4106-A55E-431B3DE55BC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38E3-49F9-AE65-AB013FCC8422}"/>
                </c:ext>
              </c:extLst>
            </c:dLbl>
            <c:dLbl>
              <c:idx val="48"/>
              <c:tx>
                <c:rich>
                  <a:bodyPr/>
                  <a:lstStyle/>
                  <a:p>
                    <a:fld id="{32B38CED-CCDC-47D8-898F-F6704C13542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38E3-49F9-AE65-AB013FCC8422}"/>
                </c:ext>
              </c:extLst>
            </c:dLbl>
            <c:dLbl>
              <c:idx val="49"/>
              <c:tx>
                <c:rich>
                  <a:bodyPr/>
                  <a:lstStyle/>
                  <a:p>
                    <a:fld id="{D88A9379-053F-479F-88D9-CF328038B85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38E3-49F9-AE65-AB013FCC8422}"/>
                </c:ext>
              </c:extLst>
            </c:dLbl>
            <c:dLbl>
              <c:idx val="50"/>
              <c:tx>
                <c:rich>
                  <a:bodyPr/>
                  <a:lstStyle/>
                  <a:p>
                    <a:fld id="{484A4DC1-3E8B-4E43-BD1D-01170FEED2E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38E3-49F9-AE65-AB013FCC8422}"/>
                </c:ext>
              </c:extLst>
            </c:dLbl>
            <c:dLbl>
              <c:idx val="51"/>
              <c:tx>
                <c:rich>
                  <a:bodyPr/>
                  <a:lstStyle/>
                  <a:p>
                    <a:fld id="{AFE8AF58-5D6E-4884-A8E4-4B4E56FD7B4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38E3-49F9-AE65-AB013FCC8422}"/>
                </c:ext>
              </c:extLst>
            </c:dLbl>
            <c:dLbl>
              <c:idx val="52"/>
              <c:tx>
                <c:rich>
                  <a:bodyPr/>
                  <a:lstStyle/>
                  <a:p>
                    <a:fld id="{7EE1C3B2-55A3-44A7-8DDB-7829E837ACC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38E3-49F9-AE65-AB013FCC8422}"/>
                </c:ext>
              </c:extLst>
            </c:dLbl>
            <c:dLbl>
              <c:idx val="53"/>
              <c:tx>
                <c:rich>
                  <a:bodyPr/>
                  <a:lstStyle/>
                  <a:p>
                    <a:fld id="{D5629D88-CA07-4AE4-9D6D-93CEDAF8D50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38E3-49F9-AE65-AB013FCC8422}"/>
                </c:ext>
              </c:extLst>
            </c:dLbl>
            <c:dLbl>
              <c:idx val="54"/>
              <c:tx>
                <c:rich>
                  <a:bodyPr/>
                  <a:lstStyle/>
                  <a:p>
                    <a:fld id="{150ABD12-A9BC-46F0-A843-4F6BC3580AA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38E3-49F9-AE65-AB013FCC8422}"/>
                </c:ext>
              </c:extLst>
            </c:dLbl>
            <c:dLbl>
              <c:idx val="55"/>
              <c:tx>
                <c:rich>
                  <a:bodyPr/>
                  <a:lstStyle/>
                  <a:p>
                    <a:fld id="{8672753C-B5A2-461D-A5DD-E003E741FFF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38E3-49F9-AE65-AB013FCC8422}"/>
                </c:ext>
              </c:extLst>
            </c:dLbl>
            <c:dLbl>
              <c:idx val="56"/>
              <c:tx>
                <c:rich>
                  <a:bodyPr/>
                  <a:lstStyle/>
                  <a:p>
                    <a:fld id="{A6846628-A29C-45BC-85A0-938B8752060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38E3-49F9-AE65-AB013FCC8422}"/>
                </c:ext>
              </c:extLst>
            </c:dLbl>
            <c:dLbl>
              <c:idx val="57"/>
              <c:tx>
                <c:rich>
                  <a:bodyPr/>
                  <a:lstStyle/>
                  <a:p>
                    <a:fld id="{7060FF7B-5AF4-4745-B997-144D27B9394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38E3-49F9-AE65-AB013FCC8422}"/>
                </c:ext>
              </c:extLst>
            </c:dLbl>
            <c:dLbl>
              <c:idx val="58"/>
              <c:tx>
                <c:rich>
                  <a:bodyPr/>
                  <a:lstStyle/>
                  <a:p>
                    <a:fld id="{41BB4EAA-1AAD-492B-A3E1-EB810377418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38E3-49F9-AE65-AB013FCC8422}"/>
                </c:ext>
              </c:extLst>
            </c:dLbl>
            <c:dLbl>
              <c:idx val="59"/>
              <c:tx>
                <c:rich>
                  <a:bodyPr/>
                  <a:lstStyle/>
                  <a:p>
                    <a:fld id="{BC6572F6-08F4-4A32-AF4E-6C57C3A7794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38E3-49F9-AE65-AB013FCC8422}"/>
                </c:ext>
              </c:extLst>
            </c:dLbl>
            <c:dLbl>
              <c:idx val="60"/>
              <c:tx>
                <c:rich>
                  <a:bodyPr/>
                  <a:lstStyle/>
                  <a:p>
                    <a:fld id="{54BE7427-8825-492A-AA0B-7A8AF7C8626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38E3-49F9-AE65-AB013FCC8422}"/>
                </c:ext>
              </c:extLst>
            </c:dLbl>
            <c:dLbl>
              <c:idx val="61"/>
              <c:tx>
                <c:rich>
                  <a:bodyPr/>
                  <a:lstStyle/>
                  <a:p>
                    <a:fld id="{81F4983E-3A11-46F6-9BF1-4214DA90C2ED}"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38E3-49F9-AE65-AB013FCC8422}"/>
                </c:ext>
              </c:extLst>
            </c:dLbl>
            <c:dLbl>
              <c:idx val="62"/>
              <c:tx>
                <c:rich>
                  <a:bodyPr/>
                  <a:lstStyle/>
                  <a:p>
                    <a:fld id="{AB75034E-FB36-4939-9793-2B9D958907ED}"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38E3-49F9-AE65-AB013FCC8422}"/>
                </c:ext>
              </c:extLst>
            </c:dLbl>
            <c:dLbl>
              <c:idx val="63"/>
              <c:tx>
                <c:rich>
                  <a:bodyPr/>
                  <a:lstStyle/>
                  <a:p>
                    <a:fld id="{793E1C39-9FC9-4142-A18B-B0218ECF769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38E3-49F9-AE65-AB013FCC8422}"/>
                </c:ext>
              </c:extLst>
            </c:dLbl>
            <c:dLbl>
              <c:idx val="64"/>
              <c:tx>
                <c:rich>
                  <a:bodyPr/>
                  <a:lstStyle/>
                  <a:p>
                    <a:fld id="{177C222B-B953-405C-AF12-E9F5AD40769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38E3-49F9-AE65-AB013FCC8422}"/>
                </c:ext>
              </c:extLst>
            </c:dLbl>
            <c:dLbl>
              <c:idx val="65"/>
              <c:tx>
                <c:rich>
                  <a:bodyPr/>
                  <a:lstStyle/>
                  <a:p>
                    <a:fld id="{C9C70CBA-4F20-49FC-A1B5-1B5CBD0296D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38E3-49F9-AE65-AB013FCC8422}"/>
                </c:ext>
              </c:extLst>
            </c:dLbl>
            <c:dLbl>
              <c:idx val="66"/>
              <c:tx>
                <c:rich>
                  <a:bodyPr/>
                  <a:lstStyle/>
                  <a:p>
                    <a:fld id="{9C79AD29-2F4D-4982-8EDF-46715076132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38E3-49F9-AE65-AB013FCC8422}"/>
                </c:ext>
              </c:extLst>
            </c:dLbl>
            <c:dLbl>
              <c:idx val="67"/>
              <c:tx>
                <c:rich>
                  <a:bodyPr/>
                  <a:lstStyle/>
                  <a:p>
                    <a:fld id="{8C053010-61A6-46E8-A162-0129B347CD8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38E3-49F9-AE65-AB013FCC8422}"/>
                </c:ext>
              </c:extLst>
            </c:dLbl>
            <c:dLbl>
              <c:idx val="68"/>
              <c:tx>
                <c:rich>
                  <a:bodyPr/>
                  <a:lstStyle/>
                  <a:p>
                    <a:fld id="{535D1137-BB7B-4B91-B07C-8A158ABE4E7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38E3-49F9-AE65-AB013FCC8422}"/>
                </c:ext>
              </c:extLst>
            </c:dLbl>
            <c:dLbl>
              <c:idx val="69"/>
              <c:tx>
                <c:rich>
                  <a:bodyPr/>
                  <a:lstStyle/>
                  <a:p>
                    <a:fld id="{7B103288-D292-42FC-82E2-FA41C3C5F28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38E3-49F9-AE65-AB013FCC8422}"/>
                </c:ext>
              </c:extLst>
            </c:dLbl>
            <c:dLbl>
              <c:idx val="70"/>
              <c:tx>
                <c:rich>
                  <a:bodyPr/>
                  <a:lstStyle/>
                  <a:p>
                    <a:fld id="{6F152802-C23D-4F1E-984C-155548D41A4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38E3-49F9-AE65-AB013FCC8422}"/>
                </c:ext>
              </c:extLst>
            </c:dLbl>
            <c:dLbl>
              <c:idx val="71"/>
              <c:tx>
                <c:rich>
                  <a:bodyPr/>
                  <a:lstStyle/>
                  <a:p>
                    <a:fld id="{671CDBED-0661-4631-BC11-9978E0FAA89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38E3-49F9-AE65-AB013FCC8422}"/>
                </c:ext>
              </c:extLst>
            </c:dLbl>
            <c:dLbl>
              <c:idx val="72"/>
              <c:tx>
                <c:rich>
                  <a:bodyPr/>
                  <a:lstStyle/>
                  <a:p>
                    <a:fld id="{DBECF089-EF4D-4B5E-A9E1-BF43DE35759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38E3-49F9-AE65-AB013FCC8422}"/>
                </c:ext>
              </c:extLst>
            </c:dLbl>
            <c:dLbl>
              <c:idx val="73"/>
              <c:tx>
                <c:rich>
                  <a:bodyPr/>
                  <a:lstStyle/>
                  <a:p>
                    <a:fld id="{C5B8383D-5D47-400E-B2A1-F312F7F2384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38E3-49F9-AE65-AB013FCC8422}"/>
                </c:ext>
              </c:extLst>
            </c:dLbl>
            <c:dLbl>
              <c:idx val="74"/>
              <c:tx>
                <c:rich>
                  <a:bodyPr/>
                  <a:lstStyle/>
                  <a:p>
                    <a:fld id="{E9FE41BF-EE66-4BAB-BD1A-F9E572E5DB26}"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38E3-49F9-AE65-AB013FCC8422}"/>
                </c:ext>
              </c:extLst>
            </c:dLbl>
            <c:dLbl>
              <c:idx val="75"/>
              <c:tx>
                <c:rich>
                  <a:bodyPr/>
                  <a:lstStyle/>
                  <a:p>
                    <a:fld id="{B34013C8-1F32-43F7-B51F-F6573D57F2E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38E3-49F9-AE65-AB013FCC8422}"/>
                </c:ext>
              </c:extLst>
            </c:dLbl>
            <c:dLbl>
              <c:idx val="76"/>
              <c:tx>
                <c:rich>
                  <a:bodyPr/>
                  <a:lstStyle/>
                  <a:p>
                    <a:fld id="{80BA77D9-2E42-4C5D-A0CD-ECDDADE249D6}"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38E3-49F9-AE65-AB013FCC8422}"/>
                </c:ext>
              </c:extLst>
            </c:dLbl>
            <c:dLbl>
              <c:idx val="77"/>
              <c:tx>
                <c:rich>
                  <a:bodyPr/>
                  <a:lstStyle/>
                  <a:p>
                    <a:fld id="{B5C03A63-CEB9-468D-B639-04C2C286323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38E3-49F9-AE65-AB013FCC8422}"/>
                </c:ext>
              </c:extLst>
            </c:dLbl>
            <c:dLbl>
              <c:idx val="78"/>
              <c:tx>
                <c:rich>
                  <a:bodyPr/>
                  <a:lstStyle/>
                  <a:p>
                    <a:fld id="{9C657EAE-A697-413E-A912-91317373015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38E3-49F9-AE65-AB013FCC8422}"/>
                </c:ext>
              </c:extLst>
            </c:dLbl>
            <c:dLbl>
              <c:idx val="79"/>
              <c:tx>
                <c:rich>
                  <a:bodyPr/>
                  <a:lstStyle/>
                  <a:p>
                    <a:fld id="{DBD8CD7F-31CA-411C-B6F7-A7AEB3318972}"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38E3-49F9-AE65-AB013FCC8422}"/>
                </c:ext>
              </c:extLst>
            </c:dLbl>
            <c:dLbl>
              <c:idx val="80"/>
              <c:tx>
                <c:rich>
                  <a:bodyPr/>
                  <a:lstStyle/>
                  <a:p>
                    <a:fld id="{34472AE7-2080-448B-9603-B92EC363D82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38E3-49F9-AE65-AB013FCC8422}"/>
                </c:ext>
              </c:extLst>
            </c:dLbl>
            <c:dLbl>
              <c:idx val="81"/>
              <c:tx>
                <c:rich>
                  <a:bodyPr/>
                  <a:lstStyle/>
                  <a:p>
                    <a:fld id="{849F826F-A320-4C02-9A45-236256F21AE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38E3-49F9-AE65-AB013FCC8422}"/>
                </c:ext>
              </c:extLst>
            </c:dLbl>
            <c:dLbl>
              <c:idx val="82"/>
              <c:tx>
                <c:rich>
                  <a:bodyPr/>
                  <a:lstStyle/>
                  <a:p>
                    <a:fld id="{7AC08749-3C71-48E9-93F6-5E2FC7B38E9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38E3-49F9-AE65-AB013FCC8422}"/>
                </c:ext>
              </c:extLst>
            </c:dLbl>
            <c:dLbl>
              <c:idx val="83"/>
              <c:tx>
                <c:rich>
                  <a:bodyPr/>
                  <a:lstStyle/>
                  <a:p>
                    <a:fld id="{DDCFC784-C533-481E-93D3-545FD53ABFE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38E3-49F9-AE65-AB013FCC8422}"/>
                </c:ext>
              </c:extLst>
            </c:dLbl>
            <c:dLbl>
              <c:idx val="84"/>
              <c:tx>
                <c:rich>
                  <a:bodyPr/>
                  <a:lstStyle/>
                  <a:p>
                    <a:fld id="{6E277BC9-6F7E-467C-B216-8317C611C9A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38E3-49F9-AE65-AB013FCC8422}"/>
                </c:ext>
              </c:extLst>
            </c:dLbl>
            <c:dLbl>
              <c:idx val="85"/>
              <c:tx>
                <c:rich>
                  <a:bodyPr/>
                  <a:lstStyle/>
                  <a:p>
                    <a:fld id="{4EA431C9-C0DB-40E0-BD92-F428E86DC6C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38E3-49F9-AE65-AB013FCC8422}"/>
                </c:ext>
              </c:extLst>
            </c:dLbl>
            <c:dLbl>
              <c:idx val="86"/>
              <c:tx>
                <c:rich>
                  <a:bodyPr/>
                  <a:lstStyle/>
                  <a:p>
                    <a:fld id="{7553DDBF-20B5-40E0-8BA8-2815954A964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38E3-49F9-AE65-AB013FCC8422}"/>
                </c:ext>
              </c:extLst>
            </c:dLbl>
            <c:dLbl>
              <c:idx val="87"/>
              <c:tx>
                <c:rich>
                  <a:bodyPr/>
                  <a:lstStyle/>
                  <a:p>
                    <a:fld id="{B9029ED7-570A-414F-BC23-EE018547CBB6}"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38E3-49F9-AE65-AB013FCC8422}"/>
                </c:ext>
              </c:extLst>
            </c:dLbl>
            <c:dLbl>
              <c:idx val="88"/>
              <c:tx>
                <c:rich>
                  <a:bodyPr/>
                  <a:lstStyle/>
                  <a:p>
                    <a:fld id="{529F11FC-B6DB-453C-9975-59C5D842B8C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38E3-49F9-AE65-AB013FCC8422}"/>
                </c:ext>
              </c:extLst>
            </c:dLbl>
            <c:dLbl>
              <c:idx val="89"/>
              <c:tx>
                <c:rich>
                  <a:bodyPr/>
                  <a:lstStyle/>
                  <a:p>
                    <a:fld id="{1CB4B7DE-9141-44ED-A227-54BDF4F8335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38E3-49F9-AE65-AB013FCC8422}"/>
                </c:ext>
              </c:extLst>
            </c:dLbl>
            <c:dLbl>
              <c:idx val="90"/>
              <c:tx>
                <c:rich>
                  <a:bodyPr/>
                  <a:lstStyle/>
                  <a:p>
                    <a:fld id="{EE2FC8D7-7C82-4CA1-A28E-89B8FF18B69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38E3-49F9-AE65-AB013FCC8422}"/>
                </c:ext>
              </c:extLst>
            </c:dLbl>
            <c:dLbl>
              <c:idx val="91"/>
              <c:tx>
                <c:rich>
                  <a:bodyPr/>
                  <a:lstStyle/>
                  <a:p>
                    <a:fld id="{4785C60A-40A5-47D2-8E89-FDCB3F840E5D}"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38E3-49F9-AE65-AB013FCC8422}"/>
                </c:ext>
              </c:extLst>
            </c:dLbl>
            <c:dLbl>
              <c:idx val="92"/>
              <c:tx>
                <c:rich>
                  <a:bodyPr/>
                  <a:lstStyle/>
                  <a:p>
                    <a:fld id="{5A631722-CBE9-47C3-A257-0723C76649A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38E3-49F9-AE65-AB013FCC8422}"/>
                </c:ext>
              </c:extLst>
            </c:dLbl>
            <c:dLbl>
              <c:idx val="93"/>
              <c:tx>
                <c:rich>
                  <a:bodyPr/>
                  <a:lstStyle/>
                  <a:p>
                    <a:fld id="{97AC1955-95FE-4471-BDC4-7583F158194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38E3-49F9-AE65-AB013FCC8422}"/>
                </c:ext>
              </c:extLst>
            </c:dLbl>
            <c:dLbl>
              <c:idx val="94"/>
              <c:tx>
                <c:rich>
                  <a:bodyPr/>
                  <a:lstStyle/>
                  <a:p>
                    <a:fld id="{4FF191A4-F11B-46D3-91ED-D88393BF11BA}"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38E3-49F9-AE65-AB013FCC8422}"/>
                </c:ext>
              </c:extLst>
            </c:dLbl>
            <c:dLbl>
              <c:idx val="95"/>
              <c:tx>
                <c:rich>
                  <a:bodyPr/>
                  <a:lstStyle/>
                  <a:p>
                    <a:fld id="{DE5AA160-4723-4F42-B443-BD3371C068E5}"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38E3-49F9-AE65-AB013FCC8422}"/>
                </c:ext>
              </c:extLst>
            </c:dLbl>
            <c:dLbl>
              <c:idx val="96"/>
              <c:tx>
                <c:rich>
                  <a:bodyPr/>
                  <a:lstStyle/>
                  <a:p>
                    <a:fld id="{E0C0DE4E-C527-4A05-B5ED-9AC6C25D322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38E3-49F9-AE65-AB013FCC8422}"/>
                </c:ext>
              </c:extLst>
            </c:dLbl>
            <c:dLbl>
              <c:idx val="97"/>
              <c:tx>
                <c:rich>
                  <a:bodyPr/>
                  <a:lstStyle/>
                  <a:p>
                    <a:fld id="{C6F05E1C-A475-4C90-BF38-22E91B830D7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38E3-49F9-AE65-AB013FCC84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BEREGNING!$AC$414:$AC$511</c:f>
              <c:numCache>
                <c:formatCode>_ * #,##0_ ;_ * \-#,##0_ ;_ * "-"??_ ;_ @_ </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numCache>
            </c:numRef>
          </c:xVal>
          <c:yVal>
            <c:numRef>
              <c:f>BEREGNING!$AC$313:$AC$410</c:f>
              <c:numCache>
                <c:formatCode>_ * #,##0_ ;_ * \-#,##0_ ;_ * "-"??_ ;_ @_ </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numCache>
            </c:numRef>
          </c:yVal>
          <c:smooth val="0"/>
          <c:extLst>
            <c:ext xmlns:c15="http://schemas.microsoft.com/office/drawing/2012/chart" uri="{02D57815-91ED-43cb-92C2-25804820EDAC}">
              <c15:datalabelsRange>
                <c15:f>BEREGNING!$AB$313:$AB$410</c15:f>
                <c15:dlblRangeCache>
                  <c:ptCount val="98"/>
                </c15:dlblRangeCache>
              </c15:datalabelsRange>
            </c:ext>
            <c:ext xmlns:c16="http://schemas.microsoft.com/office/drawing/2014/chart" uri="{C3380CC4-5D6E-409C-BE32-E72D297353CC}">
              <c16:uniqueId val="{00000062-38E3-49F9-AE65-AB013FCC8422}"/>
            </c:ext>
          </c:extLst>
        </c:ser>
        <c:dLbls>
          <c:showLegendKey val="0"/>
          <c:showVal val="1"/>
          <c:showCatName val="0"/>
          <c:showSerName val="0"/>
          <c:showPercent val="0"/>
          <c:showBubbleSize val="0"/>
        </c:dLbls>
        <c:axId val="182700288"/>
        <c:axId val="233209624"/>
      </c:scatterChart>
      <c:valAx>
        <c:axId val="1827002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b" anchorCtr="1"/>
              <a:lstStyle/>
              <a:p>
                <a:pPr marL="0" marR="0" lvl="0" indent="0" algn="ctr" defTabSz="914400" rtl="0" eaLnBrk="1" fontAlgn="auto" latinLnBrk="0" hangingPunct="1">
                  <a:lnSpc>
                    <a:spcPct val="100000"/>
                  </a:lnSpc>
                  <a:spcBef>
                    <a:spcPts val="0"/>
                  </a:spcBef>
                  <a:spcAft>
                    <a:spcPts val="0"/>
                  </a:spcAft>
                  <a:buClrTx/>
                  <a:buSzTx/>
                  <a:buFontTx/>
                  <a:buNone/>
                  <a:tabLst/>
                  <a:defRPr lang="da-DK" sz="1800" b="0" i="0" u="none" strike="noStrike" kern="1200" baseline="0">
                    <a:solidFill>
                      <a:srgbClr val="03001E">
                        <a:lumMod val="65000"/>
                        <a:lumOff val="35000"/>
                      </a:srgbClr>
                    </a:solidFill>
                    <a:latin typeface="+mn-lt"/>
                    <a:ea typeface="+mn-ea"/>
                    <a:cs typeface="+mn-cs"/>
                  </a:defRPr>
                </a:pPr>
                <a:r>
                  <a:rPr lang="da-DK" sz="1800" b="0" i="0" u="none" strike="noStrike" kern="1200" baseline="0">
                    <a:solidFill>
                      <a:schemeClr val="accent2">
                        <a:lumMod val="75000"/>
                      </a:schemeClr>
                    </a:solidFill>
                    <a:latin typeface="+mn-lt"/>
                    <a:ea typeface="+mn-ea"/>
                    <a:cs typeface="+mn-cs"/>
                  </a:rPr>
                  <a:t>Sum af YDELSESMODTAGERE, pr. 1000 18-66-årige (udvikling i difference fra hele landet)</a:t>
                </a:r>
              </a:p>
            </c:rich>
          </c:tx>
          <c:layout>
            <c:manualLayout>
              <c:xMode val="edge"/>
              <c:yMode val="edge"/>
              <c:x val="0.1600126312335958"/>
              <c:y val="0.94222525860737993"/>
            </c:manualLayout>
          </c:layout>
          <c:overlay val="0"/>
          <c:spPr>
            <a:noFill/>
            <a:ln>
              <a:noFill/>
            </a:ln>
            <a:effectLst/>
          </c:spPr>
          <c:txPr>
            <a:bodyPr rot="0" spcFirstLastPara="1" vertOverflow="ellipsis" vert="horz" wrap="square" anchor="b" anchorCtr="1"/>
            <a:lstStyle/>
            <a:p>
              <a:pPr marL="0" marR="0" lvl="0" indent="0" algn="ctr" defTabSz="914400" rtl="0" eaLnBrk="1" fontAlgn="auto" latinLnBrk="0" hangingPunct="1">
                <a:lnSpc>
                  <a:spcPct val="100000"/>
                </a:lnSpc>
                <a:spcBef>
                  <a:spcPts val="0"/>
                </a:spcBef>
                <a:spcAft>
                  <a:spcPts val="0"/>
                </a:spcAft>
                <a:buClrTx/>
                <a:buSzTx/>
                <a:buFontTx/>
                <a:buNone/>
                <a:tabLst/>
                <a:defRPr lang="da-DK" sz="1800" b="0" i="0" u="none" strike="noStrike" kern="1200" baseline="0">
                  <a:solidFill>
                    <a:srgbClr val="03001E">
                      <a:lumMod val="65000"/>
                      <a:lumOff val="35000"/>
                    </a:srgbClr>
                  </a:solidFill>
                  <a:latin typeface="+mn-lt"/>
                  <a:ea typeface="+mn-ea"/>
                  <a:cs typeface="+mn-cs"/>
                </a:defRPr>
              </a:pPr>
              <a:endParaRPr lang="da-DK"/>
            </a:p>
          </c:txPr>
        </c:title>
        <c:numFmt formatCode="_ * #,##0_ ;_ * \-#,##0_ ;_ * &quot;-&quot;??_ ;_ @_ "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33209624"/>
        <c:crosses val="autoZero"/>
        <c:crossBetween val="midCat"/>
      </c:valAx>
      <c:valAx>
        <c:axId val="233209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03001E">
                        <a:lumMod val="65000"/>
                        <a:lumOff val="35000"/>
                      </a:srgbClr>
                    </a:solidFill>
                    <a:latin typeface="+mn-lt"/>
                    <a:ea typeface="+mn-ea"/>
                    <a:cs typeface="+mn-cs"/>
                  </a:defRPr>
                </a:pPr>
                <a:r>
                  <a:rPr lang="da-DK" sz="1800">
                    <a:solidFill>
                      <a:schemeClr val="accent2">
                        <a:lumMod val="75000"/>
                      </a:schemeClr>
                    </a:solidFill>
                  </a:rPr>
                  <a:t>Sum af REGNSKAB, kr.</a:t>
                </a:r>
                <a:r>
                  <a:rPr lang="da-DK" sz="1800" baseline="0">
                    <a:solidFill>
                      <a:schemeClr val="accent2">
                        <a:lumMod val="75000"/>
                      </a:schemeClr>
                    </a:solidFill>
                  </a:rPr>
                  <a:t> </a:t>
                </a:r>
                <a:r>
                  <a:rPr lang="da-DK" sz="1800">
                    <a:solidFill>
                      <a:schemeClr val="accent2">
                        <a:lumMod val="75000"/>
                      </a:schemeClr>
                    </a:solidFill>
                  </a:rPr>
                  <a:t>pr. 18-66-årige (udvikling i difference fra hele landet)</a:t>
                </a:r>
              </a:p>
            </c:rich>
          </c:tx>
          <c:layout>
            <c:manualLayout>
              <c:xMode val="edge"/>
              <c:yMode val="edge"/>
              <c:x val="3.6921145726349423E-3"/>
              <c:y val="0.12328130684299281"/>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baseline="0">
                  <a:solidFill>
                    <a:srgbClr val="03001E">
                      <a:lumMod val="65000"/>
                      <a:lumOff val="35000"/>
                    </a:srgbClr>
                  </a:solidFill>
                  <a:latin typeface="+mn-lt"/>
                  <a:ea typeface="+mn-ea"/>
                  <a:cs typeface="+mn-cs"/>
                </a:defRPr>
              </a:pPr>
              <a:endParaRPr lang="da-DK"/>
            </a:p>
          </c:txPr>
        </c:title>
        <c:numFmt formatCode="_ * #,##0_ ;_ * \-#,##0_ ;_ * &quot;-&quot;??_ ;_ @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2700288"/>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B3" lockText="1" noThreeD="1"/>
</file>

<file path=xl/ctrlProps/ctrlProp10.xml><?xml version="1.0" encoding="utf-8"?>
<formControlPr xmlns="http://schemas.microsoft.com/office/spreadsheetml/2009/9/main" objectType="CheckBox" fmlaLink="B112" lockText="1" noThreeD="1"/>
</file>

<file path=xl/ctrlProps/ctrlProp11.xml><?xml version="1.0" encoding="utf-8"?>
<formControlPr xmlns="http://schemas.microsoft.com/office/spreadsheetml/2009/9/main" objectType="CheckBox" fmlaLink="B115" lockText="1" noThreeD="1"/>
</file>

<file path=xl/ctrlProps/ctrlProp12.xml><?xml version="1.0" encoding="utf-8"?>
<formControlPr xmlns="http://schemas.microsoft.com/office/spreadsheetml/2009/9/main" objectType="CheckBox" fmlaLink="B116" lockText="1" noThreeD="1"/>
</file>

<file path=xl/ctrlProps/ctrlProp13.xml><?xml version="1.0" encoding="utf-8"?>
<formControlPr xmlns="http://schemas.microsoft.com/office/spreadsheetml/2009/9/main" objectType="CheckBox" fmlaLink="B117" lockText="1" noThreeD="1"/>
</file>

<file path=xl/ctrlProps/ctrlProp14.xml><?xml version="1.0" encoding="utf-8"?>
<formControlPr xmlns="http://schemas.microsoft.com/office/spreadsheetml/2009/9/main" objectType="CheckBox" fmlaLink="B129" lockText="1" noThreeD="1"/>
</file>

<file path=xl/ctrlProps/ctrlProp15.xml><?xml version="1.0" encoding="utf-8"?>
<formControlPr xmlns="http://schemas.microsoft.com/office/spreadsheetml/2009/9/main" objectType="CheckBox" fmlaLink="B104" lockText="1" noThreeD="1"/>
</file>

<file path=xl/ctrlProps/ctrlProp2.xml><?xml version="1.0" encoding="utf-8"?>
<formControlPr xmlns="http://schemas.microsoft.com/office/spreadsheetml/2009/9/main" objectType="CheckBox" fmlaLink="B4" lockText="1" noThreeD="1"/>
</file>

<file path=xl/ctrlProps/ctrlProp3.xml><?xml version="1.0" encoding="utf-8"?>
<formControlPr xmlns="http://schemas.microsoft.com/office/spreadsheetml/2009/9/main" objectType="CheckBox" fmlaLink="B105" lockText="1" noThreeD="1"/>
</file>

<file path=xl/ctrlProps/ctrlProp4.xml><?xml version="1.0" encoding="utf-8"?>
<formControlPr xmlns="http://schemas.microsoft.com/office/spreadsheetml/2009/9/main" objectType="CheckBox" fmlaLink="B106" lockText="1" noThreeD="1"/>
</file>

<file path=xl/ctrlProps/ctrlProp5.xml><?xml version="1.0" encoding="utf-8"?>
<formControlPr xmlns="http://schemas.microsoft.com/office/spreadsheetml/2009/9/main" objectType="CheckBox" fmlaLink="B107" lockText="1" noThreeD="1"/>
</file>

<file path=xl/ctrlProps/ctrlProp6.xml><?xml version="1.0" encoding="utf-8"?>
<formControlPr xmlns="http://schemas.microsoft.com/office/spreadsheetml/2009/9/main" objectType="CheckBox" fmlaLink="B108" lockText="1" noThreeD="1"/>
</file>

<file path=xl/ctrlProps/ctrlProp7.xml><?xml version="1.0" encoding="utf-8"?>
<formControlPr xmlns="http://schemas.microsoft.com/office/spreadsheetml/2009/9/main" objectType="CheckBox" fmlaLink="B109" lockText="1" noThreeD="1"/>
</file>

<file path=xl/ctrlProps/ctrlProp8.xml><?xml version="1.0" encoding="utf-8"?>
<formControlPr xmlns="http://schemas.microsoft.com/office/spreadsheetml/2009/9/main" objectType="CheckBox" fmlaLink="B110" lockText="1" noThreeD="1"/>
</file>

<file path=xl/ctrlProps/ctrlProp9.xml><?xml version="1.0" encoding="utf-8"?>
<formControlPr xmlns="http://schemas.microsoft.com/office/spreadsheetml/2009/9/main" objectType="CheckBox" fmlaLink="B1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dst.dk/Site/Dst/SingleFiles/GetArchiveFile.aspx?fi=3151484056&amp;fo=0&amp;ext=kvaldel"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2</xdr:row>
          <xdr:rowOff>9525</xdr:rowOff>
        </xdr:from>
        <xdr:to>
          <xdr:col>2</xdr:col>
          <xdr:colOff>0</xdr:colOff>
          <xdr:row>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xdr:row>
          <xdr:rowOff>9525</xdr:rowOff>
        </xdr:from>
        <xdr:to>
          <xdr:col>1</xdr:col>
          <xdr:colOff>238125</xdr:colOff>
          <xdr:row>4</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104</xdr:row>
          <xdr:rowOff>9525</xdr:rowOff>
        </xdr:from>
        <xdr:to>
          <xdr:col>1</xdr:col>
          <xdr:colOff>238125</xdr:colOff>
          <xdr:row>105</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105</xdr:row>
          <xdr:rowOff>9525</xdr:rowOff>
        </xdr:from>
        <xdr:to>
          <xdr:col>1</xdr:col>
          <xdr:colOff>238125</xdr:colOff>
          <xdr:row>106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106</xdr:row>
          <xdr:rowOff>9525</xdr:rowOff>
        </xdr:from>
        <xdr:to>
          <xdr:col>1</xdr:col>
          <xdr:colOff>238125</xdr:colOff>
          <xdr:row>107</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107</xdr:row>
          <xdr:rowOff>9525</xdr:rowOff>
        </xdr:from>
        <xdr:to>
          <xdr:col>1</xdr:col>
          <xdr:colOff>238125</xdr:colOff>
          <xdr:row>108</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108</xdr:row>
          <xdr:rowOff>9525</xdr:rowOff>
        </xdr:from>
        <xdr:to>
          <xdr:col>1</xdr:col>
          <xdr:colOff>238125</xdr:colOff>
          <xdr:row>109</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109</xdr:row>
          <xdr:rowOff>9525</xdr:rowOff>
        </xdr:from>
        <xdr:to>
          <xdr:col>1</xdr:col>
          <xdr:colOff>238125</xdr:colOff>
          <xdr:row>110</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110</xdr:row>
          <xdr:rowOff>9525</xdr:rowOff>
        </xdr:from>
        <xdr:to>
          <xdr:col>1</xdr:col>
          <xdr:colOff>238125</xdr:colOff>
          <xdr:row>111</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111</xdr:row>
          <xdr:rowOff>9525</xdr:rowOff>
        </xdr:from>
        <xdr:to>
          <xdr:col>1</xdr:col>
          <xdr:colOff>238125</xdr:colOff>
          <xdr:row>112</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114</xdr:row>
          <xdr:rowOff>9525</xdr:rowOff>
        </xdr:from>
        <xdr:to>
          <xdr:col>1</xdr:col>
          <xdr:colOff>238125</xdr:colOff>
          <xdr:row>115</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115</xdr:row>
          <xdr:rowOff>9525</xdr:rowOff>
        </xdr:from>
        <xdr:to>
          <xdr:col>1</xdr:col>
          <xdr:colOff>238125</xdr:colOff>
          <xdr:row>116</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116</xdr:row>
          <xdr:rowOff>9525</xdr:rowOff>
        </xdr:from>
        <xdr:to>
          <xdr:col>1</xdr:col>
          <xdr:colOff>238125</xdr:colOff>
          <xdr:row>128</xdr:row>
          <xdr:rowOff>9525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128</xdr:row>
          <xdr:rowOff>9525</xdr:rowOff>
        </xdr:from>
        <xdr:to>
          <xdr:col>1</xdr:col>
          <xdr:colOff>238125</xdr:colOff>
          <xdr:row>129</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103</xdr:row>
          <xdr:rowOff>9525</xdr:rowOff>
        </xdr:from>
        <xdr:to>
          <xdr:col>1</xdr:col>
          <xdr:colOff>238125</xdr:colOff>
          <xdr:row>104</xdr:row>
          <xdr:rowOff>9525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247649</xdr:colOff>
      <xdr:row>1</xdr:row>
      <xdr:rowOff>0</xdr:rowOff>
    </xdr:from>
    <xdr:to>
      <xdr:col>11</xdr:col>
      <xdr:colOff>1409537</xdr:colOff>
      <xdr:row>104</xdr:row>
      <xdr:rowOff>83607</xdr:rowOff>
    </xdr:to>
    <xdr:pic>
      <xdr:nvPicPr>
        <xdr:cNvPr id="17" name="IkonKL">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2566" y="190500"/>
          <a:ext cx="1410596" cy="857249"/>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21</xdr:col>
      <xdr:colOff>295275</xdr:colOff>
      <xdr:row>35</xdr:row>
      <xdr:rowOff>0</xdr:rowOff>
    </xdr:to>
    <xdr:sp macro="" textlink="">
      <xdr:nvSpPr>
        <xdr:cNvPr id="3" name="Tekstfelt 2">
          <a:extLst>
            <a:ext uri="{FF2B5EF4-FFF2-40B4-BE49-F238E27FC236}">
              <a16:creationId xmlns:a16="http://schemas.microsoft.com/office/drawing/2014/main" id="{00000000-0008-0000-0900-000003000000}"/>
            </a:ext>
          </a:extLst>
        </xdr:cNvPr>
        <xdr:cNvSpPr txBox="1"/>
      </xdr:nvSpPr>
      <xdr:spPr>
        <a:xfrm>
          <a:off x="266700" y="209550"/>
          <a:ext cx="12496800" cy="6457950"/>
        </a:xfrm>
        <a:prstGeom prst="rect">
          <a:avLst/>
        </a:prstGeom>
        <a:solidFill>
          <a:schemeClr val="bg2">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600" b="1" u="sng">
              <a:solidFill>
                <a:sysClr val="windowText" lastClr="000000"/>
              </a:solidFill>
            </a:rPr>
            <a:t>Udvikling</a:t>
          </a:r>
        </a:p>
        <a:p>
          <a:r>
            <a:rPr lang="da-DK" sz="1500">
              <a:solidFill>
                <a:sysClr val="windowText" lastClr="000000"/>
              </a:solidFill>
            </a:rPr>
            <a:t>I modellen kan man følge</a:t>
          </a:r>
          <a:r>
            <a:rPr lang="da-DK" sz="1500" baseline="0">
              <a:solidFill>
                <a:sysClr val="windowText" lastClr="000000"/>
              </a:solidFill>
            </a:rPr>
            <a:t> a</a:t>
          </a:r>
          <a:r>
            <a:rPr lang="da-DK" sz="1500">
              <a:solidFill>
                <a:sysClr val="windowText" lastClr="000000"/>
              </a:solidFill>
            </a:rPr>
            <a:t>lle kommuners udvikling i regnskabsresultater for de valgte overførselsudgifter i kr. pr. 18-66-årig i kommunen sammenholdt med udvikling i antallet af fuldtidsledige for de valgte overførselsudgifter pr. 1.000 18-66-årig i kommunen. Dette over en nærmere bestemt tidshorisont.</a:t>
          </a:r>
        </a:p>
        <a:p>
          <a:endParaRPr lang="da-DK" sz="1500">
            <a:solidFill>
              <a:sysClr val="windowText" lastClr="000000"/>
            </a:solidFill>
          </a:endParaRPr>
        </a:p>
        <a:p>
          <a:r>
            <a:rPr lang="da-DK" sz="1500">
              <a:solidFill>
                <a:sysClr val="windowText" lastClr="000000"/>
              </a:solidFill>
            </a:rPr>
            <a:t>I modellen skal man vælge, hvilken periode, som man ønsker at anskue udviklingen over. Dette gøres i "Analyse"-fanen. Som udgangspunkt kan man desuden se alle kommuner. Vælgers imidlertid en eller flere sammenligningskommuner vil det alene være de valgte kommuner, som fremgår af modellen.</a:t>
          </a:r>
        </a:p>
        <a:p>
          <a:endParaRPr lang="da-DK" sz="1500">
            <a:solidFill>
              <a:sysClr val="windowText" lastClr="000000"/>
            </a:solidFill>
          </a:endParaRPr>
        </a:p>
        <a:p>
          <a:r>
            <a:rPr lang="da-DK" sz="1500">
              <a:solidFill>
                <a:sysClr val="windowText" lastClr="000000"/>
              </a:solidFill>
            </a:rPr>
            <a:t>Helt overordnet er modellen baseret på de samme nøgletal, som anvendes i den første model, "Ydelsesmodtagere". Det er som udgangspunkt de samme nøgletal, som anvendes. Først ses der i denne analyse på forskellen mellem kommunernes henholdsvis regnskabsresultater for de valgte overførselsudgifter i kr. pr. 18-66-årig og antallet af fuldtidsledige for de valgte overførselsudgifter pr. 1.000 18-66-årig i de enkelte år.</a:t>
          </a:r>
        </a:p>
        <a:p>
          <a:endParaRPr lang="da-DK" sz="1500">
            <a:solidFill>
              <a:sysClr val="windowText" lastClr="000000"/>
            </a:solidFill>
          </a:endParaRPr>
        </a:p>
        <a:p>
          <a:r>
            <a:rPr lang="da-DK" sz="1500">
              <a:solidFill>
                <a:sysClr val="windowText" lastClr="000000"/>
              </a:solidFill>
            </a:rPr>
            <a:t>Herefter beregnes udviklingen mellem de enkelte år af denne forskel. En kommune kan på den måde ligge over landstendensen, men vil opnå en "negativ" værdi, hvis udviklingen fra det ene år til det andet gør, at den pågældende kommune nærmer sig landstendensen.</a:t>
          </a:r>
        </a:p>
        <a:p>
          <a:endParaRPr lang="da-DK" sz="1500">
            <a:solidFill>
              <a:sysClr val="windowText" lastClr="000000"/>
            </a:solidFill>
          </a:endParaRPr>
        </a:p>
        <a:p>
          <a:r>
            <a:rPr lang="da-DK" sz="1500">
              <a:solidFill>
                <a:sysClr val="windowText" lastClr="000000"/>
              </a:solidFill>
            </a:rPr>
            <a:t>Endelig summeres disse værdier for udviklingen i den valgte periode. Vælges f.eks. perioden 2014 til 2019 vil det være summen af udviklingen mellem de enkelte år (2014 til 2015, 2015 til 2016, 2016 til 2017, 2017 til 2018 og 2018</a:t>
          </a:r>
          <a:r>
            <a:rPr lang="da-DK" sz="1500" baseline="0">
              <a:solidFill>
                <a:sysClr val="windowText" lastClr="000000"/>
              </a:solidFill>
            </a:rPr>
            <a:t> til 2019</a:t>
          </a:r>
          <a:r>
            <a:rPr lang="da-DK" sz="1500">
              <a:solidFill>
                <a:sysClr val="windowText" lastClr="000000"/>
              </a:solidFill>
            </a:rPr>
            <a:t>), hvor udviklingen er forskellen mellem de enkelte års værdier i den enkelte kommune relativt til hele landet. Denne beregning foretages for både i forhold til regnskabsresultater for de valgte overførselsudgifter i kr. pr. 18-66-årig og i forhold til udvikling i antallet af fuldtidsledige for de valgte overførselsudgifter pr. 1.000 18-66-årig.</a:t>
          </a:r>
        </a:p>
        <a:p>
          <a:endParaRPr lang="da-DK" sz="1500">
            <a:solidFill>
              <a:sysClr val="windowText" lastClr="000000"/>
            </a:solidFill>
          </a:endParaRPr>
        </a:p>
        <a:p>
          <a:r>
            <a:rPr lang="da-DK" sz="1500">
              <a:solidFill>
                <a:sysClr val="windowText" lastClr="000000"/>
              </a:solidFill>
            </a:rPr>
            <a:t>På den ene akse fremgår kommunernes respektive udvikling for de valgte overførselsudgifter i kr. pr. 18-66-årig i kommunen i den valgte periode. På den anden akes fremgår kommunernes respektive udvikling for de valgte overførselsudgifter i antallet af fuldtidsledige for de valgte overførselsudgifter pr. 1.000 18-66-årig i kommunen i den valgte periode.</a:t>
          </a:r>
        </a:p>
        <a:p>
          <a:endParaRPr lang="da-DK" sz="1500">
            <a:solidFill>
              <a:sysClr val="windowText" lastClr="000000"/>
            </a:solidFill>
          </a:endParaRPr>
        </a:p>
        <a:p>
          <a:r>
            <a:rPr lang="da-DK" sz="1500">
              <a:solidFill>
                <a:sysClr val="windowText" lastClr="000000"/>
              </a:solidFill>
            </a:rPr>
            <a:t>I modellen er det således muligt at benchmarke kommunernes udvikling på de valgte overførselsudgifter over tid. Tiden der analyseres er variabel afhængigt af den valgte periode, der ønskes analyseret. Er man placeret i den øverste højre akse, da oplever man altså en samlet stigning i både overførselsudgifter og antal fuldtidsledige for de valgte overførselsudgifter i den valgte periode relativt til resten af landet . Det omvendte gør sig gældende, hvis man er placeret i den nederste venstre akse. Dette gør det muligt at vurdere udviklingen på de valgte overførselsudgifter i kommunen set i forhold til samtlige andre kommuner.</a:t>
          </a:r>
        </a:p>
        <a:p>
          <a:endParaRPr lang="da-DK"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21</xdr:col>
      <xdr:colOff>295275</xdr:colOff>
      <xdr:row>35</xdr:row>
      <xdr:rowOff>0</xdr:rowOff>
    </xdr:to>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266700" y="209550"/>
          <a:ext cx="12496800" cy="6457950"/>
        </a:xfrm>
        <a:prstGeom prst="rect">
          <a:avLst/>
        </a:prstGeom>
        <a:solidFill>
          <a:schemeClr val="bg2">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600" b="1" u="sng">
              <a:solidFill>
                <a:sysClr val="windowText" lastClr="000000"/>
              </a:solidFill>
            </a:rPr>
            <a:t>Forklaring</a:t>
          </a:r>
          <a:endParaRPr lang="da-DK" sz="1600" b="0" u="none">
            <a:solidFill>
              <a:sysClr val="windowText" lastClr="000000"/>
            </a:solidFill>
          </a:endParaRPr>
        </a:p>
        <a:p>
          <a:r>
            <a:rPr lang="da-DK" sz="1500" b="0" u="none">
              <a:solidFill>
                <a:sysClr val="windowText" lastClr="000000"/>
              </a:solidFill>
            </a:rPr>
            <a:t>Dette værktøj er udarbejdet af KL med henblik på</a:t>
          </a:r>
          <a:r>
            <a:rPr lang="da-DK" sz="1500" b="0" u="none" baseline="0">
              <a:solidFill>
                <a:sysClr val="windowText" lastClr="000000"/>
              </a:solidFill>
            </a:rPr>
            <a:t> at hjælpe kommuner med at følge udviklingen på beskæftigelsesområdet. Dette er relevant, da kommunernes finansiering til beskæftigelsesområdet gives under ét, og fordeles efter relativt stabile nøgletal. Afvigelser fra landsudviklingen kan derfor have økonomisk betydning for den enkelte kommune. Værktøjet kan ikke anvendes til at forklare udviklingen, men bidrager alene som værktøj til at analysere udviklingen historisk. Den enkelte kommune kan opleve en udvikling, som afviger fra landstendensen, hvor en forklaring på udvikling er givet af lokale forhold. Det udelukker dog ikke, at kendskabet til landstendensen fortsat kan være relevant set i forhold til finansieringen af beskæftigelsesområdet. Ligeledes forsøger værktøjet heller ikke at fremskrive en udvikling. Dette arbejde må ske i den enkelte kommune. Værktøjet viser dog tendenser, som man kan inddrage i fremskrivningen af udviklingen lokalt i forbindelse med f.eks. budgetlægningen.</a:t>
          </a:r>
        </a:p>
        <a:p>
          <a:endParaRPr lang="da-DK" sz="1500" b="0" u="none" baseline="0">
            <a:solidFill>
              <a:sysClr val="windowText" lastClr="000000"/>
            </a:solidFill>
          </a:endParaRPr>
        </a:p>
        <a:p>
          <a:r>
            <a:rPr lang="da-DK" sz="1500" b="1" u="none" baseline="0">
              <a:solidFill>
                <a:sysClr val="windowText" lastClr="000000"/>
              </a:solidFill>
            </a:rPr>
            <a:t>Valg af ydelser</a:t>
          </a:r>
        </a:p>
        <a:p>
          <a:r>
            <a:rPr lang="da-DK" sz="1500" b="0" u="none" baseline="0">
              <a:solidFill>
                <a:sysClr val="windowText" lastClr="000000"/>
              </a:solidFill>
            </a:rPr>
            <a:t>Det er muligt at vælge, hvilke ydelser man ønsker at inddrage i analysen. Vælges flere ydelser akkumuleres nøgletallene for de valgte ydelser. Dette både i forhold til f.eks. regnskabsresultat og antal fuldtidspersoner. Dog er det væsentligt at være opmærksom på, at vælges de 4 markerede ydelseskategorier, da foretages beregninger med afsæt i det samlede antal fuldtidspersoner på offentlig forsørgelse (eksl. efterløn). Dette skyldes, at de markerede ydelseskategorier indeholder værdier, som ikke alene kan henføres til en bestemt kategori af ydelsesmodtagere. Økonomital akkumuleres fortsat inden for de valge kategorier dog således at ingen økonomital indregnes dobbelt (vælges f.eks. "Budgetgaranti" og "Ledighedsydelse" fremgår alene budgetgaranti). Derudover vil "Driftsudgifter til aktivering mv." ikke blive akkumuleret med andre kategorier. Dette medmindre den vælges som implicit liggende under f.eks. kategorien budgetgarantien.</a:t>
          </a:r>
        </a:p>
        <a:p>
          <a:endParaRPr lang="da-DK" sz="1500" b="0" u="none" baseline="0">
            <a:solidFill>
              <a:sysClr val="windowText" lastClr="000000"/>
            </a:solidFill>
          </a:endParaRPr>
        </a:p>
        <a:p>
          <a:r>
            <a:rPr lang="da-DK" sz="1500" b="1" u="none">
              <a:solidFill>
                <a:sysClr val="windowText" lastClr="000000"/>
              </a:solidFill>
            </a:rPr>
            <a:t>Valg af kommuner</a:t>
          </a:r>
        </a:p>
        <a:p>
          <a:r>
            <a:rPr lang="da-DK" sz="1500" b="0" u="none">
              <a:solidFill>
                <a:sysClr val="windowText" lastClr="000000"/>
              </a:solidFill>
            </a:rPr>
            <a:t>I den første</a:t>
          </a:r>
          <a:r>
            <a:rPr lang="da-DK" sz="1500" b="0" u="none" baseline="0">
              <a:solidFill>
                <a:sysClr val="windowText" lastClr="000000"/>
              </a:solidFill>
            </a:rPr>
            <a:t> fane vælges ligeledes den kommune man ønsker som udgangspunkt for analyserne. Herefter vælges en  sammenligningskommune eller sammenligning med en kommunegruppe. Kommunegrupperne er udarbejdet af Danmarks Statistik.</a:t>
          </a:r>
        </a:p>
        <a:p>
          <a:endParaRPr lang="da-DK" sz="1500" b="0" u="none" baseline="0">
            <a:solidFill>
              <a:sysClr val="windowText" lastClr="000000"/>
            </a:solidFill>
          </a:endParaRPr>
        </a:p>
        <a:p>
          <a:r>
            <a:rPr lang="da-DK" sz="1500" b="1" u="none">
              <a:solidFill>
                <a:sysClr val="windowText" lastClr="000000"/>
              </a:solidFill>
            </a:rPr>
            <a:t>Indeksering og periode</a:t>
          </a:r>
        </a:p>
        <a:p>
          <a:r>
            <a:rPr lang="da-DK" sz="1500" b="0" u="none">
              <a:solidFill>
                <a:sysClr val="windowText" lastClr="000000"/>
              </a:solidFill>
            </a:rPr>
            <a:t>Analyserne kan foretages enten som faktiske værdier eller som indekserede værdier (dette er</a:t>
          </a:r>
          <a:r>
            <a:rPr lang="da-DK" sz="1500" b="0" u="none" baseline="0">
              <a:solidFill>
                <a:sysClr val="windowText" lastClr="000000"/>
              </a:solidFill>
            </a:rPr>
            <a:t> alene relevant i forhold til analyse 1 og 2, da analyse 3 og 4 alene anvender faktiske værdier). Derudover skal der for analyse 4 vælges en periode, hvilket beskrives nærmere i "Forklaring 4"-fanen.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9</xdr:row>
      <xdr:rowOff>2</xdr:rowOff>
    </xdr:from>
    <xdr:to>
      <xdr:col>12</xdr:col>
      <xdr:colOff>0</xdr:colOff>
      <xdr:row>35</xdr:row>
      <xdr:rowOff>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21</xdr:col>
      <xdr:colOff>295275</xdr:colOff>
      <xdr:row>35</xdr:row>
      <xdr:rowOff>0</xdr:rowOff>
    </xdr:to>
    <xdr:sp macro="" textlink="">
      <xdr:nvSpPr>
        <xdr:cNvPr id="3" name="Tekstfelt 2">
          <a:extLst>
            <a:ext uri="{FF2B5EF4-FFF2-40B4-BE49-F238E27FC236}">
              <a16:creationId xmlns:a16="http://schemas.microsoft.com/office/drawing/2014/main" id="{00000000-0008-0000-0300-000003000000}"/>
            </a:ext>
          </a:extLst>
        </xdr:cNvPr>
        <xdr:cNvSpPr txBox="1"/>
      </xdr:nvSpPr>
      <xdr:spPr>
        <a:xfrm>
          <a:off x="266700" y="209550"/>
          <a:ext cx="12496800" cy="6457950"/>
        </a:xfrm>
        <a:prstGeom prst="rect">
          <a:avLst/>
        </a:prstGeom>
        <a:solidFill>
          <a:schemeClr val="bg2">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600" b="1" u="sng">
              <a:solidFill>
                <a:sysClr val="windowText" lastClr="000000"/>
              </a:solidFill>
            </a:rPr>
            <a:t>Ydelsesmodtagere</a:t>
          </a:r>
        </a:p>
        <a:p>
          <a:r>
            <a:rPr lang="da-DK" sz="1500">
              <a:solidFill>
                <a:sysClr val="windowText" lastClr="000000"/>
              </a:solidFill>
            </a:rPr>
            <a:t>I</a:t>
          </a:r>
          <a:r>
            <a:rPr lang="da-DK" sz="1500" baseline="0">
              <a:solidFill>
                <a:sysClr val="windowText" lastClr="000000"/>
              </a:solidFill>
            </a:rPr>
            <a:t> modellen kan man følge:</a:t>
          </a:r>
        </a:p>
        <a:p>
          <a:r>
            <a:rPr lang="da-DK" sz="1500" baseline="0">
              <a:solidFill>
                <a:sysClr val="windowText" lastClr="000000"/>
              </a:solidFill>
            </a:rPr>
            <a:t>1. kommunernes udvikling i regnskabsresultater for de valgte overførselsudgifter i kr. pr. 18-66-årig i kommunen</a:t>
          </a:r>
        </a:p>
        <a:p>
          <a:r>
            <a:rPr lang="da-DK" sz="1500" baseline="0">
              <a:solidFill>
                <a:sysClr val="windowText" lastClr="000000"/>
              </a:solidFill>
            </a:rPr>
            <a:t>2. kommunernes udvikling i antallet af fuldtidspersoner for de valgte overførselsudgifter pr. 1.000 18-66-årig i kommunen</a:t>
          </a:r>
        </a:p>
        <a:p>
          <a:endParaRPr lang="da-DK" sz="1500" baseline="0">
            <a:solidFill>
              <a:sysClr val="windowText" lastClr="000000"/>
            </a:solidFill>
          </a:endParaRPr>
        </a:p>
        <a:p>
          <a:r>
            <a:rPr lang="da-DK" sz="1500" baseline="0">
              <a:solidFill>
                <a:sysClr val="windowText" lastClr="000000"/>
              </a:solidFill>
            </a:rPr>
            <a:t>Som udgangspunkt sammenlignes den enkelte kommune med hele landet, men det er også muligt at sammenligne den enkelte kommune med en anden kommune eller gennemsnittet i en kommunegruppe. Sammenligningsgrundlag vælges i "Analyse"-fanen.</a:t>
          </a:r>
        </a:p>
        <a:p>
          <a:endParaRPr lang="da-DK" sz="1500" baseline="0">
            <a:solidFill>
              <a:sysClr val="windowText" lastClr="000000"/>
            </a:solidFill>
          </a:endParaRPr>
        </a:p>
        <a:p>
          <a:r>
            <a:rPr lang="da-DK" sz="1500" baseline="0">
              <a:solidFill>
                <a:sysClr val="windowText" lastClr="000000"/>
              </a:solidFill>
            </a:rPr>
            <a:t>Med modellen er det derfor muligt at følge kommunens udvikling, og vurderer om man følger den generelle landstendens - eller tendensen i de kommuner, som man sammenligner sig med. Dette er relevant i forhold til at vurdere, om der er områder, som bør have en særlig opmærksomhed i den enkelte kommune. </a:t>
          </a:r>
        </a:p>
        <a:p>
          <a:endParaRPr lang="da-DK" sz="1500" baseline="0">
            <a:solidFill>
              <a:sysClr val="windowText" lastClr="000000"/>
            </a:solidFill>
          </a:endParaRPr>
        </a:p>
        <a:p>
          <a:r>
            <a:rPr lang="da-DK" sz="1500" baseline="0">
              <a:solidFill>
                <a:sysClr val="windowText" lastClr="000000"/>
              </a:solidFill>
            </a:rPr>
            <a:t>Som det fremgår af den overordnede forklaring er det væsentligt at være opmærksom på, at antallet af fuldtidspersoner på de enkelte ydelser akkumuleres med undtagelse af, når de markerede ydelseskategorier vælges, hvilket vil medfører, at det er det samlede antal fuldtidspersoner på offentlig forsørgelse (eksl. efterløn) som anvendes i beregningen.</a:t>
          </a:r>
        </a:p>
        <a:p>
          <a:endParaRPr lang="da-DK" sz="1500" baseline="0">
            <a:solidFill>
              <a:sysClr val="windowText" lastClr="000000"/>
            </a:solidFill>
          </a:endParaRPr>
        </a:p>
        <a:p>
          <a:r>
            <a:rPr lang="da-DK" sz="1500" baseline="0">
              <a:solidFill>
                <a:sysClr val="windowText" lastClr="000000"/>
              </a:solidFill>
            </a:rPr>
            <a:t>Et fald eller en stigning i antal fuldtidspersoner afspejles ikke altid i en tilsvarende ændring det økonomiske nøgletal. Dette kan f.eks. være, hvis enhedsomkostningen til den valgte ydelseskategori også er ændret. Dette kan modellen ikke vurdere, men en ændring i antal fuldtidspersoner på en ydelse kan give anledning til en vurdering af årsagerne hertil, og hvorvidt det på sigt vil påvirke økonomien.</a:t>
          </a:r>
        </a:p>
        <a:p>
          <a:endParaRPr lang="da-DK" sz="1500" baseline="0">
            <a:solidFill>
              <a:sysClr val="windowText" lastClr="000000"/>
            </a:solidFill>
          </a:endParaRPr>
        </a:p>
        <a:p>
          <a:r>
            <a:rPr lang="da-DK" sz="1500" baseline="0">
              <a:solidFill>
                <a:sysClr val="windowText" lastClr="000000"/>
              </a:solidFill>
            </a:rPr>
            <a:t>Det er desuden væsentligt, at man kan akkumulere forskellige ydelseskategorier, da dette gør det muligt at vurdere forbundne kar, og samtidige sammenligne dette med udviklingen i resten af landet og i de valgte sammenligningskommuner. </a:t>
          </a:r>
        </a:p>
        <a:p>
          <a:endParaRPr lang="da-DK" sz="1500" baseline="0">
            <a:solidFill>
              <a:sysClr val="windowText" lastClr="000000"/>
            </a:solidFill>
          </a:endParaRPr>
        </a:p>
        <a:p>
          <a:r>
            <a:rPr lang="da-DK" sz="1500" baseline="0">
              <a:solidFill>
                <a:sysClr val="windowText" lastClr="000000"/>
              </a:solidFill>
            </a:rPr>
            <a:t>Data er generelt i 2023-PL og baseret på KL's beregniner af data fra Danmarks Statistik og Jobindsats.dk. </a:t>
          </a:r>
        </a:p>
        <a:p>
          <a:r>
            <a:rPr lang="da-DK" sz="1500" baseline="0"/>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9</xdr:row>
      <xdr:rowOff>1</xdr:rowOff>
    </xdr:from>
    <xdr:to>
      <xdr:col>12</xdr:col>
      <xdr:colOff>0</xdr:colOff>
      <xdr:row>35</xdr:row>
      <xdr:rowOff>0</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21</xdr:col>
      <xdr:colOff>295275</xdr:colOff>
      <xdr:row>35</xdr:row>
      <xdr:rowOff>0</xdr:rowOff>
    </xdr:to>
    <xdr:sp macro="" textlink="">
      <xdr:nvSpPr>
        <xdr:cNvPr id="4" name="Tekstfelt 3">
          <a:extLst>
            <a:ext uri="{FF2B5EF4-FFF2-40B4-BE49-F238E27FC236}">
              <a16:creationId xmlns:a16="http://schemas.microsoft.com/office/drawing/2014/main" id="{00000000-0008-0000-0500-000004000000}"/>
            </a:ext>
          </a:extLst>
        </xdr:cNvPr>
        <xdr:cNvSpPr txBox="1"/>
      </xdr:nvSpPr>
      <xdr:spPr>
        <a:xfrm>
          <a:off x="266700" y="209550"/>
          <a:ext cx="12496800" cy="6457950"/>
        </a:xfrm>
        <a:prstGeom prst="rect">
          <a:avLst/>
        </a:prstGeom>
        <a:solidFill>
          <a:schemeClr val="bg2">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600" b="1" u="sng">
              <a:solidFill>
                <a:sysClr val="windowText" lastClr="000000"/>
              </a:solidFill>
            </a:rPr>
            <a:t>Andele</a:t>
          </a:r>
        </a:p>
        <a:p>
          <a:r>
            <a:rPr lang="da-DK" sz="1500">
              <a:solidFill>
                <a:sysClr val="windowText" lastClr="000000"/>
              </a:solidFill>
            </a:rPr>
            <a:t>I</a:t>
          </a:r>
          <a:r>
            <a:rPr lang="da-DK" sz="1500" baseline="0">
              <a:solidFill>
                <a:sysClr val="windowText" lastClr="000000"/>
              </a:solidFill>
            </a:rPr>
            <a:t> modellen kan man følge:</a:t>
          </a:r>
        </a:p>
        <a:p>
          <a:r>
            <a:rPr lang="da-DK" sz="1500">
              <a:solidFill>
                <a:sysClr val="windowText" lastClr="000000"/>
              </a:solidFill>
            </a:rPr>
            <a:t>1. kommunernes udvikling i udgifterne for de valgte overførselsudgifter som andel af hele landet</a:t>
          </a:r>
        </a:p>
        <a:p>
          <a:r>
            <a:rPr lang="da-DK" sz="1500">
              <a:solidFill>
                <a:sysClr val="windowText" lastClr="000000"/>
              </a:solidFill>
            </a:rPr>
            <a:t>2. kommunernes udvikling i budgetterne for de valgte overførselsudgifter som andel af hele landet</a:t>
          </a:r>
        </a:p>
        <a:p>
          <a:r>
            <a:rPr lang="da-DK" sz="1500">
              <a:solidFill>
                <a:sysClr val="windowText" lastClr="000000"/>
              </a:solidFill>
            </a:rPr>
            <a:t>3. kommunernes udvikling i antallet af fuldtidspersoner for de valgte overførselsudgifter som andel af hele landet</a:t>
          </a:r>
        </a:p>
        <a:p>
          <a:endParaRPr lang="da-DK" sz="1500">
            <a:solidFill>
              <a:sysClr val="windowText" lastClr="000000"/>
            </a:solidFill>
          </a:endParaRPr>
        </a:p>
        <a:p>
          <a:r>
            <a:rPr lang="da-DK" sz="1500">
              <a:solidFill>
                <a:sysClr val="windowText" lastClr="000000"/>
              </a:solidFill>
            </a:rPr>
            <a:t>Det er muligt at sammenligne den enkelte kommune med en anden kommune. Sammenligningskommune vælges i "Analyse"-fanen. </a:t>
          </a:r>
        </a:p>
        <a:p>
          <a:endParaRPr lang="da-DK" sz="1500">
            <a:solidFill>
              <a:sysClr val="windowText" lastClr="000000"/>
            </a:solidFill>
          </a:endParaRPr>
        </a:p>
        <a:p>
          <a:r>
            <a:rPr lang="da-DK" sz="1500">
              <a:solidFill>
                <a:sysClr val="windowText" lastClr="000000"/>
              </a:solidFill>
            </a:rPr>
            <a:t>Med modellen er det som modellen</a:t>
          </a:r>
          <a:r>
            <a:rPr lang="da-DK" sz="1500" baseline="0">
              <a:solidFill>
                <a:sysClr val="windowText" lastClr="000000"/>
              </a:solidFill>
            </a:rPr>
            <a:t> "Ydelsesmodtagere"</a:t>
          </a:r>
          <a:r>
            <a:rPr lang="da-DK" sz="1500">
              <a:solidFill>
                <a:sysClr val="windowText" lastClr="000000"/>
              </a:solidFill>
            </a:rPr>
            <a:t> muligt at følge kommunens udvikling, og vurderer om man følger den generelle landstendens - eller tendensen i de kommuner, som man sammenligner sig med. Dette er relevant i forhold til at vurdere, om der er områder, som bør have en særlig opmærksomhed i den enkelte kommune. </a:t>
          </a:r>
        </a:p>
        <a:p>
          <a:endParaRPr lang="da-DK" sz="1500">
            <a:solidFill>
              <a:sysClr val="windowText" lastClr="000000"/>
            </a:solidFill>
          </a:endParaRPr>
        </a:p>
        <a:p>
          <a:r>
            <a:rPr lang="da-DK" sz="1500">
              <a:solidFill>
                <a:sysClr val="windowText" lastClr="000000"/>
              </a:solidFill>
            </a:rPr>
            <a:t>I forhold til akkumulering af økonomital og antal</a:t>
          </a:r>
          <a:r>
            <a:rPr lang="da-DK" sz="1500" baseline="0">
              <a:solidFill>
                <a:sysClr val="windowText" lastClr="000000"/>
              </a:solidFill>
            </a:rPr>
            <a:t> fuldtidspersoner gør de samme forhold sig gældende, som i modellen "Ydelsesmodtagere", hvorfor der kan læses mere i "Forklaring 1"-fanen.</a:t>
          </a:r>
        </a:p>
        <a:p>
          <a:endParaRPr lang="da-DK" sz="1500" baseline="0">
            <a:solidFill>
              <a:sysClr val="windowText" lastClr="000000"/>
            </a:solidFill>
          </a:endParaRPr>
        </a:p>
        <a:p>
          <a:r>
            <a:rPr lang="da-DK" sz="1500">
              <a:solidFill>
                <a:sysClr val="windowText" lastClr="000000"/>
              </a:solidFill>
            </a:rPr>
            <a:t>Data er generelt i 2023-PL og baseret på KL's beregninger af data fra Danmarks Statistik og Jobindsats.dk.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6</xdr:row>
      <xdr:rowOff>1</xdr:rowOff>
    </xdr:from>
    <xdr:to>
      <xdr:col>12</xdr:col>
      <xdr:colOff>0</xdr:colOff>
      <xdr:row>35</xdr:row>
      <xdr:rowOff>0</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21</xdr:col>
      <xdr:colOff>295275</xdr:colOff>
      <xdr:row>35</xdr:row>
      <xdr:rowOff>0</xdr:rowOff>
    </xdr:to>
    <xdr:sp macro="" textlink="">
      <xdr:nvSpPr>
        <xdr:cNvPr id="3" name="Tekstfelt 2">
          <a:extLst>
            <a:ext uri="{FF2B5EF4-FFF2-40B4-BE49-F238E27FC236}">
              <a16:creationId xmlns:a16="http://schemas.microsoft.com/office/drawing/2014/main" id="{00000000-0008-0000-0700-000003000000}"/>
            </a:ext>
          </a:extLst>
        </xdr:cNvPr>
        <xdr:cNvSpPr txBox="1"/>
      </xdr:nvSpPr>
      <xdr:spPr>
        <a:xfrm>
          <a:off x="266700" y="209550"/>
          <a:ext cx="12496800" cy="6457950"/>
        </a:xfrm>
        <a:prstGeom prst="rect">
          <a:avLst/>
        </a:prstGeom>
        <a:solidFill>
          <a:schemeClr val="bg2">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600" b="1" u="sng">
              <a:solidFill>
                <a:sysClr val="windowText" lastClr="000000"/>
              </a:solidFill>
            </a:rPr>
            <a:t>Budget og</a:t>
          </a:r>
          <a:r>
            <a:rPr lang="da-DK" sz="1600" b="1" u="sng" baseline="0">
              <a:solidFill>
                <a:sysClr val="windowText" lastClr="000000"/>
              </a:solidFill>
            </a:rPr>
            <a:t> regnskab</a:t>
          </a:r>
          <a:endParaRPr lang="da-DK" sz="1600" b="1" u="sng">
            <a:solidFill>
              <a:sysClr val="windowText" lastClr="000000"/>
            </a:solidFill>
          </a:endParaRPr>
        </a:p>
        <a:p>
          <a:r>
            <a:rPr lang="da-DK" sz="1500">
              <a:solidFill>
                <a:sysClr val="windowText" lastClr="000000"/>
              </a:solidFill>
            </a:rPr>
            <a:t>I</a:t>
          </a:r>
          <a:r>
            <a:rPr lang="da-DK" sz="1500" baseline="0">
              <a:solidFill>
                <a:sysClr val="windowText" lastClr="000000"/>
              </a:solidFill>
            </a:rPr>
            <a:t> modellen kan man følge:</a:t>
          </a:r>
        </a:p>
        <a:p>
          <a:r>
            <a:rPr lang="da-DK" sz="1500" baseline="0">
              <a:solidFill>
                <a:sysClr val="windowText" lastClr="000000"/>
              </a:solidFill>
            </a:rPr>
            <a:t>1. kommunens udvikling i regnskabsresultater for de valgte overførselsudgifter </a:t>
          </a:r>
        </a:p>
        <a:p>
          <a:r>
            <a:rPr lang="da-DK" sz="1500" baseline="0">
              <a:solidFill>
                <a:sysClr val="windowText" lastClr="000000"/>
              </a:solidFill>
            </a:rPr>
            <a:t>2. kommunens udvikling i budgetter for de valgte overførselsudgifter </a:t>
          </a:r>
        </a:p>
        <a:p>
          <a:r>
            <a:rPr lang="da-DK" sz="1500" baseline="0">
              <a:solidFill>
                <a:sysClr val="windowText" lastClr="000000"/>
              </a:solidFill>
            </a:rPr>
            <a:t>3. kommunens udvikling i antal fuldtidspersoner for de valgte overførselsudgifter </a:t>
          </a:r>
        </a:p>
        <a:p>
          <a:endParaRPr lang="da-DK" sz="1500" baseline="0">
            <a:solidFill>
              <a:sysClr val="windowText" lastClr="000000"/>
            </a:solidFill>
          </a:endParaRPr>
        </a:p>
        <a:p>
          <a:r>
            <a:rPr lang="da-DK" sz="1500" baseline="0">
              <a:solidFill>
                <a:sysClr val="windowText" lastClr="000000"/>
              </a:solidFill>
            </a:rPr>
            <a:t>Da udviklingen ses over tid er det vigtigt at være opmærksom på, at udviklingen i antallet af fuldtidspersoner ikke nødvendigvis kan sammenholdes med udviklingen i økonomien. Dette skyldes de reformer, der løbende har ændret ved den kommunale andel af udgifterne til de enkelte overførselsudgifter.</a:t>
          </a:r>
        </a:p>
        <a:p>
          <a:endParaRPr lang="da-DK" sz="1500" baseline="0">
            <a:solidFill>
              <a:sysClr val="windowText" lastClr="000000"/>
            </a:solidFill>
          </a:endParaRPr>
        </a:p>
        <a:p>
          <a:r>
            <a:rPr lang="da-DK" sz="1500" baseline="0">
              <a:solidFill>
                <a:sysClr val="windowText" lastClr="000000"/>
              </a:solidFill>
            </a:rPr>
            <a:t>Med modellen er det muligt at undersøge kommunernes udvikling i regnskaber og budgetter for de valgte overførselsudgifter. Det fremgår som konsekvens om regnskabsresultatet ligger over eller under budgettet. Det er desuden muligt at sammenholde med udviklingen i antallet af fuldtidspersoner for de valgte overførselsudgifter.</a:t>
          </a:r>
        </a:p>
        <a:p>
          <a:endParaRPr lang="da-DK" sz="1500">
            <a:solidFill>
              <a:sysClr val="windowText" lastClr="000000"/>
            </a:solidFill>
          </a:endParaRPr>
        </a:p>
        <a:p>
          <a:r>
            <a:rPr lang="da-DK" sz="1500">
              <a:solidFill>
                <a:sysClr val="windowText" lastClr="000000"/>
              </a:solidFill>
            </a:rPr>
            <a:t>Der kan være afvigelser fra den enkelte kommunes faktiske opgjorte økonomital og opgørelsen af økonomitallene i modellen. Dette vil skyldes,</a:t>
          </a:r>
          <a:r>
            <a:rPr lang="da-DK" sz="1500" baseline="0">
              <a:solidFill>
                <a:sysClr val="windowText" lastClr="000000"/>
              </a:solidFill>
            </a:rPr>
            <a:t> at kontoområdernes afgræsning løbende bliver ændret i budget- og regnskabssystemet for kommunerne. I modellen er der for det enkelte år så vidt muligt sket en tilpasning til den autoriserede kontoplan, som den gjorde sig gældende ved regnskabsaflæggelsen i det enkelte år.</a:t>
          </a:r>
        </a:p>
        <a:p>
          <a:endParaRPr lang="da-DK" sz="1500" baseline="0">
            <a:solidFill>
              <a:sysClr val="windowText" lastClr="000000"/>
            </a:solidFill>
          </a:endParaRPr>
        </a:p>
        <a:p>
          <a:r>
            <a:rPr lang="da-DK" sz="1500" baseline="0">
              <a:solidFill>
                <a:sysClr val="windowText" lastClr="000000"/>
              </a:solidFill>
            </a:rPr>
            <a:t>Dette kan medføre, at budgettal afviger, hvis der f.eks. ikke er sket en budgetomplacering på et budgetområde, som er blevet ændret mellem budgetlægning og regnskabsopgørelsen. Desuden vil enhver opgørelse af økonomital afhænge af den konteringspraksis, som gør sig gældende i den enklete kommune. Fejl er forsøgt minimeret, men det kan ikke afvises, at enkelte afgrænsninger historisk er fejlbehæftet.</a:t>
          </a:r>
        </a:p>
        <a:p>
          <a:endParaRPr lang="da-DK" sz="1500" baseline="0">
            <a:solidFill>
              <a:sysClr val="windowText" lastClr="000000"/>
            </a:solidFill>
          </a:endParaRPr>
        </a:p>
        <a:p>
          <a:r>
            <a:rPr lang="da-DK" sz="1500" baseline="0">
              <a:solidFill>
                <a:sysClr val="windowText" lastClr="000000"/>
              </a:solidFill>
            </a:rPr>
            <a:t>For en god ordens skyld understreges det her også, at tallen er opregnet til 2023-PL.</a:t>
          </a:r>
        </a:p>
        <a:p>
          <a:endParaRPr lang="da-DK" sz="1500" baseline="0">
            <a:solidFill>
              <a:sysClr val="windowText" lastClr="000000"/>
            </a:solidFill>
          </a:endParaRPr>
        </a:p>
        <a:p>
          <a:r>
            <a:rPr lang="da-DK" sz="1500" baseline="0">
              <a:solidFill>
                <a:sysClr val="windowText" lastClr="000000"/>
              </a:solidFill>
            </a:rPr>
            <a:t>Data er baseret på KL's beregniner af data fra Danmarks Statistik og Jobindsats.dk.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21</xdr:col>
      <xdr:colOff>0</xdr:colOff>
      <xdr:row>35</xdr:row>
      <xdr:rowOff>0</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AUFB@kl.d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dst.dk/klassifikationsbilag/da4f1c76-e708-4727-ad7e-ed131cc5a4f3"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theme="0"/>
  </sheetPr>
  <dimension ref="A1:M131"/>
  <sheetViews>
    <sheetView showGridLines="0" showRowColHeaders="0" tabSelected="1" zoomScale="180" zoomScaleNormal="180" workbookViewId="0">
      <selection activeCell="H130" sqref="H130"/>
    </sheetView>
  </sheetViews>
  <sheetFormatPr defaultColWidth="0" defaultRowHeight="15" zeroHeight="1" x14ac:dyDescent="0.25"/>
  <cols>
    <col min="1" max="2" width="3.7109375" customWidth="1"/>
    <col min="3" max="3" width="36.7109375" customWidth="1"/>
    <col min="4" max="5" width="3.7109375" hidden="1" customWidth="1"/>
    <col min="6" max="7" width="3.7109375" customWidth="1"/>
    <col min="8" max="8" width="36.7109375" customWidth="1"/>
    <col min="9" max="9" width="20.7109375" hidden="1" customWidth="1"/>
    <col min="10" max="10" width="3.7109375" hidden="1" customWidth="1"/>
    <col min="11" max="11" width="3.7109375" customWidth="1"/>
    <col min="12" max="12" width="21.28515625" customWidth="1"/>
    <col min="13" max="13" width="3.7109375" customWidth="1"/>
    <col min="14" max="16384" width="9.140625" hidden="1"/>
  </cols>
  <sheetData>
    <row r="1" spans="1:13" x14ac:dyDescent="0.25">
      <c r="A1" s="19"/>
      <c r="B1" s="19"/>
      <c r="C1" s="19"/>
      <c r="D1" s="19"/>
      <c r="E1" s="19"/>
      <c r="F1" s="19"/>
      <c r="G1" s="19"/>
      <c r="H1" s="19"/>
      <c r="I1" s="19"/>
      <c r="J1" s="19"/>
      <c r="K1" s="19"/>
      <c r="L1" s="19"/>
      <c r="M1" s="19"/>
    </row>
    <row r="2" spans="1:13" ht="15.75" thickBot="1" x14ac:dyDescent="0.3">
      <c r="A2" s="19"/>
      <c r="B2" s="47" t="s">
        <v>154</v>
      </c>
      <c r="C2" s="46"/>
      <c r="D2" s="19"/>
      <c r="E2" s="19"/>
      <c r="F2" s="19"/>
      <c r="G2" s="48" t="s">
        <v>12</v>
      </c>
      <c r="H2" s="19"/>
      <c r="I2" s="19"/>
      <c r="J2" s="19"/>
      <c r="K2" s="19"/>
      <c r="L2" s="19"/>
      <c r="M2" s="19"/>
    </row>
    <row r="3" spans="1:13" ht="15.75" thickBot="1" x14ac:dyDescent="0.3">
      <c r="A3" s="19"/>
      <c r="B3" s="67" t="b">
        <v>0</v>
      </c>
      <c r="C3" s="62" t="s">
        <v>146</v>
      </c>
      <c r="D3" s="19"/>
      <c r="E3" s="49" t="str">
        <f>IF(B3=TRUE,"X","")</f>
        <v/>
      </c>
      <c r="F3" s="19"/>
      <c r="G3" s="96"/>
      <c r="H3" s="97"/>
      <c r="I3" s="19"/>
      <c r="J3" s="19"/>
      <c r="K3" s="19"/>
      <c r="L3" s="19"/>
      <c r="M3" s="19"/>
    </row>
    <row r="4" spans="1:13" x14ac:dyDescent="0.25">
      <c r="A4" s="19"/>
      <c r="B4" s="68" t="b">
        <v>0</v>
      </c>
      <c r="C4" s="63" t="s">
        <v>147</v>
      </c>
      <c r="D4" s="19"/>
      <c r="E4" s="49" t="str">
        <f>IF(B4=TRUE,IF($E$3="","X",""),"")</f>
        <v/>
      </c>
      <c r="F4" s="19"/>
      <c r="G4" s="50" t="s">
        <v>111</v>
      </c>
      <c r="H4" s="51"/>
      <c r="I4" s="51"/>
      <c r="J4" s="52" t="str">
        <f>IF($G$3=H4,"X",IF($H$106=H4,"X",IF(#REF!=H4,"X",IF($H$108=H4,"X",IF($H$109=H4,"X",IF(#REF!=H4,"X",IF($H$110=H4,"X",IF($H$111=H4,"X",IF($H$112=H4,"X","")))))))))</f>
        <v>X</v>
      </c>
      <c r="K4" s="19"/>
      <c r="L4" s="19"/>
      <c r="M4" s="19"/>
    </row>
    <row r="5" spans="1:13" hidden="1" x14ac:dyDescent="0.25">
      <c r="A5" s="19"/>
      <c r="B5" s="68"/>
      <c r="C5" s="63"/>
      <c r="D5" s="19"/>
      <c r="E5" s="53"/>
      <c r="F5" s="19"/>
      <c r="G5" s="50" t="s">
        <v>13</v>
      </c>
      <c r="H5" s="54" t="s">
        <v>111</v>
      </c>
      <c r="I5" s="54" t="e">
        <f>VLOOKUP($G$3,BEREGNING!$AH$313:$AI$410,2,FALSE)</f>
        <v>#N/A</v>
      </c>
      <c r="J5" s="49" t="str">
        <f t="shared" ref="J5" si="0">IF($G$3=H5,"X",IF($H$106=H5,"X",""))</f>
        <v/>
      </c>
      <c r="K5" s="19"/>
      <c r="L5" s="19"/>
      <c r="M5" s="19"/>
    </row>
    <row r="6" spans="1:13" hidden="1" x14ac:dyDescent="0.25">
      <c r="A6" s="19"/>
      <c r="B6" s="68"/>
      <c r="C6" s="63"/>
      <c r="D6" s="19"/>
      <c r="E6" s="53"/>
      <c r="F6" s="19"/>
      <c r="G6" s="50" t="s">
        <v>14</v>
      </c>
      <c r="H6" s="54" t="s">
        <v>13</v>
      </c>
      <c r="I6" s="54" t="str">
        <f>VLOOKUP(H6,BEREGNING!$AH$313:$AI$410,2,FALSE)</f>
        <v>Hovedstadskommuner</v>
      </c>
      <c r="J6" s="49" t="str">
        <f>IF($G$3=H6,"X",IF($H$106=H6,"X",IF($G$109="Ja",IF(I6=$I$5,"X",""),"")))</f>
        <v/>
      </c>
      <c r="K6" s="19"/>
      <c r="L6" s="19"/>
      <c r="M6" s="19"/>
    </row>
    <row r="7" spans="1:13" hidden="1" x14ac:dyDescent="0.25">
      <c r="A7" s="19"/>
      <c r="B7" s="68"/>
      <c r="C7" s="63"/>
      <c r="D7" s="19"/>
      <c r="E7" s="53"/>
      <c r="F7" s="19"/>
      <c r="G7" s="50" t="s">
        <v>15</v>
      </c>
      <c r="H7" s="54" t="s">
        <v>14</v>
      </c>
      <c r="I7" s="54" t="str">
        <f>VLOOKUP(H7,BEREGNING!$AH$313:$AI$410,2,FALSE)</f>
        <v>Hovedstadskommuner</v>
      </c>
      <c r="J7" s="49" t="str">
        <f t="shared" ref="J7:J70" si="1">IF($G$3=H7,"X",IF($H$106=H7,"X",IF($G$109="Ja",IF(I7=$I$5,"X",""),"")))</f>
        <v/>
      </c>
      <c r="K7" s="19"/>
      <c r="L7" s="19"/>
      <c r="M7" s="19"/>
    </row>
    <row r="8" spans="1:13" hidden="1" x14ac:dyDescent="0.25">
      <c r="A8" s="19"/>
      <c r="B8" s="68"/>
      <c r="C8" s="63"/>
      <c r="D8" s="19"/>
      <c r="E8" s="53"/>
      <c r="F8" s="19"/>
      <c r="G8" s="50" t="s">
        <v>16</v>
      </c>
      <c r="H8" s="54" t="s">
        <v>15</v>
      </c>
      <c r="I8" s="54" t="str">
        <f>VLOOKUP(H8,BEREGNING!$AH$313:$AI$410,2,FALSE)</f>
        <v>Oplandskommuner</v>
      </c>
      <c r="J8" s="49" t="str">
        <f t="shared" si="1"/>
        <v/>
      </c>
      <c r="K8" s="19"/>
      <c r="L8" s="19"/>
      <c r="M8" s="19"/>
    </row>
    <row r="9" spans="1:13" hidden="1" x14ac:dyDescent="0.25">
      <c r="A9" s="19"/>
      <c r="B9" s="68"/>
      <c r="C9" s="63"/>
      <c r="D9" s="19"/>
      <c r="E9" s="53"/>
      <c r="F9" s="19"/>
      <c r="G9" s="50" t="s">
        <v>17</v>
      </c>
      <c r="H9" s="54" t="s">
        <v>16</v>
      </c>
      <c r="I9" s="54" t="str">
        <f>VLOOKUP(H9,BEREGNING!$AH$313:$AI$410,2,FALSE)</f>
        <v>Hovedstadskommuner</v>
      </c>
      <c r="J9" s="49" t="str">
        <f t="shared" si="1"/>
        <v/>
      </c>
      <c r="K9" s="19"/>
      <c r="L9" s="19"/>
      <c r="M9" s="19"/>
    </row>
    <row r="10" spans="1:13" hidden="1" x14ac:dyDescent="0.25">
      <c r="A10" s="19"/>
      <c r="B10" s="68"/>
      <c r="C10" s="63"/>
      <c r="D10" s="19"/>
      <c r="E10" s="53"/>
      <c r="F10" s="19"/>
      <c r="G10" s="50" t="s">
        <v>18</v>
      </c>
      <c r="H10" s="54" t="s">
        <v>17</v>
      </c>
      <c r="I10" s="54" t="str">
        <f>VLOOKUP(H10,BEREGNING!$AH$313:$AI$410,2,FALSE)</f>
        <v>Landkommuner</v>
      </c>
      <c r="J10" s="49" t="str">
        <f t="shared" si="1"/>
        <v/>
      </c>
      <c r="K10" s="19"/>
      <c r="L10" s="19"/>
      <c r="M10" s="19"/>
    </row>
    <row r="11" spans="1:13" hidden="1" x14ac:dyDescent="0.25">
      <c r="A11" s="19"/>
      <c r="B11" s="68"/>
      <c r="C11" s="63"/>
      <c r="D11" s="19"/>
      <c r="E11" s="53"/>
      <c r="F11" s="19"/>
      <c r="G11" s="50" t="s">
        <v>19</v>
      </c>
      <c r="H11" s="54" t="s">
        <v>18</v>
      </c>
      <c r="I11" s="54" t="str">
        <f>VLOOKUP(H11,BEREGNING!$AH$313:$AI$410,2,FALSE)</f>
        <v>Landkommuner</v>
      </c>
      <c r="J11" s="49" t="str">
        <f t="shared" si="1"/>
        <v/>
      </c>
      <c r="K11" s="19"/>
      <c r="L11" s="19"/>
      <c r="M11" s="19"/>
    </row>
    <row r="12" spans="1:13" hidden="1" x14ac:dyDescent="0.25">
      <c r="A12" s="19"/>
      <c r="B12" s="68"/>
      <c r="C12" s="63"/>
      <c r="D12" s="19"/>
      <c r="E12" s="53"/>
      <c r="F12" s="19"/>
      <c r="G12" s="50" t="s">
        <v>20</v>
      </c>
      <c r="H12" s="54" t="s">
        <v>19</v>
      </c>
      <c r="I12" s="54" t="str">
        <f>VLOOKUP(H12,BEREGNING!$AH$313:$AI$410,2,FALSE)</f>
        <v>Hovedstadskommuner</v>
      </c>
      <c r="J12" s="49" t="str">
        <f t="shared" si="1"/>
        <v/>
      </c>
      <c r="K12" s="19"/>
      <c r="L12" s="19"/>
      <c r="M12" s="19"/>
    </row>
    <row r="13" spans="1:13" hidden="1" x14ac:dyDescent="0.25">
      <c r="A13" s="19"/>
      <c r="B13" s="68"/>
      <c r="C13" s="63"/>
      <c r="D13" s="19"/>
      <c r="E13" s="53"/>
      <c r="F13" s="19"/>
      <c r="G13" s="50" t="s">
        <v>21</v>
      </c>
      <c r="H13" s="54" t="s">
        <v>20</v>
      </c>
      <c r="I13" s="54" t="str">
        <f>VLOOKUP(H13,BEREGNING!$AH$313:$AI$410,2,FALSE)</f>
        <v>Landkommuner</v>
      </c>
      <c r="J13" s="49" t="str">
        <f t="shared" si="1"/>
        <v/>
      </c>
      <c r="K13" s="19"/>
      <c r="L13" s="19"/>
      <c r="M13" s="19"/>
    </row>
    <row r="14" spans="1:13" hidden="1" x14ac:dyDescent="0.25">
      <c r="A14" s="19"/>
      <c r="B14" s="68"/>
      <c r="C14" s="63"/>
      <c r="D14" s="19"/>
      <c r="E14" s="53"/>
      <c r="F14" s="19"/>
      <c r="G14" s="50" t="s">
        <v>22</v>
      </c>
      <c r="H14" s="54" t="s">
        <v>21</v>
      </c>
      <c r="I14" s="54" t="str">
        <f>VLOOKUP(H14,BEREGNING!$AH$313:$AI$410,2,FALSE)</f>
        <v>Hovedstadskommuner</v>
      </c>
      <c r="J14" s="49" t="str">
        <f t="shared" si="1"/>
        <v/>
      </c>
      <c r="K14" s="19"/>
      <c r="L14" s="19"/>
      <c r="M14" s="19"/>
    </row>
    <row r="15" spans="1:13" hidden="1" x14ac:dyDescent="0.25">
      <c r="A15" s="19"/>
      <c r="B15" s="68"/>
      <c r="C15" s="63"/>
      <c r="D15" s="19"/>
      <c r="E15" s="53"/>
      <c r="F15" s="19"/>
      <c r="G15" s="50" t="s">
        <v>23</v>
      </c>
      <c r="H15" s="54" t="s">
        <v>22</v>
      </c>
      <c r="I15" s="54" t="str">
        <f>VLOOKUP(H15,BEREGNING!$AH$313:$AI$410,2,FALSE)</f>
        <v>Hovedstadskommuner</v>
      </c>
      <c r="J15" s="49" t="str">
        <f t="shared" si="1"/>
        <v/>
      </c>
      <c r="K15" s="19"/>
      <c r="L15" s="19"/>
      <c r="M15" s="19"/>
    </row>
    <row r="16" spans="1:13" hidden="1" x14ac:dyDescent="0.25">
      <c r="A16" s="19"/>
      <c r="B16" s="68"/>
      <c r="C16" s="63"/>
      <c r="D16" s="19"/>
      <c r="E16" s="53"/>
      <c r="F16" s="19"/>
      <c r="G16" s="50" t="s">
        <v>24</v>
      </c>
      <c r="H16" s="54" t="s">
        <v>23</v>
      </c>
      <c r="I16" s="54" t="str">
        <f>VLOOKUP(H16,BEREGNING!$AH$313:$AI$410,2,FALSE)</f>
        <v>Provinsbykommuner</v>
      </c>
      <c r="J16" s="49" t="str">
        <f t="shared" si="1"/>
        <v/>
      </c>
      <c r="K16" s="19"/>
      <c r="L16" s="19"/>
      <c r="M16" s="19"/>
    </row>
    <row r="17" spans="1:13" hidden="1" x14ac:dyDescent="0.25">
      <c r="A17" s="19"/>
      <c r="B17" s="68"/>
      <c r="C17" s="63"/>
      <c r="D17" s="19"/>
      <c r="E17" s="53"/>
      <c r="F17" s="19"/>
      <c r="G17" s="50" t="s">
        <v>25</v>
      </c>
      <c r="H17" s="54" t="s">
        <v>24</v>
      </c>
      <c r="I17" s="54" t="str">
        <f>VLOOKUP(H17,BEREGNING!$AH$313:$AI$410,2,FALSE)</f>
        <v>Landkommuner</v>
      </c>
      <c r="J17" s="49" t="str">
        <f t="shared" si="1"/>
        <v/>
      </c>
      <c r="K17" s="19"/>
      <c r="L17" s="19"/>
      <c r="M17" s="19"/>
    </row>
    <row r="18" spans="1:13" hidden="1" x14ac:dyDescent="0.25">
      <c r="A18" s="19"/>
      <c r="B18" s="68"/>
      <c r="C18" s="63"/>
      <c r="D18" s="19"/>
      <c r="E18" s="53"/>
      <c r="F18" s="19"/>
      <c r="G18" s="50" t="s">
        <v>26</v>
      </c>
      <c r="H18" s="54" t="s">
        <v>25</v>
      </c>
      <c r="I18" s="54" t="str">
        <f>VLOOKUP(H18,BEREGNING!$AH$313:$AI$410,2,FALSE)</f>
        <v>Oplandskommuner</v>
      </c>
      <c r="J18" s="49" t="str">
        <f t="shared" si="1"/>
        <v/>
      </c>
      <c r="K18" s="19"/>
      <c r="L18" s="19"/>
      <c r="M18" s="19"/>
    </row>
    <row r="19" spans="1:13" hidden="1" x14ac:dyDescent="0.25">
      <c r="A19" s="19"/>
      <c r="B19" s="68"/>
      <c r="C19" s="63"/>
      <c r="D19" s="19"/>
      <c r="E19" s="53"/>
      <c r="F19" s="19"/>
      <c r="G19" s="50" t="s">
        <v>27</v>
      </c>
      <c r="H19" s="54" t="s">
        <v>26</v>
      </c>
      <c r="I19" s="54" t="str">
        <f>VLOOKUP(H19,BEREGNING!$AH$313:$AI$410,2,FALSE)</f>
        <v>Oplandskommuner</v>
      </c>
      <c r="J19" s="49" t="str">
        <f t="shared" si="1"/>
        <v/>
      </c>
      <c r="K19" s="19"/>
      <c r="L19" s="19"/>
      <c r="M19" s="19"/>
    </row>
    <row r="20" spans="1:13" hidden="1" x14ac:dyDescent="0.25">
      <c r="A20" s="19"/>
      <c r="B20" s="68"/>
      <c r="C20" s="63"/>
      <c r="D20" s="19"/>
      <c r="E20" s="53"/>
      <c r="F20" s="19"/>
      <c r="G20" s="50" t="s">
        <v>28</v>
      </c>
      <c r="H20" s="54" t="s">
        <v>27</v>
      </c>
      <c r="I20" s="54" t="str">
        <f>VLOOKUP(H20,BEREGNING!$AH$313:$AI$410,2,FALSE)</f>
        <v>Oplandskommuner</v>
      </c>
      <c r="J20" s="49" t="str">
        <f t="shared" si="1"/>
        <v/>
      </c>
      <c r="K20" s="19"/>
      <c r="L20" s="19"/>
      <c r="M20" s="19"/>
    </row>
    <row r="21" spans="1:13" hidden="1" x14ac:dyDescent="0.25">
      <c r="A21" s="19"/>
      <c r="B21" s="68"/>
      <c r="C21" s="63"/>
      <c r="D21" s="19"/>
      <c r="E21" s="53"/>
      <c r="F21" s="19"/>
      <c r="G21" s="50" t="s">
        <v>29</v>
      </c>
      <c r="H21" s="54" t="s">
        <v>28</v>
      </c>
      <c r="I21" s="54" t="str">
        <f>VLOOKUP(H21,BEREGNING!$AH$313:$AI$410,2,FALSE)</f>
        <v>Provinsbykommuner</v>
      </c>
      <c r="J21" s="49" t="str">
        <f t="shared" si="1"/>
        <v/>
      </c>
      <c r="K21" s="19"/>
      <c r="L21" s="19"/>
      <c r="M21" s="19"/>
    </row>
    <row r="22" spans="1:13" hidden="1" x14ac:dyDescent="0.25">
      <c r="A22" s="19"/>
      <c r="B22" s="68"/>
      <c r="C22" s="63"/>
      <c r="D22" s="19"/>
      <c r="E22" s="53"/>
      <c r="F22" s="19"/>
      <c r="G22" s="50" t="s">
        <v>30</v>
      </c>
      <c r="H22" s="54" t="s">
        <v>29</v>
      </c>
      <c r="I22" s="54" t="str">
        <f>VLOOKUP(H22,BEREGNING!$AH$313:$AI$410,2,FALSE)</f>
        <v>Hovedstadskommuner</v>
      </c>
      <c r="J22" s="49" t="str">
        <f t="shared" si="1"/>
        <v/>
      </c>
      <c r="K22" s="19"/>
      <c r="L22" s="19"/>
      <c r="M22" s="19"/>
    </row>
    <row r="23" spans="1:13" hidden="1" x14ac:dyDescent="0.25">
      <c r="A23" s="19"/>
      <c r="B23" s="68"/>
      <c r="C23" s="63"/>
      <c r="D23" s="19"/>
      <c r="E23" s="53"/>
      <c r="F23" s="19"/>
      <c r="G23" s="50" t="s">
        <v>31</v>
      </c>
      <c r="H23" s="54" t="s">
        <v>30</v>
      </c>
      <c r="I23" s="54" t="str">
        <f>VLOOKUP(H23,BEREGNING!$AH$313:$AI$410,2,FALSE)</f>
        <v>Landkommuner</v>
      </c>
      <c r="J23" s="49" t="str">
        <f t="shared" si="1"/>
        <v/>
      </c>
      <c r="K23" s="19"/>
      <c r="L23" s="19"/>
      <c r="M23" s="19"/>
    </row>
    <row r="24" spans="1:13" hidden="1" x14ac:dyDescent="0.25">
      <c r="A24" s="19"/>
      <c r="B24" s="68"/>
      <c r="C24" s="63"/>
      <c r="D24" s="19"/>
      <c r="E24" s="53"/>
      <c r="F24" s="19"/>
      <c r="G24" s="50" t="s">
        <v>32</v>
      </c>
      <c r="H24" s="54" t="s">
        <v>31</v>
      </c>
      <c r="I24" s="54" t="str">
        <f>VLOOKUP(H24,BEREGNING!$AH$313:$AI$410,2,FALSE)</f>
        <v>Oplandskommuner</v>
      </c>
      <c r="J24" s="49" t="str">
        <f t="shared" si="1"/>
        <v/>
      </c>
      <c r="K24" s="19"/>
      <c r="L24" s="19"/>
      <c r="M24" s="19"/>
    </row>
    <row r="25" spans="1:13" hidden="1" x14ac:dyDescent="0.25">
      <c r="A25" s="19"/>
      <c r="B25" s="68"/>
      <c r="C25" s="63"/>
      <c r="D25" s="19"/>
      <c r="E25" s="53"/>
      <c r="F25" s="19"/>
      <c r="G25" s="50" t="s">
        <v>33</v>
      </c>
      <c r="H25" s="54" t="s">
        <v>32</v>
      </c>
      <c r="I25" s="54" t="str">
        <f>VLOOKUP(H25,BEREGNING!$AH$313:$AI$410,2,FALSE)</f>
        <v>Hovedstadskommuner</v>
      </c>
      <c r="J25" s="49" t="str">
        <f t="shared" si="1"/>
        <v/>
      </c>
      <c r="K25" s="19"/>
      <c r="L25" s="19"/>
      <c r="M25" s="19"/>
    </row>
    <row r="26" spans="1:13" hidden="1" x14ac:dyDescent="0.25">
      <c r="A26" s="19"/>
      <c r="B26" s="68"/>
      <c r="C26" s="63"/>
      <c r="D26" s="19"/>
      <c r="E26" s="53"/>
      <c r="F26" s="19"/>
      <c r="G26" s="50" t="s">
        <v>34</v>
      </c>
      <c r="H26" s="54" t="s">
        <v>33</v>
      </c>
      <c r="I26" s="54" t="str">
        <f>VLOOKUP(H26,BEREGNING!$AH$313:$AI$410,2,FALSE)</f>
        <v>Oplandskommuner</v>
      </c>
      <c r="J26" s="49" t="str">
        <f t="shared" si="1"/>
        <v/>
      </c>
      <c r="K26" s="19"/>
      <c r="L26" s="19"/>
      <c r="M26" s="19"/>
    </row>
    <row r="27" spans="1:13" hidden="1" x14ac:dyDescent="0.25">
      <c r="A27" s="19"/>
      <c r="B27" s="68"/>
      <c r="C27" s="63"/>
      <c r="D27" s="19"/>
      <c r="E27" s="53"/>
      <c r="F27" s="19"/>
      <c r="G27" s="50" t="s">
        <v>35</v>
      </c>
      <c r="H27" s="54" t="s">
        <v>34</v>
      </c>
      <c r="I27" s="54" t="str">
        <f>VLOOKUP(H27,BEREGNING!$AH$313:$AI$410,2,FALSE)</f>
        <v>Hovedstadskommuner</v>
      </c>
      <c r="J27" s="49" t="str">
        <f t="shared" si="1"/>
        <v/>
      </c>
      <c r="K27" s="19"/>
      <c r="L27" s="19"/>
      <c r="M27" s="19"/>
    </row>
    <row r="28" spans="1:13" hidden="1" x14ac:dyDescent="0.25">
      <c r="A28" s="19"/>
      <c r="B28" s="68"/>
      <c r="C28" s="63"/>
      <c r="D28" s="19"/>
      <c r="E28" s="53"/>
      <c r="F28" s="19"/>
      <c r="G28" s="50" t="s">
        <v>36</v>
      </c>
      <c r="H28" s="54" t="s">
        <v>35</v>
      </c>
      <c r="I28" s="54" t="str">
        <f>VLOOKUP(H28,BEREGNING!$AH$313:$AI$410,2,FALSE)</f>
        <v>Hovedstadskommuner</v>
      </c>
      <c r="J28" s="49" t="str">
        <f t="shared" si="1"/>
        <v/>
      </c>
      <c r="K28" s="19"/>
      <c r="L28" s="19"/>
      <c r="M28" s="19"/>
    </row>
    <row r="29" spans="1:13" hidden="1" x14ac:dyDescent="0.25">
      <c r="A29" s="19"/>
      <c r="B29" s="68"/>
      <c r="C29" s="63"/>
      <c r="D29" s="19"/>
      <c r="E29" s="53"/>
      <c r="F29" s="19"/>
      <c r="G29" s="50" t="s">
        <v>37</v>
      </c>
      <c r="H29" s="54" t="s">
        <v>36</v>
      </c>
      <c r="I29" s="54" t="str">
        <f>VLOOKUP(H29,BEREGNING!$AH$313:$AI$410,2,FALSE)</f>
        <v>Hovedstadskommuner</v>
      </c>
      <c r="J29" s="49" t="str">
        <f t="shared" si="1"/>
        <v/>
      </c>
      <c r="K29" s="19"/>
      <c r="L29" s="19"/>
      <c r="M29" s="19"/>
    </row>
    <row r="30" spans="1:13" hidden="1" x14ac:dyDescent="0.25">
      <c r="A30" s="19"/>
      <c r="B30" s="68"/>
      <c r="C30" s="63"/>
      <c r="D30" s="19"/>
      <c r="E30" s="53"/>
      <c r="F30" s="19"/>
      <c r="G30" s="50" t="s">
        <v>38</v>
      </c>
      <c r="H30" s="54" t="s">
        <v>37</v>
      </c>
      <c r="I30" s="54" t="str">
        <f>VLOOKUP(H30,BEREGNING!$AH$313:$AI$410,2,FALSE)</f>
        <v>Hovedstadskommuner</v>
      </c>
      <c r="J30" s="49" t="str">
        <f t="shared" si="1"/>
        <v/>
      </c>
      <c r="K30" s="19"/>
      <c r="L30" s="19"/>
      <c r="M30" s="19"/>
    </row>
    <row r="31" spans="1:13" hidden="1" x14ac:dyDescent="0.25">
      <c r="A31" s="19"/>
      <c r="B31" s="68"/>
      <c r="C31" s="63"/>
      <c r="D31" s="19"/>
      <c r="E31" s="53"/>
      <c r="F31" s="19"/>
      <c r="G31" s="50" t="s">
        <v>39</v>
      </c>
      <c r="H31" s="54" t="s">
        <v>38</v>
      </c>
      <c r="I31" s="54" t="str">
        <f>VLOOKUP(H31,BEREGNING!$AH$313:$AI$410,2,FALSE)</f>
        <v>Oplandskommuner</v>
      </c>
      <c r="J31" s="49" t="str">
        <f t="shared" si="1"/>
        <v/>
      </c>
      <c r="K31" s="19"/>
      <c r="L31" s="19"/>
      <c r="M31" s="19"/>
    </row>
    <row r="32" spans="1:13" hidden="1" x14ac:dyDescent="0.25">
      <c r="A32" s="19"/>
      <c r="B32" s="68"/>
      <c r="C32" s="63"/>
      <c r="D32" s="19"/>
      <c r="E32" s="53"/>
      <c r="F32" s="19"/>
      <c r="G32" s="50" t="s">
        <v>40</v>
      </c>
      <c r="H32" s="54" t="s">
        <v>39</v>
      </c>
      <c r="I32" s="54" t="str">
        <f>VLOOKUP(H32,BEREGNING!$AH$313:$AI$410,2,FALSE)</f>
        <v>Landkommuner</v>
      </c>
      <c r="J32" s="49" t="str">
        <f t="shared" si="1"/>
        <v/>
      </c>
      <c r="K32" s="19"/>
      <c r="L32" s="19"/>
      <c r="M32" s="19"/>
    </row>
    <row r="33" spans="1:13" hidden="1" x14ac:dyDescent="0.25">
      <c r="A33" s="19"/>
      <c r="B33" s="68"/>
      <c r="C33" s="63"/>
      <c r="D33" s="19"/>
      <c r="E33" s="53"/>
      <c r="F33" s="19"/>
      <c r="G33" s="50" t="s">
        <v>41</v>
      </c>
      <c r="H33" s="54" t="s">
        <v>40</v>
      </c>
      <c r="I33" s="54" t="str">
        <f>VLOOKUP(H33,BEREGNING!$AH$313:$AI$410,2,FALSE)</f>
        <v>Landkommuner</v>
      </c>
      <c r="J33" s="49" t="str">
        <f t="shared" si="1"/>
        <v/>
      </c>
      <c r="K33" s="19"/>
      <c r="L33" s="19"/>
      <c r="M33" s="19"/>
    </row>
    <row r="34" spans="1:13" hidden="1" x14ac:dyDescent="0.25">
      <c r="A34" s="19"/>
      <c r="B34" s="68"/>
      <c r="C34" s="63"/>
      <c r="D34" s="19"/>
      <c r="E34" s="53"/>
      <c r="F34" s="19"/>
      <c r="G34" s="50" t="s">
        <v>42</v>
      </c>
      <c r="H34" s="54" t="s">
        <v>41</v>
      </c>
      <c r="I34" s="54" t="str">
        <f>VLOOKUP(H34,BEREGNING!$AH$313:$AI$410,2,FALSE)</f>
        <v>Oplandskommuner</v>
      </c>
      <c r="J34" s="49" t="str">
        <f t="shared" si="1"/>
        <v/>
      </c>
      <c r="K34" s="19"/>
      <c r="L34" s="19"/>
      <c r="M34" s="19"/>
    </row>
    <row r="35" spans="1:13" hidden="1" x14ac:dyDescent="0.25">
      <c r="A35" s="19"/>
      <c r="B35" s="68"/>
      <c r="C35" s="63"/>
      <c r="D35" s="19"/>
      <c r="E35" s="53"/>
      <c r="F35" s="19"/>
      <c r="G35" s="50" t="s">
        <v>43</v>
      </c>
      <c r="H35" s="54" t="s">
        <v>42</v>
      </c>
      <c r="I35" s="54" t="str">
        <f>VLOOKUP(H35,BEREGNING!$AH$313:$AI$410,2,FALSE)</f>
        <v>Oplandskommuner</v>
      </c>
      <c r="J35" s="49" t="str">
        <f t="shared" si="1"/>
        <v/>
      </c>
      <c r="K35" s="19"/>
      <c r="L35" s="19"/>
      <c r="M35" s="19"/>
    </row>
    <row r="36" spans="1:13" hidden="1" x14ac:dyDescent="0.25">
      <c r="A36" s="19"/>
      <c r="B36" s="68"/>
      <c r="C36" s="63"/>
      <c r="D36" s="19"/>
      <c r="E36" s="53"/>
      <c r="F36" s="19"/>
      <c r="G36" s="50" t="s">
        <v>44</v>
      </c>
      <c r="H36" s="54" t="s">
        <v>43</v>
      </c>
      <c r="I36" s="54" t="str">
        <f>VLOOKUP(H36,BEREGNING!$AH$313:$AI$410,2,FALSE)</f>
        <v>Provinsbykommuner</v>
      </c>
      <c r="J36" s="49" t="str">
        <f t="shared" si="1"/>
        <v/>
      </c>
      <c r="K36" s="19"/>
      <c r="L36" s="19"/>
      <c r="M36" s="19"/>
    </row>
    <row r="37" spans="1:13" hidden="1" x14ac:dyDescent="0.25">
      <c r="A37" s="19"/>
      <c r="B37" s="68"/>
      <c r="C37" s="63"/>
      <c r="D37" s="19"/>
      <c r="E37" s="53"/>
      <c r="F37" s="19"/>
      <c r="G37" s="50" t="s">
        <v>45</v>
      </c>
      <c r="H37" s="54" t="s">
        <v>44</v>
      </c>
      <c r="I37" s="54" t="str">
        <f>VLOOKUP(H37,BEREGNING!$AH$313:$AI$410,2,FALSE)</f>
        <v>Hovedstadskommuner</v>
      </c>
      <c r="J37" s="49" t="str">
        <f t="shared" si="1"/>
        <v/>
      </c>
      <c r="K37" s="19"/>
      <c r="L37" s="19"/>
      <c r="M37" s="19"/>
    </row>
    <row r="38" spans="1:13" hidden="1" x14ac:dyDescent="0.25">
      <c r="A38" s="19"/>
      <c r="B38" s="68"/>
      <c r="C38" s="63"/>
      <c r="D38" s="19"/>
      <c r="E38" s="53"/>
      <c r="F38" s="19"/>
      <c r="G38" s="50" t="s">
        <v>46</v>
      </c>
      <c r="H38" s="54" t="s">
        <v>45</v>
      </c>
      <c r="I38" s="54" t="str">
        <f>VLOOKUP(H38,BEREGNING!$AH$313:$AI$410,2,FALSE)</f>
        <v>Provinsbykommuner</v>
      </c>
      <c r="J38" s="49" t="str">
        <f t="shared" si="1"/>
        <v/>
      </c>
      <c r="K38" s="19"/>
      <c r="L38" s="19"/>
      <c r="M38" s="19"/>
    </row>
    <row r="39" spans="1:13" hidden="1" x14ac:dyDescent="0.25">
      <c r="A39" s="19"/>
      <c r="B39" s="68"/>
      <c r="C39" s="63"/>
      <c r="D39" s="19"/>
      <c r="E39" s="53"/>
      <c r="F39" s="19"/>
      <c r="G39" s="50" t="s">
        <v>47</v>
      </c>
      <c r="H39" s="54" t="s">
        <v>46</v>
      </c>
      <c r="I39" s="54" t="str">
        <f>VLOOKUP(H39,BEREGNING!$AH$313:$AI$410,2,FALSE)</f>
        <v>Provinsbykommuner</v>
      </c>
      <c r="J39" s="49" t="str">
        <f t="shared" si="1"/>
        <v/>
      </c>
      <c r="K39" s="19"/>
      <c r="L39" s="19"/>
      <c r="M39" s="19"/>
    </row>
    <row r="40" spans="1:13" hidden="1" x14ac:dyDescent="0.25">
      <c r="A40" s="19"/>
      <c r="B40" s="68"/>
      <c r="C40" s="63"/>
      <c r="D40" s="19"/>
      <c r="E40" s="53"/>
      <c r="F40" s="19"/>
      <c r="G40" s="50" t="s">
        <v>48</v>
      </c>
      <c r="H40" s="54" t="s">
        <v>47</v>
      </c>
      <c r="I40" s="54" t="str">
        <f>VLOOKUP(H40,BEREGNING!$AH$313:$AI$410,2,FALSE)</f>
        <v>Landkommuner</v>
      </c>
      <c r="J40" s="49" t="str">
        <f t="shared" si="1"/>
        <v/>
      </c>
      <c r="K40" s="19"/>
      <c r="L40" s="19"/>
      <c r="M40" s="19"/>
    </row>
    <row r="41" spans="1:13" hidden="1" x14ac:dyDescent="0.25">
      <c r="A41" s="19"/>
      <c r="B41" s="68"/>
      <c r="C41" s="63"/>
      <c r="D41" s="19"/>
      <c r="E41" s="53"/>
      <c r="F41" s="19"/>
      <c r="G41" s="50" t="s">
        <v>49</v>
      </c>
      <c r="H41" s="54" t="s">
        <v>48</v>
      </c>
      <c r="I41" s="54" t="str">
        <f>VLOOKUP(H41,BEREGNING!$AH$313:$AI$410,2,FALSE)</f>
        <v>Oplandskommuner</v>
      </c>
      <c r="J41" s="49" t="str">
        <f t="shared" si="1"/>
        <v/>
      </c>
      <c r="K41" s="19"/>
      <c r="L41" s="19"/>
      <c r="M41" s="19"/>
    </row>
    <row r="42" spans="1:13" hidden="1" x14ac:dyDescent="0.25">
      <c r="A42" s="19"/>
      <c r="B42" s="68"/>
      <c r="C42" s="63"/>
      <c r="D42" s="19"/>
      <c r="E42" s="53"/>
      <c r="F42" s="19"/>
      <c r="G42" s="50" t="s">
        <v>50</v>
      </c>
      <c r="H42" s="54" t="s">
        <v>49</v>
      </c>
      <c r="I42" s="54" t="str">
        <f>VLOOKUP(H42,BEREGNING!$AH$313:$AI$410,2,FALSE)</f>
        <v>Provinsbykommuner</v>
      </c>
      <c r="J42" s="49" t="str">
        <f t="shared" si="1"/>
        <v/>
      </c>
      <c r="K42" s="19"/>
      <c r="L42" s="19"/>
      <c r="M42" s="19"/>
    </row>
    <row r="43" spans="1:13" hidden="1" x14ac:dyDescent="0.25">
      <c r="A43" s="19"/>
      <c r="B43" s="68"/>
      <c r="C43" s="63"/>
      <c r="D43" s="19"/>
      <c r="E43" s="53"/>
      <c r="F43" s="19"/>
      <c r="G43" s="50" t="s">
        <v>51</v>
      </c>
      <c r="H43" s="54" t="s">
        <v>50</v>
      </c>
      <c r="I43" s="54" t="str">
        <f>VLOOKUP(H43,BEREGNING!$AH$313:$AI$410,2,FALSE)</f>
        <v>Provinsbykommuner</v>
      </c>
      <c r="J43" s="49" t="str">
        <f t="shared" si="1"/>
        <v/>
      </c>
      <c r="K43" s="19"/>
      <c r="L43" s="19"/>
      <c r="M43" s="19"/>
    </row>
    <row r="44" spans="1:13" hidden="1" x14ac:dyDescent="0.25">
      <c r="A44" s="19"/>
      <c r="B44" s="68"/>
      <c r="C44" s="63"/>
      <c r="D44" s="19"/>
      <c r="E44" s="53"/>
      <c r="F44" s="19"/>
      <c r="G44" s="50" t="s">
        <v>52</v>
      </c>
      <c r="H44" s="54" t="s">
        <v>51</v>
      </c>
      <c r="I44" s="54" t="str">
        <f>VLOOKUP(H44,BEREGNING!$AH$313:$AI$410,2,FALSE)</f>
        <v>Hovedstadskommuner</v>
      </c>
      <c r="J44" s="49" t="str">
        <f t="shared" si="1"/>
        <v/>
      </c>
      <c r="K44" s="19"/>
      <c r="L44" s="19"/>
      <c r="M44" s="19"/>
    </row>
    <row r="45" spans="1:13" hidden="1" x14ac:dyDescent="0.25">
      <c r="A45" s="19"/>
      <c r="B45" s="68"/>
      <c r="C45" s="63"/>
      <c r="D45" s="19"/>
      <c r="E45" s="53"/>
      <c r="F45" s="19"/>
      <c r="G45" s="50" t="s">
        <v>53</v>
      </c>
      <c r="H45" s="54" t="s">
        <v>52</v>
      </c>
      <c r="I45" s="54" t="str">
        <f>VLOOKUP(H45,BEREGNING!$AH$313:$AI$410,2,FALSE)</f>
        <v>Hovedstadskommuner</v>
      </c>
      <c r="J45" s="49" t="str">
        <f t="shared" si="1"/>
        <v/>
      </c>
      <c r="K45" s="19"/>
      <c r="L45" s="19"/>
      <c r="M45" s="19"/>
    </row>
    <row r="46" spans="1:13" hidden="1" x14ac:dyDescent="0.25">
      <c r="A46" s="19"/>
      <c r="B46" s="68"/>
      <c r="C46" s="63"/>
      <c r="D46" s="19"/>
      <c r="E46" s="53"/>
      <c r="F46" s="19"/>
      <c r="G46" s="50" t="s">
        <v>54</v>
      </c>
      <c r="H46" s="54" t="s">
        <v>53</v>
      </c>
      <c r="I46" s="54" t="str">
        <f>VLOOKUP(H46,BEREGNING!$AH$313:$AI$410,2,FALSE)</f>
        <v>Hovedstadskommuner</v>
      </c>
      <c r="J46" s="49" t="str">
        <f t="shared" si="1"/>
        <v/>
      </c>
      <c r="K46" s="19"/>
      <c r="L46" s="19"/>
      <c r="M46" s="19"/>
    </row>
    <row r="47" spans="1:13" hidden="1" x14ac:dyDescent="0.25">
      <c r="A47" s="19"/>
      <c r="B47" s="68"/>
      <c r="C47" s="63"/>
      <c r="D47" s="19"/>
      <c r="E47" s="53"/>
      <c r="F47" s="19"/>
      <c r="G47" s="50" t="s">
        <v>55</v>
      </c>
      <c r="H47" s="54" t="s">
        <v>54</v>
      </c>
      <c r="I47" s="54" t="str">
        <f>VLOOKUP(H47,BEREGNING!$AH$313:$AI$410,2,FALSE)</f>
        <v>Oplandskommuner</v>
      </c>
      <c r="J47" s="49" t="str">
        <f t="shared" si="1"/>
        <v/>
      </c>
      <c r="K47" s="19"/>
      <c r="L47" s="19"/>
      <c r="M47" s="19"/>
    </row>
    <row r="48" spans="1:13" hidden="1" x14ac:dyDescent="0.25">
      <c r="A48" s="19"/>
      <c r="B48" s="68"/>
      <c r="C48" s="63"/>
      <c r="D48" s="19"/>
      <c r="E48" s="53"/>
      <c r="F48" s="19"/>
      <c r="G48" s="50" t="s">
        <v>56</v>
      </c>
      <c r="H48" s="54" t="s">
        <v>55</v>
      </c>
      <c r="I48" s="54" t="str">
        <f>VLOOKUP(H48,BEREGNING!$AH$313:$AI$410,2,FALSE)</f>
        <v>Hovedstadskommuner</v>
      </c>
      <c r="J48" s="49" t="str">
        <f t="shared" si="1"/>
        <v/>
      </c>
      <c r="K48" s="19"/>
      <c r="L48" s="19"/>
      <c r="M48" s="19"/>
    </row>
    <row r="49" spans="1:13" hidden="1" x14ac:dyDescent="0.25">
      <c r="A49" s="19"/>
      <c r="B49" s="68"/>
      <c r="C49" s="63"/>
      <c r="D49" s="19"/>
      <c r="E49" s="53"/>
      <c r="F49" s="19"/>
      <c r="G49" s="50" t="s">
        <v>57</v>
      </c>
      <c r="H49" s="54" t="s">
        <v>56</v>
      </c>
      <c r="I49" s="54" t="str">
        <f>VLOOKUP(H49,BEREGNING!$AH$313:$AI$410,2,FALSE)</f>
        <v>Landkommuner</v>
      </c>
      <c r="J49" s="49" t="str">
        <f t="shared" si="1"/>
        <v/>
      </c>
      <c r="K49" s="19"/>
      <c r="L49" s="19"/>
      <c r="M49" s="19"/>
    </row>
    <row r="50" spans="1:13" hidden="1" x14ac:dyDescent="0.25">
      <c r="A50" s="19"/>
      <c r="B50" s="68"/>
      <c r="C50" s="63"/>
      <c r="D50" s="19"/>
      <c r="E50" s="53"/>
      <c r="F50" s="19"/>
      <c r="G50" s="50" t="s">
        <v>58</v>
      </c>
      <c r="H50" s="54" t="s">
        <v>57</v>
      </c>
      <c r="I50" s="54" t="str">
        <f>VLOOKUP(H50,BEREGNING!$AH$313:$AI$410,2,FALSE)</f>
        <v>Landkommuner</v>
      </c>
      <c r="J50" s="49" t="str">
        <f t="shared" si="1"/>
        <v/>
      </c>
      <c r="K50" s="19"/>
      <c r="L50" s="19"/>
      <c r="M50" s="19"/>
    </row>
    <row r="51" spans="1:13" hidden="1" x14ac:dyDescent="0.25">
      <c r="A51" s="19"/>
      <c r="B51" s="68"/>
      <c r="C51" s="63"/>
      <c r="D51" s="19"/>
      <c r="E51" s="53"/>
      <c r="F51" s="19"/>
      <c r="G51" s="50" t="s">
        <v>59</v>
      </c>
      <c r="H51" s="54" t="s">
        <v>58</v>
      </c>
      <c r="I51" s="54" t="str">
        <f>VLOOKUP(H51,BEREGNING!$AH$313:$AI$410,2,FALSE)</f>
        <v>Oplandskommuner</v>
      </c>
      <c r="J51" s="49" t="str">
        <f t="shared" si="1"/>
        <v/>
      </c>
      <c r="K51" s="19"/>
      <c r="L51" s="19"/>
      <c r="M51" s="19"/>
    </row>
    <row r="52" spans="1:13" hidden="1" x14ac:dyDescent="0.25">
      <c r="A52" s="19"/>
      <c r="B52" s="68"/>
      <c r="C52" s="63"/>
      <c r="D52" s="19"/>
      <c r="E52" s="53"/>
      <c r="F52" s="19"/>
      <c r="G52" s="50" t="s">
        <v>60</v>
      </c>
      <c r="H52" s="54" t="s">
        <v>59</v>
      </c>
      <c r="I52" s="54" t="str">
        <f>VLOOKUP(H52,BEREGNING!$AH$313:$AI$410,2,FALSE)</f>
        <v>Provinsbykommuner</v>
      </c>
      <c r="J52" s="49" t="str">
        <f t="shared" si="1"/>
        <v/>
      </c>
      <c r="K52" s="19"/>
      <c r="L52" s="19"/>
      <c r="M52" s="19"/>
    </row>
    <row r="53" spans="1:13" hidden="1" x14ac:dyDescent="0.25">
      <c r="A53" s="19"/>
      <c r="B53" s="68"/>
      <c r="C53" s="63"/>
      <c r="D53" s="19"/>
      <c r="E53" s="53"/>
      <c r="F53" s="19"/>
      <c r="G53" s="50" t="s">
        <v>61</v>
      </c>
      <c r="H53" s="54" t="s">
        <v>60</v>
      </c>
      <c r="I53" s="54" t="str">
        <f>VLOOKUP(H53,BEREGNING!$AH$313:$AI$410,2,FALSE)</f>
        <v>Hovedstadskommuner</v>
      </c>
      <c r="J53" s="49" t="str">
        <f t="shared" si="1"/>
        <v/>
      </c>
      <c r="K53" s="19"/>
      <c r="L53" s="19"/>
      <c r="M53" s="19"/>
    </row>
    <row r="54" spans="1:13" hidden="1" x14ac:dyDescent="0.25">
      <c r="A54" s="19"/>
      <c r="B54" s="68"/>
      <c r="C54" s="63"/>
      <c r="D54" s="19"/>
      <c r="E54" s="53"/>
      <c r="F54" s="19"/>
      <c r="G54" s="50" t="s">
        <v>62</v>
      </c>
      <c r="H54" s="54" t="s">
        <v>61</v>
      </c>
      <c r="I54" s="54" t="str">
        <f>VLOOKUP(H54,BEREGNING!$AH$313:$AI$410,2,FALSE)</f>
        <v>Provinsbykommuner</v>
      </c>
      <c r="J54" s="49" t="str">
        <f t="shared" si="1"/>
        <v/>
      </c>
      <c r="K54" s="19"/>
      <c r="L54" s="19"/>
      <c r="M54" s="19"/>
    </row>
    <row r="55" spans="1:13" hidden="1" x14ac:dyDescent="0.25">
      <c r="A55" s="19"/>
      <c r="B55" s="68"/>
      <c r="C55" s="63"/>
      <c r="D55" s="19"/>
      <c r="E55" s="53"/>
      <c r="F55" s="19"/>
      <c r="G55" s="50" t="s">
        <v>63</v>
      </c>
      <c r="H55" s="54" t="s">
        <v>62</v>
      </c>
      <c r="I55" s="54" t="str">
        <f>VLOOKUP(H55,BEREGNING!$AH$313:$AI$410,2,FALSE)</f>
        <v>Landkommuner</v>
      </c>
      <c r="J55" s="49" t="str">
        <f t="shared" si="1"/>
        <v/>
      </c>
      <c r="K55" s="19"/>
      <c r="L55" s="19"/>
      <c r="M55" s="19"/>
    </row>
    <row r="56" spans="1:13" hidden="1" x14ac:dyDescent="0.25">
      <c r="A56" s="19"/>
      <c r="B56" s="68"/>
      <c r="C56" s="63"/>
      <c r="D56" s="19"/>
      <c r="E56" s="53"/>
      <c r="F56" s="19"/>
      <c r="G56" s="50" t="s">
        <v>64</v>
      </c>
      <c r="H56" s="54" t="s">
        <v>63</v>
      </c>
      <c r="I56" s="54" t="str">
        <f>VLOOKUP(H56,BEREGNING!$AH$313:$AI$410,2,FALSE)</f>
        <v>Oplandskommuner</v>
      </c>
      <c r="J56" s="49" t="str">
        <f t="shared" si="1"/>
        <v/>
      </c>
      <c r="K56" s="19"/>
      <c r="L56" s="19"/>
      <c r="M56" s="19"/>
    </row>
    <row r="57" spans="1:13" hidden="1" x14ac:dyDescent="0.25">
      <c r="A57" s="19"/>
      <c r="B57" s="68"/>
      <c r="C57" s="63"/>
      <c r="D57" s="19"/>
      <c r="E57" s="53"/>
      <c r="F57" s="19"/>
      <c r="G57" s="50" t="s">
        <v>65</v>
      </c>
      <c r="H57" s="54" t="s">
        <v>64</v>
      </c>
      <c r="I57" s="54" t="str">
        <f>VLOOKUP(H57,BEREGNING!$AH$313:$AI$410,2,FALSE)</f>
        <v>Landkommuner</v>
      </c>
      <c r="J57" s="49" t="str">
        <f t="shared" si="1"/>
        <v/>
      </c>
      <c r="K57" s="19"/>
      <c r="L57" s="19"/>
      <c r="M57" s="19"/>
    </row>
    <row r="58" spans="1:13" hidden="1" x14ac:dyDescent="0.25">
      <c r="A58" s="19"/>
      <c r="B58" s="68"/>
      <c r="C58" s="63"/>
      <c r="D58" s="19"/>
      <c r="E58" s="53"/>
      <c r="F58" s="19"/>
      <c r="G58" s="50" t="s">
        <v>66</v>
      </c>
      <c r="H58" s="54" t="s">
        <v>65</v>
      </c>
      <c r="I58" s="54" t="str">
        <f>VLOOKUP(H58,BEREGNING!$AH$313:$AI$410,2,FALSE)</f>
        <v>Landkommuner</v>
      </c>
      <c r="J58" s="49" t="str">
        <f t="shared" si="1"/>
        <v/>
      </c>
      <c r="K58" s="19"/>
      <c r="L58" s="19"/>
      <c r="M58" s="19"/>
    </row>
    <row r="59" spans="1:13" hidden="1" x14ac:dyDescent="0.25">
      <c r="A59" s="19"/>
      <c r="B59" s="68"/>
      <c r="C59" s="63"/>
      <c r="D59" s="19"/>
      <c r="E59" s="53"/>
      <c r="F59" s="19"/>
      <c r="G59" s="50" t="s">
        <v>67</v>
      </c>
      <c r="H59" s="54" t="s">
        <v>66</v>
      </c>
      <c r="I59" s="54" t="str">
        <f>VLOOKUP(H59,BEREGNING!$AH$313:$AI$410,2,FALSE)</f>
        <v>Hovedstadskommuner</v>
      </c>
      <c r="J59" s="49" t="str">
        <f t="shared" si="1"/>
        <v/>
      </c>
      <c r="K59" s="19"/>
      <c r="L59" s="19"/>
      <c r="M59" s="19"/>
    </row>
    <row r="60" spans="1:13" hidden="1" x14ac:dyDescent="0.25">
      <c r="A60" s="19"/>
      <c r="B60" s="68"/>
      <c r="C60" s="63"/>
      <c r="D60" s="19"/>
      <c r="E60" s="53"/>
      <c r="F60" s="19"/>
      <c r="G60" s="50" t="s">
        <v>68</v>
      </c>
      <c r="H60" s="54" t="s">
        <v>67</v>
      </c>
      <c r="I60" s="54" t="str">
        <f>VLOOKUP(H60,BEREGNING!$AH$313:$AI$410,2,FALSE)</f>
        <v>Landkommuner</v>
      </c>
      <c r="J60" s="49" t="str">
        <f t="shared" si="1"/>
        <v/>
      </c>
      <c r="K60" s="19"/>
      <c r="L60" s="19"/>
      <c r="M60" s="19"/>
    </row>
    <row r="61" spans="1:13" hidden="1" x14ac:dyDescent="0.25">
      <c r="A61" s="19"/>
      <c r="B61" s="68"/>
      <c r="C61" s="63"/>
      <c r="D61" s="19"/>
      <c r="E61" s="53"/>
      <c r="F61" s="19"/>
      <c r="G61" s="50" t="s">
        <v>69</v>
      </c>
      <c r="H61" s="54" t="s">
        <v>68</v>
      </c>
      <c r="I61" s="54" t="str">
        <f>VLOOKUP(H61,BEREGNING!$AH$313:$AI$410,2,FALSE)</f>
        <v>Landkommuner</v>
      </c>
      <c r="J61" s="49" t="str">
        <f t="shared" si="1"/>
        <v/>
      </c>
      <c r="K61" s="19"/>
      <c r="L61" s="19"/>
      <c r="M61" s="19"/>
    </row>
    <row r="62" spans="1:13" hidden="1" x14ac:dyDescent="0.25">
      <c r="A62" s="19"/>
      <c r="B62" s="68"/>
      <c r="C62" s="63"/>
      <c r="D62" s="19"/>
      <c r="E62" s="53"/>
      <c r="F62" s="19"/>
      <c r="G62" s="50" t="s">
        <v>70</v>
      </c>
      <c r="H62" s="54" t="s">
        <v>69</v>
      </c>
      <c r="I62" s="54" t="str">
        <f>VLOOKUP(H62,BEREGNING!$AH$313:$AI$410,2,FALSE)</f>
        <v>Oplandskommuner</v>
      </c>
      <c r="J62" s="49" t="str">
        <f t="shared" si="1"/>
        <v/>
      </c>
      <c r="K62" s="19"/>
      <c r="L62" s="19"/>
      <c r="M62" s="19"/>
    </row>
    <row r="63" spans="1:13" hidden="1" x14ac:dyDescent="0.25">
      <c r="A63" s="19"/>
      <c r="B63" s="68"/>
      <c r="C63" s="63"/>
      <c r="D63" s="19"/>
      <c r="E63" s="53"/>
      <c r="F63" s="19"/>
      <c r="G63" s="50" t="s">
        <v>71</v>
      </c>
      <c r="H63" s="54" t="s">
        <v>70</v>
      </c>
      <c r="I63" s="54" t="str">
        <f>VLOOKUP(H63,BEREGNING!$AH$313:$AI$410,2,FALSE)</f>
        <v>Landkommuner</v>
      </c>
      <c r="J63" s="49" t="str">
        <f t="shared" si="1"/>
        <v/>
      </c>
      <c r="K63" s="19"/>
      <c r="L63" s="19"/>
      <c r="M63" s="19"/>
    </row>
    <row r="64" spans="1:13" hidden="1" x14ac:dyDescent="0.25">
      <c r="A64" s="19"/>
      <c r="B64" s="68"/>
      <c r="C64" s="63"/>
      <c r="D64" s="19"/>
      <c r="E64" s="53"/>
      <c r="F64" s="19"/>
      <c r="G64" s="50" t="s">
        <v>72</v>
      </c>
      <c r="H64" s="54" t="s">
        <v>71</v>
      </c>
      <c r="I64" s="54" t="str">
        <f>VLOOKUP(H64,BEREGNING!$AH$313:$AI$410,2,FALSE)</f>
        <v>Landkommuner</v>
      </c>
      <c r="J64" s="49" t="str">
        <f t="shared" si="1"/>
        <v/>
      </c>
      <c r="K64" s="19"/>
      <c r="L64" s="19"/>
      <c r="M64" s="19"/>
    </row>
    <row r="65" spans="1:13" hidden="1" x14ac:dyDescent="0.25">
      <c r="A65" s="19"/>
      <c r="B65" s="68"/>
      <c r="C65" s="63"/>
      <c r="D65" s="19"/>
      <c r="E65" s="53"/>
      <c r="F65" s="19"/>
      <c r="G65" s="50" t="s">
        <v>73</v>
      </c>
      <c r="H65" s="54" t="s">
        <v>72</v>
      </c>
      <c r="I65" s="54" t="str">
        <f>VLOOKUP(H65,BEREGNING!$AH$313:$AI$410,2,FALSE)</f>
        <v>Oplandskommuner</v>
      </c>
      <c r="J65" s="49" t="str">
        <f t="shared" si="1"/>
        <v/>
      </c>
      <c r="K65" s="19"/>
      <c r="L65" s="19"/>
      <c r="M65" s="19"/>
    </row>
    <row r="66" spans="1:13" hidden="1" x14ac:dyDescent="0.25">
      <c r="A66" s="19"/>
      <c r="B66" s="68"/>
      <c r="C66" s="63"/>
      <c r="D66" s="19"/>
      <c r="E66" s="53"/>
      <c r="F66" s="19"/>
      <c r="G66" s="50" t="s">
        <v>74</v>
      </c>
      <c r="H66" s="54" t="s">
        <v>73</v>
      </c>
      <c r="I66" s="54" t="str">
        <f>VLOOKUP(H66,BEREGNING!$AH$313:$AI$410,2,FALSE)</f>
        <v>Oplandskommuner</v>
      </c>
      <c r="J66" s="49" t="str">
        <f t="shared" si="1"/>
        <v/>
      </c>
      <c r="K66" s="19"/>
      <c r="L66" s="19"/>
      <c r="M66" s="19"/>
    </row>
    <row r="67" spans="1:13" hidden="1" x14ac:dyDescent="0.25">
      <c r="A67" s="19"/>
      <c r="B67" s="68"/>
      <c r="C67" s="63"/>
      <c r="D67" s="19"/>
      <c r="E67" s="53"/>
      <c r="F67" s="19"/>
      <c r="G67" s="50" t="s">
        <v>75</v>
      </c>
      <c r="H67" s="54" t="s">
        <v>74</v>
      </c>
      <c r="I67" s="54" t="str">
        <f>VLOOKUP(H67,BEREGNING!$AH$313:$AI$410,2,FALSE)</f>
        <v>Provinsbykommuner</v>
      </c>
      <c r="J67" s="49" t="str">
        <f t="shared" si="1"/>
        <v/>
      </c>
      <c r="K67" s="19"/>
      <c r="L67" s="19"/>
      <c r="M67" s="19"/>
    </row>
    <row r="68" spans="1:13" hidden="1" x14ac:dyDescent="0.25">
      <c r="A68" s="19"/>
      <c r="B68" s="68"/>
      <c r="C68" s="63"/>
      <c r="D68" s="19"/>
      <c r="E68" s="53"/>
      <c r="F68" s="19"/>
      <c r="G68" s="50" t="s">
        <v>76</v>
      </c>
      <c r="H68" s="54" t="s">
        <v>75</v>
      </c>
      <c r="I68" s="54" t="str">
        <f>VLOOKUP(H68,BEREGNING!$AH$313:$AI$410,2,FALSE)</f>
        <v>Oplandskommuner</v>
      </c>
      <c r="J68" s="49" t="str">
        <f t="shared" si="1"/>
        <v/>
      </c>
      <c r="K68" s="19"/>
      <c r="L68" s="19"/>
      <c r="M68" s="19"/>
    </row>
    <row r="69" spans="1:13" hidden="1" x14ac:dyDescent="0.25">
      <c r="A69" s="19"/>
      <c r="B69" s="68"/>
      <c r="C69" s="63"/>
      <c r="D69" s="19"/>
      <c r="E69" s="53"/>
      <c r="F69" s="19"/>
      <c r="G69" s="50" t="s">
        <v>77</v>
      </c>
      <c r="H69" s="54" t="s">
        <v>76</v>
      </c>
      <c r="I69" s="54" t="str">
        <f>VLOOKUP(H69,BEREGNING!$AH$313:$AI$410,2,FALSE)</f>
        <v>Storbykommuner</v>
      </c>
      <c r="J69" s="49" t="str">
        <f t="shared" si="1"/>
        <v/>
      </c>
      <c r="K69" s="19"/>
      <c r="L69" s="19"/>
      <c r="M69" s="19"/>
    </row>
    <row r="70" spans="1:13" hidden="1" x14ac:dyDescent="0.25">
      <c r="A70" s="19"/>
      <c r="B70" s="68"/>
      <c r="C70" s="63"/>
      <c r="D70" s="19"/>
      <c r="E70" s="53"/>
      <c r="F70" s="19"/>
      <c r="G70" s="50" t="s">
        <v>78</v>
      </c>
      <c r="H70" s="54" t="s">
        <v>77</v>
      </c>
      <c r="I70" s="54" t="str">
        <f>VLOOKUP(H70,BEREGNING!$AH$313:$AI$410,2,FALSE)</f>
        <v>Landkommuner</v>
      </c>
      <c r="J70" s="49" t="str">
        <f t="shared" si="1"/>
        <v/>
      </c>
      <c r="K70" s="19"/>
      <c r="L70" s="19"/>
      <c r="M70" s="19"/>
    </row>
    <row r="71" spans="1:13" hidden="1" x14ac:dyDescent="0.25">
      <c r="A71" s="19"/>
      <c r="B71" s="68"/>
      <c r="C71" s="63"/>
      <c r="D71" s="19"/>
      <c r="E71" s="53"/>
      <c r="F71" s="19"/>
      <c r="G71" s="50" t="s">
        <v>79</v>
      </c>
      <c r="H71" s="54" t="s">
        <v>78</v>
      </c>
      <c r="I71" s="54" t="str">
        <f>VLOOKUP(H71,BEREGNING!$AH$313:$AI$410,2,FALSE)</f>
        <v>Provinsbykommuner</v>
      </c>
      <c r="J71" s="49" t="str">
        <f t="shared" ref="J71:J103" si="2">IF($G$3=H71,"X",IF($H$106=H71,"X",IF($G$109="Ja",IF(I71=$I$5,"X",""),"")))</f>
        <v/>
      </c>
      <c r="K71" s="19"/>
      <c r="L71" s="19"/>
      <c r="M71" s="19"/>
    </row>
    <row r="72" spans="1:13" hidden="1" x14ac:dyDescent="0.25">
      <c r="A72" s="19"/>
      <c r="B72" s="68"/>
      <c r="C72" s="63"/>
      <c r="D72" s="19"/>
      <c r="E72" s="53"/>
      <c r="F72" s="19"/>
      <c r="G72" s="50" t="s">
        <v>80</v>
      </c>
      <c r="H72" s="54" t="s">
        <v>79</v>
      </c>
      <c r="I72" s="54" t="str">
        <f>VLOOKUP(H72,BEREGNING!$AH$313:$AI$410,2,FALSE)</f>
        <v>Oplandskommuner</v>
      </c>
      <c r="J72" s="49" t="str">
        <f t="shared" si="2"/>
        <v/>
      </c>
      <c r="K72" s="19"/>
      <c r="L72" s="19"/>
      <c r="M72" s="19"/>
    </row>
    <row r="73" spans="1:13" hidden="1" x14ac:dyDescent="0.25">
      <c r="A73" s="19"/>
      <c r="B73" s="68"/>
      <c r="C73" s="63"/>
      <c r="D73" s="19"/>
      <c r="E73" s="53"/>
      <c r="F73" s="19"/>
      <c r="G73" s="50" t="s">
        <v>81</v>
      </c>
      <c r="H73" s="54" t="s">
        <v>80</v>
      </c>
      <c r="I73" s="54" t="str">
        <f>VLOOKUP(H73,BEREGNING!$AH$313:$AI$410,2,FALSE)</f>
        <v>Landkommuner</v>
      </c>
      <c r="J73" s="49" t="str">
        <f t="shared" si="2"/>
        <v/>
      </c>
      <c r="K73" s="19"/>
      <c r="L73" s="19"/>
      <c r="M73" s="19"/>
    </row>
    <row r="74" spans="1:13" hidden="1" x14ac:dyDescent="0.25">
      <c r="A74" s="19"/>
      <c r="B74" s="68"/>
      <c r="C74" s="63"/>
      <c r="D74" s="19"/>
      <c r="E74" s="53"/>
      <c r="F74" s="19"/>
      <c r="G74" s="50" t="s">
        <v>82</v>
      </c>
      <c r="H74" s="54" t="s">
        <v>81</v>
      </c>
      <c r="I74" s="54" t="str">
        <f>VLOOKUP(H74,BEREGNING!$AH$313:$AI$410,2,FALSE)</f>
        <v>Oplandskommuner</v>
      </c>
      <c r="J74" s="49" t="str">
        <f t="shared" si="2"/>
        <v/>
      </c>
      <c r="K74" s="19"/>
      <c r="L74" s="19"/>
      <c r="M74" s="19"/>
    </row>
    <row r="75" spans="1:13" hidden="1" x14ac:dyDescent="0.25">
      <c r="A75" s="19"/>
      <c r="B75" s="68"/>
      <c r="C75" s="63"/>
      <c r="D75" s="19"/>
      <c r="E75" s="53"/>
      <c r="F75" s="19"/>
      <c r="G75" s="50" t="s">
        <v>83</v>
      </c>
      <c r="H75" s="54" t="s">
        <v>82</v>
      </c>
      <c r="I75" s="54" t="str">
        <f>VLOOKUP(H75,BEREGNING!$AH$313:$AI$410,2,FALSE)</f>
        <v>Provinsbykommuner</v>
      </c>
      <c r="J75" s="49" t="str">
        <f t="shared" si="2"/>
        <v/>
      </c>
      <c r="K75" s="19"/>
      <c r="L75" s="19"/>
      <c r="M75" s="19"/>
    </row>
    <row r="76" spans="1:13" hidden="1" x14ac:dyDescent="0.25">
      <c r="A76" s="19"/>
      <c r="B76" s="68"/>
      <c r="C76" s="63"/>
      <c r="D76" s="19"/>
      <c r="E76" s="53"/>
      <c r="F76" s="19"/>
      <c r="G76" s="50" t="s">
        <v>84</v>
      </c>
      <c r="H76" s="54" t="s">
        <v>83</v>
      </c>
      <c r="I76" s="54" t="str">
        <f>VLOOKUP(H76,BEREGNING!$AH$313:$AI$410,2,FALSE)</f>
        <v>Hovedstadskommuner</v>
      </c>
      <c r="J76" s="49" t="str">
        <f t="shared" si="2"/>
        <v/>
      </c>
      <c r="K76" s="19"/>
      <c r="L76" s="19"/>
      <c r="M76" s="19"/>
    </row>
    <row r="77" spans="1:13" hidden="1" x14ac:dyDescent="0.25">
      <c r="A77" s="19"/>
      <c r="B77" s="68"/>
      <c r="C77" s="63"/>
      <c r="D77" s="19"/>
      <c r="E77" s="53"/>
      <c r="F77" s="19"/>
      <c r="G77" s="50" t="s">
        <v>85</v>
      </c>
      <c r="H77" s="54" t="s">
        <v>84</v>
      </c>
      <c r="I77" s="54" t="str">
        <f>VLOOKUP(H77,BEREGNING!$AH$313:$AI$410,2,FALSE)</f>
        <v>Hovedstadskommuner</v>
      </c>
      <c r="J77" s="49" t="str">
        <f t="shared" si="2"/>
        <v/>
      </c>
      <c r="K77" s="19"/>
      <c r="L77" s="19"/>
      <c r="M77" s="19"/>
    </row>
    <row r="78" spans="1:13" hidden="1" x14ac:dyDescent="0.25">
      <c r="A78" s="19"/>
      <c r="B78" s="68"/>
      <c r="C78" s="63"/>
      <c r="D78" s="19"/>
      <c r="E78" s="53"/>
      <c r="F78" s="19"/>
      <c r="G78" s="50" t="s">
        <v>86</v>
      </c>
      <c r="H78" s="54" t="s">
        <v>85</v>
      </c>
      <c r="I78" s="54" t="str">
        <f>VLOOKUP(H78,BEREGNING!$AH$313:$AI$410,2,FALSE)</f>
        <v>Landkommuner</v>
      </c>
      <c r="J78" s="49" t="str">
        <f t="shared" si="2"/>
        <v/>
      </c>
      <c r="K78" s="19"/>
      <c r="L78" s="19"/>
      <c r="M78" s="19"/>
    </row>
    <row r="79" spans="1:13" hidden="1" x14ac:dyDescent="0.25">
      <c r="A79" s="19"/>
      <c r="B79" s="68"/>
      <c r="C79" s="63"/>
      <c r="D79" s="19"/>
      <c r="E79" s="53"/>
      <c r="F79" s="19"/>
      <c r="G79" s="50" t="s">
        <v>87</v>
      </c>
      <c r="H79" s="54" t="s">
        <v>86</v>
      </c>
      <c r="I79" s="54" t="str">
        <f>VLOOKUP(H79,BEREGNING!$AH$313:$AI$410,2,FALSE)</f>
        <v>Provinsbykommuner</v>
      </c>
      <c r="J79" s="49" t="str">
        <f t="shared" si="2"/>
        <v/>
      </c>
      <c r="K79" s="19"/>
      <c r="L79" s="19"/>
      <c r="M79" s="19"/>
    </row>
    <row r="80" spans="1:13" hidden="1" x14ac:dyDescent="0.25">
      <c r="A80" s="19"/>
      <c r="B80" s="68"/>
      <c r="C80" s="63"/>
      <c r="D80" s="19"/>
      <c r="E80" s="53"/>
      <c r="F80" s="19"/>
      <c r="G80" s="50" t="s">
        <v>88</v>
      </c>
      <c r="H80" s="54" t="s">
        <v>87</v>
      </c>
      <c r="I80" s="54" t="str">
        <f>VLOOKUP(H80,BEREGNING!$AH$313:$AI$410,2,FALSE)</f>
        <v>Oplandskommuner</v>
      </c>
      <c r="J80" s="49" t="str">
        <f t="shared" si="2"/>
        <v/>
      </c>
      <c r="K80" s="19"/>
      <c r="L80" s="19"/>
      <c r="M80" s="19"/>
    </row>
    <row r="81" spans="1:13" hidden="1" x14ac:dyDescent="0.25">
      <c r="A81" s="19"/>
      <c r="B81" s="68"/>
      <c r="C81" s="63"/>
      <c r="D81" s="19"/>
      <c r="E81" s="53"/>
      <c r="F81" s="19"/>
      <c r="G81" s="50" t="s">
        <v>89</v>
      </c>
      <c r="H81" s="54" t="s">
        <v>88</v>
      </c>
      <c r="I81" s="54" t="str">
        <f>VLOOKUP(H81,BEREGNING!$AH$313:$AI$410,2,FALSE)</f>
        <v>Landkommuner</v>
      </c>
      <c r="J81" s="49" t="str">
        <f t="shared" si="2"/>
        <v/>
      </c>
      <c r="K81" s="19"/>
      <c r="L81" s="19"/>
      <c r="M81" s="19"/>
    </row>
    <row r="82" spans="1:13" hidden="1" x14ac:dyDescent="0.25">
      <c r="A82" s="19"/>
      <c r="B82" s="68"/>
      <c r="C82" s="63"/>
      <c r="D82" s="19"/>
      <c r="E82" s="53"/>
      <c r="F82" s="19"/>
      <c r="G82" s="50" t="s">
        <v>90</v>
      </c>
      <c r="H82" s="54" t="s">
        <v>89</v>
      </c>
      <c r="I82" s="54" t="str">
        <f>VLOOKUP(H82,BEREGNING!$AH$313:$AI$410,2,FALSE)</f>
        <v>Provinsbykommuner</v>
      </c>
      <c r="J82" s="49" t="str">
        <f t="shared" si="2"/>
        <v/>
      </c>
      <c r="K82" s="19"/>
      <c r="L82" s="19"/>
      <c r="M82" s="19"/>
    </row>
    <row r="83" spans="1:13" hidden="1" x14ac:dyDescent="0.25">
      <c r="A83" s="19"/>
      <c r="B83" s="68"/>
      <c r="C83" s="63"/>
      <c r="D83" s="19"/>
      <c r="E83" s="53"/>
      <c r="F83" s="19"/>
      <c r="G83" s="50" t="s">
        <v>91</v>
      </c>
      <c r="H83" s="54" t="s">
        <v>90</v>
      </c>
      <c r="I83" s="54" t="str">
        <f>VLOOKUP(H83,BEREGNING!$AH$313:$AI$410,2,FALSE)</f>
        <v>Hovedstadskommuner</v>
      </c>
      <c r="J83" s="49" t="str">
        <f t="shared" si="2"/>
        <v/>
      </c>
      <c r="K83" s="19"/>
      <c r="L83" s="19"/>
      <c r="M83" s="19"/>
    </row>
    <row r="84" spans="1:13" hidden="1" x14ac:dyDescent="0.25">
      <c r="A84" s="19"/>
      <c r="B84" s="68"/>
      <c r="C84" s="63"/>
      <c r="D84" s="19"/>
      <c r="E84" s="53"/>
      <c r="F84" s="19"/>
      <c r="G84" s="50" t="s">
        <v>92</v>
      </c>
      <c r="H84" s="54" t="s">
        <v>91</v>
      </c>
      <c r="I84" s="54" t="str">
        <f>VLOOKUP(H84,BEREGNING!$AH$313:$AI$410,2,FALSE)</f>
        <v>Oplandskommuner</v>
      </c>
      <c r="J84" s="49" t="str">
        <f t="shared" si="2"/>
        <v/>
      </c>
      <c r="K84" s="19"/>
      <c r="L84" s="19"/>
      <c r="M84" s="19"/>
    </row>
    <row r="85" spans="1:13" hidden="1" x14ac:dyDescent="0.25">
      <c r="A85" s="19"/>
      <c r="B85" s="68"/>
      <c r="C85" s="63"/>
      <c r="D85" s="19"/>
      <c r="E85" s="53"/>
      <c r="F85" s="19"/>
      <c r="G85" s="50" t="s">
        <v>93</v>
      </c>
      <c r="H85" s="54" t="s">
        <v>92</v>
      </c>
      <c r="I85" s="54" t="str">
        <f>VLOOKUP(H85,BEREGNING!$AH$313:$AI$410,2,FALSE)</f>
        <v>Oplandskommuner</v>
      </c>
      <c r="J85" s="49" t="str">
        <f t="shared" si="2"/>
        <v/>
      </c>
      <c r="K85" s="19"/>
      <c r="L85" s="19"/>
      <c r="M85" s="19"/>
    </row>
    <row r="86" spans="1:13" hidden="1" x14ac:dyDescent="0.25">
      <c r="A86" s="19"/>
      <c r="B86" s="68"/>
      <c r="C86" s="63"/>
      <c r="D86" s="19"/>
      <c r="E86" s="53"/>
      <c r="F86" s="19"/>
      <c r="G86" s="50" t="s">
        <v>94</v>
      </c>
      <c r="H86" s="54" t="s">
        <v>93</v>
      </c>
      <c r="I86" s="54" t="str">
        <f>VLOOKUP(H86,BEREGNING!$AH$313:$AI$410,2,FALSE)</f>
        <v>Landkommuner</v>
      </c>
      <c r="J86" s="49" t="str">
        <f t="shared" si="2"/>
        <v/>
      </c>
      <c r="K86" s="19"/>
      <c r="L86" s="19"/>
      <c r="M86" s="19"/>
    </row>
    <row r="87" spans="1:13" hidden="1" x14ac:dyDescent="0.25">
      <c r="A87" s="19"/>
      <c r="B87" s="68"/>
      <c r="C87" s="63"/>
      <c r="D87" s="19"/>
      <c r="E87" s="53"/>
      <c r="F87" s="19"/>
      <c r="G87" s="50" t="s">
        <v>95</v>
      </c>
      <c r="H87" s="54" t="s">
        <v>94</v>
      </c>
      <c r="I87" s="54" t="str">
        <f>VLOOKUP(H87,BEREGNING!$AH$313:$AI$410,2,FALSE)</f>
        <v>Landkommuner</v>
      </c>
      <c r="J87" s="49" t="str">
        <f t="shared" si="2"/>
        <v/>
      </c>
      <c r="K87" s="19"/>
      <c r="L87" s="19"/>
      <c r="M87" s="19"/>
    </row>
    <row r="88" spans="1:13" hidden="1" x14ac:dyDescent="0.25">
      <c r="A88" s="19"/>
      <c r="B88" s="68"/>
      <c r="C88" s="63"/>
      <c r="D88" s="19"/>
      <c r="E88" s="53"/>
      <c r="F88" s="19"/>
      <c r="G88" s="50" t="s">
        <v>96</v>
      </c>
      <c r="H88" s="54" t="s">
        <v>95</v>
      </c>
      <c r="I88" s="54" t="str">
        <f>VLOOKUP(H88,BEREGNING!$AH$313:$AI$410,2,FALSE)</f>
        <v>Oplandskommuner</v>
      </c>
      <c r="J88" s="49" t="str">
        <f t="shared" si="2"/>
        <v/>
      </c>
      <c r="K88" s="19"/>
      <c r="L88" s="19"/>
      <c r="M88" s="19"/>
    </row>
    <row r="89" spans="1:13" hidden="1" x14ac:dyDescent="0.25">
      <c r="A89" s="19"/>
      <c r="B89" s="68"/>
      <c r="C89" s="63"/>
      <c r="D89" s="19"/>
      <c r="E89" s="53"/>
      <c r="F89" s="19"/>
      <c r="G89" s="50" t="s">
        <v>97</v>
      </c>
      <c r="H89" s="54" t="s">
        <v>96</v>
      </c>
      <c r="I89" s="54" t="str">
        <f>VLOOKUP(H89,BEREGNING!$AH$313:$AI$410,2,FALSE)</f>
        <v>Landkommuner</v>
      </c>
      <c r="J89" s="49" t="str">
        <f t="shared" si="2"/>
        <v/>
      </c>
      <c r="K89" s="19"/>
      <c r="L89" s="19"/>
      <c r="M89" s="19"/>
    </row>
    <row r="90" spans="1:13" hidden="1" x14ac:dyDescent="0.25">
      <c r="A90" s="19"/>
      <c r="B90" s="68"/>
      <c r="C90" s="63"/>
      <c r="D90" s="19"/>
      <c r="E90" s="53"/>
      <c r="F90" s="19"/>
      <c r="G90" s="50" t="s">
        <v>98</v>
      </c>
      <c r="H90" s="54" t="s">
        <v>97</v>
      </c>
      <c r="I90" s="54" t="str">
        <f>VLOOKUP(H90,BEREGNING!$AH$313:$AI$410,2,FALSE)</f>
        <v>Landkommuner</v>
      </c>
      <c r="J90" s="49" t="str">
        <f t="shared" si="2"/>
        <v/>
      </c>
      <c r="K90" s="19"/>
      <c r="L90" s="19"/>
      <c r="M90" s="19"/>
    </row>
    <row r="91" spans="1:13" hidden="1" x14ac:dyDescent="0.25">
      <c r="A91" s="19"/>
      <c r="B91" s="68"/>
      <c r="C91" s="63"/>
      <c r="D91" s="19"/>
      <c r="E91" s="53"/>
      <c r="F91" s="19"/>
      <c r="G91" s="50" t="s">
        <v>99</v>
      </c>
      <c r="H91" s="54" t="s">
        <v>98</v>
      </c>
      <c r="I91" s="54" t="str">
        <f>VLOOKUP(H91,BEREGNING!$AH$313:$AI$410,2,FALSE)</f>
        <v>Landkommuner</v>
      </c>
      <c r="J91" s="49" t="str">
        <f t="shared" si="2"/>
        <v/>
      </c>
      <c r="K91" s="19"/>
      <c r="L91" s="19"/>
      <c r="M91" s="19"/>
    </row>
    <row r="92" spans="1:13" hidden="1" x14ac:dyDescent="0.25">
      <c r="A92" s="19"/>
      <c r="B92" s="68"/>
      <c r="C92" s="63"/>
      <c r="D92" s="19"/>
      <c r="E92" s="53"/>
      <c r="F92" s="19"/>
      <c r="G92" s="50" t="s">
        <v>100</v>
      </c>
      <c r="H92" s="54" t="s">
        <v>99</v>
      </c>
      <c r="I92" s="54" t="str">
        <f>VLOOKUP(H92,BEREGNING!$AH$313:$AI$410,2,FALSE)</f>
        <v>Hovedstadskommuner</v>
      </c>
      <c r="J92" s="49" t="str">
        <f t="shared" si="2"/>
        <v/>
      </c>
      <c r="K92" s="19"/>
      <c r="L92" s="19"/>
      <c r="M92" s="19"/>
    </row>
    <row r="93" spans="1:13" hidden="1" x14ac:dyDescent="0.25">
      <c r="A93" s="19"/>
      <c r="B93" s="68"/>
      <c r="C93" s="63"/>
      <c r="D93" s="19"/>
      <c r="E93" s="53"/>
      <c r="F93" s="19"/>
      <c r="G93" s="50" t="s">
        <v>101</v>
      </c>
      <c r="H93" s="54" t="s">
        <v>100</v>
      </c>
      <c r="I93" s="54" t="str">
        <f>VLOOKUP(H93,BEREGNING!$AH$313:$AI$410,2,FALSE)</f>
        <v>Hovedstadskommuner</v>
      </c>
      <c r="J93" s="49" t="str">
        <f t="shared" si="2"/>
        <v/>
      </c>
      <c r="K93" s="19"/>
      <c r="L93" s="19"/>
      <c r="M93" s="19"/>
    </row>
    <row r="94" spans="1:13" hidden="1" x14ac:dyDescent="0.25">
      <c r="A94" s="19"/>
      <c r="B94" s="68"/>
      <c r="C94" s="63"/>
      <c r="D94" s="19"/>
      <c r="E94" s="53"/>
      <c r="F94" s="19"/>
      <c r="G94" s="50" t="s">
        <v>102</v>
      </c>
      <c r="H94" s="54" t="s">
        <v>101</v>
      </c>
      <c r="I94" s="54" t="str">
        <f>VLOOKUP(H94,BEREGNING!$AH$313:$AI$410,2,FALSE)</f>
        <v>Landkommuner</v>
      </c>
      <c r="J94" s="49" t="str">
        <f t="shared" si="2"/>
        <v/>
      </c>
      <c r="K94" s="19"/>
      <c r="L94" s="19"/>
      <c r="M94" s="19"/>
    </row>
    <row r="95" spans="1:13" hidden="1" x14ac:dyDescent="0.25">
      <c r="A95" s="19"/>
      <c r="B95" s="68"/>
      <c r="C95" s="63"/>
      <c r="D95" s="19"/>
      <c r="E95" s="53"/>
      <c r="F95" s="19"/>
      <c r="G95" s="50" t="s">
        <v>103</v>
      </c>
      <c r="H95" s="54" t="s">
        <v>102</v>
      </c>
      <c r="I95" s="54" t="str">
        <f>VLOOKUP(H95,BEREGNING!$AH$313:$AI$410,2,FALSE)</f>
        <v>Oplandskommuner</v>
      </c>
      <c r="J95" s="49" t="str">
        <f t="shared" si="2"/>
        <v/>
      </c>
      <c r="K95" s="19"/>
      <c r="L95" s="19"/>
      <c r="M95" s="19"/>
    </row>
    <row r="96" spans="1:13" hidden="1" x14ac:dyDescent="0.25">
      <c r="A96" s="19"/>
      <c r="B96" s="68"/>
      <c r="C96" s="63"/>
      <c r="D96" s="19"/>
      <c r="E96" s="53"/>
      <c r="F96" s="19"/>
      <c r="G96" s="50" t="s">
        <v>104</v>
      </c>
      <c r="H96" s="54" t="s">
        <v>103</v>
      </c>
      <c r="I96" s="54" t="str">
        <f>VLOOKUP(H96,BEREGNING!$AH$313:$AI$410,2,FALSE)</f>
        <v>Provinsbykommuner</v>
      </c>
      <c r="J96" s="49" t="str">
        <f t="shared" si="2"/>
        <v/>
      </c>
      <c r="K96" s="19"/>
      <c r="L96" s="19"/>
      <c r="M96" s="19"/>
    </row>
    <row r="97" spans="1:13" hidden="1" x14ac:dyDescent="0.25">
      <c r="A97" s="19"/>
      <c r="B97" s="68"/>
      <c r="C97" s="63"/>
      <c r="D97" s="19"/>
      <c r="E97" s="53"/>
      <c r="F97" s="19"/>
      <c r="G97" s="50" t="s">
        <v>105</v>
      </c>
      <c r="H97" s="54" t="s">
        <v>104</v>
      </c>
      <c r="I97" s="54" t="str">
        <f>VLOOKUP(H97,BEREGNING!$AH$313:$AI$410,2,FALSE)</f>
        <v>Landkommuner</v>
      </c>
      <c r="J97" s="49" t="str">
        <f t="shared" si="2"/>
        <v/>
      </c>
      <c r="K97" s="19"/>
      <c r="L97" s="19"/>
      <c r="M97" s="19"/>
    </row>
    <row r="98" spans="1:13" hidden="1" x14ac:dyDescent="0.25">
      <c r="A98" s="19"/>
      <c r="B98" s="68"/>
      <c r="C98" s="63"/>
      <c r="D98" s="19"/>
      <c r="E98" s="53"/>
      <c r="F98" s="19"/>
      <c r="G98" s="50" t="s">
        <v>106</v>
      </c>
      <c r="H98" s="54" t="s">
        <v>105</v>
      </c>
      <c r="I98" s="54" t="str">
        <f>VLOOKUP(H98,BEREGNING!$AH$313:$AI$410,2,FALSE)</f>
        <v>Provinsbykommuner</v>
      </c>
      <c r="J98" s="49" t="str">
        <f t="shared" si="2"/>
        <v/>
      </c>
      <c r="K98" s="19"/>
      <c r="L98" s="19"/>
      <c r="M98" s="19"/>
    </row>
    <row r="99" spans="1:13" hidden="1" x14ac:dyDescent="0.25">
      <c r="A99" s="19"/>
      <c r="B99" s="68"/>
      <c r="C99" s="63"/>
      <c r="D99" s="19"/>
      <c r="E99" s="53"/>
      <c r="F99" s="19"/>
      <c r="G99" s="50" t="s">
        <v>107</v>
      </c>
      <c r="H99" s="54" t="s">
        <v>106</v>
      </c>
      <c r="I99" s="54" t="str">
        <f>VLOOKUP(H99,BEREGNING!$AH$313:$AI$410,2,FALSE)</f>
        <v>Landkommuner</v>
      </c>
      <c r="J99" s="49" t="str">
        <f t="shared" si="2"/>
        <v/>
      </c>
      <c r="K99" s="19"/>
      <c r="L99" s="19"/>
      <c r="M99" s="19"/>
    </row>
    <row r="100" spans="1:13" hidden="1" x14ac:dyDescent="0.25">
      <c r="A100" s="19"/>
      <c r="B100" s="68"/>
      <c r="C100" s="63"/>
      <c r="D100" s="19"/>
      <c r="E100" s="53"/>
      <c r="F100" s="19"/>
      <c r="G100" s="50" t="s">
        <v>108</v>
      </c>
      <c r="H100" s="54" t="s">
        <v>107</v>
      </c>
      <c r="I100" s="54" t="str">
        <f>VLOOKUP(H100,BEREGNING!$AH$313:$AI$410,2,FALSE)</f>
        <v>Landkommuner</v>
      </c>
      <c r="J100" s="49" t="str">
        <f t="shared" si="2"/>
        <v/>
      </c>
      <c r="K100" s="19"/>
      <c r="L100" s="19"/>
      <c r="M100" s="19"/>
    </row>
    <row r="101" spans="1:13" hidden="1" x14ac:dyDescent="0.25">
      <c r="A101" s="19"/>
      <c r="B101" s="68"/>
      <c r="C101" s="63"/>
      <c r="D101" s="19"/>
      <c r="E101" s="53"/>
      <c r="F101" s="19"/>
      <c r="G101" s="50" t="s">
        <v>109</v>
      </c>
      <c r="H101" s="54" t="s">
        <v>108</v>
      </c>
      <c r="I101" s="54" t="str">
        <f>VLOOKUP(H101,BEREGNING!$AH$313:$AI$410,2,FALSE)</f>
        <v>Landkommuner</v>
      </c>
      <c r="J101" s="49" t="str">
        <f t="shared" si="2"/>
        <v/>
      </c>
      <c r="K101" s="19"/>
      <c r="L101" s="19"/>
      <c r="M101" s="19"/>
    </row>
    <row r="102" spans="1:13" hidden="1" x14ac:dyDescent="0.25">
      <c r="A102" s="19"/>
      <c r="B102" s="68"/>
      <c r="C102" s="63"/>
      <c r="D102" s="19"/>
      <c r="E102" s="53"/>
      <c r="F102" s="19"/>
      <c r="G102" s="50" t="s">
        <v>110</v>
      </c>
      <c r="H102" s="54" t="s">
        <v>109</v>
      </c>
      <c r="I102" s="54" t="str">
        <f>VLOOKUP(H102,BEREGNING!$AH$313:$AI$410,2,FALSE)</f>
        <v>Storbykommuner</v>
      </c>
      <c r="J102" s="49" t="str">
        <f t="shared" si="2"/>
        <v/>
      </c>
      <c r="K102" s="19"/>
      <c r="L102" s="19"/>
      <c r="M102" s="19"/>
    </row>
    <row r="103" spans="1:13" hidden="1" x14ac:dyDescent="0.25">
      <c r="A103" s="19"/>
      <c r="B103" s="68"/>
      <c r="C103" s="63"/>
      <c r="D103" s="19"/>
      <c r="E103" s="53"/>
      <c r="F103" s="19"/>
      <c r="G103" s="19"/>
      <c r="H103" s="54" t="s">
        <v>110</v>
      </c>
      <c r="I103" s="54" t="str">
        <f>VLOOKUP(H103,BEREGNING!$AH$313:$AI$410,2,FALSE)</f>
        <v>Storbykommuner</v>
      </c>
      <c r="J103" s="49" t="str">
        <f t="shared" si="2"/>
        <v/>
      </c>
      <c r="K103" s="19"/>
      <c r="L103" s="19"/>
      <c r="M103" s="19"/>
    </row>
    <row r="104" spans="1:13" x14ac:dyDescent="0.25">
      <c r="A104" s="19"/>
      <c r="B104" s="69" t="b">
        <v>0</v>
      </c>
      <c r="C104" s="64" t="s">
        <v>148</v>
      </c>
      <c r="D104" s="19"/>
      <c r="E104" s="49" t="str">
        <f>IF(B104=TRUE,IF($E$3="",IF($E$4="","X",""),""),"")</f>
        <v/>
      </c>
      <c r="F104" s="19"/>
      <c r="G104" s="19"/>
      <c r="H104" s="19"/>
      <c r="I104" s="19"/>
      <c r="J104" s="19"/>
      <c r="K104" s="19"/>
      <c r="L104" s="19"/>
      <c r="M104" s="19"/>
    </row>
    <row r="105" spans="1:13" ht="15.75" thickBot="1" x14ac:dyDescent="0.3">
      <c r="A105" s="19"/>
      <c r="B105" s="68" t="b">
        <v>0</v>
      </c>
      <c r="C105" s="63" t="s">
        <v>0</v>
      </c>
      <c r="D105" s="19"/>
      <c r="E105" s="49" t="str">
        <f t="shared" ref="E105:E112" si="3">IF(B105=TRUE,IF($E$3="",IF($E$4="",IF($E$104="",IF($E$129="","X",""),""),""),""),"")</f>
        <v/>
      </c>
      <c r="F105" s="19"/>
      <c r="G105" s="48" t="s">
        <v>168</v>
      </c>
      <c r="H105" s="19"/>
      <c r="I105" s="19"/>
      <c r="J105" s="19"/>
      <c r="K105" s="19"/>
      <c r="L105" s="19"/>
      <c r="M105" s="19"/>
    </row>
    <row r="106" spans="1:13" ht="15.75" thickBot="1" x14ac:dyDescent="0.3">
      <c r="A106" s="19"/>
      <c r="B106" s="68" t="b">
        <v>0</v>
      </c>
      <c r="C106" s="63" t="s">
        <v>158</v>
      </c>
      <c r="D106" s="19"/>
      <c r="E106" s="49" t="str">
        <f t="shared" si="3"/>
        <v/>
      </c>
      <c r="F106" s="19"/>
      <c r="G106" s="66" t="s">
        <v>112</v>
      </c>
      <c r="H106" s="71"/>
      <c r="I106" s="19"/>
      <c r="J106" s="19"/>
      <c r="K106" s="19"/>
      <c r="L106" s="98" t="str">
        <f>IFERROR(IF(G109="Ja","Sammenlignes med "&amp;IF(G109="Nej",H106,VLOOKUP(G3,BEREGNING!$AH$313:$AI$410,2,FALSE)),IF(H106="","","Sammenlignes med "&amp;IF(G109="Nej",H106,VLOOKUP(G3,BEREGNING!$AH$313:$AI$410,2,FALSE))))&amp;IF(G109="Ja"," i analyse 1 og 4","")&amp;IF(G109="Nej","",IF(H106="",""," og "&amp;H106&amp;" i analyse 2")),"")</f>
        <v/>
      </c>
      <c r="M106" s="19"/>
    </row>
    <row r="107" spans="1:13" x14ac:dyDescent="0.25">
      <c r="A107" s="19"/>
      <c r="B107" s="68" t="b">
        <v>0</v>
      </c>
      <c r="C107" s="63" t="s">
        <v>159</v>
      </c>
      <c r="D107" s="19"/>
      <c r="E107" s="49" t="str">
        <f t="shared" si="3"/>
        <v/>
      </c>
      <c r="F107" s="19"/>
      <c r="G107" s="19"/>
      <c r="H107" s="19"/>
      <c r="I107" s="19"/>
      <c r="J107" s="19"/>
      <c r="K107" s="19"/>
      <c r="L107" s="99"/>
      <c r="M107" s="19"/>
    </row>
    <row r="108" spans="1:13" ht="15.75" thickBot="1" x14ac:dyDescent="0.3">
      <c r="A108" s="19"/>
      <c r="B108" s="68" t="b">
        <v>0</v>
      </c>
      <c r="C108" s="63" t="s">
        <v>1</v>
      </c>
      <c r="D108" s="19"/>
      <c r="E108" s="49" t="str">
        <f t="shared" si="3"/>
        <v/>
      </c>
      <c r="F108" s="19"/>
      <c r="G108" s="48" t="s">
        <v>169</v>
      </c>
      <c r="H108" s="19"/>
      <c r="I108" s="19"/>
      <c r="J108" s="19"/>
      <c r="K108" s="19"/>
      <c r="L108" s="99"/>
      <c r="M108" s="19"/>
    </row>
    <row r="109" spans="1:13" ht="15.75" thickBot="1" x14ac:dyDescent="0.3">
      <c r="A109" s="19"/>
      <c r="B109" s="68" t="b">
        <v>0</v>
      </c>
      <c r="C109" s="63" t="s">
        <v>2</v>
      </c>
      <c r="D109" s="19"/>
      <c r="E109" s="49" t="str">
        <f t="shared" si="3"/>
        <v/>
      </c>
      <c r="F109" s="19"/>
      <c r="G109" s="96" t="s">
        <v>119</v>
      </c>
      <c r="H109" s="97"/>
      <c r="I109" s="19"/>
      <c r="J109" s="19"/>
      <c r="K109" s="19"/>
      <c r="L109" s="99"/>
      <c r="M109" s="19"/>
    </row>
    <row r="110" spans="1:13" x14ac:dyDescent="0.25">
      <c r="A110" s="19"/>
      <c r="B110" s="68" t="b">
        <v>0</v>
      </c>
      <c r="C110" s="63" t="s">
        <v>156</v>
      </c>
      <c r="D110" s="19"/>
      <c r="E110" s="49" t="str">
        <f t="shared" si="3"/>
        <v/>
      </c>
      <c r="F110" s="19"/>
      <c r="G110" s="48"/>
      <c r="H110" s="19"/>
      <c r="I110" s="19"/>
      <c r="J110" s="19"/>
      <c r="K110" s="19"/>
      <c r="L110" s="99"/>
      <c r="M110" s="19"/>
    </row>
    <row r="111" spans="1:13" ht="15.75" thickBot="1" x14ac:dyDescent="0.3">
      <c r="A111" s="19"/>
      <c r="B111" s="68" t="b">
        <v>0</v>
      </c>
      <c r="C111" s="63" t="s">
        <v>3</v>
      </c>
      <c r="D111" s="19"/>
      <c r="E111" s="49" t="str">
        <f t="shared" si="3"/>
        <v/>
      </c>
      <c r="F111" s="19"/>
      <c r="G111" s="48" t="s">
        <v>120</v>
      </c>
      <c r="H111" s="19"/>
      <c r="I111" s="19"/>
      <c r="J111" s="19"/>
      <c r="K111" s="19"/>
      <c r="L111" s="100"/>
      <c r="M111" s="19"/>
    </row>
    <row r="112" spans="1:13" ht="15.75" thickBot="1" x14ac:dyDescent="0.3">
      <c r="A112" s="19"/>
      <c r="B112" s="68" t="b">
        <v>0</v>
      </c>
      <c r="C112" s="63" t="s">
        <v>4</v>
      </c>
      <c r="D112" s="19"/>
      <c r="E112" s="49" t="str">
        <f t="shared" si="3"/>
        <v/>
      </c>
      <c r="F112" s="19"/>
      <c r="G112" s="96" t="s">
        <v>119</v>
      </c>
      <c r="H112" s="97"/>
      <c r="I112" s="19"/>
      <c r="J112" s="19"/>
      <c r="K112" s="19"/>
      <c r="L112" s="19"/>
      <c r="M112" s="19"/>
    </row>
    <row r="113" spans="1:13" hidden="1" x14ac:dyDescent="0.25">
      <c r="A113" s="19"/>
      <c r="B113" s="68"/>
      <c r="C113" s="63"/>
      <c r="D113" s="19"/>
      <c r="E113" s="49"/>
      <c r="F113" s="19"/>
      <c r="G113" s="58" t="s">
        <v>118</v>
      </c>
      <c r="H113" s="58"/>
      <c r="I113" s="19"/>
      <c r="J113" s="19"/>
      <c r="K113" s="19"/>
      <c r="L113" s="19"/>
      <c r="M113" s="19"/>
    </row>
    <row r="114" spans="1:13" hidden="1" x14ac:dyDescent="0.25">
      <c r="A114" s="19"/>
      <c r="B114" s="68"/>
      <c r="C114" s="63"/>
      <c r="D114" s="19"/>
      <c r="E114" s="49"/>
      <c r="F114" s="19"/>
      <c r="G114" s="58" t="s">
        <v>119</v>
      </c>
      <c r="H114" s="58"/>
      <c r="I114" s="19"/>
      <c r="J114" s="19"/>
      <c r="K114" s="19"/>
      <c r="L114" s="19"/>
      <c r="M114" s="19"/>
    </row>
    <row r="115" spans="1:13" x14ac:dyDescent="0.25">
      <c r="A115" s="19"/>
      <c r="B115" s="68" t="b">
        <v>0</v>
      </c>
      <c r="C115" s="63" t="s">
        <v>6</v>
      </c>
      <c r="D115" s="19"/>
      <c r="E115" s="49" t="str">
        <f>IF(B115=TRUE,IF($E$3="",IF($E$4="",IF($E$104="","X",""),""),""),"")</f>
        <v/>
      </c>
      <c r="F115" s="19"/>
      <c r="G115" s="19"/>
      <c r="H115" s="19"/>
      <c r="I115" s="19"/>
      <c r="J115" s="19"/>
      <c r="K115" s="19"/>
      <c r="L115" s="19" t="s">
        <v>144</v>
      </c>
      <c r="M115" s="19"/>
    </row>
    <row r="116" spans="1:13" ht="15.75" thickBot="1" x14ac:dyDescent="0.3">
      <c r="A116" s="19"/>
      <c r="B116" s="68" t="b">
        <v>0</v>
      </c>
      <c r="C116" s="63" t="s">
        <v>7</v>
      </c>
      <c r="D116" s="19"/>
      <c r="E116" s="49" t="str">
        <f>IF(B116=TRUE,IF($E$3="",IF($E$4="",IF($E$104="",IF($E$129="","X",""),""),""),""),"")</f>
        <v/>
      </c>
      <c r="F116" s="19"/>
      <c r="G116" s="48" t="s">
        <v>143</v>
      </c>
      <c r="H116" s="19"/>
      <c r="I116" s="19"/>
      <c r="J116" s="19"/>
      <c r="K116" s="19"/>
      <c r="L116" s="19" t="s">
        <v>170</v>
      </c>
      <c r="M116" s="19"/>
    </row>
    <row r="117" spans="1:13" x14ac:dyDescent="0.25">
      <c r="A117" s="19"/>
      <c r="B117" s="69" t="b">
        <v>0</v>
      </c>
      <c r="C117" s="64" t="s">
        <v>8</v>
      </c>
      <c r="D117" s="19"/>
      <c r="E117" s="49" t="str">
        <f>IF(B117=TRUE,IF($E$3="",IF($E$4="",IF($E$105="",IF($E$129="","X",""),""),""),""),"")</f>
        <v/>
      </c>
      <c r="F117" s="19"/>
      <c r="G117" s="55" t="s">
        <v>115</v>
      </c>
      <c r="H117" s="72"/>
      <c r="I117" s="19"/>
      <c r="J117" s="19"/>
      <c r="K117" s="19"/>
      <c r="L117" s="80" t="s">
        <v>171</v>
      </c>
      <c r="M117" s="19"/>
    </row>
    <row r="118" spans="1:13" hidden="1" x14ac:dyDescent="0.25">
      <c r="A118" s="19"/>
      <c r="B118" s="68"/>
      <c r="C118" s="63"/>
      <c r="D118" s="19"/>
      <c r="E118" s="49"/>
      <c r="F118" s="19"/>
      <c r="G118" s="56"/>
      <c r="H118" s="59"/>
      <c r="I118" s="19"/>
      <c r="J118" s="19"/>
      <c r="K118" s="19"/>
      <c r="L118" s="19"/>
      <c r="M118" s="19"/>
    </row>
    <row r="119" spans="1:13" hidden="1" x14ac:dyDescent="0.25">
      <c r="A119" s="19"/>
      <c r="B119" s="68"/>
      <c r="C119" s="63"/>
      <c r="D119" s="19"/>
      <c r="E119" s="49"/>
      <c r="F119" s="19"/>
      <c r="G119" s="56"/>
      <c r="H119" s="59">
        <v>2013</v>
      </c>
      <c r="I119" s="19"/>
      <c r="J119" s="19"/>
      <c r="K119" s="19"/>
      <c r="L119" s="19"/>
      <c r="M119" s="19"/>
    </row>
    <row r="120" spans="1:13" hidden="1" x14ac:dyDescent="0.25">
      <c r="A120" s="19"/>
      <c r="B120" s="68"/>
      <c r="C120" s="63"/>
      <c r="D120" s="19"/>
      <c r="E120" s="49"/>
      <c r="F120" s="19"/>
      <c r="G120" s="56"/>
      <c r="H120" s="59">
        <v>2014</v>
      </c>
      <c r="I120" s="19"/>
      <c r="J120" s="19"/>
      <c r="K120" s="19"/>
      <c r="L120" s="19"/>
      <c r="M120" s="19"/>
    </row>
    <row r="121" spans="1:13" hidden="1" x14ac:dyDescent="0.25">
      <c r="A121" s="19"/>
      <c r="B121" s="68"/>
      <c r="C121" s="63"/>
      <c r="D121" s="19"/>
      <c r="E121" s="49"/>
      <c r="F121" s="19"/>
      <c r="G121" s="56"/>
      <c r="H121" s="59">
        <v>2015</v>
      </c>
      <c r="I121" s="19"/>
      <c r="J121" s="19"/>
      <c r="K121" s="19"/>
      <c r="L121" s="19"/>
      <c r="M121" s="19"/>
    </row>
    <row r="122" spans="1:13" hidden="1" x14ac:dyDescent="0.25">
      <c r="A122" s="19"/>
      <c r="B122" s="68"/>
      <c r="C122" s="63"/>
      <c r="D122" s="19"/>
      <c r="E122" s="49"/>
      <c r="F122" s="19"/>
      <c r="G122" s="56"/>
      <c r="H122" s="59">
        <v>2016</v>
      </c>
      <c r="I122" s="19"/>
      <c r="J122" s="19"/>
      <c r="K122" s="19"/>
      <c r="L122" s="19"/>
      <c r="M122" s="19"/>
    </row>
    <row r="123" spans="1:13" hidden="1" x14ac:dyDescent="0.25">
      <c r="A123" s="19"/>
      <c r="B123" s="68"/>
      <c r="C123" s="63"/>
      <c r="D123" s="19"/>
      <c r="E123" s="49"/>
      <c r="F123" s="19"/>
      <c r="G123" s="56"/>
      <c r="H123" s="59">
        <v>2017</v>
      </c>
      <c r="I123" s="19"/>
      <c r="J123" s="19"/>
      <c r="K123" s="19"/>
      <c r="L123" s="19"/>
      <c r="M123" s="19"/>
    </row>
    <row r="124" spans="1:13" hidden="1" x14ac:dyDescent="0.25">
      <c r="A124" s="19"/>
      <c r="B124" s="68"/>
      <c r="C124" s="63"/>
      <c r="D124" s="19"/>
      <c r="E124" s="49"/>
      <c r="F124" s="19"/>
      <c r="G124" s="56"/>
      <c r="H124" s="59">
        <v>2018</v>
      </c>
      <c r="I124" s="19"/>
      <c r="J124" s="19"/>
      <c r="K124" s="19"/>
      <c r="L124" s="19"/>
      <c r="M124" s="19"/>
    </row>
    <row r="125" spans="1:13" hidden="1" x14ac:dyDescent="0.25">
      <c r="A125" s="19"/>
      <c r="B125" s="68"/>
      <c r="C125" s="63"/>
      <c r="D125" s="19"/>
      <c r="E125" s="49"/>
      <c r="F125" s="19"/>
      <c r="G125" s="56"/>
      <c r="H125" s="59">
        <v>2019</v>
      </c>
      <c r="I125" s="19"/>
      <c r="J125" s="19"/>
      <c r="K125" s="19"/>
      <c r="L125" s="19"/>
      <c r="M125" s="19"/>
    </row>
    <row r="126" spans="1:13" hidden="1" x14ac:dyDescent="0.25">
      <c r="A126" s="19"/>
      <c r="B126" s="68"/>
      <c r="C126" s="63"/>
      <c r="D126" s="19"/>
      <c r="E126" s="49"/>
      <c r="F126" s="19"/>
      <c r="G126" s="56"/>
      <c r="H126" s="59">
        <v>2020</v>
      </c>
      <c r="I126" s="19"/>
      <c r="J126" s="19"/>
      <c r="K126" s="19"/>
      <c r="L126" s="19"/>
      <c r="M126" s="19"/>
    </row>
    <row r="127" spans="1:13" hidden="1" x14ac:dyDescent="0.25">
      <c r="A127" s="19"/>
      <c r="B127" s="68"/>
      <c r="C127" s="63"/>
      <c r="D127" s="19"/>
      <c r="E127" s="49"/>
      <c r="F127" s="19"/>
      <c r="G127" s="56"/>
      <c r="H127" s="59">
        <v>2021</v>
      </c>
      <c r="I127" s="19"/>
      <c r="J127" s="19"/>
      <c r="K127" s="19"/>
      <c r="L127" s="19"/>
      <c r="M127" s="19"/>
    </row>
    <row r="128" spans="1:13" hidden="1" x14ac:dyDescent="0.25">
      <c r="A128" s="19"/>
      <c r="B128" s="68"/>
      <c r="C128" s="63"/>
      <c r="D128" s="19"/>
      <c r="E128" s="49"/>
      <c r="F128" s="19"/>
      <c r="G128" s="56"/>
      <c r="H128" s="59">
        <v>2022</v>
      </c>
      <c r="I128" s="19"/>
      <c r="J128" s="19"/>
      <c r="K128" s="19"/>
      <c r="L128" s="19"/>
      <c r="M128" s="19"/>
    </row>
    <row r="129" spans="1:13" ht="15.75" thickBot="1" x14ac:dyDescent="0.3">
      <c r="A129" s="19"/>
      <c r="B129" s="70" t="b">
        <v>0</v>
      </c>
      <c r="C129" s="65" t="s">
        <v>149</v>
      </c>
      <c r="D129" s="19"/>
      <c r="E129" s="49" t="str">
        <f>IF(B129=TRUE,IF($E$3="",IF($E$4="",IF($E$105="","X",""),""),""),"")</f>
        <v/>
      </c>
      <c r="F129" s="19"/>
      <c r="G129" s="57" t="s">
        <v>116</v>
      </c>
      <c r="H129" s="73"/>
      <c r="I129" s="19"/>
      <c r="J129" s="19"/>
      <c r="K129" s="19"/>
      <c r="L129" s="19" t="s">
        <v>172</v>
      </c>
      <c r="M129" s="19"/>
    </row>
    <row r="130" spans="1:13" x14ac:dyDescent="0.25">
      <c r="A130" s="19"/>
      <c r="B130" s="19" t="s">
        <v>142</v>
      </c>
      <c r="C130" s="19"/>
      <c r="D130" s="19"/>
      <c r="E130" s="19"/>
      <c r="F130" s="19"/>
      <c r="G130" s="19"/>
      <c r="H130" s="19"/>
      <c r="I130" s="19"/>
      <c r="J130" s="19"/>
      <c r="K130" s="19"/>
      <c r="L130" s="19"/>
      <c r="M130" s="19"/>
    </row>
    <row r="131" spans="1:13" x14ac:dyDescent="0.25">
      <c r="A131" s="19"/>
      <c r="B131" s="19"/>
      <c r="C131" s="19"/>
      <c r="D131" s="19"/>
      <c r="E131" s="19"/>
      <c r="F131" s="19"/>
      <c r="G131" s="19"/>
      <c r="H131" s="19"/>
      <c r="I131" s="19"/>
      <c r="J131" s="19"/>
      <c r="K131" s="19"/>
      <c r="L131" s="19"/>
      <c r="M131" s="19"/>
    </row>
  </sheetData>
  <sheetProtection selectLockedCells="1"/>
  <mergeCells count="4">
    <mergeCell ref="G3:H3"/>
    <mergeCell ref="G112:H112"/>
    <mergeCell ref="G109:H109"/>
    <mergeCell ref="L106:L111"/>
  </mergeCells>
  <dataValidations count="3">
    <dataValidation type="list" allowBlank="1" showInputMessage="1" showErrorMessage="1" sqref="G3:H3 H106" xr:uid="{24A03E9D-AB00-460F-AB57-D851A18E6770}">
      <formula1>Kommuner</formula1>
    </dataValidation>
    <dataValidation type="list" allowBlank="1" showInputMessage="1" showErrorMessage="1" sqref="H117" xr:uid="{B04543DE-4424-4F32-9728-52C00BCAAF7F}">
      <formula1>$H$118:$H$128</formula1>
    </dataValidation>
    <dataValidation type="list" allowBlank="1" showInputMessage="1" showErrorMessage="1" sqref="G112:H112 G109:H109" xr:uid="{BF5B96B4-5815-4509-B05C-EE1422EEA14B}">
      <formula1>$G$113:$G$114</formula1>
    </dataValidation>
  </dataValidations>
  <hyperlinks>
    <hyperlink ref="L117" r:id="rId1" xr:uid="{2E5FCD77-E7D6-4B56-874A-12C7E5462322}"/>
  </hyperlinks>
  <pageMargins left="1" right="1" top="1" bottom="1" header="0.5" footer="0.5"/>
  <pageSetup paperSize="9" scale="75" orientation="portrait" horizontalDpi="4294967295" verticalDpi="4294967295"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0</xdr:col>
                    <xdr:colOff>238125</xdr:colOff>
                    <xdr:row>2</xdr:row>
                    <xdr:rowOff>9525</xdr:rowOff>
                  </from>
                  <to>
                    <xdr:col>2</xdr:col>
                    <xdr:colOff>0</xdr:colOff>
                    <xdr:row>3</xdr:row>
                    <xdr:rowOff>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0</xdr:col>
                    <xdr:colOff>238125</xdr:colOff>
                    <xdr:row>3</xdr:row>
                    <xdr:rowOff>9525</xdr:rowOff>
                  </from>
                  <to>
                    <xdr:col>1</xdr:col>
                    <xdr:colOff>238125</xdr:colOff>
                    <xdr:row>4</xdr:row>
                    <xdr:rowOff>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0</xdr:col>
                    <xdr:colOff>238125</xdr:colOff>
                    <xdr:row>104</xdr:row>
                    <xdr:rowOff>9525</xdr:rowOff>
                  </from>
                  <to>
                    <xdr:col>1</xdr:col>
                    <xdr:colOff>238125</xdr:colOff>
                    <xdr:row>105</xdr:row>
                    <xdr:rowOff>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0</xdr:col>
                    <xdr:colOff>238125</xdr:colOff>
                    <xdr:row>105</xdr:row>
                    <xdr:rowOff>9525</xdr:rowOff>
                  </from>
                  <to>
                    <xdr:col>1</xdr:col>
                    <xdr:colOff>238125</xdr:colOff>
                    <xdr:row>106</xdr:row>
                    <xdr:rowOff>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0</xdr:col>
                    <xdr:colOff>238125</xdr:colOff>
                    <xdr:row>106</xdr:row>
                    <xdr:rowOff>9525</xdr:rowOff>
                  </from>
                  <to>
                    <xdr:col>1</xdr:col>
                    <xdr:colOff>238125</xdr:colOff>
                    <xdr:row>107</xdr:row>
                    <xdr:rowOff>9525</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0</xdr:col>
                    <xdr:colOff>238125</xdr:colOff>
                    <xdr:row>107</xdr:row>
                    <xdr:rowOff>9525</xdr:rowOff>
                  </from>
                  <to>
                    <xdr:col>1</xdr:col>
                    <xdr:colOff>238125</xdr:colOff>
                    <xdr:row>108</xdr:row>
                    <xdr:rowOff>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0</xdr:col>
                    <xdr:colOff>238125</xdr:colOff>
                    <xdr:row>108</xdr:row>
                    <xdr:rowOff>9525</xdr:rowOff>
                  </from>
                  <to>
                    <xdr:col>1</xdr:col>
                    <xdr:colOff>238125</xdr:colOff>
                    <xdr:row>109</xdr:row>
                    <xdr:rowOff>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0</xdr:col>
                    <xdr:colOff>238125</xdr:colOff>
                    <xdr:row>109</xdr:row>
                    <xdr:rowOff>9525</xdr:rowOff>
                  </from>
                  <to>
                    <xdr:col>1</xdr:col>
                    <xdr:colOff>238125</xdr:colOff>
                    <xdr:row>110</xdr:row>
                    <xdr:rowOff>9525</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0</xdr:col>
                    <xdr:colOff>238125</xdr:colOff>
                    <xdr:row>110</xdr:row>
                    <xdr:rowOff>9525</xdr:rowOff>
                  </from>
                  <to>
                    <xdr:col>1</xdr:col>
                    <xdr:colOff>238125</xdr:colOff>
                    <xdr:row>111</xdr:row>
                    <xdr:rowOff>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0</xdr:col>
                    <xdr:colOff>238125</xdr:colOff>
                    <xdr:row>111</xdr:row>
                    <xdr:rowOff>9525</xdr:rowOff>
                  </from>
                  <to>
                    <xdr:col>1</xdr:col>
                    <xdr:colOff>238125</xdr:colOff>
                    <xdr:row>112</xdr:row>
                    <xdr:rowOff>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0</xdr:col>
                    <xdr:colOff>238125</xdr:colOff>
                    <xdr:row>114</xdr:row>
                    <xdr:rowOff>9525</xdr:rowOff>
                  </from>
                  <to>
                    <xdr:col>1</xdr:col>
                    <xdr:colOff>238125</xdr:colOff>
                    <xdr:row>115</xdr:row>
                    <xdr:rowOff>9525</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0</xdr:col>
                    <xdr:colOff>238125</xdr:colOff>
                    <xdr:row>115</xdr:row>
                    <xdr:rowOff>9525</xdr:rowOff>
                  </from>
                  <to>
                    <xdr:col>1</xdr:col>
                    <xdr:colOff>238125</xdr:colOff>
                    <xdr:row>116</xdr:row>
                    <xdr:rowOff>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0</xdr:col>
                    <xdr:colOff>238125</xdr:colOff>
                    <xdr:row>116</xdr:row>
                    <xdr:rowOff>9525</xdr:rowOff>
                  </from>
                  <to>
                    <xdr:col>1</xdr:col>
                    <xdr:colOff>238125</xdr:colOff>
                    <xdr:row>128</xdr:row>
                    <xdr:rowOff>9525</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0</xdr:col>
                    <xdr:colOff>238125</xdr:colOff>
                    <xdr:row>128</xdr:row>
                    <xdr:rowOff>9525</xdr:rowOff>
                  </from>
                  <to>
                    <xdr:col>1</xdr:col>
                    <xdr:colOff>238125</xdr:colOff>
                    <xdr:row>129</xdr:row>
                    <xdr:rowOff>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0</xdr:col>
                    <xdr:colOff>238125</xdr:colOff>
                    <xdr:row>103</xdr:row>
                    <xdr:rowOff>9525</xdr:rowOff>
                  </from>
                  <to>
                    <xdr:col>1</xdr:col>
                    <xdr:colOff>238125</xdr:colOff>
                    <xdr:row>104</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B989-FC28-4281-B1F1-F2D9E69102D5}">
  <sheetPr codeName="Ark10">
    <tabColor theme="5" tint="0.79998168889431442"/>
  </sheetPr>
  <dimension ref="A1:V36"/>
  <sheetViews>
    <sheetView showGridLines="0" showRowColHeaders="0" workbookViewId="0">
      <selection activeCell="C3" sqref="C3"/>
    </sheetView>
  </sheetViews>
  <sheetFormatPr defaultColWidth="0" defaultRowHeight="15" zeroHeight="1" x14ac:dyDescent="0.25"/>
  <cols>
    <col min="1" max="1" width="4.140625" customWidth="1"/>
    <col min="2" max="22" width="9.14062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EA8E-7123-4BC2-8C67-4B544F9BD434}">
  <sheetPr codeName="Ark11">
    <tabColor theme="1"/>
  </sheetPr>
  <dimension ref="A1:AY512"/>
  <sheetViews>
    <sheetView topLeftCell="C295" zoomScale="60" zoomScaleNormal="60" workbookViewId="0">
      <selection activeCell="D6" sqref="D6"/>
    </sheetView>
  </sheetViews>
  <sheetFormatPr defaultColWidth="9.140625" defaultRowHeight="15" x14ac:dyDescent="0.25"/>
  <cols>
    <col min="1" max="1" width="3.7109375" style="19" customWidth="1"/>
    <col min="2" max="2" width="36.7109375" style="19" customWidth="1"/>
    <col min="3" max="6" width="12.7109375" style="19" customWidth="1"/>
    <col min="7" max="7" width="13.28515625" style="19" bestFit="1" customWidth="1"/>
    <col min="8" max="13" width="12.7109375" style="19" customWidth="1"/>
    <col min="14" max="14" width="3.7109375" style="19" customWidth="1"/>
    <col min="15" max="15" width="36.7109375" style="19" customWidth="1"/>
    <col min="16" max="23" width="12.7109375" style="19" customWidth="1"/>
    <col min="24" max="24" width="14" style="19" bestFit="1" customWidth="1"/>
    <col min="25" max="26" width="12.7109375" style="19" customWidth="1"/>
    <col min="27" max="27" width="3.7109375" style="19" customWidth="1"/>
    <col min="28" max="28" width="36.7109375" style="19" customWidth="1"/>
    <col min="29" max="38" width="12.7109375" style="19" customWidth="1"/>
    <col min="39" max="39" width="3.7109375" style="19" customWidth="1"/>
    <col min="40" max="40" width="36.7109375" style="19" customWidth="1"/>
    <col min="41" max="50" width="12.7109375" style="19" customWidth="1"/>
    <col min="51" max="51" width="3.7109375" style="19" customWidth="1"/>
    <col min="52" max="16384" width="9.140625" style="19"/>
  </cols>
  <sheetData>
    <row r="1" spans="1:51" x14ac:dyDescent="0.25">
      <c r="A1" s="35"/>
      <c r="B1" s="36"/>
      <c r="C1" s="37"/>
      <c r="D1" s="36"/>
      <c r="E1" s="36"/>
      <c r="F1" s="36"/>
      <c r="G1" s="36"/>
      <c r="H1" s="36"/>
      <c r="I1" s="36"/>
      <c r="J1" s="36"/>
      <c r="K1" s="36"/>
      <c r="L1" s="36"/>
      <c r="M1" s="36"/>
      <c r="N1" s="38"/>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row>
    <row r="2" spans="1:51" x14ac:dyDescent="0.25">
      <c r="A2" s="35"/>
      <c r="B2" s="39" t="s">
        <v>129</v>
      </c>
      <c r="C2" s="39"/>
      <c r="D2" s="39"/>
      <c r="E2" s="39"/>
      <c r="F2" s="39"/>
      <c r="G2" s="39"/>
      <c r="H2" s="39"/>
      <c r="I2" s="39"/>
      <c r="J2" s="39"/>
      <c r="K2" s="39"/>
      <c r="L2" s="39"/>
      <c r="M2" s="39"/>
      <c r="N2" s="38"/>
      <c r="O2" s="39" t="s">
        <v>130</v>
      </c>
      <c r="P2" s="39"/>
      <c r="Q2" s="39"/>
      <c r="R2" s="39"/>
      <c r="S2" s="39"/>
      <c r="T2" s="39"/>
      <c r="U2" s="39"/>
      <c r="V2" s="39"/>
      <c r="W2" s="39"/>
      <c r="X2" s="39"/>
      <c r="Y2" s="39"/>
      <c r="Z2" s="39"/>
      <c r="AA2" s="36"/>
      <c r="AB2" s="39" t="s">
        <v>128</v>
      </c>
      <c r="AC2" s="39"/>
      <c r="AD2" s="39"/>
      <c r="AE2" s="39"/>
      <c r="AF2" s="39"/>
      <c r="AG2" s="39"/>
      <c r="AH2" s="39"/>
      <c r="AI2" s="39"/>
      <c r="AJ2" s="39"/>
      <c r="AK2" s="39"/>
      <c r="AL2" s="39"/>
      <c r="AM2" s="36"/>
      <c r="AN2" s="39" t="s">
        <v>121</v>
      </c>
      <c r="AO2" s="39"/>
      <c r="AP2" s="39"/>
      <c r="AQ2" s="39"/>
      <c r="AR2" s="39"/>
      <c r="AS2" s="39"/>
      <c r="AT2" s="39"/>
      <c r="AU2" s="39"/>
      <c r="AV2" s="39"/>
      <c r="AW2" s="39"/>
      <c r="AX2" s="39"/>
      <c r="AY2" s="36"/>
    </row>
    <row r="3" spans="1:51" x14ac:dyDescent="0.25">
      <c r="A3" s="35"/>
      <c r="B3" s="40"/>
      <c r="C3" s="40">
        <v>2013</v>
      </c>
      <c r="D3" s="40">
        <v>2014</v>
      </c>
      <c r="E3" s="40">
        <v>2015</v>
      </c>
      <c r="F3" s="40">
        <v>2016</v>
      </c>
      <c r="G3" s="40">
        <v>2017</v>
      </c>
      <c r="H3" s="40">
        <v>2018</v>
      </c>
      <c r="I3" s="40">
        <v>2019</v>
      </c>
      <c r="J3" s="40">
        <v>2020</v>
      </c>
      <c r="K3" s="40">
        <v>2021</v>
      </c>
      <c r="L3" s="40">
        <v>2022</v>
      </c>
      <c r="M3" s="40">
        <v>2023</v>
      </c>
      <c r="N3" s="38"/>
      <c r="O3" s="40"/>
      <c r="P3" s="40">
        <v>2013</v>
      </c>
      <c r="Q3" s="40">
        <v>2014</v>
      </c>
      <c r="R3" s="40">
        <v>2015</v>
      </c>
      <c r="S3" s="40">
        <v>2016</v>
      </c>
      <c r="T3" s="40">
        <v>2017</v>
      </c>
      <c r="U3" s="40">
        <v>2018</v>
      </c>
      <c r="V3" s="40">
        <v>2019</v>
      </c>
      <c r="W3" s="40">
        <v>2020</v>
      </c>
      <c r="X3" s="40">
        <v>2021</v>
      </c>
      <c r="Y3" s="40">
        <v>2022</v>
      </c>
      <c r="Z3" s="40">
        <v>2023</v>
      </c>
      <c r="AA3" s="36"/>
      <c r="AB3" s="40"/>
      <c r="AC3" s="40">
        <v>2013</v>
      </c>
      <c r="AD3" s="40">
        <v>2014</v>
      </c>
      <c r="AE3" s="40">
        <v>2015</v>
      </c>
      <c r="AF3" s="40">
        <v>2016</v>
      </c>
      <c r="AG3" s="40">
        <v>2017</v>
      </c>
      <c r="AH3" s="40">
        <v>2018</v>
      </c>
      <c r="AI3" s="40">
        <v>2019</v>
      </c>
      <c r="AJ3" s="40">
        <v>2020</v>
      </c>
      <c r="AK3" s="40">
        <v>2021</v>
      </c>
      <c r="AL3" s="40">
        <v>2022</v>
      </c>
      <c r="AM3" s="36"/>
      <c r="AN3" s="40"/>
      <c r="AO3" s="40">
        <v>2013</v>
      </c>
      <c r="AP3" s="40">
        <v>2014</v>
      </c>
      <c r="AQ3" s="40">
        <v>2015</v>
      </c>
      <c r="AR3" s="40">
        <v>2016</v>
      </c>
      <c r="AS3" s="40">
        <v>2017</v>
      </c>
      <c r="AT3" s="40">
        <v>2018</v>
      </c>
      <c r="AU3" s="40">
        <v>2019</v>
      </c>
      <c r="AV3" s="40">
        <v>2020</v>
      </c>
      <c r="AW3" s="40">
        <v>2021</v>
      </c>
      <c r="AX3" s="40">
        <v>2022</v>
      </c>
      <c r="AY3" s="36"/>
    </row>
    <row r="4" spans="1:51" x14ac:dyDescent="0.25">
      <c r="A4" s="38">
        <v>0</v>
      </c>
      <c r="B4" s="41" t="s">
        <v>111</v>
      </c>
      <c r="C4" s="42">
        <f>IF(Analyse!$E$3="X",'DATA - økonomi'!C4,0)+IF(Analyse!$E$4="X",'DATA - økonomi'!C5,0)+IF(Analyse!$E$104="X",'DATA - økonomi'!C6,0)+IF(Analyse!$E$105="X",'DATA - økonomi'!C7,0)+IF(Analyse!$E$106="X",'DATA - økonomi'!C8,0)+IF(Analyse!$E$107="X",'DATA - økonomi'!C9,0)+IF(Analyse!$E$108="X",'DATA - økonomi'!C10,0)+IF(Analyse!$E$109="X",'DATA - økonomi'!C11,0)+IF(Analyse!$E$110="X",'DATA - økonomi'!C12,0)+IF(Analyse!$E$111="X",'DATA - økonomi'!C13,0)+IF(Analyse!$E$112="X",'DATA - økonomi'!C14,0)+IF(Analyse!$E$115="X",'DATA - økonomi'!C15,0)+IF(Analyse!$E$116="X",'DATA - økonomi'!C16,0)+IF(Analyse!$E$117="X",'DATA - økonomi'!C17,0)+IF(Analyse!$E$129="X",'DATA - økonomi'!C18,0)</f>
        <v>0</v>
      </c>
      <c r="D4" s="42">
        <f>IF(Analyse!$E$3="X",'DATA - økonomi'!D4,0)+IF(Analyse!$E$4="X",'DATA - økonomi'!D5,0)+IF(Analyse!$E$104="X",'DATA - økonomi'!D6,0)+IF(Analyse!$E$105="X",'DATA - økonomi'!D7,0)+IF(Analyse!$E$106="X",'DATA - økonomi'!D8,0)+IF(Analyse!$E$107="X",'DATA - økonomi'!D9,0)+IF(Analyse!$E$108="X",'DATA - økonomi'!D10,0)+IF(Analyse!$E$109="X",'DATA - økonomi'!D11,0)+IF(Analyse!$E$110="X",'DATA - økonomi'!D12,0)+IF(Analyse!$E$111="X",'DATA - økonomi'!D13,0)+IF(Analyse!$E$112="X",'DATA - økonomi'!D14,0)+IF(Analyse!$E$115="X",'DATA - økonomi'!D15,0)+IF(Analyse!$E$116="X",'DATA - økonomi'!D16,0)+IF(Analyse!$E$117="X",'DATA - økonomi'!D17,0)+IF(Analyse!$E$129="X",'DATA - økonomi'!D18,0)</f>
        <v>0</v>
      </c>
      <c r="E4" s="42">
        <f>IF(Analyse!$E$3="X",'DATA - økonomi'!E4,0)+IF(Analyse!$E$4="X",'DATA - økonomi'!E5,0)+IF(Analyse!$E$104="X",'DATA - økonomi'!E6,0)+IF(Analyse!$E$105="X",'DATA - økonomi'!E7,0)+IF(Analyse!$E$106="X",'DATA - økonomi'!E8,0)+IF(Analyse!$E$107="X",'DATA - økonomi'!E9,0)+IF(Analyse!$E$108="X",'DATA - økonomi'!E10,0)+IF(Analyse!$E$109="X",'DATA - økonomi'!E11,0)+IF(Analyse!$E$110="X",'DATA - økonomi'!E12,0)+IF(Analyse!$E$111="X",'DATA - økonomi'!E13,0)+IF(Analyse!$E$112="X",'DATA - økonomi'!E14,0)+IF(Analyse!$E$115="X",'DATA - økonomi'!E15,0)+IF(Analyse!$E$116="X",'DATA - økonomi'!E16,0)+IF(Analyse!$E$117="X",'DATA - økonomi'!E17,0)+IF(Analyse!$E$129="X",'DATA - økonomi'!E18,0)</f>
        <v>0</v>
      </c>
      <c r="F4" s="42">
        <f>IF(Analyse!$E$3="X",'DATA - økonomi'!F4,0)+IF(Analyse!$E$4="X",'DATA - økonomi'!F5,0)+IF(Analyse!$E$104="X",'DATA - økonomi'!F6,0)+IF(Analyse!$E$105="X",'DATA - økonomi'!F7,0)+IF(Analyse!$E$106="X",'DATA - økonomi'!F8,0)+IF(Analyse!$E$107="X",'DATA - økonomi'!F9,0)+IF(Analyse!$E$108="X",'DATA - økonomi'!F10,0)+IF(Analyse!$E$109="X",'DATA - økonomi'!F11,0)+IF(Analyse!$E$110="X",'DATA - økonomi'!F12,0)+IF(Analyse!$E$111="X",'DATA - økonomi'!F13,0)+IF(Analyse!$E$112="X",'DATA - økonomi'!F14,0)+IF(Analyse!$E$115="X",'DATA - økonomi'!F15,0)+IF(Analyse!$E$116="X",'DATA - økonomi'!F16,0)+IF(Analyse!$E$117="X",'DATA - økonomi'!F17,0)+IF(Analyse!$E$129="X",'DATA - økonomi'!F18,0)</f>
        <v>0</v>
      </c>
      <c r="G4" s="42">
        <f>IF(Analyse!$E$3="X",'DATA - økonomi'!G4,0)+IF(Analyse!$E$4="X",'DATA - økonomi'!G5,0)+IF(Analyse!$E$104="X",'DATA - økonomi'!G6,0)+IF(Analyse!$E$105="X",'DATA - økonomi'!G7,0)+IF(Analyse!$E$106="X",'DATA - økonomi'!G8,0)+IF(Analyse!$E$107="X",'DATA - økonomi'!G9,0)+IF(Analyse!$E$108="X",'DATA - økonomi'!G10,0)+IF(Analyse!$E$109="X",'DATA - økonomi'!G11,0)+IF(Analyse!$E$110="X",'DATA - økonomi'!G12,0)+IF(Analyse!$E$111="X",'DATA - økonomi'!G13,0)+IF(Analyse!$E$112="X",'DATA - økonomi'!G14,0)+IF(Analyse!$E$115="X",'DATA - økonomi'!G15,0)+IF(Analyse!$E$116="X",'DATA - økonomi'!G16,0)+IF(Analyse!$E$117="X",'DATA - økonomi'!G17,0)+IF(Analyse!$E$129="X",'DATA - økonomi'!G18,0)</f>
        <v>0</v>
      </c>
      <c r="H4" s="42">
        <f>IF(Analyse!$E$3="X",'DATA - økonomi'!H4,0)+IF(Analyse!$E$4="X",'DATA - økonomi'!H5,0)+IF(Analyse!$E$104="X",'DATA - økonomi'!H6,0)+IF(Analyse!$E$105="X",'DATA - økonomi'!H7,0)+IF(Analyse!$E$106="X",'DATA - økonomi'!H8,0)+IF(Analyse!$E$107="X",'DATA - økonomi'!H9,0)+IF(Analyse!$E$108="X",'DATA - økonomi'!H10,0)+IF(Analyse!$E$109="X",'DATA - økonomi'!H11,0)+IF(Analyse!$E$110="X",'DATA - økonomi'!H12,0)+IF(Analyse!$E$111="X",'DATA - økonomi'!H13,0)+IF(Analyse!$E$112="X",'DATA - økonomi'!H14,0)+IF(Analyse!$E$115="X",'DATA - økonomi'!H15,0)+IF(Analyse!$E$116="X",'DATA - økonomi'!H16,0)+IF(Analyse!$E$117="X",'DATA - økonomi'!H17,0)+IF(Analyse!$E$129="X",'DATA - økonomi'!H18,0)</f>
        <v>0</v>
      </c>
      <c r="I4" s="42">
        <f>IF(Analyse!$E$3="X",'DATA - økonomi'!I4,0)+IF(Analyse!$E$4="X",'DATA - økonomi'!I5,0)+IF(Analyse!$E$104="X",'DATA - økonomi'!I6,0)+IF(Analyse!$E$105="X",'DATA - økonomi'!I7,0)+IF(Analyse!$E$106="X",'DATA - økonomi'!I8,0)+IF(Analyse!$E$107="X",'DATA - økonomi'!I9,0)+IF(Analyse!$E$108="X",'DATA - økonomi'!I10,0)+IF(Analyse!$E$109="X",'DATA - økonomi'!I11,0)+IF(Analyse!$E$110="X",'DATA - økonomi'!I12,0)+IF(Analyse!$E$111="X",'DATA - økonomi'!I13,0)+IF(Analyse!$E$112="X",'DATA - økonomi'!I14,0)+IF(Analyse!$E$115="X",'DATA - økonomi'!I15,0)+IF(Analyse!$E$116="X",'DATA - økonomi'!I16,0)+IF(Analyse!$E$117="X",'DATA - økonomi'!I17,0)+IF(Analyse!$E$129="X",'DATA - økonomi'!I18,0)</f>
        <v>0</v>
      </c>
      <c r="J4" s="42">
        <f>IF(Analyse!$E$3="X",'DATA - økonomi'!J4,0)+IF(Analyse!$E$4="X",'DATA - økonomi'!J5,0)+IF(Analyse!$E$104="X",'DATA - økonomi'!J6,0)+IF(Analyse!$E$105="X",'DATA - økonomi'!J7,0)+IF(Analyse!$E$106="X",'DATA - økonomi'!J8,0)+IF(Analyse!$E$107="X",'DATA - økonomi'!J9,0)+IF(Analyse!$E$108="X",'DATA - økonomi'!J10,0)+IF(Analyse!$E$109="X",'DATA - økonomi'!J11,0)+IF(Analyse!$E$110="X",'DATA - økonomi'!J12,0)+IF(Analyse!$E$111="X",'DATA - økonomi'!J13,0)+IF(Analyse!$E$112="X",'DATA - økonomi'!J14,0)+IF(Analyse!$E$115="X",'DATA - økonomi'!J15,0)+IF(Analyse!$E$116="X",'DATA - økonomi'!J16,0)+IF(Analyse!$E$117="X",'DATA - økonomi'!J17,0)+IF(Analyse!$E$129="X",'DATA - økonomi'!J18,0)</f>
        <v>0</v>
      </c>
      <c r="K4" s="42">
        <f>IF(Analyse!$E$3="X",'DATA - økonomi'!K4,0)+IF(Analyse!$E$4="X",'DATA - økonomi'!K5,0)+IF(Analyse!$E$104="X",'DATA - økonomi'!K6,0)+IF(Analyse!$E$105="X",'DATA - økonomi'!K7,0)+IF(Analyse!$E$106="X",'DATA - økonomi'!K8,0)+IF(Analyse!$E$107="X",'DATA - økonomi'!K9,0)+IF(Analyse!$E$108="X",'DATA - økonomi'!K10,0)+IF(Analyse!$E$109="X",'DATA - økonomi'!K11,0)+IF(Analyse!$E$110="X",'DATA - økonomi'!K12,0)+IF(Analyse!$E$111="X",'DATA - økonomi'!K13,0)+IF(Analyse!$E$112="X",'DATA - økonomi'!K14,0)+IF(Analyse!$E$115="X",'DATA - økonomi'!K15,0)+IF(Analyse!$E$116="X",'DATA - økonomi'!K16,0)+IF(Analyse!$E$117="X",'DATA - økonomi'!K17,0)+IF(Analyse!$E$129="X",'DATA - økonomi'!K18,0)</f>
        <v>0</v>
      </c>
      <c r="L4" s="42">
        <f>IF(Analyse!$E$3="X",'DATA - økonomi'!L4,0)+IF(Analyse!$E$4="X",'DATA - økonomi'!L5,0)+IF(Analyse!$E$104="X",'DATA - økonomi'!L6,0)+IF(Analyse!$E$105="X",'DATA - økonomi'!L7,0)+IF(Analyse!$E$106="X",'DATA - økonomi'!L8,0)+IF(Analyse!$E$107="X",'DATA - økonomi'!L9,0)+IF(Analyse!$E$108="X",'DATA - økonomi'!L10,0)+IF(Analyse!$E$109="X",'DATA - økonomi'!L11,0)+IF(Analyse!$E$110="X",'DATA - økonomi'!L12,0)+IF(Analyse!$E$111="X",'DATA - økonomi'!L13,0)+IF(Analyse!$E$112="X",'DATA - økonomi'!L14,0)+IF(Analyse!$E$115="X",'DATA - økonomi'!L15,0)+IF(Analyse!$E$116="X",'DATA - økonomi'!L16,0)+IF(Analyse!$E$117="X",'DATA - økonomi'!L17,0)+IF(Analyse!$E$129="X",'DATA - økonomi'!L18,0)</f>
        <v>0</v>
      </c>
      <c r="M4" s="42">
        <f>IF(Analyse!$E$3="X",'DATA - økonomi'!M4,0)+IF(Analyse!$E$4="X",'DATA - økonomi'!M5,0)+IF(Analyse!$E$104="X",'DATA - økonomi'!M6,0)+IF(Analyse!$E$105="X",'DATA - økonomi'!M7,0)+IF(Analyse!$E$106="X",'DATA - økonomi'!M8,0)+IF(Analyse!$E$107="X",'DATA - økonomi'!M9,0)+IF(Analyse!$E$108="X",'DATA - økonomi'!M10,0)+IF(Analyse!$E$109="X",'DATA - økonomi'!M11,0)+IF(Analyse!$E$110="X",'DATA - økonomi'!M12,0)+IF(Analyse!$E$111="X",'DATA - økonomi'!M13,0)+IF(Analyse!$E$112="X",'DATA - økonomi'!M14,0)+IF(Analyse!$E$115="X",'DATA - økonomi'!M15,0)+IF(Analyse!$E$116="X",'DATA - økonomi'!M16,0)+IF(Analyse!$E$117="X",'DATA - økonomi'!M17,0)+IF(Analyse!$E$129="X",'DATA - økonomi'!M18,0)</f>
        <v>0</v>
      </c>
      <c r="N4" s="38"/>
      <c r="O4" s="41" t="s">
        <v>111</v>
      </c>
      <c r="P4" s="42">
        <f>IF(Analyse!$E$3="X",'DATA - økonomi'!P4,0)+IF(Analyse!$E$4="X",'DATA - økonomi'!P5,0)+IF(Analyse!$E$104="X",'DATA - økonomi'!P6,0)+IF(Analyse!$E$105="X",'DATA - økonomi'!P7,0)+IF(Analyse!$E$106="X",'DATA - økonomi'!P8,0)+IF(Analyse!$E$107="X",'DATA - økonomi'!P9,0)+IF(Analyse!$E$108="X",'DATA - økonomi'!P10,0)+IF(Analyse!$E$109="X",'DATA - økonomi'!P11,0)+IF(Analyse!$E$110="X",'DATA - økonomi'!P12,0)+IF(Analyse!$E$111="X",'DATA - økonomi'!P13,0)+IF(Analyse!$E$112="X",'DATA - økonomi'!P14,0)+IF(Analyse!$E$115="X",'DATA - økonomi'!P15,0)+IF(Analyse!$E$116="X",'DATA - økonomi'!P16,0)+IF(Analyse!$E$117="X",'DATA - økonomi'!P17,0)+IF(Analyse!$E$129="X",'DATA - økonomi'!P18,0)</f>
        <v>0</v>
      </c>
      <c r="Q4" s="42">
        <f>IF(Analyse!$E$3="X",'DATA - økonomi'!Q4,0)+IF(Analyse!$E$4="X",'DATA - økonomi'!Q5,0)+IF(Analyse!$E$104="X",'DATA - økonomi'!Q6,0)+IF(Analyse!$E$105="X",'DATA - økonomi'!Q7,0)+IF(Analyse!$E$106="X",'DATA - økonomi'!Q8,0)+IF(Analyse!$E$107="X",'DATA - økonomi'!Q9,0)+IF(Analyse!$E$108="X",'DATA - økonomi'!Q10,0)+IF(Analyse!$E$109="X",'DATA - økonomi'!Q11,0)+IF(Analyse!$E$110="X",'DATA - økonomi'!Q12,0)+IF(Analyse!$E$111="X",'DATA - økonomi'!Q13,0)+IF(Analyse!$E$112="X",'DATA - økonomi'!Q14,0)+IF(Analyse!$E$115="X",'DATA - økonomi'!Q15,0)+IF(Analyse!$E$116="X",'DATA - økonomi'!Q16,0)+IF(Analyse!$E$117="X",'DATA - økonomi'!Q17,0)+IF(Analyse!$E$129="X",'DATA - økonomi'!Q18,0)</f>
        <v>0</v>
      </c>
      <c r="R4" s="42">
        <f>IF(Analyse!$E$3="X",'DATA - økonomi'!R4,0)+IF(Analyse!$E$4="X",'DATA - økonomi'!R5,0)+IF(Analyse!$E$104="X",'DATA - økonomi'!R6,0)+IF(Analyse!$E$105="X",'DATA - økonomi'!R7,0)+IF(Analyse!$E$106="X",'DATA - økonomi'!R8,0)+IF(Analyse!$E$107="X",'DATA - økonomi'!R9,0)+IF(Analyse!$E$108="X",'DATA - økonomi'!R10,0)+IF(Analyse!$E$109="X",'DATA - økonomi'!R11,0)+IF(Analyse!$E$110="X",'DATA - økonomi'!R12,0)+IF(Analyse!$E$111="X",'DATA - økonomi'!R13,0)+IF(Analyse!$E$112="X",'DATA - økonomi'!R14,0)+IF(Analyse!$E$115="X",'DATA - økonomi'!R15,0)+IF(Analyse!$E$116="X",'DATA - økonomi'!R16,0)+IF(Analyse!$E$117="X",'DATA - økonomi'!R17,0)+IF(Analyse!$E$129="X",'DATA - økonomi'!R18,0)</f>
        <v>0</v>
      </c>
      <c r="S4" s="42">
        <f>IF(Analyse!$E$3="X",'DATA - økonomi'!S4,0)+IF(Analyse!$E$4="X",'DATA - økonomi'!S5,0)+IF(Analyse!$E$104="X",'DATA - økonomi'!S6,0)+IF(Analyse!$E$105="X",'DATA - økonomi'!S7,0)+IF(Analyse!$E$106="X",'DATA - økonomi'!S8,0)+IF(Analyse!$E$107="X",'DATA - økonomi'!S9,0)+IF(Analyse!$E$108="X",'DATA - økonomi'!S10,0)+IF(Analyse!$E$109="X",'DATA - økonomi'!S11,0)+IF(Analyse!$E$110="X",'DATA - økonomi'!S12,0)+IF(Analyse!$E$111="X",'DATA - økonomi'!S13,0)+IF(Analyse!$E$112="X",'DATA - økonomi'!S14,0)+IF(Analyse!$E$115="X",'DATA - økonomi'!S15,0)+IF(Analyse!$E$116="X",'DATA - økonomi'!S16,0)+IF(Analyse!$E$117="X",'DATA - økonomi'!S17,0)+IF(Analyse!$E$129="X",'DATA - økonomi'!S18,0)</f>
        <v>0</v>
      </c>
      <c r="T4" s="42">
        <f>IF(Analyse!$E$3="X",'DATA - økonomi'!T4,0)+IF(Analyse!$E$4="X",'DATA - økonomi'!T5,0)+IF(Analyse!$E$104="X",'DATA - økonomi'!T6,0)+IF(Analyse!$E$105="X",'DATA - økonomi'!T7,0)+IF(Analyse!$E$106="X",'DATA - økonomi'!T8,0)+IF(Analyse!$E$107="X",'DATA - økonomi'!T9,0)+IF(Analyse!$E$108="X",'DATA - økonomi'!T10,0)+IF(Analyse!$E$109="X",'DATA - økonomi'!T11,0)+IF(Analyse!$E$110="X",'DATA - økonomi'!T12,0)+IF(Analyse!$E$111="X",'DATA - økonomi'!T13,0)+IF(Analyse!$E$112="X",'DATA - økonomi'!T14,0)+IF(Analyse!$E$115="X",'DATA - økonomi'!T15,0)+IF(Analyse!$E$116="X",'DATA - økonomi'!T16,0)+IF(Analyse!$E$117="X",'DATA - økonomi'!T17,0)+IF(Analyse!$E$129="X",'DATA - økonomi'!T18,0)</f>
        <v>0</v>
      </c>
      <c r="U4" s="42">
        <f>IF(Analyse!$E$3="X",'DATA - økonomi'!U4,0)+IF(Analyse!$E$4="X",'DATA - økonomi'!U5,0)+IF(Analyse!$E$104="X",'DATA - økonomi'!U6,0)+IF(Analyse!$E$105="X",'DATA - økonomi'!U7,0)+IF(Analyse!$E$106="X",'DATA - økonomi'!U8,0)+IF(Analyse!$E$107="X",'DATA - økonomi'!U9,0)+IF(Analyse!$E$108="X",'DATA - økonomi'!U10,0)+IF(Analyse!$E$109="X",'DATA - økonomi'!U11,0)+IF(Analyse!$E$110="X",'DATA - økonomi'!U12,0)+IF(Analyse!$E$111="X",'DATA - økonomi'!U13,0)+IF(Analyse!$E$112="X",'DATA - økonomi'!U14,0)+IF(Analyse!$E$115="X",'DATA - økonomi'!U15,0)+IF(Analyse!$E$116="X",'DATA - økonomi'!U16,0)+IF(Analyse!$E$117="X",'DATA - økonomi'!U17,0)+IF(Analyse!$E$129="X",'DATA - økonomi'!U18,0)</f>
        <v>0</v>
      </c>
      <c r="V4" s="42">
        <f>IF(Analyse!$E$3="X",'DATA - økonomi'!V4,0)+IF(Analyse!$E$4="X",'DATA - økonomi'!V5,0)+IF(Analyse!$E$104="X",'DATA - økonomi'!V6,0)+IF(Analyse!$E$105="X",'DATA - økonomi'!V7,0)+IF(Analyse!$E$106="X",'DATA - økonomi'!V8,0)+IF(Analyse!$E$107="X",'DATA - økonomi'!V9,0)+IF(Analyse!$E$108="X",'DATA - økonomi'!V10,0)+IF(Analyse!$E$109="X",'DATA - økonomi'!V11,0)+IF(Analyse!$E$110="X",'DATA - økonomi'!V12,0)+IF(Analyse!$E$111="X",'DATA - økonomi'!V13,0)+IF(Analyse!$E$112="X",'DATA - økonomi'!V14,0)+IF(Analyse!$E$115="X",'DATA - økonomi'!V15,0)+IF(Analyse!$E$116="X",'DATA - økonomi'!V16,0)+IF(Analyse!$E$117="X",'DATA - økonomi'!V17,0)+IF(Analyse!$E$129="X",'DATA - økonomi'!V18,0)</f>
        <v>0</v>
      </c>
      <c r="W4" s="42">
        <f>IF(Analyse!$E$3="X",'DATA - økonomi'!W4,0)+IF(Analyse!$E$4="X",'DATA - økonomi'!W5,0)+IF(Analyse!$E$104="X",'DATA - økonomi'!W6,0)+IF(Analyse!$E$105="X",'DATA - økonomi'!W7,0)+IF(Analyse!$E$106="X",'DATA - økonomi'!W8,0)+IF(Analyse!$E$107="X",'DATA - økonomi'!W9,0)+IF(Analyse!$E$108="X",'DATA - økonomi'!W10,0)+IF(Analyse!$E$109="X",'DATA - økonomi'!W11,0)+IF(Analyse!$E$110="X",'DATA - økonomi'!W12,0)+IF(Analyse!$E$111="X",'DATA - økonomi'!W13,0)+IF(Analyse!$E$112="X",'DATA - økonomi'!W14,0)+IF(Analyse!$E$115="X",'DATA - økonomi'!W15,0)+IF(Analyse!$E$116="X",'DATA - økonomi'!W16,0)+IF(Analyse!$E$117="X",'DATA - økonomi'!W17,0)+IF(Analyse!$E$129="X",'DATA - økonomi'!W18,0)</f>
        <v>0</v>
      </c>
      <c r="X4" s="42">
        <f>IF(Analyse!$E$3="X",'DATA - økonomi'!X4,0)+IF(Analyse!$E$4="X",'DATA - økonomi'!X5,0)+IF(Analyse!$E$104="X",'DATA - økonomi'!X6,0)+IF(Analyse!$E$105="X",'DATA - økonomi'!X7,0)+IF(Analyse!$E$106="X",'DATA - økonomi'!X8,0)+IF(Analyse!$E$107="X",'DATA - økonomi'!X9,0)+IF(Analyse!$E$108="X",'DATA - økonomi'!X10,0)+IF(Analyse!$E$109="X",'DATA - økonomi'!X11,0)+IF(Analyse!$E$110="X",'DATA - økonomi'!X12,0)+IF(Analyse!$E$111="X",'DATA - økonomi'!X13,0)+IF(Analyse!$E$112="X",'DATA - økonomi'!X14,0)+IF(Analyse!$E$115="X",'DATA - økonomi'!X15,0)+IF(Analyse!$E$116="X",'DATA - økonomi'!X16,0)+IF(Analyse!$E$117="X",'DATA - økonomi'!X17,0)+IF(Analyse!$E$129="X",'DATA - økonomi'!X18,0)</f>
        <v>0</v>
      </c>
      <c r="Y4" s="42">
        <f>IF(Analyse!$E$3="X",'DATA - økonomi'!Y4,0)+IF(Analyse!$E$4="X",'DATA - økonomi'!Y5,0)+IF(Analyse!$E$104="X",'DATA - økonomi'!Y6,0)+IF(Analyse!$E$105="X",'DATA - økonomi'!Y7,0)+IF(Analyse!$E$106="X",'DATA - økonomi'!Y8,0)+IF(Analyse!$E$107="X",'DATA - økonomi'!Y9,0)+IF(Analyse!$E$108="X",'DATA - økonomi'!Y10,0)+IF(Analyse!$E$109="X",'DATA - økonomi'!Y11,0)+IF(Analyse!$E$110="X",'DATA - økonomi'!Y12,0)+IF(Analyse!$E$111="X",'DATA - økonomi'!Y13,0)+IF(Analyse!$E$112="X",'DATA - økonomi'!Y14,0)+IF(Analyse!$E$115="X",'DATA - økonomi'!Y15,0)+IF(Analyse!$E$116="X",'DATA - økonomi'!Y16,0)+IF(Analyse!$E$117="X",'DATA - økonomi'!Y17,0)+IF(Analyse!$E$129="X",'DATA - økonomi'!Y18,0)</f>
        <v>0</v>
      </c>
      <c r="Z4" s="42">
        <f>IF(Analyse!$E$3="X",'DATA - økonomi'!Z4,0)+IF(Analyse!$E$4="X",'DATA - økonomi'!Z5,0)+IF(Analyse!$E$104="X",'DATA - økonomi'!Z6,0)+IF(Analyse!$E$105="X",'DATA - økonomi'!Z7,0)+IF(Analyse!$E$106="X",'DATA - økonomi'!Z8,0)+IF(Analyse!$E$107="X",'DATA - økonomi'!Z9,0)+IF(Analyse!$E$108="X",'DATA - økonomi'!Z10,0)+IF(Analyse!$E$109="X",'DATA - økonomi'!Z11,0)+IF(Analyse!$E$110="X",'DATA - økonomi'!Z12,0)+IF(Analyse!$E$111="X",'DATA - økonomi'!Z13,0)+IF(Analyse!$E$112="X",'DATA - økonomi'!Z14,0)+IF(Analyse!$E$115="X",'DATA - økonomi'!Z15,0)+IF(Analyse!$E$116="X",'DATA - økonomi'!Z16,0)+IF(Analyse!$E$117="X",'DATA - økonomi'!Z17,0)+IF(Analyse!$E$129="X",'DATA - økonomi'!Z18,0)</f>
        <v>0</v>
      </c>
      <c r="AA4" s="36"/>
      <c r="AB4" s="41" t="s">
        <v>111</v>
      </c>
      <c r="AC4" s="42">
        <f>IF(Analyse!$E$3="X",'DATA - økonomi'!AC4,0)+IF(Analyse!$E$4="X",'DATA - økonomi'!AC5,0)+IF(Analyse!$E$104="X",'DATA - økonomi'!AC6,0)+IF(Analyse!$E$105="X",'DATA - økonomi'!AC7,0)+IF(Analyse!$E$106="X",'DATA - økonomi'!AC8,0)+IF(Analyse!$E$107="X",'DATA - økonomi'!AC9,0)+IF(Analyse!$E$108="X",'DATA - økonomi'!AC10,0)+IF(Analyse!$E$109="X",'DATA - økonomi'!AC11,0)+IF(Analyse!$E$110="X",'DATA - økonomi'!AC12,0)+IF(Analyse!$E$111="X",'DATA - økonomi'!AC13,0)+IF(Analyse!$E$112="X",'DATA - økonomi'!AC14,0)+IF(Analyse!$E$115="X",'DATA - økonomi'!AC15,0)+IF(Analyse!$E$116="X",'DATA - økonomi'!AC16,0)+IF(Analyse!$E$117="X",'DATA - økonomi'!AC17,0)+IF(Analyse!$E$129="X",'DATA - økonomi'!AC18,0)</f>
        <v>0</v>
      </c>
      <c r="AD4" s="42">
        <f>IF(Analyse!$E$3="X",'DATA - økonomi'!AD4,0)+IF(Analyse!$E$4="X",'DATA - økonomi'!AD5,0)+IF(Analyse!$E$104="X",'DATA - økonomi'!AD6,0)+IF(Analyse!$E$105="X",'DATA - økonomi'!AD7,0)+IF(Analyse!$E$106="X",'DATA - økonomi'!AD8,0)+IF(Analyse!$E$107="X",'DATA - økonomi'!AD9,0)+IF(Analyse!$E$108="X",'DATA - økonomi'!AD10,0)+IF(Analyse!$E$109="X",'DATA - økonomi'!AD11,0)+IF(Analyse!$E$110="X",'DATA - økonomi'!AD12,0)+IF(Analyse!$E$111="X",'DATA - økonomi'!AD13,0)+IF(Analyse!$E$112="X",'DATA - økonomi'!AD14,0)+IF(Analyse!$E$115="X",'DATA - økonomi'!AD15,0)+IF(Analyse!$E$116="X",'DATA - økonomi'!AD16,0)+IF(Analyse!$E$117="X",'DATA - økonomi'!AD17,0)+IF(Analyse!$E$129="X",'DATA - økonomi'!AD18,0)</f>
        <v>0</v>
      </c>
      <c r="AE4" s="42">
        <f>IF(Analyse!$E$3="X",'DATA - økonomi'!AE4,0)+IF(Analyse!$E$4="X",'DATA - økonomi'!AE5,0)+IF(Analyse!$E$104="X",'DATA - økonomi'!AE6,0)+IF(Analyse!$E$105="X",'DATA - økonomi'!AE7,0)+IF(Analyse!$E$106="X",'DATA - økonomi'!AE8,0)+IF(Analyse!$E$107="X",'DATA - økonomi'!AE9,0)+IF(Analyse!$E$108="X",'DATA - økonomi'!AE10,0)+IF(Analyse!$E$109="X",'DATA - økonomi'!AE11,0)+IF(Analyse!$E$110="X",'DATA - økonomi'!AE12,0)+IF(Analyse!$E$111="X",'DATA - økonomi'!AE13,0)+IF(Analyse!$E$112="X",'DATA - økonomi'!AE14,0)+IF(Analyse!$E$115="X",'DATA - økonomi'!AE15,0)+IF(Analyse!$E$116="X",'DATA - økonomi'!AE16,0)+IF(Analyse!$E$117="X",'DATA - økonomi'!AE17,0)+IF(Analyse!$E$129="X",'DATA - økonomi'!AE18,0)</f>
        <v>0</v>
      </c>
      <c r="AF4" s="42">
        <f>IF(Analyse!$E$3="X",'DATA - økonomi'!AF4,0)+IF(Analyse!$E$4="X",'DATA - økonomi'!AF5,0)+IF(Analyse!$E$104="X",'DATA - økonomi'!AF6,0)+IF(Analyse!$E$105="X",'DATA - økonomi'!AF7,0)+IF(Analyse!$E$106="X",'DATA - økonomi'!AF8,0)+IF(Analyse!$E$107="X",'DATA - økonomi'!AF9,0)+IF(Analyse!$E$108="X",'DATA - økonomi'!AF10,0)+IF(Analyse!$E$109="X",'DATA - økonomi'!AF11,0)+IF(Analyse!$E$110="X",'DATA - økonomi'!AF12,0)+IF(Analyse!$E$111="X",'DATA - økonomi'!AF13,0)+IF(Analyse!$E$112="X",'DATA - økonomi'!AF14,0)+IF(Analyse!$E$115="X",'DATA - økonomi'!AF15,0)+IF(Analyse!$E$116="X",'DATA - økonomi'!AF16,0)+IF(Analyse!$E$117="X",'DATA - økonomi'!AF17,0)+IF(Analyse!$E$129="X",'DATA - økonomi'!AF18,0)</f>
        <v>0</v>
      </c>
      <c r="AG4" s="42">
        <f>IF(Analyse!$E$3="X",'DATA - økonomi'!AG4,0)+IF(Analyse!$E$4="X",'DATA - økonomi'!AG5,0)+IF(Analyse!$E$104="X",'DATA - økonomi'!AG6,0)+IF(Analyse!$E$105="X",'DATA - økonomi'!AG7,0)+IF(Analyse!$E$106="X",'DATA - økonomi'!AG8,0)+IF(Analyse!$E$107="X",'DATA - økonomi'!AG9,0)+IF(Analyse!$E$108="X",'DATA - økonomi'!AG10,0)+IF(Analyse!$E$109="X",'DATA - økonomi'!AG11,0)+IF(Analyse!$E$110="X",'DATA - økonomi'!AG12,0)+IF(Analyse!$E$111="X",'DATA - økonomi'!AG13,0)+IF(Analyse!$E$112="X",'DATA - økonomi'!AG14,0)+IF(Analyse!$E$115="X",'DATA - økonomi'!AG15,0)+IF(Analyse!$E$116="X",'DATA - økonomi'!AG16,0)+IF(Analyse!$E$117="X",'DATA - økonomi'!AG17,0)+IF(Analyse!$E$129="X",'DATA - økonomi'!AG18,0)</f>
        <v>0</v>
      </c>
      <c r="AH4" s="42">
        <f>IF(Analyse!$E$3="X",'DATA - økonomi'!AH4,0)+IF(Analyse!$E$4="X",'DATA - økonomi'!AH5,0)+IF(Analyse!$E$104="X",'DATA - økonomi'!AH6,0)+IF(Analyse!$E$105="X",'DATA - økonomi'!AH7,0)+IF(Analyse!$E$106="X",'DATA - økonomi'!AH8,0)+IF(Analyse!$E$107="X",'DATA - økonomi'!AH9,0)+IF(Analyse!$E$108="X",'DATA - økonomi'!AH10,0)+IF(Analyse!$E$109="X",'DATA - økonomi'!AH11,0)+IF(Analyse!$E$110="X",'DATA - økonomi'!AH12,0)+IF(Analyse!$E$111="X",'DATA - økonomi'!AH13,0)+IF(Analyse!$E$112="X",'DATA - økonomi'!AH14,0)+IF(Analyse!$E$115="X",'DATA - økonomi'!AH15,0)+IF(Analyse!$E$116="X",'DATA - økonomi'!AH16,0)+IF(Analyse!$E$117="X",'DATA - økonomi'!AH17,0)+IF(Analyse!$E$129="X",'DATA - økonomi'!AH18,0)</f>
        <v>0</v>
      </c>
      <c r="AI4" s="42">
        <f>IF(Analyse!$E$3="X",'DATA - økonomi'!AI4,0)+IF(Analyse!$E$4="X",'DATA - økonomi'!AI5,0)+IF(Analyse!$E$104="X",'DATA - økonomi'!AI6,0)+IF(Analyse!$E$105="X",'DATA - økonomi'!AI7,0)+IF(Analyse!$E$106="X",'DATA - økonomi'!AI8,0)+IF(Analyse!$E$107="X",'DATA - økonomi'!AI9,0)+IF(Analyse!$E$108="X",'DATA - økonomi'!AI10,0)+IF(Analyse!$E$109="X",'DATA - økonomi'!AI11,0)+IF(Analyse!$E$110="X",'DATA - økonomi'!AI12,0)+IF(Analyse!$E$111="X",'DATA - økonomi'!AI13,0)+IF(Analyse!$E$112="X",'DATA - økonomi'!AI14,0)+IF(Analyse!$E$115="X",'DATA - økonomi'!AI15,0)+IF(Analyse!$E$116="X",'DATA - økonomi'!AI16,0)+IF(Analyse!$E$117="X",'DATA - økonomi'!AI17,0)+IF(Analyse!$E$129="X",'DATA - økonomi'!AI18,0)</f>
        <v>0</v>
      </c>
      <c r="AJ4" s="42">
        <f>IF(Analyse!$E$3="X",'DATA - økonomi'!AJ4,0)+IF(Analyse!$E$4="X",'DATA - økonomi'!AJ5,0)+IF(Analyse!$E$104="X",'DATA - økonomi'!AJ6,0)+IF(Analyse!$E$105="X",'DATA - økonomi'!AJ7,0)+IF(Analyse!$E$106="X",'DATA - økonomi'!AJ8,0)+IF(Analyse!$E$107="X",'DATA - økonomi'!AJ9,0)+IF(Analyse!$E$108="X",'DATA - økonomi'!AJ10,0)+IF(Analyse!$E$109="X",'DATA - økonomi'!AJ11,0)+IF(Analyse!$E$110="X",'DATA - økonomi'!AJ12,0)+IF(Analyse!$E$111="X",'DATA - økonomi'!AJ13,0)+IF(Analyse!$E$112="X",'DATA - økonomi'!AJ14,0)+IF(Analyse!$E$115="X",'DATA - økonomi'!AJ15,0)+IF(Analyse!$E$116="X",'DATA - økonomi'!AJ16,0)+IF(Analyse!$E$117="X",'DATA - økonomi'!AJ17,0)+IF(Analyse!$E$129="X",'DATA - økonomi'!AJ18,0)</f>
        <v>0</v>
      </c>
      <c r="AK4" s="42">
        <f>IF(Analyse!$E$3="X",'DATA - økonomi'!AK4,0)+IF(Analyse!$E$4="X",'DATA - økonomi'!AK5,0)+IF(Analyse!$E$104="X",'DATA - økonomi'!AK6,0)+IF(Analyse!$E$105="X",'DATA - økonomi'!AK7,0)+IF(Analyse!$E$106="X",'DATA - økonomi'!AK8,0)+IF(Analyse!$E$107="X",'DATA - økonomi'!AK9,0)+IF(Analyse!$E$108="X",'DATA - økonomi'!AK10,0)+IF(Analyse!$E$109="X",'DATA - økonomi'!AK11,0)+IF(Analyse!$E$110="X",'DATA - økonomi'!AK12,0)+IF(Analyse!$E$111="X",'DATA - økonomi'!AK13,0)+IF(Analyse!$E$112="X",'DATA - økonomi'!AK14,0)+IF(Analyse!$E$115="X",'DATA - økonomi'!AK15,0)+IF(Analyse!$E$116="X",'DATA - økonomi'!AK16,0)+IF(Analyse!$E$117="X",'DATA - økonomi'!AK17,0)+IF(Analyse!$E$129="X",'DATA - økonomi'!AK18,0)</f>
        <v>0</v>
      </c>
      <c r="AL4" s="42">
        <f>IF(Analyse!$E$3="X",'DATA - økonomi'!AL4,0)+IF(Analyse!$E$4="X",'DATA - økonomi'!AL5,0)+IF(Analyse!$E$104="X",'DATA - økonomi'!AL6,0)+IF(Analyse!$E$105="X",'DATA - økonomi'!AL7,0)+IF(Analyse!$E$106="X",'DATA - økonomi'!AL8,0)+IF(Analyse!$E$107="X",'DATA - økonomi'!AL9,0)+IF(Analyse!$E$108="X",'DATA - økonomi'!AL10,0)+IF(Analyse!$E$109="X",'DATA - økonomi'!AL11,0)+IF(Analyse!$E$110="X",'DATA - økonomi'!AL12,0)+IF(Analyse!$E$111="X",'DATA - økonomi'!AL13,0)+IF(Analyse!$E$112="X",'DATA - økonomi'!AL14,0)+IF(Analyse!$E$115="X",'DATA - økonomi'!AL15,0)+IF(Analyse!$E$116="X",'DATA - økonomi'!AL16,0)+IF(Analyse!$E$117="X",'DATA - økonomi'!AL17,0)+IF(Analyse!$E$129="X",'DATA - økonomi'!AL18,0)</f>
        <v>0</v>
      </c>
      <c r="AM4" s="36"/>
      <c r="AN4" s="41" t="s">
        <v>111</v>
      </c>
      <c r="AO4" s="42">
        <f t="shared" ref="AO4:AO35" ca="1" si="0">INDIRECT("'DATA - økonomi'!AC"&amp;($A107+1)*19)</f>
        <v>3563212.8960000002</v>
      </c>
      <c r="AP4" s="42">
        <f t="shared" ref="AP4:AP35" ca="1" si="1">INDIRECT("'DATA - økonomi'!AD"&amp;($A107+1)*19)</f>
        <v>3567609.93</v>
      </c>
      <c r="AQ4" s="42">
        <f t="shared" ref="AQ4:AQ35" ca="1" si="2">INDIRECT("'DATA - økonomi'!AC"&amp;($A107+1)*19)</f>
        <v>3563212.8960000002</v>
      </c>
      <c r="AR4" s="42">
        <f t="shared" ref="AR4:AR35" ca="1" si="3">INDIRECT("'DATA - økonomi'!AD"&amp;($A107+1)*19)</f>
        <v>3567609.93</v>
      </c>
      <c r="AS4" s="42">
        <f t="shared" ref="AS4:AS35" ca="1" si="4">INDIRECT("'DATA - økonomi'!AE"&amp;($A107+1)*19)</f>
        <v>3571222.7440000004</v>
      </c>
      <c r="AT4" s="42">
        <f t="shared" ref="AT4:AT35" ca="1" si="5">INDIRECT("'DATA - økonomi'!AF"&amp;($A107+1)*19)</f>
        <v>3595510.8</v>
      </c>
      <c r="AU4" s="42">
        <f t="shared" ref="AU4:AU35" ca="1" si="6">INDIRECT("'DATA - økonomi'!AG"&amp;($A107+1)*19)</f>
        <v>3615926.639</v>
      </c>
      <c r="AV4" s="42">
        <f t="shared" ref="AV4:AV35" ca="1" si="7">INDIRECT("'DATA - økonomi'!AH"&amp;($A107+1)*19)</f>
        <v>3630535.1959999995</v>
      </c>
      <c r="AW4" s="42">
        <f t="shared" ref="AW4:AW35" ca="1" si="8">INDIRECT("'DATA - økonomi'!AI"&amp;($A107+1)*19)</f>
        <v>3640356.3569999998</v>
      </c>
      <c r="AX4" s="42">
        <f t="shared" ref="AX4:AX35" ca="1" si="9">INDIRECT("'DATA - økonomi'!AJ"&amp;($A107+1)*19)</f>
        <v>3639174.375</v>
      </c>
      <c r="AY4" s="36"/>
    </row>
    <row r="5" spans="1:51" x14ac:dyDescent="0.25">
      <c r="A5" s="38">
        <v>1</v>
      </c>
      <c r="B5" s="41" t="s">
        <v>13</v>
      </c>
      <c r="C5" s="42">
        <f ca="1">IF(Analyse!$E$3="X",INDIRECT("'DATA - økonomi'!C"&amp;4+15*$A5+4*$A5+0),0)+IF(Analyse!$E$4="X",INDIRECT("'DATA - økonomi'!C"&amp;4+15*$A5+4*$A5+1),0)+IF(Analyse!$E$104="X",INDIRECT("'DATA - økonomi'!C"&amp;4+15*$A5+4*$A5+2),0)+IF(Analyse!$E$105="X",INDIRECT("'DATA - økonomi'!C"&amp;4+15*$A5+4*$A5+3),0)+IF(Analyse!$E$106="X",INDIRECT("'DATA - økonomi'!C"&amp;4+15*$A5+4*$A5+4),0)+IF(Analyse!$E$107="X",INDIRECT("'DATA - økonomi'!C"&amp;4+15*$A5+4*$A5+5),0)+IF(Analyse!$E$108="X",INDIRECT("'DATA - økonomi'!C"&amp;4+15*$A5+4*$A5+6),0)+IF(Analyse!$E$109="X",INDIRECT("'DATA - økonomi'!C"&amp;4+15*$A5+4*$A5+7),0)+IF(Analyse!$E$110="X",INDIRECT("'DATA - økonomi'!C"&amp;4+15*$A5+4*$A5+8),0)+IF(Analyse!$E$111="X",INDIRECT("'DATA - økonomi'!C"&amp;4+15*$A5+4*$A5+9),0)+IF(Analyse!$E$112="X",INDIRECT("'DATA - økonomi'!C"&amp;4+15*$A5+4*$A5+10),0)+IF(Analyse!$E$115="X",INDIRECT("'DATA - økonomi'!C"&amp;4+15*$A5+4*$A5+11),0)+IF(Analyse!$E$116="X",INDIRECT("'DATA - økonomi'!C"&amp;4+15*$A5+4*$A5+12),0)+IF(Analyse!$E$117="X",INDIRECT("'DATA - økonomi'!C"&amp;4+15*$A5+4*$A5+13),0)+IF(Analyse!$E$129="X",INDIRECT("'DATA - økonomi'!C"&amp;4+15*$A5+4*$A5+14),0)</f>
        <v>0</v>
      </c>
      <c r="D5" s="42">
        <f ca="1">IF(Analyse!$E$3="X",INDIRECT("'DATA - økonomi'!D"&amp;4+15*$A5+4*$A5+0),0)+IF(Analyse!$E$4="X",INDIRECT("'DATA - økonomi'!D"&amp;4+15*$A5+4*$A5+1),0)+IF(Analyse!$E$104="X",INDIRECT("'DATA - økonomi'!D"&amp;4+15*$A5+4*$A5+2),0)+IF(Analyse!$E$105="X",INDIRECT("'DATA - økonomi'!D"&amp;4+15*$A5+4*$A5+3),0)+IF(Analyse!$E$106="X",INDIRECT("'DATA - økonomi'!D"&amp;4+15*$A5+4*$A5+4),0)+IF(Analyse!$E$107="X",INDIRECT("'DATA - økonomi'!D"&amp;4+15*$A5+4*$A5+5),0)+IF(Analyse!$E$108="X",INDIRECT("'DATA - økonomi'!D"&amp;4+15*$A5+4*$A5+6),0)+IF(Analyse!$E$109="X",INDIRECT("'DATA - økonomi'!D"&amp;4+15*$A5+4*$A5+7),0)+IF(Analyse!$E$110="X",INDIRECT("'DATA - økonomi'!D"&amp;4+15*$A5+4*$A5+8),0)+IF(Analyse!$E$111="X",INDIRECT("'DATA - økonomi'!D"&amp;4+15*$A5+4*$A5+9),0)+IF(Analyse!$E$112="X",INDIRECT("'DATA - økonomi'!D"&amp;4+15*$A5+4*$A5+10),0)+IF(Analyse!$E$115="X",INDIRECT("'DATA - økonomi'!D"&amp;4+15*$A5+4*$A5+11),0)+IF(Analyse!$E$116="X",INDIRECT("'DATA - økonomi'!D"&amp;4+15*$A5+4*$A5+12),0)+IF(Analyse!$E$117="X",INDIRECT("'DATA - økonomi'!D"&amp;4+15*$A5+4*$A5+13),0)+IF(Analyse!$E$129="X",INDIRECT("'DATA - økonomi'!D"&amp;4+15*$A5+4*$A5+14),0)</f>
        <v>0</v>
      </c>
      <c r="E5" s="42">
        <f ca="1">IF(Analyse!$E$3="X",INDIRECT("'DATA - økonomi'!E"&amp;4+15*$A5+4*$A5+0),0)+IF(Analyse!$E$4="X",INDIRECT("'DATA - økonomi'!E"&amp;4+15*$A5+4*$A5+1),0)+IF(Analyse!$E$104="X",INDIRECT("'DATA - økonomi'!E"&amp;4+15*$A5+4*$A5+2),0)+IF(Analyse!$E$105="X",INDIRECT("'DATA - økonomi'!E"&amp;4+15*$A5+4*$A5+3),0)+IF(Analyse!$E$106="X",INDIRECT("'DATA - økonomi'!E"&amp;4+15*$A5+4*$A5+4),0)+IF(Analyse!$E$107="X",INDIRECT("'DATA - økonomi'!E"&amp;4+15*$A5+4*$A5+5),0)+IF(Analyse!$E$108="X",INDIRECT("'DATA - økonomi'!E"&amp;4+15*$A5+4*$A5+6),0)+IF(Analyse!$E$109="X",INDIRECT("'DATA - økonomi'!E"&amp;4+15*$A5+4*$A5+7),0)+IF(Analyse!$E$110="X",INDIRECT("'DATA - økonomi'!E"&amp;4+15*$A5+4*$A5+8),0)+IF(Analyse!$E$111="X",INDIRECT("'DATA - økonomi'!E"&amp;4+15*$A5+4*$A5+9),0)+IF(Analyse!$E$112="X",INDIRECT("'DATA - økonomi'!E"&amp;4+15*$A5+4*$A5+10),0)+IF(Analyse!$E$115="X",INDIRECT("'DATA - økonomi'!E"&amp;4+15*$A5+4*$A5+11),0)+IF(Analyse!$E$116="X",INDIRECT("'DATA - økonomi'!E"&amp;4+15*$A5+4*$A5+12),0)+IF(Analyse!$E$117="X",INDIRECT("'DATA - økonomi'!E"&amp;4+15*$A5+4*$A5+13),0)+IF(Analyse!$E$129="X",INDIRECT("'DATA - økonomi'!E"&amp;4+15*$A5+4*$A5+14),0)</f>
        <v>0</v>
      </c>
      <c r="F5" s="42">
        <f ca="1">IF(Analyse!$E$3="X",INDIRECT("'DATA - økonomi'!F"&amp;4+15*$A5+4*$A5+0),0)+IF(Analyse!$E$4="X",INDIRECT("'DATA - økonomi'!F"&amp;4+15*$A5+4*$A5+1),0)+IF(Analyse!$E$104="X",INDIRECT("'DATA - økonomi'!F"&amp;4+15*$A5+4*$A5+2),0)+IF(Analyse!$E$105="X",INDIRECT("'DATA - økonomi'!F"&amp;4+15*$A5+4*$A5+3),0)+IF(Analyse!$E$106="X",INDIRECT("'DATA - økonomi'!F"&amp;4+15*$A5+4*$A5+4),0)+IF(Analyse!$E$107="X",INDIRECT("'DATA - økonomi'!F"&amp;4+15*$A5+4*$A5+5),0)+IF(Analyse!$E$108="X",INDIRECT("'DATA - økonomi'!F"&amp;4+15*$A5+4*$A5+6),0)+IF(Analyse!$E$109="X",INDIRECT("'DATA - økonomi'!F"&amp;4+15*$A5+4*$A5+7),0)+IF(Analyse!$E$110="X",INDIRECT("'DATA - økonomi'!F"&amp;4+15*$A5+4*$A5+8),0)+IF(Analyse!$E$111="X",INDIRECT("'DATA - økonomi'!F"&amp;4+15*$A5+4*$A5+9),0)+IF(Analyse!$E$112="X",INDIRECT("'DATA - økonomi'!F"&amp;4+15*$A5+4*$A5+10),0)+IF(Analyse!$E$115="X",INDIRECT("'DATA - økonomi'!F"&amp;4+15*$A5+4*$A5+11),0)+IF(Analyse!$E$116="X",INDIRECT("'DATA - økonomi'!F"&amp;4+15*$A5+4*$A5+12),0)+IF(Analyse!$E$117="X",INDIRECT("'DATA - økonomi'!F"&amp;4+15*$A5+4*$A5+13),0)+IF(Analyse!$E$129="X",INDIRECT("'DATA - økonomi'!F"&amp;4+15*$A5+4*$A5+14),0)</f>
        <v>0</v>
      </c>
      <c r="G5" s="42">
        <f ca="1">IF(Analyse!$E$3="X",INDIRECT("'DATA - økonomi'!G"&amp;4+15*$A5+4*$A5+0),0)+IF(Analyse!$E$4="X",INDIRECT("'DATA - økonomi'!G"&amp;4+15*$A5+4*$A5+1),0)+IF(Analyse!$E$104="X",INDIRECT("'DATA - økonomi'!G"&amp;4+15*$A5+4*$A5+2),0)+IF(Analyse!$E$105="X",INDIRECT("'DATA - økonomi'!G"&amp;4+15*$A5+4*$A5+3),0)+IF(Analyse!$E$106="X",INDIRECT("'DATA - økonomi'!G"&amp;4+15*$A5+4*$A5+4),0)+IF(Analyse!$E$107="X",INDIRECT("'DATA - økonomi'!G"&amp;4+15*$A5+4*$A5+5),0)+IF(Analyse!$E$108="X",INDIRECT("'DATA - økonomi'!G"&amp;4+15*$A5+4*$A5+6),0)+IF(Analyse!$E$109="X",INDIRECT("'DATA - økonomi'!G"&amp;4+15*$A5+4*$A5+7),0)+IF(Analyse!$E$110="X",INDIRECT("'DATA - økonomi'!G"&amp;4+15*$A5+4*$A5+8),0)+IF(Analyse!$E$111="X",INDIRECT("'DATA - økonomi'!G"&amp;4+15*$A5+4*$A5+9),0)+IF(Analyse!$E$112="X",INDIRECT("'DATA - økonomi'!G"&amp;4+15*$A5+4*$A5+10),0)+IF(Analyse!$E$115="X",INDIRECT("'DATA - økonomi'!G"&amp;4+15*$A5+4*$A5+11),0)+IF(Analyse!$E$116="X",INDIRECT("'DATA - økonomi'!G"&amp;4+15*$A5+4*$A5+12),0)+IF(Analyse!$E$117="X",INDIRECT("'DATA - økonomi'!G"&amp;4+15*$A5+4*$A5+13),0)+IF(Analyse!$E$129="X",INDIRECT("'DATA - økonomi'!G"&amp;4+15*$A5+4*$A5+14),0)</f>
        <v>0</v>
      </c>
      <c r="H5" s="42">
        <f ca="1">IF(Analyse!$E$3="X",INDIRECT("'DATA - økonomi'!H"&amp;4+15*$A5+4*$A5+0),0)+IF(Analyse!$E$4="X",INDIRECT("'DATA - økonomi'!H"&amp;4+15*$A5+4*$A5+1),0)+IF(Analyse!$E$104="X",INDIRECT("'DATA - økonomi'!H"&amp;4+15*$A5+4*$A5+2),0)+IF(Analyse!$E$105="X",INDIRECT("'DATA - økonomi'!H"&amp;4+15*$A5+4*$A5+3),0)+IF(Analyse!$E$106="X",INDIRECT("'DATA - økonomi'!H"&amp;4+15*$A5+4*$A5+4),0)+IF(Analyse!$E$107="X",INDIRECT("'DATA - økonomi'!H"&amp;4+15*$A5+4*$A5+5),0)+IF(Analyse!$E$108="X",INDIRECT("'DATA - økonomi'!H"&amp;4+15*$A5+4*$A5+6),0)+IF(Analyse!$E$109="X",INDIRECT("'DATA - økonomi'!H"&amp;4+15*$A5+4*$A5+7),0)+IF(Analyse!$E$110="X",INDIRECT("'DATA - økonomi'!H"&amp;4+15*$A5+4*$A5+8),0)+IF(Analyse!$E$111="X",INDIRECT("'DATA - økonomi'!H"&amp;4+15*$A5+4*$A5+9),0)+IF(Analyse!$E$112="X",INDIRECT("'DATA - økonomi'!H"&amp;4+15*$A5+4*$A5+10),0)+IF(Analyse!$E$115="X",INDIRECT("'DATA - økonomi'!H"&amp;4+15*$A5+4*$A5+11),0)+IF(Analyse!$E$116="X",INDIRECT("'DATA - økonomi'!H"&amp;4+15*$A5+4*$A5+12),0)+IF(Analyse!$E$117="X",INDIRECT("'DATA - økonomi'!H"&amp;4+15*$A5+4*$A5+13),0)+IF(Analyse!$E$129="X",INDIRECT("'DATA - økonomi'!H"&amp;4+15*$A5+4*$A5+14),0)</f>
        <v>0</v>
      </c>
      <c r="I5" s="42">
        <f ca="1">IF(Analyse!$E$3="X",INDIRECT("'DATA - økonomi'!I"&amp;4+15*$A5+4*$A5+0),0)+IF(Analyse!$E$4="X",INDIRECT("'DATA - økonomi'!I"&amp;4+15*$A5+4*$A5+1),0)+IF(Analyse!$E$104="X",INDIRECT("'DATA - økonomi'!I"&amp;4+15*$A5+4*$A5+2),0)+IF(Analyse!$E$105="X",INDIRECT("'DATA - økonomi'!I"&amp;4+15*$A5+4*$A5+3),0)+IF(Analyse!$E$106="X",INDIRECT("'DATA - økonomi'!I"&amp;4+15*$A5+4*$A5+4),0)+IF(Analyse!$E$107="X",INDIRECT("'DATA - økonomi'!I"&amp;4+15*$A5+4*$A5+5),0)+IF(Analyse!$E$108="X",INDIRECT("'DATA - økonomi'!I"&amp;4+15*$A5+4*$A5+6),0)+IF(Analyse!$E$109="X",INDIRECT("'DATA - økonomi'!I"&amp;4+15*$A5+4*$A5+7),0)+IF(Analyse!$E$110="X",INDIRECT("'DATA - økonomi'!I"&amp;4+15*$A5+4*$A5+8),0)+IF(Analyse!$E$111="X",INDIRECT("'DATA - økonomi'!I"&amp;4+15*$A5+4*$A5+9),0)+IF(Analyse!$E$112="X",INDIRECT("'DATA - økonomi'!I"&amp;4+15*$A5+4*$A5+10),0)+IF(Analyse!$E$115="X",INDIRECT("'DATA - økonomi'!I"&amp;4+15*$A5+4*$A5+11),0)+IF(Analyse!$E$116="X",INDIRECT("'DATA - økonomi'!I"&amp;4+15*$A5+4*$A5+12),0)+IF(Analyse!$E$117="X",INDIRECT("'DATA - økonomi'!I"&amp;4+15*$A5+4*$A5+13),0)+IF(Analyse!$E$129="X",INDIRECT("'DATA - økonomi'!I"&amp;4+15*$A5+4*$A5+14),0)</f>
        <v>0</v>
      </c>
      <c r="J5" s="42">
        <f ca="1">IF(Analyse!$E$3="X",INDIRECT("'DATA - økonomi'!J"&amp;4+15*$A5+4*$A5+0),0)+IF(Analyse!$E$4="X",INDIRECT("'DATA - økonomi'!J"&amp;4+15*$A5+4*$A5+1),0)+IF(Analyse!$E$104="X",INDIRECT("'DATA - økonomi'!J"&amp;4+15*$A5+4*$A5+2),0)+IF(Analyse!$E$105="X",INDIRECT("'DATA - økonomi'!J"&amp;4+15*$A5+4*$A5+3),0)+IF(Analyse!$E$106="X",INDIRECT("'DATA - økonomi'!J"&amp;4+15*$A5+4*$A5+4),0)+IF(Analyse!$E$107="X",INDIRECT("'DATA - økonomi'!J"&amp;4+15*$A5+4*$A5+5),0)+IF(Analyse!$E$108="X",INDIRECT("'DATA - økonomi'!J"&amp;4+15*$A5+4*$A5+6),0)+IF(Analyse!$E$109="X",INDIRECT("'DATA - økonomi'!J"&amp;4+15*$A5+4*$A5+7),0)+IF(Analyse!$E$110="X",INDIRECT("'DATA - økonomi'!J"&amp;4+15*$A5+4*$A5+8),0)+IF(Analyse!$E$111="X",INDIRECT("'DATA - økonomi'!J"&amp;4+15*$A5+4*$A5+9),0)+IF(Analyse!$E$112="X",INDIRECT("'DATA - økonomi'!J"&amp;4+15*$A5+4*$A5+10),0)+IF(Analyse!$E$115="X",INDIRECT("'DATA - økonomi'!J"&amp;4+15*$A5+4*$A5+11),0)+IF(Analyse!$E$116="X",INDIRECT("'DATA - økonomi'!J"&amp;4+15*$A5+4*$A5+12),0)+IF(Analyse!$E$117="X",INDIRECT("'DATA - økonomi'!J"&amp;4+15*$A5+4*$A5+13),0)+IF(Analyse!$E$129="X",INDIRECT("'DATA - økonomi'!J"&amp;4+15*$A5+4*$A5+14),0)</f>
        <v>0</v>
      </c>
      <c r="K5" s="42">
        <f ca="1">IF(Analyse!$E$3="X",INDIRECT("'DATA - økonomi'!K"&amp;4+15*$A5+4*$A5+0),0)+IF(Analyse!$E$4="X",INDIRECT("'DATA - økonomi'!K"&amp;4+15*$A5+4*$A5+1),0)+IF(Analyse!$E$104="X",INDIRECT("'DATA - økonomi'!K"&amp;4+15*$A5+4*$A5+2),0)+IF(Analyse!$E$105="X",INDIRECT("'DATA - økonomi'!K"&amp;4+15*$A5+4*$A5+3),0)+IF(Analyse!$E$106="X",INDIRECT("'DATA - økonomi'!K"&amp;4+15*$A5+4*$A5+4),0)+IF(Analyse!$E$107="X",INDIRECT("'DATA - økonomi'!K"&amp;4+15*$A5+4*$A5+5),0)+IF(Analyse!$E$108="X",INDIRECT("'DATA - økonomi'!K"&amp;4+15*$A5+4*$A5+6),0)+IF(Analyse!$E$109="X",INDIRECT("'DATA - økonomi'!K"&amp;4+15*$A5+4*$A5+7),0)+IF(Analyse!$E$110="X",INDIRECT("'DATA - økonomi'!K"&amp;4+15*$A5+4*$A5+8),0)+IF(Analyse!$E$111="X",INDIRECT("'DATA - økonomi'!K"&amp;4+15*$A5+4*$A5+9),0)+IF(Analyse!$E$112="X",INDIRECT("'DATA - økonomi'!K"&amp;4+15*$A5+4*$A5+10),0)+IF(Analyse!$E$115="X",INDIRECT("'DATA - økonomi'!K"&amp;4+15*$A5+4*$A5+11),0)+IF(Analyse!$E$116="X",INDIRECT("'DATA - økonomi'!K"&amp;4+15*$A5+4*$A5+12),0)+IF(Analyse!$E$117="X",INDIRECT("'DATA - økonomi'!K"&amp;4+15*$A5+4*$A5+13),0)+IF(Analyse!$E$129="X",INDIRECT("'DATA - økonomi'!K"&amp;4+15*$A5+4*$A5+14),0)</f>
        <v>0</v>
      </c>
      <c r="L5" s="42">
        <f ca="1">IF(Analyse!$E$3="X",INDIRECT("'DATA - økonomi'!L"&amp;4+15*$A5+4*$A5+0),0)+IF(Analyse!$E$4="X",INDIRECT("'DATA - økonomi'!L"&amp;4+15*$A5+4*$A5+1),0)+IF(Analyse!$E$104="X",INDIRECT("'DATA - økonomi'!L"&amp;4+15*$A5+4*$A5+2),0)+IF(Analyse!$E$105="X",INDIRECT("'DATA - økonomi'!L"&amp;4+15*$A5+4*$A5+3),0)+IF(Analyse!$E$106="X",INDIRECT("'DATA - økonomi'!L"&amp;4+15*$A5+4*$A5+4),0)+IF(Analyse!$E$107="X",INDIRECT("'DATA - økonomi'!L"&amp;4+15*$A5+4*$A5+5),0)+IF(Analyse!$E$108="X",INDIRECT("'DATA - økonomi'!L"&amp;4+15*$A5+4*$A5+6),0)+IF(Analyse!$E$109="X",INDIRECT("'DATA - økonomi'!L"&amp;4+15*$A5+4*$A5+7),0)+IF(Analyse!$E$110="X",INDIRECT("'DATA - økonomi'!L"&amp;4+15*$A5+4*$A5+8),0)+IF(Analyse!$E$111="X",INDIRECT("'DATA - økonomi'!L"&amp;4+15*$A5+4*$A5+9),0)+IF(Analyse!$E$112="X",INDIRECT("'DATA - økonomi'!L"&amp;4+15*$A5+4*$A5+10),0)+IF(Analyse!$E$115="X",INDIRECT("'DATA - økonomi'!L"&amp;4+15*$A5+4*$A5+11),0)+IF(Analyse!$E$116="X",INDIRECT("'DATA - økonomi'!L"&amp;4+15*$A5+4*$A5+12),0)+IF(Analyse!$E$117="X",INDIRECT("'DATA - økonomi'!L"&amp;4+15*$A5+4*$A5+13),0)+IF(Analyse!$E$129="X",INDIRECT("'DATA - økonomi'!L"&amp;4+15*$A5+4*$A5+14),0)</f>
        <v>0</v>
      </c>
      <c r="M5" s="42">
        <f ca="1">IF(Analyse!$E$3="X",INDIRECT("'DATA - økonomi'!M"&amp;4+15*$A5+4*$A5+0),0)+IF(Analyse!$E$4="X",INDIRECT("'DATA - økonomi'!M"&amp;4+15*$A5+4*$A5+1),0)+IF(Analyse!$E$104="X",INDIRECT("'DATA - økonomi'!M"&amp;4+15*$A5+4*$A5+2),0)+IF(Analyse!$E$105="X",INDIRECT("'DATA - økonomi'!M"&amp;4+15*$A5+4*$A5+3),0)+IF(Analyse!$E$106="X",INDIRECT("'DATA - økonomi'!M"&amp;4+15*$A5+4*$A5+4),0)+IF(Analyse!$E$107="X",INDIRECT("'DATA - økonomi'!M"&amp;4+15*$A5+4*$A5+5),0)+IF(Analyse!$E$108="X",INDIRECT("'DATA - økonomi'!M"&amp;4+15*$A5+4*$A5+6),0)+IF(Analyse!$E$109="X",INDIRECT("'DATA - økonomi'!M"&amp;4+15*$A5+4*$A5+7),0)+IF(Analyse!$E$110="X",INDIRECT("'DATA - økonomi'!M"&amp;4+15*$A5+4*$A5+8),0)+IF(Analyse!$E$111="X",INDIRECT("'DATA - økonomi'!M"&amp;4+15*$A5+4*$A5+9),0)+IF(Analyse!$E$112="X",INDIRECT("'DATA - økonomi'!M"&amp;4+15*$A5+4*$A5+10),0)+IF(Analyse!$E$115="X",INDIRECT("'DATA - økonomi'!M"&amp;4+15*$A5+4*$A5+11),0)+IF(Analyse!$E$116="X",INDIRECT("'DATA - økonomi'!M"&amp;4+15*$A5+4*$A5+12),0)+IF(Analyse!$E$117="X",INDIRECT("'DATA - økonomi'!M"&amp;4+15*$A5+4*$A5+13),0)+IF(Analyse!$E$129="X",INDIRECT("'DATA - økonomi'!M"&amp;4+15*$A5+4*$A5+14),0)</f>
        <v>0</v>
      </c>
      <c r="N5" s="38"/>
      <c r="O5" s="41" t="s">
        <v>13</v>
      </c>
      <c r="P5" s="42">
        <f ca="1">IF(Analyse!$E$3="X",INDIRECT("'DATA - økonomi'!P"&amp;4+15*$A5+4*$A5+0),0)+IF(Analyse!$E$4="X",INDIRECT("'DATA - økonomi'!P"&amp;4+15*$A5+4*$A5+1),0)+IF(Analyse!$E$104="X",INDIRECT("'DATA - økonomi'!P"&amp;4+15*$A5+4*$A5+2),0)+IF(Analyse!$E$105="X",INDIRECT("'DATA - økonomi'!P"&amp;4+15*$A5+4*$A5+3),0)+IF(Analyse!$E$106="X",INDIRECT("'DATA - økonomi'!P"&amp;4+15*$A5+4*$A5+4),0)+IF(Analyse!$E$107="X",INDIRECT("'DATA - økonomi'!P"&amp;4+15*$A5+4*$A5+5),0)+IF(Analyse!$E$108="X",INDIRECT("'DATA - økonomi'!P"&amp;4+15*$A5+4*$A5+6),0)+IF(Analyse!$E$109="X",INDIRECT("'DATA - økonomi'!P"&amp;4+15*$A5+4*$A5+7),0)+IF(Analyse!$E$110="X",INDIRECT("'DATA - økonomi'!P"&amp;4+15*$A5+4*$A5+8),0)+IF(Analyse!$E$111="X",INDIRECT("'DATA - økonomi'!P"&amp;4+15*$A5+4*$A5+9),0)+IF(Analyse!$E$112="X",INDIRECT("'DATA - økonomi'!P"&amp;4+15*$A5+4*$A5+10),0)+IF(Analyse!$E$115="X",INDIRECT("'DATA - økonomi'!P"&amp;4+15*$A5+4*$A5+11),0)+IF(Analyse!$E$116="X",INDIRECT("'DATA - økonomi'!P"&amp;4+15*$A5+4*$A5+12),0)+IF(Analyse!$E$117="X",INDIRECT("'DATA - økonomi'!P"&amp;4+15*$A5+4*$A5+13),0)+IF(Analyse!$E$129="X",INDIRECT("'DATA - økonomi'!P"&amp;4+15*$A5+4*$A5+14),0)</f>
        <v>0</v>
      </c>
      <c r="Q5" s="42">
        <f ca="1">IF(Analyse!$E$3="X",INDIRECT("'DATA - økonomi'!Q"&amp;4+15*$A5+4*$A5+0),0)+IF(Analyse!$E$4="X",INDIRECT("'DATA - økonomi'!Q"&amp;4+15*$A5+4*$A5+1),0)+IF(Analyse!$E$104="X",INDIRECT("'DATA - økonomi'!Q"&amp;4+15*$A5+4*$A5+2),0)+IF(Analyse!$E$105="X",INDIRECT("'DATA - økonomi'!Q"&amp;4+15*$A5+4*$A5+3),0)+IF(Analyse!$E$106="X",INDIRECT("'DATA - økonomi'!Q"&amp;4+15*$A5+4*$A5+4),0)+IF(Analyse!$E$107="X",INDIRECT("'DATA - økonomi'!Q"&amp;4+15*$A5+4*$A5+5),0)+IF(Analyse!$E$108="X",INDIRECT("'DATA - økonomi'!Q"&amp;4+15*$A5+4*$A5+6),0)+IF(Analyse!$E$109="X",INDIRECT("'DATA - økonomi'!Q"&amp;4+15*$A5+4*$A5+7),0)+IF(Analyse!$E$110="X",INDIRECT("'DATA - økonomi'!Q"&amp;4+15*$A5+4*$A5+8),0)+IF(Analyse!$E$111="X",INDIRECT("'DATA - økonomi'!Q"&amp;4+15*$A5+4*$A5+9),0)+IF(Analyse!$E$112="X",INDIRECT("'DATA - økonomi'!Q"&amp;4+15*$A5+4*$A5+10),0)+IF(Analyse!$E$115="X",INDIRECT("'DATA - økonomi'!Q"&amp;4+15*$A5+4*$A5+11),0)+IF(Analyse!$E$116="X",INDIRECT("'DATA - økonomi'!Q"&amp;4+15*$A5+4*$A5+12),0)+IF(Analyse!$E$117="X",INDIRECT("'DATA - økonomi'!Q"&amp;4+15*$A5+4*$A5+13),0)+IF(Analyse!$E$129="X",INDIRECT("'DATA - økonomi'!Q"&amp;4+15*$A5+4*$A5+14),0)</f>
        <v>0</v>
      </c>
      <c r="R5" s="42">
        <f ca="1">IF(Analyse!$E$3="X",INDIRECT("'DATA - økonomi'!R"&amp;4+15*$A5+4*$A5+0),0)+IF(Analyse!$E$4="X",INDIRECT("'DATA - økonomi'!R"&amp;4+15*$A5+4*$A5+1),0)+IF(Analyse!$E$104="X",INDIRECT("'DATA - økonomi'!R"&amp;4+15*$A5+4*$A5+2),0)+IF(Analyse!$E$105="X",INDIRECT("'DATA - økonomi'!R"&amp;4+15*$A5+4*$A5+3),0)+IF(Analyse!$E$106="X",INDIRECT("'DATA - økonomi'!R"&amp;4+15*$A5+4*$A5+4),0)+IF(Analyse!$E$107="X",INDIRECT("'DATA - økonomi'!R"&amp;4+15*$A5+4*$A5+5),0)+IF(Analyse!$E$108="X",INDIRECT("'DATA - økonomi'!R"&amp;4+15*$A5+4*$A5+6),0)+IF(Analyse!$E$109="X",INDIRECT("'DATA - økonomi'!R"&amp;4+15*$A5+4*$A5+7),0)+IF(Analyse!$E$110="X",INDIRECT("'DATA - økonomi'!R"&amp;4+15*$A5+4*$A5+8),0)+IF(Analyse!$E$111="X",INDIRECT("'DATA - økonomi'!R"&amp;4+15*$A5+4*$A5+9),0)+IF(Analyse!$E$112="X",INDIRECT("'DATA - økonomi'!R"&amp;4+15*$A5+4*$A5+10),0)+IF(Analyse!$E$115="X",INDIRECT("'DATA - økonomi'!R"&amp;4+15*$A5+4*$A5+11),0)+IF(Analyse!$E$116="X",INDIRECT("'DATA - økonomi'!R"&amp;4+15*$A5+4*$A5+12),0)+IF(Analyse!$E$117="X",INDIRECT("'DATA - økonomi'!R"&amp;4+15*$A5+4*$A5+13),0)+IF(Analyse!$E$129="X",INDIRECT("'DATA - økonomi'!R"&amp;4+15*$A5+4*$A5+14),0)</f>
        <v>0</v>
      </c>
      <c r="S5" s="42">
        <f ca="1">IF(Analyse!$E$3="X",INDIRECT("'DATA - økonomi'!S"&amp;4+15*$A5+4*$A5+0),0)+IF(Analyse!$E$4="X",INDIRECT("'DATA - økonomi'!S"&amp;4+15*$A5+4*$A5+1),0)+IF(Analyse!$E$104="X",INDIRECT("'DATA - økonomi'!S"&amp;4+15*$A5+4*$A5+2),0)+IF(Analyse!$E$105="X",INDIRECT("'DATA - økonomi'!S"&amp;4+15*$A5+4*$A5+3),0)+IF(Analyse!$E$106="X",INDIRECT("'DATA - økonomi'!S"&amp;4+15*$A5+4*$A5+4),0)+IF(Analyse!$E$107="X",INDIRECT("'DATA - økonomi'!S"&amp;4+15*$A5+4*$A5+5),0)+IF(Analyse!$E$108="X",INDIRECT("'DATA - økonomi'!S"&amp;4+15*$A5+4*$A5+6),0)+IF(Analyse!$E$109="X",INDIRECT("'DATA - økonomi'!S"&amp;4+15*$A5+4*$A5+7),0)+IF(Analyse!$E$110="X",INDIRECT("'DATA - økonomi'!S"&amp;4+15*$A5+4*$A5+8),0)+IF(Analyse!$E$111="X",INDIRECT("'DATA - økonomi'!S"&amp;4+15*$A5+4*$A5+9),0)+IF(Analyse!$E$112="X",INDIRECT("'DATA - økonomi'!S"&amp;4+15*$A5+4*$A5+10),0)+IF(Analyse!$E$115="X",INDIRECT("'DATA - økonomi'!S"&amp;4+15*$A5+4*$A5+11),0)+IF(Analyse!$E$116="X",INDIRECT("'DATA - økonomi'!S"&amp;4+15*$A5+4*$A5+12),0)+IF(Analyse!$E$117="X",INDIRECT("'DATA - økonomi'!S"&amp;4+15*$A5+4*$A5+13),0)+IF(Analyse!$E$129="X",INDIRECT("'DATA - økonomi'!S"&amp;4+15*$A5+4*$A5+14),0)</f>
        <v>0</v>
      </c>
      <c r="T5" s="42">
        <f ca="1">IF(Analyse!$E$3="X",INDIRECT("'DATA - økonomi'!T"&amp;4+15*$A5+4*$A5+0),0)+IF(Analyse!$E$4="X",INDIRECT("'DATA - økonomi'!T"&amp;4+15*$A5+4*$A5+1),0)+IF(Analyse!$E$104="X",INDIRECT("'DATA - økonomi'!T"&amp;4+15*$A5+4*$A5+2),0)+IF(Analyse!$E$105="X",INDIRECT("'DATA - økonomi'!T"&amp;4+15*$A5+4*$A5+3),0)+IF(Analyse!$E$106="X",INDIRECT("'DATA - økonomi'!T"&amp;4+15*$A5+4*$A5+4),0)+IF(Analyse!$E$107="X",INDIRECT("'DATA - økonomi'!T"&amp;4+15*$A5+4*$A5+5),0)+IF(Analyse!$E$108="X",INDIRECT("'DATA - økonomi'!T"&amp;4+15*$A5+4*$A5+6),0)+IF(Analyse!$E$109="X",INDIRECT("'DATA - økonomi'!T"&amp;4+15*$A5+4*$A5+7),0)+IF(Analyse!$E$110="X",INDIRECT("'DATA - økonomi'!T"&amp;4+15*$A5+4*$A5+8),0)+IF(Analyse!$E$111="X",INDIRECT("'DATA - økonomi'!T"&amp;4+15*$A5+4*$A5+9),0)+IF(Analyse!$E$112="X",INDIRECT("'DATA - økonomi'!T"&amp;4+15*$A5+4*$A5+10),0)+IF(Analyse!$E$115="X",INDIRECT("'DATA - økonomi'!T"&amp;4+15*$A5+4*$A5+11),0)+IF(Analyse!$E$116="X",INDIRECT("'DATA - økonomi'!T"&amp;4+15*$A5+4*$A5+12),0)+IF(Analyse!$E$117="X",INDIRECT("'DATA - økonomi'!T"&amp;4+15*$A5+4*$A5+13),0)+IF(Analyse!$E$129="X",INDIRECT("'DATA - økonomi'!T"&amp;4+15*$A5+4*$A5+14),0)</f>
        <v>0</v>
      </c>
      <c r="U5" s="42">
        <f ca="1">IF(Analyse!$E$3="X",INDIRECT("'DATA - økonomi'!U"&amp;4+15*$A5+4*$A5+0),0)+IF(Analyse!$E$4="X",INDIRECT("'DATA - økonomi'!U"&amp;4+15*$A5+4*$A5+1),0)+IF(Analyse!$E$104="X",INDIRECT("'DATA - økonomi'!U"&amp;4+15*$A5+4*$A5+2),0)+IF(Analyse!$E$105="X",INDIRECT("'DATA - økonomi'!U"&amp;4+15*$A5+4*$A5+3),0)+IF(Analyse!$E$106="X",INDIRECT("'DATA - økonomi'!U"&amp;4+15*$A5+4*$A5+4),0)+IF(Analyse!$E$107="X",INDIRECT("'DATA - økonomi'!U"&amp;4+15*$A5+4*$A5+5),0)+IF(Analyse!$E$108="X",INDIRECT("'DATA - økonomi'!U"&amp;4+15*$A5+4*$A5+6),0)+IF(Analyse!$E$109="X",INDIRECT("'DATA - økonomi'!U"&amp;4+15*$A5+4*$A5+7),0)+IF(Analyse!$E$110="X",INDIRECT("'DATA - økonomi'!U"&amp;4+15*$A5+4*$A5+8),0)+IF(Analyse!$E$111="X",INDIRECT("'DATA - økonomi'!U"&amp;4+15*$A5+4*$A5+9),0)+IF(Analyse!$E$112="X",INDIRECT("'DATA - økonomi'!U"&amp;4+15*$A5+4*$A5+10),0)+IF(Analyse!$E$115="X",INDIRECT("'DATA - økonomi'!U"&amp;4+15*$A5+4*$A5+11),0)+IF(Analyse!$E$116="X",INDIRECT("'DATA - økonomi'!U"&amp;4+15*$A5+4*$A5+12),0)+IF(Analyse!$E$117="X",INDIRECT("'DATA - økonomi'!U"&amp;4+15*$A5+4*$A5+13),0)+IF(Analyse!$E$129="X",INDIRECT("'DATA - økonomi'!U"&amp;4+15*$A5+4*$A5+14),0)</f>
        <v>0</v>
      </c>
      <c r="V5" s="42">
        <f ca="1">IF(Analyse!$E$3="X",INDIRECT("'DATA - økonomi'!V"&amp;4+15*$A5+4*$A5+0),0)+IF(Analyse!$E$4="X",INDIRECT("'DATA - økonomi'!V"&amp;4+15*$A5+4*$A5+1),0)+IF(Analyse!$E$104="X",INDIRECT("'DATA - økonomi'!V"&amp;4+15*$A5+4*$A5+2),0)+IF(Analyse!$E$105="X",INDIRECT("'DATA - økonomi'!V"&amp;4+15*$A5+4*$A5+3),0)+IF(Analyse!$E$106="X",INDIRECT("'DATA - økonomi'!V"&amp;4+15*$A5+4*$A5+4),0)+IF(Analyse!$E$107="X",INDIRECT("'DATA - økonomi'!V"&amp;4+15*$A5+4*$A5+5),0)+IF(Analyse!$E$108="X",INDIRECT("'DATA - økonomi'!V"&amp;4+15*$A5+4*$A5+6),0)+IF(Analyse!$E$109="X",INDIRECT("'DATA - økonomi'!V"&amp;4+15*$A5+4*$A5+7),0)+IF(Analyse!$E$110="X",INDIRECT("'DATA - økonomi'!V"&amp;4+15*$A5+4*$A5+8),0)+IF(Analyse!$E$111="X",INDIRECT("'DATA - økonomi'!V"&amp;4+15*$A5+4*$A5+9),0)+IF(Analyse!$E$112="X",INDIRECT("'DATA - økonomi'!V"&amp;4+15*$A5+4*$A5+10),0)+IF(Analyse!$E$115="X",INDIRECT("'DATA - økonomi'!V"&amp;4+15*$A5+4*$A5+11),0)+IF(Analyse!$E$116="X",INDIRECT("'DATA - økonomi'!V"&amp;4+15*$A5+4*$A5+12),0)+IF(Analyse!$E$117="X",INDIRECT("'DATA - økonomi'!V"&amp;4+15*$A5+4*$A5+13),0)+IF(Analyse!$E$129="X",INDIRECT("'DATA - økonomi'!V"&amp;4+15*$A5+4*$A5+14),0)</f>
        <v>0</v>
      </c>
      <c r="W5" s="42">
        <f ca="1">IF(Analyse!$E$3="X",INDIRECT("'DATA - økonomi'!W"&amp;4+15*$A5+4*$A5+0),0)+IF(Analyse!$E$4="X",INDIRECT("'DATA - økonomi'!W"&amp;4+15*$A5+4*$A5+1),0)+IF(Analyse!$E$104="X",INDIRECT("'DATA - økonomi'!W"&amp;4+15*$A5+4*$A5+2),0)+IF(Analyse!$E$105="X",INDIRECT("'DATA - økonomi'!W"&amp;4+15*$A5+4*$A5+3),0)+IF(Analyse!$E$106="X",INDIRECT("'DATA - økonomi'!W"&amp;4+15*$A5+4*$A5+4),0)+IF(Analyse!$E$107="X",INDIRECT("'DATA - økonomi'!W"&amp;4+15*$A5+4*$A5+5),0)+IF(Analyse!$E$108="X",INDIRECT("'DATA - økonomi'!W"&amp;4+15*$A5+4*$A5+6),0)+IF(Analyse!$E$109="X",INDIRECT("'DATA - økonomi'!W"&amp;4+15*$A5+4*$A5+7),0)+IF(Analyse!$E$110="X",INDIRECT("'DATA - økonomi'!W"&amp;4+15*$A5+4*$A5+8),0)+IF(Analyse!$E$111="X",INDIRECT("'DATA - økonomi'!W"&amp;4+15*$A5+4*$A5+9),0)+IF(Analyse!$E$112="X",INDIRECT("'DATA - økonomi'!W"&amp;4+15*$A5+4*$A5+10),0)+IF(Analyse!$E$115="X",INDIRECT("'DATA - økonomi'!W"&amp;4+15*$A5+4*$A5+11),0)+IF(Analyse!$E$116="X",INDIRECT("'DATA - økonomi'!W"&amp;4+15*$A5+4*$A5+12),0)+IF(Analyse!$E$117="X",INDIRECT("'DATA - økonomi'!W"&amp;4+15*$A5+4*$A5+13),0)+IF(Analyse!$E$129="X",INDIRECT("'DATA - økonomi'!W"&amp;4+15*$A5+4*$A5+14),0)</f>
        <v>0</v>
      </c>
      <c r="X5" s="42">
        <f ca="1">IF(Analyse!$E$3="X",INDIRECT("'DATA - økonomi'!X"&amp;4+15*$A5+4*$A5+0),0)+IF(Analyse!$E$4="X",INDIRECT("'DATA - økonomi'!X"&amp;4+15*$A5+4*$A5+1),0)+IF(Analyse!$E$104="X",INDIRECT("'DATA - økonomi'!X"&amp;4+15*$A5+4*$A5+2),0)+IF(Analyse!$E$105="X",INDIRECT("'DATA - økonomi'!X"&amp;4+15*$A5+4*$A5+3),0)+IF(Analyse!$E$106="X",INDIRECT("'DATA - økonomi'!X"&amp;4+15*$A5+4*$A5+4),0)+IF(Analyse!$E$107="X",INDIRECT("'DATA - økonomi'!X"&amp;4+15*$A5+4*$A5+5),0)+IF(Analyse!$E$108="X",INDIRECT("'DATA - økonomi'!X"&amp;4+15*$A5+4*$A5+6),0)+IF(Analyse!$E$109="X",INDIRECT("'DATA - økonomi'!X"&amp;4+15*$A5+4*$A5+7),0)+IF(Analyse!$E$110="X",INDIRECT("'DATA - økonomi'!X"&amp;4+15*$A5+4*$A5+8),0)+IF(Analyse!$E$111="X",INDIRECT("'DATA - økonomi'!X"&amp;4+15*$A5+4*$A5+9),0)+IF(Analyse!$E$112="X",INDIRECT("'DATA - økonomi'!X"&amp;4+15*$A5+4*$A5+10),0)+IF(Analyse!$E$115="X",INDIRECT("'DATA - økonomi'!X"&amp;4+15*$A5+4*$A5+11),0)+IF(Analyse!$E$116="X",INDIRECT("'DATA - økonomi'!X"&amp;4+15*$A5+4*$A5+12),0)+IF(Analyse!$E$117="X",INDIRECT("'DATA - økonomi'!X"&amp;4+15*$A5+4*$A5+13),0)+IF(Analyse!$E$129="X",INDIRECT("'DATA - økonomi'!X"&amp;4+15*$A5+4*$A5+14),0)</f>
        <v>0</v>
      </c>
      <c r="Y5" s="42">
        <f ca="1">IF(Analyse!$E$3="X",INDIRECT("'DATA - økonomi'!Y"&amp;4+15*$A5+4*$A5+0),0)+IF(Analyse!$E$4="X",INDIRECT("'DATA - økonomi'!Y"&amp;4+15*$A5+4*$A5+1),0)+IF(Analyse!$E$104="X",INDIRECT("'DATA - økonomi'!Y"&amp;4+15*$A5+4*$A5+2),0)+IF(Analyse!$E$105="X",INDIRECT("'DATA - økonomi'!Y"&amp;4+15*$A5+4*$A5+3),0)+IF(Analyse!$E$106="X",INDIRECT("'DATA - økonomi'!Y"&amp;4+15*$A5+4*$A5+4),0)+IF(Analyse!$E$107="X",INDIRECT("'DATA - økonomi'!Y"&amp;4+15*$A5+4*$A5+5),0)+IF(Analyse!$E$108="X",INDIRECT("'DATA - økonomi'!Y"&amp;4+15*$A5+4*$A5+6),0)+IF(Analyse!$E$109="X",INDIRECT("'DATA - økonomi'!Y"&amp;4+15*$A5+4*$A5+7),0)+IF(Analyse!$E$110="X",INDIRECT("'DATA - økonomi'!Y"&amp;4+15*$A5+4*$A5+8),0)+IF(Analyse!$E$111="X",INDIRECT("'DATA - økonomi'!Y"&amp;4+15*$A5+4*$A5+9),0)+IF(Analyse!$E$112="X",INDIRECT("'DATA - økonomi'!Y"&amp;4+15*$A5+4*$A5+10),0)+IF(Analyse!$E$115="X",INDIRECT("'DATA - økonomi'!Y"&amp;4+15*$A5+4*$A5+11),0)+IF(Analyse!$E$116="X",INDIRECT("'DATA - økonomi'!Y"&amp;4+15*$A5+4*$A5+12),0)+IF(Analyse!$E$117="X",INDIRECT("'DATA - økonomi'!Y"&amp;4+15*$A5+4*$A5+13),0)+IF(Analyse!$E$129="X",INDIRECT("'DATA - økonomi'!Y"&amp;4+15*$A5+4*$A5+14),0)</f>
        <v>0</v>
      </c>
      <c r="Z5" s="42">
        <f ca="1">IF(Analyse!$E$3="X",INDIRECT("'DATA - økonomi'!Z"&amp;4+15*$A5+4*$A5+0),0)+IF(Analyse!$E$4="X",INDIRECT("'DATA - økonomi'!Z"&amp;4+15*$A5+4*$A5+1),0)+IF(Analyse!$E$104="X",INDIRECT("'DATA - økonomi'!Z"&amp;4+15*$A5+4*$A5+2),0)+IF(Analyse!$E$105="X",INDIRECT("'DATA - økonomi'!Z"&amp;4+15*$A5+4*$A5+3),0)+IF(Analyse!$E$106="X",INDIRECT("'DATA - økonomi'!Z"&amp;4+15*$A5+4*$A5+4),0)+IF(Analyse!$E$107="X",INDIRECT("'DATA - økonomi'!Z"&amp;4+15*$A5+4*$A5+5),0)+IF(Analyse!$E$108="X",INDIRECT("'DATA - økonomi'!Z"&amp;4+15*$A5+4*$A5+6),0)+IF(Analyse!$E$109="X",INDIRECT("'DATA - økonomi'!Z"&amp;4+15*$A5+4*$A5+7),0)+IF(Analyse!$E$110="X",INDIRECT("'DATA - økonomi'!Z"&amp;4+15*$A5+4*$A5+8),0)+IF(Analyse!$E$111="X",INDIRECT("'DATA - økonomi'!Z"&amp;4+15*$A5+4*$A5+9),0)+IF(Analyse!$E$112="X",INDIRECT("'DATA - økonomi'!Z"&amp;4+15*$A5+4*$A5+10),0)+IF(Analyse!$E$115="X",INDIRECT("'DATA - økonomi'!Z"&amp;4+15*$A5+4*$A5+11),0)+IF(Analyse!$E$116="X",INDIRECT("'DATA - økonomi'!Z"&amp;4+15*$A5+4*$A5+12),0)+IF(Analyse!$E$117="X",INDIRECT("'DATA - økonomi'!Z"&amp;4+15*$A5+4*$A5+13),0)+IF(Analyse!$E$129="X",INDIRECT("'DATA - økonomi'!Z"&amp;4+15*$A5+4*$A5+14),0)</f>
        <v>0</v>
      </c>
      <c r="AA5" s="36"/>
      <c r="AB5" s="41" t="s">
        <v>13</v>
      </c>
      <c r="AC5" s="42">
        <f ca="1">IF(Analyse!$E$3="X",INDIRECT("'DATA - økonomi'!AC"&amp;4+15*$A5+4*$A5+0),0)+IF(Analyse!$E$4="X",INDIRECT("'DATA - økonomi'!AC"&amp;4+15*$A5+4*$A5+1),0)+IF(Analyse!$E$104="X",INDIRECT("'DATA - økonomi'!AC"&amp;4+15*$A5+4*$A5+2),0)+IF(Analyse!$E$105="X",INDIRECT("'DATA - økonomi'!AC"&amp;4+15*$A5+4*$A5+3),0)+IF(Analyse!$E$106="X",INDIRECT("'DATA - økonomi'!AC"&amp;4+15*$A5+4*$A5+4),0)+IF(Analyse!$E$107="X",INDIRECT("'DATA - økonomi'!AC"&amp;4+15*$A5+4*$A5+5),0)+IF(Analyse!$E$108="X",INDIRECT("'DATA - økonomi'!AC"&amp;4+15*$A5+4*$A5+6),0)+IF(Analyse!$E$109="X",INDIRECT("'DATA - økonomi'!AC"&amp;4+15*$A5+4*$A5+7),0)+IF(Analyse!$E$110="X",INDIRECT("'DATA - økonomi'!AC"&amp;4+15*$A5+4*$A5+8),0)+IF(Analyse!$E$111="X",INDIRECT("'DATA - økonomi'!AC"&amp;4+15*$A5+4*$A5+9),0)+IF(Analyse!$E$112="X",INDIRECT("'DATA - økonomi'!AC"&amp;4+15*$A5+4*$A5+10),0)+IF(Analyse!$E$115="X",INDIRECT("'DATA - økonomi'!AC"&amp;4+15*$A5+4*$A5+11),0)+IF(Analyse!$E$116="X",INDIRECT("'DATA - økonomi'!AC"&amp;4+15*$A5+4*$A5+12),0)+IF(Analyse!$E$117="X",INDIRECT("'DATA - økonomi'!AC"&amp;4+15*$A5+4*$A5+13),0)+IF(Analyse!$E$129="X",INDIRECT("'DATA - økonomi'!AC"&amp;4+15*$A5+4*$A5+14),0)</f>
        <v>0</v>
      </c>
      <c r="AD5" s="42">
        <f ca="1">IF(Analyse!$E$3="X",INDIRECT("'DATA - økonomi'!AD"&amp;4+15*$A5+4*$A5+0),0)+IF(Analyse!$E$4="X",INDIRECT("'DATA - økonomi'!AD"&amp;4+15*$A5+4*$A5+1),0)+IF(Analyse!$E$104="X",INDIRECT("'DATA - økonomi'!AD"&amp;4+15*$A5+4*$A5+2),0)+IF(Analyse!$E$105="X",INDIRECT("'DATA - økonomi'!AD"&amp;4+15*$A5+4*$A5+3),0)+IF(Analyse!$E$106="X",INDIRECT("'DATA - økonomi'!AD"&amp;4+15*$A5+4*$A5+4),0)+IF(Analyse!$E$107="X",INDIRECT("'DATA - økonomi'!AD"&amp;4+15*$A5+4*$A5+5),0)+IF(Analyse!$E$108="X",INDIRECT("'DATA - økonomi'!AD"&amp;4+15*$A5+4*$A5+6),0)+IF(Analyse!$E$109="X",INDIRECT("'DATA - økonomi'!AD"&amp;4+15*$A5+4*$A5+7),0)+IF(Analyse!$E$110="X",INDIRECT("'DATA - økonomi'!AD"&amp;4+15*$A5+4*$A5+8),0)+IF(Analyse!$E$111="X",INDIRECT("'DATA - økonomi'!AD"&amp;4+15*$A5+4*$A5+9),0)+IF(Analyse!$E$112="X",INDIRECT("'DATA - økonomi'!AD"&amp;4+15*$A5+4*$A5+10),0)+IF(Analyse!$E$115="X",INDIRECT("'DATA - økonomi'!AD"&amp;4+15*$A5+4*$A5+11),0)+IF(Analyse!$E$116="X",INDIRECT("'DATA - økonomi'!AD"&amp;4+15*$A5+4*$A5+12),0)+IF(Analyse!$E$117="X",INDIRECT("'DATA - økonomi'!AD"&amp;4+15*$A5+4*$A5+13),0)+IF(Analyse!$E$129="X",INDIRECT("'DATA - økonomi'!AD"&amp;4+15*$A5+4*$A5+14),0)</f>
        <v>0</v>
      </c>
      <c r="AE5" s="42">
        <f ca="1">IF(Analyse!$E$3="X",INDIRECT("'DATA - økonomi'!AE"&amp;4+15*$A5+4*$A5+0),0)+IF(Analyse!$E$4="X",INDIRECT("'DATA - økonomi'!AE"&amp;4+15*$A5+4*$A5+1),0)+IF(Analyse!$E$104="X",INDIRECT("'DATA - økonomi'!AE"&amp;4+15*$A5+4*$A5+2),0)+IF(Analyse!$E$105="X",INDIRECT("'DATA - økonomi'!AE"&amp;4+15*$A5+4*$A5+3),0)+IF(Analyse!$E$106="X",INDIRECT("'DATA - økonomi'!AE"&amp;4+15*$A5+4*$A5+4),0)+IF(Analyse!$E$107="X",INDIRECT("'DATA - økonomi'!AE"&amp;4+15*$A5+4*$A5+5),0)+IF(Analyse!$E$108="X",INDIRECT("'DATA - økonomi'!AE"&amp;4+15*$A5+4*$A5+6),0)+IF(Analyse!$E$109="X",INDIRECT("'DATA - økonomi'!AE"&amp;4+15*$A5+4*$A5+7),0)+IF(Analyse!$E$110="X",INDIRECT("'DATA - økonomi'!AE"&amp;4+15*$A5+4*$A5+8),0)+IF(Analyse!$E$111="X",INDIRECT("'DATA - økonomi'!AE"&amp;4+15*$A5+4*$A5+9),0)+IF(Analyse!$E$112="X",INDIRECT("'DATA - økonomi'!AE"&amp;4+15*$A5+4*$A5+10),0)+IF(Analyse!$E$115="X",INDIRECT("'DATA - økonomi'!AE"&amp;4+15*$A5+4*$A5+11),0)+IF(Analyse!$E$116="X",INDIRECT("'DATA - økonomi'!AE"&amp;4+15*$A5+4*$A5+12),0)+IF(Analyse!$E$117="X",INDIRECT("'DATA - økonomi'!AE"&amp;4+15*$A5+4*$A5+13),0)+IF(Analyse!$E$129="X",INDIRECT("'DATA - økonomi'!AE"&amp;4+15*$A5+4*$A5+14),0)</f>
        <v>0</v>
      </c>
      <c r="AF5" s="42">
        <f ca="1">IF(Analyse!$E$3="X",INDIRECT("'DATA - økonomi'!AF"&amp;4+15*$A5+4*$A5+0),0)+IF(Analyse!$E$4="X",INDIRECT("'DATA - økonomi'!AF"&amp;4+15*$A5+4*$A5+1),0)+IF(Analyse!$E$104="X",INDIRECT("'DATA - økonomi'!AF"&amp;4+15*$A5+4*$A5+2),0)+IF(Analyse!$E$105="X",INDIRECT("'DATA - økonomi'!AF"&amp;4+15*$A5+4*$A5+3),0)+IF(Analyse!$E$106="X",INDIRECT("'DATA - økonomi'!AF"&amp;4+15*$A5+4*$A5+4),0)+IF(Analyse!$E$107="X",INDIRECT("'DATA - økonomi'!AF"&amp;4+15*$A5+4*$A5+5),0)+IF(Analyse!$E$108="X",INDIRECT("'DATA - økonomi'!AF"&amp;4+15*$A5+4*$A5+6),0)+IF(Analyse!$E$109="X",INDIRECT("'DATA - økonomi'!AF"&amp;4+15*$A5+4*$A5+7),0)+IF(Analyse!$E$110="X",INDIRECT("'DATA - økonomi'!AF"&amp;4+15*$A5+4*$A5+8),0)+IF(Analyse!$E$111="X",INDIRECT("'DATA - økonomi'!AF"&amp;4+15*$A5+4*$A5+9),0)+IF(Analyse!$E$112="X",INDIRECT("'DATA - økonomi'!AF"&amp;4+15*$A5+4*$A5+10),0)+IF(Analyse!$E$115="X",INDIRECT("'DATA - økonomi'!AF"&amp;4+15*$A5+4*$A5+11),0)+IF(Analyse!$E$116="X",INDIRECT("'DATA - økonomi'!AF"&amp;4+15*$A5+4*$A5+12),0)+IF(Analyse!$E$117="X",INDIRECT("'DATA - økonomi'!AF"&amp;4+15*$A5+4*$A5+13),0)+IF(Analyse!$E$129="X",INDIRECT("'DATA - økonomi'!AF"&amp;4+15*$A5+4*$A5+14),0)</f>
        <v>0</v>
      </c>
      <c r="AG5" s="42">
        <f ca="1">IF(Analyse!$E$3="X",INDIRECT("'DATA - økonomi'!AG"&amp;4+15*$A5+4*$A5+0),0)+IF(Analyse!$E$4="X",INDIRECT("'DATA - økonomi'!AG"&amp;4+15*$A5+4*$A5+1),0)+IF(Analyse!$E$104="X",INDIRECT("'DATA - økonomi'!AG"&amp;4+15*$A5+4*$A5+2),0)+IF(Analyse!$E$105="X",INDIRECT("'DATA - økonomi'!AG"&amp;4+15*$A5+4*$A5+3),0)+IF(Analyse!$E$106="X",INDIRECT("'DATA - økonomi'!AG"&amp;4+15*$A5+4*$A5+4),0)+IF(Analyse!$E$107="X",INDIRECT("'DATA - økonomi'!AG"&amp;4+15*$A5+4*$A5+5),0)+IF(Analyse!$E$108="X",INDIRECT("'DATA - økonomi'!AG"&amp;4+15*$A5+4*$A5+6),0)+IF(Analyse!$E$109="X",INDIRECT("'DATA - økonomi'!AG"&amp;4+15*$A5+4*$A5+7),0)+IF(Analyse!$E$110="X",INDIRECT("'DATA - økonomi'!AG"&amp;4+15*$A5+4*$A5+8),0)+IF(Analyse!$E$111="X",INDIRECT("'DATA - økonomi'!AG"&amp;4+15*$A5+4*$A5+9),0)+IF(Analyse!$E$112="X",INDIRECT("'DATA - økonomi'!AG"&amp;4+15*$A5+4*$A5+10),0)+IF(Analyse!$E$115="X",INDIRECT("'DATA - økonomi'!AG"&amp;4+15*$A5+4*$A5+11),0)+IF(Analyse!$E$116="X",INDIRECT("'DATA - økonomi'!AG"&amp;4+15*$A5+4*$A5+12),0)+IF(Analyse!$E$117="X",INDIRECT("'DATA - økonomi'!AG"&amp;4+15*$A5+4*$A5+13),0)+IF(Analyse!$E$129="X",INDIRECT("'DATA - økonomi'!AG"&amp;4+15*$A5+4*$A5+14),0)</f>
        <v>0</v>
      </c>
      <c r="AH5" s="42">
        <f ca="1">IF(Analyse!$E$3="X",INDIRECT("'DATA - økonomi'!AH"&amp;4+15*$A5+4*$A5+0),0)+IF(Analyse!$E$4="X",INDIRECT("'DATA - økonomi'!AH"&amp;4+15*$A5+4*$A5+1),0)+IF(Analyse!$E$104="X",INDIRECT("'DATA - økonomi'!AH"&amp;4+15*$A5+4*$A5+2),0)+IF(Analyse!$E$105="X",INDIRECT("'DATA - økonomi'!AH"&amp;4+15*$A5+4*$A5+3),0)+IF(Analyse!$E$106="X",INDIRECT("'DATA - økonomi'!AH"&amp;4+15*$A5+4*$A5+4),0)+IF(Analyse!$E$107="X",INDIRECT("'DATA - økonomi'!AH"&amp;4+15*$A5+4*$A5+5),0)+IF(Analyse!$E$108="X",INDIRECT("'DATA - økonomi'!AH"&amp;4+15*$A5+4*$A5+6),0)+IF(Analyse!$E$109="X",INDIRECT("'DATA - økonomi'!AH"&amp;4+15*$A5+4*$A5+7),0)+IF(Analyse!$E$110="X",INDIRECT("'DATA - økonomi'!AH"&amp;4+15*$A5+4*$A5+8),0)+IF(Analyse!$E$111="X",INDIRECT("'DATA - økonomi'!AH"&amp;4+15*$A5+4*$A5+9),0)+IF(Analyse!$E$112="X",INDIRECT("'DATA - økonomi'!AH"&amp;4+15*$A5+4*$A5+10),0)+IF(Analyse!$E$115="X",INDIRECT("'DATA - økonomi'!AH"&amp;4+15*$A5+4*$A5+11),0)+IF(Analyse!$E$116="X",INDIRECT("'DATA - økonomi'!AH"&amp;4+15*$A5+4*$A5+12),0)+IF(Analyse!$E$117="X",INDIRECT("'DATA - økonomi'!AH"&amp;4+15*$A5+4*$A5+13),0)+IF(Analyse!$E$129="X",INDIRECT("'DATA - økonomi'!AH"&amp;4+15*$A5+4*$A5+14),0)</f>
        <v>0</v>
      </c>
      <c r="AI5" s="42">
        <f ca="1">IF(Analyse!$E$3="X",INDIRECT("'DATA - økonomi'!AI"&amp;4+15*$A5+4*$A5+0),0)+IF(Analyse!$E$4="X",INDIRECT("'DATA - økonomi'!AI"&amp;4+15*$A5+4*$A5+1),0)+IF(Analyse!$E$104="X",INDIRECT("'DATA - økonomi'!AI"&amp;4+15*$A5+4*$A5+2),0)+IF(Analyse!$E$105="X",INDIRECT("'DATA - økonomi'!AI"&amp;4+15*$A5+4*$A5+3),0)+IF(Analyse!$E$106="X",INDIRECT("'DATA - økonomi'!AI"&amp;4+15*$A5+4*$A5+4),0)+IF(Analyse!$E$107="X",INDIRECT("'DATA - økonomi'!AI"&amp;4+15*$A5+4*$A5+5),0)+IF(Analyse!$E$108="X",INDIRECT("'DATA - økonomi'!AI"&amp;4+15*$A5+4*$A5+6),0)+IF(Analyse!$E$109="X",INDIRECT("'DATA - økonomi'!AI"&amp;4+15*$A5+4*$A5+7),0)+IF(Analyse!$E$110="X",INDIRECT("'DATA - økonomi'!AI"&amp;4+15*$A5+4*$A5+8),0)+IF(Analyse!$E$111="X",INDIRECT("'DATA - økonomi'!AI"&amp;4+15*$A5+4*$A5+9),0)+IF(Analyse!$E$112="X",INDIRECT("'DATA - økonomi'!AI"&amp;4+15*$A5+4*$A5+10),0)+IF(Analyse!$E$115="X",INDIRECT("'DATA - økonomi'!AI"&amp;4+15*$A5+4*$A5+11),0)+IF(Analyse!$E$116="X",INDIRECT("'DATA - økonomi'!AI"&amp;4+15*$A5+4*$A5+12),0)+IF(Analyse!$E$117="X",INDIRECT("'DATA - økonomi'!AI"&amp;4+15*$A5+4*$A5+13),0)+IF(Analyse!$E$129="X",INDIRECT("'DATA - økonomi'!AI"&amp;4+15*$A5+4*$A5+14),0)</f>
        <v>0</v>
      </c>
      <c r="AJ5" s="42">
        <f ca="1">IF(Analyse!$E$3="X",INDIRECT("'DATA - økonomi'!AJ"&amp;4+15*$A5+4*$A5+0),0)+IF(Analyse!$E$4="X",INDIRECT("'DATA - økonomi'!AJ"&amp;4+15*$A5+4*$A5+1),0)+IF(Analyse!$E$104="X",INDIRECT("'DATA - økonomi'!AJ"&amp;4+15*$A5+4*$A5+2),0)+IF(Analyse!$E$105="X",INDIRECT("'DATA - økonomi'!AJ"&amp;4+15*$A5+4*$A5+3),0)+IF(Analyse!$E$106="X",INDIRECT("'DATA - økonomi'!AJ"&amp;4+15*$A5+4*$A5+4),0)+IF(Analyse!$E$107="X",INDIRECT("'DATA - økonomi'!AJ"&amp;4+15*$A5+4*$A5+5),0)+IF(Analyse!$E$108="X",INDIRECT("'DATA - økonomi'!AJ"&amp;4+15*$A5+4*$A5+6),0)+IF(Analyse!$E$109="X",INDIRECT("'DATA - økonomi'!AJ"&amp;4+15*$A5+4*$A5+7),0)+IF(Analyse!$E$110="X",INDIRECT("'DATA - økonomi'!AJ"&amp;4+15*$A5+4*$A5+8),0)+IF(Analyse!$E$111="X",INDIRECT("'DATA - økonomi'!AJ"&amp;4+15*$A5+4*$A5+9),0)+IF(Analyse!$E$112="X",INDIRECT("'DATA - økonomi'!AJ"&amp;4+15*$A5+4*$A5+10),0)+IF(Analyse!$E$115="X",INDIRECT("'DATA - økonomi'!AJ"&amp;4+15*$A5+4*$A5+11),0)+IF(Analyse!$E$116="X",INDIRECT("'DATA - økonomi'!AJ"&amp;4+15*$A5+4*$A5+12),0)+IF(Analyse!$E$117="X",INDIRECT("'DATA - økonomi'!AJ"&amp;4+15*$A5+4*$A5+13),0)+IF(Analyse!$E$129="X",INDIRECT("'DATA - økonomi'!AJ"&amp;4+15*$A5+4*$A5+14),0)</f>
        <v>0</v>
      </c>
      <c r="AK5" s="42">
        <f ca="1">IF(Analyse!$E$3="X",INDIRECT("'DATA - økonomi'!AK"&amp;4+15*$A5+4*$A5+0),0)+IF(Analyse!$E$4="X",INDIRECT("'DATA - økonomi'!AK"&amp;4+15*$A5+4*$A5+1),0)+IF(Analyse!$E$104="X",INDIRECT("'DATA - økonomi'!AK"&amp;4+15*$A5+4*$A5+2),0)+IF(Analyse!$E$105="X",INDIRECT("'DATA - økonomi'!AK"&amp;4+15*$A5+4*$A5+3),0)+IF(Analyse!$E$106="X",INDIRECT("'DATA - økonomi'!AK"&amp;4+15*$A5+4*$A5+4),0)+IF(Analyse!$E$107="X",INDIRECT("'DATA - økonomi'!AK"&amp;4+15*$A5+4*$A5+5),0)+IF(Analyse!$E$108="X",INDIRECT("'DATA - økonomi'!AK"&amp;4+15*$A5+4*$A5+6),0)+IF(Analyse!$E$109="X",INDIRECT("'DATA - økonomi'!AK"&amp;4+15*$A5+4*$A5+7),0)+IF(Analyse!$E$110="X",INDIRECT("'DATA - økonomi'!AK"&amp;4+15*$A5+4*$A5+8),0)+IF(Analyse!$E$111="X",INDIRECT("'DATA - økonomi'!AK"&amp;4+15*$A5+4*$A5+9),0)+IF(Analyse!$E$112="X",INDIRECT("'DATA - økonomi'!AK"&amp;4+15*$A5+4*$A5+10),0)+IF(Analyse!$E$115="X",INDIRECT("'DATA - økonomi'!AK"&amp;4+15*$A5+4*$A5+11),0)+IF(Analyse!$E$116="X",INDIRECT("'DATA - økonomi'!AK"&amp;4+15*$A5+4*$A5+12),0)+IF(Analyse!$E$117="X",INDIRECT("'DATA - økonomi'!AK"&amp;4+15*$A5+4*$A5+13),0)+IF(Analyse!$E$129="X",INDIRECT("'DATA - økonomi'!AK"&amp;4+15*$A5+4*$A5+14),0)</f>
        <v>0</v>
      </c>
      <c r="AL5" s="42">
        <f ca="1">IF(Analyse!$E$3="X",INDIRECT("'DATA - økonomi'!AL"&amp;4+15*$A5+4*$A5+0),0)+IF(Analyse!$E$4="X",INDIRECT("'DATA - økonomi'!AL"&amp;4+15*$A5+4*$A5+1),0)+IF(Analyse!$E$104="X",INDIRECT("'DATA - økonomi'!AL"&amp;4+15*$A5+4*$A5+2),0)+IF(Analyse!$E$105="X",INDIRECT("'DATA - økonomi'!AL"&amp;4+15*$A5+4*$A5+3),0)+IF(Analyse!$E$106="X",INDIRECT("'DATA - økonomi'!AL"&amp;4+15*$A5+4*$A5+4),0)+IF(Analyse!$E$107="X",INDIRECT("'DATA - økonomi'!AL"&amp;4+15*$A5+4*$A5+5),0)+IF(Analyse!$E$108="X",INDIRECT("'DATA - økonomi'!AL"&amp;4+15*$A5+4*$A5+6),0)+IF(Analyse!$E$109="X",INDIRECT("'DATA - økonomi'!AL"&amp;4+15*$A5+4*$A5+7),0)+IF(Analyse!$E$110="X",INDIRECT("'DATA - økonomi'!AL"&amp;4+15*$A5+4*$A5+8),0)+IF(Analyse!$E$111="X",INDIRECT("'DATA - økonomi'!AL"&amp;4+15*$A5+4*$A5+9),0)+IF(Analyse!$E$112="X",INDIRECT("'DATA - økonomi'!AL"&amp;4+15*$A5+4*$A5+10),0)+IF(Analyse!$E$115="X",INDIRECT("'DATA - økonomi'!AL"&amp;4+15*$A5+4*$A5+11),0)+IF(Analyse!$E$116="X",INDIRECT("'DATA - økonomi'!AL"&amp;4+15*$A5+4*$A5+12),0)+IF(Analyse!$E$117="X",INDIRECT("'DATA - økonomi'!AL"&amp;4+15*$A5+4*$A5+13),0)+IF(Analyse!$E$129="X",INDIRECT("'DATA - økonomi'!AL"&amp;4+15*$A5+4*$A5+14),0)</f>
        <v>0</v>
      </c>
      <c r="AM5" s="36"/>
      <c r="AN5" s="41" t="s">
        <v>13</v>
      </c>
      <c r="AO5" s="42">
        <f t="shared" ca="1" si="0"/>
        <v>17696.064000000002</v>
      </c>
      <c r="AP5" s="42">
        <f t="shared" ca="1" si="1"/>
        <v>17468.64</v>
      </c>
      <c r="AQ5" s="42">
        <f t="shared" ca="1" si="2"/>
        <v>17696.064000000002</v>
      </c>
      <c r="AR5" s="42">
        <f t="shared" ca="1" si="3"/>
        <v>17468.64</v>
      </c>
      <c r="AS5" s="42">
        <f t="shared" ca="1" si="4"/>
        <v>17378.75</v>
      </c>
      <c r="AT5" s="42">
        <f t="shared" ca="1" si="5"/>
        <v>17341.36</v>
      </c>
      <c r="AU5" s="42">
        <f t="shared" ca="1" si="6"/>
        <v>17323.416000000001</v>
      </c>
      <c r="AV5" s="42">
        <f t="shared" ca="1" si="7"/>
        <v>17172.917000000001</v>
      </c>
      <c r="AW5" s="42">
        <f t="shared" ca="1" si="8"/>
        <v>17283.740000000002</v>
      </c>
      <c r="AX5" s="42">
        <f t="shared" ca="1" si="9"/>
        <v>17193.22</v>
      </c>
      <c r="AY5" s="36"/>
    </row>
    <row r="6" spans="1:51" x14ac:dyDescent="0.25">
      <c r="A6" s="38">
        <v>2</v>
      </c>
      <c r="B6" s="41" t="s">
        <v>14</v>
      </c>
      <c r="C6" s="42">
        <f ca="1">IF(Analyse!$E$3="X",INDIRECT("'DATA - økonomi'!C"&amp;4+15*$A6+4*$A6+0),0)+IF(Analyse!$E$4="X",INDIRECT("'DATA - økonomi'!C"&amp;4+15*$A6+4*$A6+1),0)+IF(Analyse!$E$104="X",INDIRECT("'DATA - økonomi'!C"&amp;4+15*$A6+4*$A6+2),0)+IF(Analyse!$E$105="X",INDIRECT("'DATA - økonomi'!C"&amp;4+15*$A6+4*$A6+3),0)+IF(Analyse!$E$106="X",INDIRECT("'DATA - økonomi'!C"&amp;4+15*$A6+4*$A6+4),0)+IF(Analyse!$E$107="X",INDIRECT("'DATA - økonomi'!C"&amp;4+15*$A6+4*$A6+5),0)+IF(Analyse!$E$108="X",INDIRECT("'DATA - økonomi'!C"&amp;4+15*$A6+4*$A6+6),0)+IF(Analyse!$E$109="X",INDIRECT("'DATA - økonomi'!C"&amp;4+15*$A6+4*$A6+7),0)+IF(Analyse!$E$110="X",INDIRECT("'DATA - økonomi'!C"&amp;4+15*$A6+4*$A6+8),0)+IF(Analyse!$E$111="X",INDIRECT("'DATA - økonomi'!C"&amp;4+15*$A6+4*$A6+9),0)+IF(Analyse!$E$112="X",INDIRECT("'DATA - økonomi'!C"&amp;4+15*$A6+4*$A6+10),0)+IF(Analyse!$E$115="X",INDIRECT("'DATA - økonomi'!C"&amp;4+15*$A6+4*$A6+11),0)+IF(Analyse!$E$116="X",INDIRECT("'DATA - økonomi'!C"&amp;4+15*$A6+4*$A6+12),0)+IF(Analyse!$E$117="X",INDIRECT("'DATA - økonomi'!C"&amp;4+15*$A6+4*$A6+13),0)+IF(Analyse!$E$129="X",INDIRECT("'DATA - økonomi'!C"&amp;4+15*$A6+4*$A6+14),0)</f>
        <v>0</v>
      </c>
      <c r="D6" s="42">
        <f ca="1">IF(Analyse!$E$3="X",INDIRECT("'DATA - økonomi'!D"&amp;4+15*$A6+4*$A6+0),0)+IF(Analyse!$E$4="X",INDIRECT("'DATA - økonomi'!D"&amp;4+15*$A6+4*$A6+1),0)+IF(Analyse!$E$104="X",INDIRECT("'DATA - økonomi'!D"&amp;4+15*$A6+4*$A6+2),0)+IF(Analyse!$E$105="X",INDIRECT("'DATA - økonomi'!D"&amp;4+15*$A6+4*$A6+3),0)+IF(Analyse!$E$106="X",INDIRECT("'DATA - økonomi'!D"&amp;4+15*$A6+4*$A6+4),0)+IF(Analyse!$E$107="X",INDIRECT("'DATA - økonomi'!D"&amp;4+15*$A6+4*$A6+5),0)+IF(Analyse!$E$108="X",INDIRECT("'DATA - økonomi'!D"&amp;4+15*$A6+4*$A6+6),0)+IF(Analyse!$E$109="X",INDIRECT("'DATA - økonomi'!D"&amp;4+15*$A6+4*$A6+7),0)+IF(Analyse!$E$110="X",INDIRECT("'DATA - økonomi'!D"&amp;4+15*$A6+4*$A6+8),0)+IF(Analyse!$E$111="X",INDIRECT("'DATA - økonomi'!D"&amp;4+15*$A6+4*$A6+9),0)+IF(Analyse!$E$112="X",INDIRECT("'DATA - økonomi'!D"&amp;4+15*$A6+4*$A6+10),0)+IF(Analyse!$E$115="X",INDIRECT("'DATA - økonomi'!D"&amp;4+15*$A6+4*$A6+11),0)+IF(Analyse!$E$116="X",INDIRECT("'DATA - økonomi'!D"&amp;4+15*$A6+4*$A6+12),0)+IF(Analyse!$E$117="X",INDIRECT("'DATA - økonomi'!D"&amp;4+15*$A6+4*$A6+13),0)+IF(Analyse!$E$129="X",INDIRECT("'DATA - økonomi'!D"&amp;4+15*$A6+4*$A6+14),0)</f>
        <v>0</v>
      </c>
      <c r="E6" s="42">
        <f ca="1">IF(Analyse!$E$3="X",INDIRECT("'DATA - økonomi'!E"&amp;4+15*$A6+4*$A6+0),0)+IF(Analyse!$E$4="X",INDIRECT("'DATA - økonomi'!E"&amp;4+15*$A6+4*$A6+1),0)+IF(Analyse!$E$104="X",INDIRECT("'DATA - økonomi'!E"&amp;4+15*$A6+4*$A6+2),0)+IF(Analyse!$E$105="X",INDIRECT("'DATA - økonomi'!E"&amp;4+15*$A6+4*$A6+3),0)+IF(Analyse!$E$106="X",INDIRECT("'DATA - økonomi'!E"&amp;4+15*$A6+4*$A6+4),0)+IF(Analyse!$E$107="X",INDIRECT("'DATA - økonomi'!E"&amp;4+15*$A6+4*$A6+5),0)+IF(Analyse!$E$108="X",INDIRECT("'DATA - økonomi'!E"&amp;4+15*$A6+4*$A6+6),0)+IF(Analyse!$E$109="X",INDIRECT("'DATA - økonomi'!E"&amp;4+15*$A6+4*$A6+7),0)+IF(Analyse!$E$110="X",INDIRECT("'DATA - økonomi'!E"&amp;4+15*$A6+4*$A6+8),0)+IF(Analyse!$E$111="X",INDIRECT("'DATA - økonomi'!E"&amp;4+15*$A6+4*$A6+9),0)+IF(Analyse!$E$112="X",INDIRECT("'DATA - økonomi'!E"&amp;4+15*$A6+4*$A6+10),0)+IF(Analyse!$E$115="X",INDIRECT("'DATA - økonomi'!E"&amp;4+15*$A6+4*$A6+11),0)+IF(Analyse!$E$116="X",INDIRECT("'DATA - økonomi'!E"&amp;4+15*$A6+4*$A6+12),0)+IF(Analyse!$E$117="X",INDIRECT("'DATA - økonomi'!E"&amp;4+15*$A6+4*$A6+13),0)+IF(Analyse!$E$129="X",INDIRECT("'DATA - økonomi'!E"&amp;4+15*$A6+4*$A6+14),0)</f>
        <v>0</v>
      </c>
      <c r="F6" s="42">
        <f ca="1">IF(Analyse!$E$3="X",INDIRECT("'DATA - økonomi'!F"&amp;4+15*$A6+4*$A6+0),0)+IF(Analyse!$E$4="X",INDIRECT("'DATA - økonomi'!F"&amp;4+15*$A6+4*$A6+1),0)+IF(Analyse!$E$104="X",INDIRECT("'DATA - økonomi'!F"&amp;4+15*$A6+4*$A6+2),0)+IF(Analyse!$E$105="X",INDIRECT("'DATA - økonomi'!F"&amp;4+15*$A6+4*$A6+3),0)+IF(Analyse!$E$106="X",INDIRECT("'DATA - økonomi'!F"&amp;4+15*$A6+4*$A6+4),0)+IF(Analyse!$E$107="X",INDIRECT("'DATA - økonomi'!F"&amp;4+15*$A6+4*$A6+5),0)+IF(Analyse!$E$108="X",INDIRECT("'DATA - økonomi'!F"&amp;4+15*$A6+4*$A6+6),0)+IF(Analyse!$E$109="X",INDIRECT("'DATA - økonomi'!F"&amp;4+15*$A6+4*$A6+7),0)+IF(Analyse!$E$110="X",INDIRECT("'DATA - økonomi'!F"&amp;4+15*$A6+4*$A6+8),0)+IF(Analyse!$E$111="X",INDIRECT("'DATA - økonomi'!F"&amp;4+15*$A6+4*$A6+9),0)+IF(Analyse!$E$112="X",INDIRECT("'DATA - økonomi'!F"&amp;4+15*$A6+4*$A6+10),0)+IF(Analyse!$E$115="X",INDIRECT("'DATA - økonomi'!F"&amp;4+15*$A6+4*$A6+11),0)+IF(Analyse!$E$116="X",INDIRECT("'DATA - økonomi'!F"&amp;4+15*$A6+4*$A6+12),0)+IF(Analyse!$E$117="X",INDIRECT("'DATA - økonomi'!F"&amp;4+15*$A6+4*$A6+13),0)+IF(Analyse!$E$129="X",INDIRECT("'DATA - økonomi'!F"&amp;4+15*$A6+4*$A6+14),0)</f>
        <v>0</v>
      </c>
      <c r="G6" s="42">
        <f ca="1">IF(Analyse!$E$3="X",INDIRECT("'DATA - økonomi'!G"&amp;4+15*$A6+4*$A6+0),0)+IF(Analyse!$E$4="X",INDIRECT("'DATA - økonomi'!G"&amp;4+15*$A6+4*$A6+1),0)+IF(Analyse!$E$104="X",INDIRECT("'DATA - økonomi'!G"&amp;4+15*$A6+4*$A6+2),0)+IF(Analyse!$E$105="X",INDIRECT("'DATA - økonomi'!G"&amp;4+15*$A6+4*$A6+3),0)+IF(Analyse!$E$106="X",INDIRECT("'DATA - økonomi'!G"&amp;4+15*$A6+4*$A6+4),0)+IF(Analyse!$E$107="X",INDIRECT("'DATA - økonomi'!G"&amp;4+15*$A6+4*$A6+5),0)+IF(Analyse!$E$108="X",INDIRECT("'DATA - økonomi'!G"&amp;4+15*$A6+4*$A6+6),0)+IF(Analyse!$E$109="X",INDIRECT("'DATA - økonomi'!G"&amp;4+15*$A6+4*$A6+7),0)+IF(Analyse!$E$110="X",INDIRECT("'DATA - økonomi'!G"&amp;4+15*$A6+4*$A6+8),0)+IF(Analyse!$E$111="X",INDIRECT("'DATA - økonomi'!G"&amp;4+15*$A6+4*$A6+9),0)+IF(Analyse!$E$112="X",INDIRECT("'DATA - økonomi'!G"&amp;4+15*$A6+4*$A6+10),0)+IF(Analyse!$E$115="X",INDIRECT("'DATA - økonomi'!G"&amp;4+15*$A6+4*$A6+11),0)+IF(Analyse!$E$116="X",INDIRECT("'DATA - økonomi'!G"&amp;4+15*$A6+4*$A6+12),0)+IF(Analyse!$E$117="X",INDIRECT("'DATA - økonomi'!G"&amp;4+15*$A6+4*$A6+13),0)+IF(Analyse!$E$129="X",INDIRECT("'DATA - økonomi'!G"&amp;4+15*$A6+4*$A6+14),0)</f>
        <v>0</v>
      </c>
      <c r="H6" s="42">
        <f ca="1">IF(Analyse!$E$3="X",INDIRECT("'DATA - økonomi'!H"&amp;4+15*$A6+4*$A6+0),0)+IF(Analyse!$E$4="X",INDIRECT("'DATA - økonomi'!H"&amp;4+15*$A6+4*$A6+1),0)+IF(Analyse!$E$104="X",INDIRECT("'DATA - økonomi'!H"&amp;4+15*$A6+4*$A6+2),0)+IF(Analyse!$E$105="X",INDIRECT("'DATA - økonomi'!H"&amp;4+15*$A6+4*$A6+3),0)+IF(Analyse!$E$106="X",INDIRECT("'DATA - økonomi'!H"&amp;4+15*$A6+4*$A6+4),0)+IF(Analyse!$E$107="X",INDIRECT("'DATA - økonomi'!H"&amp;4+15*$A6+4*$A6+5),0)+IF(Analyse!$E$108="X",INDIRECT("'DATA - økonomi'!H"&amp;4+15*$A6+4*$A6+6),0)+IF(Analyse!$E$109="X",INDIRECT("'DATA - økonomi'!H"&amp;4+15*$A6+4*$A6+7),0)+IF(Analyse!$E$110="X",INDIRECT("'DATA - økonomi'!H"&amp;4+15*$A6+4*$A6+8),0)+IF(Analyse!$E$111="X",INDIRECT("'DATA - økonomi'!H"&amp;4+15*$A6+4*$A6+9),0)+IF(Analyse!$E$112="X",INDIRECT("'DATA - økonomi'!H"&amp;4+15*$A6+4*$A6+10),0)+IF(Analyse!$E$115="X",INDIRECT("'DATA - økonomi'!H"&amp;4+15*$A6+4*$A6+11),0)+IF(Analyse!$E$116="X",INDIRECT("'DATA - økonomi'!H"&amp;4+15*$A6+4*$A6+12),0)+IF(Analyse!$E$117="X",INDIRECT("'DATA - økonomi'!H"&amp;4+15*$A6+4*$A6+13),0)+IF(Analyse!$E$129="X",INDIRECT("'DATA - økonomi'!H"&amp;4+15*$A6+4*$A6+14),0)</f>
        <v>0</v>
      </c>
      <c r="I6" s="42">
        <f ca="1">IF(Analyse!$E$3="X",INDIRECT("'DATA - økonomi'!I"&amp;4+15*$A6+4*$A6+0),0)+IF(Analyse!$E$4="X",INDIRECT("'DATA - økonomi'!I"&amp;4+15*$A6+4*$A6+1),0)+IF(Analyse!$E$104="X",INDIRECT("'DATA - økonomi'!I"&amp;4+15*$A6+4*$A6+2),0)+IF(Analyse!$E$105="X",INDIRECT("'DATA - økonomi'!I"&amp;4+15*$A6+4*$A6+3),0)+IF(Analyse!$E$106="X",INDIRECT("'DATA - økonomi'!I"&amp;4+15*$A6+4*$A6+4),0)+IF(Analyse!$E$107="X",INDIRECT("'DATA - økonomi'!I"&amp;4+15*$A6+4*$A6+5),0)+IF(Analyse!$E$108="X",INDIRECT("'DATA - økonomi'!I"&amp;4+15*$A6+4*$A6+6),0)+IF(Analyse!$E$109="X",INDIRECT("'DATA - økonomi'!I"&amp;4+15*$A6+4*$A6+7),0)+IF(Analyse!$E$110="X",INDIRECT("'DATA - økonomi'!I"&amp;4+15*$A6+4*$A6+8),0)+IF(Analyse!$E$111="X",INDIRECT("'DATA - økonomi'!I"&amp;4+15*$A6+4*$A6+9),0)+IF(Analyse!$E$112="X",INDIRECT("'DATA - økonomi'!I"&amp;4+15*$A6+4*$A6+10),0)+IF(Analyse!$E$115="X",INDIRECT("'DATA - økonomi'!I"&amp;4+15*$A6+4*$A6+11),0)+IF(Analyse!$E$116="X",INDIRECT("'DATA - økonomi'!I"&amp;4+15*$A6+4*$A6+12),0)+IF(Analyse!$E$117="X",INDIRECT("'DATA - økonomi'!I"&amp;4+15*$A6+4*$A6+13),0)+IF(Analyse!$E$129="X",INDIRECT("'DATA - økonomi'!I"&amp;4+15*$A6+4*$A6+14),0)</f>
        <v>0</v>
      </c>
      <c r="J6" s="42">
        <f ca="1">IF(Analyse!$E$3="X",INDIRECT("'DATA - økonomi'!J"&amp;4+15*$A6+4*$A6+0),0)+IF(Analyse!$E$4="X",INDIRECT("'DATA - økonomi'!J"&amp;4+15*$A6+4*$A6+1),0)+IF(Analyse!$E$104="X",INDIRECT("'DATA - økonomi'!J"&amp;4+15*$A6+4*$A6+2),0)+IF(Analyse!$E$105="X",INDIRECT("'DATA - økonomi'!J"&amp;4+15*$A6+4*$A6+3),0)+IF(Analyse!$E$106="X",INDIRECT("'DATA - økonomi'!J"&amp;4+15*$A6+4*$A6+4),0)+IF(Analyse!$E$107="X",INDIRECT("'DATA - økonomi'!J"&amp;4+15*$A6+4*$A6+5),0)+IF(Analyse!$E$108="X",INDIRECT("'DATA - økonomi'!J"&amp;4+15*$A6+4*$A6+6),0)+IF(Analyse!$E$109="X",INDIRECT("'DATA - økonomi'!J"&amp;4+15*$A6+4*$A6+7),0)+IF(Analyse!$E$110="X",INDIRECT("'DATA - økonomi'!J"&amp;4+15*$A6+4*$A6+8),0)+IF(Analyse!$E$111="X",INDIRECT("'DATA - økonomi'!J"&amp;4+15*$A6+4*$A6+9),0)+IF(Analyse!$E$112="X",INDIRECT("'DATA - økonomi'!J"&amp;4+15*$A6+4*$A6+10),0)+IF(Analyse!$E$115="X",INDIRECT("'DATA - økonomi'!J"&amp;4+15*$A6+4*$A6+11),0)+IF(Analyse!$E$116="X",INDIRECT("'DATA - økonomi'!J"&amp;4+15*$A6+4*$A6+12),0)+IF(Analyse!$E$117="X",INDIRECT("'DATA - økonomi'!J"&amp;4+15*$A6+4*$A6+13),0)+IF(Analyse!$E$129="X",INDIRECT("'DATA - økonomi'!J"&amp;4+15*$A6+4*$A6+14),0)</f>
        <v>0</v>
      </c>
      <c r="K6" s="42">
        <f ca="1">IF(Analyse!$E$3="X",INDIRECT("'DATA - økonomi'!K"&amp;4+15*$A6+4*$A6+0),0)+IF(Analyse!$E$4="X",INDIRECT("'DATA - økonomi'!K"&amp;4+15*$A6+4*$A6+1),0)+IF(Analyse!$E$104="X",INDIRECT("'DATA - økonomi'!K"&amp;4+15*$A6+4*$A6+2),0)+IF(Analyse!$E$105="X",INDIRECT("'DATA - økonomi'!K"&amp;4+15*$A6+4*$A6+3),0)+IF(Analyse!$E$106="X",INDIRECT("'DATA - økonomi'!K"&amp;4+15*$A6+4*$A6+4),0)+IF(Analyse!$E$107="X",INDIRECT("'DATA - økonomi'!K"&amp;4+15*$A6+4*$A6+5),0)+IF(Analyse!$E$108="X",INDIRECT("'DATA - økonomi'!K"&amp;4+15*$A6+4*$A6+6),0)+IF(Analyse!$E$109="X",INDIRECT("'DATA - økonomi'!K"&amp;4+15*$A6+4*$A6+7),0)+IF(Analyse!$E$110="X",INDIRECT("'DATA - økonomi'!K"&amp;4+15*$A6+4*$A6+8),0)+IF(Analyse!$E$111="X",INDIRECT("'DATA - økonomi'!K"&amp;4+15*$A6+4*$A6+9),0)+IF(Analyse!$E$112="X",INDIRECT("'DATA - økonomi'!K"&amp;4+15*$A6+4*$A6+10),0)+IF(Analyse!$E$115="X",INDIRECT("'DATA - økonomi'!K"&amp;4+15*$A6+4*$A6+11),0)+IF(Analyse!$E$116="X",INDIRECT("'DATA - økonomi'!K"&amp;4+15*$A6+4*$A6+12),0)+IF(Analyse!$E$117="X",INDIRECT("'DATA - økonomi'!K"&amp;4+15*$A6+4*$A6+13),0)+IF(Analyse!$E$129="X",INDIRECT("'DATA - økonomi'!K"&amp;4+15*$A6+4*$A6+14),0)</f>
        <v>0</v>
      </c>
      <c r="L6" s="42">
        <f ca="1">IF(Analyse!$E$3="X",INDIRECT("'DATA - økonomi'!L"&amp;4+15*$A6+4*$A6+0),0)+IF(Analyse!$E$4="X",INDIRECT("'DATA - økonomi'!L"&amp;4+15*$A6+4*$A6+1),0)+IF(Analyse!$E$104="X",INDIRECT("'DATA - økonomi'!L"&amp;4+15*$A6+4*$A6+2),0)+IF(Analyse!$E$105="X",INDIRECT("'DATA - økonomi'!L"&amp;4+15*$A6+4*$A6+3),0)+IF(Analyse!$E$106="X",INDIRECT("'DATA - økonomi'!L"&amp;4+15*$A6+4*$A6+4),0)+IF(Analyse!$E$107="X",INDIRECT("'DATA - økonomi'!L"&amp;4+15*$A6+4*$A6+5),0)+IF(Analyse!$E$108="X",INDIRECT("'DATA - økonomi'!L"&amp;4+15*$A6+4*$A6+6),0)+IF(Analyse!$E$109="X",INDIRECT("'DATA - økonomi'!L"&amp;4+15*$A6+4*$A6+7),0)+IF(Analyse!$E$110="X",INDIRECT("'DATA - økonomi'!L"&amp;4+15*$A6+4*$A6+8),0)+IF(Analyse!$E$111="X",INDIRECT("'DATA - økonomi'!L"&amp;4+15*$A6+4*$A6+9),0)+IF(Analyse!$E$112="X",INDIRECT("'DATA - økonomi'!L"&amp;4+15*$A6+4*$A6+10),0)+IF(Analyse!$E$115="X",INDIRECT("'DATA - økonomi'!L"&amp;4+15*$A6+4*$A6+11),0)+IF(Analyse!$E$116="X",INDIRECT("'DATA - økonomi'!L"&amp;4+15*$A6+4*$A6+12),0)+IF(Analyse!$E$117="X",INDIRECT("'DATA - økonomi'!L"&amp;4+15*$A6+4*$A6+13),0)+IF(Analyse!$E$129="X",INDIRECT("'DATA - økonomi'!L"&amp;4+15*$A6+4*$A6+14),0)</f>
        <v>0</v>
      </c>
      <c r="M6" s="42">
        <f ca="1">IF(Analyse!$E$3="X",INDIRECT("'DATA - økonomi'!M"&amp;4+15*$A6+4*$A6+0),0)+IF(Analyse!$E$4="X",INDIRECT("'DATA - økonomi'!M"&amp;4+15*$A6+4*$A6+1),0)+IF(Analyse!$E$104="X",INDIRECT("'DATA - økonomi'!M"&amp;4+15*$A6+4*$A6+2),0)+IF(Analyse!$E$105="X",INDIRECT("'DATA - økonomi'!M"&amp;4+15*$A6+4*$A6+3),0)+IF(Analyse!$E$106="X",INDIRECT("'DATA - økonomi'!M"&amp;4+15*$A6+4*$A6+4),0)+IF(Analyse!$E$107="X",INDIRECT("'DATA - økonomi'!M"&amp;4+15*$A6+4*$A6+5),0)+IF(Analyse!$E$108="X",INDIRECT("'DATA - økonomi'!M"&amp;4+15*$A6+4*$A6+6),0)+IF(Analyse!$E$109="X",INDIRECT("'DATA - økonomi'!M"&amp;4+15*$A6+4*$A6+7),0)+IF(Analyse!$E$110="X",INDIRECT("'DATA - økonomi'!M"&amp;4+15*$A6+4*$A6+8),0)+IF(Analyse!$E$111="X",INDIRECT("'DATA - økonomi'!M"&amp;4+15*$A6+4*$A6+9),0)+IF(Analyse!$E$112="X",INDIRECT("'DATA - økonomi'!M"&amp;4+15*$A6+4*$A6+10),0)+IF(Analyse!$E$115="X",INDIRECT("'DATA - økonomi'!M"&amp;4+15*$A6+4*$A6+11),0)+IF(Analyse!$E$116="X",INDIRECT("'DATA - økonomi'!M"&amp;4+15*$A6+4*$A6+12),0)+IF(Analyse!$E$117="X",INDIRECT("'DATA - økonomi'!M"&amp;4+15*$A6+4*$A6+13),0)+IF(Analyse!$E$129="X",INDIRECT("'DATA - økonomi'!M"&amp;4+15*$A6+4*$A6+14),0)</f>
        <v>0</v>
      </c>
      <c r="N6" s="38"/>
      <c r="O6" s="41" t="s">
        <v>14</v>
      </c>
      <c r="P6" s="42">
        <f ca="1">IF(Analyse!$E$3="X",INDIRECT("'DATA - økonomi'!P"&amp;4+15*$A6+4*$A6+0),0)+IF(Analyse!$E$4="X",INDIRECT("'DATA - økonomi'!P"&amp;4+15*$A6+4*$A6+1),0)+IF(Analyse!$E$104="X",INDIRECT("'DATA - økonomi'!P"&amp;4+15*$A6+4*$A6+2),0)+IF(Analyse!$E$105="X",INDIRECT("'DATA - økonomi'!P"&amp;4+15*$A6+4*$A6+3),0)+IF(Analyse!$E$106="X",INDIRECT("'DATA - økonomi'!P"&amp;4+15*$A6+4*$A6+4),0)+IF(Analyse!$E$107="X",INDIRECT("'DATA - økonomi'!P"&amp;4+15*$A6+4*$A6+5),0)+IF(Analyse!$E$108="X",INDIRECT("'DATA - økonomi'!P"&amp;4+15*$A6+4*$A6+6),0)+IF(Analyse!$E$109="X",INDIRECT("'DATA - økonomi'!P"&amp;4+15*$A6+4*$A6+7),0)+IF(Analyse!$E$110="X",INDIRECT("'DATA - økonomi'!P"&amp;4+15*$A6+4*$A6+8),0)+IF(Analyse!$E$111="X",INDIRECT("'DATA - økonomi'!P"&amp;4+15*$A6+4*$A6+9),0)+IF(Analyse!$E$112="X",INDIRECT("'DATA - økonomi'!P"&amp;4+15*$A6+4*$A6+10),0)+IF(Analyse!$E$115="X",INDIRECT("'DATA - økonomi'!P"&amp;4+15*$A6+4*$A6+11),0)+IF(Analyse!$E$116="X",INDIRECT("'DATA - økonomi'!P"&amp;4+15*$A6+4*$A6+12),0)+IF(Analyse!$E$117="X",INDIRECT("'DATA - økonomi'!P"&amp;4+15*$A6+4*$A6+13),0)+IF(Analyse!$E$129="X",INDIRECT("'DATA - økonomi'!P"&amp;4+15*$A6+4*$A6+14),0)</f>
        <v>0</v>
      </c>
      <c r="Q6" s="42">
        <f ca="1">IF(Analyse!$E$3="X",INDIRECT("'DATA - økonomi'!Q"&amp;4+15*$A6+4*$A6+0),0)+IF(Analyse!$E$4="X",INDIRECT("'DATA - økonomi'!Q"&amp;4+15*$A6+4*$A6+1),0)+IF(Analyse!$E$104="X",INDIRECT("'DATA - økonomi'!Q"&amp;4+15*$A6+4*$A6+2),0)+IF(Analyse!$E$105="X",INDIRECT("'DATA - økonomi'!Q"&amp;4+15*$A6+4*$A6+3),0)+IF(Analyse!$E$106="X",INDIRECT("'DATA - økonomi'!Q"&amp;4+15*$A6+4*$A6+4),0)+IF(Analyse!$E$107="X",INDIRECT("'DATA - økonomi'!Q"&amp;4+15*$A6+4*$A6+5),0)+IF(Analyse!$E$108="X",INDIRECT("'DATA - økonomi'!Q"&amp;4+15*$A6+4*$A6+6),0)+IF(Analyse!$E$109="X",INDIRECT("'DATA - økonomi'!Q"&amp;4+15*$A6+4*$A6+7),0)+IF(Analyse!$E$110="X",INDIRECT("'DATA - økonomi'!Q"&amp;4+15*$A6+4*$A6+8),0)+IF(Analyse!$E$111="X",INDIRECT("'DATA - økonomi'!Q"&amp;4+15*$A6+4*$A6+9),0)+IF(Analyse!$E$112="X",INDIRECT("'DATA - økonomi'!Q"&amp;4+15*$A6+4*$A6+10),0)+IF(Analyse!$E$115="X",INDIRECT("'DATA - økonomi'!Q"&amp;4+15*$A6+4*$A6+11),0)+IF(Analyse!$E$116="X",INDIRECT("'DATA - økonomi'!Q"&amp;4+15*$A6+4*$A6+12),0)+IF(Analyse!$E$117="X",INDIRECT("'DATA - økonomi'!Q"&amp;4+15*$A6+4*$A6+13),0)+IF(Analyse!$E$129="X",INDIRECT("'DATA - økonomi'!Q"&amp;4+15*$A6+4*$A6+14),0)</f>
        <v>0</v>
      </c>
      <c r="R6" s="42">
        <f ca="1">IF(Analyse!$E$3="X",INDIRECT("'DATA - økonomi'!R"&amp;4+15*$A6+4*$A6+0),0)+IF(Analyse!$E$4="X",INDIRECT("'DATA - økonomi'!R"&amp;4+15*$A6+4*$A6+1),0)+IF(Analyse!$E$104="X",INDIRECT("'DATA - økonomi'!R"&amp;4+15*$A6+4*$A6+2),0)+IF(Analyse!$E$105="X",INDIRECT("'DATA - økonomi'!R"&amp;4+15*$A6+4*$A6+3),0)+IF(Analyse!$E$106="X",INDIRECT("'DATA - økonomi'!R"&amp;4+15*$A6+4*$A6+4),0)+IF(Analyse!$E$107="X",INDIRECT("'DATA - økonomi'!R"&amp;4+15*$A6+4*$A6+5),0)+IF(Analyse!$E$108="X",INDIRECT("'DATA - økonomi'!R"&amp;4+15*$A6+4*$A6+6),0)+IF(Analyse!$E$109="X",INDIRECT("'DATA - økonomi'!R"&amp;4+15*$A6+4*$A6+7),0)+IF(Analyse!$E$110="X",INDIRECT("'DATA - økonomi'!R"&amp;4+15*$A6+4*$A6+8),0)+IF(Analyse!$E$111="X",INDIRECT("'DATA - økonomi'!R"&amp;4+15*$A6+4*$A6+9),0)+IF(Analyse!$E$112="X",INDIRECT("'DATA - økonomi'!R"&amp;4+15*$A6+4*$A6+10),0)+IF(Analyse!$E$115="X",INDIRECT("'DATA - økonomi'!R"&amp;4+15*$A6+4*$A6+11),0)+IF(Analyse!$E$116="X",INDIRECT("'DATA - økonomi'!R"&amp;4+15*$A6+4*$A6+12),0)+IF(Analyse!$E$117="X",INDIRECT("'DATA - økonomi'!R"&amp;4+15*$A6+4*$A6+13),0)+IF(Analyse!$E$129="X",INDIRECT("'DATA - økonomi'!R"&amp;4+15*$A6+4*$A6+14),0)</f>
        <v>0</v>
      </c>
      <c r="S6" s="42">
        <f ca="1">IF(Analyse!$E$3="X",INDIRECT("'DATA - økonomi'!S"&amp;4+15*$A6+4*$A6+0),0)+IF(Analyse!$E$4="X",INDIRECT("'DATA - økonomi'!S"&amp;4+15*$A6+4*$A6+1),0)+IF(Analyse!$E$104="X",INDIRECT("'DATA - økonomi'!S"&amp;4+15*$A6+4*$A6+2),0)+IF(Analyse!$E$105="X",INDIRECT("'DATA - økonomi'!S"&amp;4+15*$A6+4*$A6+3),0)+IF(Analyse!$E$106="X",INDIRECT("'DATA - økonomi'!S"&amp;4+15*$A6+4*$A6+4),0)+IF(Analyse!$E$107="X",INDIRECT("'DATA - økonomi'!S"&amp;4+15*$A6+4*$A6+5),0)+IF(Analyse!$E$108="X",INDIRECT("'DATA - økonomi'!S"&amp;4+15*$A6+4*$A6+6),0)+IF(Analyse!$E$109="X",INDIRECT("'DATA - økonomi'!S"&amp;4+15*$A6+4*$A6+7),0)+IF(Analyse!$E$110="X",INDIRECT("'DATA - økonomi'!S"&amp;4+15*$A6+4*$A6+8),0)+IF(Analyse!$E$111="X",INDIRECT("'DATA - økonomi'!S"&amp;4+15*$A6+4*$A6+9),0)+IF(Analyse!$E$112="X",INDIRECT("'DATA - økonomi'!S"&amp;4+15*$A6+4*$A6+10),0)+IF(Analyse!$E$115="X",INDIRECT("'DATA - økonomi'!S"&amp;4+15*$A6+4*$A6+11),0)+IF(Analyse!$E$116="X",INDIRECT("'DATA - økonomi'!S"&amp;4+15*$A6+4*$A6+12),0)+IF(Analyse!$E$117="X",INDIRECT("'DATA - økonomi'!S"&amp;4+15*$A6+4*$A6+13),0)+IF(Analyse!$E$129="X",INDIRECT("'DATA - økonomi'!S"&amp;4+15*$A6+4*$A6+14),0)</f>
        <v>0</v>
      </c>
      <c r="T6" s="42">
        <f ca="1">IF(Analyse!$E$3="X",INDIRECT("'DATA - økonomi'!T"&amp;4+15*$A6+4*$A6+0),0)+IF(Analyse!$E$4="X",INDIRECT("'DATA - økonomi'!T"&amp;4+15*$A6+4*$A6+1),0)+IF(Analyse!$E$104="X",INDIRECT("'DATA - økonomi'!T"&amp;4+15*$A6+4*$A6+2),0)+IF(Analyse!$E$105="X",INDIRECT("'DATA - økonomi'!T"&amp;4+15*$A6+4*$A6+3),0)+IF(Analyse!$E$106="X",INDIRECT("'DATA - økonomi'!T"&amp;4+15*$A6+4*$A6+4),0)+IF(Analyse!$E$107="X",INDIRECT("'DATA - økonomi'!T"&amp;4+15*$A6+4*$A6+5),0)+IF(Analyse!$E$108="X",INDIRECT("'DATA - økonomi'!T"&amp;4+15*$A6+4*$A6+6),0)+IF(Analyse!$E$109="X",INDIRECT("'DATA - økonomi'!T"&amp;4+15*$A6+4*$A6+7),0)+IF(Analyse!$E$110="X",INDIRECT("'DATA - økonomi'!T"&amp;4+15*$A6+4*$A6+8),0)+IF(Analyse!$E$111="X",INDIRECT("'DATA - økonomi'!T"&amp;4+15*$A6+4*$A6+9),0)+IF(Analyse!$E$112="X",INDIRECT("'DATA - økonomi'!T"&amp;4+15*$A6+4*$A6+10),0)+IF(Analyse!$E$115="X",INDIRECT("'DATA - økonomi'!T"&amp;4+15*$A6+4*$A6+11),0)+IF(Analyse!$E$116="X",INDIRECT("'DATA - økonomi'!T"&amp;4+15*$A6+4*$A6+12),0)+IF(Analyse!$E$117="X",INDIRECT("'DATA - økonomi'!T"&amp;4+15*$A6+4*$A6+13),0)+IF(Analyse!$E$129="X",INDIRECT("'DATA - økonomi'!T"&amp;4+15*$A6+4*$A6+14),0)</f>
        <v>0</v>
      </c>
      <c r="U6" s="42">
        <f ca="1">IF(Analyse!$E$3="X",INDIRECT("'DATA - økonomi'!U"&amp;4+15*$A6+4*$A6+0),0)+IF(Analyse!$E$4="X",INDIRECT("'DATA - økonomi'!U"&amp;4+15*$A6+4*$A6+1),0)+IF(Analyse!$E$104="X",INDIRECT("'DATA - økonomi'!U"&amp;4+15*$A6+4*$A6+2),0)+IF(Analyse!$E$105="X",INDIRECT("'DATA - økonomi'!U"&amp;4+15*$A6+4*$A6+3),0)+IF(Analyse!$E$106="X",INDIRECT("'DATA - økonomi'!U"&amp;4+15*$A6+4*$A6+4),0)+IF(Analyse!$E$107="X",INDIRECT("'DATA - økonomi'!U"&amp;4+15*$A6+4*$A6+5),0)+IF(Analyse!$E$108="X",INDIRECT("'DATA - økonomi'!U"&amp;4+15*$A6+4*$A6+6),0)+IF(Analyse!$E$109="X",INDIRECT("'DATA - økonomi'!U"&amp;4+15*$A6+4*$A6+7),0)+IF(Analyse!$E$110="X",INDIRECT("'DATA - økonomi'!U"&amp;4+15*$A6+4*$A6+8),0)+IF(Analyse!$E$111="X",INDIRECT("'DATA - økonomi'!U"&amp;4+15*$A6+4*$A6+9),0)+IF(Analyse!$E$112="X",INDIRECT("'DATA - økonomi'!U"&amp;4+15*$A6+4*$A6+10),0)+IF(Analyse!$E$115="X",INDIRECT("'DATA - økonomi'!U"&amp;4+15*$A6+4*$A6+11),0)+IF(Analyse!$E$116="X",INDIRECT("'DATA - økonomi'!U"&amp;4+15*$A6+4*$A6+12),0)+IF(Analyse!$E$117="X",INDIRECT("'DATA - økonomi'!U"&amp;4+15*$A6+4*$A6+13),0)+IF(Analyse!$E$129="X",INDIRECT("'DATA - økonomi'!U"&amp;4+15*$A6+4*$A6+14),0)</f>
        <v>0</v>
      </c>
      <c r="V6" s="42">
        <f ca="1">IF(Analyse!$E$3="X",INDIRECT("'DATA - økonomi'!V"&amp;4+15*$A6+4*$A6+0),0)+IF(Analyse!$E$4="X",INDIRECT("'DATA - økonomi'!V"&amp;4+15*$A6+4*$A6+1),0)+IF(Analyse!$E$104="X",INDIRECT("'DATA - økonomi'!V"&amp;4+15*$A6+4*$A6+2),0)+IF(Analyse!$E$105="X",INDIRECT("'DATA - økonomi'!V"&amp;4+15*$A6+4*$A6+3),0)+IF(Analyse!$E$106="X",INDIRECT("'DATA - økonomi'!V"&amp;4+15*$A6+4*$A6+4),0)+IF(Analyse!$E$107="X",INDIRECT("'DATA - økonomi'!V"&amp;4+15*$A6+4*$A6+5),0)+IF(Analyse!$E$108="X",INDIRECT("'DATA - økonomi'!V"&amp;4+15*$A6+4*$A6+6),0)+IF(Analyse!$E$109="X",INDIRECT("'DATA - økonomi'!V"&amp;4+15*$A6+4*$A6+7),0)+IF(Analyse!$E$110="X",INDIRECT("'DATA - økonomi'!V"&amp;4+15*$A6+4*$A6+8),0)+IF(Analyse!$E$111="X",INDIRECT("'DATA - økonomi'!V"&amp;4+15*$A6+4*$A6+9),0)+IF(Analyse!$E$112="X",INDIRECT("'DATA - økonomi'!V"&amp;4+15*$A6+4*$A6+10),0)+IF(Analyse!$E$115="X",INDIRECT("'DATA - økonomi'!V"&amp;4+15*$A6+4*$A6+11),0)+IF(Analyse!$E$116="X",INDIRECT("'DATA - økonomi'!V"&amp;4+15*$A6+4*$A6+12),0)+IF(Analyse!$E$117="X",INDIRECT("'DATA - økonomi'!V"&amp;4+15*$A6+4*$A6+13),0)+IF(Analyse!$E$129="X",INDIRECT("'DATA - økonomi'!V"&amp;4+15*$A6+4*$A6+14),0)</f>
        <v>0</v>
      </c>
      <c r="W6" s="42">
        <f ca="1">IF(Analyse!$E$3="X",INDIRECT("'DATA - økonomi'!W"&amp;4+15*$A6+4*$A6+0),0)+IF(Analyse!$E$4="X",INDIRECT("'DATA - økonomi'!W"&amp;4+15*$A6+4*$A6+1),0)+IF(Analyse!$E$104="X",INDIRECT("'DATA - økonomi'!W"&amp;4+15*$A6+4*$A6+2),0)+IF(Analyse!$E$105="X",INDIRECT("'DATA - økonomi'!W"&amp;4+15*$A6+4*$A6+3),0)+IF(Analyse!$E$106="X",INDIRECT("'DATA - økonomi'!W"&amp;4+15*$A6+4*$A6+4),0)+IF(Analyse!$E$107="X",INDIRECT("'DATA - økonomi'!W"&amp;4+15*$A6+4*$A6+5),0)+IF(Analyse!$E$108="X",INDIRECT("'DATA - økonomi'!W"&amp;4+15*$A6+4*$A6+6),0)+IF(Analyse!$E$109="X",INDIRECT("'DATA - økonomi'!W"&amp;4+15*$A6+4*$A6+7),0)+IF(Analyse!$E$110="X",INDIRECT("'DATA - økonomi'!W"&amp;4+15*$A6+4*$A6+8),0)+IF(Analyse!$E$111="X",INDIRECT("'DATA - økonomi'!W"&amp;4+15*$A6+4*$A6+9),0)+IF(Analyse!$E$112="X",INDIRECT("'DATA - økonomi'!W"&amp;4+15*$A6+4*$A6+10),0)+IF(Analyse!$E$115="X",INDIRECT("'DATA - økonomi'!W"&amp;4+15*$A6+4*$A6+11),0)+IF(Analyse!$E$116="X",INDIRECT("'DATA - økonomi'!W"&amp;4+15*$A6+4*$A6+12),0)+IF(Analyse!$E$117="X",INDIRECT("'DATA - økonomi'!W"&amp;4+15*$A6+4*$A6+13),0)+IF(Analyse!$E$129="X",INDIRECT("'DATA - økonomi'!W"&amp;4+15*$A6+4*$A6+14),0)</f>
        <v>0</v>
      </c>
      <c r="X6" s="42">
        <f ca="1">IF(Analyse!$E$3="X",INDIRECT("'DATA - økonomi'!X"&amp;4+15*$A6+4*$A6+0),0)+IF(Analyse!$E$4="X",INDIRECT("'DATA - økonomi'!X"&amp;4+15*$A6+4*$A6+1),0)+IF(Analyse!$E$104="X",INDIRECT("'DATA - økonomi'!X"&amp;4+15*$A6+4*$A6+2),0)+IF(Analyse!$E$105="X",INDIRECT("'DATA - økonomi'!X"&amp;4+15*$A6+4*$A6+3),0)+IF(Analyse!$E$106="X",INDIRECT("'DATA - økonomi'!X"&amp;4+15*$A6+4*$A6+4),0)+IF(Analyse!$E$107="X",INDIRECT("'DATA - økonomi'!X"&amp;4+15*$A6+4*$A6+5),0)+IF(Analyse!$E$108="X",INDIRECT("'DATA - økonomi'!X"&amp;4+15*$A6+4*$A6+6),0)+IF(Analyse!$E$109="X",INDIRECT("'DATA - økonomi'!X"&amp;4+15*$A6+4*$A6+7),0)+IF(Analyse!$E$110="X",INDIRECT("'DATA - økonomi'!X"&amp;4+15*$A6+4*$A6+8),0)+IF(Analyse!$E$111="X",INDIRECT("'DATA - økonomi'!X"&amp;4+15*$A6+4*$A6+9),0)+IF(Analyse!$E$112="X",INDIRECT("'DATA - økonomi'!X"&amp;4+15*$A6+4*$A6+10),0)+IF(Analyse!$E$115="X",INDIRECT("'DATA - økonomi'!X"&amp;4+15*$A6+4*$A6+11),0)+IF(Analyse!$E$116="X",INDIRECT("'DATA - økonomi'!X"&amp;4+15*$A6+4*$A6+12),0)+IF(Analyse!$E$117="X",INDIRECT("'DATA - økonomi'!X"&amp;4+15*$A6+4*$A6+13),0)+IF(Analyse!$E$129="X",INDIRECT("'DATA - økonomi'!X"&amp;4+15*$A6+4*$A6+14),0)</f>
        <v>0</v>
      </c>
      <c r="Y6" s="42">
        <f ca="1">IF(Analyse!$E$3="X",INDIRECT("'DATA - økonomi'!Y"&amp;4+15*$A6+4*$A6+0),0)+IF(Analyse!$E$4="X",INDIRECT("'DATA - økonomi'!Y"&amp;4+15*$A6+4*$A6+1),0)+IF(Analyse!$E$104="X",INDIRECT("'DATA - økonomi'!Y"&amp;4+15*$A6+4*$A6+2),0)+IF(Analyse!$E$105="X",INDIRECT("'DATA - økonomi'!Y"&amp;4+15*$A6+4*$A6+3),0)+IF(Analyse!$E$106="X",INDIRECT("'DATA - økonomi'!Y"&amp;4+15*$A6+4*$A6+4),0)+IF(Analyse!$E$107="X",INDIRECT("'DATA - økonomi'!Y"&amp;4+15*$A6+4*$A6+5),0)+IF(Analyse!$E$108="X",INDIRECT("'DATA - økonomi'!Y"&amp;4+15*$A6+4*$A6+6),0)+IF(Analyse!$E$109="X",INDIRECT("'DATA - økonomi'!Y"&amp;4+15*$A6+4*$A6+7),0)+IF(Analyse!$E$110="X",INDIRECT("'DATA - økonomi'!Y"&amp;4+15*$A6+4*$A6+8),0)+IF(Analyse!$E$111="X",INDIRECT("'DATA - økonomi'!Y"&amp;4+15*$A6+4*$A6+9),0)+IF(Analyse!$E$112="X",INDIRECT("'DATA - økonomi'!Y"&amp;4+15*$A6+4*$A6+10),0)+IF(Analyse!$E$115="X",INDIRECT("'DATA - økonomi'!Y"&amp;4+15*$A6+4*$A6+11),0)+IF(Analyse!$E$116="X",INDIRECT("'DATA - økonomi'!Y"&amp;4+15*$A6+4*$A6+12),0)+IF(Analyse!$E$117="X",INDIRECT("'DATA - økonomi'!Y"&amp;4+15*$A6+4*$A6+13),0)+IF(Analyse!$E$129="X",INDIRECT("'DATA - økonomi'!Y"&amp;4+15*$A6+4*$A6+14),0)</f>
        <v>0</v>
      </c>
      <c r="Z6" s="42">
        <f ca="1">IF(Analyse!$E$3="X",INDIRECT("'DATA - økonomi'!Z"&amp;4+15*$A6+4*$A6+0),0)+IF(Analyse!$E$4="X",INDIRECT("'DATA - økonomi'!Z"&amp;4+15*$A6+4*$A6+1),0)+IF(Analyse!$E$104="X",INDIRECT("'DATA - økonomi'!Z"&amp;4+15*$A6+4*$A6+2),0)+IF(Analyse!$E$105="X",INDIRECT("'DATA - økonomi'!Z"&amp;4+15*$A6+4*$A6+3),0)+IF(Analyse!$E$106="X",INDIRECT("'DATA - økonomi'!Z"&amp;4+15*$A6+4*$A6+4),0)+IF(Analyse!$E$107="X",INDIRECT("'DATA - økonomi'!Z"&amp;4+15*$A6+4*$A6+5),0)+IF(Analyse!$E$108="X",INDIRECT("'DATA - økonomi'!Z"&amp;4+15*$A6+4*$A6+6),0)+IF(Analyse!$E$109="X",INDIRECT("'DATA - økonomi'!Z"&amp;4+15*$A6+4*$A6+7),0)+IF(Analyse!$E$110="X",INDIRECT("'DATA - økonomi'!Z"&amp;4+15*$A6+4*$A6+8),0)+IF(Analyse!$E$111="X",INDIRECT("'DATA - økonomi'!Z"&amp;4+15*$A6+4*$A6+9),0)+IF(Analyse!$E$112="X",INDIRECT("'DATA - økonomi'!Z"&amp;4+15*$A6+4*$A6+10),0)+IF(Analyse!$E$115="X",INDIRECT("'DATA - økonomi'!Z"&amp;4+15*$A6+4*$A6+11),0)+IF(Analyse!$E$116="X",INDIRECT("'DATA - økonomi'!Z"&amp;4+15*$A6+4*$A6+12),0)+IF(Analyse!$E$117="X",INDIRECT("'DATA - økonomi'!Z"&amp;4+15*$A6+4*$A6+13),0)+IF(Analyse!$E$129="X",INDIRECT("'DATA - økonomi'!Z"&amp;4+15*$A6+4*$A6+14),0)</f>
        <v>0</v>
      </c>
      <c r="AA6" s="36"/>
      <c r="AB6" s="41" t="s">
        <v>14</v>
      </c>
      <c r="AC6" s="42">
        <f ca="1">IF(Analyse!$E$3="X",INDIRECT("'DATA - økonomi'!AC"&amp;4+15*$A6+4*$A6+0),0)+IF(Analyse!$E$4="X",INDIRECT("'DATA - økonomi'!AC"&amp;4+15*$A6+4*$A6+1),0)+IF(Analyse!$E$104="X",INDIRECT("'DATA - økonomi'!AC"&amp;4+15*$A6+4*$A6+2),0)+IF(Analyse!$E$105="X",INDIRECT("'DATA - økonomi'!AC"&amp;4+15*$A6+4*$A6+3),0)+IF(Analyse!$E$106="X",INDIRECT("'DATA - økonomi'!AC"&amp;4+15*$A6+4*$A6+4),0)+IF(Analyse!$E$107="X",INDIRECT("'DATA - økonomi'!AC"&amp;4+15*$A6+4*$A6+5),0)+IF(Analyse!$E$108="X",INDIRECT("'DATA - økonomi'!AC"&amp;4+15*$A6+4*$A6+6),0)+IF(Analyse!$E$109="X",INDIRECT("'DATA - økonomi'!AC"&amp;4+15*$A6+4*$A6+7),0)+IF(Analyse!$E$110="X",INDIRECT("'DATA - økonomi'!AC"&amp;4+15*$A6+4*$A6+8),0)+IF(Analyse!$E$111="X",INDIRECT("'DATA - økonomi'!AC"&amp;4+15*$A6+4*$A6+9),0)+IF(Analyse!$E$112="X",INDIRECT("'DATA - økonomi'!AC"&amp;4+15*$A6+4*$A6+10),0)+IF(Analyse!$E$115="X",INDIRECT("'DATA - økonomi'!AC"&amp;4+15*$A6+4*$A6+11),0)+IF(Analyse!$E$116="X",INDIRECT("'DATA - økonomi'!AC"&amp;4+15*$A6+4*$A6+12),0)+IF(Analyse!$E$117="X",INDIRECT("'DATA - økonomi'!AC"&amp;4+15*$A6+4*$A6+13),0)+IF(Analyse!$E$129="X",INDIRECT("'DATA - økonomi'!AC"&amp;4+15*$A6+4*$A6+14),0)</f>
        <v>0</v>
      </c>
      <c r="AD6" s="42">
        <f ca="1">IF(Analyse!$E$3="X",INDIRECT("'DATA - økonomi'!AD"&amp;4+15*$A6+4*$A6+0),0)+IF(Analyse!$E$4="X",INDIRECT("'DATA - økonomi'!AD"&amp;4+15*$A6+4*$A6+1),0)+IF(Analyse!$E$104="X",INDIRECT("'DATA - økonomi'!AD"&amp;4+15*$A6+4*$A6+2),0)+IF(Analyse!$E$105="X",INDIRECT("'DATA - økonomi'!AD"&amp;4+15*$A6+4*$A6+3),0)+IF(Analyse!$E$106="X",INDIRECT("'DATA - økonomi'!AD"&amp;4+15*$A6+4*$A6+4),0)+IF(Analyse!$E$107="X",INDIRECT("'DATA - økonomi'!AD"&amp;4+15*$A6+4*$A6+5),0)+IF(Analyse!$E$108="X",INDIRECT("'DATA - økonomi'!AD"&amp;4+15*$A6+4*$A6+6),0)+IF(Analyse!$E$109="X",INDIRECT("'DATA - økonomi'!AD"&amp;4+15*$A6+4*$A6+7),0)+IF(Analyse!$E$110="X",INDIRECT("'DATA - økonomi'!AD"&amp;4+15*$A6+4*$A6+8),0)+IF(Analyse!$E$111="X",INDIRECT("'DATA - økonomi'!AD"&amp;4+15*$A6+4*$A6+9),0)+IF(Analyse!$E$112="X",INDIRECT("'DATA - økonomi'!AD"&amp;4+15*$A6+4*$A6+10),0)+IF(Analyse!$E$115="X",INDIRECT("'DATA - økonomi'!AD"&amp;4+15*$A6+4*$A6+11),0)+IF(Analyse!$E$116="X",INDIRECT("'DATA - økonomi'!AD"&amp;4+15*$A6+4*$A6+12),0)+IF(Analyse!$E$117="X",INDIRECT("'DATA - økonomi'!AD"&amp;4+15*$A6+4*$A6+13),0)+IF(Analyse!$E$129="X",INDIRECT("'DATA - økonomi'!AD"&amp;4+15*$A6+4*$A6+14),0)</f>
        <v>0</v>
      </c>
      <c r="AE6" s="42">
        <f ca="1">IF(Analyse!$E$3="X",INDIRECT("'DATA - økonomi'!AE"&amp;4+15*$A6+4*$A6+0),0)+IF(Analyse!$E$4="X",INDIRECT("'DATA - økonomi'!AE"&amp;4+15*$A6+4*$A6+1),0)+IF(Analyse!$E$104="X",INDIRECT("'DATA - økonomi'!AE"&amp;4+15*$A6+4*$A6+2),0)+IF(Analyse!$E$105="X",INDIRECT("'DATA - økonomi'!AE"&amp;4+15*$A6+4*$A6+3),0)+IF(Analyse!$E$106="X",INDIRECT("'DATA - økonomi'!AE"&amp;4+15*$A6+4*$A6+4),0)+IF(Analyse!$E$107="X",INDIRECT("'DATA - økonomi'!AE"&amp;4+15*$A6+4*$A6+5),0)+IF(Analyse!$E$108="X",INDIRECT("'DATA - økonomi'!AE"&amp;4+15*$A6+4*$A6+6),0)+IF(Analyse!$E$109="X",INDIRECT("'DATA - økonomi'!AE"&amp;4+15*$A6+4*$A6+7),0)+IF(Analyse!$E$110="X",INDIRECT("'DATA - økonomi'!AE"&amp;4+15*$A6+4*$A6+8),0)+IF(Analyse!$E$111="X",INDIRECT("'DATA - økonomi'!AE"&amp;4+15*$A6+4*$A6+9),0)+IF(Analyse!$E$112="X",INDIRECT("'DATA - økonomi'!AE"&amp;4+15*$A6+4*$A6+10),0)+IF(Analyse!$E$115="X",INDIRECT("'DATA - økonomi'!AE"&amp;4+15*$A6+4*$A6+11),0)+IF(Analyse!$E$116="X",INDIRECT("'DATA - økonomi'!AE"&amp;4+15*$A6+4*$A6+12),0)+IF(Analyse!$E$117="X",INDIRECT("'DATA - økonomi'!AE"&amp;4+15*$A6+4*$A6+13),0)+IF(Analyse!$E$129="X",INDIRECT("'DATA - økonomi'!AE"&amp;4+15*$A6+4*$A6+14),0)</f>
        <v>0</v>
      </c>
      <c r="AF6" s="42">
        <f ca="1">IF(Analyse!$E$3="X",INDIRECT("'DATA - økonomi'!AF"&amp;4+15*$A6+4*$A6+0),0)+IF(Analyse!$E$4="X",INDIRECT("'DATA - økonomi'!AF"&amp;4+15*$A6+4*$A6+1),0)+IF(Analyse!$E$104="X",INDIRECT("'DATA - økonomi'!AF"&amp;4+15*$A6+4*$A6+2),0)+IF(Analyse!$E$105="X",INDIRECT("'DATA - økonomi'!AF"&amp;4+15*$A6+4*$A6+3),0)+IF(Analyse!$E$106="X",INDIRECT("'DATA - økonomi'!AF"&amp;4+15*$A6+4*$A6+4),0)+IF(Analyse!$E$107="X",INDIRECT("'DATA - økonomi'!AF"&amp;4+15*$A6+4*$A6+5),0)+IF(Analyse!$E$108="X",INDIRECT("'DATA - økonomi'!AF"&amp;4+15*$A6+4*$A6+6),0)+IF(Analyse!$E$109="X",INDIRECT("'DATA - økonomi'!AF"&amp;4+15*$A6+4*$A6+7),0)+IF(Analyse!$E$110="X",INDIRECT("'DATA - økonomi'!AF"&amp;4+15*$A6+4*$A6+8),0)+IF(Analyse!$E$111="X",INDIRECT("'DATA - økonomi'!AF"&amp;4+15*$A6+4*$A6+9),0)+IF(Analyse!$E$112="X",INDIRECT("'DATA - økonomi'!AF"&amp;4+15*$A6+4*$A6+10),0)+IF(Analyse!$E$115="X",INDIRECT("'DATA - økonomi'!AF"&amp;4+15*$A6+4*$A6+11),0)+IF(Analyse!$E$116="X",INDIRECT("'DATA - økonomi'!AF"&amp;4+15*$A6+4*$A6+12),0)+IF(Analyse!$E$117="X",INDIRECT("'DATA - økonomi'!AF"&amp;4+15*$A6+4*$A6+13),0)+IF(Analyse!$E$129="X",INDIRECT("'DATA - økonomi'!AF"&amp;4+15*$A6+4*$A6+14),0)</f>
        <v>0</v>
      </c>
      <c r="AG6" s="42">
        <f ca="1">IF(Analyse!$E$3="X",INDIRECT("'DATA - økonomi'!AG"&amp;4+15*$A6+4*$A6+0),0)+IF(Analyse!$E$4="X",INDIRECT("'DATA - økonomi'!AG"&amp;4+15*$A6+4*$A6+1),0)+IF(Analyse!$E$104="X",INDIRECT("'DATA - økonomi'!AG"&amp;4+15*$A6+4*$A6+2),0)+IF(Analyse!$E$105="X",INDIRECT("'DATA - økonomi'!AG"&amp;4+15*$A6+4*$A6+3),0)+IF(Analyse!$E$106="X",INDIRECT("'DATA - økonomi'!AG"&amp;4+15*$A6+4*$A6+4),0)+IF(Analyse!$E$107="X",INDIRECT("'DATA - økonomi'!AG"&amp;4+15*$A6+4*$A6+5),0)+IF(Analyse!$E$108="X",INDIRECT("'DATA - økonomi'!AG"&amp;4+15*$A6+4*$A6+6),0)+IF(Analyse!$E$109="X",INDIRECT("'DATA - økonomi'!AG"&amp;4+15*$A6+4*$A6+7),0)+IF(Analyse!$E$110="X",INDIRECT("'DATA - økonomi'!AG"&amp;4+15*$A6+4*$A6+8),0)+IF(Analyse!$E$111="X",INDIRECT("'DATA - økonomi'!AG"&amp;4+15*$A6+4*$A6+9),0)+IF(Analyse!$E$112="X",INDIRECT("'DATA - økonomi'!AG"&amp;4+15*$A6+4*$A6+10),0)+IF(Analyse!$E$115="X",INDIRECT("'DATA - økonomi'!AG"&amp;4+15*$A6+4*$A6+11),0)+IF(Analyse!$E$116="X",INDIRECT("'DATA - økonomi'!AG"&amp;4+15*$A6+4*$A6+12),0)+IF(Analyse!$E$117="X",INDIRECT("'DATA - økonomi'!AG"&amp;4+15*$A6+4*$A6+13),0)+IF(Analyse!$E$129="X",INDIRECT("'DATA - økonomi'!AG"&amp;4+15*$A6+4*$A6+14),0)</f>
        <v>0</v>
      </c>
      <c r="AH6" s="42">
        <f ca="1">IF(Analyse!$E$3="X",INDIRECT("'DATA - økonomi'!AH"&amp;4+15*$A6+4*$A6+0),0)+IF(Analyse!$E$4="X",INDIRECT("'DATA - økonomi'!AH"&amp;4+15*$A6+4*$A6+1),0)+IF(Analyse!$E$104="X",INDIRECT("'DATA - økonomi'!AH"&amp;4+15*$A6+4*$A6+2),0)+IF(Analyse!$E$105="X",INDIRECT("'DATA - økonomi'!AH"&amp;4+15*$A6+4*$A6+3),0)+IF(Analyse!$E$106="X",INDIRECT("'DATA - økonomi'!AH"&amp;4+15*$A6+4*$A6+4),0)+IF(Analyse!$E$107="X",INDIRECT("'DATA - økonomi'!AH"&amp;4+15*$A6+4*$A6+5),0)+IF(Analyse!$E$108="X",INDIRECT("'DATA - økonomi'!AH"&amp;4+15*$A6+4*$A6+6),0)+IF(Analyse!$E$109="X",INDIRECT("'DATA - økonomi'!AH"&amp;4+15*$A6+4*$A6+7),0)+IF(Analyse!$E$110="X",INDIRECT("'DATA - økonomi'!AH"&amp;4+15*$A6+4*$A6+8),0)+IF(Analyse!$E$111="X",INDIRECT("'DATA - økonomi'!AH"&amp;4+15*$A6+4*$A6+9),0)+IF(Analyse!$E$112="X",INDIRECT("'DATA - økonomi'!AH"&amp;4+15*$A6+4*$A6+10),0)+IF(Analyse!$E$115="X",INDIRECT("'DATA - økonomi'!AH"&amp;4+15*$A6+4*$A6+11),0)+IF(Analyse!$E$116="X",INDIRECT("'DATA - økonomi'!AH"&amp;4+15*$A6+4*$A6+12),0)+IF(Analyse!$E$117="X",INDIRECT("'DATA - økonomi'!AH"&amp;4+15*$A6+4*$A6+13),0)+IF(Analyse!$E$129="X",INDIRECT("'DATA - økonomi'!AH"&amp;4+15*$A6+4*$A6+14),0)</f>
        <v>0</v>
      </c>
      <c r="AI6" s="42">
        <f ca="1">IF(Analyse!$E$3="X",INDIRECT("'DATA - økonomi'!AI"&amp;4+15*$A6+4*$A6+0),0)+IF(Analyse!$E$4="X",INDIRECT("'DATA - økonomi'!AI"&amp;4+15*$A6+4*$A6+1),0)+IF(Analyse!$E$104="X",INDIRECT("'DATA - økonomi'!AI"&amp;4+15*$A6+4*$A6+2),0)+IF(Analyse!$E$105="X",INDIRECT("'DATA - økonomi'!AI"&amp;4+15*$A6+4*$A6+3),0)+IF(Analyse!$E$106="X",INDIRECT("'DATA - økonomi'!AI"&amp;4+15*$A6+4*$A6+4),0)+IF(Analyse!$E$107="X",INDIRECT("'DATA - økonomi'!AI"&amp;4+15*$A6+4*$A6+5),0)+IF(Analyse!$E$108="X",INDIRECT("'DATA - økonomi'!AI"&amp;4+15*$A6+4*$A6+6),0)+IF(Analyse!$E$109="X",INDIRECT("'DATA - økonomi'!AI"&amp;4+15*$A6+4*$A6+7),0)+IF(Analyse!$E$110="X",INDIRECT("'DATA - økonomi'!AI"&amp;4+15*$A6+4*$A6+8),0)+IF(Analyse!$E$111="X",INDIRECT("'DATA - økonomi'!AI"&amp;4+15*$A6+4*$A6+9),0)+IF(Analyse!$E$112="X",INDIRECT("'DATA - økonomi'!AI"&amp;4+15*$A6+4*$A6+10),0)+IF(Analyse!$E$115="X",INDIRECT("'DATA - økonomi'!AI"&amp;4+15*$A6+4*$A6+11),0)+IF(Analyse!$E$116="X",INDIRECT("'DATA - økonomi'!AI"&amp;4+15*$A6+4*$A6+12),0)+IF(Analyse!$E$117="X",INDIRECT("'DATA - økonomi'!AI"&amp;4+15*$A6+4*$A6+13),0)+IF(Analyse!$E$129="X",INDIRECT("'DATA - økonomi'!AI"&amp;4+15*$A6+4*$A6+14),0)</f>
        <v>0</v>
      </c>
      <c r="AJ6" s="42">
        <f ca="1">IF(Analyse!$E$3="X",INDIRECT("'DATA - økonomi'!AJ"&amp;4+15*$A6+4*$A6+0),0)+IF(Analyse!$E$4="X",INDIRECT("'DATA - økonomi'!AJ"&amp;4+15*$A6+4*$A6+1),0)+IF(Analyse!$E$104="X",INDIRECT("'DATA - økonomi'!AJ"&amp;4+15*$A6+4*$A6+2),0)+IF(Analyse!$E$105="X",INDIRECT("'DATA - økonomi'!AJ"&amp;4+15*$A6+4*$A6+3),0)+IF(Analyse!$E$106="X",INDIRECT("'DATA - økonomi'!AJ"&amp;4+15*$A6+4*$A6+4),0)+IF(Analyse!$E$107="X",INDIRECT("'DATA - økonomi'!AJ"&amp;4+15*$A6+4*$A6+5),0)+IF(Analyse!$E$108="X",INDIRECT("'DATA - økonomi'!AJ"&amp;4+15*$A6+4*$A6+6),0)+IF(Analyse!$E$109="X",INDIRECT("'DATA - økonomi'!AJ"&amp;4+15*$A6+4*$A6+7),0)+IF(Analyse!$E$110="X",INDIRECT("'DATA - økonomi'!AJ"&amp;4+15*$A6+4*$A6+8),0)+IF(Analyse!$E$111="X",INDIRECT("'DATA - økonomi'!AJ"&amp;4+15*$A6+4*$A6+9),0)+IF(Analyse!$E$112="X",INDIRECT("'DATA - økonomi'!AJ"&amp;4+15*$A6+4*$A6+10),0)+IF(Analyse!$E$115="X",INDIRECT("'DATA - økonomi'!AJ"&amp;4+15*$A6+4*$A6+11),0)+IF(Analyse!$E$116="X",INDIRECT("'DATA - økonomi'!AJ"&amp;4+15*$A6+4*$A6+12),0)+IF(Analyse!$E$117="X",INDIRECT("'DATA - økonomi'!AJ"&amp;4+15*$A6+4*$A6+13),0)+IF(Analyse!$E$129="X",INDIRECT("'DATA - økonomi'!AJ"&amp;4+15*$A6+4*$A6+14),0)</f>
        <v>0</v>
      </c>
      <c r="AK6" s="42">
        <f ca="1">IF(Analyse!$E$3="X",INDIRECT("'DATA - økonomi'!AK"&amp;4+15*$A6+4*$A6+0),0)+IF(Analyse!$E$4="X",INDIRECT("'DATA - økonomi'!AK"&amp;4+15*$A6+4*$A6+1),0)+IF(Analyse!$E$104="X",INDIRECT("'DATA - økonomi'!AK"&amp;4+15*$A6+4*$A6+2),0)+IF(Analyse!$E$105="X",INDIRECT("'DATA - økonomi'!AK"&amp;4+15*$A6+4*$A6+3),0)+IF(Analyse!$E$106="X",INDIRECT("'DATA - økonomi'!AK"&amp;4+15*$A6+4*$A6+4),0)+IF(Analyse!$E$107="X",INDIRECT("'DATA - økonomi'!AK"&amp;4+15*$A6+4*$A6+5),0)+IF(Analyse!$E$108="X",INDIRECT("'DATA - økonomi'!AK"&amp;4+15*$A6+4*$A6+6),0)+IF(Analyse!$E$109="X",INDIRECT("'DATA - økonomi'!AK"&amp;4+15*$A6+4*$A6+7),0)+IF(Analyse!$E$110="X",INDIRECT("'DATA - økonomi'!AK"&amp;4+15*$A6+4*$A6+8),0)+IF(Analyse!$E$111="X",INDIRECT("'DATA - økonomi'!AK"&amp;4+15*$A6+4*$A6+9),0)+IF(Analyse!$E$112="X",INDIRECT("'DATA - økonomi'!AK"&amp;4+15*$A6+4*$A6+10),0)+IF(Analyse!$E$115="X",INDIRECT("'DATA - økonomi'!AK"&amp;4+15*$A6+4*$A6+11),0)+IF(Analyse!$E$116="X",INDIRECT("'DATA - økonomi'!AK"&amp;4+15*$A6+4*$A6+12),0)+IF(Analyse!$E$117="X",INDIRECT("'DATA - økonomi'!AK"&amp;4+15*$A6+4*$A6+13),0)+IF(Analyse!$E$129="X",INDIRECT("'DATA - økonomi'!AK"&amp;4+15*$A6+4*$A6+14),0)</f>
        <v>0</v>
      </c>
      <c r="AL6" s="42">
        <f ca="1">IF(Analyse!$E$3="X",INDIRECT("'DATA - økonomi'!AL"&amp;4+15*$A6+4*$A6+0),0)+IF(Analyse!$E$4="X",INDIRECT("'DATA - økonomi'!AL"&amp;4+15*$A6+4*$A6+1),0)+IF(Analyse!$E$104="X",INDIRECT("'DATA - økonomi'!AL"&amp;4+15*$A6+4*$A6+2),0)+IF(Analyse!$E$105="X",INDIRECT("'DATA - økonomi'!AL"&amp;4+15*$A6+4*$A6+3),0)+IF(Analyse!$E$106="X",INDIRECT("'DATA - økonomi'!AL"&amp;4+15*$A6+4*$A6+4),0)+IF(Analyse!$E$107="X",INDIRECT("'DATA - økonomi'!AL"&amp;4+15*$A6+4*$A6+5),0)+IF(Analyse!$E$108="X",INDIRECT("'DATA - økonomi'!AL"&amp;4+15*$A6+4*$A6+6),0)+IF(Analyse!$E$109="X",INDIRECT("'DATA - økonomi'!AL"&amp;4+15*$A6+4*$A6+7),0)+IF(Analyse!$E$110="X",INDIRECT("'DATA - økonomi'!AL"&amp;4+15*$A6+4*$A6+8),0)+IF(Analyse!$E$111="X",INDIRECT("'DATA - økonomi'!AL"&amp;4+15*$A6+4*$A6+9),0)+IF(Analyse!$E$112="X",INDIRECT("'DATA - økonomi'!AL"&amp;4+15*$A6+4*$A6+10),0)+IF(Analyse!$E$115="X",INDIRECT("'DATA - økonomi'!AL"&amp;4+15*$A6+4*$A6+11),0)+IF(Analyse!$E$116="X",INDIRECT("'DATA - økonomi'!AL"&amp;4+15*$A6+4*$A6+12),0)+IF(Analyse!$E$117="X",INDIRECT("'DATA - økonomi'!AL"&amp;4+15*$A6+4*$A6+13),0)+IF(Analyse!$E$129="X",INDIRECT("'DATA - økonomi'!AL"&amp;4+15*$A6+4*$A6+14),0)</f>
        <v>0</v>
      </c>
      <c r="AM6" s="36"/>
      <c r="AN6" s="41" t="s">
        <v>14</v>
      </c>
      <c r="AO6" s="42">
        <f t="shared" ca="1" si="0"/>
        <v>14034.558999999999</v>
      </c>
      <c r="AP6" s="42">
        <f t="shared" ca="1" si="1"/>
        <v>13948.975</v>
      </c>
      <c r="AQ6" s="42">
        <f t="shared" ca="1" si="2"/>
        <v>14034.558999999999</v>
      </c>
      <c r="AR6" s="42">
        <f t="shared" ca="1" si="3"/>
        <v>13948.975</v>
      </c>
      <c r="AS6" s="42">
        <f t="shared" ca="1" si="4"/>
        <v>14060.736000000001</v>
      </c>
      <c r="AT6" s="42">
        <f t="shared" ca="1" si="5"/>
        <v>14245.632</v>
      </c>
      <c r="AU6" s="42">
        <f t="shared" ca="1" si="6"/>
        <v>14341.65</v>
      </c>
      <c r="AV6" s="42">
        <f t="shared" ca="1" si="7"/>
        <v>14484.89</v>
      </c>
      <c r="AW6" s="42">
        <f t="shared" ca="1" si="8"/>
        <v>14695.157999999998</v>
      </c>
      <c r="AX6" s="42">
        <f t="shared" ca="1" si="9"/>
        <v>14662.076000000001</v>
      </c>
      <c r="AY6" s="36"/>
    </row>
    <row r="7" spans="1:51" x14ac:dyDescent="0.25">
      <c r="A7" s="38">
        <v>3</v>
      </c>
      <c r="B7" s="41" t="s">
        <v>15</v>
      </c>
      <c r="C7" s="42">
        <f ca="1">IF(Analyse!$E$3="X",INDIRECT("'DATA - økonomi'!C"&amp;4+15*$A7+4*$A7+0),0)+IF(Analyse!$E$4="X",INDIRECT("'DATA - økonomi'!C"&amp;4+15*$A7+4*$A7+1),0)+IF(Analyse!$E$104="X",INDIRECT("'DATA - økonomi'!C"&amp;4+15*$A7+4*$A7+2),0)+IF(Analyse!$E$105="X",INDIRECT("'DATA - økonomi'!C"&amp;4+15*$A7+4*$A7+3),0)+IF(Analyse!$E$106="X",INDIRECT("'DATA - økonomi'!C"&amp;4+15*$A7+4*$A7+4),0)+IF(Analyse!$E$107="X",INDIRECT("'DATA - økonomi'!C"&amp;4+15*$A7+4*$A7+5),0)+IF(Analyse!$E$108="X",INDIRECT("'DATA - økonomi'!C"&amp;4+15*$A7+4*$A7+6),0)+IF(Analyse!$E$109="X",INDIRECT("'DATA - økonomi'!C"&amp;4+15*$A7+4*$A7+7),0)+IF(Analyse!$E$110="X",INDIRECT("'DATA - økonomi'!C"&amp;4+15*$A7+4*$A7+8),0)+IF(Analyse!$E$111="X",INDIRECT("'DATA - økonomi'!C"&amp;4+15*$A7+4*$A7+9),0)+IF(Analyse!$E$112="X",INDIRECT("'DATA - økonomi'!C"&amp;4+15*$A7+4*$A7+10),0)+IF(Analyse!$E$115="X",INDIRECT("'DATA - økonomi'!C"&amp;4+15*$A7+4*$A7+11),0)+IF(Analyse!$E$116="X",INDIRECT("'DATA - økonomi'!C"&amp;4+15*$A7+4*$A7+12),0)+IF(Analyse!$E$117="X",INDIRECT("'DATA - økonomi'!C"&amp;4+15*$A7+4*$A7+13),0)+IF(Analyse!$E$129="X",INDIRECT("'DATA - økonomi'!C"&amp;4+15*$A7+4*$A7+14),0)</f>
        <v>0</v>
      </c>
      <c r="D7" s="42">
        <f ca="1">IF(Analyse!$E$3="X",INDIRECT("'DATA - økonomi'!D"&amp;4+15*$A7+4*$A7+0),0)+IF(Analyse!$E$4="X",INDIRECT("'DATA - økonomi'!D"&amp;4+15*$A7+4*$A7+1),0)+IF(Analyse!$E$104="X",INDIRECT("'DATA - økonomi'!D"&amp;4+15*$A7+4*$A7+2),0)+IF(Analyse!$E$105="X",INDIRECT("'DATA - økonomi'!D"&amp;4+15*$A7+4*$A7+3),0)+IF(Analyse!$E$106="X",INDIRECT("'DATA - økonomi'!D"&amp;4+15*$A7+4*$A7+4),0)+IF(Analyse!$E$107="X",INDIRECT("'DATA - økonomi'!D"&amp;4+15*$A7+4*$A7+5),0)+IF(Analyse!$E$108="X",INDIRECT("'DATA - økonomi'!D"&amp;4+15*$A7+4*$A7+6),0)+IF(Analyse!$E$109="X",INDIRECT("'DATA - økonomi'!D"&amp;4+15*$A7+4*$A7+7),0)+IF(Analyse!$E$110="X",INDIRECT("'DATA - økonomi'!D"&amp;4+15*$A7+4*$A7+8),0)+IF(Analyse!$E$111="X",INDIRECT("'DATA - økonomi'!D"&amp;4+15*$A7+4*$A7+9),0)+IF(Analyse!$E$112="X",INDIRECT("'DATA - økonomi'!D"&amp;4+15*$A7+4*$A7+10),0)+IF(Analyse!$E$115="X",INDIRECT("'DATA - økonomi'!D"&amp;4+15*$A7+4*$A7+11),0)+IF(Analyse!$E$116="X",INDIRECT("'DATA - økonomi'!D"&amp;4+15*$A7+4*$A7+12),0)+IF(Analyse!$E$117="X",INDIRECT("'DATA - økonomi'!D"&amp;4+15*$A7+4*$A7+13),0)+IF(Analyse!$E$129="X",INDIRECT("'DATA - økonomi'!D"&amp;4+15*$A7+4*$A7+14),0)</f>
        <v>0</v>
      </c>
      <c r="E7" s="42">
        <f ca="1">IF(Analyse!$E$3="X",INDIRECT("'DATA - økonomi'!E"&amp;4+15*$A7+4*$A7+0),0)+IF(Analyse!$E$4="X",INDIRECT("'DATA - økonomi'!E"&amp;4+15*$A7+4*$A7+1),0)+IF(Analyse!$E$104="X",INDIRECT("'DATA - økonomi'!E"&amp;4+15*$A7+4*$A7+2),0)+IF(Analyse!$E$105="X",INDIRECT("'DATA - økonomi'!E"&amp;4+15*$A7+4*$A7+3),0)+IF(Analyse!$E$106="X",INDIRECT("'DATA - økonomi'!E"&amp;4+15*$A7+4*$A7+4),0)+IF(Analyse!$E$107="X",INDIRECT("'DATA - økonomi'!E"&amp;4+15*$A7+4*$A7+5),0)+IF(Analyse!$E$108="X",INDIRECT("'DATA - økonomi'!E"&amp;4+15*$A7+4*$A7+6),0)+IF(Analyse!$E$109="X",INDIRECT("'DATA - økonomi'!E"&amp;4+15*$A7+4*$A7+7),0)+IF(Analyse!$E$110="X",INDIRECT("'DATA - økonomi'!E"&amp;4+15*$A7+4*$A7+8),0)+IF(Analyse!$E$111="X",INDIRECT("'DATA - økonomi'!E"&amp;4+15*$A7+4*$A7+9),0)+IF(Analyse!$E$112="X",INDIRECT("'DATA - økonomi'!E"&amp;4+15*$A7+4*$A7+10),0)+IF(Analyse!$E$115="X",INDIRECT("'DATA - økonomi'!E"&amp;4+15*$A7+4*$A7+11),0)+IF(Analyse!$E$116="X",INDIRECT("'DATA - økonomi'!E"&amp;4+15*$A7+4*$A7+12),0)+IF(Analyse!$E$117="X",INDIRECT("'DATA - økonomi'!E"&amp;4+15*$A7+4*$A7+13),0)+IF(Analyse!$E$129="X",INDIRECT("'DATA - økonomi'!E"&amp;4+15*$A7+4*$A7+14),0)</f>
        <v>0</v>
      </c>
      <c r="F7" s="42">
        <f ca="1">IF(Analyse!$E$3="X",INDIRECT("'DATA - økonomi'!F"&amp;4+15*$A7+4*$A7+0),0)+IF(Analyse!$E$4="X",INDIRECT("'DATA - økonomi'!F"&amp;4+15*$A7+4*$A7+1),0)+IF(Analyse!$E$104="X",INDIRECT("'DATA - økonomi'!F"&amp;4+15*$A7+4*$A7+2),0)+IF(Analyse!$E$105="X",INDIRECT("'DATA - økonomi'!F"&amp;4+15*$A7+4*$A7+3),0)+IF(Analyse!$E$106="X",INDIRECT("'DATA - økonomi'!F"&amp;4+15*$A7+4*$A7+4),0)+IF(Analyse!$E$107="X",INDIRECT("'DATA - økonomi'!F"&amp;4+15*$A7+4*$A7+5),0)+IF(Analyse!$E$108="X",INDIRECT("'DATA - økonomi'!F"&amp;4+15*$A7+4*$A7+6),0)+IF(Analyse!$E$109="X",INDIRECT("'DATA - økonomi'!F"&amp;4+15*$A7+4*$A7+7),0)+IF(Analyse!$E$110="X",INDIRECT("'DATA - økonomi'!F"&amp;4+15*$A7+4*$A7+8),0)+IF(Analyse!$E$111="X",INDIRECT("'DATA - økonomi'!F"&amp;4+15*$A7+4*$A7+9),0)+IF(Analyse!$E$112="X",INDIRECT("'DATA - økonomi'!F"&amp;4+15*$A7+4*$A7+10),0)+IF(Analyse!$E$115="X",INDIRECT("'DATA - økonomi'!F"&amp;4+15*$A7+4*$A7+11),0)+IF(Analyse!$E$116="X",INDIRECT("'DATA - økonomi'!F"&amp;4+15*$A7+4*$A7+12),0)+IF(Analyse!$E$117="X",INDIRECT("'DATA - økonomi'!F"&amp;4+15*$A7+4*$A7+13),0)+IF(Analyse!$E$129="X",INDIRECT("'DATA - økonomi'!F"&amp;4+15*$A7+4*$A7+14),0)</f>
        <v>0</v>
      </c>
      <c r="G7" s="42">
        <f ca="1">IF(Analyse!$E$3="X",INDIRECT("'DATA - økonomi'!G"&amp;4+15*$A7+4*$A7+0),0)+IF(Analyse!$E$4="X",INDIRECT("'DATA - økonomi'!G"&amp;4+15*$A7+4*$A7+1),0)+IF(Analyse!$E$104="X",INDIRECT("'DATA - økonomi'!G"&amp;4+15*$A7+4*$A7+2),0)+IF(Analyse!$E$105="X",INDIRECT("'DATA - økonomi'!G"&amp;4+15*$A7+4*$A7+3),0)+IF(Analyse!$E$106="X",INDIRECT("'DATA - økonomi'!G"&amp;4+15*$A7+4*$A7+4),0)+IF(Analyse!$E$107="X",INDIRECT("'DATA - økonomi'!G"&amp;4+15*$A7+4*$A7+5),0)+IF(Analyse!$E$108="X",INDIRECT("'DATA - økonomi'!G"&amp;4+15*$A7+4*$A7+6),0)+IF(Analyse!$E$109="X",INDIRECT("'DATA - økonomi'!G"&amp;4+15*$A7+4*$A7+7),0)+IF(Analyse!$E$110="X",INDIRECT("'DATA - økonomi'!G"&amp;4+15*$A7+4*$A7+8),0)+IF(Analyse!$E$111="X",INDIRECT("'DATA - økonomi'!G"&amp;4+15*$A7+4*$A7+9),0)+IF(Analyse!$E$112="X",INDIRECT("'DATA - økonomi'!G"&amp;4+15*$A7+4*$A7+10),0)+IF(Analyse!$E$115="X",INDIRECT("'DATA - økonomi'!G"&amp;4+15*$A7+4*$A7+11),0)+IF(Analyse!$E$116="X",INDIRECT("'DATA - økonomi'!G"&amp;4+15*$A7+4*$A7+12),0)+IF(Analyse!$E$117="X",INDIRECT("'DATA - økonomi'!G"&amp;4+15*$A7+4*$A7+13),0)+IF(Analyse!$E$129="X",INDIRECT("'DATA - økonomi'!G"&amp;4+15*$A7+4*$A7+14),0)</f>
        <v>0</v>
      </c>
      <c r="H7" s="42">
        <f ca="1">IF(Analyse!$E$3="X",INDIRECT("'DATA - økonomi'!H"&amp;4+15*$A7+4*$A7+0),0)+IF(Analyse!$E$4="X",INDIRECT("'DATA - økonomi'!H"&amp;4+15*$A7+4*$A7+1),0)+IF(Analyse!$E$104="X",INDIRECT("'DATA - økonomi'!H"&amp;4+15*$A7+4*$A7+2),0)+IF(Analyse!$E$105="X",INDIRECT("'DATA - økonomi'!H"&amp;4+15*$A7+4*$A7+3),0)+IF(Analyse!$E$106="X",INDIRECT("'DATA - økonomi'!H"&amp;4+15*$A7+4*$A7+4),0)+IF(Analyse!$E$107="X",INDIRECT("'DATA - økonomi'!H"&amp;4+15*$A7+4*$A7+5),0)+IF(Analyse!$E$108="X",INDIRECT("'DATA - økonomi'!H"&amp;4+15*$A7+4*$A7+6),0)+IF(Analyse!$E$109="X",INDIRECT("'DATA - økonomi'!H"&amp;4+15*$A7+4*$A7+7),0)+IF(Analyse!$E$110="X",INDIRECT("'DATA - økonomi'!H"&amp;4+15*$A7+4*$A7+8),0)+IF(Analyse!$E$111="X",INDIRECT("'DATA - økonomi'!H"&amp;4+15*$A7+4*$A7+9),0)+IF(Analyse!$E$112="X",INDIRECT("'DATA - økonomi'!H"&amp;4+15*$A7+4*$A7+10),0)+IF(Analyse!$E$115="X",INDIRECT("'DATA - økonomi'!H"&amp;4+15*$A7+4*$A7+11),0)+IF(Analyse!$E$116="X",INDIRECT("'DATA - økonomi'!H"&amp;4+15*$A7+4*$A7+12),0)+IF(Analyse!$E$117="X",INDIRECT("'DATA - økonomi'!H"&amp;4+15*$A7+4*$A7+13),0)+IF(Analyse!$E$129="X",INDIRECT("'DATA - økonomi'!H"&amp;4+15*$A7+4*$A7+14),0)</f>
        <v>0</v>
      </c>
      <c r="I7" s="42">
        <f ca="1">IF(Analyse!$E$3="X",INDIRECT("'DATA - økonomi'!I"&amp;4+15*$A7+4*$A7+0),0)+IF(Analyse!$E$4="X",INDIRECT("'DATA - økonomi'!I"&amp;4+15*$A7+4*$A7+1),0)+IF(Analyse!$E$104="X",INDIRECT("'DATA - økonomi'!I"&amp;4+15*$A7+4*$A7+2),0)+IF(Analyse!$E$105="X",INDIRECT("'DATA - økonomi'!I"&amp;4+15*$A7+4*$A7+3),0)+IF(Analyse!$E$106="X",INDIRECT("'DATA - økonomi'!I"&amp;4+15*$A7+4*$A7+4),0)+IF(Analyse!$E$107="X",INDIRECT("'DATA - økonomi'!I"&amp;4+15*$A7+4*$A7+5),0)+IF(Analyse!$E$108="X",INDIRECT("'DATA - økonomi'!I"&amp;4+15*$A7+4*$A7+6),0)+IF(Analyse!$E$109="X",INDIRECT("'DATA - økonomi'!I"&amp;4+15*$A7+4*$A7+7),0)+IF(Analyse!$E$110="X",INDIRECT("'DATA - økonomi'!I"&amp;4+15*$A7+4*$A7+8),0)+IF(Analyse!$E$111="X",INDIRECT("'DATA - økonomi'!I"&amp;4+15*$A7+4*$A7+9),0)+IF(Analyse!$E$112="X",INDIRECT("'DATA - økonomi'!I"&amp;4+15*$A7+4*$A7+10),0)+IF(Analyse!$E$115="X",INDIRECT("'DATA - økonomi'!I"&amp;4+15*$A7+4*$A7+11),0)+IF(Analyse!$E$116="X",INDIRECT("'DATA - økonomi'!I"&amp;4+15*$A7+4*$A7+12),0)+IF(Analyse!$E$117="X",INDIRECT("'DATA - økonomi'!I"&amp;4+15*$A7+4*$A7+13),0)+IF(Analyse!$E$129="X",INDIRECT("'DATA - økonomi'!I"&amp;4+15*$A7+4*$A7+14),0)</f>
        <v>0</v>
      </c>
      <c r="J7" s="42">
        <f ca="1">IF(Analyse!$E$3="X",INDIRECT("'DATA - økonomi'!J"&amp;4+15*$A7+4*$A7+0),0)+IF(Analyse!$E$4="X",INDIRECT("'DATA - økonomi'!J"&amp;4+15*$A7+4*$A7+1),0)+IF(Analyse!$E$104="X",INDIRECT("'DATA - økonomi'!J"&amp;4+15*$A7+4*$A7+2),0)+IF(Analyse!$E$105="X",INDIRECT("'DATA - økonomi'!J"&amp;4+15*$A7+4*$A7+3),0)+IF(Analyse!$E$106="X",INDIRECT("'DATA - økonomi'!J"&amp;4+15*$A7+4*$A7+4),0)+IF(Analyse!$E$107="X",INDIRECT("'DATA - økonomi'!J"&amp;4+15*$A7+4*$A7+5),0)+IF(Analyse!$E$108="X",INDIRECT("'DATA - økonomi'!J"&amp;4+15*$A7+4*$A7+6),0)+IF(Analyse!$E$109="X",INDIRECT("'DATA - økonomi'!J"&amp;4+15*$A7+4*$A7+7),0)+IF(Analyse!$E$110="X",INDIRECT("'DATA - økonomi'!J"&amp;4+15*$A7+4*$A7+8),0)+IF(Analyse!$E$111="X",INDIRECT("'DATA - økonomi'!J"&amp;4+15*$A7+4*$A7+9),0)+IF(Analyse!$E$112="X",INDIRECT("'DATA - økonomi'!J"&amp;4+15*$A7+4*$A7+10),0)+IF(Analyse!$E$115="X",INDIRECT("'DATA - økonomi'!J"&amp;4+15*$A7+4*$A7+11),0)+IF(Analyse!$E$116="X",INDIRECT("'DATA - økonomi'!J"&amp;4+15*$A7+4*$A7+12),0)+IF(Analyse!$E$117="X",INDIRECT("'DATA - økonomi'!J"&amp;4+15*$A7+4*$A7+13),0)+IF(Analyse!$E$129="X",INDIRECT("'DATA - økonomi'!J"&amp;4+15*$A7+4*$A7+14),0)</f>
        <v>0</v>
      </c>
      <c r="K7" s="42">
        <f ca="1">IF(Analyse!$E$3="X",INDIRECT("'DATA - økonomi'!K"&amp;4+15*$A7+4*$A7+0),0)+IF(Analyse!$E$4="X",INDIRECT("'DATA - økonomi'!K"&amp;4+15*$A7+4*$A7+1),0)+IF(Analyse!$E$104="X",INDIRECT("'DATA - økonomi'!K"&amp;4+15*$A7+4*$A7+2),0)+IF(Analyse!$E$105="X",INDIRECT("'DATA - økonomi'!K"&amp;4+15*$A7+4*$A7+3),0)+IF(Analyse!$E$106="X",INDIRECT("'DATA - økonomi'!K"&amp;4+15*$A7+4*$A7+4),0)+IF(Analyse!$E$107="X",INDIRECT("'DATA - økonomi'!K"&amp;4+15*$A7+4*$A7+5),0)+IF(Analyse!$E$108="X",INDIRECT("'DATA - økonomi'!K"&amp;4+15*$A7+4*$A7+6),0)+IF(Analyse!$E$109="X",INDIRECT("'DATA - økonomi'!K"&amp;4+15*$A7+4*$A7+7),0)+IF(Analyse!$E$110="X",INDIRECT("'DATA - økonomi'!K"&amp;4+15*$A7+4*$A7+8),0)+IF(Analyse!$E$111="X",INDIRECT("'DATA - økonomi'!K"&amp;4+15*$A7+4*$A7+9),0)+IF(Analyse!$E$112="X",INDIRECT("'DATA - økonomi'!K"&amp;4+15*$A7+4*$A7+10),0)+IF(Analyse!$E$115="X",INDIRECT("'DATA - økonomi'!K"&amp;4+15*$A7+4*$A7+11),0)+IF(Analyse!$E$116="X",INDIRECT("'DATA - økonomi'!K"&amp;4+15*$A7+4*$A7+12),0)+IF(Analyse!$E$117="X",INDIRECT("'DATA - økonomi'!K"&amp;4+15*$A7+4*$A7+13),0)+IF(Analyse!$E$129="X",INDIRECT("'DATA - økonomi'!K"&amp;4+15*$A7+4*$A7+14),0)</f>
        <v>0</v>
      </c>
      <c r="L7" s="42">
        <f ca="1">IF(Analyse!$E$3="X",INDIRECT("'DATA - økonomi'!L"&amp;4+15*$A7+4*$A7+0),0)+IF(Analyse!$E$4="X",INDIRECT("'DATA - økonomi'!L"&amp;4+15*$A7+4*$A7+1),0)+IF(Analyse!$E$104="X",INDIRECT("'DATA - økonomi'!L"&amp;4+15*$A7+4*$A7+2),0)+IF(Analyse!$E$105="X",INDIRECT("'DATA - økonomi'!L"&amp;4+15*$A7+4*$A7+3),0)+IF(Analyse!$E$106="X",INDIRECT("'DATA - økonomi'!L"&amp;4+15*$A7+4*$A7+4),0)+IF(Analyse!$E$107="X",INDIRECT("'DATA - økonomi'!L"&amp;4+15*$A7+4*$A7+5),0)+IF(Analyse!$E$108="X",INDIRECT("'DATA - økonomi'!L"&amp;4+15*$A7+4*$A7+6),0)+IF(Analyse!$E$109="X",INDIRECT("'DATA - økonomi'!L"&amp;4+15*$A7+4*$A7+7),0)+IF(Analyse!$E$110="X",INDIRECT("'DATA - økonomi'!L"&amp;4+15*$A7+4*$A7+8),0)+IF(Analyse!$E$111="X",INDIRECT("'DATA - økonomi'!L"&amp;4+15*$A7+4*$A7+9),0)+IF(Analyse!$E$112="X",INDIRECT("'DATA - økonomi'!L"&amp;4+15*$A7+4*$A7+10),0)+IF(Analyse!$E$115="X",INDIRECT("'DATA - økonomi'!L"&amp;4+15*$A7+4*$A7+11),0)+IF(Analyse!$E$116="X",INDIRECT("'DATA - økonomi'!L"&amp;4+15*$A7+4*$A7+12),0)+IF(Analyse!$E$117="X",INDIRECT("'DATA - økonomi'!L"&amp;4+15*$A7+4*$A7+13),0)+IF(Analyse!$E$129="X",INDIRECT("'DATA - økonomi'!L"&amp;4+15*$A7+4*$A7+14),0)</f>
        <v>0</v>
      </c>
      <c r="M7" s="42">
        <f ca="1">IF(Analyse!$E$3="X",INDIRECT("'DATA - økonomi'!M"&amp;4+15*$A7+4*$A7+0),0)+IF(Analyse!$E$4="X",INDIRECT("'DATA - økonomi'!M"&amp;4+15*$A7+4*$A7+1),0)+IF(Analyse!$E$104="X",INDIRECT("'DATA - økonomi'!M"&amp;4+15*$A7+4*$A7+2),0)+IF(Analyse!$E$105="X",INDIRECT("'DATA - økonomi'!M"&amp;4+15*$A7+4*$A7+3),0)+IF(Analyse!$E$106="X",INDIRECT("'DATA - økonomi'!M"&amp;4+15*$A7+4*$A7+4),0)+IF(Analyse!$E$107="X",INDIRECT("'DATA - økonomi'!M"&amp;4+15*$A7+4*$A7+5),0)+IF(Analyse!$E$108="X",INDIRECT("'DATA - økonomi'!M"&amp;4+15*$A7+4*$A7+6),0)+IF(Analyse!$E$109="X",INDIRECT("'DATA - økonomi'!M"&amp;4+15*$A7+4*$A7+7),0)+IF(Analyse!$E$110="X",INDIRECT("'DATA - økonomi'!M"&amp;4+15*$A7+4*$A7+8),0)+IF(Analyse!$E$111="X",INDIRECT("'DATA - økonomi'!M"&amp;4+15*$A7+4*$A7+9),0)+IF(Analyse!$E$112="X",INDIRECT("'DATA - økonomi'!M"&amp;4+15*$A7+4*$A7+10),0)+IF(Analyse!$E$115="X",INDIRECT("'DATA - økonomi'!M"&amp;4+15*$A7+4*$A7+11),0)+IF(Analyse!$E$116="X",INDIRECT("'DATA - økonomi'!M"&amp;4+15*$A7+4*$A7+12),0)+IF(Analyse!$E$117="X",INDIRECT("'DATA - økonomi'!M"&amp;4+15*$A7+4*$A7+13),0)+IF(Analyse!$E$129="X",INDIRECT("'DATA - økonomi'!M"&amp;4+15*$A7+4*$A7+14),0)</f>
        <v>0</v>
      </c>
      <c r="N7" s="38"/>
      <c r="O7" s="41" t="s">
        <v>15</v>
      </c>
      <c r="P7" s="42">
        <f ca="1">IF(Analyse!$E$3="X",INDIRECT("'DATA - økonomi'!P"&amp;4+15*$A7+4*$A7+0),0)+IF(Analyse!$E$4="X",INDIRECT("'DATA - økonomi'!P"&amp;4+15*$A7+4*$A7+1),0)+IF(Analyse!$E$104="X",INDIRECT("'DATA - økonomi'!P"&amp;4+15*$A7+4*$A7+2),0)+IF(Analyse!$E$105="X",INDIRECT("'DATA - økonomi'!P"&amp;4+15*$A7+4*$A7+3),0)+IF(Analyse!$E$106="X",INDIRECT("'DATA - økonomi'!P"&amp;4+15*$A7+4*$A7+4),0)+IF(Analyse!$E$107="X",INDIRECT("'DATA - økonomi'!P"&amp;4+15*$A7+4*$A7+5),0)+IF(Analyse!$E$108="X",INDIRECT("'DATA - økonomi'!P"&amp;4+15*$A7+4*$A7+6),0)+IF(Analyse!$E$109="X",INDIRECT("'DATA - økonomi'!P"&amp;4+15*$A7+4*$A7+7),0)+IF(Analyse!$E$110="X",INDIRECT("'DATA - økonomi'!P"&amp;4+15*$A7+4*$A7+8),0)+IF(Analyse!$E$111="X",INDIRECT("'DATA - økonomi'!P"&amp;4+15*$A7+4*$A7+9),0)+IF(Analyse!$E$112="X",INDIRECT("'DATA - økonomi'!P"&amp;4+15*$A7+4*$A7+10),0)+IF(Analyse!$E$115="X",INDIRECT("'DATA - økonomi'!P"&amp;4+15*$A7+4*$A7+11),0)+IF(Analyse!$E$116="X",INDIRECT("'DATA - økonomi'!P"&amp;4+15*$A7+4*$A7+12),0)+IF(Analyse!$E$117="X",INDIRECT("'DATA - økonomi'!P"&amp;4+15*$A7+4*$A7+13),0)+IF(Analyse!$E$129="X",INDIRECT("'DATA - økonomi'!P"&amp;4+15*$A7+4*$A7+14),0)</f>
        <v>0</v>
      </c>
      <c r="Q7" s="42">
        <f ca="1">IF(Analyse!$E$3="X",INDIRECT("'DATA - økonomi'!Q"&amp;4+15*$A7+4*$A7+0),0)+IF(Analyse!$E$4="X",INDIRECT("'DATA - økonomi'!Q"&amp;4+15*$A7+4*$A7+1),0)+IF(Analyse!$E$104="X",INDIRECT("'DATA - økonomi'!Q"&amp;4+15*$A7+4*$A7+2),0)+IF(Analyse!$E$105="X",INDIRECT("'DATA - økonomi'!Q"&amp;4+15*$A7+4*$A7+3),0)+IF(Analyse!$E$106="X",INDIRECT("'DATA - økonomi'!Q"&amp;4+15*$A7+4*$A7+4),0)+IF(Analyse!$E$107="X",INDIRECT("'DATA - økonomi'!Q"&amp;4+15*$A7+4*$A7+5),0)+IF(Analyse!$E$108="X",INDIRECT("'DATA - økonomi'!Q"&amp;4+15*$A7+4*$A7+6),0)+IF(Analyse!$E$109="X",INDIRECT("'DATA - økonomi'!Q"&amp;4+15*$A7+4*$A7+7),0)+IF(Analyse!$E$110="X",INDIRECT("'DATA - økonomi'!Q"&amp;4+15*$A7+4*$A7+8),0)+IF(Analyse!$E$111="X",INDIRECT("'DATA - økonomi'!Q"&amp;4+15*$A7+4*$A7+9),0)+IF(Analyse!$E$112="X",INDIRECT("'DATA - økonomi'!Q"&amp;4+15*$A7+4*$A7+10),0)+IF(Analyse!$E$115="X",INDIRECT("'DATA - økonomi'!Q"&amp;4+15*$A7+4*$A7+11),0)+IF(Analyse!$E$116="X",INDIRECT("'DATA - økonomi'!Q"&amp;4+15*$A7+4*$A7+12),0)+IF(Analyse!$E$117="X",INDIRECT("'DATA - økonomi'!Q"&amp;4+15*$A7+4*$A7+13),0)+IF(Analyse!$E$129="X",INDIRECT("'DATA - økonomi'!Q"&amp;4+15*$A7+4*$A7+14),0)</f>
        <v>0</v>
      </c>
      <c r="R7" s="42">
        <f ca="1">IF(Analyse!$E$3="X",INDIRECT("'DATA - økonomi'!R"&amp;4+15*$A7+4*$A7+0),0)+IF(Analyse!$E$4="X",INDIRECT("'DATA - økonomi'!R"&amp;4+15*$A7+4*$A7+1),0)+IF(Analyse!$E$104="X",INDIRECT("'DATA - økonomi'!R"&amp;4+15*$A7+4*$A7+2),0)+IF(Analyse!$E$105="X",INDIRECT("'DATA - økonomi'!R"&amp;4+15*$A7+4*$A7+3),0)+IF(Analyse!$E$106="X",INDIRECT("'DATA - økonomi'!R"&amp;4+15*$A7+4*$A7+4),0)+IF(Analyse!$E$107="X",INDIRECT("'DATA - økonomi'!R"&amp;4+15*$A7+4*$A7+5),0)+IF(Analyse!$E$108="X",INDIRECT("'DATA - økonomi'!R"&amp;4+15*$A7+4*$A7+6),0)+IF(Analyse!$E$109="X",INDIRECT("'DATA - økonomi'!R"&amp;4+15*$A7+4*$A7+7),0)+IF(Analyse!$E$110="X",INDIRECT("'DATA - økonomi'!R"&amp;4+15*$A7+4*$A7+8),0)+IF(Analyse!$E$111="X",INDIRECT("'DATA - økonomi'!R"&amp;4+15*$A7+4*$A7+9),0)+IF(Analyse!$E$112="X",INDIRECT("'DATA - økonomi'!R"&amp;4+15*$A7+4*$A7+10),0)+IF(Analyse!$E$115="X",INDIRECT("'DATA - økonomi'!R"&amp;4+15*$A7+4*$A7+11),0)+IF(Analyse!$E$116="X",INDIRECT("'DATA - økonomi'!R"&amp;4+15*$A7+4*$A7+12),0)+IF(Analyse!$E$117="X",INDIRECT("'DATA - økonomi'!R"&amp;4+15*$A7+4*$A7+13),0)+IF(Analyse!$E$129="X",INDIRECT("'DATA - økonomi'!R"&amp;4+15*$A7+4*$A7+14),0)</f>
        <v>0</v>
      </c>
      <c r="S7" s="42">
        <f ca="1">IF(Analyse!$E$3="X",INDIRECT("'DATA - økonomi'!S"&amp;4+15*$A7+4*$A7+0),0)+IF(Analyse!$E$4="X",INDIRECT("'DATA - økonomi'!S"&amp;4+15*$A7+4*$A7+1),0)+IF(Analyse!$E$104="X",INDIRECT("'DATA - økonomi'!S"&amp;4+15*$A7+4*$A7+2),0)+IF(Analyse!$E$105="X",INDIRECT("'DATA - økonomi'!S"&amp;4+15*$A7+4*$A7+3),0)+IF(Analyse!$E$106="X",INDIRECT("'DATA - økonomi'!S"&amp;4+15*$A7+4*$A7+4),0)+IF(Analyse!$E$107="X",INDIRECT("'DATA - økonomi'!S"&amp;4+15*$A7+4*$A7+5),0)+IF(Analyse!$E$108="X",INDIRECT("'DATA - økonomi'!S"&amp;4+15*$A7+4*$A7+6),0)+IF(Analyse!$E$109="X",INDIRECT("'DATA - økonomi'!S"&amp;4+15*$A7+4*$A7+7),0)+IF(Analyse!$E$110="X",INDIRECT("'DATA - økonomi'!S"&amp;4+15*$A7+4*$A7+8),0)+IF(Analyse!$E$111="X",INDIRECT("'DATA - økonomi'!S"&amp;4+15*$A7+4*$A7+9),0)+IF(Analyse!$E$112="X",INDIRECT("'DATA - økonomi'!S"&amp;4+15*$A7+4*$A7+10),0)+IF(Analyse!$E$115="X",INDIRECT("'DATA - økonomi'!S"&amp;4+15*$A7+4*$A7+11),0)+IF(Analyse!$E$116="X",INDIRECT("'DATA - økonomi'!S"&amp;4+15*$A7+4*$A7+12),0)+IF(Analyse!$E$117="X",INDIRECT("'DATA - økonomi'!S"&amp;4+15*$A7+4*$A7+13),0)+IF(Analyse!$E$129="X",INDIRECT("'DATA - økonomi'!S"&amp;4+15*$A7+4*$A7+14),0)</f>
        <v>0</v>
      </c>
      <c r="T7" s="42">
        <f ca="1">IF(Analyse!$E$3="X",INDIRECT("'DATA - økonomi'!T"&amp;4+15*$A7+4*$A7+0),0)+IF(Analyse!$E$4="X",INDIRECT("'DATA - økonomi'!T"&amp;4+15*$A7+4*$A7+1),0)+IF(Analyse!$E$104="X",INDIRECT("'DATA - økonomi'!T"&amp;4+15*$A7+4*$A7+2),0)+IF(Analyse!$E$105="X",INDIRECT("'DATA - økonomi'!T"&amp;4+15*$A7+4*$A7+3),0)+IF(Analyse!$E$106="X",INDIRECT("'DATA - økonomi'!T"&amp;4+15*$A7+4*$A7+4),0)+IF(Analyse!$E$107="X",INDIRECT("'DATA - økonomi'!T"&amp;4+15*$A7+4*$A7+5),0)+IF(Analyse!$E$108="X",INDIRECT("'DATA - økonomi'!T"&amp;4+15*$A7+4*$A7+6),0)+IF(Analyse!$E$109="X",INDIRECT("'DATA - økonomi'!T"&amp;4+15*$A7+4*$A7+7),0)+IF(Analyse!$E$110="X",INDIRECT("'DATA - økonomi'!T"&amp;4+15*$A7+4*$A7+8),0)+IF(Analyse!$E$111="X",INDIRECT("'DATA - økonomi'!T"&amp;4+15*$A7+4*$A7+9),0)+IF(Analyse!$E$112="X",INDIRECT("'DATA - økonomi'!T"&amp;4+15*$A7+4*$A7+10),0)+IF(Analyse!$E$115="X",INDIRECT("'DATA - økonomi'!T"&amp;4+15*$A7+4*$A7+11),0)+IF(Analyse!$E$116="X",INDIRECT("'DATA - økonomi'!T"&amp;4+15*$A7+4*$A7+12),0)+IF(Analyse!$E$117="X",INDIRECT("'DATA - økonomi'!T"&amp;4+15*$A7+4*$A7+13),0)+IF(Analyse!$E$129="X",INDIRECT("'DATA - økonomi'!T"&amp;4+15*$A7+4*$A7+14),0)</f>
        <v>0</v>
      </c>
      <c r="U7" s="42">
        <f ca="1">IF(Analyse!$E$3="X",INDIRECT("'DATA - økonomi'!U"&amp;4+15*$A7+4*$A7+0),0)+IF(Analyse!$E$4="X",INDIRECT("'DATA - økonomi'!U"&amp;4+15*$A7+4*$A7+1),0)+IF(Analyse!$E$104="X",INDIRECT("'DATA - økonomi'!U"&amp;4+15*$A7+4*$A7+2),0)+IF(Analyse!$E$105="X",INDIRECT("'DATA - økonomi'!U"&amp;4+15*$A7+4*$A7+3),0)+IF(Analyse!$E$106="X",INDIRECT("'DATA - økonomi'!U"&amp;4+15*$A7+4*$A7+4),0)+IF(Analyse!$E$107="X",INDIRECT("'DATA - økonomi'!U"&amp;4+15*$A7+4*$A7+5),0)+IF(Analyse!$E$108="X",INDIRECT("'DATA - økonomi'!U"&amp;4+15*$A7+4*$A7+6),0)+IF(Analyse!$E$109="X",INDIRECT("'DATA - økonomi'!U"&amp;4+15*$A7+4*$A7+7),0)+IF(Analyse!$E$110="X",INDIRECT("'DATA - økonomi'!U"&amp;4+15*$A7+4*$A7+8),0)+IF(Analyse!$E$111="X",INDIRECT("'DATA - økonomi'!U"&amp;4+15*$A7+4*$A7+9),0)+IF(Analyse!$E$112="X",INDIRECT("'DATA - økonomi'!U"&amp;4+15*$A7+4*$A7+10),0)+IF(Analyse!$E$115="X",INDIRECT("'DATA - økonomi'!U"&amp;4+15*$A7+4*$A7+11),0)+IF(Analyse!$E$116="X",INDIRECT("'DATA - økonomi'!U"&amp;4+15*$A7+4*$A7+12),0)+IF(Analyse!$E$117="X",INDIRECT("'DATA - økonomi'!U"&amp;4+15*$A7+4*$A7+13),0)+IF(Analyse!$E$129="X",INDIRECT("'DATA - økonomi'!U"&amp;4+15*$A7+4*$A7+14),0)</f>
        <v>0</v>
      </c>
      <c r="V7" s="42">
        <f ca="1">IF(Analyse!$E$3="X",INDIRECT("'DATA - økonomi'!V"&amp;4+15*$A7+4*$A7+0),0)+IF(Analyse!$E$4="X",INDIRECT("'DATA - økonomi'!V"&amp;4+15*$A7+4*$A7+1),0)+IF(Analyse!$E$104="X",INDIRECT("'DATA - økonomi'!V"&amp;4+15*$A7+4*$A7+2),0)+IF(Analyse!$E$105="X",INDIRECT("'DATA - økonomi'!V"&amp;4+15*$A7+4*$A7+3),0)+IF(Analyse!$E$106="X",INDIRECT("'DATA - økonomi'!V"&amp;4+15*$A7+4*$A7+4),0)+IF(Analyse!$E$107="X",INDIRECT("'DATA - økonomi'!V"&amp;4+15*$A7+4*$A7+5),0)+IF(Analyse!$E$108="X",INDIRECT("'DATA - økonomi'!V"&amp;4+15*$A7+4*$A7+6),0)+IF(Analyse!$E$109="X",INDIRECT("'DATA - økonomi'!V"&amp;4+15*$A7+4*$A7+7),0)+IF(Analyse!$E$110="X",INDIRECT("'DATA - økonomi'!V"&amp;4+15*$A7+4*$A7+8),0)+IF(Analyse!$E$111="X",INDIRECT("'DATA - økonomi'!V"&amp;4+15*$A7+4*$A7+9),0)+IF(Analyse!$E$112="X",INDIRECT("'DATA - økonomi'!V"&amp;4+15*$A7+4*$A7+10),0)+IF(Analyse!$E$115="X",INDIRECT("'DATA - økonomi'!V"&amp;4+15*$A7+4*$A7+11),0)+IF(Analyse!$E$116="X",INDIRECT("'DATA - økonomi'!V"&amp;4+15*$A7+4*$A7+12),0)+IF(Analyse!$E$117="X",INDIRECT("'DATA - økonomi'!V"&amp;4+15*$A7+4*$A7+13),0)+IF(Analyse!$E$129="X",INDIRECT("'DATA - økonomi'!V"&amp;4+15*$A7+4*$A7+14),0)</f>
        <v>0</v>
      </c>
      <c r="W7" s="42">
        <f ca="1">IF(Analyse!$E$3="X",INDIRECT("'DATA - økonomi'!W"&amp;4+15*$A7+4*$A7+0),0)+IF(Analyse!$E$4="X",INDIRECT("'DATA - økonomi'!W"&amp;4+15*$A7+4*$A7+1),0)+IF(Analyse!$E$104="X",INDIRECT("'DATA - økonomi'!W"&amp;4+15*$A7+4*$A7+2),0)+IF(Analyse!$E$105="X",INDIRECT("'DATA - økonomi'!W"&amp;4+15*$A7+4*$A7+3),0)+IF(Analyse!$E$106="X",INDIRECT("'DATA - økonomi'!W"&amp;4+15*$A7+4*$A7+4),0)+IF(Analyse!$E$107="X",INDIRECT("'DATA - økonomi'!W"&amp;4+15*$A7+4*$A7+5),0)+IF(Analyse!$E$108="X",INDIRECT("'DATA - økonomi'!W"&amp;4+15*$A7+4*$A7+6),0)+IF(Analyse!$E$109="X",INDIRECT("'DATA - økonomi'!W"&amp;4+15*$A7+4*$A7+7),0)+IF(Analyse!$E$110="X",INDIRECT("'DATA - økonomi'!W"&amp;4+15*$A7+4*$A7+8),0)+IF(Analyse!$E$111="X",INDIRECT("'DATA - økonomi'!W"&amp;4+15*$A7+4*$A7+9),0)+IF(Analyse!$E$112="X",INDIRECT("'DATA - økonomi'!W"&amp;4+15*$A7+4*$A7+10),0)+IF(Analyse!$E$115="X",INDIRECT("'DATA - økonomi'!W"&amp;4+15*$A7+4*$A7+11),0)+IF(Analyse!$E$116="X",INDIRECT("'DATA - økonomi'!W"&amp;4+15*$A7+4*$A7+12),0)+IF(Analyse!$E$117="X",INDIRECT("'DATA - økonomi'!W"&amp;4+15*$A7+4*$A7+13),0)+IF(Analyse!$E$129="X",INDIRECT("'DATA - økonomi'!W"&amp;4+15*$A7+4*$A7+14),0)</f>
        <v>0</v>
      </c>
      <c r="X7" s="42">
        <f ca="1">IF(Analyse!$E$3="X",INDIRECT("'DATA - økonomi'!X"&amp;4+15*$A7+4*$A7+0),0)+IF(Analyse!$E$4="X",INDIRECT("'DATA - økonomi'!X"&amp;4+15*$A7+4*$A7+1),0)+IF(Analyse!$E$104="X",INDIRECT("'DATA - økonomi'!X"&amp;4+15*$A7+4*$A7+2),0)+IF(Analyse!$E$105="X",INDIRECT("'DATA - økonomi'!X"&amp;4+15*$A7+4*$A7+3),0)+IF(Analyse!$E$106="X",INDIRECT("'DATA - økonomi'!X"&amp;4+15*$A7+4*$A7+4),0)+IF(Analyse!$E$107="X",INDIRECT("'DATA - økonomi'!X"&amp;4+15*$A7+4*$A7+5),0)+IF(Analyse!$E$108="X",INDIRECT("'DATA - økonomi'!X"&amp;4+15*$A7+4*$A7+6),0)+IF(Analyse!$E$109="X",INDIRECT("'DATA - økonomi'!X"&amp;4+15*$A7+4*$A7+7),0)+IF(Analyse!$E$110="X",INDIRECT("'DATA - økonomi'!X"&amp;4+15*$A7+4*$A7+8),0)+IF(Analyse!$E$111="X",INDIRECT("'DATA - økonomi'!X"&amp;4+15*$A7+4*$A7+9),0)+IF(Analyse!$E$112="X",INDIRECT("'DATA - økonomi'!X"&amp;4+15*$A7+4*$A7+10),0)+IF(Analyse!$E$115="X",INDIRECT("'DATA - økonomi'!X"&amp;4+15*$A7+4*$A7+11),0)+IF(Analyse!$E$116="X",INDIRECT("'DATA - økonomi'!X"&amp;4+15*$A7+4*$A7+12),0)+IF(Analyse!$E$117="X",INDIRECT("'DATA - økonomi'!X"&amp;4+15*$A7+4*$A7+13),0)+IF(Analyse!$E$129="X",INDIRECT("'DATA - økonomi'!X"&amp;4+15*$A7+4*$A7+14),0)</f>
        <v>0</v>
      </c>
      <c r="Y7" s="42">
        <f ca="1">IF(Analyse!$E$3="X",INDIRECT("'DATA - økonomi'!Y"&amp;4+15*$A7+4*$A7+0),0)+IF(Analyse!$E$4="X",INDIRECT("'DATA - økonomi'!Y"&amp;4+15*$A7+4*$A7+1),0)+IF(Analyse!$E$104="X",INDIRECT("'DATA - økonomi'!Y"&amp;4+15*$A7+4*$A7+2),0)+IF(Analyse!$E$105="X",INDIRECT("'DATA - økonomi'!Y"&amp;4+15*$A7+4*$A7+3),0)+IF(Analyse!$E$106="X",INDIRECT("'DATA - økonomi'!Y"&amp;4+15*$A7+4*$A7+4),0)+IF(Analyse!$E$107="X",INDIRECT("'DATA - økonomi'!Y"&amp;4+15*$A7+4*$A7+5),0)+IF(Analyse!$E$108="X",INDIRECT("'DATA - økonomi'!Y"&amp;4+15*$A7+4*$A7+6),0)+IF(Analyse!$E$109="X",INDIRECT("'DATA - økonomi'!Y"&amp;4+15*$A7+4*$A7+7),0)+IF(Analyse!$E$110="X",INDIRECT("'DATA - økonomi'!Y"&amp;4+15*$A7+4*$A7+8),0)+IF(Analyse!$E$111="X",INDIRECT("'DATA - økonomi'!Y"&amp;4+15*$A7+4*$A7+9),0)+IF(Analyse!$E$112="X",INDIRECT("'DATA - økonomi'!Y"&amp;4+15*$A7+4*$A7+10),0)+IF(Analyse!$E$115="X",INDIRECT("'DATA - økonomi'!Y"&amp;4+15*$A7+4*$A7+11),0)+IF(Analyse!$E$116="X",INDIRECT("'DATA - økonomi'!Y"&amp;4+15*$A7+4*$A7+12),0)+IF(Analyse!$E$117="X",INDIRECT("'DATA - økonomi'!Y"&amp;4+15*$A7+4*$A7+13),0)+IF(Analyse!$E$129="X",INDIRECT("'DATA - økonomi'!Y"&amp;4+15*$A7+4*$A7+14),0)</f>
        <v>0</v>
      </c>
      <c r="Z7" s="42">
        <f ca="1">IF(Analyse!$E$3="X",INDIRECT("'DATA - økonomi'!Z"&amp;4+15*$A7+4*$A7+0),0)+IF(Analyse!$E$4="X",INDIRECT("'DATA - økonomi'!Z"&amp;4+15*$A7+4*$A7+1),0)+IF(Analyse!$E$104="X",INDIRECT("'DATA - økonomi'!Z"&amp;4+15*$A7+4*$A7+2),0)+IF(Analyse!$E$105="X",INDIRECT("'DATA - økonomi'!Z"&amp;4+15*$A7+4*$A7+3),0)+IF(Analyse!$E$106="X",INDIRECT("'DATA - økonomi'!Z"&amp;4+15*$A7+4*$A7+4),0)+IF(Analyse!$E$107="X",INDIRECT("'DATA - økonomi'!Z"&amp;4+15*$A7+4*$A7+5),0)+IF(Analyse!$E$108="X",INDIRECT("'DATA - økonomi'!Z"&amp;4+15*$A7+4*$A7+6),0)+IF(Analyse!$E$109="X",INDIRECT("'DATA - økonomi'!Z"&amp;4+15*$A7+4*$A7+7),0)+IF(Analyse!$E$110="X",INDIRECT("'DATA - økonomi'!Z"&amp;4+15*$A7+4*$A7+8),0)+IF(Analyse!$E$111="X",INDIRECT("'DATA - økonomi'!Z"&amp;4+15*$A7+4*$A7+9),0)+IF(Analyse!$E$112="X",INDIRECT("'DATA - økonomi'!Z"&amp;4+15*$A7+4*$A7+10),0)+IF(Analyse!$E$115="X",INDIRECT("'DATA - økonomi'!Z"&amp;4+15*$A7+4*$A7+11),0)+IF(Analyse!$E$116="X",INDIRECT("'DATA - økonomi'!Z"&amp;4+15*$A7+4*$A7+12),0)+IF(Analyse!$E$117="X",INDIRECT("'DATA - økonomi'!Z"&amp;4+15*$A7+4*$A7+13),0)+IF(Analyse!$E$129="X",INDIRECT("'DATA - økonomi'!Z"&amp;4+15*$A7+4*$A7+14),0)</f>
        <v>0</v>
      </c>
      <c r="AA7" s="36"/>
      <c r="AB7" s="41" t="s">
        <v>15</v>
      </c>
      <c r="AC7" s="42">
        <f ca="1">IF(Analyse!$E$3="X",INDIRECT("'DATA - økonomi'!AC"&amp;4+15*$A7+4*$A7+0),0)+IF(Analyse!$E$4="X",INDIRECT("'DATA - økonomi'!AC"&amp;4+15*$A7+4*$A7+1),0)+IF(Analyse!$E$104="X",INDIRECT("'DATA - økonomi'!AC"&amp;4+15*$A7+4*$A7+2),0)+IF(Analyse!$E$105="X",INDIRECT("'DATA - økonomi'!AC"&amp;4+15*$A7+4*$A7+3),0)+IF(Analyse!$E$106="X",INDIRECT("'DATA - økonomi'!AC"&amp;4+15*$A7+4*$A7+4),0)+IF(Analyse!$E$107="X",INDIRECT("'DATA - økonomi'!AC"&amp;4+15*$A7+4*$A7+5),0)+IF(Analyse!$E$108="X",INDIRECT("'DATA - økonomi'!AC"&amp;4+15*$A7+4*$A7+6),0)+IF(Analyse!$E$109="X",INDIRECT("'DATA - økonomi'!AC"&amp;4+15*$A7+4*$A7+7),0)+IF(Analyse!$E$110="X",INDIRECT("'DATA - økonomi'!AC"&amp;4+15*$A7+4*$A7+8),0)+IF(Analyse!$E$111="X",INDIRECT("'DATA - økonomi'!AC"&amp;4+15*$A7+4*$A7+9),0)+IF(Analyse!$E$112="X",INDIRECT("'DATA - økonomi'!AC"&amp;4+15*$A7+4*$A7+10),0)+IF(Analyse!$E$115="X",INDIRECT("'DATA - økonomi'!AC"&amp;4+15*$A7+4*$A7+11),0)+IF(Analyse!$E$116="X",INDIRECT("'DATA - økonomi'!AC"&amp;4+15*$A7+4*$A7+12),0)+IF(Analyse!$E$117="X",INDIRECT("'DATA - økonomi'!AC"&amp;4+15*$A7+4*$A7+13),0)+IF(Analyse!$E$129="X",INDIRECT("'DATA - økonomi'!AC"&amp;4+15*$A7+4*$A7+14),0)</f>
        <v>0</v>
      </c>
      <c r="AD7" s="42">
        <f ca="1">IF(Analyse!$E$3="X",INDIRECT("'DATA - økonomi'!AD"&amp;4+15*$A7+4*$A7+0),0)+IF(Analyse!$E$4="X",INDIRECT("'DATA - økonomi'!AD"&amp;4+15*$A7+4*$A7+1),0)+IF(Analyse!$E$104="X",INDIRECT("'DATA - økonomi'!AD"&amp;4+15*$A7+4*$A7+2),0)+IF(Analyse!$E$105="X",INDIRECT("'DATA - økonomi'!AD"&amp;4+15*$A7+4*$A7+3),0)+IF(Analyse!$E$106="X",INDIRECT("'DATA - økonomi'!AD"&amp;4+15*$A7+4*$A7+4),0)+IF(Analyse!$E$107="X",INDIRECT("'DATA - økonomi'!AD"&amp;4+15*$A7+4*$A7+5),0)+IF(Analyse!$E$108="X",INDIRECT("'DATA - økonomi'!AD"&amp;4+15*$A7+4*$A7+6),0)+IF(Analyse!$E$109="X",INDIRECT("'DATA - økonomi'!AD"&amp;4+15*$A7+4*$A7+7),0)+IF(Analyse!$E$110="X",INDIRECT("'DATA - økonomi'!AD"&amp;4+15*$A7+4*$A7+8),0)+IF(Analyse!$E$111="X",INDIRECT("'DATA - økonomi'!AD"&amp;4+15*$A7+4*$A7+9),0)+IF(Analyse!$E$112="X",INDIRECT("'DATA - økonomi'!AD"&amp;4+15*$A7+4*$A7+10),0)+IF(Analyse!$E$115="X",INDIRECT("'DATA - økonomi'!AD"&amp;4+15*$A7+4*$A7+11),0)+IF(Analyse!$E$116="X",INDIRECT("'DATA - økonomi'!AD"&amp;4+15*$A7+4*$A7+12),0)+IF(Analyse!$E$117="X",INDIRECT("'DATA - økonomi'!AD"&amp;4+15*$A7+4*$A7+13),0)+IF(Analyse!$E$129="X",INDIRECT("'DATA - økonomi'!AD"&amp;4+15*$A7+4*$A7+14),0)</f>
        <v>0</v>
      </c>
      <c r="AE7" s="42">
        <f ca="1">IF(Analyse!$E$3="X",INDIRECT("'DATA - økonomi'!AE"&amp;4+15*$A7+4*$A7+0),0)+IF(Analyse!$E$4="X",INDIRECT("'DATA - økonomi'!AE"&amp;4+15*$A7+4*$A7+1),0)+IF(Analyse!$E$104="X",INDIRECT("'DATA - økonomi'!AE"&amp;4+15*$A7+4*$A7+2),0)+IF(Analyse!$E$105="X",INDIRECT("'DATA - økonomi'!AE"&amp;4+15*$A7+4*$A7+3),0)+IF(Analyse!$E$106="X",INDIRECT("'DATA - økonomi'!AE"&amp;4+15*$A7+4*$A7+4),0)+IF(Analyse!$E$107="X",INDIRECT("'DATA - økonomi'!AE"&amp;4+15*$A7+4*$A7+5),0)+IF(Analyse!$E$108="X",INDIRECT("'DATA - økonomi'!AE"&amp;4+15*$A7+4*$A7+6),0)+IF(Analyse!$E$109="X",INDIRECT("'DATA - økonomi'!AE"&amp;4+15*$A7+4*$A7+7),0)+IF(Analyse!$E$110="X",INDIRECT("'DATA - økonomi'!AE"&amp;4+15*$A7+4*$A7+8),0)+IF(Analyse!$E$111="X",INDIRECT("'DATA - økonomi'!AE"&amp;4+15*$A7+4*$A7+9),0)+IF(Analyse!$E$112="X",INDIRECT("'DATA - økonomi'!AE"&amp;4+15*$A7+4*$A7+10),0)+IF(Analyse!$E$115="X",INDIRECT("'DATA - økonomi'!AE"&amp;4+15*$A7+4*$A7+11),0)+IF(Analyse!$E$116="X",INDIRECT("'DATA - økonomi'!AE"&amp;4+15*$A7+4*$A7+12),0)+IF(Analyse!$E$117="X",INDIRECT("'DATA - økonomi'!AE"&amp;4+15*$A7+4*$A7+13),0)+IF(Analyse!$E$129="X",INDIRECT("'DATA - økonomi'!AE"&amp;4+15*$A7+4*$A7+14),0)</f>
        <v>0</v>
      </c>
      <c r="AF7" s="42">
        <f ca="1">IF(Analyse!$E$3="X",INDIRECT("'DATA - økonomi'!AF"&amp;4+15*$A7+4*$A7+0),0)+IF(Analyse!$E$4="X",INDIRECT("'DATA - økonomi'!AF"&amp;4+15*$A7+4*$A7+1),0)+IF(Analyse!$E$104="X",INDIRECT("'DATA - økonomi'!AF"&amp;4+15*$A7+4*$A7+2),0)+IF(Analyse!$E$105="X",INDIRECT("'DATA - økonomi'!AF"&amp;4+15*$A7+4*$A7+3),0)+IF(Analyse!$E$106="X",INDIRECT("'DATA - økonomi'!AF"&amp;4+15*$A7+4*$A7+4),0)+IF(Analyse!$E$107="X",INDIRECT("'DATA - økonomi'!AF"&amp;4+15*$A7+4*$A7+5),0)+IF(Analyse!$E$108="X",INDIRECT("'DATA - økonomi'!AF"&amp;4+15*$A7+4*$A7+6),0)+IF(Analyse!$E$109="X",INDIRECT("'DATA - økonomi'!AF"&amp;4+15*$A7+4*$A7+7),0)+IF(Analyse!$E$110="X",INDIRECT("'DATA - økonomi'!AF"&amp;4+15*$A7+4*$A7+8),0)+IF(Analyse!$E$111="X",INDIRECT("'DATA - økonomi'!AF"&amp;4+15*$A7+4*$A7+9),0)+IF(Analyse!$E$112="X",INDIRECT("'DATA - økonomi'!AF"&amp;4+15*$A7+4*$A7+10),0)+IF(Analyse!$E$115="X",INDIRECT("'DATA - økonomi'!AF"&amp;4+15*$A7+4*$A7+11),0)+IF(Analyse!$E$116="X",INDIRECT("'DATA - økonomi'!AF"&amp;4+15*$A7+4*$A7+12),0)+IF(Analyse!$E$117="X",INDIRECT("'DATA - økonomi'!AF"&amp;4+15*$A7+4*$A7+13),0)+IF(Analyse!$E$129="X",INDIRECT("'DATA - økonomi'!AF"&amp;4+15*$A7+4*$A7+14),0)</f>
        <v>0</v>
      </c>
      <c r="AG7" s="42">
        <f ca="1">IF(Analyse!$E$3="X",INDIRECT("'DATA - økonomi'!AG"&amp;4+15*$A7+4*$A7+0),0)+IF(Analyse!$E$4="X",INDIRECT("'DATA - økonomi'!AG"&amp;4+15*$A7+4*$A7+1),0)+IF(Analyse!$E$104="X",INDIRECT("'DATA - økonomi'!AG"&amp;4+15*$A7+4*$A7+2),0)+IF(Analyse!$E$105="X",INDIRECT("'DATA - økonomi'!AG"&amp;4+15*$A7+4*$A7+3),0)+IF(Analyse!$E$106="X",INDIRECT("'DATA - økonomi'!AG"&amp;4+15*$A7+4*$A7+4),0)+IF(Analyse!$E$107="X",INDIRECT("'DATA - økonomi'!AG"&amp;4+15*$A7+4*$A7+5),0)+IF(Analyse!$E$108="X",INDIRECT("'DATA - økonomi'!AG"&amp;4+15*$A7+4*$A7+6),0)+IF(Analyse!$E$109="X",INDIRECT("'DATA - økonomi'!AG"&amp;4+15*$A7+4*$A7+7),0)+IF(Analyse!$E$110="X",INDIRECT("'DATA - økonomi'!AG"&amp;4+15*$A7+4*$A7+8),0)+IF(Analyse!$E$111="X",INDIRECT("'DATA - økonomi'!AG"&amp;4+15*$A7+4*$A7+9),0)+IF(Analyse!$E$112="X",INDIRECT("'DATA - økonomi'!AG"&amp;4+15*$A7+4*$A7+10),0)+IF(Analyse!$E$115="X",INDIRECT("'DATA - økonomi'!AG"&amp;4+15*$A7+4*$A7+11),0)+IF(Analyse!$E$116="X",INDIRECT("'DATA - økonomi'!AG"&amp;4+15*$A7+4*$A7+12),0)+IF(Analyse!$E$117="X",INDIRECT("'DATA - økonomi'!AG"&amp;4+15*$A7+4*$A7+13),0)+IF(Analyse!$E$129="X",INDIRECT("'DATA - økonomi'!AG"&amp;4+15*$A7+4*$A7+14),0)</f>
        <v>0</v>
      </c>
      <c r="AH7" s="42">
        <f ca="1">IF(Analyse!$E$3="X",INDIRECT("'DATA - økonomi'!AH"&amp;4+15*$A7+4*$A7+0),0)+IF(Analyse!$E$4="X",INDIRECT("'DATA - økonomi'!AH"&amp;4+15*$A7+4*$A7+1),0)+IF(Analyse!$E$104="X",INDIRECT("'DATA - økonomi'!AH"&amp;4+15*$A7+4*$A7+2),0)+IF(Analyse!$E$105="X",INDIRECT("'DATA - økonomi'!AH"&amp;4+15*$A7+4*$A7+3),0)+IF(Analyse!$E$106="X",INDIRECT("'DATA - økonomi'!AH"&amp;4+15*$A7+4*$A7+4),0)+IF(Analyse!$E$107="X",INDIRECT("'DATA - økonomi'!AH"&amp;4+15*$A7+4*$A7+5),0)+IF(Analyse!$E$108="X",INDIRECT("'DATA - økonomi'!AH"&amp;4+15*$A7+4*$A7+6),0)+IF(Analyse!$E$109="X",INDIRECT("'DATA - økonomi'!AH"&amp;4+15*$A7+4*$A7+7),0)+IF(Analyse!$E$110="X",INDIRECT("'DATA - økonomi'!AH"&amp;4+15*$A7+4*$A7+8),0)+IF(Analyse!$E$111="X",INDIRECT("'DATA - økonomi'!AH"&amp;4+15*$A7+4*$A7+9),0)+IF(Analyse!$E$112="X",INDIRECT("'DATA - økonomi'!AH"&amp;4+15*$A7+4*$A7+10),0)+IF(Analyse!$E$115="X",INDIRECT("'DATA - økonomi'!AH"&amp;4+15*$A7+4*$A7+11),0)+IF(Analyse!$E$116="X",INDIRECT("'DATA - økonomi'!AH"&amp;4+15*$A7+4*$A7+12),0)+IF(Analyse!$E$117="X",INDIRECT("'DATA - økonomi'!AH"&amp;4+15*$A7+4*$A7+13),0)+IF(Analyse!$E$129="X",INDIRECT("'DATA - økonomi'!AH"&amp;4+15*$A7+4*$A7+14),0)</f>
        <v>0</v>
      </c>
      <c r="AI7" s="42">
        <f ca="1">IF(Analyse!$E$3="X",INDIRECT("'DATA - økonomi'!AI"&amp;4+15*$A7+4*$A7+0),0)+IF(Analyse!$E$4="X",INDIRECT("'DATA - økonomi'!AI"&amp;4+15*$A7+4*$A7+1),0)+IF(Analyse!$E$104="X",INDIRECT("'DATA - økonomi'!AI"&amp;4+15*$A7+4*$A7+2),0)+IF(Analyse!$E$105="X",INDIRECT("'DATA - økonomi'!AI"&amp;4+15*$A7+4*$A7+3),0)+IF(Analyse!$E$106="X",INDIRECT("'DATA - økonomi'!AI"&amp;4+15*$A7+4*$A7+4),0)+IF(Analyse!$E$107="X",INDIRECT("'DATA - økonomi'!AI"&amp;4+15*$A7+4*$A7+5),0)+IF(Analyse!$E$108="X",INDIRECT("'DATA - økonomi'!AI"&amp;4+15*$A7+4*$A7+6),0)+IF(Analyse!$E$109="X",INDIRECT("'DATA - økonomi'!AI"&amp;4+15*$A7+4*$A7+7),0)+IF(Analyse!$E$110="X",INDIRECT("'DATA - økonomi'!AI"&amp;4+15*$A7+4*$A7+8),0)+IF(Analyse!$E$111="X",INDIRECT("'DATA - økonomi'!AI"&amp;4+15*$A7+4*$A7+9),0)+IF(Analyse!$E$112="X",INDIRECT("'DATA - økonomi'!AI"&amp;4+15*$A7+4*$A7+10),0)+IF(Analyse!$E$115="X",INDIRECT("'DATA - økonomi'!AI"&amp;4+15*$A7+4*$A7+11),0)+IF(Analyse!$E$116="X",INDIRECT("'DATA - økonomi'!AI"&amp;4+15*$A7+4*$A7+12),0)+IF(Analyse!$E$117="X",INDIRECT("'DATA - økonomi'!AI"&amp;4+15*$A7+4*$A7+13),0)+IF(Analyse!$E$129="X",INDIRECT("'DATA - økonomi'!AI"&amp;4+15*$A7+4*$A7+14),0)</f>
        <v>0</v>
      </c>
      <c r="AJ7" s="42">
        <f ca="1">IF(Analyse!$E$3="X",INDIRECT("'DATA - økonomi'!AJ"&amp;4+15*$A7+4*$A7+0),0)+IF(Analyse!$E$4="X",INDIRECT("'DATA - økonomi'!AJ"&amp;4+15*$A7+4*$A7+1),0)+IF(Analyse!$E$104="X",INDIRECT("'DATA - økonomi'!AJ"&amp;4+15*$A7+4*$A7+2),0)+IF(Analyse!$E$105="X",INDIRECT("'DATA - økonomi'!AJ"&amp;4+15*$A7+4*$A7+3),0)+IF(Analyse!$E$106="X",INDIRECT("'DATA - økonomi'!AJ"&amp;4+15*$A7+4*$A7+4),0)+IF(Analyse!$E$107="X",INDIRECT("'DATA - økonomi'!AJ"&amp;4+15*$A7+4*$A7+5),0)+IF(Analyse!$E$108="X",INDIRECT("'DATA - økonomi'!AJ"&amp;4+15*$A7+4*$A7+6),0)+IF(Analyse!$E$109="X",INDIRECT("'DATA - økonomi'!AJ"&amp;4+15*$A7+4*$A7+7),0)+IF(Analyse!$E$110="X",INDIRECT("'DATA - økonomi'!AJ"&amp;4+15*$A7+4*$A7+8),0)+IF(Analyse!$E$111="X",INDIRECT("'DATA - økonomi'!AJ"&amp;4+15*$A7+4*$A7+9),0)+IF(Analyse!$E$112="X",INDIRECT("'DATA - økonomi'!AJ"&amp;4+15*$A7+4*$A7+10),0)+IF(Analyse!$E$115="X",INDIRECT("'DATA - økonomi'!AJ"&amp;4+15*$A7+4*$A7+11),0)+IF(Analyse!$E$116="X",INDIRECT("'DATA - økonomi'!AJ"&amp;4+15*$A7+4*$A7+12),0)+IF(Analyse!$E$117="X",INDIRECT("'DATA - økonomi'!AJ"&amp;4+15*$A7+4*$A7+13),0)+IF(Analyse!$E$129="X",INDIRECT("'DATA - økonomi'!AJ"&amp;4+15*$A7+4*$A7+14),0)</f>
        <v>0</v>
      </c>
      <c r="AK7" s="42">
        <f ca="1">IF(Analyse!$E$3="X",INDIRECT("'DATA - økonomi'!AK"&amp;4+15*$A7+4*$A7+0),0)+IF(Analyse!$E$4="X",INDIRECT("'DATA - økonomi'!AK"&amp;4+15*$A7+4*$A7+1),0)+IF(Analyse!$E$104="X",INDIRECT("'DATA - økonomi'!AK"&amp;4+15*$A7+4*$A7+2),0)+IF(Analyse!$E$105="X",INDIRECT("'DATA - økonomi'!AK"&amp;4+15*$A7+4*$A7+3),0)+IF(Analyse!$E$106="X",INDIRECT("'DATA - økonomi'!AK"&amp;4+15*$A7+4*$A7+4),0)+IF(Analyse!$E$107="X",INDIRECT("'DATA - økonomi'!AK"&amp;4+15*$A7+4*$A7+5),0)+IF(Analyse!$E$108="X",INDIRECT("'DATA - økonomi'!AK"&amp;4+15*$A7+4*$A7+6),0)+IF(Analyse!$E$109="X",INDIRECT("'DATA - økonomi'!AK"&amp;4+15*$A7+4*$A7+7),0)+IF(Analyse!$E$110="X",INDIRECT("'DATA - økonomi'!AK"&amp;4+15*$A7+4*$A7+8),0)+IF(Analyse!$E$111="X",INDIRECT("'DATA - økonomi'!AK"&amp;4+15*$A7+4*$A7+9),0)+IF(Analyse!$E$112="X",INDIRECT("'DATA - økonomi'!AK"&amp;4+15*$A7+4*$A7+10),0)+IF(Analyse!$E$115="X",INDIRECT("'DATA - økonomi'!AK"&amp;4+15*$A7+4*$A7+11),0)+IF(Analyse!$E$116="X",INDIRECT("'DATA - økonomi'!AK"&amp;4+15*$A7+4*$A7+12),0)+IF(Analyse!$E$117="X",INDIRECT("'DATA - økonomi'!AK"&amp;4+15*$A7+4*$A7+13),0)+IF(Analyse!$E$129="X",INDIRECT("'DATA - økonomi'!AK"&amp;4+15*$A7+4*$A7+14),0)</f>
        <v>0</v>
      </c>
      <c r="AL7" s="42">
        <f ca="1">IF(Analyse!$E$3="X",INDIRECT("'DATA - økonomi'!AL"&amp;4+15*$A7+4*$A7+0),0)+IF(Analyse!$E$4="X",INDIRECT("'DATA - økonomi'!AL"&amp;4+15*$A7+4*$A7+1),0)+IF(Analyse!$E$104="X",INDIRECT("'DATA - økonomi'!AL"&amp;4+15*$A7+4*$A7+2),0)+IF(Analyse!$E$105="X",INDIRECT("'DATA - økonomi'!AL"&amp;4+15*$A7+4*$A7+3),0)+IF(Analyse!$E$106="X",INDIRECT("'DATA - økonomi'!AL"&amp;4+15*$A7+4*$A7+4),0)+IF(Analyse!$E$107="X",INDIRECT("'DATA - økonomi'!AL"&amp;4+15*$A7+4*$A7+5),0)+IF(Analyse!$E$108="X",INDIRECT("'DATA - økonomi'!AL"&amp;4+15*$A7+4*$A7+6),0)+IF(Analyse!$E$109="X",INDIRECT("'DATA - økonomi'!AL"&amp;4+15*$A7+4*$A7+7),0)+IF(Analyse!$E$110="X",INDIRECT("'DATA - økonomi'!AL"&amp;4+15*$A7+4*$A7+8),0)+IF(Analyse!$E$111="X",INDIRECT("'DATA - økonomi'!AL"&amp;4+15*$A7+4*$A7+9),0)+IF(Analyse!$E$112="X",INDIRECT("'DATA - økonomi'!AL"&amp;4+15*$A7+4*$A7+10),0)+IF(Analyse!$E$115="X",INDIRECT("'DATA - økonomi'!AL"&amp;4+15*$A7+4*$A7+11),0)+IF(Analyse!$E$116="X",INDIRECT("'DATA - økonomi'!AL"&amp;4+15*$A7+4*$A7+12),0)+IF(Analyse!$E$117="X",INDIRECT("'DATA - økonomi'!AL"&amp;4+15*$A7+4*$A7+13),0)+IF(Analyse!$E$129="X",INDIRECT("'DATA - økonomi'!AL"&amp;4+15*$A7+4*$A7+14),0)</f>
        <v>0</v>
      </c>
      <c r="AM7" s="36"/>
      <c r="AN7" s="41" t="s">
        <v>15</v>
      </c>
      <c r="AO7" s="42">
        <f t="shared" ca="1" si="0"/>
        <v>25042.95</v>
      </c>
      <c r="AP7" s="42">
        <f t="shared" ca="1" si="1"/>
        <v>24704.273999999998</v>
      </c>
      <c r="AQ7" s="42">
        <f t="shared" ca="1" si="2"/>
        <v>25042.95</v>
      </c>
      <c r="AR7" s="42">
        <f t="shared" ca="1" si="3"/>
        <v>24704.273999999998</v>
      </c>
      <c r="AS7" s="42">
        <f t="shared" ca="1" si="4"/>
        <v>24627.599999999999</v>
      </c>
      <c r="AT7" s="42">
        <f t="shared" ca="1" si="5"/>
        <v>24610.728000000003</v>
      </c>
      <c r="AU7" s="42">
        <f t="shared" ca="1" si="6"/>
        <v>24585.66</v>
      </c>
      <c r="AV7" s="42">
        <f t="shared" ca="1" si="7"/>
        <v>24590.16</v>
      </c>
      <c r="AW7" s="42">
        <f t="shared" ca="1" si="8"/>
        <v>24479.928</v>
      </c>
      <c r="AX7" s="42">
        <f t="shared" ca="1" si="9"/>
        <v>24292.244999999999</v>
      </c>
      <c r="AY7" s="36"/>
    </row>
    <row r="8" spans="1:51" x14ac:dyDescent="0.25">
      <c r="A8" s="38">
        <v>4</v>
      </c>
      <c r="B8" s="41" t="s">
        <v>16</v>
      </c>
      <c r="C8" s="42">
        <f ca="1">IF(Analyse!$E$3="X",INDIRECT("'DATA - økonomi'!C"&amp;4+15*$A8+4*$A8+0),0)+IF(Analyse!$E$4="X",INDIRECT("'DATA - økonomi'!C"&amp;4+15*$A8+4*$A8+1),0)+IF(Analyse!$E$104="X",INDIRECT("'DATA - økonomi'!C"&amp;4+15*$A8+4*$A8+2),0)+IF(Analyse!$E$105="X",INDIRECT("'DATA - økonomi'!C"&amp;4+15*$A8+4*$A8+3),0)+IF(Analyse!$E$106="X",INDIRECT("'DATA - økonomi'!C"&amp;4+15*$A8+4*$A8+4),0)+IF(Analyse!$E$107="X",INDIRECT("'DATA - økonomi'!C"&amp;4+15*$A8+4*$A8+5),0)+IF(Analyse!$E$108="X",INDIRECT("'DATA - økonomi'!C"&amp;4+15*$A8+4*$A8+6),0)+IF(Analyse!$E$109="X",INDIRECT("'DATA - økonomi'!C"&amp;4+15*$A8+4*$A8+7),0)+IF(Analyse!$E$110="X",INDIRECT("'DATA - økonomi'!C"&amp;4+15*$A8+4*$A8+8),0)+IF(Analyse!$E$111="X",INDIRECT("'DATA - økonomi'!C"&amp;4+15*$A8+4*$A8+9),0)+IF(Analyse!$E$112="X",INDIRECT("'DATA - økonomi'!C"&amp;4+15*$A8+4*$A8+10),0)+IF(Analyse!$E$115="X",INDIRECT("'DATA - økonomi'!C"&amp;4+15*$A8+4*$A8+11),0)+IF(Analyse!$E$116="X",INDIRECT("'DATA - økonomi'!C"&amp;4+15*$A8+4*$A8+12),0)+IF(Analyse!$E$117="X",INDIRECT("'DATA - økonomi'!C"&amp;4+15*$A8+4*$A8+13),0)+IF(Analyse!$E$129="X",INDIRECT("'DATA - økonomi'!C"&amp;4+15*$A8+4*$A8+14),0)</f>
        <v>0</v>
      </c>
      <c r="D8" s="42">
        <f ca="1">IF(Analyse!$E$3="X",INDIRECT("'DATA - økonomi'!D"&amp;4+15*$A8+4*$A8+0),0)+IF(Analyse!$E$4="X",INDIRECT("'DATA - økonomi'!D"&amp;4+15*$A8+4*$A8+1),0)+IF(Analyse!$E$104="X",INDIRECT("'DATA - økonomi'!D"&amp;4+15*$A8+4*$A8+2),0)+IF(Analyse!$E$105="X",INDIRECT("'DATA - økonomi'!D"&amp;4+15*$A8+4*$A8+3),0)+IF(Analyse!$E$106="X",INDIRECT("'DATA - økonomi'!D"&amp;4+15*$A8+4*$A8+4),0)+IF(Analyse!$E$107="X",INDIRECT("'DATA - økonomi'!D"&amp;4+15*$A8+4*$A8+5),0)+IF(Analyse!$E$108="X",INDIRECT("'DATA - økonomi'!D"&amp;4+15*$A8+4*$A8+6),0)+IF(Analyse!$E$109="X",INDIRECT("'DATA - økonomi'!D"&amp;4+15*$A8+4*$A8+7),0)+IF(Analyse!$E$110="X",INDIRECT("'DATA - økonomi'!D"&amp;4+15*$A8+4*$A8+8),0)+IF(Analyse!$E$111="X",INDIRECT("'DATA - økonomi'!D"&amp;4+15*$A8+4*$A8+9),0)+IF(Analyse!$E$112="X",INDIRECT("'DATA - økonomi'!D"&amp;4+15*$A8+4*$A8+10),0)+IF(Analyse!$E$115="X",INDIRECT("'DATA - økonomi'!D"&amp;4+15*$A8+4*$A8+11),0)+IF(Analyse!$E$116="X",INDIRECT("'DATA - økonomi'!D"&amp;4+15*$A8+4*$A8+12),0)+IF(Analyse!$E$117="X",INDIRECT("'DATA - økonomi'!D"&amp;4+15*$A8+4*$A8+13),0)+IF(Analyse!$E$129="X",INDIRECT("'DATA - økonomi'!D"&amp;4+15*$A8+4*$A8+14),0)</f>
        <v>0</v>
      </c>
      <c r="E8" s="42">
        <f ca="1">IF(Analyse!$E$3="X",INDIRECT("'DATA - økonomi'!E"&amp;4+15*$A8+4*$A8+0),0)+IF(Analyse!$E$4="X",INDIRECT("'DATA - økonomi'!E"&amp;4+15*$A8+4*$A8+1),0)+IF(Analyse!$E$104="X",INDIRECT("'DATA - økonomi'!E"&amp;4+15*$A8+4*$A8+2),0)+IF(Analyse!$E$105="X",INDIRECT("'DATA - økonomi'!E"&amp;4+15*$A8+4*$A8+3),0)+IF(Analyse!$E$106="X",INDIRECT("'DATA - økonomi'!E"&amp;4+15*$A8+4*$A8+4),0)+IF(Analyse!$E$107="X",INDIRECT("'DATA - økonomi'!E"&amp;4+15*$A8+4*$A8+5),0)+IF(Analyse!$E$108="X",INDIRECT("'DATA - økonomi'!E"&amp;4+15*$A8+4*$A8+6),0)+IF(Analyse!$E$109="X",INDIRECT("'DATA - økonomi'!E"&amp;4+15*$A8+4*$A8+7),0)+IF(Analyse!$E$110="X",INDIRECT("'DATA - økonomi'!E"&amp;4+15*$A8+4*$A8+8),0)+IF(Analyse!$E$111="X",INDIRECT("'DATA - økonomi'!E"&amp;4+15*$A8+4*$A8+9),0)+IF(Analyse!$E$112="X",INDIRECT("'DATA - økonomi'!E"&amp;4+15*$A8+4*$A8+10),0)+IF(Analyse!$E$115="X",INDIRECT("'DATA - økonomi'!E"&amp;4+15*$A8+4*$A8+11),0)+IF(Analyse!$E$116="X",INDIRECT("'DATA - økonomi'!E"&amp;4+15*$A8+4*$A8+12),0)+IF(Analyse!$E$117="X",INDIRECT("'DATA - økonomi'!E"&amp;4+15*$A8+4*$A8+13),0)+IF(Analyse!$E$129="X",INDIRECT("'DATA - økonomi'!E"&amp;4+15*$A8+4*$A8+14),0)</f>
        <v>0</v>
      </c>
      <c r="F8" s="42">
        <f ca="1">IF(Analyse!$E$3="X",INDIRECT("'DATA - økonomi'!F"&amp;4+15*$A8+4*$A8+0),0)+IF(Analyse!$E$4="X",INDIRECT("'DATA - økonomi'!F"&amp;4+15*$A8+4*$A8+1),0)+IF(Analyse!$E$104="X",INDIRECT("'DATA - økonomi'!F"&amp;4+15*$A8+4*$A8+2),0)+IF(Analyse!$E$105="X",INDIRECT("'DATA - økonomi'!F"&amp;4+15*$A8+4*$A8+3),0)+IF(Analyse!$E$106="X",INDIRECT("'DATA - økonomi'!F"&amp;4+15*$A8+4*$A8+4),0)+IF(Analyse!$E$107="X",INDIRECT("'DATA - økonomi'!F"&amp;4+15*$A8+4*$A8+5),0)+IF(Analyse!$E$108="X",INDIRECT("'DATA - økonomi'!F"&amp;4+15*$A8+4*$A8+6),0)+IF(Analyse!$E$109="X",INDIRECT("'DATA - økonomi'!F"&amp;4+15*$A8+4*$A8+7),0)+IF(Analyse!$E$110="X",INDIRECT("'DATA - økonomi'!F"&amp;4+15*$A8+4*$A8+8),0)+IF(Analyse!$E$111="X",INDIRECT("'DATA - økonomi'!F"&amp;4+15*$A8+4*$A8+9),0)+IF(Analyse!$E$112="X",INDIRECT("'DATA - økonomi'!F"&amp;4+15*$A8+4*$A8+10),0)+IF(Analyse!$E$115="X",INDIRECT("'DATA - økonomi'!F"&amp;4+15*$A8+4*$A8+11),0)+IF(Analyse!$E$116="X",INDIRECT("'DATA - økonomi'!F"&amp;4+15*$A8+4*$A8+12),0)+IF(Analyse!$E$117="X",INDIRECT("'DATA - økonomi'!F"&amp;4+15*$A8+4*$A8+13),0)+IF(Analyse!$E$129="X",INDIRECT("'DATA - økonomi'!F"&amp;4+15*$A8+4*$A8+14),0)</f>
        <v>0</v>
      </c>
      <c r="G8" s="42">
        <f ca="1">IF(Analyse!$E$3="X",INDIRECT("'DATA - økonomi'!G"&amp;4+15*$A8+4*$A8+0),0)+IF(Analyse!$E$4="X",INDIRECT("'DATA - økonomi'!G"&amp;4+15*$A8+4*$A8+1),0)+IF(Analyse!$E$104="X",INDIRECT("'DATA - økonomi'!G"&amp;4+15*$A8+4*$A8+2),0)+IF(Analyse!$E$105="X",INDIRECT("'DATA - økonomi'!G"&amp;4+15*$A8+4*$A8+3),0)+IF(Analyse!$E$106="X",INDIRECT("'DATA - økonomi'!G"&amp;4+15*$A8+4*$A8+4),0)+IF(Analyse!$E$107="X",INDIRECT("'DATA - økonomi'!G"&amp;4+15*$A8+4*$A8+5),0)+IF(Analyse!$E$108="X",INDIRECT("'DATA - økonomi'!G"&amp;4+15*$A8+4*$A8+6),0)+IF(Analyse!$E$109="X",INDIRECT("'DATA - økonomi'!G"&amp;4+15*$A8+4*$A8+7),0)+IF(Analyse!$E$110="X",INDIRECT("'DATA - økonomi'!G"&amp;4+15*$A8+4*$A8+8),0)+IF(Analyse!$E$111="X",INDIRECT("'DATA - økonomi'!G"&amp;4+15*$A8+4*$A8+9),0)+IF(Analyse!$E$112="X",INDIRECT("'DATA - økonomi'!G"&amp;4+15*$A8+4*$A8+10),0)+IF(Analyse!$E$115="X",INDIRECT("'DATA - økonomi'!G"&amp;4+15*$A8+4*$A8+11),0)+IF(Analyse!$E$116="X",INDIRECT("'DATA - økonomi'!G"&amp;4+15*$A8+4*$A8+12),0)+IF(Analyse!$E$117="X",INDIRECT("'DATA - økonomi'!G"&amp;4+15*$A8+4*$A8+13),0)+IF(Analyse!$E$129="X",INDIRECT("'DATA - økonomi'!G"&amp;4+15*$A8+4*$A8+14),0)</f>
        <v>0</v>
      </c>
      <c r="H8" s="42">
        <f ca="1">IF(Analyse!$E$3="X",INDIRECT("'DATA - økonomi'!H"&amp;4+15*$A8+4*$A8+0),0)+IF(Analyse!$E$4="X",INDIRECT("'DATA - økonomi'!H"&amp;4+15*$A8+4*$A8+1),0)+IF(Analyse!$E$104="X",INDIRECT("'DATA - økonomi'!H"&amp;4+15*$A8+4*$A8+2),0)+IF(Analyse!$E$105="X",INDIRECT("'DATA - økonomi'!H"&amp;4+15*$A8+4*$A8+3),0)+IF(Analyse!$E$106="X",INDIRECT("'DATA - økonomi'!H"&amp;4+15*$A8+4*$A8+4),0)+IF(Analyse!$E$107="X",INDIRECT("'DATA - økonomi'!H"&amp;4+15*$A8+4*$A8+5),0)+IF(Analyse!$E$108="X",INDIRECT("'DATA - økonomi'!H"&amp;4+15*$A8+4*$A8+6),0)+IF(Analyse!$E$109="X",INDIRECT("'DATA - økonomi'!H"&amp;4+15*$A8+4*$A8+7),0)+IF(Analyse!$E$110="X",INDIRECT("'DATA - økonomi'!H"&amp;4+15*$A8+4*$A8+8),0)+IF(Analyse!$E$111="X",INDIRECT("'DATA - økonomi'!H"&amp;4+15*$A8+4*$A8+9),0)+IF(Analyse!$E$112="X",INDIRECT("'DATA - økonomi'!H"&amp;4+15*$A8+4*$A8+10),0)+IF(Analyse!$E$115="X",INDIRECT("'DATA - økonomi'!H"&amp;4+15*$A8+4*$A8+11),0)+IF(Analyse!$E$116="X",INDIRECT("'DATA - økonomi'!H"&amp;4+15*$A8+4*$A8+12),0)+IF(Analyse!$E$117="X",INDIRECT("'DATA - økonomi'!H"&amp;4+15*$A8+4*$A8+13),0)+IF(Analyse!$E$129="X",INDIRECT("'DATA - økonomi'!H"&amp;4+15*$A8+4*$A8+14),0)</f>
        <v>0</v>
      </c>
      <c r="I8" s="42">
        <f ca="1">IF(Analyse!$E$3="X",INDIRECT("'DATA - økonomi'!I"&amp;4+15*$A8+4*$A8+0),0)+IF(Analyse!$E$4="X",INDIRECT("'DATA - økonomi'!I"&amp;4+15*$A8+4*$A8+1),0)+IF(Analyse!$E$104="X",INDIRECT("'DATA - økonomi'!I"&amp;4+15*$A8+4*$A8+2),0)+IF(Analyse!$E$105="X",INDIRECT("'DATA - økonomi'!I"&amp;4+15*$A8+4*$A8+3),0)+IF(Analyse!$E$106="X",INDIRECT("'DATA - økonomi'!I"&amp;4+15*$A8+4*$A8+4),0)+IF(Analyse!$E$107="X",INDIRECT("'DATA - økonomi'!I"&amp;4+15*$A8+4*$A8+5),0)+IF(Analyse!$E$108="X",INDIRECT("'DATA - økonomi'!I"&amp;4+15*$A8+4*$A8+6),0)+IF(Analyse!$E$109="X",INDIRECT("'DATA - økonomi'!I"&amp;4+15*$A8+4*$A8+7),0)+IF(Analyse!$E$110="X",INDIRECT("'DATA - økonomi'!I"&amp;4+15*$A8+4*$A8+8),0)+IF(Analyse!$E$111="X",INDIRECT("'DATA - økonomi'!I"&amp;4+15*$A8+4*$A8+9),0)+IF(Analyse!$E$112="X",INDIRECT("'DATA - økonomi'!I"&amp;4+15*$A8+4*$A8+10),0)+IF(Analyse!$E$115="X",INDIRECT("'DATA - økonomi'!I"&amp;4+15*$A8+4*$A8+11),0)+IF(Analyse!$E$116="X",INDIRECT("'DATA - økonomi'!I"&amp;4+15*$A8+4*$A8+12),0)+IF(Analyse!$E$117="X",INDIRECT("'DATA - økonomi'!I"&amp;4+15*$A8+4*$A8+13),0)+IF(Analyse!$E$129="X",INDIRECT("'DATA - økonomi'!I"&amp;4+15*$A8+4*$A8+14),0)</f>
        <v>0</v>
      </c>
      <c r="J8" s="42">
        <f ca="1">IF(Analyse!$E$3="X",INDIRECT("'DATA - økonomi'!J"&amp;4+15*$A8+4*$A8+0),0)+IF(Analyse!$E$4="X",INDIRECT("'DATA - økonomi'!J"&amp;4+15*$A8+4*$A8+1),0)+IF(Analyse!$E$104="X",INDIRECT("'DATA - økonomi'!J"&amp;4+15*$A8+4*$A8+2),0)+IF(Analyse!$E$105="X",INDIRECT("'DATA - økonomi'!J"&amp;4+15*$A8+4*$A8+3),0)+IF(Analyse!$E$106="X",INDIRECT("'DATA - økonomi'!J"&amp;4+15*$A8+4*$A8+4),0)+IF(Analyse!$E$107="X",INDIRECT("'DATA - økonomi'!J"&amp;4+15*$A8+4*$A8+5),0)+IF(Analyse!$E$108="X",INDIRECT("'DATA - økonomi'!J"&amp;4+15*$A8+4*$A8+6),0)+IF(Analyse!$E$109="X",INDIRECT("'DATA - økonomi'!J"&amp;4+15*$A8+4*$A8+7),0)+IF(Analyse!$E$110="X",INDIRECT("'DATA - økonomi'!J"&amp;4+15*$A8+4*$A8+8),0)+IF(Analyse!$E$111="X",INDIRECT("'DATA - økonomi'!J"&amp;4+15*$A8+4*$A8+9),0)+IF(Analyse!$E$112="X",INDIRECT("'DATA - økonomi'!J"&amp;4+15*$A8+4*$A8+10),0)+IF(Analyse!$E$115="X",INDIRECT("'DATA - økonomi'!J"&amp;4+15*$A8+4*$A8+11),0)+IF(Analyse!$E$116="X",INDIRECT("'DATA - økonomi'!J"&amp;4+15*$A8+4*$A8+12),0)+IF(Analyse!$E$117="X",INDIRECT("'DATA - økonomi'!J"&amp;4+15*$A8+4*$A8+13),0)+IF(Analyse!$E$129="X",INDIRECT("'DATA - økonomi'!J"&amp;4+15*$A8+4*$A8+14),0)</f>
        <v>0</v>
      </c>
      <c r="K8" s="42">
        <f ca="1">IF(Analyse!$E$3="X",INDIRECT("'DATA - økonomi'!K"&amp;4+15*$A8+4*$A8+0),0)+IF(Analyse!$E$4="X",INDIRECT("'DATA - økonomi'!K"&amp;4+15*$A8+4*$A8+1),0)+IF(Analyse!$E$104="X",INDIRECT("'DATA - økonomi'!K"&amp;4+15*$A8+4*$A8+2),0)+IF(Analyse!$E$105="X",INDIRECT("'DATA - økonomi'!K"&amp;4+15*$A8+4*$A8+3),0)+IF(Analyse!$E$106="X",INDIRECT("'DATA - økonomi'!K"&amp;4+15*$A8+4*$A8+4),0)+IF(Analyse!$E$107="X",INDIRECT("'DATA - økonomi'!K"&amp;4+15*$A8+4*$A8+5),0)+IF(Analyse!$E$108="X",INDIRECT("'DATA - økonomi'!K"&amp;4+15*$A8+4*$A8+6),0)+IF(Analyse!$E$109="X",INDIRECT("'DATA - økonomi'!K"&amp;4+15*$A8+4*$A8+7),0)+IF(Analyse!$E$110="X",INDIRECT("'DATA - økonomi'!K"&amp;4+15*$A8+4*$A8+8),0)+IF(Analyse!$E$111="X",INDIRECT("'DATA - økonomi'!K"&amp;4+15*$A8+4*$A8+9),0)+IF(Analyse!$E$112="X",INDIRECT("'DATA - økonomi'!K"&amp;4+15*$A8+4*$A8+10),0)+IF(Analyse!$E$115="X",INDIRECT("'DATA - økonomi'!K"&amp;4+15*$A8+4*$A8+11),0)+IF(Analyse!$E$116="X",INDIRECT("'DATA - økonomi'!K"&amp;4+15*$A8+4*$A8+12),0)+IF(Analyse!$E$117="X",INDIRECT("'DATA - økonomi'!K"&amp;4+15*$A8+4*$A8+13),0)+IF(Analyse!$E$129="X",INDIRECT("'DATA - økonomi'!K"&amp;4+15*$A8+4*$A8+14),0)</f>
        <v>0</v>
      </c>
      <c r="L8" s="42">
        <f ca="1">IF(Analyse!$E$3="X",INDIRECT("'DATA - økonomi'!L"&amp;4+15*$A8+4*$A8+0),0)+IF(Analyse!$E$4="X",INDIRECT("'DATA - økonomi'!L"&amp;4+15*$A8+4*$A8+1),0)+IF(Analyse!$E$104="X",INDIRECT("'DATA - økonomi'!L"&amp;4+15*$A8+4*$A8+2),0)+IF(Analyse!$E$105="X",INDIRECT("'DATA - økonomi'!L"&amp;4+15*$A8+4*$A8+3),0)+IF(Analyse!$E$106="X",INDIRECT("'DATA - økonomi'!L"&amp;4+15*$A8+4*$A8+4),0)+IF(Analyse!$E$107="X",INDIRECT("'DATA - økonomi'!L"&amp;4+15*$A8+4*$A8+5),0)+IF(Analyse!$E$108="X",INDIRECT("'DATA - økonomi'!L"&amp;4+15*$A8+4*$A8+6),0)+IF(Analyse!$E$109="X",INDIRECT("'DATA - økonomi'!L"&amp;4+15*$A8+4*$A8+7),0)+IF(Analyse!$E$110="X",INDIRECT("'DATA - økonomi'!L"&amp;4+15*$A8+4*$A8+8),0)+IF(Analyse!$E$111="X",INDIRECT("'DATA - økonomi'!L"&amp;4+15*$A8+4*$A8+9),0)+IF(Analyse!$E$112="X",INDIRECT("'DATA - økonomi'!L"&amp;4+15*$A8+4*$A8+10),0)+IF(Analyse!$E$115="X",INDIRECT("'DATA - økonomi'!L"&amp;4+15*$A8+4*$A8+11),0)+IF(Analyse!$E$116="X",INDIRECT("'DATA - økonomi'!L"&amp;4+15*$A8+4*$A8+12),0)+IF(Analyse!$E$117="X",INDIRECT("'DATA - økonomi'!L"&amp;4+15*$A8+4*$A8+13),0)+IF(Analyse!$E$129="X",INDIRECT("'DATA - økonomi'!L"&amp;4+15*$A8+4*$A8+14),0)</f>
        <v>0</v>
      </c>
      <c r="M8" s="42">
        <f ca="1">IF(Analyse!$E$3="X",INDIRECT("'DATA - økonomi'!M"&amp;4+15*$A8+4*$A8+0),0)+IF(Analyse!$E$4="X",INDIRECT("'DATA - økonomi'!M"&amp;4+15*$A8+4*$A8+1),0)+IF(Analyse!$E$104="X",INDIRECT("'DATA - økonomi'!M"&amp;4+15*$A8+4*$A8+2),0)+IF(Analyse!$E$105="X",INDIRECT("'DATA - økonomi'!M"&amp;4+15*$A8+4*$A8+3),0)+IF(Analyse!$E$106="X",INDIRECT("'DATA - økonomi'!M"&amp;4+15*$A8+4*$A8+4),0)+IF(Analyse!$E$107="X",INDIRECT("'DATA - økonomi'!M"&amp;4+15*$A8+4*$A8+5),0)+IF(Analyse!$E$108="X",INDIRECT("'DATA - økonomi'!M"&amp;4+15*$A8+4*$A8+6),0)+IF(Analyse!$E$109="X",INDIRECT("'DATA - økonomi'!M"&amp;4+15*$A8+4*$A8+7),0)+IF(Analyse!$E$110="X",INDIRECT("'DATA - økonomi'!M"&amp;4+15*$A8+4*$A8+8),0)+IF(Analyse!$E$111="X",INDIRECT("'DATA - økonomi'!M"&amp;4+15*$A8+4*$A8+9),0)+IF(Analyse!$E$112="X",INDIRECT("'DATA - økonomi'!M"&amp;4+15*$A8+4*$A8+10),0)+IF(Analyse!$E$115="X",INDIRECT("'DATA - økonomi'!M"&amp;4+15*$A8+4*$A8+11),0)+IF(Analyse!$E$116="X",INDIRECT("'DATA - økonomi'!M"&amp;4+15*$A8+4*$A8+12),0)+IF(Analyse!$E$117="X",INDIRECT("'DATA - økonomi'!M"&amp;4+15*$A8+4*$A8+13),0)+IF(Analyse!$E$129="X",INDIRECT("'DATA - økonomi'!M"&amp;4+15*$A8+4*$A8+14),0)</f>
        <v>0</v>
      </c>
      <c r="N8" s="38"/>
      <c r="O8" s="41" t="s">
        <v>16</v>
      </c>
      <c r="P8" s="42">
        <f ca="1">IF(Analyse!$E$3="X",INDIRECT("'DATA - økonomi'!P"&amp;4+15*$A8+4*$A8+0),0)+IF(Analyse!$E$4="X",INDIRECT("'DATA - økonomi'!P"&amp;4+15*$A8+4*$A8+1),0)+IF(Analyse!$E$104="X",INDIRECT("'DATA - økonomi'!P"&amp;4+15*$A8+4*$A8+2),0)+IF(Analyse!$E$105="X",INDIRECT("'DATA - økonomi'!P"&amp;4+15*$A8+4*$A8+3),0)+IF(Analyse!$E$106="X",INDIRECT("'DATA - økonomi'!P"&amp;4+15*$A8+4*$A8+4),0)+IF(Analyse!$E$107="X",INDIRECT("'DATA - økonomi'!P"&amp;4+15*$A8+4*$A8+5),0)+IF(Analyse!$E$108="X",INDIRECT("'DATA - økonomi'!P"&amp;4+15*$A8+4*$A8+6),0)+IF(Analyse!$E$109="X",INDIRECT("'DATA - økonomi'!P"&amp;4+15*$A8+4*$A8+7),0)+IF(Analyse!$E$110="X",INDIRECT("'DATA - økonomi'!P"&amp;4+15*$A8+4*$A8+8),0)+IF(Analyse!$E$111="X",INDIRECT("'DATA - økonomi'!P"&amp;4+15*$A8+4*$A8+9),0)+IF(Analyse!$E$112="X",INDIRECT("'DATA - økonomi'!P"&amp;4+15*$A8+4*$A8+10),0)+IF(Analyse!$E$115="X",INDIRECT("'DATA - økonomi'!P"&amp;4+15*$A8+4*$A8+11),0)+IF(Analyse!$E$116="X",INDIRECT("'DATA - økonomi'!P"&amp;4+15*$A8+4*$A8+12),0)+IF(Analyse!$E$117="X",INDIRECT("'DATA - økonomi'!P"&amp;4+15*$A8+4*$A8+13),0)+IF(Analyse!$E$129="X",INDIRECT("'DATA - økonomi'!P"&amp;4+15*$A8+4*$A8+14),0)</f>
        <v>0</v>
      </c>
      <c r="Q8" s="42">
        <f ca="1">IF(Analyse!$E$3="X",INDIRECT("'DATA - økonomi'!Q"&amp;4+15*$A8+4*$A8+0),0)+IF(Analyse!$E$4="X",INDIRECT("'DATA - økonomi'!Q"&amp;4+15*$A8+4*$A8+1),0)+IF(Analyse!$E$104="X",INDIRECT("'DATA - økonomi'!Q"&amp;4+15*$A8+4*$A8+2),0)+IF(Analyse!$E$105="X",INDIRECT("'DATA - økonomi'!Q"&amp;4+15*$A8+4*$A8+3),0)+IF(Analyse!$E$106="X",INDIRECT("'DATA - økonomi'!Q"&amp;4+15*$A8+4*$A8+4),0)+IF(Analyse!$E$107="X",INDIRECT("'DATA - økonomi'!Q"&amp;4+15*$A8+4*$A8+5),0)+IF(Analyse!$E$108="X",INDIRECT("'DATA - økonomi'!Q"&amp;4+15*$A8+4*$A8+6),0)+IF(Analyse!$E$109="X",INDIRECT("'DATA - økonomi'!Q"&amp;4+15*$A8+4*$A8+7),0)+IF(Analyse!$E$110="X",INDIRECT("'DATA - økonomi'!Q"&amp;4+15*$A8+4*$A8+8),0)+IF(Analyse!$E$111="X",INDIRECT("'DATA - økonomi'!Q"&amp;4+15*$A8+4*$A8+9),0)+IF(Analyse!$E$112="X",INDIRECT("'DATA - økonomi'!Q"&amp;4+15*$A8+4*$A8+10),0)+IF(Analyse!$E$115="X",INDIRECT("'DATA - økonomi'!Q"&amp;4+15*$A8+4*$A8+11),0)+IF(Analyse!$E$116="X",INDIRECT("'DATA - økonomi'!Q"&amp;4+15*$A8+4*$A8+12),0)+IF(Analyse!$E$117="X",INDIRECT("'DATA - økonomi'!Q"&amp;4+15*$A8+4*$A8+13),0)+IF(Analyse!$E$129="X",INDIRECT("'DATA - økonomi'!Q"&amp;4+15*$A8+4*$A8+14),0)</f>
        <v>0</v>
      </c>
      <c r="R8" s="42">
        <f ca="1">IF(Analyse!$E$3="X",INDIRECT("'DATA - økonomi'!R"&amp;4+15*$A8+4*$A8+0),0)+IF(Analyse!$E$4="X",INDIRECT("'DATA - økonomi'!R"&amp;4+15*$A8+4*$A8+1),0)+IF(Analyse!$E$104="X",INDIRECT("'DATA - økonomi'!R"&amp;4+15*$A8+4*$A8+2),0)+IF(Analyse!$E$105="X",INDIRECT("'DATA - økonomi'!R"&amp;4+15*$A8+4*$A8+3),0)+IF(Analyse!$E$106="X",INDIRECT("'DATA - økonomi'!R"&amp;4+15*$A8+4*$A8+4),0)+IF(Analyse!$E$107="X",INDIRECT("'DATA - økonomi'!R"&amp;4+15*$A8+4*$A8+5),0)+IF(Analyse!$E$108="X",INDIRECT("'DATA - økonomi'!R"&amp;4+15*$A8+4*$A8+6),0)+IF(Analyse!$E$109="X",INDIRECT("'DATA - økonomi'!R"&amp;4+15*$A8+4*$A8+7),0)+IF(Analyse!$E$110="X",INDIRECT("'DATA - økonomi'!R"&amp;4+15*$A8+4*$A8+8),0)+IF(Analyse!$E$111="X",INDIRECT("'DATA - økonomi'!R"&amp;4+15*$A8+4*$A8+9),0)+IF(Analyse!$E$112="X",INDIRECT("'DATA - økonomi'!R"&amp;4+15*$A8+4*$A8+10),0)+IF(Analyse!$E$115="X",INDIRECT("'DATA - økonomi'!R"&amp;4+15*$A8+4*$A8+11),0)+IF(Analyse!$E$116="X",INDIRECT("'DATA - økonomi'!R"&amp;4+15*$A8+4*$A8+12),0)+IF(Analyse!$E$117="X",INDIRECT("'DATA - økonomi'!R"&amp;4+15*$A8+4*$A8+13),0)+IF(Analyse!$E$129="X",INDIRECT("'DATA - økonomi'!R"&amp;4+15*$A8+4*$A8+14),0)</f>
        <v>0</v>
      </c>
      <c r="S8" s="42">
        <f ca="1">IF(Analyse!$E$3="X",INDIRECT("'DATA - økonomi'!S"&amp;4+15*$A8+4*$A8+0),0)+IF(Analyse!$E$4="X",INDIRECT("'DATA - økonomi'!S"&amp;4+15*$A8+4*$A8+1),0)+IF(Analyse!$E$104="X",INDIRECT("'DATA - økonomi'!S"&amp;4+15*$A8+4*$A8+2),0)+IF(Analyse!$E$105="X",INDIRECT("'DATA - økonomi'!S"&amp;4+15*$A8+4*$A8+3),0)+IF(Analyse!$E$106="X",INDIRECT("'DATA - økonomi'!S"&amp;4+15*$A8+4*$A8+4),0)+IF(Analyse!$E$107="X",INDIRECT("'DATA - økonomi'!S"&amp;4+15*$A8+4*$A8+5),0)+IF(Analyse!$E$108="X",INDIRECT("'DATA - økonomi'!S"&amp;4+15*$A8+4*$A8+6),0)+IF(Analyse!$E$109="X",INDIRECT("'DATA - økonomi'!S"&amp;4+15*$A8+4*$A8+7),0)+IF(Analyse!$E$110="X",INDIRECT("'DATA - økonomi'!S"&amp;4+15*$A8+4*$A8+8),0)+IF(Analyse!$E$111="X",INDIRECT("'DATA - økonomi'!S"&amp;4+15*$A8+4*$A8+9),0)+IF(Analyse!$E$112="X",INDIRECT("'DATA - økonomi'!S"&amp;4+15*$A8+4*$A8+10),0)+IF(Analyse!$E$115="X",INDIRECT("'DATA - økonomi'!S"&amp;4+15*$A8+4*$A8+11),0)+IF(Analyse!$E$116="X",INDIRECT("'DATA - økonomi'!S"&amp;4+15*$A8+4*$A8+12),0)+IF(Analyse!$E$117="X",INDIRECT("'DATA - økonomi'!S"&amp;4+15*$A8+4*$A8+13),0)+IF(Analyse!$E$129="X",INDIRECT("'DATA - økonomi'!S"&amp;4+15*$A8+4*$A8+14),0)</f>
        <v>0</v>
      </c>
      <c r="T8" s="42">
        <f ca="1">IF(Analyse!$E$3="X",INDIRECT("'DATA - økonomi'!T"&amp;4+15*$A8+4*$A8+0),0)+IF(Analyse!$E$4="X",INDIRECT("'DATA - økonomi'!T"&amp;4+15*$A8+4*$A8+1),0)+IF(Analyse!$E$104="X",INDIRECT("'DATA - økonomi'!T"&amp;4+15*$A8+4*$A8+2),0)+IF(Analyse!$E$105="X",INDIRECT("'DATA - økonomi'!T"&amp;4+15*$A8+4*$A8+3),0)+IF(Analyse!$E$106="X",INDIRECT("'DATA - økonomi'!T"&amp;4+15*$A8+4*$A8+4),0)+IF(Analyse!$E$107="X",INDIRECT("'DATA - økonomi'!T"&amp;4+15*$A8+4*$A8+5),0)+IF(Analyse!$E$108="X",INDIRECT("'DATA - økonomi'!T"&amp;4+15*$A8+4*$A8+6),0)+IF(Analyse!$E$109="X",INDIRECT("'DATA - økonomi'!T"&amp;4+15*$A8+4*$A8+7),0)+IF(Analyse!$E$110="X",INDIRECT("'DATA - økonomi'!T"&amp;4+15*$A8+4*$A8+8),0)+IF(Analyse!$E$111="X",INDIRECT("'DATA - økonomi'!T"&amp;4+15*$A8+4*$A8+9),0)+IF(Analyse!$E$112="X",INDIRECT("'DATA - økonomi'!T"&amp;4+15*$A8+4*$A8+10),0)+IF(Analyse!$E$115="X",INDIRECT("'DATA - økonomi'!T"&amp;4+15*$A8+4*$A8+11),0)+IF(Analyse!$E$116="X",INDIRECT("'DATA - økonomi'!T"&amp;4+15*$A8+4*$A8+12),0)+IF(Analyse!$E$117="X",INDIRECT("'DATA - økonomi'!T"&amp;4+15*$A8+4*$A8+13),0)+IF(Analyse!$E$129="X",INDIRECT("'DATA - økonomi'!T"&amp;4+15*$A8+4*$A8+14),0)</f>
        <v>0</v>
      </c>
      <c r="U8" s="42">
        <f ca="1">IF(Analyse!$E$3="X",INDIRECT("'DATA - økonomi'!U"&amp;4+15*$A8+4*$A8+0),0)+IF(Analyse!$E$4="X",INDIRECT("'DATA - økonomi'!U"&amp;4+15*$A8+4*$A8+1),0)+IF(Analyse!$E$104="X",INDIRECT("'DATA - økonomi'!U"&amp;4+15*$A8+4*$A8+2),0)+IF(Analyse!$E$105="X",INDIRECT("'DATA - økonomi'!U"&amp;4+15*$A8+4*$A8+3),0)+IF(Analyse!$E$106="X",INDIRECT("'DATA - økonomi'!U"&amp;4+15*$A8+4*$A8+4),0)+IF(Analyse!$E$107="X",INDIRECT("'DATA - økonomi'!U"&amp;4+15*$A8+4*$A8+5),0)+IF(Analyse!$E$108="X",INDIRECT("'DATA - økonomi'!U"&amp;4+15*$A8+4*$A8+6),0)+IF(Analyse!$E$109="X",INDIRECT("'DATA - økonomi'!U"&amp;4+15*$A8+4*$A8+7),0)+IF(Analyse!$E$110="X",INDIRECT("'DATA - økonomi'!U"&amp;4+15*$A8+4*$A8+8),0)+IF(Analyse!$E$111="X",INDIRECT("'DATA - økonomi'!U"&amp;4+15*$A8+4*$A8+9),0)+IF(Analyse!$E$112="X",INDIRECT("'DATA - økonomi'!U"&amp;4+15*$A8+4*$A8+10),0)+IF(Analyse!$E$115="X",INDIRECT("'DATA - økonomi'!U"&amp;4+15*$A8+4*$A8+11),0)+IF(Analyse!$E$116="X",INDIRECT("'DATA - økonomi'!U"&amp;4+15*$A8+4*$A8+12),0)+IF(Analyse!$E$117="X",INDIRECT("'DATA - økonomi'!U"&amp;4+15*$A8+4*$A8+13),0)+IF(Analyse!$E$129="X",INDIRECT("'DATA - økonomi'!U"&amp;4+15*$A8+4*$A8+14),0)</f>
        <v>0</v>
      </c>
      <c r="V8" s="42">
        <f ca="1">IF(Analyse!$E$3="X",INDIRECT("'DATA - økonomi'!V"&amp;4+15*$A8+4*$A8+0),0)+IF(Analyse!$E$4="X",INDIRECT("'DATA - økonomi'!V"&amp;4+15*$A8+4*$A8+1),0)+IF(Analyse!$E$104="X",INDIRECT("'DATA - økonomi'!V"&amp;4+15*$A8+4*$A8+2),0)+IF(Analyse!$E$105="X",INDIRECT("'DATA - økonomi'!V"&amp;4+15*$A8+4*$A8+3),0)+IF(Analyse!$E$106="X",INDIRECT("'DATA - økonomi'!V"&amp;4+15*$A8+4*$A8+4),0)+IF(Analyse!$E$107="X",INDIRECT("'DATA - økonomi'!V"&amp;4+15*$A8+4*$A8+5),0)+IF(Analyse!$E$108="X",INDIRECT("'DATA - økonomi'!V"&amp;4+15*$A8+4*$A8+6),0)+IF(Analyse!$E$109="X",INDIRECT("'DATA - økonomi'!V"&amp;4+15*$A8+4*$A8+7),0)+IF(Analyse!$E$110="X",INDIRECT("'DATA - økonomi'!V"&amp;4+15*$A8+4*$A8+8),0)+IF(Analyse!$E$111="X",INDIRECT("'DATA - økonomi'!V"&amp;4+15*$A8+4*$A8+9),0)+IF(Analyse!$E$112="X",INDIRECT("'DATA - økonomi'!V"&amp;4+15*$A8+4*$A8+10),0)+IF(Analyse!$E$115="X",INDIRECT("'DATA - økonomi'!V"&amp;4+15*$A8+4*$A8+11),0)+IF(Analyse!$E$116="X",INDIRECT("'DATA - økonomi'!V"&amp;4+15*$A8+4*$A8+12),0)+IF(Analyse!$E$117="X",INDIRECT("'DATA - økonomi'!V"&amp;4+15*$A8+4*$A8+13),0)+IF(Analyse!$E$129="X",INDIRECT("'DATA - økonomi'!V"&amp;4+15*$A8+4*$A8+14),0)</f>
        <v>0</v>
      </c>
      <c r="W8" s="42">
        <f ca="1">IF(Analyse!$E$3="X",INDIRECT("'DATA - økonomi'!W"&amp;4+15*$A8+4*$A8+0),0)+IF(Analyse!$E$4="X",INDIRECT("'DATA - økonomi'!W"&amp;4+15*$A8+4*$A8+1),0)+IF(Analyse!$E$104="X",INDIRECT("'DATA - økonomi'!W"&amp;4+15*$A8+4*$A8+2),0)+IF(Analyse!$E$105="X",INDIRECT("'DATA - økonomi'!W"&amp;4+15*$A8+4*$A8+3),0)+IF(Analyse!$E$106="X",INDIRECT("'DATA - økonomi'!W"&amp;4+15*$A8+4*$A8+4),0)+IF(Analyse!$E$107="X",INDIRECT("'DATA - økonomi'!W"&amp;4+15*$A8+4*$A8+5),0)+IF(Analyse!$E$108="X",INDIRECT("'DATA - økonomi'!W"&amp;4+15*$A8+4*$A8+6),0)+IF(Analyse!$E$109="X",INDIRECT("'DATA - økonomi'!W"&amp;4+15*$A8+4*$A8+7),0)+IF(Analyse!$E$110="X",INDIRECT("'DATA - økonomi'!W"&amp;4+15*$A8+4*$A8+8),0)+IF(Analyse!$E$111="X",INDIRECT("'DATA - økonomi'!W"&amp;4+15*$A8+4*$A8+9),0)+IF(Analyse!$E$112="X",INDIRECT("'DATA - økonomi'!W"&amp;4+15*$A8+4*$A8+10),0)+IF(Analyse!$E$115="X",INDIRECT("'DATA - økonomi'!W"&amp;4+15*$A8+4*$A8+11),0)+IF(Analyse!$E$116="X",INDIRECT("'DATA - økonomi'!W"&amp;4+15*$A8+4*$A8+12),0)+IF(Analyse!$E$117="X",INDIRECT("'DATA - økonomi'!W"&amp;4+15*$A8+4*$A8+13),0)+IF(Analyse!$E$129="X",INDIRECT("'DATA - økonomi'!W"&amp;4+15*$A8+4*$A8+14),0)</f>
        <v>0</v>
      </c>
      <c r="X8" s="42">
        <f ca="1">IF(Analyse!$E$3="X",INDIRECT("'DATA - økonomi'!X"&amp;4+15*$A8+4*$A8+0),0)+IF(Analyse!$E$4="X",INDIRECT("'DATA - økonomi'!X"&amp;4+15*$A8+4*$A8+1),0)+IF(Analyse!$E$104="X",INDIRECT("'DATA - økonomi'!X"&amp;4+15*$A8+4*$A8+2),0)+IF(Analyse!$E$105="X",INDIRECT("'DATA - økonomi'!X"&amp;4+15*$A8+4*$A8+3),0)+IF(Analyse!$E$106="X",INDIRECT("'DATA - økonomi'!X"&amp;4+15*$A8+4*$A8+4),0)+IF(Analyse!$E$107="X",INDIRECT("'DATA - økonomi'!X"&amp;4+15*$A8+4*$A8+5),0)+IF(Analyse!$E$108="X",INDIRECT("'DATA - økonomi'!X"&amp;4+15*$A8+4*$A8+6),0)+IF(Analyse!$E$109="X",INDIRECT("'DATA - økonomi'!X"&amp;4+15*$A8+4*$A8+7),0)+IF(Analyse!$E$110="X",INDIRECT("'DATA - økonomi'!X"&amp;4+15*$A8+4*$A8+8),0)+IF(Analyse!$E$111="X",INDIRECT("'DATA - økonomi'!X"&amp;4+15*$A8+4*$A8+9),0)+IF(Analyse!$E$112="X",INDIRECT("'DATA - økonomi'!X"&amp;4+15*$A8+4*$A8+10),0)+IF(Analyse!$E$115="X",INDIRECT("'DATA - økonomi'!X"&amp;4+15*$A8+4*$A8+11),0)+IF(Analyse!$E$116="X",INDIRECT("'DATA - økonomi'!X"&amp;4+15*$A8+4*$A8+12),0)+IF(Analyse!$E$117="X",INDIRECT("'DATA - økonomi'!X"&amp;4+15*$A8+4*$A8+13),0)+IF(Analyse!$E$129="X",INDIRECT("'DATA - økonomi'!X"&amp;4+15*$A8+4*$A8+14),0)</f>
        <v>0</v>
      </c>
      <c r="Y8" s="42">
        <f ca="1">IF(Analyse!$E$3="X",INDIRECT("'DATA - økonomi'!Y"&amp;4+15*$A8+4*$A8+0),0)+IF(Analyse!$E$4="X",INDIRECT("'DATA - økonomi'!Y"&amp;4+15*$A8+4*$A8+1),0)+IF(Analyse!$E$104="X",INDIRECT("'DATA - økonomi'!Y"&amp;4+15*$A8+4*$A8+2),0)+IF(Analyse!$E$105="X",INDIRECT("'DATA - økonomi'!Y"&amp;4+15*$A8+4*$A8+3),0)+IF(Analyse!$E$106="X",INDIRECT("'DATA - økonomi'!Y"&amp;4+15*$A8+4*$A8+4),0)+IF(Analyse!$E$107="X",INDIRECT("'DATA - økonomi'!Y"&amp;4+15*$A8+4*$A8+5),0)+IF(Analyse!$E$108="X",INDIRECT("'DATA - økonomi'!Y"&amp;4+15*$A8+4*$A8+6),0)+IF(Analyse!$E$109="X",INDIRECT("'DATA - økonomi'!Y"&amp;4+15*$A8+4*$A8+7),0)+IF(Analyse!$E$110="X",INDIRECT("'DATA - økonomi'!Y"&amp;4+15*$A8+4*$A8+8),0)+IF(Analyse!$E$111="X",INDIRECT("'DATA - økonomi'!Y"&amp;4+15*$A8+4*$A8+9),0)+IF(Analyse!$E$112="X",INDIRECT("'DATA - økonomi'!Y"&amp;4+15*$A8+4*$A8+10),0)+IF(Analyse!$E$115="X",INDIRECT("'DATA - økonomi'!Y"&amp;4+15*$A8+4*$A8+11),0)+IF(Analyse!$E$116="X",INDIRECT("'DATA - økonomi'!Y"&amp;4+15*$A8+4*$A8+12),0)+IF(Analyse!$E$117="X",INDIRECT("'DATA - økonomi'!Y"&amp;4+15*$A8+4*$A8+13),0)+IF(Analyse!$E$129="X",INDIRECT("'DATA - økonomi'!Y"&amp;4+15*$A8+4*$A8+14),0)</f>
        <v>0</v>
      </c>
      <c r="Z8" s="42">
        <f ca="1">IF(Analyse!$E$3="X",INDIRECT("'DATA - økonomi'!Z"&amp;4+15*$A8+4*$A8+0),0)+IF(Analyse!$E$4="X",INDIRECT("'DATA - økonomi'!Z"&amp;4+15*$A8+4*$A8+1),0)+IF(Analyse!$E$104="X",INDIRECT("'DATA - økonomi'!Z"&amp;4+15*$A8+4*$A8+2),0)+IF(Analyse!$E$105="X",INDIRECT("'DATA - økonomi'!Z"&amp;4+15*$A8+4*$A8+3),0)+IF(Analyse!$E$106="X",INDIRECT("'DATA - økonomi'!Z"&amp;4+15*$A8+4*$A8+4),0)+IF(Analyse!$E$107="X",INDIRECT("'DATA - økonomi'!Z"&amp;4+15*$A8+4*$A8+5),0)+IF(Analyse!$E$108="X",INDIRECT("'DATA - økonomi'!Z"&amp;4+15*$A8+4*$A8+6),0)+IF(Analyse!$E$109="X",INDIRECT("'DATA - økonomi'!Z"&amp;4+15*$A8+4*$A8+7),0)+IF(Analyse!$E$110="X",INDIRECT("'DATA - økonomi'!Z"&amp;4+15*$A8+4*$A8+8),0)+IF(Analyse!$E$111="X",INDIRECT("'DATA - økonomi'!Z"&amp;4+15*$A8+4*$A8+9),0)+IF(Analyse!$E$112="X",INDIRECT("'DATA - økonomi'!Z"&amp;4+15*$A8+4*$A8+10),0)+IF(Analyse!$E$115="X",INDIRECT("'DATA - økonomi'!Z"&amp;4+15*$A8+4*$A8+11),0)+IF(Analyse!$E$116="X",INDIRECT("'DATA - økonomi'!Z"&amp;4+15*$A8+4*$A8+12),0)+IF(Analyse!$E$117="X",INDIRECT("'DATA - økonomi'!Z"&amp;4+15*$A8+4*$A8+13),0)+IF(Analyse!$E$129="X",INDIRECT("'DATA - økonomi'!Z"&amp;4+15*$A8+4*$A8+14),0)</f>
        <v>0</v>
      </c>
      <c r="AA8" s="36"/>
      <c r="AB8" s="41" t="s">
        <v>16</v>
      </c>
      <c r="AC8" s="42">
        <f ca="1">IF(Analyse!$E$3="X",INDIRECT("'DATA - økonomi'!AC"&amp;4+15*$A8+4*$A8+0),0)+IF(Analyse!$E$4="X",INDIRECT("'DATA - økonomi'!AC"&amp;4+15*$A8+4*$A8+1),0)+IF(Analyse!$E$104="X",INDIRECT("'DATA - økonomi'!AC"&amp;4+15*$A8+4*$A8+2),0)+IF(Analyse!$E$105="X",INDIRECT("'DATA - økonomi'!AC"&amp;4+15*$A8+4*$A8+3),0)+IF(Analyse!$E$106="X",INDIRECT("'DATA - økonomi'!AC"&amp;4+15*$A8+4*$A8+4),0)+IF(Analyse!$E$107="X",INDIRECT("'DATA - økonomi'!AC"&amp;4+15*$A8+4*$A8+5),0)+IF(Analyse!$E$108="X",INDIRECT("'DATA - økonomi'!AC"&amp;4+15*$A8+4*$A8+6),0)+IF(Analyse!$E$109="X",INDIRECT("'DATA - økonomi'!AC"&amp;4+15*$A8+4*$A8+7),0)+IF(Analyse!$E$110="X",INDIRECT("'DATA - økonomi'!AC"&amp;4+15*$A8+4*$A8+8),0)+IF(Analyse!$E$111="X",INDIRECT("'DATA - økonomi'!AC"&amp;4+15*$A8+4*$A8+9),0)+IF(Analyse!$E$112="X",INDIRECT("'DATA - økonomi'!AC"&amp;4+15*$A8+4*$A8+10),0)+IF(Analyse!$E$115="X",INDIRECT("'DATA - økonomi'!AC"&amp;4+15*$A8+4*$A8+11),0)+IF(Analyse!$E$116="X",INDIRECT("'DATA - økonomi'!AC"&amp;4+15*$A8+4*$A8+12),0)+IF(Analyse!$E$117="X",INDIRECT("'DATA - økonomi'!AC"&amp;4+15*$A8+4*$A8+13),0)+IF(Analyse!$E$129="X",INDIRECT("'DATA - økonomi'!AC"&amp;4+15*$A8+4*$A8+14),0)</f>
        <v>0</v>
      </c>
      <c r="AD8" s="42">
        <f ca="1">IF(Analyse!$E$3="X",INDIRECT("'DATA - økonomi'!AD"&amp;4+15*$A8+4*$A8+0),0)+IF(Analyse!$E$4="X",INDIRECT("'DATA - økonomi'!AD"&amp;4+15*$A8+4*$A8+1),0)+IF(Analyse!$E$104="X",INDIRECT("'DATA - økonomi'!AD"&amp;4+15*$A8+4*$A8+2),0)+IF(Analyse!$E$105="X",INDIRECT("'DATA - økonomi'!AD"&amp;4+15*$A8+4*$A8+3),0)+IF(Analyse!$E$106="X",INDIRECT("'DATA - økonomi'!AD"&amp;4+15*$A8+4*$A8+4),0)+IF(Analyse!$E$107="X",INDIRECT("'DATA - økonomi'!AD"&amp;4+15*$A8+4*$A8+5),0)+IF(Analyse!$E$108="X",INDIRECT("'DATA - økonomi'!AD"&amp;4+15*$A8+4*$A8+6),0)+IF(Analyse!$E$109="X",INDIRECT("'DATA - økonomi'!AD"&amp;4+15*$A8+4*$A8+7),0)+IF(Analyse!$E$110="X",INDIRECT("'DATA - økonomi'!AD"&amp;4+15*$A8+4*$A8+8),0)+IF(Analyse!$E$111="X",INDIRECT("'DATA - økonomi'!AD"&amp;4+15*$A8+4*$A8+9),0)+IF(Analyse!$E$112="X",INDIRECT("'DATA - økonomi'!AD"&amp;4+15*$A8+4*$A8+10),0)+IF(Analyse!$E$115="X",INDIRECT("'DATA - økonomi'!AD"&amp;4+15*$A8+4*$A8+11),0)+IF(Analyse!$E$116="X",INDIRECT("'DATA - økonomi'!AD"&amp;4+15*$A8+4*$A8+12),0)+IF(Analyse!$E$117="X",INDIRECT("'DATA - økonomi'!AD"&amp;4+15*$A8+4*$A8+13),0)+IF(Analyse!$E$129="X",INDIRECT("'DATA - økonomi'!AD"&amp;4+15*$A8+4*$A8+14),0)</f>
        <v>0</v>
      </c>
      <c r="AE8" s="42">
        <f ca="1">IF(Analyse!$E$3="X",INDIRECT("'DATA - økonomi'!AE"&amp;4+15*$A8+4*$A8+0),0)+IF(Analyse!$E$4="X",INDIRECT("'DATA - økonomi'!AE"&amp;4+15*$A8+4*$A8+1),0)+IF(Analyse!$E$104="X",INDIRECT("'DATA - økonomi'!AE"&amp;4+15*$A8+4*$A8+2),0)+IF(Analyse!$E$105="X",INDIRECT("'DATA - økonomi'!AE"&amp;4+15*$A8+4*$A8+3),0)+IF(Analyse!$E$106="X",INDIRECT("'DATA - økonomi'!AE"&amp;4+15*$A8+4*$A8+4),0)+IF(Analyse!$E$107="X",INDIRECT("'DATA - økonomi'!AE"&amp;4+15*$A8+4*$A8+5),0)+IF(Analyse!$E$108="X",INDIRECT("'DATA - økonomi'!AE"&amp;4+15*$A8+4*$A8+6),0)+IF(Analyse!$E$109="X",INDIRECT("'DATA - økonomi'!AE"&amp;4+15*$A8+4*$A8+7),0)+IF(Analyse!$E$110="X",INDIRECT("'DATA - økonomi'!AE"&amp;4+15*$A8+4*$A8+8),0)+IF(Analyse!$E$111="X",INDIRECT("'DATA - økonomi'!AE"&amp;4+15*$A8+4*$A8+9),0)+IF(Analyse!$E$112="X",INDIRECT("'DATA - økonomi'!AE"&amp;4+15*$A8+4*$A8+10),0)+IF(Analyse!$E$115="X",INDIRECT("'DATA - økonomi'!AE"&amp;4+15*$A8+4*$A8+11),0)+IF(Analyse!$E$116="X",INDIRECT("'DATA - økonomi'!AE"&amp;4+15*$A8+4*$A8+12),0)+IF(Analyse!$E$117="X",INDIRECT("'DATA - økonomi'!AE"&amp;4+15*$A8+4*$A8+13),0)+IF(Analyse!$E$129="X",INDIRECT("'DATA - økonomi'!AE"&amp;4+15*$A8+4*$A8+14),0)</f>
        <v>0</v>
      </c>
      <c r="AF8" s="42">
        <f ca="1">IF(Analyse!$E$3="X",INDIRECT("'DATA - økonomi'!AF"&amp;4+15*$A8+4*$A8+0),0)+IF(Analyse!$E$4="X",INDIRECT("'DATA - økonomi'!AF"&amp;4+15*$A8+4*$A8+1),0)+IF(Analyse!$E$104="X",INDIRECT("'DATA - økonomi'!AF"&amp;4+15*$A8+4*$A8+2),0)+IF(Analyse!$E$105="X",INDIRECT("'DATA - økonomi'!AF"&amp;4+15*$A8+4*$A8+3),0)+IF(Analyse!$E$106="X",INDIRECT("'DATA - økonomi'!AF"&amp;4+15*$A8+4*$A8+4),0)+IF(Analyse!$E$107="X",INDIRECT("'DATA - økonomi'!AF"&amp;4+15*$A8+4*$A8+5),0)+IF(Analyse!$E$108="X",INDIRECT("'DATA - økonomi'!AF"&amp;4+15*$A8+4*$A8+6),0)+IF(Analyse!$E$109="X",INDIRECT("'DATA - økonomi'!AF"&amp;4+15*$A8+4*$A8+7),0)+IF(Analyse!$E$110="X",INDIRECT("'DATA - økonomi'!AF"&amp;4+15*$A8+4*$A8+8),0)+IF(Analyse!$E$111="X",INDIRECT("'DATA - økonomi'!AF"&amp;4+15*$A8+4*$A8+9),0)+IF(Analyse!$E$112="X",INDIRECT("'DATA - økonomi'!AF"&amp;4+15*$A8+4*$A8+10),0)+IF(Analyse!$E$115="X",INDIRECT("'DATA - økonomi'!AF"&amp;4+15*$A8+4*$A8+11),0)+IF(Analyse!$E$116="X",INDIRECT("'DATA - økonomi'!AF"&amp;4+15*$A8+4*$A8+12),0)+IF(Analyse!$E$117="X",INDIRECT("'DATA - økonomi'!AF"&amp;4+15*$A8+4*$A8+13),0)+IF(Analyse!$E$129="X",INDIRECT("'DATA - økonomi'!AF"&amp;4+15*$A8+4*$A8+14),0)</f>
        <v>0</v>
      </c>
      <c r="AG8" s="42">
        <f ca="1">IF(Analyse!$E$3="X",INDIRECT("'DATA - økonomi'!AG"&amp;4+15*$A8+4*$A8+0),0)+IF(Analyse!$E$4="X",INDIRECT("'DATA - økonomi'!AG"&amp;4+15*$A8+4*$A8+1),0)+IF(Analyse!$E$104="X",INDIRECT("'DATA - økonomi'!AG"&amp;4+15*$A8+4*$A8+2),0)+IF(Analyse!$E$105="X",INDIRECT("'DATA - økonomi'!AG"&amp;4+15*$A8+4*$A8+3),0)+IF(Analyse!$E$106="X",INDIRECT("'DATA - økonomi'!AG"&amp;4+15*$A8+4*$A8+4),0)+IF(Analyse!$E$107="X",INDIRECT("'DATA - økonomi'!AG"&amp;4+15*$A8+4*$A8+5),0)+IF(Analyse!$E$108="X",INDIRECT("'DATA - økonomi'!AG"&amp;4+15*$A8+4*$A8+6),0)+IF(Analyse!$E$109="X",INDIRECT("'DATA - økonomi'!AG"&amp;4+15*$A8+4*$A8+7),0)+IF(Analyse!$E$110="X",INDIRECT("'DATA - økonomi'!AG"&amp;4+15*$A8+4*$A8+8),0)+IF(Analyse!$E$111="X",INDIRECT("'DATA - økonomi'!AG"&amp;4+15*$A8+4*$A8+9),0)+IF(Analyse!$E$112="X",INDIRECT("'DATA - økonomi'!AG"&amp;4+15*$A8+4*$A8+10),0)+IF(Analyse!$E$115="X",INDIRECT("'DATA - økonomi'!AG"&amp;4+15*$A8+4*$A8+11),0)+IF(Analyse!$E$116="X",INDIRECT("'DATA - økonomi'!AG"&amp;4+15*$A8+4*$A8+12),0)+IF(Analyse!$E$117="X",INDIRECT("'DATA - økonomi'!AG"&amp;4+15*$A8+4*$A8+13),0)+IF(Analyse!$E$129="X",INDIRECT("'DATA - økonomi'!AG"&amp;4+15*$A8+4*$A8+14),0)</f>
        <v>0</v>
      </c>
      <c r="AH8" s="42">
        <f ca="1">IF(Analyse!$E$3="X",INDIRECT("'DATA - økonomi'!AH"&amp;4+15*$A8+4*$A8+0),0)+IF(Analyse!$E$4="X",INDIRECT("'DATA - økonomi'!AH"&amp;4+15*$A8+4*$A8+1),0)+IF(Analyse!$E$104="X",INDIRECT("'DATA - økonomi'!AH"&amp;4+15*$A8+4*$A8+2),0)+IF(Analyse!$E$105="X",INDIRECT("'DATA - økonomi'!AH"&amp;4+15*$A8+4*$A8+3),0)+IF(Analyse!$E$106="X",INDIRECT("'DATA - økonomi'!AH"&amp;4+15*$A8+4*$A8+4),0)+IF(Analyse!$E$107="X",INDIRECT("'DATA - økonomi'!AH"&amp;4+15*$A8+4*$A8+5),0)+IF(Analyse!$E$108="X",INDIRECT("'DATA - økonomi'!AH"&amp;4+15*$A8+4*$A8+6),0)+IF(Analyse!$E$109="X",INDIRECT("'DATA - økonomi'!AH"&amp;4+15*$A8+4*$A8+7),0)+IF(Analyse!$E$110="X",INDIRECT("'DATA - økonomi'!AH"&amp;4+15*$A8+4*$A8+8),0)+IF(Analyse!$E$111="X",INDIRECT("'DATA - økonomi'!AH"&amp;4+15*$A8+4*$A8+9),0)+IF(Analyse!$E$112="X",INDIRECT("'DATA - økonomi'!AH"&amp;4+15*$A8+4*$A8+10),0)+IF(Analyse!$E$115="X",INDIRECT("'DATA - økonomi'!AH"&amp;4+15*$A8+4*$A8+11),0)+IF(Analyse!$E$116="X",INDIRECT("'DATA - økonomi'!AH"&amp;4+15*$A8+4*$A8+12),0)+IF(Analyse!$E$117="X",INDIRECT("'DATA - økonomi'!AH"&amp;4+15*$A8+4*$A8+13),0)+IF(Analyse!$E$129="X",INDIRECT("'DATA - økonomi'!AH"&amp;4+15*$A8+4*$A8+14),0)</f>
        <v>0</v>
      </c>
      <c r="AI8" s="42">
        <f ca="1">IF(Analyse!$E$3="X",INDIRECT("'DATA - økonomi'!AI"&amp;4+15*$A8+4*$A8+0),0)+IF(Analyse!$E$4="X",INDIRECT("'DATA - økonomi'!AI"&amp;4+15*$A8+4*$A8+1),0)+IF(Analyse!$E$104="X",INDIRECT("'DATA - økonomi'!AI"&amp;4+15*$A8+4*$A8+2),0)+IF(Analyse!$E$105="X",INDIRECT("'DATA - økonomi'!AI"&amp;4+15*$A8+4*$A8+3),0)+IF(Analyse!$E$106="X",INDIRECT("'DATA - økonomi'!AI"&amp;4+15*$A8+4*$A8+4),0)+IF(Analyse!$E$107="X",INDIRECT("'DATA - økonomi'!AI"&amp;4+15*$A8+4*$A8+5),0)+IF(Analyse!$E$108="X",INDIRECT("'DATA - økonomi'!AI"&amp;4+15*$A8+4*$A8+6),0)+IF(Analyse!$E$109="X",INDIRECT("'DATA - økonomi'!AI"&amp;4+15*$A8+4*$A8+7),0)+IF(Analyse!$E$110="X",INDIRECT("'DATA - økonomi'!AI"&amp;4+15*$A8+4*$A8+8),0)+IF(Analyse!$E$111="X",INDIRECT("'DATA - økonomi'!AI"&amp;4+15*$A8+4*$A8+9),0)+IF(Analyse!$E$112="X",INDIRECT("'DATA - økonomi'!AI"&amp;4+15*$A8+4*$A8+10),0)+IF(Analyse!$E$115="X",INDIRECT("'DATA - økonomi'!AI"&amp;4+15*$A8+4*$A8+11),0)+IF(Analyse!$E$116="X",INDIRECT("'DATA - økonomi'!AI"&amp;4+15*$A8+4*$A8+12),0)+IF(Analyse!$E$117="X",INDIRECT("'DATA - økonomi'!AI"&amp;4+15*$A8+4*$A8+13),0)+IF(Analyse!$E$129="X",INDIRECT("'DATA - økonomi'!AI"&amp;4+15*$A8+4*$A8+14),0)</f>
        <v>0</v>
      </c>
      <c r="AJ8" s="42">
        <f ca="1">IF(Analyse!$E$3="X",INDIRECT("'DATA - økonomi'!AJ"&amp;4+15*$A8+4*$A8+0),0)+IF(Analyse!$E$4="X",INDIRECT("'DATA - økonomi'!AJ"&amp;4+15*$A8+4*$A8+1),0)+IF(Analyse!$E$104="X",INDIRECT("'DATA - økonomi'!AJ"&amp;4+15*$A8+4*$A8+2),0)+IF(Analyse!$E$105="X",INDIRECT("'DATA - økonomi'!AJ"&amp;4+15*$A8+4*$A8+3),0)+IF(Analyse!$E$106="X",INDIRECT("'DATA - økonomi'!AJ"&amp;4+15*$A8+4*$A8+4),0)+IF(Analyse!$E$107="X",INDIRECT("'DATA - økonomi'!AJ"&amp;4+15*$A8+4*$A8+5),0)+IF(Analyse!$E$108="X",INDIRECT("'DATA - økonomi'!AJ"&amp;4+15*$A8+4*$A8+6),0)+IF(Analyse!$E$109="X",INDIRECT("'DATA - økonomi'!AJ"&amp;4+15*$A8+4*$A8+7),0)+IF(Analyse!$E$110="X",INDIRECT("'DATA - økonomi'!AJ"&amp;4+15*$A8+4*$A8+8),0)+IF(Analyse!$E$111="X",INDIRECT("'DATA - økonomi'!AJ"&amp;4+15*$A8+4*$A8+9),0)+IF(Analyse!$E$112="X",INDIRECT("'DATA - økonomi'!AJ"&amp;4+15*$A8+4*$A8+10),0)+IF(Analyse!$E$115="X",INDIRECT("'DATA - økonomi'!AJ"&amp;4+15*$A8+4*$A8+11),0)+IF(Analyse!$E$116="X",INDIRECT("'DATA - økonomi'!AJ"&amp;4+15*$A8+4*$A8+12),0)+IF(Analyse!$E$117="X",INDIRECT("'DATA - økonomi'!AJ"&amp;4+15*$A8+4*$A8+13),0)+IF(Analyse!$E$129="X",INDIRECT("'DATA - økonomi'!AJ"&amp;4+15*$A8+4*$A8+14),0)</f>
        <v>0</v>
      </c>
      <c r="AK8" s="42">
        <f ca="1">IF(Analyse!$E$3="X",INDIRECT("'DATA - økonomi'!AK"&amp;4+15*$A8+4*$A8+0),0)+IF(Analyse!$E$4="X",INDIRECT("'DATA - økonomi'!AK"&amp;4+15*$A8+4*$A8+1),0)+IF(Analyse!$E$104="X",INDIRECT("'DATA - økonomi'!AK"&amp;4+15*$A8+4*$A8+2),0)+IF(Analyse!$E$105="X",INDIRECT("'DATA - økonomi'!AK"&amp;4+15*$A8+4*$A8+3),0)+IF(Analyse!$E$106="X",INDIRECT("'DATA - økonomi'!AK"&amp;4+15*$A8+4*$A8+4),0)+IF(Analyse!$E$107="X",INDIRECT("'DATA - økonomi'!AK"&amp;4+15*$A8+4*$A8+5),0)+IF(Analyse!$E$108="X",INDIRECT("'DATA - økonomi'!AK"&amp;4+15*$A8+4*$A8+6),0)+IF(Analyse!$E$109="X",INDIRECT("'DATA - økonomi'!AK"&amp;4+15*$A8+4*$A8+7),0)+IF(Analyse!$E$110="X",INDIRECT("'DATA - økonomi'!AK"&amp;4+15*$A8+4*$A8+8),0)+IF(Analyse!$E$111="X",INDIRECT("'DATA - økonomi'!AK"&amp;4+15*$A8+4*$A8+9),0)+IF(Analyse!$E$112="X",INDIRECT("'DATA - økonomi'!AK"&amp;4+15*$A8+4*$A8+10),0)+IF(Analyse!$E$115="X",INDIRECT("'DATA - økonomi'!AK"&amp;4+15*$A8+4*$A8+11),0)+IF(Analyse!$E$116="X",INDIRECT("'DATA - økonomi'!AK"&amp;4+15*$A8+4*$A8+12),0)+IF(Analyse!$E$117="X",INDIRECT("'DATA - økonomi'!AK"&amp;4+15*$A8+4*$A8+13),0)+IF(Analyse!$E$129="X",INDIRECT("'DATA - økonomi'!AK"&amp;4+15*$A8+4*$A8+14),0)</f>
        <v>0</v>
      </c>
      <c r="AL8" s="42">
        <f ca="1">IF(Analyse!$E$3="X",INDIRECT("'DATA - økonomi'!AL"&amp;4+15*$A8+4*$A8+0),0)+IF(Analyse!$E$4="X",INDIRECT("'DATA - økonomi'!AL"&amp;4+15*$A8+4*$A8+1),0)+IF(Analyse!$E$104="X",INDIRECT("'DATA - økonomi'!AL"&amp;4+15*$A8+4*$A8+2),0)+IF(Analyse!$E$105="X",INDIRECT("'DATA - økonomi'!AL"&amp;4+15*$A8+4*$A8+3),0)+IF(Analyse!$E$106="X",INDIRECT("'DATA - økonomi'!AL"&amp;4+15*$A8+4*$A8+4),0)+IF(Analyse!$E$107="X",INDIRECT("'DATA - økonomi'!AL"&amp;4+15*$A8+4*$A8+5),0)+IF(Analyse!$E$108="X",INDIRECT("'DATA - økonomi'!AL"&amp;4+15*$A8+4*$A8+6),0)+IF(Analyse!$E$109="X",INDIRECT("'DATA - økonomi'!AL"&amp;4+15*$A8+4*$A8+7),0)+IF(Analyse!$E$110="X",INDIRECT("'DATA - økonomi'!AL"&amp;4+15*$A8+4*$A8+8),0)+IF(Analyse!$E$111="X",INDIRECT("'DATA - økonomi'!AL"&amp;4+15*$A8+4*$A8+9),0)+IF(Analyse!$E$112="X",INDIRECT("'DATA - økonomi'!AL"&amp;4+15*$A8+4*$A8+10),0)+IF(Analyse!$E$115="X",INDIRECT("'DATA - økonomi'!AL"&amp;4+15*$A8+4*$A8+11),0)+IF(Analyse!$E$116="X",INDIRECT("'DATA - økonomi'!AL"&amp;4+15*$A8+4*$A8+12),0)+IF(Analyse!$E$117="X",INDIRECT("'DATA - økonomi'!AL"&amp;4+15*$A8+4*$A8+13),0)+IF(Analyse!$E$129="X",INDIRECT("'DATA - økonomi'!AL"&amp;4+15*$A8+4*$A8+14),0)</f>
        <v>0</v>
      </c>
      <c r="AM8" s="36"/>
      <c r="AN8" s="41" t="s">
        <v>16</v>
      </c>
      <c r="AO8" s="42">
        <f t="shared" ca="1" si="0"/>
        <v>29264.077000000001</v>
      </c>
      <c r="AP8" s="42">
        <f t="shared" ca="1" si="1"/>
        <v>29302.456000000002</v>
      </c>
      <c r="AQ8" s="42">
        <f t="shared" ca="1" si="2"/>
        <v>29264.077000000001</v>
      </c>
      <c r="AR8" s="42">
        <f t="shared" ca="1" si="3"/>
        <v>29302.456000000002</v>
      </c>
      <c r="AS8" s="42">
        <f t="shared" ca="1" si="4"/>
        <v>29013</v>
      </c>
      <c r="AT8" s="42">
        <f t="shared" ca="1" si="5"/>
        <v>28837.951999999997</v>
      </c>
      <c r="AU8" s="42">
        <f t="shared" ca="1" si="6"/>
        <v>28793.907000000003</v>
      </c>
      <c r="AV8" s="42">
        <f t="shared" ca="1" si="7"/>
        <v>28832.115000000002</v>
      </c>
      <c r="AW8" s="42">
        <f t="shared" ca="1" si="8"/>
        <v>29026.341999999997</v>
      </c>
      <c r="AX8" s="42">
        <f t="shared" ca="1" si="9"/>
        <v>29063.995999999999</v>
      </c>
      <c r="AY8" s="36"/>
    </row>
    <row r="9" spans="1:51" x14ac:dyDescent="0.25">
      <c r="A9" s="38">
        <v>5</v>
      </c>
      <c r="B9" s="41" t="s">
        <v>17</v>
      </c>
      <c r="C9" s="42">
        <f ca="1">IF(Analyse!$E$3="X",INDIRECT("'DATA - økonomi'!C"&amp;4+15*$A9+4*$A9+0),0)+IF(Analyse!$E$4="X",INDIRECT("'DATA - økonomi'!C"&amp;4+15*$A9+4*$A9+1),0)+IF(Analyse!$E$104="X",INDIRECT("'DATA - økonomi'!C"&amp;4+15*$A9+4*$A9+2),0)+IF(Analyse!$E$105="X",INDIRECT("'DATA - økonomi'!C"&amp;4+15*$A9+4*$A9+3),0)+IF(Analyse!$E$106="X",INDIRECT("'DATA - økonomi'!C"&amp;4+15*$A9+4*$A9+4),0)+IF(Analyse!$E$107="X",INDIRECT("'DATA - økonomi'!C"&amp;4+15*$A9+4*$A9+5),0)+IF(Analyse!$E$108="X",INDIRECT("'DATA - økonomi'!C"&amp;4+15*$A9+4*$A9+6),0)+IF(Analyse!$E$109="X",INDIRECT("'DATA - økonomi'!C"&amp;4+15*$A9+4*$A9+7),0)+IF(Analyse!$E$110="X",INDIRECT("'DATA - økonomi'!C"&amp;4+15*$A9+4*$A9+8),0)+IF(Analyse!$E$111="X",INDIRECT("'DATA - økonomi'!C"&amp;4+15*$A9+4*$A9+9),0)+IF(Analyse!$E$112="X",INDIRECT("'DATA - økonomi'!C"&amp;4+15*$A9+4*$A9+10),0)+IF(Analyse!$E$115="X",INDIRECT("'DATA - økonomi'!C"&amp;4+15*$A9+4*$A9+11),0)+IF(Analyse!$E$116="X",INDIRECT("'DATA - økonomi'!C"&amp;4+15*$A9+4*$A9+12),0)+IF(Analyse!$E$117="X",INDIRECT("'DATA - økonomi'!C"&amp;4+15*$A9+4*$A9+13),0)+IF(Analyse!$E$129="X",INDIRECT("'DATA - økonomi'!C"&amp;4+15*$A9+4*$A9+14),0)</f>
        <v>0</v>
      </c>
      <c r="D9" s="42">
        <f ca="1">IF(Analyse!$E$3="X",INDIRECT("'DATA - økonomi'!D"&amp;4+15*$A9+4*$A9+0),0)+IF(Analyse!$E$4="X",INDIRECT("'DATA - økonomi'!D"&amp;4+15*$A9+4*$A9+1),0)+IF(Analyse!$E$104="X",INDIRECT("'DATA - økonomi'!D"&amp;4+15*$A9+4*$A9+2),0)+IF(Analyse!$E$105="X",INDIRECT("'DATA - økonomi'!D"&amp;4+15*$A9+4*$A9+3),0)+IF(Analyse!$E$106="X",INDIRECT("'DATA - økonomi'!D"&amp;4+15*$A9+4*$A9+4),0)+IF(Analyse!$E$107="X",INDIRECT("'DATA - økonomi'!D"&amp;4+15*$A9+4*$A9+5),0)+IF(Analyse!$E$108="X",INDIRECT("'DATA - økonomi'!D"&amp;4+15*$A9+4*$A9+6),0)+IF(Analyse!$E$109="X",INDIRECT("'DATA - økonomi'!D"&amp;4+15*$A9+4*$A9+7),0)+IF(Analyse!$E$110="X",INDIRECT("'DATA - økonomi'!D"&amp;4+15*$A9+4*$A9+8),0)+IF(Analyse!$E$111="X",INDIRECT("'DATA - økonomi'!D"&amp;4+15*$A9+4*$A9+9),0)+IF(Analyse!$E$112="X",INDIRECT("'DATA - økonomi'!D"&amp;4+15*$A9+4*$A9+10),0)+IF(Analyse!$E$115="X",INDIRECT("'DATA - økonomi'!D"&amp;4+15*$A9+4*$A9+11),0)+IF(Analyse!$E$116="X",INDIRECT("'DATA - økonomi'!D"&amp;4+15*$A9+4*$A9+12),0)+IF(Analyse!$E$117="X",INDIRECT("'DATA - økonomi'!D"&amp;4+15*$A9+4*$A9+13),0)+IF(Analyse!$E$129="X",INDIRECT("'DATA - økonomi'!D"&amp;4+15*$A9+4*$A9+14),0)</f>
        <v>0</v>
      </c>
      <c r="E9" s="42">
        <f ca="1">IF(Analyse!$E$3="X",INDIRECT("'DATA - økonomi'!E"&amp;4+15*$A9+4*$A9+0),0)+IF(Analyse!$E$4="X",INDIRECT("'DATA - økonomi'!E"&amp;4+15*$A9+4*$A9+1),0)+IF(Analyse!$E$104="X",INDIRECT("'DATA - økonomi'!E"&amp;4+15*$A9+4*$A9+2),0)+IF(Analyse!$E$105="X",INDIRECT("'DATA - økonomi'!E"&amp;4+15*$A9+4*$A9+3),0)+IF(Analyse!$E$106="X",INDIRECT("'DATA - økonomi'!E"&amp;4+15*$A9+4*$A9+4),0)+IF(Analyse!$E$107="X",INDIRECT("'DATA - økonomi'!E"&amp;4+15*$A9+4*$A9+5),0)+IF(Analyse!$E$108="X",INDIRECT("'DATA - økonomi'!E"&amp;4+15*$A9+4*$A9+6),0)+IF(Analyse!$E$109="X",INDIRECT("'DATA - økonomi'!E"&amp;4+15*$A9+4*$A9+7),0)+IF(Analyse!$E$110="X",INDIRECT("'DATA - økonomi'!E"&amp;4+15*$A9+4*$A9+8),0)+IF(Analyse!$E$111="X",INDIRECT("'DATA - økonomi'!E"&amp;4+15*$A9+4*$A9+9),0)+IF(Analyse!$E$112="X",INDIRECT("'DATA - økonomi'!E"&amp;4+15*$A9+4*$A9+10),0)+IF(Analyse!$E$115="X",INDIRECT("'DATA - økonomi'!E"&amp;4+15*$A9+4*$A9+11),0)+IF(Analyse!$E$116="X",INDIRECT("'DATA - økonomi'!E"&amp;4+15*$A9+4*$A9+12),0)+IF(Analyse!$E$117="X",INDIRECT("'DATA - økonomi'!E"&amp;4+15*$A9+4*$A9+13),0)+IF(Analyse!$E$129="X",INDIRECT("'DATA - økonomi'!E"&amp;4+15*$A9+4*$A9+14),0)</f>
        <v>0</v>
      </c>
      <c r="F9" s="42">
        <f ca="1">IF(Analyse!$E$3="X",INDIRECT("'DATA - økonomi'!F"&amp;4+15*$A9+4*$A9+0),0)+IF(Analyse!$E$4="X",INDIRECT("'DATA - økonomi'!F"&amp;4+15*$A9+4*$A9+1),0)+IF(Analyse!$E$104="X",INDIRECT("'DATA - økonomi'!F"&amp;4+15*$A9+4*$A9+2),0)+IF(Analyse!$E$105="X",INDIRECT("'DATA - økonomi'!F"&amp;4+15*$A9+4*$A9+3),0)+IF(Analyse!$E$106="X",INDIRECT("'DATA - økonomi'!F"&amp;4+15*$A9+4*$A9+4),0)+IF(Analyse!$E$107="X",INDIRECT("'DATA - økonomi'!F"&amp;4+15*$A9+4*$A9+5),0)+IF(Analyse!$E$108="X",INDIRECT("'DATA - økonomi'!F"&amp;4+15*$A9+4*$A9+6),0)+IF(Analyse!$E$109="X",INDIRECT("'DATA - økonomi'!F"&amp;4+15*$A9+4*$A9+7),0)+IF(Analyse!$E$110="X",INDIRECT("'DATA - økonomi'!F"&amp;4+15*$A9+4*$A9+8),0)+IF(Analyse!$E$111="X",INDIRECT("'DATA - økonomi'!F"&amp;4+15*$A9+4*$A9+9),0)+IF(Analyse!$E$112="X",INDIRECT("'DATA - økonomi'!F"&amp;4+15*$A9+4*$A9+10),0)+IF(Analyse!$E$115="X",INDIRECT("'DATA - økonomi'!F"&amp;4+15*$A9+4*$A9+11),0)+IF(Analyse!$E$116="X",INDIRECT("'DATA - økonomi'!F"&amp;4+15*$A9+4*$A9+12),0)+IF(Analyse!$E$117="X",INDIRECT("'DATA - økonomi'!F"&amp;4+15*$A9+4*$A9+13),0)+IF(Analyse!$E$129="X",INDIRECT("'DATA - økonomi'!F"&amp;4+15*$A9+4*$A9+14),0)</f>
        <v>0</v>
      </c>
      <c r="G9" s="42">
        <f ca="1">IF(Analyse!$E$3="X",INDIRECT("'DATA - økonomi'!G"&amp;4+15*$A9+4*$A9+0),0)+IF(Analyse!$E$4="X",INDIRECT("'DATA - økonomi'!G"&amp;4+15*$A9+4*$A9+1),0)+IF(Analyse!$E$104="X",INDIRECT("'DATA - økonomi'!G"&amp;4+15*$A9+4*$A9+2),0)+IF(Analyse!$E$105="X",INDIRECT("'DATA - økonomi'!G"&amp;4+15*$A9+4*$A9+3),0)+IF(Analyse!$E$106="X",INDIRECT("'DATA - økonomi'!G"&amp;4+15*$A9+4*$A9+4),0)+IF(Analyse!$E$107="X",INDIRECT("'DATA - økonomi'!G"&amp;4+15*$A9+4*$A9+5),0)+IF(Analyse!$E$108="X",INDIRECT("'DATA - økonomi'!G"&amp;4+15*$A9+4*$A9+6),0)+IF(Analyse!$E$109="X",INDIRECT("'DATA - økonomi'!G"&amp;4+15*$A9+4*$A9+7),0)+IF(Analyse!$E$110="X",INDIRECT("'DATA - økonomi'!G"&amp;4+15*$A9+4*$A9+8),0)+IF(Analyse!$E$111="X",INDIRECT("'DATA - økonomi'!G"&amp;4+15*$A9+4*$A9+9),0)+IF(Analyse!$E$112="X",INDIRECT("'DATA - økonomi'!G"&amp;4+15*$A9+4*$A9+10),0)+IF(Analyse!$E$115="X",INDIRECT("'DATA - økonomi'!G"&amp;4+15*$A9+4*$A9+11),0)+IF(Analyse!$E$116="X",INDIRECT("'DATA - økonomi'!G"&amp;4+15*$A9+4*$A9+12),0)+IF(Analyse!$E$117="X",INDIRECT("'DATA - økonomi'!G"&amp;4+15*$A9+4*$A9+13),0)+IF(Analyse!$E$129="X",INDIRECT("'DATA - økonomi'!G"&amp;4+15*$A9+4*$A9+14),0)</f>
        <v>0</v>
      </c>
      <c r="H9" s="42">
        <f ca="1">IF(Analyse!$E$3="X",INDIRECT("'DATA - økonomi'!H"&amp;4+15*$A9+4*$A9+0),0)+IF(Analyse!$E$4="X",INDIRECT("'DATA - økonomi'!H"&amp;4+15*$A9+4*$A9+1),0)+IF(Analyse!$E$104="X",INDIRECT("'DATA - økonomi'!H"&amp;4+15*$A9+4*$A9+2),0)+IF(Analyse!$E$105="X",INDIRECT("'DATA - økonomi'!H"&amp;4+15*$A9+4*$A9+3),0)+IF(Analyse!$E$106="X",INDIRECT("'DATA - økonomi'!H"&amp;4+15*$A9+4*$A9+4),0)+IF(Analyse!$E$107="X",INDIRECT("'DATA - økonomi'!H"&amp;4+15*$A9+4*$A9+5),0)+IF(Analyse!$E$108="X",INDIRECT("'DATA - økonomi'!H"&amp;4+15*$A9+4*$A9+6),0)+IF(Analyse!$E$109="X",INDIRECT("'DATA - økonomi'!H"&amp;4+15*$A9+4*$A9+7),0)+IF(Analyse!$E$110="X",INDIRECT("'DATA - økonomi'!H"&amp;4+15*$A9+4*$A9+8),0)+IF(Analyse!$E$111="X",INDIRECT("'DATA - økonomi'!H"&amp;4+15*$A9+4*$A9+9),0)+IF(Analyse!$E$112="X",INDIRECT("'DATA - økonomi'!H"&amp;4+15*$A9+4*$A9+10),0)+IF(Analyse!$E$115="X",INDIRECT("'DATA - økonomi'!H"&amp;4+15*$A9+4*$A9+11),0)+IF(Analyse!$E$116="X",INDIRECT("'DATA - økonomi'!H"&amp;4+15*$A9+4*$A9+12),0)+IF(Analyse!$E$117="X",INDIRECT("'DATA - økonomi'!H"&amp;4+15*$A9+4*$A9+13),0)+IF(Analyse!$E$129="X",INDIRECT("'DATA - økonomi'!H"&amp;4+15*$A9+4*$A9+14),0)</f>
        <v>0</v>
      </c>
      <c r="I9" s="42">
        <f ca="1">IF(Analyse!$E$3="X",INDIRECT("'DATA - økonomi'!I"&amp;4+15*$A9+4*$A9+0),0)+IF(Analyse!$E$4="X",INDIRECT("'DATA - økonomi'!I"&amp;4+15*$A9+4*$A9+1),0)+IF(Analyse!$E$104="X",INDIRECT("'DATA - økonomi'!I"&amp;4+15*$A9+4*$A9+2),0)+IF(Analyse!$E$105="X",INDIRECT("'DATA - økonomi'!I"&amp;4+15*$A9+4*$A9+3),0)+IF(Analyse!$E$106="X",INDIRECT("'DATA - økonomi'!I"&amp;4+15*$A9+4*$A9+4),0)+IF(Analyse!$E$107="X",INDIRECT("'DATA - økonomi'!I"&amp;4+15*$A9+4*$A9+5),0)+IF(Analyse!$E$108="X",INDIRECT("'DATA - økonomi'!I"&amp;4+15*$A9+4*$A9+6),0)+IF(Analyse!$E$109="X",INDIRECT("'DATA - økonomi'!I"&amp;4+15*$A9+4*$A9+7),0)+IF(Analyse!$E$110="X",INDIRECT("'DATA - økonomi'!I"&amp;4+15*$A9+4*$A9+8),0)+IF(Analyse!$E$111="X",INDIRECT("'DATA - økonomi'!I"&amp;4+15*$A9+4*$A9+9),0)+IF(Analyse!$E$112="X",INDIRECT("'DATA - økonomi'!I"&amp;4+15*$A9+4*$A9+10),0)+IF(Analyse!$E$115="X",INDIRECT("'DATA - økonomi'!I"&amp;4+15*$A9+4*$A9+11),0)+IF(Analyse!$E$116="X",INDIRECT("'DATA - økonomi'!I"&amp;4+15*$A9+4*$A9+12),0)+IF(Analyse!$E$117="X",INDIRECT("'DATA - økonomi'!I"&amp;4+15*$A9+4*$A9+13),0)+IF(Analyse!$E$129="X",INDIRECT("'DATA - økonomi'!I"&amp;4+15*$A9+4*$A9+14),0)</f>
        <v>0</v>
      </c>
      <c r="J9" s="42">
        <f ca="1">IF(Analyse!$E$3="X",INDIRECT("'DATA - økonomi'!J"&amp;4+15*$A9+4*$A9+0),0)+IF(Analyse!$E$4="X",INDIRECT("'DATA - økonomi'!J"&amp;4+15*$A9+4*$A9+1),0)+IF(Analyse!$E$104="X",INDIRECT("'DATA - økonomi'!J"&amp;4+15*$A9+4*$A9+2),0)+IF(Analyse!$E$105="X",INDIRECT("'DATA - økonomi'!J"&amp;4+15*$A9+4*$A9+3),0)+IF(Analyse!$E$106="X",INDIRECT("'DATA - økonomi'!J"&amp;4+15*$A9+4*$A9+4),0)+IF(Analyse!$E$107="X",INDIRECT("'DATA - økonomi'!J"&amp;4+15*$A9+4*$A9+5),0)+IF(Analyse!$E$108="X",INDIRECT("'DATA - økonomi'!J"&amp;4+15*$A9+4*$A9+6),0)+IF(Analyse!$E$109="X",INDIRECT("'DATA - økonomi'!J"&amp;4+15*$A9+4*$A9+7),0)+IF(Analyse!$E$110="X",INDIRECT("'DATA - økonomi'!J"&amp;4+15*$A9+4*$A9+8),0)+IF(Analyse!$E$111="X",INDIRECT("'DATA - økonomi'!J"&amp;4+15*$A9+4*$A9+9),0)+IF(Analyse!$E$112="X",INDIRECT("'DATA - økonomi'!J"&amp;4+15*$A9+4*$A9+10),0)+IF(Analyse!$E$115="X",INDIRECT("'DATA - økonomi'!J"&amp;4+15*$A9+4*$A9+11),0)+IF(Analyse!$E$116="X",INDIRECT("'DATA - økonomi'!J"&amp;4+15*$A9+4*$A9+12),0)+IF(Analyse!$E$117="X",INDIRECT("'DATA - økonomi'!J"&amp;4+15*$A9+4*$A9+13),0)+IF(Analyse!$E$129="X",INDIRECT("'DATA - økonomi'!J"&amp;4+15*$A9+4*$A9+14),0)</f>
        <v>0</v>
      </c>
      <c r="K9" s="42">
        <f ca="1">IF(Analyse!$E$3="X",INDIRECT("'DATA - økonomi'!K"&amp;4+15*$A9+4*$A9+0),0)+IF(Analyse!$E$4="X",INDIRECT("'DATA - økonomi'!K"&amp;4+15*$A9+4*$A9+1),0)+IF(Analyse!$E$104="X",INDIRECT("'DATA - økonomi'!K"&amp;4+15*$A9+4*$A9+2),0)+IF(Analyse!$E$105="X",INDIRECT("'DATA - økonomi'!K"&amp;4+15*$A9+4*$A9+3),0)+IF(Analyse!$E$106="X",INDIRECT("'DATA - økonomi'!K"&amp;4+15*$A9+4*$A9+4),0)+IF(Analyse!$E$107="X",INDIRECT("'DATA - økonomi'!K"&amp;4+15*$A9+4*$A9+5),0)+IF(Analyse!$E$108="X",INDIRECT("'DATA - økonomi'!K"&amp;4+15*$A9+4*$A9+6),0)+IF(Analyse!$E$109="X",INDIRECT("'DATA - økonomi'!K"&amp;4+15*$A9+4*$A9+7),0)+IF(Analyse!$E$110="X",INDIRECT("'DATA - økonomi'!K"&amp;4+15*$A9+4*$A9+8),0)+IF(Analyse!$E$111="X",INDIRECT("'DATA - økonomi'!K"&amp;4+15*$A9+4*$A9+9),0)+IF(Analyse!$E$112="X",INDIRECT("'DATA - økonomi'!K"&amp;4+15*$A9+4*$A9+10),0)+IF(Analyse!$E$115="X",INDIRECT("'DATA - økonomi'!K"&amp;4+15*$A9+4*$A9+11),0)+IF(Analyse!$E$116="X",INDIRECT("'DATA - økonomi'!K"&amp;4+15*$A9+4*$A9+12),0)+IF(Analyse!$E$117="X",INDIRECT("'DATA - økonomi'!K"&amp;4+15*$A9+4*$A9+13),0)+IF(Analyse!$E$129="X",INDIRECT("'DATA - økonomi'!K"&amp;4+15*$A9+4*$A9+14),0)</f>
        <v>0</v>
      </c>
      <c r="L9" s="42">
        <f ca="1">IF(Analyse!$E$3="X",INDIRECT("'DATA - økonomi'!L"&amp;4+15*$A9+4*$A9+0),0)+IF(Analyse!$E$4="X",INDIRECT("'DATA - økonomi'!L"&amp;4+15*$A9+4*$A9+1),0)+IF(Analyse!$E$104="X",INDIRECT("'DATA - økonomi'!L"&amp;4+15*$A9+4*$A9+2),0)+IF(Analyse!$E$105="X",INDIRECT("'DATA - økonomi'!L"&amp;4+15*$A9+4*$A9+3),0)+IF(Analyse!$E$106="X",INDIRECT("'DATA - økonomi'!L"&amp;4+15*$A9+4*$A9+4),0)+IF(Analyse!$E$107="X",INDIRECT("'DATA - økonomi'!L"&amp;4+15*$A9+4*$A9+5),0)+IF(Analyse!$E$108="X",INDIRECT("'DATA - økonomi'!L"&amp;4+15*$A9+4*$A9+6),0)+IF(Analyse!$E$109="X",INDIRECT("'DATA - økonomi'!L"&amp;4+15*$A9+4*$A9+7),0)+IF(Analyse!$E$110="X",INDIRECT("'DATA - økonomi'!L"&amp;4+15*$A9+4*$A9+8),0)+IF(Analyse!$E$111="X",INDIRECT("'DATA - økonomi'!L"&amp;4+15*$A9+4*$A9+9),0)+IF(Analyse!$E$112="X",INDIRECT("'DATA - økonomi'!L"&amp;4+15*$A9+4*$A9+10),0)+IF(Analyse!$E$115="X",INDIRECT("'DATA - økonomi'!L"&amp;4+15*$A9+4*$A9+11),0)+IF(Analyse!$E$116="X",INDIRECT("'DATA - økonomi'!L"&amp;4+15*$A9+4*$A9+12),0)+IF(Analyse!$E$117="X",INDIRECT("'DATA - økonomi'!L"&amp;4+15*$A9+4*$A9+13),0)+IF(Analyse!$E$129="X",INDIRECT("'DATA - økonomi'!L"&amp;4+15*$A9+4*$A9+14),0)</f>
        <v>0</v>
      </c>
      <c r="M9" s="42">
        <f ca="1">IF(Analyse!$E$3="X",INDIRECT("'DATA - økonomi'!M"&amp;4+15*$A9+4*$A9+0),0)+IF(Analyse!$E$4="X",INDIRECT("'DATA - økonomi'!M"&amp;4+15*$A9+4*$A9+1),0)+IF(Analyse!$E$104="X",INDIRECT("'DATA - økonomi'!M"&amp;4+15*$A9+4*$A9+2),0)+IF(Analyse!$E$105="X",INDIRECT("'DATA - økonomi'!M"&amp;4+15*$A9+4*$A9+3),0)+IF(Analyse!$E$106="X",INDIRECT("'DATA - økonomi'!M"&amp;4+15*$A9+4*$A9+4),0)+IF(Analyse!$E$107="X",INDIRECT("'DATA - økonomi'!M"&amp;4+15*$A9+4*$A9+5),0)+IF(Analyse!$E$108="X",INDIRECT("'DATA - økonomi'!M"&amp;4+15*$A9+4*$A9+6),0)+IF(Analyse!$E$109="X",INDIRECT("'DATA - økonomi'!M"&amp;4+15*$A9+4*$A9+7),0)+IF(Analyse!$E$110="X",INDIRECT("'DATA - økonomi'!M"&amp;4+15*$A9+4*$A9+8),0)+IF(Analyse!$E$111="X",INDIRECT("'DATA - økonomi'!M"&amp;4+15*$A9+4*$A9+9),0)+IF(Analyse!$E$112="X",INDIRECT("'DATA - økonomi'!M"&amp;4+15*$A9+4*$A9+10),0)+IF(Analyse!$E$115="X",INDIRECT("'DATA - økonomi'!M"&amp;4+15*$A9+4*$A9+11),0)+IF(Analyse!$E$116="X",INDIRECT("'DATA - økonomi'!M"&amp;4+15*$A9+4*$A9+12),0)+IF(Analyse!$E$117="X",INDIRECT("'DATA - økonomi'!M"&amp;4+15*$A9+4*$A9+13),0)+IF(Analyse!$E$129="X",INDIRECT("'DATA - økonomi'!M"&amp;4+15*$A9+4*$A9+14),0)</f>
        <v>0</v>
      </c>
      <c r="N9" s="38"/>
      <c r="O9" s="41" t="s">
        <v>17</v>
      </c>
      <c r="P9" s="42">
        <f ca="1">IF(Analyse!$E$3="X",INDIRECT("'DATA - økonomi'!P"&amp;4+15*$A9+4*$A9+0),0)+IF(Analyse!$E$4="X",INDIRECT("'DATA - økonomi'!P"&amp;4+15*$A9+4*$A9+1),0)+IF(Analyse!$E$104="X",INDIRECT("'DATA - økonomi'!P"&amp;4+15*$A9+4*$A9+2),0)+IF(Analyse!$E$105="X",INDIRECT("'DATA - økonomi'!P"&amp;4+15*$A9+4*$A9+3),0)+IF(Analyse!$E$106="X",INDIRECT("'DATA - økonomi'!P"&amp;4+15*$A9+4*$A9+4),0)+IF(Analyse!$E$107="X",INDIRECT("'DATA - økonomi'!P"&amp;4+15*$A9+4*$A9+5),0)+IF(Analyse!$E$108="X",INDIRECT("'DATA - økonomi'!P"&amp;4+15*$A9+4*$A9+6),0)+IF(Analyse!$E$109="X",INDIRECT("'DATA - økonomi'!P"&amp;4+15*$A9+4*$A9+7),0)+IF(Analyse!$E$110="X",INDIRECT("'DATA - økonomi'!P"&amp;4+15*$A9+4*$A9+8),0)+IF(Analyse!$E$111="X",INDIRECT("'DATA - økonomi'!P"&amp;4+15*$A9+4*$A9+9),0)+IF(Analyse!$E$112="X",INDIRECT("'DATA - økonomi'!P"&amp;4+15*$A9+4*$A9+10),0)+IF(Analyse!$E$115="X",INDIRECT("'DATA - økonomi'!P"&amp;4+15*$A9+4*$A9+11),0)+IF(Analyse!$E$116="X",INDIRECT("'DATA - økonomi'!P"&amp;4+15*$A9+4*$A9+12),0)+IF(Analyse!$E$117="X",INDIRECT("'DATA - økonomi'!P"&amp;4+15*$A9+4*$A9+13),0)+IF(Analyse!$E$129="X",INDIRECT("'DATA - økonomi'!P"&amp;4+15*$A9+4*$A9+14),0)</f>
        <v>0</v>
      </c>
      <c r="Q9" s="42">
        <f ca="1">IF(Analyse!$E$3="X",INDIRECT("'DATA - økonomi'!Q"&amp;4+15*$A9+4*$A9+0),0)+IF(Analyse!$E$4="X",INDIRECT("'DATA - økonomi'!Q"&amp;4+15*$A9+4*$A9+1),0)+IF(Analyse!$E$104="X",INDIRECT("'DATA - økonomi'!Q"&amp;4+15*$A9+4*$A9+2),0)+IF(Analyse!$E$105="X",INDIRECT("'DATA - økonomi'!Q"&amp;4+15*$A9+4*$A9+3),0)+IF(Analyse!$E$106="X",INDIRECT("'DATA - økonomi'!Q"&amp;4+15*$A9+4*$A9+4),0)+IF(Analyse!$E$107="X",INDIRECT("'DATA - økonomi'!Q"&amp;4+15*$A9+4*$A9+5),0)+IF(Analyse!$E$108="X",INDIRECT("'DATA - økonomi'!Q"&amp;4+15*$A9+4*$A9+6),0)+IF(Analyse!$E$109="X",INDIRECT("'DATA - økonomi'!Q"&amp;4+15*$A9+4*$A9+7),0)+IF(Analyse!$E$110="X",INDIRECT("'DATA - økonomi'!Q"&amp;4+15*$A9+4*$A9+8),0)+IF(Analyse!$E$111="X",INDIRECT("'DATA - økonomi'!Q"&amp;4+15*$A9+4*$A9+9),0)+IF(Analyse!$E$112="X",INDIRECT("'DATA - økonomi'!Q"&amp;4+15*$A9+4*$A9+10),0)+IF(Analyse!$E$115="X",INDIRECT("'DATA - økonomi'!Q"&amp;4+15*$A9+4*$A9+11),0)+IF(Analyse!$E$116="X",INDIRECT("'DATA - økonomi'!Q"&amp;4+15*$A9+4*$A9+12),0)+IF(Analyse!$E$117="X",INDIRECT("'DATA - økonomi'!Q"&amp;4+15*$A9+4*$A9+13),0)+IF(Analyse!$E$129="X",INDIRECT("'DATA - økonomi'!Q"&amp;4+15*$A9+4*$A9+14),0)</f>
        <v>0</v>
      </c>
      <c r="R9" s="42">
        <f ca="1">IF(Analyse!$E$3="X",INDIRECT("'DATA - økonomi'!R"&amp;4+15*$A9+4*$A9+0),0)+IF(Analyse!$E$4="X",INDIRECT("'DATA - økonomi'!R"&amp;4+15*$A9+4*$A9+1),0)+IF(Analyse!$E$104="X",INDIRECT("'DATA - økonomi'!R"&amp;4+15*$A9+4*$A9+2),0)+IF(Analyse!$E$105="X",INDIRECT("'DATA - økonomi'!R"&amp;4+15*$A9+4*$A9+3),0)+IF(Analyse!$E$106="X",INDIRECT("'DATA - økonomi'!R"&amp;4+15*$A9+4*$A9+4),0)+IF(Analyse!$E$107="X",INDIRECT("'DATA - økonomi'!R"&amp;4+15*$A9+4*$A9+5),0)+IF(Analyse!$E$108="X",INDIRECT("'DATA - økonomi'!R"&amp;4+15*$A9+4*$A9+6),0)+IF(Analyse!$E$109="X",INDIRECT("'DATA - økonomi'!R"&amp;4+15*$A9+4*$A9+7),0)+IF(Analyse!$E$110="X",INDIRECT("'DATA - økonomi'!R"&amp;4+15*$A9+4*$A9+8),0)+IF(Analyse!$E$111="X",INDIRECT("'DATA - økonomi'!R"&amp;4+15*$A9+4*$A9+9),0)+IF(Analyse!$E$112="X",INDIRECT("'DATA - økonomi'!R"&amp;4+15*$A9+4*$A9+10),0)+IF(Analyse!$E$115="X",INDIRECT("'DATA - økonomi'!R"&amp;4+15*$A9+4*$A9+11),0)+IF(Analyse!$E$116="X",INDIRECT("'DATA - økonomi'!R"&amp;4+15*$A9+4*$A9+12),0)+IF(Analyse!$E$117="X",INDIRECT("'DATA - økonomi'!R"&amp;4+15*$A9+4*$A9+13),0)+IF(Analyse!$E$129="X",INDIRECT("'DATA - økonomi'!R"&amp;4+15*$A9+4*$A9+14),0)</f>
        <v>0</v>
      </c>
      <c r="S9" s="42">
        <f ca="1">IF(Analyse!$E$3="X",INDIRECT("'DATA - økonomi'!S"&amp;4+15*$A9+4*$A9+0),0)+IF(Analyse!$E$4="X",INDIRECT("'DATA - økonomi'!S"&amp;4+15*$A9+4*$A9+1),0)+IF(Analyse!$E$104="X",INDIRECT("'DATA - økonomi'!S"&amp;4+15*$A9+4*$A9+2),0)+IF(Analyse!$E$105="X",INDIRECT("'DATA - økonomi'!S"&amp;4+15*$A9+4*$A9+3),0)+IF(Analyse!$E$106="X",INDIRECT("'DATA - økonomi'!S"&amp;4+15*$A9+4*$A9+4),0)+IF(Analyse!$E$107="X",INDIRECT("'DATA - økonomi'!S"&amp;4+15*$A9+4*$A9+5),0)+IF(Analyse!$E$108="X",INDIRECT("'DATA - økonomi'!S"&amp;4+15*$A9+4*$A9+6),0)+IF(Analyse!$E$109="X",INDIRECT("'DATA - økonomi'!S"&amp;4+15*$A9+4*$A9+7),0)+IF(Analyse!$E$110="X",INDIRECT("'DATA - økonomi'!S"&amp;4+15*$A9+4*$A9+8),0)+IF(Analyse!$E$111="X",INDIRECT("'DATA - økonomi'!S"&amp;4+15*$A9+4*$A9+9),0)+IF(Analyse!$E$112="X",INDIRECT("'DATA - økonomi'!S"&amp;4+15*$A9+4*$A9+10),0)+IF(Analyse!$E$115="X",INDIRECT("'DATA - økonomi'!S"&amp;4+15*$A9+4*$A9+11),0)+IF(Analyse!$E$116="X",INDIRECT("'DATA - økonomi'!S"&amp;4+15*$A9+4*$A9+12),0)+IF(Analyse!$E$117="X",INDIRECT("'DATA - økonomi'!S"&amp;4+15*$A9+4*$A9+13),0)+IF(Analyse!$E$129="X",INDIRECT("'DATA - økonomi'!S"&amp;4+15*$A9+4*$A9+14),0)</f>
        <v>0</v>
      </c>
      <c r="T9" s="42">
        <f ca="1">IF(Analyse!$E$3="X",INDIRECT("'DATA - økonomi'!T"&amp;4+15*$A9+4*$A9+0),0)+IF(Analyse!$E$4="X",INDIRECT("'DATA - økonomi'!T"&amp;4+15*$A9+4*$A9+1),0)+IF(Analyse!$E$104="X",INDIRECT("'DATA - økonomi'!T"&amp;4+15*$A9+4*$A9+2),0)+IF(Analyse!$E$105="X",INDIRECT("'DATA - økonomi'!T"&amp;4+15*$A9+4*$A9+3),0)+IF(Analyse!$E$106="X",INDIRECT("'DATA - økonomi'!T"&amp;4+15*$A9+4*$A9+4),0)+IF(Analyse!$E$107="X",INDIRECT("'DATA - økonomi'!T"&amp;4+15*$A9+4*$A9+5),0)+IF(Analyse!$E$108="X",INDIRECT("'DATA - økonomi'!T"&amp;4+15*$A9+4*$A9+6),0)+IF(Analyse!$E$109="X",INDIRECT("'DATA - økonomi'!T"&amp;4+15*$A9+4*$A9+7),0)+IF(Analyse!$E$110="X",INDIRECT("'DATA - økonomi'!T"&amp;4+15*$A9+4*$A9+8),0)+IF(Analyse!$E$111="X",INDIRECT("'DATA - økonomi'!T"&amp;4+15*$A9+4*$A9+9),0)+IF(Analyse!$E$112="X",INDIRECT("'DATA - økonomi'!T"&amp;4+15*$A9+4*$A9+10),0)+IF(Analyse!$E$115="X",INDIRECT("'DATA - økonomi'!T"&amp;4+15*$A9+4*$A9+11),0)+IF(Analyse!$E$116="X",INDIRECT("'DATA - økonomi'!T"&amp;4+15*$A9+4*$A9+12),0)+IF(Analyse!$E$117="X",INDIRECT("'DATA - økonomi'!T"&amp;4+15*$A9+4*$A9+13),0)+IF(Analyse!$E$129="X",INDIRECT("'DATA - økonomi'!T"&amp;4+15*$A9+4*$A9+14),0)</f>
        <v>0</v>
      </c>
      <c r="U9" s="42">
        <f ca="1">IF(Analyse!$E$3="X",INDIRECT("'DATA - økonomi'!U"&amp;4+15*$A9+4*$A9+0),0)+IF(Analyse!$E$4="X",INDIRECT("'DATA - økonomi'!U"&amp;4+15*$A9+4*$A9+1),0)+IF(Analyse!$E$104="X",INDIRECT("'DATA - økonomi'!U"&amp;4+15*$A9+4*$A9+2),0)+IF(Analyse!$E$105="X",INDIRECT("'DATA - økonomi'!U"&amp;4+15*$A9+4*$A9+3),0)+IF(Analyse!$E$106="X",INDIRECT("'DATA - økonomi'!U"&amp;4+15*$A9+4*$A9+4),0)+IF(Analyse!$E$107="X",INDIRECT("'DATA - økonomi'!U"&amp;4+15*$A9+4*$A9+5),0)+IF(Analyse!$E$108="X",INDIRECT("'DATA - økonomi'!U"&amp;4+15*$A9+4*$A9+6),0)+IF(Analyse!$E$109="X",INDIRECT("'DATA - økonomi'!U"&amp;4+15*$A9+4*$A9+7),0)+IF(Analyse!$E$110="X",INDIRECT("'DATA - økonomi'!U"&amp;4+15*$A9+4*$A9+8),0)+IF(Analyse!$E$111="X",INDIRECT("'DATA - økonomi'!U"&amp;4+15*$A9+4*$A9+9),0)+IF(Analyse!$E$112="X",INDIRECT("'DATA - økonomi'!U"&amp;4+15*$A9+4*$A9+10),0)+IF(Analyse!$E$115="X",INDIRECT("'DATA - økonomi'!U"&amp;4+15*$A9+4*$A9+11),0)+IF(Analyse!$E$116="X",INDIRECT("'DATA - økonomi'!U"&amp;4+15*$A9+4*$A9+12),0)+IF(Analyse!$E$117="X",INDIRECT("'DATA - økonomi'!U"&amp;4+15*$A9+4*$A9+13),0)+IF(Analyse!$E$129="X",INDIRECT("'DATA - økonomi'!U"&amp;4+15*$A9+4*$A9+14),0)</f>
        <v>0</v>
      </c>
      <c r="V9" s="42">
        <f ca="1">IF(Analyse!$E$3="X",INDIRECT("'DATA - økonomi'!V"&amp;4+15*$A9+4*$A9+0),0)+IF(Analyse!$E$4="X",INDIRECT("'DATA - økonomi'!V"&amp;4+15*$A9+4*$A9+1),0)+IF(Analyse!$E$104="X",INDIRECT("'DATA - økonomi'!V"&amp;4+15*$A9+4*$A9+2),0)+IF(Analyse!$E$105="X",INDIRECT("'DATA - økonomi'!V"&amp;4+15*$A9+4*$A9+3),0)+IF(Analyse!$E$106="X",INDIRECT("'DATA - økonomi'!V"&amp;4+15*$A9+4*$A9+4),0)+IF(Analyse!$E$107="X",INDIRECT("'DATA - økonomi'!V"&amp;4+15*$A9+4*$A9+5),0)+IF(Analyse!$E$108="X",INDIRECT("'DATA - økonomi'!V"&amp;4+15*$A9+4*$A9+6),0)+IF(Analyse!$E$109="X",INDIRECT("'DATA - økonomi'!V"&amp;4+15*$A9+4*$A9+7),0)+IF(Analyse!$E$110="X",INDIRECT("'DATA - økonomi'!V"&amp;4+15*$A9+4*$A9+8),0)+IF(Analyse!$E$111="X",INDIRECT("'DATA - økonomi'!V"&amp;4+15*$A9+4*$A9+9),0)+IF(Analyse!$E$112="X",INDIRECT("'DATA - økonomi'!V"&amp;4+15*$A9+4*$A9+10),0)+IF(Analyse!$E$115="X",INDIRECT("'DATA - økonomi'!V"&amp;4+15*$A9+4*$A9+11),0)+IF(Analyse!$E$116="X",INDIRECT("'DATA - økonomi'!V"&amp;4+15*$A9+4*$A9+12),0)+IF(Analyse!$E$117="X",INDIRECT("'DATA - økonomi'!V"&amp;4+15*$A9+4*$A9+13),0)+IF(Analyse!$E$129="X",INDIRECT("'DATA - økonomi'!V"&amp;4+15*$A9+4*$A9+14),0)</f>
        <v>0</v>
      </c>
      <c r="W9" s="42">
        <f ca="1">IF(Analyse!$E$3="X",INDIRECT("'DATA - økonomi'!W"&amp;4+15*$A9+4*$A9+0),0)+IF(Analyse!$E$4="X",INDIRECT("'DATA - økonomi'!W"&amp;4+15*$A9+4*$A9+1),0)+IF(Analyse!$E$104="X",INDIRECT("'DATA - økonomi'!W"&amp;4+15*$A9+4*$A9+2),0)+IF(Analyse!$E$105="X",INDIRECT("'DATA - økonomi'!W"&amp;4+15*$A9+4*$A9+3),0)+IF(Analyse!$E$106="X",INDIRECT("'DATA - økonomi'!W"&amp;4+15*$A9+4*$A9+4),0)+IF(Analyse!$E$107="X",INDIRECT("'DATA - økonomi'!W"&amp;4+15*$A9+4*$A9+5),0)+IF(Analyse!$E$108="X",INDIRECT("'DATA - økonomi'!W"&amp;4+15*$A9+4*$A9+6),0)+IF(Analyse!$E$109="X",INDIRECT("'DATA - økonomi'!W"&amp;4+15*$A9+4*$A9+7),0)+IF(Analyse!$E$110="X",INDIRECT("'DATA - økonomi'!W"&amp;4+15*$A9+4*$A9+8),0)+IF(Analyse!$E$111="X",INDIRECT("'DATA - økonomi'!W"&amp;4+15*$A9+4*$A9+9),0)+IF(Analyse!$E$112="X",INDIRECT("'DATA - økonomi'!W"&amp;4+15*$A9+4*$A9+10),0)+IF(Analyse!$E$115="X",INDIRECT("'DATA - økonomi'!W"&amp;4+15*$A9+4*$A9+11),0)+IF(Analyse!$E$116="X",INDIRECT("'DATA - økonomi'!W"&amp;4+15*$A9+4*$A9+12),0)+IF(Analyse!$E$117="X",INDIRECT("'DATA - økonomi'!W"&amp;4+15*$A9+4*$A9+13),0)+IF(Analyse!$E$129="X",INDIRECT("'DATA - økonomi'!W"&amp;4+15*$A9+4*$A9+14),0)</f>
        <v>0</v>
      </c>
      <c r="X9" s="42">
        <f ca="1">IF(Analyse!$E$3="X",INDIRECT("'DATA - økonomi'!X"&amp;4+15*$A9+4*$A9+0),0)+IF(Analyse!$E$4="X",INDIRECT("'DATA - økonomi'!X"&amp;4+15*$A9+4*$A9+1),0)+IF(Analyse!$E$104="X",INDIRECT("'DATA - økonomi'!X"&amp;4+15*$A9+4*$A9+2),0)+IF(Analyse!$E$105="X",INDIRECT("'DATA - økonomi'!X"&amp;4+15*$A9+4*$A9+3),0)+IF(Analyse!$E$106="X",INDIRECT("'DATA - økonomi'!X"&amp;4+15*$A9+4*$A9+4),0)+IF(Analyse!$E$107="X",INDIRECT("'DATA - økonomi'!X"&amp;4+15*$A9+4*$A9+5),0)+IF(Analyse!$E$108="X",INDIRECT("'DATA - økonomi'!X"&amp;4+15*$A9+4*$A9+6),0)+IF(Analyse!$E$109="X",INDIRECT("'DATA - økonomi'!X"&amp;4+15*$A9+4*$A9+7),0)+IF(Analyse!$E$110="X",INDIRECT("'DATA - økonomi'!X"&amp;4+15*$A9+4*$A9+8),0)+IF(Analyse!$E$111="X",INDIRECT("'DATA - økonomi'!X"&amp;4+15*$A9+4*$A9+9),0)+IF(Analyse!$E$112="X",INDIRECT("'DATA - økonomi'!X"&amp;4+15*$A9+4*$A9+10),0)+IF(Analyse!$E$115="X",INDIRECT("'DATA - økonomi'!X"&amp;4+15*$A9+4*$A9+11),0)+IF(Analyse!$E$116="X",INDIRECT("'DATA - økonomi'!X"&amp;4+15*$A9+4*$A9+12),0)+IF(Analyse!$E$117="X",INDIRECT("'DATA - økonomi'!X"&amp;4+15*$A9+4*$A9+13),0)+IF(Analyse!$E$129="X",INDIRECT("'DATA - økonomi'!X"&amp;4+15*$A9+4*$A9+14),0)</f>
        <v>0</v>
      </c>
      <c r="Y9" s="42">
        <f ca="1">IF(Analyse!$E$3="X",INDIRECT("'DATA - økonomi'!Y"&amp;4+15*$A9+4*$A9+0),0)+IF(Analyse!$E$4="X",INDIRECT("'DATA - økonomi'!Y"&amp;4+15*$A9+4*$A9+1),0)+IF(Analyse!$E$104="X",INDIRECT("'DATA - økonomi'!Y"&amp;4+15*$A9+4*$A9+2),0)+IF(Analyse!$E$105="X",INDIRECT("'DATA - økonomi'!Y"&amp;4+15*$A9+4*$A9+3),0)+IF(Analyse!$E$106="X",INDIRECT("'DATA - økonomi'!Y"&amp;4+15*$A9+4*$A9+4),0)+IF(Analyse!$E$107="X",INDIRECT("'DATA - økonomi'!Y"&amp;4+15*$A9+4*$A9+5),0)+IF(Analyse!$E$108="X",INDIRECT("'DATA - økonomi'!Y"&amp;4+15*$A9+4*$A9+6),0)+IF(Analyse!$E$109="X",INDIRECT("'DATA - økonomi'!Y"&amp;4+15*$A9+4*$A9+7),0)+IF(Analyse!$E$110="X",INDIRECT("'DATA - økonomi'!Y"&amp;4+15*$A9+4*$A9+8),0)+IF(Analyse!$E$111="X",INDIRECT("'DATA - økonomi'!Y"&amp;4+15*$A9+4*$A9+9),0)+IF(Analyse!$E$112="X",INDIRECT("'DATA - økonomi'!Y"&amp;4+15*$A9+4*$A9+10),0)+IF(Analyse!$E$115="X",INDIRECT("'DATA - økonomi'!Y"&amp;4+15*$A9+4*$A9+11),0)+IF(Analyse!$E$116="X",INDIRECT("'DATA - økonomi'!Y"&amp;4+15*$A9+4*$A9+12),0)+IF(Analyse!$E$117="X",INDIRECT("'DATA - økonomi'!Y"&amp;4+15*$A9+4*$A9+13),0)+IF(Analyse!$E$129="X",INDIRECT("'DATA - økonomi'!Y"&amp;4+15*$A9+4*$A9+14),0)</f>
        <v>0</v>
      </c>
      <c r="Z9" s="42">
        <f ca="1">IF(Analyse!$E$3="X",INDIRECT("'DATA - økonomi'!Z"&amp;4+15*$A9+4*$A9+0),0)+IF(Analyse!$E$4="X",INDIRECT("'DATA - økonomi'!Z"&amp;4+15*$A9+4*$A9+1),0)+IF(Analyse!$E$104="X",INDIRECT("'DATA - økonomi'!Z"&amp;4+15*$A9+4*$A9+2),0)+IF(Analyse!$E$105="X",INDIRECT("'DATA - økonomi'!Z"&amp;4+15*$A9+4*$A9+3),0)+IF(Analyse!$E$106="X",INDIRECT("'DATA - økonomi'!Z"&amp;4+15*$A9+4*$A9+4),0)+IF(Analyse!$E$107="X",INDIRECT("'DATA - økonomi'!Z"&amp;4+15*$A9+4*$A9+5),0)+IF(Analyse!$E$108="X",INDIRECT("'DATA - økonomi'!Z"&amp;4+15*$A9+4*$A9+6),0)+IF(Analyse!$E$109="X",INDIRECT("'DATA - økonomi'!Z"&amp;4+15*$A9+4*$A9+7),0)+IF(Analyse!$E$110="X",INDIRECT("'DATA - økonomi'!Z"&amp;4+15*$A9+4*$A9+8),0)+IF(Analyse!$E$111="X",INDIRECT("'DATA - økonomi'!Z"&amp;4+15*$A9+4*$A9+9),0)+IF(Analyse!$E$112="X",INDIRECT("'DATA - økonomi'!Z"&amp;4+15*$A9+4*$A9+10),0)+IF(Analyse!$E$115="X",INDIRECT("'DATA - økonomi'!Z"&amp;4+15*$A9+4*$A9+11),0)+IF(Analyse!$E$116="X",INDIRECT("'DATA - økonomi'!Z"&amp;4+15*$A9+4*$A9+12),0)+IF(Analyse!$E$117="X",INDIRECT("'DATA - økonomi'!Z"&amp;4+15*$A9+4*$A9+13),0)+IF(Analyse!$E$129="X",INDIRECT("'DATA - økonomi'!Z"&amp;4+15*$A9+4*$A9+14),0)</f>
        <v>0</v>
      </c>
      <c r="AA9" s="36"/>
      <c r="AB9" s="41" t="s">
        <v>17</v>
      </c>
      <c r="AC9" s="42">
        <f ca="1">IF(Analyse!$E$3="X",INDIRECT("'DATA - økonomi'!AC"&amp;4+15*$A9+4*$A9+0),0)+IF(Analyse!$E$4="X",INDIRECT("'DATA - økonomi'!AC"&amp;4+15*$A9+4*$A9+1),0)+IF(Analyse!$E$104="X",INDIRECT("'DATA - økonomi'!AC"&amp;4+15*$A9+4*$A9+2),0)+IF(Analyse!$E$105="X",INDIRECT("'DATA - økonomi'!AC"&amp;4+15*$A9+4*$A9+3),0)+IF(Analyse!$E$106="X",INDIRECT("'DATA - økonomi'!AC"&amp;4+15*$A9+4*$A9+4),0)+IF(Analyse!$E$107="X",INDIRECT("'DATA - økonomi'!AC"&amp;4+15*$A9+4*$A9+5),0)+IF(Analyse!$E$108="X",INDIRECT("'DATA - økonomi'!AC"&amp;4+15*$A9+4*$A9+6),0)+IF(Analyse!$E$109="X",INDIRECT("'DATA - økonomi'!AC"&amp;4+15*$A9+4*$A9+7),0)+IF(Analyse!$E$110="X",INDIRECT("'DATA - økonomi'!AC"&amp;4+15*$A9+4*$A9+8),0)+IF(Analyse!$E$111="X",INDIRECT("'DATA - økonomi'!AC"&amp;4+15*$A9+4*$A9+9),0)+IF(Analyse!$E$112="X",INDIRECT("'DATA - økonomi'!AC"&amp;4+15*$A9+4*$A9+10),0)+IF(Analyse!$E$115="X",INDIRECT("'DATA - økonomi'!AC"&amp;4+15*$A9+4*$A9+11),0)+IF(Analyse!$E$116="X",INDIRECT("'DATA - økonomi'!AC"&amp;4+15*$A9+4*$A9+12),0)+IF(Analyse!$E$117="X",INDIRECT("'DATA - økonomi'!AC"&amp;4+15*$A9+4*$A9+13),0)+IF(Analyse!$E$129="X",INDIRECT("'DATA - økonomi'!AC"&amp;4+15*$A9+4*$A9+14),0)</f>
        <v>0</v>
      </c>
      <c r="AD9" s="42">
        <f ca="1">IF(Analyse!$E$3="X",INDIRECT("'DATA - økonomi'!AD"&amp;4+15*$A9+4*$A9+0),0)+IF(Analyse!$E$4="X",INDIRECT("'DATA - økonomi'!AD"&amp;4+15*$A9+4*$A9+1),0)+IF(Analyse!$E$104="X",INDIRECT("'DATA - økonomi'!AD"&amp;4+15*$A9+4*$A9+2),0)+IF(Analyse!$E$105="X",INDIRECT("'DATA - økonomi'!AD"&amp;4+15*$A9+4*$A9+3),0)+IF(Analyse!$E$106="X",INDIRECT("'DATA - økonomi'!AD"&amp;4+15*$A9+4*$A9+4),0)+IF(Analyse!$E$107="X",INDIRECT("'DATA - økonomi'!AD"&amp;4+15*$A9+4*$A9+5),0)+IF(Analyse!$E$108="X",INDIRECT("'DATA - økonomi'!AD"&amp;4+15*$A9+4*$A9+6),0)+IF(Analyse!$E$109="X",INDIRECT("'DATA - økonomi'!AD"&amp;4+15*$A9+4*$A9+7),0)+IF(Analyse!$E$110="X",INDIRECT("'DATA - økonomi'!AD"&amp;4+15*$A9+4*$A9+8),0)+IF(Analyse!$E$111="X",INDIRECT("'DATA - økonomi'!AD"&amp;4+15*$A9+4*$A9+9),0)+IF(Analyse!$E$112="X",INDIRECT("'DATA - økonomi'!AD"&amp;4+15*$A9+4*$A9+10),0)+IF(Analyse!$E$115="X",INDIRECT("'DATA - økonomi'!AD"&amp;4+15*$A9+4*$A9+11),0)+IF(Analyse!$E$116="X",INDIRECT("'DATA - økonomi'!AD"&amp;4+15*$A9+4*$A9+12),0)+IF(Analyse!$E$117="X",INDIRECT("'DATA - økonomi'!AD"&amp;4+15*$A9+4*$A9+13),0)+IF(Analyse!$E$129="X",INDIRECT("'DATA - økonomi'!AD"&amp;4+15*$A9+4*$A9+14),0)</f>
        <v>0</v>
      </c>
      <c r="AE9" s="42">
        <f ca="1">IF(Analyse!$E$3="X",INDIRECT("'DATA - økonomi'!AE"&amp;4+15*$A9+4*$A9+0),0)+IF(Analyse!$E$4="X",INDIRECT("'DATA - økonomi'!AE"&amp;4+15*$A9+4*$A9+1),0)+IF(Analyse!$E$104="X",INDIRECT("'DATA - økonomi'!AE"&amp;4+15*$A9+4*$A9+2),0)+IF(Analyse!$E$105="X",INDIRECT("'DATA - økonomi'!AE"&amp;4+15*$A9+4*$A9+3),0)+IF(Analyse!$E$106="X",INDIRECT("'DATA - økonomi'!AE"&amp;4+15*$A9+4*$A9+4),0)+IF(Analyse!$E$107="X",INDIRECT("'DATA - økonomi'!AE"&amp;4+15*$A9+4*$A9+5),0)+IF(Analyse!$E$108="X",INDIRECT("'DATA - økonomi'!AE"&amp;4+15*$A9+4*$A9+6),0)+IF(Analyse!$E$109="X",INDIRECT("'DATA - økonomi'!AE"&amp;4+15*$A9+4*$A9+7),0)+IF(Analyse!$E$110="X",INDIRECT("'DATA - økonomi'!AE"&amp;4+15*$A9+4*$A9+8),0)+IF(Analyse!$E$111="X",INDIRECT("'DATA - økonomi'!AE"&amp;4+15*$A9+4*$A9+9),0)+IF(Analyse!$E$112="X",INDIRECT("'DATA - økonomi'!AE"&amp;4+15*$A9+4*$A9+10),0)+IF(Analyse!$E$115="X",INDIRECT("'DATA - økonomi'!AE"&amp;4+15*$A9+4*$A9+11),0)+IF(Analyse!$E$116="X",INDIRECT("'DATA - økonomi'!AE"&amp;4+15*$A9+4*$A9+12),0)+IF(Analyse!$E$117="X",INDIRECT("'DATA - økonomi'!AE"&amp;4+15*$A9+4*$A9+13),0)+IF(Analyse!$E$129="X",INDIRECT("'DATA - økonomi'!AE"&amp;4+15*$A9+4*$A9+14),0)</f>
        <v>0</v>
      </c>
      <c r="AF9" s="42">
        <f ca="1">IF(Analyse!$E$3="X",INDIRECT("'DATA - økonomi'!AF"&amp;4+15*$A9+4*$A9+0),0)+IF(Analyse!$E$4="X",INDIRECT("'DATA - økonomi'!AF"&amp;4+15*$A9+4*$A9+1),0)+IF(Analyse!$E$104="X",INDIRECT("'DATA - økonomi'!AF"&amp;4+15*$A9+4*$A9+2),0)+IF(Analyse!$E$105="X",INDIRECT("'DATA - økonomi'!AF"&amp;4+15*$A9+4*$A9+3),0)+IF(Analyse!$E$106="X",INDIRECT("'DATA - økonomi'!AF"&amp;4+15*$A9+4*$A9+4),0)+IF(Analyse!$E$107="X",INDIRECT("'DATA - økonomi'!AF"&amp;4+15*$A9+4*$A9+5),0)+IF(Analyse!$E$108="X",INDIRECT("'DATA - økonomi'!AF"&amp;4+15*$A9+4*$A9+6),0)+IF(Analyse!$E$109="X",INDIRECT("'DATA - økonomi'!AF"&amp;4+15*$A9+4*$A9+7),0)+IF(Analyse!$E$110="X",INDIRECT("'DATA - økonomi'!AF"&amp;4+15*$A9+4*$A9+8),0)+IF(Analyse!$E$111="X",INDIRECT("'DATA - økonomi'!AF"&amp;4+15*$A9+4*$A9+9),0)+IF(Analyse!$E$112="X",INDIRECT("'DATA - økonomi'!AF"&amp;4+15*$A9+4*$A9+10),0)+IF(Analyse!$E$115="X",INDIRECT("'DATA - økonomi'!AF"&amp;4+15*$A9+4*$A9+11),0)+IF(Analyse!$E$116="X",INDIRECT("'DATA - økonomi'!AF"&amp;4+15*$A9+4*$A9+12),0)+IF(Analyse!$E$117="X",INDIRECT("'DATA - økonomi'!AF"&amp;4+15*$A9+4*$A9+13),0)+IF(Analyse!$E$129="X",INDIRECT("'DATA - økonomi'!AF"&amp;4+15*$A9+4*$A9+14),0)</f>
        <v>0</v>
      </c>
      <c r="AG9" s="42">
        <f ca="1">IF(Analyse!$E$3="X",INDIRECT("'DATA - økonomi'!AG"&amp;4+15*$A9+4*$A9+0),0)+IF(Analyse!$E$4="X",INDIRECT("'DATA - økonomi'!AG"&amp;4+15*$A9+4*$A9+1),0)+IF(Analyse!$E$104="X",INDIRECT("'DATA - økonomi'!AG"&amp;4+15*$A9+4*$A9+2),0)+IF(Analyse!$E$105="X",INDIRECT("'DATA - økonomi'!AG"&amp;4+15*$A9+4*$A9+3),0)+IF(Analyse!$E$106="X",INDIRECT("'DATA - økonomi'!AG"&amp;4+15*$A9+4*$A9+4),0)+IF(Analyse!$E$107="X",INDIRECT("'DATA - økonomi'!AG"&amp;4+15*$A9+4*$A9+5),0)+IF(Analyse!$E$108="X",INDIRECT("'DATA - økonomi'!AG"&amp;4+15*$A9+4*$A9+6),0)+IF(Analyse!$E$109="X",INDIRECT("'DATA - økonomi'!AG"&amp;4+15*$A9+4*$A9+7),0)+IF(Analyse!$E$110="X",INDIRECT("'DATA - økonomi'!AG"&amp;4+15*$A9+4*$A9+8),0)+IF(Analyse!$E$111="X",INDIRECT("'DATA - økonomi'!AG"&amp;4+15*$A9+4*$A9+9),0)+IF(Analyse!$E$112="X",INDIRECT("'DATA - økonomi'!AG"&amp;4+15*$A9+4*$A9+10),0)+IF(Analyse!$E$115="X",INDIRECT("'DATA - økonomi'!AG"&amp;4+15*$A9+4*$A9+11),0)+IF(Analyse!$E$116="X",INDIRECT("'DATA - økonomi'!AG"&amp;4+15*$A9+4*$A9+12),0)+IF(Analyse!$E$117="X",INDIRECT("'DATA - økonomi'!AG"&amp;4+15*$A9+4*$A9+13),0)+IF(Analyse!$E$129="X",INDIRECT("'DATA - økonomi'!AG"&amp;4+15*$A9+4*$A9+14),0)</f>
        <v>0</v>
      </c>
      <c r="AH9" s="42">
        <f ca="1">IF(Analyse!$E$3="X",INDIRECT("'DATA - økonomi'!AH"&amp;4+15*$A9+4*$A9+0),0)+IF(Analyse!$E$4="X",INDIRECT("'DATA - økonomi'!AH"&amp;4+15*$A9+4*$A9+1),0)+IF(Analyse!$E$104="X",INDIRECT("'DATA - økonomi'!AH"&amp;4+15*$A9+4*$A9+2),0)+IF(Analyse!$E$105="X",INDIRECT("'DATA - økonomi'!AH"&amp;4+15*$A9+4*$A9+3),0)+IF(Analyse!$E$106="X",INDIRECT("'DATA - økonomi'!AH"&amp;4+15*$A9+4*$A9+4),0)+IF(Analyse!$E$107="X",INDIRECT("'DATA - økonomi'!AH"&amp;4+15*$A9+4*$A9+5),0)+IF(Analyse!$E$108="X",INDIRECT("'DATA - økonomi'!AH"&amp;4+15*$A9+4*$A9+6),0)+IF(Analyse!$E$109="X",INDIRECT("'DATA - økonomi'!AH"&amp;4+15*$A9+4*$A9+7),0)+IF(Analyse!$E$110="X",INDIRECT("'DATA - økonomi'!AH"&amp;4+15*$A9+4*$A9+8),0)+IF(Analyse!$E$111="X",INDIRECT("'DATA - økonomi'!AH"&amp;4+15*$A9+4*$A9+9),0)+IF(Analyse!$E$112="X",INDIRECT("'DATA - økonomi'!AH"&amp;4+15*$A9+4*$A9+10),0)+IF(Analyse!$E$115="X",INDIRECT("'DATA - økonomi'!AH"&amp;4+15*$A9+4*$A9+11),0)+IF(Analyse!$E$116="X",INDIRECT("'DATA - økonomi'!AH"&amp;4+15*$A9+4*$A9+12),0)+IF(Analyse!$E$117="X",INDIRECT("'DATA - økonomi'!AH"&amp;4+15*$A9+4*$A9+13),0)+IF(Analyse!$E$129="X",INDIRECT("'DATA - økonomi'!AH"&amp;4+15*$A9+4*$A9+14),0)</f>
        <v>0</v>
      </c>
      <c r="AI9" s="42">
        <f ca="1">IF(Analyse!$E$3="X",INDIRECT("'DATA - økonomi'!AI"&amp;4+15*$A9+4*$A9+0),0)+IF(Analyse!$E$4="X",INDIRECT("'DATA - økonomi'!AI"&amp;4+15*$A9+4*$A9+1),0)+IF(Analyse!$E$104="X",INDIRECT("'DATA - økonomi'!AI"&amp;4+15*$A9+4*$A9+2),0)+IF(Analyse!$E$105="X",INDIRECT("'DATA - økonomi'!AI"&amp;4+15*$A9+4*$A9+3),0)+IF(Analyse!$E$106="X",INDIRECT("'DATA - økonomi'!AI"&amp;4+15*$A9+4*$A9+4),0)+IF(Analyse!$E$107="X",INDIRECT("'DATA - økonomi'!AI"&amp;4+15*$A9+4*$A9+5),0)+IF(Analyse!$E$108="X",INDIRECT("'DATA - økonomi'!AI"&amp;4+15*$A9+4*$A9+6),0)+IF(Analyse!$E$109="X",INDIRECT("'DATA - økonomi'!AI"&amp;4+15*$A9+4*$A9+7),0)+IF(Analyse!$E$110="X",INDIRECT("'DATA - økonomi'!AI"&amp;4+15*$A9+4*$A9+8),0)+IF(Analyse!$E$111="X",INDIRECT("'DATA - økonomi'!AI"&amp;4+15*$A9+4*$A9+9),0)+IF(Analyse!$E$112="X",INDIRECT("'DATA - økonomi'!AI"&amp;4+15*$A9+4*$A9+10),0)+IF(Analyse!$E$115="X",INDIRECT("'DATA - økonomi'!AI"&amp;4+15*$A9+4*$A9+11),0)+IF(Analyse!$E$116="X",INDIRECT("'DATA - økonomi'!AI"&amp;4+15*$A9+4*$A9+12),0)+IF(Analyse!$E$117="X",INDIRECT("'DATA - økonomi'!AI"&amp;4+15*$A9+4*$A9+13),0)+IF(Analyse!$E$129="X",INDIRECT("'DATA - økonomi'!AI"&amp;4+15*$A9+4*$A9+14),0)</f>
        <v>0</v>
      </c>
      <c r="AJ9" s="42">
        <f ca="1">IF(Analyse!$E$3="X",INDIRECT("'DATA - økonomi'!AJ"&amp;4+15*$A9+4*$A9+0),0)+IF(Analyse!$E$4="X",INDIRECT("'DATA - økonomi'!AJ"&amp;4+15*$A9+4*$A9+1),0)+IF(Analyse!$E$104="X",INDIRECT("'DATA - økonomi'!AJ"&amp;4+15*$A9+4*$A9+2),0)+IF(Analyse!$E$105="X",INDIRECT("'DATA - økonomi'!AJ"&amp;4+15*$A9+4*$A9+3),0)+IF(Analyse!$E$106="X",INDIRECT("'DATA - økonomi'!AJ"&amp;4+15*$A9+4*$A9+4),0)+IF(Analyse!$E$107="X",INDIRECT("'DATA - økonomi'!AJ"&amp;4+15*$A9+4*$A9+5),0)+IF(Analyse!$E$108="X",INDIRECT("'DATA - økonomi'!AJ"&amp;4+15*$A9+4*$A9+6),0)+IF(Analyse!$E$109="X",INDIRECT("'DATA - økonomi'!AJ"&amp;4+15*$A9+4*$A9+7),0)+IF(Analyse!$E$110="X",INDIRECT("'DATA - økonomi'!AJ"&amp;4+15*$A9+4*$A9+8),0)+IF(Analyse!$E$111="X",INDIRECT("'DATA - økonomi'!AJ"&amp;4+15*$A9+4*$A9+9),0)+IF(Analyse!$E$112="X",INDIRECT("'DATA - økonomi'!AJ"&amp;4+15*$A9+4*$A9+10),0)+IF(Analyse!$E$115="X",INDIRECT("'DATA - økonomi'!AJ"&amp;4+15*$A9+4*$A9+11),0)+IF(Analyse!$E$116="X",INDIRECT("'DATA - økonomi'!AJ"&amp;4+15*$A9+4*$A9+12),0)+IF(Analyse!$E$117="X",INDIRECT("'DATA - økonomi'!AJ"&amp;4+15*$A9+4*$A9+13),0)+IF(Analyse!$E$129="X",INDIRECT("'DATA - økonomi'!AJ"&amp;4+15*$A9+4*$A9+14),0)</f>
        <v>0</v>
      </c>
      <c r="AK9" s="42">
        <f ca="1">IF(Analyse!$E$3="X",INDIRECT("'DATA - økonomi'!AK"&amp;4+15*$A9+4*$A9+0),0)+IF(Analyse!$E$4="X",INDIRECT("'DATA - økonomi'!AK"&amp;4+15*$A9+4*$A9+1),0)+IF(Analyse!$E$104="X",INDIRECT("'DATA - økonomi'!AK"&amp;4+15*$A9+4*$A9+2),0)+IF(Analyse!$E$105="X",INDIRECT("'DATA - økonomi'!AK"&amp;4+15*$A9+4*$A9+3),0)+IF(Analyse!$E$106="X",INDIRECT("'DATA - økonomi'!AK"&amp;4+15*$A9+4*$A9+4),0)+IF(Analyse!$E$107="X",INDIRECT("'DATA - økonomi'!AK"&amp;4+15*$A9+4*$A9+5),0)+IF(Analyse!$E$108="X",INDIRECT("'DATA - økonomi'!AK"&amp;4+15*$A9+4*$A9+6),0)+IF(Analyse!$E$109="X",INDIRECT("'DATA - økonomi'!AK"&amp;4+15*$A9+4*$A9+7),0)+IF(Analyse!$E$110="X",INDIRECT("'DATA - økonomi'!AK"&amp;4+15*$A9+4*$A9+8),0)+IF(Analyse!$E$111="X",INDIRECT("'DATA - økonomi'!AK"&amp;4+15*$A9+4*$A9+9),0)+IF(Analyse!$E$112="X",INDIRECT("'DATA - økonomi'!AK"&amp;4+15*$A9+4*$A9+10),0)+IF(Analyse!$E$115="X",INDIRECT("'DATA - økonomi'!AK"&amp;4+15*$A9+4*$A9+11),0)+IF(Analyse!$E$116="X",INDIRECT("'DATA - økonomi'!AK"&amp;4+15*$A9+4*$A9+12),0)+IF(Analyse!$E$117="X",INDIRECT("'DATA - økonomi'!AK"&amp;4+15*$A9+4*$A9+13),0)+IF(Analyse!$E$129="X",INDIRECT("'DATA - økonomi'!AK"&amp;4+15*$A9+4*$A9+14),0)</f>
        <v>0</v>
      </c>
      <c r="AL9" s="42">
        <f ca="1">IF(Analyse!$E$3="X",INDIRECT("'DATA - økonomi'!AL"&amp;4+15*$A9+4*$A9+0),0)+IF(Analyse!$E$4="X",INDIRECT("'DATA - økonomi'!AL"&amp;4+15*$A9+4*$A9+1),0)+IF(Analyse!$E$104="X",INDIRECT("'DATA - økonomi'!AL"&amp;4+15*$A9+4*$A9+2),0)+IF(Analyse!$E$105="X",INDIRECT("'DATA - økonomi'!AL"&amp;4+15*$A9+4*$A9+3),0)+IF(Analyse!$E$106="X",INDIRECT("'DATA - økonomi'!AL"&amp;4+15*$A9+4*$A9+4),0)+IF(Analyse!$E$107="X",INDIRECT("'DATA - økonomi'!AL"&amp;4+15*$A9+4*$A9+5),0)+IF(Analyse!$E$108="X",INDIRECT("'DATA - økonomi'!AL"&amp;4+15*$A9+4*$A9+6),0)+IF(Analyse!$E$109="X",INDIRECT("'DATA - økonomi'!AL"&amp;4+15*$A9+4*$A9+7),0)+IF(Analyse!$E$110="X",INDIRECT("'DATA - økonomi'!AL"&amp;4+15*$A9+4*$A9+8),0)+IF(Analyse!$E$111="X",INDIRECT("'DATA - økonomi'!AL"&amp;4+15*$A9+4*$A9+9),0)+IF(Analyse!$E$112="X",INDIRECT("'DATA - økonomi'!AL"&amp;4+15*$A9+4*$A9+10),0)+IF(Analyse!$E$115="X",INDIRECT("'DATA - økonomi'!AL"&amp;4+15*$A9+4*$A9+11),0)+IF(Analyse!$E$116="X",INDIRECT("'DATA - økonomi'!AL"&amp;4+15*$A9+4*$A9+12),0)+IF(Analyse!$E$117="X",INDIRECT("'DATA - økonomi'!AL"&amp;4+15*$A9+4*$A9+13),0)+IF(Analyse!$E$129="X",INDIRECT("'DATA - økonomi'!AL"&amp;4+15*$A9+4*$A9+14),0)</f>
        <v>0</v>
      </c>
      <c r="AM9" s="36"/>
      <c r="AN9" s="41" t="s">
        <v>17</v>
      </c>
      <c r="AO9" s="42">
        <f t="shared" ca="1" si="0"/>
        <v>16051.413</v>
      </c>
      <c r="AP9" s="42">
        <f t="shared" ca="1" si="1"/>
        <v>16027.662</v>
      </c>
      <c r="AQ9" s="42">
        <f t="shared" ca="1" si="2"/>
        <v>16051.413</v>
      </c>
      <c r="AR9" s="42">
        <f t="shared" ca="1" si="3"/>
        <v>16027.662</v>
      </c>
      <c r="AS9" s="42">
        <f t="shared" ca="1" si="4"/>
        <v>15954.995000000001</v>
      </c>
      <c r="AT9" s="42">
        <f t="shared" ca="1" si="5"/>
        <v>16019.004000000001</v>
      </c>
      <c r="AU9" s="42">
        <f t="shared" ca="1" si="6"/>
        <v>15968.042999999998</v>
      </c>
      <c r="AV9" s="42">
        <f t="shared" ca="1" si="7"/>
        <v>15942.164000000001</v>
      </c>
      <c r="AW9" s="42">
        <f t="shared" ca="1" si="8"/>
        <v>16083.915999999999</v>
      </c>
      <c r="AX9" s="42">
        <f t="shared" ca="1" si="9"/>
        <v>15964.8</v>
      </c>
      <c r="AY9" s="36"/>
    </row>
    <row r="10" spans="1:51" x14ac:dyDescent="0.25">
      <c r="A10" s="38">
        <v>6</v>
      </c>
      <c r="B10" s="41" t="s">
        <v>18</v>
      </c>
      <c r="C10" s="42">
        <f ca="1">IF(Analyse!$E$3="X",INDIRECT("'DATA - økonomi'!C"&amp;4+15*$A10+4*$A10+0),0)+IF(Analyse!$E$4="X",INDIRECT("'DATA - økonomi'!C"&amp;4+15*$A10+4*$A10+1),0)+IF(Analyse!$E$104="X",INDIRECT("'DATA - økonomi'!C"&amp;4+15*$A10+4*$A10+2),0)+IF(Analyse!$E$105="X",INDIRECT("'DATA - økonomi'!C"&amp;4+15*$A10+4*$A10+3),0)+IF(Analyse!$E$106="X",INDIRECT("'DATA - økonomi'!C"&amp;4+15*$A10+4*$A10+4),0)+IF(Analyse!$E$107="X",INDIRECT("'DATA - økonomi'!C"&amp;4+15*$A10+4*$A10+5),0)+IF(Analyse!$E$108="X",INDIRECT("'DATA - økonomi'!C"&amp;4+15*$A10+4*$A10+6),0)+IF(Analyse!$E$109="X",INDIRECT("'DATA - økonomi'!C"&amp;4+15*$A10+4*$A10+7),0)+IF(Analyse!$E$110="X",INDIRECT("'DATA - økonomi'!C"&amp;4+15*$A10+4*$A10+8),0)+IF(Analyse!$E$111="X",INDIRECT("'DATA - økonomi'!C"&amp;4+15*$A10+4*$A10+9),0)+IF(Analyse!$E$112="X",INDIRECT("'DATA - økonomi'!C"&amp;4+15*$A10+4*$A10+10),0)+IF(Analyse!$E$115="X",INDIRECT("'DATA - økonomi'!C"&amp;4+15*$A10+4*$A10+11),0)+IF(Analyse!$E$116="X",INDIRECT("'DATA - økonomi'!C"&amp;4+15*$A10+4*$A10+12),0)+IF(Analyse!$E$117="X",INDIRECT("'DATA - økonomi'!C"&amp;4+15*$A10+4*$A10+13),0)+IF(Analyse!$E$129="X",INDIRECT("'DATA - økonomi'!C"&amp;4+15*$A10+4*$A10+14),0)</f>
        <v>0</v>
      </c>
      <c r="D10" s="42">
        <f ca="1">IF(Analyse!$E$3="X",INDIRECT("'DATA - økonomi'!D"&amp;4+15*$A10+4*$A10+0),0)+IF(Analyse!$E$4="X",INDIRECT("'DATA - økonomi'!D"&amp;4+15*$A10+4*$A10+1),0)+IF(Analyse!$E$104="X",INDIRECT("'DATA - økonomi'!D"&amp;4+15*$A10+4*$A10+2),0)+IF(Analyse!$E$105="X",INDIRECT("'DATA - økonomi'!D"&amp;4+15*$A10+4*$A10+3),0)+IF(Analyse!$E$106="X",INDIRECT("'DATA - økonomi'!D"&amp;4+15*$A10+4*$A10+4),0)+IF(Analyse!$E$107="X",INDIRECT("'DATA - økonomi'!D"&amp;4+15*$A10+4*$A10+5),0)+IF(Analyse!$E$108="X",INDIRECT("'DATA - økonomi'!D"&amp;4+15*$A10+4*$A10+6),0)+IF(Analyse!$E$109="X",INDIRECT("'DATA - økonomi'!D"&amp;4+15*$A10+4*$A10+7),0)+IF(Analyse!$E$110="X",INDIRECT("'DATA - økonomi'!D"&amp;4+15*$A10+4*$A10+8),0)+IF(Analyse!$E$111="X",INDIRECT("'DATA - økonomi'!D"&amp;4+15*$A10+4*$A10+9),0)+IF(Analyse!$E$112="X",INDIRECT("'DATA - økonomi'!D"&amp;4+15*$A10+4*$A10+10),0)+IF(Analyse!$E$115="X",INDIRECT("'DATA - økonomi'!D"&amp;4+15*$A10+4*$A10+11),0)+IF(Analyse!$E$116="X",INDIRECT("'DATA - økonomi'!D"&amp;4+15*$A10+4*$A10+12),0)+IF(Analyse!$E$117="X",INDIRECT("'DATA - økonomi'!D"&amp;4+15*$A10+4*$A10+13),0)+IF(Analyse!$E$129="X",INDIRECT("'DATA - økonomi'!D"&amp;4+15*$A10+4*$A10+14),0)</f>
        <v>0</v>
      </c>
      <c r="E10" s="42">
        <f ca="1">IF(Analyse!$E$3="X",INDIRECT("'DATA - økonomi'!E"&amp;4+15*$A10+4*$A10+0),0)+IF(Analyse!$E$4="X",INDIRECT("'DATA - økonomi'!E"&amp;4+15*$A10+4*$A10+1),0)+IF(Analyse!$E$104="X",INDIRECT("'DATA - økonomi'!E"&amp;4+15*$A10+4*$A10+2),0)+IF(Analyse!$E$105="X",INDIRECT("'DATA - økonomi'!E"&amp;4+15*$A10+4*$A10+3),0)+IF(Analyse!$E$106="X",INDIRECT("'DATA - økonomi'!E"&amp;4+15*$A10+4*$A10+4),0)+IF(Analyse!$E$107="X",INDIRECT("'DATA - økonomi'!E"&amp;4+15*$A10+4*$A10+5),0)+IF(Analyse!$E$108="X",INDIRECT("'DATA - økonomi'!E"&amp;4+15*$A10+4*$A10+6),0)+IF(Analyse!$E$109="X",INDIRECT("'DATA - økonomi'!E"&amp;4+15*$A10+4*$A10+7),0)+IF(Analyse!$E$110="X",INDIRECT("'DATA - økonomi'!E"&amp;4+15*$A10+4*$A10+8),0)+IF(Analyse!$E$111="X",INDIRECT("'DATA - økonomi'!E"&amp;4+15*$A10+4*$A10+9),0)+IF(Analyse!$E$112="X",INDIRECT("'DATA - økonomi'!E"&amp;4+15*$A10+4*$A10+10),0)+IF(Analyse!$E$115="X",INDIRECT("'DATA - økonomi'!E"&amp;4+15*$A10+4*$A10+11),0)+IF(Analyse!$E$116="X",INDIRECT("'DATA - økonomi'!E"&amp;4+15*$A10+4*$A10+12),0)+IF(Analyse!$E$117="X",INDIRECT("'DATA - økonomi'!E"&amp;4+15*$A10+4*$A10+13),0)+IF(Analyse!$E$129="X",INDIRECT("'DATA - økonomi'!E"&amp;4+15*$A10+4*$A10+14),0)</f>
        <v>0</v>
      </c>
      <c r="F10" s="42">
        <f ca="1">IF(Analyse!$E$3="X",INDIRECT("'DATA - økonomi'!F"&amp;4+15*$A10+4*$A10+0),0)+IF(Analyse!$E$4="X",INDIRECT("'DATA - økonomi'!F"&amp;4+15*$A10+4*$A10+1),0)+IF(Analyse!$E$104="X",INDIRECT("'DATA - økonomi'!F"&amp;4+15*$A10+4*$A10+2),0)+IF(Analyse!$E$105="X",INDIRECT("'DATA - økonomi'!F"&amp;4+15*$A10+4*$A10+3),0)+IF(Analyse!$E$106="X",INDIRECT("'DATA - økonomi'!F"&amp;4+15*$A10+4*$A10+4),0)+IF(Analyse!$E$107="X",INDIRECT("'DATA - økonomi'!F"&amp;4+15*$A10+4*$A10+5),0)+IF(Analyse!$E$108="X",INDIRECT("'DATA - økonomi'!F"&amp;4+15*$A10+4*$A10+6),0)+IF(Analyse!$E$109="X",INDIRECT("'DATA - økonomi'!F"&amp;4+15*$A10+4*$A10+7),0)+IF(Analyse!$E$110="X",INDIRECT("'DATA - økonomi'!F"&amp;4+15*$A10+4*$A10+8),0)+IF(Analyse!$E$111="X",INDIRECT("'DATA - økonomi'!F"&amp;4+15*$A10+4*$A10+9),0)+IF(Analyse!$E$112="X",INDIRECT("'DATA - økonomi'!F"&amp;4+15*$A10+4*$A10+10),0)+IF(Analyse!$E$115="X",INDIRECT("'DATA - økonomi'!F"&amp;4+15*$A10+4*$A10+11),0)+IF(Analyse!$E$116="X",INDIRECT("'DATA - økonomi'!F"&amp;4+15*$A10+4*$A10+12),0)+IF(Analyse!$E$117="X",INDIRECT("'DATA - økonomi'!F"&amp;4+15*$A10+4*$A10+13),0)+IF(Analyse!$E$129="X",INDIRECT("'DATA - økonomi'!F"&amp;4+15*$A10+4*$A10+14),0)</f>
        <v>0</v>
      </c>
      <c r="G10" s="42">
        <f ca="1">IF(Analyse!$E$3="X",INDIRECT("'DATA - økonomi'!G"&amp;4+15*$A10+4*$A10+0),0)+IF(Analyse!$E$4="X",INDIRECT("'DATA - økonomi'!G"&amp;4+15*$A10+4*$A10+1),0)+IF(Analyse!$E$104="X",INDIRECT("'DATA - økonomi'!G"&amp;4+15*$A10+4*$A10+2),0)+IF(Analyse!$E$105="X",INDIRECT("'DATA - økonomi'!G"&amp;4+15*$A10+4*$A10+3),0)+IF(Analyse!$E$106="X",INDIRECT("'DATA - økonomi'!G"&amp;4+15*$A10+4*$A10+4),0)+IF(Analyse!$E$107="X",INDIRECT("'DATA - økonomi'!G"&amp;4+15*$A10+4*$A10+5),0)+IF(Analyse!$E$108="X",INDIRECT("'DATA - økonomi'!G"&amp;4+15*$A10+4*$A10+6),0)+IF(Analyse!$E$109="X",INDIRECT("'DATA - økonomi'!G"&amp;4+15*$A10+4*$A10+7),0)+IF(Analyse!$E$110="X",INDIRECT("'DATA - økonomi'!G"&amp;4+15*$A10+4*$A10+8),0)+IF(Analyse!$E$111="X",INDIRECT("'DATA - økonomi'!G"&amp;4+15*$A10+4*$A10+9),0)+IF(Analyse!$E$112="X",INDIRECT("'DATA - økonomi'!G"&amp;4+15*$A10+4*$A10+10),0)+IF(Analyse!$E$115="X",INDIRECT("'DATA - økonomi'!G"&amp;4+15*$A10+4*$A10+11),0)+IF(Analyse!$E$116="X",INDIRECT("'DATA - økonomi'!G"&amp;4+15*$A10+4*$A10+12),0)+IF(Analyse!$E$117="X",INDIRECT("'DATA - økonomi'!G"&amp;4+15*$A10+4*$A10+13),0)+IF(Analyse!$E$129="X",INDIRECT("'DATA - økonomi'!G"&amp;4+15*$A10+4*$A10+14),0)</f>
        <v>0</v>
      </c>
      <c r="H10" s="42">
        <f ca="1">IF(Analyse!$E$3="X",INDIRECT("'DATA - økonomi'!H"&amp;4+15*$A10+4*$A10+0),0)+IF(Analyse!$E$4="X",INDIRECT("'DATA - økonomi'!H"&amp;4+15*$A10+4*$A10+1),0)+IF(Analyse!$E$104="X",INDIRECT("'DATA - økonomi'!H"&amp;4+15*$A10+4*$A10+2),0)+IF(Analyse!$E$105="X",INDIRECT("'DATA - økonomi'!H"&amp;4+15*$A10+4*$A10+3),0)+IF(Analyse!$E$106="X",INDIRECT("'DATA - økonomi'!H"&amp;4+15*$A10+4*$A10+4),0)+IF(Analyse!$E$107="X",INDIRECT("'DATA - økonomi'!H"&amp;4+15*$A10+4*$A10+5),0)+IF(Analyse!$E$108="X",INDIRECT("'DATA - økonomi'!H"&amp;4+15*$A10+4*$A10+6),0)+IF(Analyse!$E$109="X",INDIRECT("'DATA - økonomi'!H"&amp;4+15*$A10+4*$A10+7),0)+IF(Analyse!$E$110="X",INDIRECT("'DATA - økonomi'!H"&amp;4+15*$A10+4*$A10+8),0)+IF(Analyse!$E$111="X",INDIRECT("'DATA - økonomi'!H"&amp;4+15*$A10+4*$A10+9),0)+IF(Analyse!$E$112="X",INDIRECT("'DATA - økonomi'!H"&amp;4+15*$A10+4*$A10+10),0)+IF(Analyse!$E$115="X",INDIRECT("'DATA - økonomi'!H"&amp;4+15*$A10+4*$A10+11),0)+IF(Analyse!$E$116="X",INDIRECT("'DATA - økonomi'!H"&amp;4+15*$A10+4*$A10+12),0)+IF(Analyse!$E$117="X",INDIRECT("'DATA - økonomi'!H"&amp;4+15*$A10+4*$A10+13),0)+IF(Analyse!$E$129="X",INDIRECT("'DATA - økonomi'!H"&amp;4+15*$A10+4*$A10+14),0)</f>
        <v>0</v>
      </c>
      <c r="I10" s="42">
        <f ca="1">IF(Analyse!$E$3="X",INDIRECT("'DATA - økonomi'!I"&amp;4+15*$A10+4*$A10+0),0)+IF(Analyse!$E$4="X",INDIRECT("'DATA - økonomi'!I"&amp;4+15*$A10+4*$A10+1),0)+IF(Analyse!$E$104="X",INDIRECT("'DATA - økonomi'!I"&amp;4+15*$A10+4*$A10+2),0)+IF(Analyse!$E$105="X",INDIRECT("'DATA - økonomi'!I"&amp;4+15*$A10+4*$A10+3),0)+IF(Analyse!$E$106="X",INDIRECT("'DATA - økonomi'!I"&amp;4+15*$A10+4*$A10+4),0)+IF(Analyse!$E$107="X",INDIRECT("'DATA - økonomi'!I"&amp;4+15*$A10+4*$A10+5),0)+IF(Analyse!$E$108="X",INDIRECT("'DATA - økonomi'!I"&amp;4+15*$A10+4*$A10+6),0)+IF(Analyse!$E$109="X",INDIRECT("'DATA - økonomi'!I"&amp;4+15*$A10+4*$A10+7),0)+IF(Analyse!$E$110="X",INDIRECT("'DATA - økonomi'!I"&amp;4+15*$A10+4*$A10+8),0)+IF(Analyse!$E$111="X",INDIRECT("'DATA - økonomi'!I"&amp;4+15*$A10+4*$A10+9),0)+IF(Analyse!$E$112="X",INDIRECT("'DATA - økonomi'!I"&amp;4+15*$A10+4*$A10+10),0)+IF(Analyse!$E$115="X",INDIRECT("'DATA - økonomi'!I"&amp;4+15*$A10+4*$A10+11),0)+IF(Analyse!$E$116="X",INDIRECT("'DATA - økonomi'!I"&amp;4+15*$A10+4*$A10+12),0)+IF(Analyse!$E$117="X",INDIRECT("'DATA - økonomi'!I"&amp;4+15*$A10+4*$A10+13),0)+IF(Analyse!$E$129="X",INDIRECT("'DATA - økonomi'!I"&amp;4+15*$A10+4*$A10+14),0)</f>
        <v>0</v>
      </c>
      <c r="J10" s="42">
        <f ca="1">IF(Analyse!$E$3="X",INDIRECT("'DATA - økonomi'!J"&amp;4+15*$A10+4*$A10+0),0)+IF(Analyse!$E$4="X",INDIRECT("'DATA - økonomi'!J"&amp;4+15*$A10+4*$A10+1),0)+IF(Analyse!$E$104="X",INDIRECT("'DATA - økonomi'!J"&amp;4+15*$A10+4*$A10+2),0)+IF(Analyse!$E$105="X",INDIRECT("'DATA - økonomi'!J"&amp;4+15*$A10+4*$A10+3),0)+IF(Analyse!$E$106="X",INDIRECT("'DATA - økonomi'!J"&amp;4+15*$A10+4*$A10+4),0)+IF(Analyse!$E$107="X",INDIRECT("'DATA - økonomi'!J"&amp;4+15*$A10+4*$A10+5),0)+IF(Analyse!$E$108="X",INDIRECT("'DATA - økonomi'!J"&amp;4+15*$A10+4*$A10+6),0)+IF(Analyse!$E$109="X",INDIRECT("'DATA - økonomi'!J"&amp;4+15*$A10+4*$A10+7),0)+IF(Analyse!$E$110="X",INDIRECT("'DATA - økonomi'!J"&amp;4+15*$A10+4*$A10+8),0)+IF(Analyse!$E$111="X",INDIRECT("'DATA - økonomi'!J"&amp;4+15*$A10+4*$A10+9),0)+IF(Analyse!$E$112="X",INDIRECT("'DATA - økonomi'!J"&amp;4+15*$A10+4*$A10+10),0)+IF(Analyse!$E$115="X",INDIRECT("'DATA - økonomi'!J"&amp;4+15*$A10+4*$A10+11),0)+IF(Analyse!$E$116="X",INDIRECT("'DATA - økonomi'!J"&amp;4+15*$A10+4*$A10+12),0)+IF(Analyse!$E$117="X",INDIRECT("'DATA - økonomi'!J"&amp;4+15*$A10+4*$A10+13),0)+IF(Analyse!$E$129="X",INDIRECT("'DATA - økonomi'!J"&amp;4+15*$A10+4*$A10+14),0)</f>
        <v>0</v>
      </c>
      <c r="K10" s="42">
        <f ca="1">IF(Analyse!$E$3="X",INDIRECT("'DATA - økonomi'!K"&amp;4+15*$A10+4*$A10+0),0)+IF(Analyse!$E$4="X",INDIRECT("'DATA - økonomi'!K"&amp;4+15*$A10+4*$A10+1),0)+IF(Analyse!$E$104="X",INDIRECT("'DATA - økonomi'!K"&amp;4+15*$A10+4*$A10+2),0)+IF(Analyse!$E$105="X",INDIRECT("'DATA - økonomi'!K"&amp;4+15*$A10+4*$A10+3),0)+IF(Analyse!$E$106="X",INDIRECT("'DATA - økonomi'!K"&amp;4+15*$A10+4*$A10+4),0)+IF(Analyse!$E$107="X",INDIRECT("'DATA - økonomi'!K"&amp;4+15*$A10+4*$A10+5),0)+IF(Analyse!$E$108="X",INDIRECT("'DATA - økonomi'!K"&amp;4+15*$A10+4*$A10+6),0)+IF(Analyse!$E$109="X",INDIRECT("'DATA - økonomi'!K"&amp;4+15*$A10+4*$A10+7),0)+IF(Analyse!$E$110="X",INDIRECT("'DATA - økonomi'!K"&amp;4+15*$A10+4*$A10+8),0)+IF(Analyse!$E$111="X",INDIRECT("'DATA - økonomi'!K"&amp;4+15*$A10+4*$A10+9),0)+IF(Analyse!$E$112="X",INDIRECT("'DATA - økonomi'!K"&amp;4+15*$A10+4*$A10+10),0)+IF(Analyse!$E$115="X",INDIRECT("'DATA - økonomi'!K"&amp;4+15*$A10+4*$A10+11),0)+IF(Analyse!$E$116="X",INDIRECT("'DATA - økonomi'!K"&amp;4+15*$A10+4*$A10+12),0)+IF(Analyse!$E$117="X",INDIRECT("'DATA - økonomi'!K"&amp;4+15*$A10+4*$A10+13),0)+IF(Analyse!$E$129="X",INDIRECT("'DATA - økonomi'!K"&amp;4+15*$A10+4*$A10+14),0)</f>
        <v>0</v>
      </c>
      <c r="L10" s="42">
        <f ca="1">IF(Analyse!$E$3="X",INDIRECT("'DATA - økonomi'!L"&amp;4+15*$A10+4*$A10+0),0)+IF(Analyse!$E$4="X",INDIRECT("'DATA - økonomi'!L"&amp;4+15*$A10+4*$A10+1),0)+IF(Analyse!$E$104="X",INDIRECT("'DATA - økonomi'!L"&amp;4+15*$A10+4*$A10+2),0)+IF(Analyse!$E$105="X",INDIRECT("'DATA - økonomi'!L"&amp;4+15*$A10+4*$A10+3),0)+IF(Analyse!$E$106="X",INDIRECT("'DATA - økonomi'!L"&amp;4+15*$A10+4*$A10+4),0)+IF(Analyse!$E$107="X",INDIRECT("'DATA - økonomi'!L"&amp;4+15*$A10+4*$A10+5),0)+IF(Analyse!$E$108="X",INDIRECT("'DATA - økonomi'!L"&amp;4+15*$A10+4*$A10+6),0)+IF(Analyse!$E$109="X",INDIRECT("'DATA - økonomi'!L"&amp;4+15*$A10+4*$A10+7),0)+IF(Analyse!$E$110="X",INDIRECT("'DATA - økonomi'!L"&amp;4+15*$A10+4*$A10+8),0)+IF(Analyse!$E$111="X",INDIRECT("'DATA - økonomi'!L"&amp;4+15*$A10+4*$A10+9),0)+IF(Analyse!$E$112="X",INDIRECT("'DATA - økonomi'!L"&amp;4+15*$A10+4*$A10+10),0)+IF(Analyse!$E$115="X",INDIRECT("'DATA - økonomi'!L"&amp;4+15*$A10+4*$A10+11),0)+IF(Analyse!$E$116="X",INDIRECT("'DATA - økonomi'!L"&amp;4+15*$A10+4*$A10+12),0)+IF(Analyse!$E$117="X",INDIRECT("'DATA - økonomi'!L"&amp;4+15*$A10+4*$A10+13),0)+IF(Analyse!$E$129="X",INDIRECT("'DATA - økonomi'!L"&amp;4+15*$A10+4*$A10+14),0)</f>
        <v>0</v>
      </c>
      <c r="M10" s="42">
        <f ca="1">IF(Analyse!$E$3="X",INDIRECT("'DATA - økonomi'!M"&amp;4+15*$A10+4*$A10+0),0)+IF(Analyse!$E$4="X",INDIRECT("'DATA - økonomi'!M"&amp;4+15*$A10+4*$A10+1),0)+IF(Analyse!$E$104="X",INDIRECT("'DATA - økonomi'!M"&amp;4+15*$A10+4*$A10+2),0)+IF(Analyse!$E$105="X",INDIRECT("'DATA - økonomi'!M"&amp;4+15*$A10+4*$A10+3),0)+IF(Analyse!$E$106="X",INDIRECT("'DATA - økonomi'!M"&amp;4+15*$A10+4*$A10+4),0)+IF(Analyse!$E$107="X",INDIRECT("'DATA - økonomi'!M"&amp;4+15*$A10+4*$A10+5),0)+IF(Analyse!$E$108="X",INDIRECT("'DATA - økonomi'!M"&amp;4+15*$A10+4*$A10+6),0)+IF(Analyse!$E$109="X",INDIRECT("'DATA - økonomi'!M"&amp;4+15*$A10+4*$A10+7),0)+IF(Analyse!$E$110="X",INDIRECT("'DATA - økonomi'!M"&amp;4+15*$A10+4*$A10+8),0)+IF(Analyse!$E$111="X",INDIRECT("'DATA - økonomi'!M"&amp;4+15*$A10+4*$A10+9),0)+IF(Analyse!$E$112="X",INDIRECT("'DATA - økonomi'!M"&amp;4+15*$A10+4*$A10+10),0)+IF(Analyse!$E$115="X",INDIRECT("'DATA - økonomi'!M"&amp;4+15*$A10+4*$A10+11),0)+IF(Analyse!$E$116="X",INDIRECT("'DATA - økonomi'!M"&amp;4+15*$A10+4*$A10+12),0)+IF(Analyse!$E$117="X",INDIRECT("'DATA - økonomi'!M"&amp;4+15*$A10+4*$A10+13),0)+IF(Analyse!$E$129="X",INDIRECT("'DATA - økonomi'!M"&amp;4+15*$A10+4*$A10+14),0)</f>
        <v>0</v>
      </c>
      <c r="N10" s="38"/>
      <c r="O10" s="41" t="s">
        <v>18</v>
      </c>
      <c r="P10" s="42">
        <f ca="1">IF(Analyse!$E$3="X",INDIRECT("'DATA - økonomi'!P"&amp;4+15*$A10+4*$A10+0),0)+IF(Analyse!$E$4="X",INDIRECT("'DATA - økonomi'!P"&amp;4+15*$A10+4*$A10+1),0)+IF(Analyse!$E$104="X",INDIRECT("'DATA - økonomi'!P"&amp;4+15*$A10+4*$A10+2),0)+IF(Analyse!$E$105="X",INDIRECT("'DATA - økonomi'!P"&amp;4+15*$A10+4*$A10+3),0)+IF(Analyse!$E$106="X",INDIRECT("'DATA - økonomi'!P"&amp;4+15*$A10+4*$A10+4),0)+IF(Analyse!$E$107="X",INDIRECT("'DATA - økonomi'!P"&amp;4+15*$A10+4*$A10+5),0)+IF(Analyse!$E$108="X",INDIRECT("'DATA - økonomi'!P"&amp;4+15*$A10+4*$A10+6),0)+IF(Analyse!$E$109="X",INDIRECT("'DATA - økonomi'!P"&amp;4+15*$A10+4*$A10+7),0)+IF(Analyse!$E$110="X",INDIRECT("'DATA - økonomi'!P"&amp;4+15*$A10+4*$A10+8),0)+IF(Analyse!$E$111="X",INDIRECT("'DATA - økonomi'!P"&amp;4+15*$A10+4*$A10+9),0)+IF(Analyse!$E$112="X",INDIRECT("'DATA - økonomi'!P"&amp;4+15*$A10+4*$A10+10),0)+IF(Analyse!$E$115="X",INDIRECT("'DATA - økonomi'!P"&amp;4+15*$A10+4*$A10+11),0)+IF(Analyse!$E$116="X",INDIRECT("'DATA - økonomi'!P"&amp;4+15*$A10+4*$A10+12),0)+IF(Analyse!$E$117="X",INDIRECT("'DATA - økonomi'!P"&amp;4+15*$A10+4*$A10+13),0)+IF(Analyse!$E$129="X",INDIRECT("'DATA - økonomi'!P"&amp;4+15*$A10+4*$A10+14),0)</f>
        <v>0</v>
      </c>
      <c r="Q10" s="42">
        <f ca="1">IF(Analyse!$E$3="X",INDIRECT("'DATA - økonomi'!Q"&amp;4+15*$A10+4*$A10+0),0)+IF(Analyse!$E$4="X",INDIRECT("'DATA - økonomi'!Q"&amp;4+15*$A10+4*$A10+1),0)+IF(Analyse!$E$104="X",INDIRECT("'DATA - økonomi'!Q"&amp;4+15*$A10+4*$A10+2),0)+IF(Analyse!$E$105="X",INDIRECT("'DATA - økonomi'!Q"&amp;4+15*$A10+4*$A10+3),0)+IF(Analyse!$E$106="X",INDIRECT("'DATA - økonomi'!Q"&amp;4+15*$A10+4*$A10+4),0)+IF(Analyse!$E$107="X",INDIRECT("'DATA - økonomi'!Q"&amp;4+15*$A10+4*$A10+5),0)+IF(Analyse!$E$108="X",INDIRECT("'DATA - økonomi'!Q"&amp;4+15*$A10+4*$A10+6),0)+IF(Analyse!$E$109="X",INDIRECT("'DATA - økonomi'!Q"&amp;4+15*$A10+4*$A10+7),0)+IF(Analyse!$E$110="X",INDIRECT("'DATA - økonomi'!Q"&amp;4+15*$A10+4*$A10+8),0)+IF(Analyse!$E$111="X",INDIRECT("'DATA - økonomi'!Q"&amp;4+15*$A10+4*$A10+9),0)+IF(Analyse!$E$112="X",INDIRECT("'DATA - økonomi'!Q"&amp;4+15*$A10+4*$A10+10),0)+IF(Analyse!$E$115="X",INDIRECT("'DATA - økonomi'!Q"&amp;4+15*$A10+4*$A10+11),0)+IF(Analyse!$E$116="X",INDIRECT("'DATA - økonomi'!Q"&amp;4+15*$A10+4*$A10+12),0)+IF(Analyse!$E$117="X",INDIRECT("'DATA - økonomi'!Q"&amp;4+15*$A10+4*$A10+13),0)+IF(Analyse!$E$129="X",INDIRECT("'DATA - økonomi'!Q"&amp;4+15*$A10+4*$A10+14),0)</f>
        <v>0</v>
      </c>
      <c r="R10" s="42">
        <f ca="1">IF(Analyse!$E$3="X",INDIRECT("'DATA - økonomi'!R"&amp;4+15*$A10+4*$A10+0),0)+IF(Analyse!$E$4="X",INDIRECT("'DATA - økonomi'!R"&amp;4+15*$A10+4*$A10+1),0)+IF(Analyse!$E$104="X",INDIRECT("'DATA - økonomi'!R"&amp;4+15*$A10+4*$A10+2),0)+IF(Analyse!$E$105="X",INDIRECT("'DATA - økonomi'!R"&amp;4+15*$A10+4*$A10+3),0)+IF(Analyse!$E$106="X",INDIRECT("'DATA - økonomi'!R"&amp;4+15*$A10+4*$A10+4),0)+IF(Analyse!$E$107="X",INDIRECT("'DATA - økonomi'!R"&amp;4+15*$A10+4*$A10+5),0)+IF(Analyse!$E$108="X",INDIRECT("'DATA - økonomi'!R"&amp;4+15*$A10+4*$A10+6),0)+IF(Analyse!$E$109="X",INDIRECT("'DATA - økonomi'!R"&amp;4+15*$A10+4*$A10+7),0)+IF(Analyse!$E$110="X",INDIRECT("'DATA - økonomi'!R"&amp;4+15*$A10+4*$A10+8),0)+IF(Analyse!$E$111="X",INDIRECT("'DATA - økonomi'!R"&amp;4+15*$A10+4*$A10+9),0)+IF(Analyse!$E$112="X",INDIRECT("'DATA - økonomi'!R"&amp;4+15*$A10+4*$A10+10),0)+IF(Analyse!$E$115="X",INDIRECT("'DATA - økonomi'!R"&amp;4+15*$A10+4*$A10+11),0)+IF(Analyse!$E$116="X",INDIRECT("'DATA - økonomi'!R"&amp;4+15*$A10+4*$A10+12),0)+IF(Analyse!$E$117="X",INDIRECT("'DATA - økonomi'!R"&amp;4+15*$A10+4*$A10+13),0)+IF(Analyse!$E$129="X",INDIRECT("'DATA - økonomi'!R"&amp;4+15*$A10+4*$A10+14),0)</f>
        <v>0</v>
      </c>
      <c r="S10" s="42">
        <f ca="1">IF(Analyse!$E$3="X",INDIRECT("'DATA - økonomi'!S"&amp;4+15*$A10+4*$A10+0),0)+IF(Analyse!$E$4="X",INDIRECT("'DATA - økonomi'!S"&amp;4+15*$A10+4*$A10+1),0)+IF(Analyse!$E$104="X",INDIRECT("'DATA - økonomi'!S"&amp;4+15*$A10+4*$A10+2),0)+IF(Analyse!$E$105="X",INDIRECT("'DATA - økonomi'!S"&amp;4+15*$A10+4*$A10+3),0)+IF(Analyse!$E$106="X",INDIRECT("'DATA - økonomi'!S"&amp;4+15*$A10+4*$A10+4),0)+IF(Analyse!$E$107="X",INDIRECT("'DATA - økonomi'!S"&amp;4+15*$A10+4*$A10+5),0)+IF(Analyse!$E$108="X",INDIRECT("'DATA - økonomi'!S"&amp;4+15*$A10+4*$A10+6),0)+IF(Analyse!$E$109="X",INDIRECT("'DATA - økonomi'!S"&amp;4+15*$A10+4*$A10+7),0)+IF(Analyse!$E$110="X",INDIRECT("'DATA - økonomi'!S"&amp;4+15*$A10+4*$A10+8),0)+IF(Analyse!$E$111="X",INDIRECT("'DATA - økonomi'!S"&amp;4+15*$A10+4*$A10+9),0)+IF(Analyse!$E$112="X",INDIRECT("'DATA - økonomi'!S"&amp;4+15*$A10+4*$A10+10),0)+IF(Analyse!$E$115="X",INDIRECT("'DATA - økonomi'!S"&amp;4+15*$A10+4*$A10+11),0)+IF(Analyse!$E$116="X",INDIRECT("'DATA - økonomi'!S"&amp;4+15*$A10+4*$A10+12),0)+IF(Analyse!$E$117="X",INDIRECT("'DATA - økonomi'!S"&amp;4+15*$A10+4*$A10+13),0)+IF(Analyse!$E$129="X",INDIRECT("'DATA - økonomi'!S"&amp;4+15*$A10+4*$A10+14),0)</f>
        <v>0</v>
      </c>
      <c r="T10" s="42">
        <f ca="1">IF(Analyse!$E$3="X",INDIRECT("'DATA - økonomi'!T"&amp;4+15*$A10+4*$A10+0),0)+IF(Analyse!$E$4="X",INDIRECT("'DATA - økonomi'!T"&amp;4+15*$A10+4*$A10+1),0)+IF(Analyse!$E$104="X",INDIRECT("'DATA - økonomi'!T"&amp;4+15*$A10+4*$A10+2),0)+IF(Analyse!$E$105="X",INDIRECT("'DATA - økonomi'!T"&amp;4+15*$A10+4*$A10+3),0)+IF(Analyse!$E$106="X",INDIRECT("'DATA - økonomi'!T"&amp;4+15*$A10+4*$A10+4),0)+IF(Analyse!$E$107="X",INDIRECT("'DATA - økonomi'!T"&amp;4+15*$A10+4*$A10+5),0)+IF(Analyse!$E$108="X",INDIRECT("'DATA - økonomi'!T"&amp;4+15*$A10+4*$A10+6),0)+IF(Analyse!$E$109="X",INDIRECT("'DATA - økonomi'!T"&amp;4+15*$A10+4*$A10+7),0)+IF(Analyse!$E$110="X",INDIRECT("'DATA - økonomi'!T"&amp;4+15*$A10+4*$A10+8),0)+IF(Analyse!$E$111="X",INDIRECT("'DATA - økonomi'!T"&amp;4+15*$A10+4*$A10+9),0)+IF(Analyse!$E$112="X",INDIRECT("'DATA - økonomi'!T"&amp;4+15*$A10+4*$A10+10),0)+IF(Analyse!$E$115="X",INDIRECT("'DATA - økonomi'!T"&amp;4+15*$A10+4*$A10+11),0)+IF(Analyse!$E$116="X",INDIRECT("'DATA - økonomi'!T"&amp;4+15*$A10+4*$A10+12),0)+IF(Analyse!$E$117="X",INDIRECT("'DATA - økonomi'!T"&amp;4+15*$A10+4*$A10+13),0)+IF(Analyse!$E$129="X",INDIRECT("'DATA - økonomi'!T"&amp;4+15*$A10+4*$A10+14),0)</f>
        <v>0</v>
      </c>
      <c r="U10" s="42">
        <f ca="1">IF(Analyse!$E$3="X",INDIRECT("'DATA - økonomi'!U"&amp;4+15*$A10+4*$A10+0),0)+IF(Analyse!$E$4="X",INDIRECT("'DATA - økonomi'!U"&amp;4+15*$A10+4*$A10+1),0)+IF(Analyse!$E$104="X",INDIRECT("'DATA - økonomi'!U"&amp;4+15*$A10+4*$A10+2),0)+IF(Analyse!$E$105="X",INDIRECT("'DATA - økonomi'!U"&amp;4+15*$A10+4*$A10+3),0)+IF(Analyse!$E$106="X",INDIRECT("'DATA - økonomi'!U"&amp;4+15*$A10+4*$A10+4),0)+IF(Analyse!$E$107="X",INDIRECT("'DATA - økonomi'!U"&amp;4+15*$A10+4*$A10+5),0)+IF(Analyse!$E$108="X",INDIRECT("'DATA - økonomi'!U"&amp;4+15*$A10+4*$A10+6),0)+IF(Analyse!$E$109="X",INDIRECT("'DATA - økonomi'!U"&amp;4+15*$A10+4*$A10+7),0)+IF(Analyse!$E$110="X",INDIRECT("'DATA - økonomi'!U"&amp;4+15*$A10+4*$A10+8),0)+IF(Analyse!$E$111="X",INDIRECT("'DATA - økonomi'!U"&amp;4+15*$A10+4*$A10+9),0)+IF(Analyse!$E$112="X",INDIRECT("'DATA - økonomi'!U"&amp;4+15*$A10+4*$A10+10),0)+IF(Analyse!$E$115="X",INDIRECT("'DATA - økonomi'!U"&amp;4+15*$A10+4*$A10+11),0)+IF(Analyse!$E$116="X",INDIRECT("'DATA - økonomi'!U"&amp;4+15*$A10+4*$A10+12),0)+IF(Analyse!$E$117="X",INDIRECT("'DATA - økonomi'!U"&amp;4+15*$A10+4*$A10+13),0)+IF(Analyse!$E$129="X",INDIRECT("'DATA - økonomi'!U"&amp;4+15*$A10+4*$A10+14),0)</f>
        <v>0</v>
      </c>
      <c r="V10" s="42">
        <f ca="1">IF(Analyse!$E$3="X",INDIRECT("'DATA - økonomi'!V"&amp;4+15*$A10+4*$A10+0),0)+IF(Analyse!$E$4="X",INDIRECT("'DATA - økonomi'!V"&amp;4+15*$A10+4*$A10+1),0)+IF(Analyse!$E$104="X",INDIRECT("'DATA - økonomi'!V"&amp;4+15*$A10+4*$A10+2),0)+IF(Analyse!$E$105="X",INDIRECT("'DATA - økonomi'!V"&amp;4+15*$A10+4*$A10+3),0)+IF(Analyse!$E$106="X",INDIRECT("'DATA - økonomi'!V"&amp;4+15*$A10+4*$A10+4),0)+IF(Analyse!$E$107="X",INDIRECT("'DATA - økonomi'!V"&amp;4+15*$A10+4*$A10+5),0)+IF(Analyse!$E$108="X",INDIRECT("'DATA - økonomi'!V"&amp;4+15*$A10+4*$A10+6),0)+IF(Analyse!$E$109="X",INDIRECT("'DATA - økonomi'!V"&amp;4+15*$A10+4*$A10+7),0)+IF(Analyse!$E$110="X",INDIRECT("'DATA - økonomi'!V"&amp;4+15*$A10+4*$A10+8),0)+IF(Analyse!$E$111="X",INDIRECT("'DATA - økonomi'!V"&amp;4+15*$A10+4*$A10+9),0)+IF(Analyse!$E$112="X",INDIRECT("'DATA - økonomi'!V"&amp;4+15*$A10+4*$A10+10),0)+IF(Analyse!$E$115="X",INDIRECT("'DATA - økonomi'!V"&amp;4+15*$A10+4*$A10+11),0)+IF(Analyse!$E$116="X",INDIRECT("'DATA - økonomi'!V"&amp;4+15*$A10+4*$A10+12),0)+IF(Analyse!$E$117="X",INDIRECT("'DATA - økonomi'!V"&amp;4+15*$A10+4*$A10+13),0)+IF(Analyse!$E$129="X",INDIRECT("'DATA - økonomi'!V"&amp;4+15*$A10+4*$A10+14),0)</f>
        <v>0</v>
      </c>
      <c r="W10" s="42">
        <f ca="1">IF(Analyse!$E$3="X",INDIRECT("'DATA - økonomi'!W"&amp;4+15*$A10+4*$A10+0),0)+IF(Analyse!$E$4="X",INDIRECT("'DATA - økonomi'!W"&amp;4+15*$A10+4*$A10+1),0)+IF(Analyse!$E$104="X",INDIRECT("'DATA - økonomi'!W"&amp;4+15*$A10+4*$A10+2),0)+IF(Analyse!$E$105="X",INDIRECT("'DATA - økonomi'!W"&amp;4+15*$A10+4*$A10+3),0)+IF(Analyse!$E$106="X",INDIRECT("'DATA - økonomi'!W"&amp;4+15*$A10+4*$A10+4),0)+IF(Analyse!$E$107="X",INDIRECT("'DATA - økonomi'!W"&amp;4+15*$A10+4*$A10+5),0)+IF(Analyse!$E$108="X",INDIRECT("'DATA - økonomi'!W"&amp;4+15*$A10+4*$A10+6),0)+IF(Analyse!$E$109="X",INDIRECT("'DATA - økonomi'!W"&amp;4+15*$A10+4*$A10+7),0)+IF(Analyse!$E$110="X",INDIRECT("'DATA - økonomi'!W"&amp;4+15*$A10+4*$A10+8),0)+IF(Analyse!$E$111="X",INDIRECT("'DATA - økonomi'!W"&amp;4+15*$A10+4*$A10+9),0)+IF(Analyse!$E$112="X",INDIRECT("'DATA - økonomi'!W"&amp;4+15*$A10+4*$A10+10),0)+IF(Analyse!$E$115="X",INDIRECT("'DATA - økonomi'!W"&amp;4+15*$A10+4*$A10+11),0)+IF(Analyse!$E$116="X",INDIRECT("'DATA - økonomi'!W"&amp;4+15*$A10+4*$A10+12),0)+IF(Analyse!$E$117="X",INDIRECT("'DATA - økonomi'!W"&amp;4+15*$A10+4*$A10+13),0)+IF(Analyse!$E$129="X",INDIRECT("'DATA - økonomi'!W"&amp;4+15*$A10+4*$A10+14),0)</f>
        <v>0</v>
      </c>
      <c r="X10" s="42">
        <f ca="1">IF(Analyse!$E$3="X",INDIRECT("'DATA - økonomi'!X"&amp;4+15*$A10+4*$A10+0),0)+IF(Analyse!$E$4="X",INDIRECT("'DATA - økonomi'!X"&amp;4+15*$A10+4*$A10+1),0)+IF(Analyse!$E$104="X",INDIRECT("'DATA - økonomi'!X"&amp;4+15*$A10+4*$A10+2),0)+IF(Analyse!$E$105="X",INDIRECT("'DATA - økonomi'!X"&amp;4+15*$A10+4*$A10+3),0)+IF(Analyse!$E$106="X",INDIRECT("'DATA - økonomi'!X"&amp;4+15*$A10+4*$A10+4),0)+IF(Analyse!$E$107="X",INDIRECT("'DATA - økonomi'!X"&amp;4+15*$A10+4*$A10+5),0)+IF(Analyse!$E$108="X",INDIRECT("'DATA - økonomi'!X"&amp;4+15*$A10+4*$A10+6),0)+IF(Analyse!$E$109="X",INDIRECT("'DATA - økonomi'!X"&amp;4+15*$A10+4*$A10+7),0)+IF(Analyse!$E$110="X",INDIRECT("'DATA - økonomi'!X"&amp;4+15*$A10+4*$A10+8),0)+IF(Analyse!$E$111="X",INDIRECT("'DATA - økonomi'!X"&amp;4+15*$A10+4*$A10+9),0)+IF(Analyse!$E$112="X",INDIRECT("'DATA - økonomi'!X"&amp;4+15*$A10+4*$A10+10),0)+IF(Analyse!$E$115="X",INDIRECT("'DATA - økonomi'!X"&amp;4+15*$A10+4*$A10+11),0)+IF(Analyse!$E$116="X",INDIRECT("'DATA - økonomi'!X"&amp;4+15*$A10+4*$A10+12),0)+IF(Analyse!$E$117="X",INDIRECT("'DATA - økonomi'!X"&amp;4+15*$A10+4*$A10+13),0)+IF(Analyse!$E$129="X",INDIRECT("'DATA - økonomi'!X"&amp;4+15*$A10+4*$A10+14),0)</f>
        <v>0</v>
      </c>
      <c r="Y10" s="42">
        <f ca="1">IF(Analyse!$E$3="X",INDIRECT("'DATA - økonomi'!Y"&amp;4+15*$A10+4*$A10+0),0)+IF(Analyse!$E$4="X",INDIRECT("'DATA - økonomi'!Y"&amp;4+15*$A10+4*$A10+1),0)+IF(Analyse!$E$104="X",INDIRECT("'DATA - økonomi'!Y"&amp;4+15*$A10+4*$A10+2),0)+IF(Analyse!$E$105="X",INDIRECT("'DATA - økonomi'!Y"&amp;4+15*$A10+4*$A10+3),0)+IF(Analyse!$E$106="X",INDIRECT("'DATA - økonomi'!Y"&amp;4+15*$A10+4*$A10+4),0)+IF(Analyse!$E$107="X",INDIRECT("'DATA - økonomi'!Y"&amp;4+15*$A10+4*$A10+5),0)+IF(Analyse!$E$108="X",INDIRECT("'DATA - økonomi'!Y"&amp;4+15*$A10+4*$A10+6),0)+IF(Analyse!$E$109="X",INDIRECT("'DATA - økonomi'!Y"&amp;4+15*$A10+4*$A10+7),0)+IF(Analyse!$E$110="X",INDIRECT("'DATA - økonomi'!Y"&amp;4+15*$A10+4*$A10+8),0)+IF(Analyse!$E$111="X",INDIRECT("'DATA - økonomi'!Y"&amp;4+15*$A10+4*$A10+9),0)+IF(Analyse!$E$112="X",INDIRECT("'DATA - økonomi'!Y"&amp;4+15*$A10+4*$A10+10),0)+IF(Analyse!$E$115="X",INDIRECT("'DATA - økonomi'!Y"&amp;4+15*$A10+4*$A10+11),0)+IF(Analyse!$E$116="X",INDIRECT("'DATA - økonomi'!Y"&amp;4+15*$A10+4*$A10+12),0)+IF(Analyse!$E$117="X",INDIRECT("'DATA - økonomi'!Y"&amp;4+15*$A10+4*$A10+13),0)+IF(Analyse!$E$129="X",INDIRECT("'DATA - økonomi'!Y"&amp;4+15*$A10+4*$A10+14),0)</f>
        <v>0</v>
      </c>
      <c r="Z10" s="42">
        <f ca="1">IF(Analyse!$E$3="X",INDIRECT("'DATA - økonomi'!Z"&amp;4+15*$A10+4*$A10+0),0)+IF(Analyse!$E$4="X",INDIRECT("'DATA - økonomi'!Z"&amp;4+15*$A10+4*$A10+1),0)+IF(Analyse!$E$104="X",INDIRECT("'DATA - økonomi'!Z"&amp;4+15*$A10+4*$A10+2),0)+IF(Analyse!$E$105="X",INDIRECT("'DATA - økonomi'!Z"&amp;4+15*$A10+4*$A10+3),0)+IF(Analyse!$E$106="X",INDIRECT("'DATA - økonomi'!Z"&amp;4+15*$A10+4*$A10+4),0)+IF(Analyse!$E$107="X",INDIRECT("'DATA - økonomi'!Z"&amp;4+15*$A10+4*$A10+5),0)+IF(Analyse!$E$108="X",INDIRECT("'DATA - økonomi'!Z"&amp;4+15*$A10+4*$A10+6),0)+IF(Analyse!$E$109="X",INDIRECT("'DATA - økonomi'!Z"&amp;4+15*$A10+4*$A10+7),0)+IF(Analyse!$E$110="X",INDIRECT("'DATA - økonomi'!Z"&amp;4+15*$A10+4*$A10+8),0)+IF(Analyse!$E$111="X",INDIRECT("'DATA - økonomi'!Z"&amp;4+15*$A10+4*$A10+9),0)+IF(Analyse!$E$112="X",INDIRECT("'DATA - økonomi'!Z"&amp;4+15*$A10+4*$A10+10),0)+IF(Analyse!$E$115="X",INDIRECT("'DATA - økonomi'!Z"&amp;4+15*$A10+4*$A10+11),0)+IF(Analyse!$E$116="X",INDIRECT("'DATA - økonomi'!Z"&amp;4+15*$A10+4*$A10+12),0)+IF(Analyse!$E$117="X",INDIRECT("'DATA - økonomi'!Z"&amp;4+15*$A10+4*$A10+13),0)+IF(Analyse!$E$129="X",INDIRECT("'DATA - økonomi'!Z"&amp;4+15*$A10+4*$A10+14),0)</f>
        <v>0</v>
      </c>
      <c r="AA10" s="36"/>
      <c r="AB10" s="41" t="s">
        <v>18</v>
      </c>
      <c r="AC10" s="42">
        <f ca="1">IF(Analyse!$E$3="X",INDIRECT("'DATA - økonomi'!AC"&amp;4+15*$A10+4*$A10+0),0)+IF(Analyse!$E$4="X",INDIRECT("'DATA - økonomi'!AC"&amp;4+15*$A10+4*$A10+1),0)+IF(Analyse!$E$104="X",INDIRECT("'DATA - økonomi'!AC"&amp;4+15*$A10+4*$A10+2),0)+IF(Analyse!$E$105="X",INDIRECT("'DATA - økonomi'!AC"&amp;4+15*$A10+4*$A10+3),0)+IF(Analyse!$E$106="X",INDIRECT("'DATA - økonomi'!AC"&amp;4+15*$A10+4*$A10+4),0)+IF(Analyse!$E$107="X",INDIRECT("'DATA - økonomi'!AC"&amp;4+15*$A10+4*$A10+5),0)+IF(Analyse!$E$108="X",INDIRECT("'DATA - økonomi'!AC"&amp;4+15*$A10+4*$A10+6),0)+IF(Analyse!$E$109="X",INDIRECT("'DATA - økonomi'!AC"&amp;4+15*$A10+4*$A10+7),0)+IF(Analyse!$E$110="X",INDIRECT("'DATA - økonomi'!AC"&amp;4+15*$A10+4*$A10+8),0)+IF(Analyse!$E$111="X",INDIRECT("'DATA - økonomi'!AC"&amp;4+15*$A10+4*$A10+9),0)+IF(Analyse!$E$112="X",INDIRECT("'DATA - økonomi'!AC"&amp;4+15*$A10+4*$A10+10),0)+IF(Analyse!$E$115="X",INDIRECT("'DATA - økonomi'!AC"&amp;4+15*$A10+4*$A10+11),0)+IF(Analyse!$E$116="X",INDIRECT("'DATA - økonomi'!AC"&amp;4+15*$A10+4*$A10+12),0)+IF(Analyse!$E$117="X",INDIRECT("'DATA - økonomi'!AC"&amp;4+15*$A10+4*$A10+13),0)+IF(Analyse!$E$129="X",INDIRECT("'DATA - økonomi'!AC"&amp;4+15*$A10+4*$A10+14),0)</f>
        <v>0</v>
      </c>
      <c r="AD10" s="42">
        <f ca="1">IF(Analyse!$E$3="X",INDIRECT("'DATA - økonomi'!AD"&amp;4+15*$A10+4*$A10+0),0)+IF(Analyse!$E$4="X",INDIRECT("'DATA - økonomi'!AD"&amp;4+15*$A10+4*$A10+1),0)+IF(Analyse!$E$104="X",INDIRECT("'DATA - økonomi'!AD"&amp;4+15*$A10+4*$A10+2),0)+IF(Analyse!$E$105="X",INDIRECT("'DATA - økonomi'!AD"&amp;4+15*$A10+4*$A10+3),0)+IF(Analyse!$E$106="X",INDIRECT("'DATA - økonomi'!AD"&amp;4+15*$A10+4*$A10+4),0)+IF(Analyse!$E$107="X",INDIRECT("'DATA - økonomi'!AD"&amp;4+15*$A10+4*$A10+5),0)+IF(Analyse!$E$108="X",INDIRECT("'DATA - økonomi'!AD"&amp;4+15*$A10+4*$A10+6),0)+IF(Analyse!$E$109="X",INDIRECT("'DATA - økonomi'!AD"&amp;4+15*$A10+4*$A10+7),0)+IF(Analyse!$E$110="X",INDIRECT("'DATA - økonomi'!AD"&amp;4+15*$A10+4*$A10+8),0)+IF(Analyse!$E$111="X",INDIRECT("'DATA - økonomi'!AD"&amp;4+15*$A10+4*$A10+9),0)+IF(Analyse!$E$112="X",INDIRECT("'DATA - økonomi'!AD"&amp;4+15*$A10+4*$A10+10),0)+IF(Analyse!$E$115="X",INDIRECT("'DATA - økonomi'!AD"&amp;4+15*$A10+4*$A10+11),0)+IF(Analyse!$E$116="X",INDIRECT("'DATA - økonomi'!AD"&amp;4+15*$A10+4*$A10+12),0)+IF(Analyse!$E$117="X",INDIRECT("'DATA - økonomi'!AD"&amp;4+15*$A10+4*$A10+13),0)+IF(Analyse!$E$129="X",INDIRECT("'DATA - økonomi'!AD"&amp;4+15*$A10+4*$A10+14),0)</f>
        <v>0</v>
      </c>
      <c r="AE10" s="42">
        <f ca="1">IF(Analyse!$E$3="X",INDIRECT("'DATA - økonomi'!AE"&amp;4+15*$A10+4*$A10+0),0)+IF(Analyse!$E$4="X",INDIRECT("'DATA - økonomi'!AE"&amp;4+15*$A10+4*$A10+1),0)+IF(Analyse!$E$104="X",INDIRECT("'DATA - økonomi'!AE"&amp;4+15*$A10+4*$A10+2),0)+IF(Analyse!$E$105="X",INDIRECT("'DATA - økonomi'!AE"&amp;4+15*$A10+4*$A10+3),0)+IF(Analyse!$E$106="X",INDIRECT("'DATA - økonomi'!AE"&amp;4+15*$A10+4*$A10+4),0)+IF(Analyse!$E$107="X",INDIRECT("'DATA - økonomi'!AE"&amp;4+15*$A10+4*$A10+5),0)+IF(Analyse!$E$108="X",INDIRECT("'DATA - økonomi'!AE"&amp;4+15*$A10+4*$A10+6),0)+IF(Analyse!$E$109="X",INDIRECT("'DATA - økonomi'!AE"&amp;4+15*$A10+4*$A10+7),0)+IF(Analyse!$E$110="X",INDIRECT("'DATA - økonomi'!AE"&amp;4+15*$A10+4*$A10+8),0)+IF(Analyse!$E$111="X",INDIRECT("'DATA - økonomi'!AE"&amp;4+15*$A10+4*$A10+9),0)+IF(Analyse!$E$112="X",INDIRECT("'DATA - økonomi'!AE"&amp;4+15*$A10+4*$A10+10),0)+IF(Analyse!$E$115="X",INDIRECT("'DATA - økonomi'!AE"&amp;4+15*$A10+4*$A10+11),0)+IF(Analyse!$E$116="X",INDIRECT("'DATA - økonomi'!AE"&amp;4+15*$A10+4*$A10+12),0)+IF(Analyse!$E$117="X",INDIRECT("'DATA - økonomi'!AE"&amp;4+15*$A10+4*$A10+13),0)+IF(Analyse!$E$129="X",INDIRECT("'DATA - økonomi'!AE"&amp;4+15*$A10+4*$A10+14),0)</f>
        <v>0</v>
      </c>
      <c r="AF10" s="42">
        <f ca="1">IF(Analyse!$E$3="X",INDIRECT("'DATA - økonomi'!AF"&amp;4+15*$A10+4*$A10+0),0)+IF(Analyse!$E$4="X",INDIRECT("'DATA - økonomi'!AF"&amp;4+15*$A10+4*$A10+1),0)+IF(Analyse!$E$104="X",INDIRECT("'DATA - økonomi'!AF"&amp;4+15*$A10+4*$A10+2),0)+IF(Analyse!$E$105="X",INDIRECT("'DATA - økonomi'!AF"&amp;4+15*$A10+4*$A10+3),0)+IF(Analyse!$E$106="X",INDIRECT("'DATA - økonomi'!AF"&amp;4+15*$A10+4*$A10+4),0)+IF(Analyse!$E$107="X",INDIRECT("'DATA - økonomi'!AF"&amp;4+15*$A10+4*$A10+5),0)+IF(Analyse!$E$108="X",INDIRECT("'DATA - økonomi'!AF"&amp;4+15*$A10+4*$A10+6),0)+IF(Analyse!$E$109="X",INDIRECT("'DATA - økonomi'!AF"&amp;4+15*$A10+4*$A10+7),0)+IF(Analyse!$E$110="X",INDIRECT("'DATA - økonomi'!AF"&amp;4+15*$A10+4*$A10+8),0)+IF(Analyse!$E$111="X",INDIRECT("'DATA - økonomi'!AF"&amp;4+15*$A10+4*$A10+9),0)+IF(Analyse!$E$112="X",INDIRECT("'DATA - økonomi'!AF"&amp;4+15*$A10+4*$A10+10),0)+IF(Analyse!$E$115="X",INDIRECT("'DATA - økonomi'!AF"&amp;4+15*$A10+4*$A10+11),0)+IF(Analyse!$E$116="X",INDIRECT("'DATA - økonomi'!AF"&amp;4+15*$A10+4*$A10+12),0)+IF(Analyse!$E$117="X",INDIRECT("'DATA - økonomi'!AF"&amp;4+15*$A10+4*$A10+13),0)+IF(Analyse!$E$129="X",INDIRECT("'DATA - økonomi'!AF"&amp;4+15*$A10+4*$A10+14),0)</f>
        <v>0</v>
      </c>
      <c r="AG10" s="42">
        <f ca="1">IF(Analyse!$E$3="X",INDIRECT("'DATA - økonomi'!AG"&amp;4+15*$A10+4*$A10+0),0)+IF(Analyse!$E$4="X",INDIRECT("'DATA - økonomi'!AG"&amp;4+15*$A10+4*$A10+1),0)+IF(Analyse!$E$104="X",INDIRECT("'DATA - økonomi'!AG"&amp;4+15*$A10+4*$A10+2),0)+IF(Analyse!$E$105="X",INDIRECT("'DATA - økonomi'!AG"&amp;4+15*$A10+4*$A10+3),0)+IF(Analyse!$E$106="X",INDIRECT("'DATA - økonomi'!AG"&amp;4+15*$A10+4*$A10+4),0)+IF(Analyse!$E$107="X",INDIRECT("'DATA - økonomi'!AG"&amp;4+15*$A10+4*$A10+5),0)+IF(Analyse!$E$108="X",INDIRECT("'DATA - økonomi'!AG"&amp;4+15*$A10+4*$A10+6),0)+IF(Analyse!$E$109="X",INDIRECT("'DATA - økonomi'!AG"&amp;4+15*$A10+4*$A10+7),0)+IF(Analyse!$E$110="X",INDIRECT("'DATA - økonomi'!AG"&amp;4+15*$A10+4*$A10+8),0)+IF(Analyse!$E$111="X",INDIRECT("'DATA - økonomi'!AG"&amp;4+15*$A10+4*$A10+9),0)+IF(Analyse!$E$112="X",INDIRECT("'DATA - økonomi'!AG"&amp;4+15*$A10+4*$A10+10),0)+IF(Analyse!$E$115="X",INDIRECT("'DATA - økonomi'!AG"&amp;4+15*$A10+4*$A10+11),0)+IF(Analyse!$E$116="X",INDIRECT("'DATA - økonomi'!AG"&amp;4+15*$A10+4*$A10+12),0)+IF(Analyse!$E$117="X",INDIRECT("'DATA - økonomi'!AG"&amp;4+15*$A10+4*$A10+13),0)+IF(Analyse!$E$129="X",INDIRECT("'DATA - økonomi'!AG"&amp;4+15*$A10+4*$A10+14),0)</f>
        <v>0</v>
      </c>
      <c r="AH10" s="42">
        <f ca="1">IF(Analyse!$E$3="X",INDIRECT("'DATA - økonomi'!AH"&amp;4+15*$A10+4*$A10+0),0)+IF(Analyse!$E$4="X",INDIRECT("'DATA - økonomi'!AH"&amp;4+15*$A10+4*$A10+1),0)+IF(Analyse!$E$104="X",INDIRECT("'DATA - økonomi'!AH"&amp;4+15*$A10+4*$A10+2),0)+IF(Analyse!$E$105="X",INDIRECT("'DATA - økonomi'!AH"&amp;4+15*$A10+4*$A10+3),0)+IF(Analyse!$E$106="X",INDIRECT("'DATA - økonomi'!AH"&amp;4+15*$A10+4*$A10+4),0)+IF(Analyse!$E$107="X",INDIRECT("'DATA - økonomi'!AH"&amp;4+15*$A10+4*$A10+5),0)+IF(Analyse!$E$108="X",INDIRECT("'DATA - økonomi'!AH"&amp;4+15*$A10+4*$A10+6),0)+IF(Analyse!$E$109="X",INDIRECT("'DATA - økonomi'!AH"&amp;4+15*$A10+4*$A10+7),0)+IF(Analyse!$E$110="X",INDIRECT("'DATA - økonomi'!AH"&amp;4+15*$A10+4*$A10+8),0)+IF(Analyse!$E$111="X",INDIRECT("'DATA - økonomi'!AH"&amp;4+15*$A10+4*$A10+9),0)+IF(Analyse!$E$112="X",INDIRECT("'DATA - økonomi'!AH"&amp;4+15*$A10+4*$A10+10),0)+IF(Analyse!$E$115="X",INDIRECT("'DATA - økonomi'!AH"&amp;4+15*$A10+4*$A10+11),0)+IF(Analyse!$E$116="X",INDIRECT("'DATA - økonomi'!AH"&amp;4+15*$A10+4*$A10+12),0)+IF(Analyse!$E$117="X",INDIRECT("'DATA - økonomi'!AH"&amp;4+15*$A10+4*$A10+13),0)+IF(Analyse!$E$129="X",INDIRECT("'DATA - økonomi'!AH"&amp;4+15*$A10+4*$A10+14),0)</f>
        <v>0</v>
      </c>
      <c r="AI10" s="42">
        <f ca="1">IF(Analyse!$E$3="X",INDIRECT("'DATA - økonomi'!AI"&amp;4+15*$A10+4*$A10+0),0)+IF(Analyse!$E$4="X",INDIRECT("'DATA - økonomi'!AI"&amp;4+15*$A10+4*$A10+1),0)+IF(Analyse!$E$104="X",INDIRECT("'DATA - økonomi'!AI"&amp;4+15*$A10+4*$A10+2),0)+IF(Analyse!$E$105="X",INDIRECT("'DATA - økonomi'!AI"&amp;4+15*$A10+4*$A10+3),0)+IF(Analyse!$E$106="X",INDIRECT("'DATA - økonomi'!AI"&amp;4+15*$A10+4*$A10+4),0)+IF(Analyse!$E$107="X",INDIRECT("'DATA - økonomi'!AI"&amp;4+15*$A10+4*$A10+5),0)+IF(Analyse!$E$108="X",INDIRECT("'DATA - økonomi'!AI"&amp;4+15*$A10+4*$A10+6),0)+IF(Analyse!$E$109="X",INDIRECT("'DATA - økonomi'!AI"&amp;4+15*$A10+4*$A10+7),0)+IF(Analyse!$E$110="X",INDIRECT("'DATA - økonomi'!AI"&amp;4+15*$A10+4*$A10+8),0)+IF(Analyse!$E$111="X",INDIRECT("'DATA - økonomi'!AI"&amp;4+15*$A10+4*$A10+9),0)+IF(Analyse!$E$112="X",INDIRECT("'DATA - økonomi'!AI"&amp;4+15*$A10+4*$A10+10),0)+IF(Analyse!$E$115="X",INDIRECT("'DATA - økonomi'!AI"&amp;4+15*$A10+4*$A10+11),0)+IF(Analyse!$E$116="X",INDIRECT("'DATA - økonomi'!AI"&amp;4+15*$A10+4*$A10+12),0)+IF(Analyse!$E$117="X",INDIRECT("'DATA - økonomi'!AI"&amp;4+15*$A10+4*$A10+13),0)+IF(Analyse!$E$129="X",INDIRECT("'DATA - økonomi'!AI"&amp;4+15*$A10+4*$A10+14),0)</f>
        <v>0</v>
      </c>
      <c r="AJ10" s="42">
        <f ca="1">IF(Analyse!$E$3="X",INDIRECT("'DATA - økonomi'!AJ"&amp;4+15*$A10+4*$A10+0),0)+IF(Analyse!$E$4="X",INDIRECT("'DATA - økonomi'!AJ"&amp;4+15*$A10+4*$A10+1),0)+IF(Analyse!$E$104="X",INDIRECT("'DATA - økonomi'!AJ"&amp;4+15*$A10+4*$A10+2),0)+IF(Analyse!$E$105="X",INDIRECT("'DATA - økonomi'!AJ"&amp;4+15*$A10+4*$A10+3),0)+IF(Analyse!$E$106="X",INDIRECT("'DATA - økonomi'!AJ"&amp;4+15*$A10+4*$A10+4),0)+IF(Analyse!$E$107="X",INDIRECT("'DATA - økonomi'!AJ"&amp;4+15*$A10+4*$A10+5),0)+IF(Analyse!$E$108="X",INDIRECT("'DATA - økonomi'!AJ"&amp;4+15*$A10+4*$A10+6),0)+IF(Analyse!$E$109="X",INDIRECT("'DATA - økonomi'!AJ"&amp;4+15*$A10+4*$A10+7),0)+IF(Analyse!$E$110="X",INDIRECT("'DATA - økonomi'!AJ"&amp;4+15*$A10+4*$A10+8),0)+IF(Analyse!$E$111="X",INDIRECT("'DATA - økonomi'!AJ"&amp;4+15*$A10+4*$A10+9),0)+IF(Analyse!$E$112="X",INDIRECT("'DATA - økonomi'!AJ"&amp;4+15*$A10+4*$A10+10),0)+IF(Analyse!$E$115="X",INDIRECT("'DATA - økonomi'!AJ"&amp;4+15*$A10+4*$A10+11),0)+IF(Analyse!$E$116="X",INDIRECT("'DATA - økonomi'!AJ"&amp;4+15*$A10+4*$A10+12),0)+IF(Analyse!$E$117="X",INDIRECT("'DATA - økonomi'!AJ"&amp;4+15*$A10+4*$A10+13),0)+IF(Analyse!$E$129="X",INDIRECT("'DATA - økonomi'!AJ"&amp;4+15*$A10+4*$A10+14),0)</f>
        <v>0</v>
      </c>
      <c r="AK10" s="42">
        <f ca="1">IF(Analyse!$E$3="X",INDIRECT("'DATA - økonomi'!AK"&amp;4+15*$A10+4*$A10+0),0)+IF(Analyse!$E$4="X",INDIRECT("'DATA - økonomi'!AK"&amp;4+15*$A10+4*$A10+1),0)+IF(Analyse!$E$104="X",INDIRECT("'DATA - økonomi'!AK"&amp;4+15*$A10+4*$A10+2),0)+IF(Analyse!$E$105="X",INDIRECT("'DATA - økonomi'!AK"&amp;4+15*$A10+4*$A10+3),0)+IF(Analyse!$E$106="X",INDIRECT("'DATA - økonomi'!AK"&amp;4+15*$A10+4*$A10+4),0)+IF(Analyse!$E$107="X",INDIRECT("'DATA - økonomi'!AK"&amp;4+15*$A10+4*$A10+5),0)+IF(Analyse!$E$108="X",INDIRECT("'DATA - økonomi'!AK"&amp;4+15*$A10+4*$A10+6),0)+IF(Analyse!$E$109="X",INDIRECT("'DATA - økonomi'!AK"&amp;4+15*$A10+4*$A10+7),0)+IF(Analyse!$E$110="X",INDIRECT("'DATA - økonomi'!AK"&amp;4+15*$A10+4*$A10+8),0)+IF(Analyse!$E$111="X",INDIRECT("'DATA - økonomi'!AK"&amp;4+15*$A10+4*$A10+9),0)+IF(Analyse!$E$112="X",INDIRECT("'DATA - økonomi'!AK"&amp;4+15*$A10+4*$A10+10),0)+IF(Analyse!$E$115="X",INDIRECT("'DATA - økonomi'!AK"&amp;4+15*$A10+4*$A10+11),0)+IF(Analyse!$E$116="X",INDIRECT("'DATA - økonomi'!AK"&amp;4+15*$A10+4*$A10+12),0)+IF(Analyse!$E$117="X",INDIRECT("'DATA - økonomi'!AK"&amp;4+15*$A10+4*$A10+13),0)+IF(Analyse!$E$129="X",INDIRECT("'DATA - økonomi'!AK"&amp;4+15*$A10+4*$A10+14),0)</f>
        <v>0</v>
      </c>
      <c r="AL10" s="42">
        <f ca="1">IF(Analyse!$E$3="X",INDIRECT("'DATA - økonomi'!AL"&amp;4+15*$A10+4*$A10+0),0)+IF(Analyse!$E$4="X",INDIRECT("'DATA - økonomi'!AL"&amp;4+15*$A10+4*$A10+1),0)+IF(Analyse!$E$104="X",INDIRECT("'DATA - økonomi'!AL"&amp;4+15*$A10+4*$A10+2),0)+IF(Analyse!$E$105="X",INDIRECT("'DATA - økonomi'!AL"&amp;4+15*$A10+4*$A10+3),0)+IF(Analyse!$E$106="X",INDIRECT("'DATA - økonomi'!AL"&amp;4+15*$A10+4*$A10+4),0)+IF(Analyse!$E$107="X",INDIRECT("'DATA - økonomi'!AL"&amp;4+15*$A10+4*$A10+5),0)+IF(Analyse!$E$108="X",INDIRECT("'DATA - økonomi'!AL"&amp;4+15*$A10+4*$A10+6),0)+IF(Analyse!$E$109="X",INDIRECT("'DATA - økonomi'!AL"&amp;4+15*$A10+4*$A10+7),0)+IF(Analyse!$E$110="X",INDIRECT("'DATA - økonomi'!AL"&amp;4+15*$A10+4*$A10+8),0)+IF(Analyse!$E$111="X",INDIRECT("'DATA - økonomi'!AL"&amp;4+15*$A10+4*$A10+9),0)+IF(Analyse!$E$112="X",INDIRECT("'DATA - økonomi'!AL"&amp;4+15*$A10+4*$A10+10),0)+IF(Analyse!$E$115="X",INDIRECT("'DATA - økonomi'!AL"&amp;4+15*$A10+4*$A10+11),0)+IF(Analyse!$E$116="X",INDIRECT("'DATA - økonomi'!AL"&amp;4+15*$A10+4*$A10+12),0)+IF(Analyse!$E$117="X",INDIRECT("'DATA - økonomi'!AL"&amp;4+15*$A10+4*$A10+13),0)+IF(Analyse!$E$129="X",INDIRECT("'DATA - økonomi'!AL"&amp;4+15*$A10+4*$A10+14),0)</f>
        <v>0</v>
      </c>
      <c r="AM10" s="36"/>
      <c r="AN10" s="41" t="s">
        <v>18</v>
      </c>
      <c r="AO10" s="42">
        <f t="shared" ca="1" si="0"/>
        <v>24632.575000000001</v>
      </c>
      <c r="AP10" s="42">
        <f t="shared" ca="1" si="1"/>
        <v>24088.785</v>
      </c>
      <c r="AQ10" s="42">
        <f t="shared" ca="1" si="2"/>
        <v>24632.575000000001</v>
      </c>
      <c r="AR10" s="42">
        <f t="shared" ca="1" si="3"/>
        <v>24088.785</v>
      </c>
      <c r="AS10" s="42">
        <f t="shared" ca="1" si="4"/>
        <v>23657.831999999999</v>
      </c>
      <c r="AT10" s="42">
        <f t="shared" ca="1" si="5"/>
        <v>23456.04</v>
      </c>
      <c r="AU10" s="42">
        <f t="shared" ca="1" si="6"/>
        <v>23300.965</v>
      </c>
      <c r="AV10" s="42">
        <f t="shared" ca="1" si="7"/>
        <v>23026.192000000003</v>
      </c>
      <c r="AW10" s="42">
        <f t="shared" ca="1" si="8"/>
        <v>22872.616000000002</v>
      </c>
      <c r="AX10" s="42">
        <f t="shared" ca="1" si="9"/>
        <v>22593.428000000004</v>
      </c>
      <c r="AY10" s="36"/>
    </row>
    <row r="11" spans="1:51" x14ac:dyDescent="0.25">
      <c r="A11" s="38">
        <v>7</v>
      </c>
      <c r="B11" s="41" t="s">
        <v>19</v>
      </c>
      <c r="C11" s="42">
        <f ca="1">IF(Analyse!$E$3="X",INDIRECT("'DATA - økonomi'!C"&amp;4+15*$A11+4*$A11+0),0)+IF(Analyse!$E$4="X",INDIRECT("'DATA - økonomi'!C"&amp;4+15*$A11+4*$A11+1),0)+IF(Analyse!$E$104="X",INDIRECT("'DATA - økonomi'!C"&amp;4+15*$A11+4*$A11+2),0)+IF(Analyse!$E$105="X",INDIRECT("'DATA - økonomi'!C"&amp;4+15*$A11+4*$A11+3),0)+IF(Analyse!$E$106="X",INDIRECT("'DATA - økonomi'!C"&amp;4+15*$A11+4*$A11+4),0)+IF(Analyse!$E$107="X",INDIRECT("'DATA - økonomi'!C"&amp;4+15*$A11+4*$A11+5),0)+IF(Analyse!$E$108="X",INDIRECT("'DATA - økonomi'!C"&amp;4+15*$A11+4*$A11+6),0)+IF(Analyse!$E$109="X",INDIRECT("'DATA - økonomi'!C"&amp;4+15*$A11+4*$A11+7),0)+IF(Analyse!$E$110="X",INDIRECT("'DATA - økonomi'!C"&amp;4+15*$A11+4*$A11+8),0)+IF(Analyse!$E$111="X",INDIRECT("'DATA - økonomi'!C"&amp;4+15*$A11+4*$A11+9),0)+IF(Analyse!$E$112="X",INDIRECT("'DATA - økonomi'!C"&amp;4+15*$A11+4*$A11+10),0)+IF(Analyse!$E$115="X",INDIRECT("'DATA - økonomi'!C"&amp;4+15*$A11+4*$A11+11),0)+IF(Analyse!$E$116="X",INDIRECT("'DATA - økonomi'!C"&amp;4+15*$A11+4*$A11+12),0)+IF(Analyse!$E$117="X",INDIRECT("'DATA - økonomi'!C"&amp;4+15*$A11+4*$A11+13),0)+IF(Analyse!$E$129="X",INDIRECT("'DATA - økonomi'!C"&amp;4+15*$A11+4*$A11+14),0)</f>
        <v>0</v>
      </c>
      <c r="D11" s="42">
        <f ca="1">IF(Analyse!$E$3="X",INDIRECT("'DATA - økonomi'!D"&amp;4+15*$A11+4*$A11+0),0)+IF(Analyse!$E$4="X",INDIRECT("'DATA - økonomi'!D"&amp;4+15*$A11+4*$A11+1),0)+IF(Analyse!$E$104="X",INDIRECT("'DATA - økonomi'!D"&amp;4+15*$A11+4*$A11+2),0)+IF(Analyse!$E$105="X",INDIRECT("'DATA - økonomi'!D"&amp;4+15*$A11+4*$A11+3),0)+IF(Analyse!$E$106="X",INDIRECT("'DATA - økonomi'!D"&amp;4+15*$A11+4*$A11+4),0)+IF(Analyse!$E$107="X",INDIRECT("'DATA - økonomi'!D"&amp;4+15*$A11+4*$A11+5),0)+IF(Analyse!$E$108="X",INDIRECT("'DATA - økonomi'!D"&amp;4+15*$A11+4*$A11+6),0)+IF(Analyse!$E$109="X",INDIRECT("'DATA - økonomi'!D"&amp;4+15*$A11+4*$A11+7),0)+IF(Analyse!$E$110="X",INDIRECT("'DATA - økonomi'!D"&amp;4+15*$A11+4*$A11+8),0)+IF(Analyse!$E$111="X",INDIRECT("'DATA - økonomi'!D"&amp;4+15*$A11+4*$A11+9),0)+IF(Analyse!$E$112="X",INDIRECT("'DATA - økonomi'!D"&amp;4+15*$A11+4*$A11+10),0)+IF(Analyse!$E$115="X",INDIRECT("'DATA - økonomi'!D"&amp;4+15*$A11+4*$A11+11),0)+IF(Analyse!$E$116="X",INDIRECT("'DATA - økonomi'!D"&amp;4+15*$A11+4*$A11+12),0)+IF(Analyse!$E$117="X",INDIRECT("'DATA - økonomi'!D"&amp;4+15*$A11+4*$A11+13),0)+IF(Analyse!$E$129="X",INDIRECT("'DATA - økonomi'!D"&amp;4+15*$A11+4*$A11+14),0)</f>
        <v>0</v>
      </c>
      <c r="E11" s="42">
        <f ca="1">IF(Analyse!$E$3="X",INDIRECT("'DATA - økonomi'!E"&amp;4+15*$A11+4*$A11+0),0)+IF(Analyse!$E$4="X",INDIRECT("'DATA - økonomi'!E"&amp;4+15*$A11+4*$A11+1),0)+IF(Analyse!$E$104="X",INDIRECT("'DATA - økonomi'!E"&amp;4+15*$A11+4*$A11+2),0)+IF(Analyse!$E$105="X",INDIRECT("'DATA - økonomi'!E"&amp;4+15*$A11+4*$A11+3),0)+IF(Analyse!$E$106="X",INDIRECT("'DATA - økonomi'!E"&amp;4+15*$A11+4*$A11+4),0)+IF(Analyse!$E$107="X",INDIRECT("'DATA - økonomi'!E"&amp;4+15*$A11+4*$A11+5),0)+IF(Analyse!$E$108="X",INDIRECT("'DATA - økonomi'!E"&amp;4+15*$A11+4*$A11+6),0)+IF(Analyse!$E$109="X",INDIRECT("'DATA - økonomi'!E"&amp;4+15*$A11+4*$A11+7),0)+IF(Analyse!$E$110="X",INDIRECT("'DATA - økonomi'!E"&amp;4+15*$A11+4*$A11+8),0)+IF(Analyse!$E$111="X",INDIRECT("'DATA - økonomi'!E"&amp;4+15*$A11+4*$A11+9),0)+IF(Analyse!$E$112="X",INDIRECT("'DATA - økonomi'!E"&amp;4+15*$A11+4*$A11+10),0)+IF(Analyse!$E$115="X",INDIRECT("'DATA - økonomi'!E"&amp;4+15*$A11+4*$A11+11),0)+IF(Analyse!$E$116="X",INDIRECT("'DATA - økonomi'!E"&amp;4+15*$A11+4*$A11+12),0)+IF(Analyse!$E$117="X",INDIRECT("'DATA - økonomi'!E"&amp;4+15*$A11+4*$A11+13),0)+IF(Analyse!$E$129="X",INDIRECT("'DATA - økonomi'!E"&amp;4+15*$A11+4*$A11+14),0)</f>
        <v>0</v>
      </c>
      <c r="F11" s="42">
        <f ca="1">IF(Analyse!$E$3="X",INDIRECT("'DATA - økonomi'!F"&amp;4+15*$A11+4*$A11+0),0)+IF(Analyse!$E$4="X",INDIRECT("'DATA - økonomi'!F"&amp;4+15*$A11+4*$A11+1),0)+IF(Analyse!$E$104="X",INDIRECT("'DATA - økonomi'!F"&amp;4+15*$A11+4*$A11+2),0)+IF(Analyse!$E$105="X",INDIRECT("'DATA - økonomi'!F"&amp;4+15*$A11+4*$A11+3),0)+IF(Analyse!$E$106="X",INDIRECT("'DATA - økonomi'!F"&amp;4+15*$A11+4*$A11+4),0)+IF(Analyse!$E$107="X",INDIRECT("'DATA - økonomi'!F"&amp;4+15*$A11+4*$A11+5),0)+IF(Analyse!$E$108="X",INDIRECT("'DATA - økonomi'!F"&amp;4+15*$A11+4*$A11+6),0)+IF(Analyse!$E$109="X",INDIRECT("'DATA - økonomi'!F"&amp;4+15*$A11+4*$A11+7),0)+IF(Analyse!$E$110="X",INDIRECT("'DATA - økonomi'!F"&amp;4+15*$A11+4*$A11+8),0)+IF(Analyse!$E$111="X",INDIRECT("'DATA - økonomi'!F"&amp;4+15*$A11+4*$A11+9),0)+IF(Analyse!$E$112="X",INDIRECT("'DATA - økonomi'!F"&amp;4+15*$A11+4*$A11+10),0)+IF(Analyse!$E$115="X",INDIRECT("'DATA - økonomi'!F"&amp;4+15*$A11+4*$A11+11),0)+IF(Analyse!$E$116="X",INDIRECT("'DATA - økonomi'!F"&amp;4+15*$A11+4*$A11+12),0)+IF(Analyse!$E$117="X",INDIRECT("'DATA - økonomi'!F"&amp;4+15*$A11+4*$A11+13),0)+IF(Analyse!$E$129="X",INDIRECT("'DATA - økonomi'!F"&amp;4+15*$A11+4*$A11+14),0)</f>
        <v>0</v>
      </c>
      <c r="G11" s="42">
        <f ca="1">IF(Analyse!$E$3="X",INDIRECT("'DATA - økonomi'!G"&amp;4+15*$A11+4*$A11+0),0)+IF(Analyse!$E$4="X",INDIRECT("'DATA - økonomi'!G"&amp;4+15*$A11+4*$A11+1),0)+IF(Analyse!$E$104="X",INDIRECT("'DATA - økonomi'!G"&amp;4+15*$A11+4*$A11+2),0)+IF(Analyse!$E$105="X",INDIRECT("'DATA - økonomi'!G"&amp;4+15*$A11+4*$A11+3),0)+IF(Analyse!$E$106="X",INDIRECT("'DATA - økonomi'!G"&amp;4+15*$A11+4*$A11+4),0)+IF(Analyse!$E$107="X",INDIRECT("'DATA - økonomi'!G"&amp;4+15*$A11+4*$A11+5),0)+IF(Analyse!$E$108="X",INDIRECT("'DATA - økonomi'!G"&amp;4+15*$A11+4*$A11+6),0)+IF(Analyse!$E$109="X",INDIRECT("'DATA - økonomi'!G"&amp;4+15*$A11+4*$A11+7),0)+IF(Analyse!$E$110="X",INDIRECT("'DATA - økonomi'!G"&amp;4+15*$A11+4*$A11+8),0)+IF(Analyse!$E$111="X",INDIRECT("'DATA - økonomi'!G"&amp;4+15*$A11+4*$A11+9),0)+IF(Analyse!$E$112="X",INDIRECT("'DATA - økonomi'!G"&amp;4+15*$A11+4*$A11+10),0)+IF(Analyse!$E$115="X",INDIRECT("'DATA - økonomi'!G"&amp;4+15*$A11+4*$A11+11),0)+IF(Analyse!$E$116="X",INDIRECT("'DATA - økonomi'!G"&amp;4+15*$A11+4*$A11+12),0)+IF(Analyse!$E$117="X",INDIRECT("'DATA - økonomi'!G"&amp;4+15*$A11+4*$A11+13),0)+IF(Analyse!$E$129="X",INDIRECT("'DATA - økonomi'!G"&amp;4+15*$A11+4*$A11+14),0)</f>
        <v>0</v>
      </c>
      <c r="H11" s="42">
        <f ca="1">IF(Analyse!$E$3="X",INDIRECT("'DATA - økonomi'!H"&amp;4+15*$A11+4*$A11+0),0)+IF(Analyse!$E$4="X",INDIRECT("'DATA - økonomi'!H"&amp;4+15*$A11+4*$A11+1),0)+IF(Analyse!$E$104="X",INDIRECT("'DATA - økonomi'!H"&amp;4+15*$A11+4*$A11+2),0)+IF(Analyse!$E$105="X",INDIRECT("'DATA - økonomi'!H"&amp;4+15*$A11+4*$A11+3),0)+IF(Analyse!$E$106="X",INDIRECT("'DATA - økonomi'!H"&amp;4+15*$A11+4*$A11+4),0)+IF(Analyse!$E$107="X",INDIRECT("'DATA - økonomi'!H"&amp;4+15*$A11+4*$A11+5),0)+IF(Analyse!$E$108="X",INDIRECT("'DATA - økonomi'!H"&amp;4+15*$A11+4*$A11+6),0)+IF(Analyse!$E$109="X",INDIRECT("'DATA - økonomi'!H"&amp;4+15*$A11+4*$A11+7),0)+IF(Analyse!$E$110="X",INDIRECT("'DATA - økonomi'!H"&amp;4+15*$A11+4*$A11+8),0)+IF(Analyse!$E$111="X",INDIRECT("'DATA - økonomi'!H"&amp;4+15*$A11+4*$A11+9),0)+IF(Analyse!$E$112="X",INDIRECT("'DATA - økonomi'!H"&amp;4+15*$A11+4*$A11+10),0)+IF(Analyse!$E$115="X",INDIRECT("'DATA - økonomi'!H"&amp;4+15*$A11+4*$A11+11),0)+IF(Analyse!$E$116="X",INDIRECT("'DATA - økonomi'!H"&amp;4+15*$A11+4*$A11+12),0)+IF(Analyse!$E$117="X",INDIRECT("'DATA - økonomi'!H"&amp;4+15*$A11+4*$A11+13),0)+IF(Analyse!$E$129="X",INDIRECT("'DATA - økonomi'!H"&amp;4+15*$A11+4*$A11+14),0)</f>
        <v>0</v>
      </c>
      <c r="I11" s="42">
        <f ca="1">IF(Analyse!$E$3="X",INDIRECT("'DATA - økonomi'!I"&amp;4+15*$A11+4*$A11+0),0)+IF(Analyse!$E$4="X",INDIRECT("'DATA - økonomi'!I"&amp;4+15*$A11+4*$A11+1),0)+IF(Analyse!$E$104="X",INDIRECT("'DATA - økonomi'!I"&amp;4+15*$A11+4*$A11+2),0)+IF(Analyse!$E$105="X",INDIRECT("'DATA - økonomi'!I"&amp;4+15*$A11+4*$A11+3),0)+IF(Analyse!$E$106="X",INDIRECT("'DATA - økonomi'!I"&amp;4+15*$A11+4*$A11+4),0)+IF(Analyse!$E$107="X",INDIRECT("'DATA - økonomi'!I"&amp;4+15*$A11+4*$A11+5),0)+IF(Analyse!$E$108="X",INDIRECT("'DATA - økonomi'!I"&amp;4+15*$A11+4*$A11+6),0)+IF(Analyse!$E$109="X",INDIRECT("'DATA - økonomi'!I"&amp;4+15*$A11+4*$A11+7),0)+IF(Analyse!$E$110="X",INDIRECT("'DATA - økonomi'!I"&amp;4+15*$A11+4*$A11+8),0)+IF(Analyse!$E$111="X",INDIRECT("'DATA - økonomi'!I"&amp;4+15*$A11+4*$A11+9),0)+IF(Analyse!$E$112="X",INDIRECT("'DATA - økonomi'!I"&amp;4+15*$A11+4*$A11+10),0)+IF(Analyse!$E$115="X",INDIRECT("'DATA - økonomi'!I"&amp;4+15*$A11+4*$A11+11),0)+IF(Analyse!$E$116="X",INDIRECT("'DATA - økonomi'!I"&amp;4+15*$A11+4*$A11+12),0)+IF(Analyse!$E$117="X",INDIRECT("'DATA - økonomi'!I"&amp;4+15*$A11+4*$A11+13),0)+IF(Analyse!$E$129="X",INDIRECT("'DATA - økonomi'!I"&amp;4+15*$A11+4*$A11+14),0)</f>
        <v>0</v>
      </c>
      <c r="J11" s="42">
        <f ca="1">IF(Analyse!$E$3="X",INDIRECT("'DATA - økonomi'!J"&amp;4+15*$A11+4*$A11+0),0)+IF(Analyse!$E$4="X",INDIRECT("'DATA - økonomi'!J"&amp;4+15*$A11+4*$A11+1),0)+IF(Analyse!$E$104="X",INDIRECT("'DATA - økonomi'!J"&amp;4+15*$A11+4*$A11+2),0)+IF(Analyse!$E$105="X",INDIRECT("'DATA - økonomi'!J"&amp;4+15*$A11+4*$A11+3),0)+IF(Analyse!$E$106="X",INDIRECT("'DATA - økonomi'!J"&amp;4+15*$A11+4*$A11+4),0)+IF(Analyse!$E$107="X",INDIRECT("'DATA - økonomi'!J"&amp;4+15*$A11+4*$A11+5),0)+IF(Analyse!$E$108="X",INDIRECT("'DATA - økonomi'!J"&amp;4+15*$A11+4*$A11+6),0)+IF(Analyse!$E$109="X",INDIRECT("'DATA - økonomi'!J"&amp;4+15*$A11+4*$A11+7),0)+IF(Analyse!$E$110="X",INDIRECT("'DATA - økonomi'!J"&amp;4+15*$A11+4*$A11+8),0)+IF(Analyse!$E$111="X",INDIRECT("'DATA - økonomi'!J"&amp;4+15*$A11+4*$A11+9),0)+IF(Analyse!$E$112="X",INDIRECT("'DATA - økonomi'!J"&amp;4+15*$A11+4*$A11+10),0)+IF(Analyse!$E$115="X",INDIRECT("'DATA - økonomi'!J"&amp;4+15*$A11+4*$A11+11),0)+IF(Analyse!$E$116="X",INDIRECT("'DATA - økonomi'!J"&amp;4+15*$A11+4*$A11+12),0)+IF(Analyse!$E$117="X",INDIRECT("'DATA - økonomi'!J"&amp;4+15*$A11+4*$A11+13),0)+IF(Analyse!$E$129="X",INDIRECT("'DATA - økonomi'!J"&amp;4+15*$A11+4*$A11+14),0)</f>
        <v>0</v>
      </c>
      <c r="K11" s="42">
        <f ca="1">IF(Analyse!$E$3="X",INDIRECT("'DATA - økonomi'!K"&amp;4+15*$A11+4*$A11+0),0)+IF(Analyse!$E$4="X",INDIRECT("'DATA - økonomi'!K"&amp;4+15*$A11+4*$A11+1),0)+IF(Analyse!$E$104="X",INDIRECT("'DATA - økonomi'!K"&amp;4+15*$A11+4*$A11+2),0)+IF(Analyse!$E$105="X",INDIRECT("'DATA - økonomi'!K"&amp;4+15*$A11+4*$A11+3),0)+IF(Analyse!$E$106="X",INDIRECT("'DATA - økonomi'!K"&amp;4+15*$A11+4*$A11+4),0)+IF(Analyse!$E$107="X",INDIRECT("'DATA - økonomi'!K"&amp;4+15*$A11+4*$A11+5),0)+IF(Analyse!$E$108="X",INDIRECT("'DATA - økonomi'!K"&amp;4+15*$A11+4*$A11+6),0)+IF(Analyse!$E$109="X",INDIRECT("'DATA - økonomi'!K"&amp;4+15*$A11+4*$A11+7),0)+IF(Analyse!$E$110="X",INDIRECT("'DATA - økonomi'!K"&amp;4+15*$A11+4*$A11+8),0)+IF(Analyse!$E$111="X",INDIRECT("'DATA - økonomi'!K"&amp;4+15*$A11+4*$A11+9),0)+IF(Analyse!$E$112="X",INDIRECT("'DATA - økonomi'!K"&amp;4+15*$A11+4*$A11+10),0)+IF(Analyse!$E$115="X",INDIRECT("'DATA - økonomi'!K"&amp;4+15*$A11+4*$A11+11),0)+IF(Analyse!$E$116="X",INDIRECT("'DATA - økonomi'!K"&amp;4+15*$A11+4*$A11+12),0)+IF(Analyse!$E$117="X",INDIRECT("'DATA - økonomi'!K"&amp;4+15*$A11+4*$A11+13),0)+IF(Analyse!$E$129="X",INDIRECT("'DATA - økonomi'!K"&amp;4+15*$A11+4*$A11+14),0)</f>
        <v>0</v>
      </c>
      <c r="L11" s="42">
        <f ca="1">IF(Analyse!$E$3="X",INDIRECT("'DATA - økonomi'!L"&amp;4+15*$A11+4*$A11+0),0)+IF(Analyse!$E$4="X",INDIRECT("'DATA - økonomi'!L"&amp;4+15*$A11+4*$A11+1),0)+IF(Analyse!$E$104="X",INDIRECT("'DATA - økonomi'!L"&amp;4+15*$A11+4*$A11+2),0)+IF(Analyse!$E$105="X",INDIRECT("'DATA - økonomi'!L"&amp;4+15*$A11+4*$A11+3),0)+IF(Analyse!$E$106="X",INDIRECT("'DATA - økonomi'!L"&amp;4+15*$A11+4*$A11+4),0)+IF(Analyse!$E$107="X",INDIRECT("'DATA - økonomi'!L"&amp;4+15*$A11+4*$A11+5),0)+IF(Analyse!$E$108="X",INDIRECT("'DATA - økonomi'!L"&amp;4+15*$A11+4*$A11+6),0)+IF(Analyse!$E$109="X",INDIRECT("'DATA - økonomi'!L"&amp;4+15*$A11+4*$A11+7),0)+IF(Analyse!$E$110="X",INDIRECT("'DATA - økonomi'!L"&amp;4+15*$A11+4*$A11+8),0)+IF(Analyse!$E$111="X",INDIRECT("'DATA - økonomi'!L"&amp;4+15*$A11+4*$A11+9),0)+IF(Analyse!$E$112="X",INDIRECT("'DATA - økonomi'!L"&amp;4+15*$A11+4*$A11+10),0)+IF(Analyse!$E$115="X",INDIRECT("'DATA - økonomi'!L"&amp;4+15*$A11+4*$A11+11),0)+IF(Analyse!$E$116="X",INDIRECT("'DATA - økonomi'!L"&amp;4+15*$A11+4*$A11+12),0)+IF(Analyse!$E$117="X",INDIRECT("'DATA - økonomi'!L"&amp;4+15*$A11+4*$A11+13),0)+IF(Analyse!$E$129="X",INDIRECT("'DATA - økonomi'!L"&amp;4+15*$A11+4*$A11+14),0)</f>
        <v>0</v>
      </c>
      <c r="M11" s="42">
        <f ca="1">IF(Analyse!$E$3="X",INDIRECT("'DATA - økonomi'!M"&amp;4+15*$A11+4*$A11+0),0)+IF(Analyse!$E$4="X",INDIRECT("'DATA - økonomi'!M"&amp;4+15*$A11+4*$A11+1),0)+IF(Analyse!$E$104="X",INDIRECT("'DATA - økonomi'!M"&amp;4+15*$A11+4*$A11+2),0)+IF(Analyse!$E$105="X",INDIRECT("'DATA - økonomi'!M"&amp;4+15*$A11+4*$A11+3),0)+IF(Analyse!$E$106="X",INDIRECT("'DATA - økonomi'!M"&amp;4+15*$A11+4*$A11+4),0)+IF(Analyse!$E$107="X",INDIRECT("'DATA - økonomi'!M"&amp;4+15*$A11+4*$A11+5),0)+IF(Analyse!$E$108="X",INDIRECT("'DATA - økonomi'!M"&amp;4+15*$A11+4*$A11+6),0)+IF(Analyse!$E$109="X",INDIRECT("'DATA - økonomi'!M"&amp;4+15*$A11+4*$A11+7),0)+IF(Analyse!$E$110="X",INDIRECT("'DATA - økonomi'!M"&amp;4+15*$A11+4*$A11+8),0)+IF(Analyse!$E$111="X",INDIRECT("'DATA - økonomi'!M"&amp;4+15*$A11+4*$A11+9),0)+IF(Analyse!$E$112="X",INDIRECT("'DATA - økonomi'!M"&amp;4+15*$A11+4*$A11+10),0)+IF(Analyse!$E$115="X",INDIRECT("'DATA - økonomi'!M"&amp;4+15*$A11+4*$A11+11),0)+IF(Analyse!$E$116="X",INDIRECT("'DATA - økonomi'!M"&amp;4+15*$A11+4*$A11+12),0)+IF(Analyse!$E$117="X",INDIRECT("'DATA - økonomi'!M"&amp;4+15*$A11+4*$A11+13),0)+IF(Analyse!$E$129="X",INDIRECT("'DATA - økonomi'!M"&amp;4+15*$A11+4*$A11+14),0)</f>
        <v>0</v>
      </c>
      <c r="N11" s="38"/>
      <c r="O11" s="41" t="s">
        <v>19</v>
      </c>
      <c r="P11" s="42">
        <f ca="1">IF(Analyse!$E$3="X",INDIRECT("'DATA - økonomi'!P"&amp;4+15*$A11+4*$A11+0),0)+IF(Analyse!$E$4="X",INDIRECT("'DATA - økonomi'!P"&amp;4+15*$A11+4*$A11+1),0)+IF(Analyse!$E$104="X",INDIRECT("'DATA - økonomi'!P"&amp;4+15*$A11+4*$A11+2),0)+IF(Analyse!$E$105="X",INDIRECT("'DATA - økonomi'!P"&amp;4+15*$A11+4*$A11+3),0)+IF(Analyse!$E$106="X",INDIRECT("'DATA - økonomi'!P"&amp;4+15*$A11+4*$A11+4),0)+IF(Analyse!$E$107="X",INDIRECT("'DATA - økonomi'!P"&amp;4+15*$A11+4*$A11+5),0)+IF(Analyse!$E$108="X",INDIRECT("'DATA - økonomi'!P"&amp;4+15*$A11+4*$A11+6),0)+IF(Analyse!$E$109="X",INDIRECT("'DATA - økonomi'!P"&amp;4+15*$A11+4*$A11+7),0)+IF(Analyse!$E$110="X",INDIRECT("'DATA - økonomi'!P"&amp;4+15*$A11+4*$A11+8),0)+IF(Analyse!$E$111="X",INDIRECT("'DATA - økonomi'!P"&amp;4+15*$A11+4*$A11+9),0)+IF(Analyse!$E$112="X",INDIRECT("'DATA - økonomi'!P"&amp;4+15*$A11+4*$A11+10),0)+IF(Analyse!$E$115="X",INDIRECT("'DATA - økonomi'!P"&amp;4+15*$A11+4*$A11+11),0)+IF(Analyse!$E$116="X",INDIRECT("'DATA - økonomi'!P"&amp;4+15*$A11+4*$A11+12),0)+IF(Analyse!$E$117="X",INDIRECT("'DATA - økonomi'!P"&amp;4+15*$A11+4*$A11+13),0)+IF(Analyse!$E$129="X",INDIRECT("'DATA - økonomi'!P"&amp;4+15*$A11+4*$A11+14),0)</f>
        <v>0</v>
      </c>
      <c r="Q11" s="42">
        <f ca="1">IF(Analyse!$E$3="X",INDIRECT("'DATA - økonomi'!Q"&amp;4+15*$A11+4*$A11+0),0)+IF(Analyse!$E$4="X",INDIRECT("'DATA - økonomi'!Q"&amp;4+15*$A11+4*$A11+1),0)+IF(Analyse!$E$104="X",INDIRECT("'DATA - økonomi'!Q"&amp;4+15*$A11+4*$A11+2),0)+IF(Analyse!$E$105="X",INDIRECT("'DATA - økonomi'!Q"&amp;4+15*$A11+4*$A11+3),0)+IF(Analyse!$E$106="X",INDIRECT("'DATA - økonomi'!Q"&amp;4+15*$A11+4*$A11+4),0)+IF(Analyse!$E$107="X",INDIRECT("'DATA - økonomi'!Q"&amp;4+15*$A11+4*$A11+5),0)+IF(Analyse!$E$108="X",INDIRECT("'DATA - økonomi'!Q"&amp;4+15*$A11+4*$A11+6),0)+IF(Analyse!$E$109="X",INDIRECT("'DATA - økonomi'!Q"&amp;4+15*$A11+4*$A11+7),0)+IF(Analyse!$E$110="X",INDIRECT("'DATA - økonomi'!Q"&amp;4+15*$A11+4*$A11+8),0)+IF(Analyse!$E$111="X",INDIRECT("'DATA - økonomi'!Q"&amp;4+15*$A11+4*$A11+9),0)+IF(Analyse!$E$112="X",INDIRECT("'DATA - økonomi'!Q"&amp;4+15*$A11+4*$A11+10),0)+IF(Analyse!$E$115="X",INDIRECT("'DATA - økonomi'!Q"&amp;4+15*$A11+4*$A11+11),0)+IF(Analyse!$E$116="X",INDIRECT("'DATA - økonomi'!Q"&amp;4+15*$A11+4*$A11+12),0)+IF(Analyse!$E$117="X",INDIRECT("'DATA - økonomi'!Q"&amp;4+15*$A11+4*$A11+13),0)+IF(Analyse!$E$129="X",INDIRECT("'DATA - økonomi'!Q"&amp;4+15*$A11+4*$A11+14),0)</f>
        <v>0</v>
      </c>
      <c r="R11" s="42">
        <f ca="1">IF(Analyse!$E$3="X",INDIRECT("'DATA - økonomi'!R"&amp;4+15*$A11+4*$A11+0),0)+IF(Analyse!$E$4="X",INDIRECT("'DATA - økonomi'!R"&amp;4+15*$A11+4*$A11+1),0)+IF(Analyse!$E$104="X",INDIRECT("'DATA - økonomi'!R"&amp;4+15*$A11+4*$A11+2),0)+IF(Analyse!$E$105="X",INDIRECT("'DATA - økonomi'!R"&amp;4+15*$A11+4*$A11+3),0)+IF(Analyse!$E$106="X",INDIRECT("'DATA - økonomi'!R"&amp;4+15*$A11+4*$A11+4),0)+IF(Analyse!$E$107="X",INDIRECT("'DATA - økonomi'!R"&amp;4+15*$A11+4*$A11+5),0)+IF(Analyse!$E$108="X",INDIRECT("'DATA - økonomi'!R"&amp;4+15*$A11+4*$A11+6),0)+IF(Analyse!$E$109="X",INDIRECT("'DATA - økonomi'!R"&amp;4+15*$A11+4*$A11+7),0)+IF(Analyse!$E$110="X",INDIRECT("'DATA - økonomi'!R"&amp;4+15*$A11+4*$A11+8),0)+IF(Analyse!$E$111="X",INDIRECT("'DATA - økonomi'!R"&amp;4+15*$A11+4*$A11+9),0)+IF(Analyse!$E$112="X",INDIRECT("'DATA - økonomi'!R"&amp;4+15*$A11+4*$A11+10),0)+IF(Analyse!$E$115="X",INDIRECT("'DATA - økonomi'!R"&amp;4+15*$A11+4*$A11+11),0)+IF(Analyse!$E$116="X",INDIRECT("'DATA - økonomi'!R"&amp;4+15*$A11+4*$A11+12),0)+IF(Analyse!$E$117="X",INDIRECT("'DATA - økonomi'!R"&amp;4+15*$A11+4*$A11+13),0)+IF(Analyse!$E$129="X",INDIRECT("'DATA - økonomi'!R"&amp;4+15*$A11+4*$A11+14),0)</f>
        <v>0</v>
      </c>
      <c r="S11" s="42">
        <f ca="1">IF(Analyse!$E$3="X",INDIRECT("'DATA - økonomi'!S"&amp;4+15*$A11+4*$A11+0),0)+IF(Analyse!$E$4="X",INDIRECT("'DATA - økonomi'!S"&amp;4+15*$A11+4*$A11+1),0)+IF(Analyse!$E$104="X",INDIRECT("'DATA - økonomi'!S"&amp;4+15*$A11+4*$A11+2),0)+IF(Analyse!$E$105="X",INDIRECT("'DATA - økonomi'!S"&amp;4+15*$A11+4*$A11+3),0)+IF(Analyse!$E$106="X",INDIRECT("'DATA - økonomi'!S"&amp;4+15*$A11+4*$A11+4),0)+IF(Analyse!$E$107="X",INDIRECT("'DATA - økonomi'!S"&amp;4+15*$A11+4*$A11+5),0)+IF(Analyse!$E$108="X",INDIRECT("'DATA - økonomi'!S"&amp;4+15*$A11+4*$A11+6),0)+IF(Analyse!$E$109="X",INDIRECT("'DATA - økonomi'!S"&amp;4+15*$A11+4*$A11+7),0)+IF(Analyse!$E$110="X",INDIRECT("'DATA - økonomi'!S"&amp;4+15*$A11+4*$A11+8),0)+IF(Analyse!$E$111="X",INDIRECT("'DATA - økonomi'!S"&amp;4+15*$A11+4*$A11+9),0)+IF(Analyse!$E$112="X",INDIRECT("'DATA - økonomi'!S"&amp;4+15*$A11+4*$A11+10),0)+IF(Analyse!$E$115="X",INDIRECT("'DATA - økonomi'!S"&amp;4+15*$A11+4*$A11+11),0)+IF(Analyse!$E$116="X",INDIRECT("'DATA - økonomi'!S"&amp;4+15*$A11+4*$A11+12),0)+IF(Analyse!$E$117="X",INDIRECT("'DATA - økonomi'!S"&amp;4+15*$A11+4*$A11+13),0)+IF(Analyse!$E$129="X",INDIRECT("'DATA - økonomi'!S"&amp;4+15*$A11+4*$A11+14),0)</f>
        <v>0</v>
      </c>
      <c r="T11" s="42">
        <f ca="1">IF(Analyse!$E$3="X",INDIRECT("'DATA - økonomi'!T"&amp;4+15*$A11+4*$A11+0),0)+IF(Analyse!$E$4="X",INDIRECT("'DATA - økonomi'!T"&amp;4+15*$A11+4*$A11+1),0)+IF(Analyse!$E$104="X",INDIRECT("'DATA - økonomi'!T"&amp;4+15*$A11+4*$A11+2),0)+IF(Analyse!$E$105="X",INDIRECT("'DATA - økonomi'!T"&amp;4+15*$A11+4*$A11+3),0)+IF(Analyse!$E$106="X",INDIRECT("'DATA - økonomi'!T"&amp;4+15*$A11+4*$A11+4),0)+IF(Analyse!$E$107="X",INDIRECT("'DATA - økonomi'!T"&amp;4+15*$A11+4*$A11+5),0)+IF(Analyse!$E$108="X",INDIRECT("'DATA - økonomi'!T"&amp;4+15*$A11+4*$A11+6),0)+IF(Analyse!$E$109="X",INDIRECT("'DATA - økonomi'!T"&amp;4+15*$A11+4*$A11+7),0)+IF(Analyse!$E$110="X",INDIRECT("'DATA - økonomi'!T"&amp;4+15*$A11+4*$A11+8),0)+IF(Analyse!$E$111="X",INDIRECT("'DATA - økonomi'!T"&amp;4+15*$A11+4*$A11+9),0)+IF(Analyse!$E$112="X",INDIRECT("'DATA - økonomi'!T"&amp;4+15*$A11+4*$A11+10),0)+IF(Analyse!$E$115="X",INDIRECT("'DATA - økonomi'!T"&amp;4+15*$A11+4*$A11+11),0)+IF(Analyse!$E$116="X",INDIRECT("'DATA - økonomi'!T"&amp;4+15*$A11+4*$A11+12),0)+IF(Analyse!$E$117="X",INDIRECT("'DATA - økonomi'!T"&amp;4+15*$A11+4*$A11+13),0)+IF(Analyse!$E$129="X",INDIRECT("'DATA - økonomi'!T"&amp;4+15*$A11+4*$A11+14),0)</f>
        <v>0</v>
      </c>
      <c r="U11" s="42">
        <f ca="1">IF(Analyse!$E$3="X",INDIRECT("'DATA - økonomi'!U"&amp;4+15*$A11+4*$A11+0),0)+IF(Analyse!$E$4="X",INDIRECT("'DATA - økonomi'!U"&amp;4+15*$A11+4*$A11+1),0)+IF(Analyse!$E$104="X",INDIRECT("'DATA - økonomi'!U"&amp;4+15*$A11+4*$A11+2),0)+IF(Analyse!$E$105="X",INDIRECT("'DATA - økonomi'!U"&amp;4+15*$A11+4*$A11+3),0)+IF(Analyse!$E$106="X",INDIRECT("'DATA - økonomi'!U"&amp;4+15*$A11+4*$A11+4),0)+IF(Analyse!$E$107="X",INDIRECT("'DATA - økonomi'!U"&amp;4+15*$A11+4*$A11+5),0)+IF(Analyse!$E$108="X",INDIRECT("'DATA - økonomi'!U"&amp;4+15*$A11+4*$A11+6),0)+IF(Analyse!$E$109="X",INDIRECT("'DATA - økonomi'!U"&amp;4+15*$A11+4*$A11+7),0)+IF(Analyse!$E$110="X",INDIRECT("'DATA - økonomi'!U"&amp;4+15*$A11+4*$A11+8),0)+IF(Analyse!$E$111="X",INDIRECT("'DATA - økonomi'!U"&amp;4+15*$A11+4*$A11+9),0)+IF(Analyse!$E$112="X",INDIRECT("'DATA - økonomi'!U"&amp;4+15*$A11+4*$A11+10),0)+IF(Analyse!$E$115="X",INDIRECT("'DATA - økonomi'!U"&amp;4+15*$A11+4*$A11+11),0)+IF(Analyse!$E$116="X",INDIRECT("'DATA - økonomi'!U"&amp;4+15*$A11+4*$A11+12),0)+IF(Analyse!$E$117="X",INDIRECT("'DATA - økonomi'!U"&amp;4+15*$A11+4*$A11+13),0)+IF(Analyse!$E$129="X",INDIRECT("'DATA - økonomi'!U"&amp;4+15*$A11+4*$A11+14),0)</f>
        <v>0</v>
      </c>
      <c r="V11" s="42">
        <f ca="1">IF(Analyse!$E$3="X",INDIRECT("'DATA - økonomi'!V"&amp;4+15*$A11+4*$A11+0),0)+IF(Analyse!$E$4="X",INDIRECT("'DATA - økonomi'!V"&amp;4+15*$A11+4*$A11+1),0)+IF(Analyse!$E$104="X",INDIRECT("'DATA - økonomi'!V"&amp;4+15*$A11+4*$A11+2),0)+IF(Analyse!$E$105="X",INDIRECT("'DATA - økonomi'!V"&amp;4+15*$A11+4*$A11+3),0)+IF(Analyse!$E$106="X",INDIRECT("'DATA - økonomi'!V"&amp;4+15*$A11+4*$A11+4),0)+IF(Analyse!$E$107="X",INDIRECT("'DATA - økonomi'!V"&amp;4+15*$A11+4*$A11+5),0)+IF(Analyse!$E$108="X",INDIRECT("'DATA - økonomi'!V"&amp;4+15*$A11+4*$A11+6),0)+IF(Analyse!$E$109="X",INDIRECT("'DATA - økonomi'!V"&amp;4+15*$A11+4*$A11+7),0)+IF(Analyse!$E$110="X",INDIRECT("'DATA - økonomi'!V"&amp;4+15*$A11+4*$A11+8),0)+IF(Analyse!$E$111="X",INDIRECT("'DATA - økonomi'!V"&amp;4+15*$A11+4*$A11+9),0)+IF(Analyse!$E$112="X",INDIRECT("'DATA - økonomi'!V"&amp;4+15*$A11+4*$A11+10),0)+IF(Analyse!$E$115="X",INDIRECT("'DATA - økonomi'!V"&amp;4+15*$A11+4*$A11+11),0)+IF(Analyse!$E$116="X",INDIRECT("'DATA - økonomi'!V"&amp;4+15*$A11+4*$A11+12),0)+IF(Analyse!$E$117="X",INDIRECT("'DATA - økonomi'!V"&amp;4+15*$A11+4*$A11+13),0)+IF(Analyse!$E$129="X",INDIRECT("'DATA - økonomi'!V"&amp;4+15*$A11+4*$A11+14),0)</f>
        <v>0</v>
      </c>
      <c r="W11" s="42">
        <f ca="1">IF(Analyse!$E$3="X",INDIRECT("'DATA - økonomi'!W"&amp;4+15*$A11+4*$A11+0),0)+IF(Analyse!$E$4="X",INDIRECT("'DATA - økonomi'!W"&amp;4+15*$A11+4*$A11+1),0)+IF(Analyse!$E$104="X",INDIRECT("'DATA - økonomi'!W"&amp;4+15*$A11+4*$A11+2),0)+IF(Analyse!$E$105="X",INDIRECT("'DATA - økonomi'!W"&amp;4+15*$A11+4*$A11+3),0)+IF(Analyse!$E$106="X",INDIRECT("'DATA - økonomi'!W"&amp;4+15*$A11+4*$A11+4),0)+IF(Analyse!$E$107="X",INDIRECT("'DATA - økonomi'!W"&amp;4+15*$A11+4*$A11+5),0)+IF(Analyse!$E$108="X",INDIRECT("'DATA - økonomi'!W"&amp;4+15*$A11+4*$A11+6),0)+IF(Analyse!$E$109="X",INDIRECT("'DATA - økonomi'!W"&amp;4+15*$A11+4*$A11+7),0)+IF(Analyse!$E$110="X",INDIRECT("'DATA - økonomi'!W"&amp;4+15*$A11+4*$A11+8),0)+IF(Analyse!$E$111="X",INDIRECT("'DATA - økonomi'!W"&amp;4+15*$A11+4*$A11+9),0)+IF(Analyse!$E$112="X",INDIRECT("'DATA - økonomi'!W"&amp;4+15*$A11+4*$A11+10),0)+IF(Analyse!$E$115="X",INDIRECT("'DATA - økonomi'!W"&amp;4+15*$A11+4*$A11+11),0)+IF(Analyse!$E$116="X",INDIRECT("'DATA - økonomi'!W"&amp;4+15*$A11+4*$A11+12),0)+IF(Analyse!$E$117="X",INDIRECT("'DATA - økonomi'!W"&amp;4+15*$A11+4*$A11+13),0)+IF(Analyse!$E$129="X",INDIRECT("'DATA - økonomi'!W"&amp;4+15*$A11+4*$A11+14),0)</f>
        <v>0</v>
      </c>
      <c r="X11" s="42">
        <f ca="1">IF(Analyse!$E$3="X",INDIRECT("'DATA - økonomi'!X"&amp;4+15*$A11+4*$A11+0),0)+IF(Analyse!$E$4="X",INDIRECT("'DATA - økonomi'!X"&amp;4+15*$A11+4*$A11+1),0)+IF(Analyse!$E$104="X",INDIRECT("'DATA - økonomi'!X"&amp;4+15*$A11+4*$A11+2),0)+IF(Analyse!$E$105="X",INDIRECT("'DATA - økonomi'!X"&amp;4+15*$A11+4*$A11+3),0)+IF(Analyse!$E$106="X",INDIRECT("'DATA - økonomi'!X"&amp;4+15*$A11+4*$A11+4),0)+IF(Analyse!$E$107="X",INDIRECT("'DATA - økonomi'!X"&amp;4+15*$A11+4*$A11+5),0)+IF(Analyse!$E$108="X",INDIRECT("'DATA - økonomi'!X"&amp;4+15*$A11+4*$A11+6),0)+IF(Analyse!$E$109="X",INDIRECT("'DATA - økonomi'!X"&amp;4+15*$A11+4*$A11+7),0)+IF(Analyse!$E$110="X",INDIRECT("'DATA - økonomi'!X"&amp;4+15*$A11+4*$A11+8),0)+IF(Analyse!$E$111="X",INDIRECT("'DATA - økonomi'!X"&amp;4+15*$A11+4*$A11+9),0)+IF(Analyse!$E$112="X",INDIRECT("'DATA - økonomi'!X"&amp;4+15*$A11+4*$A11+10),0)+IF(Analyse!$E$115="X",INDIRECT("'DATA - økonomi'!X"&amp;4+15*$A11+4*$A11+11),0)+IF(Analyse!$E$116="X",INDIRECT("'DATA - økonomi'!X"&amp;4+15*$A11+4*$A11+12),0)+IF(Analyse!$E$117="X",INDIRECT("'DATA - økonomi'!X"&amp;4+15*$A11+4*$A11+13),0)+IF(Analyse!$E$129="X",INDIRECT("'DATA - økonomi'!X"&amp;4+15*$A11+4*$A11+14),0)</f>
        <v>0</v>
      </c>
      <c r="Y11" s="42">
        <f ca="1">IF(Analyse!$E$3="X",INDIRECT("'DATA - økonomi'!Y"&amp;4+15*$A11+4*$A11+0),0)+IF(Analyse!$E$4="X",INDIRECT("'DATA - økonomi'!Y"&amp;4+15*$A11+4*$A11+1),0)+IF(Analyse!$E$104="X",INDIRECT("'DATA - økonomi'!Y"&amp;4+15*$A11+4*$A11+2),0)+IF(Analyse!$E$105="X",INDIRECT("'DATA - økonomi'!Y"&amp;4+15*$A11+4*$A11+3),0)+IF(Analyse!$E$106="X",INDIRECT("'DATA - økonomi'!Y"&amp;4+15*$A11+4*$A11+4),0)+IF(Analyse!$E$107="X",INDIRECT("'DATA - økonomi'!Y"&amp;4+15*$A11+4*$A11+5),0)+IF(Analyse!$E$108="X",INDIRECT("'DATA - økonomi'!Y"&amp;4+15*$A11+4*$A11+6),0)+IF(Analyse!$E$109="X",INDIRECT("'DATA - økonomi'!Y"&amp;4+15*$A11+4*$A11+7),0)+IF(Analyse!$E$110="X",INDIRECT("'DATA - økonomi'!Y"&amp;4+15*$A11+4*$A11+8),0)+IF(Analyse!$E$111="X",INDIRECT("'DATA - økonomi'!Y"&amp;4+15*$A11+4*$A11+9),0)+IF(Analyse!$E$112="X",INDIRECT("'DATA - økonomi'!Y"&amp;4+15*$A11+4*$A11+10),0)+IF(Analyse!$E$115="X",INDIRECT("'DATA - økonomi'!Y"&amp;4+15*$A11+4*$A11+11),0)+IF(Analyse!$E$116="X",INDIRECT("'DATA - økonomi'!Y"&amp;4+15*$A11+4*$A11+12),0)+IF(Analyse!$E$117="X",INDIRECT("'DATA - økonomi'!Y"&amp;4+15*$A11+4*$A11+13),0)+IF(Analyse!$E$129="X",INDIRECT("'DATA - økonomi'!Y"&amp;4+15*$A11+4*$A11+14),0)</f>
        <v>0</v>
      </c>
      <c r="Z11" s="42">
        <f ca="1">IF(Analyse!$E$3="X",INDIRECT("'DATA - økonomi'!Z"&amp;4+15*$A11+4*$A11+0),0)+IF(Analyse!$E$4="X",INDIRECT("'DATA - økonomi'!Z"&amp;4+15*$A11+4*$A11+1),0)+IF(Analyse!$E$104="X",INDIRECT("'DATA - økonomi'!Z"&amp;4+15*$A11+4*$A11+2),0)+IF(Analyse!$E$105="X",INDIRECT("'DATA - økonomi'!Z"&amp;4+15*$A11+4*$A11+3),0)+IF(Analyse!$E$106="X",INDIRECT("'DATA - økonomi'!Z"&amp;4+15*$A11+4*$A11+4),0)+IF(Analyse!$E$107="X",INDIRECT("'DATA - økonomi'!Z"&amp;4+15*$A11+4*$A11+5),0)+IF(Analyse!$E$108="X",INDIRECT("'DATA - økonomi'!Z"&amp;4+15*$A11+4*$A11+6),0)+IF(Analyse!$E$109="X",INDIRECT("'DATA - økonomi'!Z"&amp;4+15*$A11+4*$A11+7),0)+IF(Analyse!$E$110="X",INDIRECT("'DATA - økonomi'!Z"&amp;4+15*$A11+4*$A11+8),0)+IF(Analyse!$E$111="X",INDIRECT("'DATA - økonomi'!Z"&amp;4+15*$A11+4*$A11+9),0)+IF(Analyse!$E$112="X",INDIRECT("'DATA - økonomi'!Z"&amp;4+15*$A11+4*$A11+10),0)+IF(Analyse!$E$115="X",INDIRECT("'DATA - økonomi'!Z"&amp;4+15*$A11+4*$A11+11),0)+IF(Analyse!$E$116="X",INDIRECT("'DATA - økonomi'!Z"&amp;4+15*$A11+4*$A11+12),0)+IF(Analyse!$E$117="X",INDIRECT("'DATA - økonomi'!Z"&amp;4+15*$A11+4*$A11+13),0)+IF(Analyse!$E$129="X",INDIRECT("'DATA - økonomi'!Z"&amp;4+15*$A11+4*$A11+14),0)</f>
        <v>0</v>
      </c>
      <c r="AA11" s="36"/>
      <c r="AB11" s="41" t="s">
        <v>19</v>
      </c>
      <c r="AC11" s="42">
        <f ca="1">IF(Analyse!$E$3="X",INDIRECT("'DATA - økonomi'!AC"&amp;4+15*$A11+4*$A11+0),0)+IF(Analyse!$E$4="X",INDIRECT("'DATA - økonomi'!AC"&amp;4+15*$A11+4*$A11+1),0)+IF(Analyse!$E$104="X",INDIRECT("'DATA - økonomi'!AC"&amp;4+15*$A11+4*$A11+2),0)+IF(Analyse!$E$105="X",INDIRECT("'DATA - økonomi'!AC"&amp;4+15*$A11+4*$A11+3),0)+IF(Analyse!$E$106="X",INDIRECT("'DATA - økonomi'!AC"&amp;4+15*$A11+4*$A11+4),0)+IF(Analyse!$E$107="X",INDIRECT("'DATA - økonomi'!AC"&amp;4+15*$A11+4*$A11+5),0)+IF(Analyse!$E$108="X",INDIRECT("'DATA - økonomi'!AC"&amp;4+15*$A11+4*$A11+6),0)+IF(Analyse!$E$109="X",INDIRECT("'DATA - økonomi'!AC"&amp;4+15*$A11+4*$A11+7),0)+IF(Analyse!$E$110="X",INDIRECT("'DATA - økonomi'!AC"&amp;4+15*$A11+4*$A11+8),0)+IF(Analyse!$E$111="X",INDIRECT("'DATA - økonomi'!AC"&amp;4+15*$A11+4*$A11+9),0)+IF(Analyse!$E$112="X",INDIRECT("'DATA - økonomi'!AC"&amp;4+15*$A11+4*$A11+10),0)+IF(Analyse!$E$115="X",INDIRECT("'DATA - økonomi'!AC"&amp;4+15*$A11+4*$A11+11),0)+IF(Analyse!$E$116="X",INDIRECT("'DATA - økonomi'!AC"&amp;4+15*$A11+4*$A11+12),0)+IF(Analyse!$E$117="X",INDIRECT("'DATA - økonomi'!AC"&amp;4+15*$A11+4*$A11+13),0)+IF(Analyse!$E$129="X",INDIRECT("'DATA - økonomi'!AC"&amp;4+15*$A11+4*$A11+14),0)</f>
        <v>0</v>
      </c>
      <c r="AD11" s="42">
        <f ca="1">IF(Analyse!$E$3="X",INDIRECT("'DATA - økonomi'!AD"&amp;4+15*$A11+4*$A11+0),0)+IF(Analyse!$E$4="X",INDIRECT("'DATA - økonomi'!AD"&amp;4+15*$A11+4*$A11+1),0)+IF(Analyse!$E$104="X",INDIRECT("'DATA - økonomi'!AD"&amp;4+15*$A11+4*$A11+2),0)+IF(Analyse!$E$105="X",INDIRECT("'DATA - økonomi'!AD"&amp;4+15*$A11+4*$A11+3),0)+IF(Analyse!$E$106="X",INDIRECT("'DATA - økonomi'!AD"&amp;4+15*$A11+4*$A11+4),0)+IF(Analyse!$E$107="X",INDIRECT("'DATA - økonomi'!AD"&amp;4+15*$A11+4*$A11+5),0)+IF(Analyse!$E$108="X",INDIRECT("'DATA - økonomi'!AD"&amp;4+15*$A11+4*$A11+6),0)+IF(Analyse!$E$109="X",INDIRECT("'DATA - økonomi'!AD"&amp;4+15*$A11+4*$A11+7),0)+IF(Analyse!$E$110="X",INDIRECT("'DATA - økonomi'!AD"&amp;4+15*$A11+4*$A11+8),0)+IF(Analyse!$E$111="X",INDIRECT("'DATA - økonomi'!AD"&amp;4+15*$A11+4*$A11+9),0)+IF(Analyse!$E$112="X",INDIRECT("'DATA - økonomi'!AD"&amp;4+15*$A11+4*$A11+10),0)+IF(Analyse!$E$115="X",INDIRECT("'DATA - økonomi'!AD"&amp;4+15*$A11+4*$A11+11),0)+IF(Analyse!$E$116="X",INDIRECT("'DATA - økonomi'!AD"&amp;4+15*$A11+4*$A11+12),0)+IF(Analyse!$E$117="X",INDIRECT("'DATA - økonomi'!AD"&amp;4+15*$A11+4*$A11+13),0)+IF(Analyse!$E$129="X",INDIRECT("'DATA - økonomi'!AD"&amp;4+15*$A11+4*$A11+14),0)</f>
        <v>0</v>
      </c>
      <c r="AE11" s="42">
        <f ca="1">IF(Analyse!$E$3="X",INDIRECT("'DATA - økonomi'!AE"&amp;4+15*$A11+4*$A11+0),0)+IF(Analyse!$E$4="X",INDIRECT("'DATA - økonomi'!AE"&amp;4+15*$A11+4*$A11+1),0)+IF(Analyse!$E$104="X",INDIRECT("'DATA - økonomi'!AE"&amp;4+15*$A11+4*$A11+2),0)+IF(Analyse!$E$105="X",INDIRECT("'DATA - økonomi'!AE"&amp;4+15*$A11+4*$A11+3),0)+IF(Analyse!$E$106="X",INDIRECT("'DATA - økonomi'!AE"&amp;4+15*$A11+4*$A11+4),0)+IF(Analyse!$E$107="X",INDIRECT("'DATA - økonomi'!AE"&amp;4+15*$A11+4*$A11+5),0)+IF(Analyse!$E$108="X",INDIRECT("'DATA - økonomi'!AE"&amp;4+15*$A11+4*$A11+6),0)+IF(Analyse!$E$109="X",INDIRECT("'DATA - økonomi'!AE"&amp;4+15*$A11+4*$A11+7),0)+IF(Analyse!$E$110="X",INDIRECT("'DATA - økonomi'!AE"&amp;4+15*$A11+4*$A11+8),0)+IF(Analyse!$E$111="X",INDIRECT("'DATA - økonomi'!AE"&amp;4+15*$A11+4*$A11+9),0)+IF(Analyse!$E$112="X",INDIRECT("'DATA - økonomi'!AE"&amp;4+15*$A11+4*$A11+10),0)+IF(Analyse!$E$115="X",INDIRECT("'DATA - økonomi'!AE"&amp;4+15*$A11+4*$A11+11),0)+IF(Analyse!$E$116="X",INDIRECT("'DATA - økonomi'!AE"&amp;4+15*$A11+4*$A11+12),0)+IF(Analyse!$E$117="X",INDIRECT("'DATA - økonomi'!AE"&amp;4+15*$A11+4*$A11+13),0)+IF(Analyse!$E$129="X",INDIRECT("'DATA - økonomi'!AE"&amp;4+15*$A11+4*$A11+14),0)</f>
        <v>0</v>
      </c>
      <c r="AF11" s="42">
        <f ca="1">IF(Analyse!$E$3="X",INDIRECT("'DATA - økonomi'!AF"&amp;4+15*$A11+4*$A11+0),0)+IF(Analyse!$E$4="X",INDIRECT("'DATA - økonomi'!AF"&amp;4+15*$A11+4*$A11+1),0)+IF(Analyse!$E$104="X",INDIRECT("'DATA - økonomi'!AF"&amp;4+15*$A11+4*$A11+2),0)+IF(Analyse!$E$105="X",INDIRECT("'DATA - økonomi'!AF"&amp;4+15*$A11+4*$A11+3),0)+IF(Analyse!$E$106="X",INDIRECT("'DATA - økonomi'!AF"&amp;4+15*$A11+4*$A11+4),0)+IF(Analyse!$E$107="X",INDIRECT("'DATA - økonomi'!AF"&amp;4+15*$A11+4*$A11+5),0)+IF(Analyse!$E$108="X",INDIRECT("'DATA - økonomi'!AF"&amp;4+15*$A11+4*$A11+6),0)+IF(Analyse!$E$109="X",INDIRECT("'DATA - økonomi'!AF"&amp;4+15*$A11+4*$A11+7),0)+IF(Analyse!$E$110="X",INDIRECT("'DATA - økonomi'!AF"&amp;4+15*$A11+4*$A11+8),0)+IF(Analyse!$E$111="X",INDIRECT("'DATA - økonomi'!AF"&amp;4+15*$A11+4*$A11+9),0)+IF(Analyse!$E$112="X",INDIRECT("'DATA - økonomi'!AF"&amp;4+15*$A11+4*$A11+10),0)+IF(Analyse!$E$115="X",INDIRECT("'DATA - økonomi'!AF"&amp;4+15*$A11+4*$A11+11),0)+IF(Analyse!$E$116="X",INDIRECT("'DATA - økonomi'!AF"&amp;4+15*$A11+4*$A11+12),0)+IF(Analyse!$E$117="X",INDIRECT("'DATA - økonomi'!AF"&amp;4+15*$A11+4*$A11+13),0)+IF(Analyse!$E$129="X",INDIRECT("'DATA - økonomi'!AF"&amp;4+15*$A11+4*$A11+14),0)</f>
        <v>0</v>
      </c>
      <c r="AG11" s="42">
        <f ca="1">IF(Analyse!$E$3="X",INDIRECT("'DATA - økonomi'!AG"&amp;4+15*$A11+4*$A11+0),0)+IF(Analyse!$E$4="X",INDIRECT("'DATA - økonomi'!AG"&amp;4+15*$A11+4*$A11+1),0)+IF(Analyse!$E$104="X",INDIRECT("'DATA - økonomi'!AG"&amp;4+15*$A11+4*$A11+2),0)+IF(Analyse!$E$105="X",INDIRECT("'DATA - økonomi'!AG"&amp;4+15*$A11+4*$A11+3),0)+IF(Analyse!$E$106="X",INDIRECT("'DATA - økonomi'!AG"&amp;4+15*$A11+4*$A11+4),0)+IF(Analyse!$E$107="X",INDIRECT("'DATA - økonomi'!AG"&amp;4+15*$A11+4*$A11+5),0)+IF(Analyse!$E$108="X",INDIRECT("'DATA - økonomi'!AG"&amp;4+15*$A11+4*$A11+6),0)+IF(Analyse!$E$109="X",INDIRECT("'DATA - økonomi'!AG"&amp;4+15*$A11+4*$A11+7),0)+IF(Analyse!$E$110="X",INDIRECT("'DATA - økonomi'!AG"&amp;4+15*$A11+4*$A11+8),0)+IF(Analyse!$E$111="X",INDIRECT("'DATA - økonomi'!AG"&amp;4+15*$A11+4*$A11+9),0)+IF(Analyse!$E$112="X",INDIRECT("'DATA - økonomi'!AG"&amp;4+15*$A11+4*$A11+10),0)+IF(Analyse!$E$115="X",INDIRECT("'DATA - økonomi'!AG"&amp;4+15*$A11+4*$A11+11),0)+IF(Analyse!$E$116="X",INDIRECT("'DATA - økonomi'!AG"&amp;4+15*$A11+4*$A11+12),0)+IF(Analyse!$E$117="X",INDIRECT("'DATA - økonomi'!AG"&amp;4+15*$A11+4*$A11+13),0)+IF(Analyse!$E$129="X",INDIRECT("'DATA - økonomi'!AG"&amp;4+15*$A11+4*$A11+14),0)</f>
        <v>0</v>
      </c>
      <c r="AH11" s="42">
        <f ca="1">IF(Analyse!$E$3="X",INDIRECT("'DATA - økonomi'!AH"&amp;4+15*$A11+4*$A11+0),0)+IF(Analyse!$E$4="X",INDIRECT("'DATA - økonomi'!AH"&amp;4+15*$A11+4*$A11+1),0)+IF(Analyse!$E$104="X",INDIRECT("'DATA - økonomi'!AH"&amp;4+15*$A11+4*$A11+2),0)+IF(Analyse!$E$105="X",INDIRECT("'DATA - økonomi'!AH"&amp;4+15*$A11+4*$A11+3),0)+IF(Analyse!$E$106="X",INDIRECT("'DATA - økonomi'!AH"&amp;4+15*$A11+4*$A11+4),0)+IF(Analyse!$E$107="X",INDIRECT("'DATA - økonomi'!AH"&amp;4+15*$A11+4*$A11+5),0)+IF(Analyse!$E$108="X",INDIRECT("'DATA - økonomi'!AH"&amp;4+15*$A11+4*$A11+6),0)+IF(Analyse!$E$109="X",INDIRECT("'DATA - økonomi'!AH"&amp;4+15*$A11+4*$A11+7),0)+IF(Analyse!$E$110="X",INDIRECT("'DATA - økonomi'!AH"&amp;4+15*$A11+4*$A11+8),0)+IF(Analyse!$E$111="X",INDIRECT("'DATA - økonomi'!AH"&amp;4+15*$A11+4*$A11+9),0)+IF(Analyse!$E$112="X",INDIRECT("'DATA - økonomi'!AH"&amp;4+15*$A11+4*$A11+10),0)+IF(Analyse!$E$115="X",INDIRECT("'DATA - økonomi'!AH"&amp;4+15*$A11+4*$A11+11),0)+IF(Analyse!$E$116="X",INDIRECT("'DATA - økonomi'!AH"&amp;4+15*$A11+4*$A11+12),0)+IF(Analyse!$E$117="X",INDIRECT("'DATA - økonomi'!AH"&amp;4+15*$A11+4*$A11+13),0)+IF(Analyse!$E$129="X",INDIRECT("'DATA - økonomi'!AH"&amp;4+15*$A11+4*$A11+14),0)</f>
        <v>0</v>
      </c>
      <c r="AI11" s="42">
        <f ca="1">IF(Analyse!$E$3="X",INDIRECT("'DATA - økonomi'!AI"&amp;4+15*$A11+4*$A11+0),0)+IF(Analyse!$E$4="X",INDIRECT("'DATA - økonomi'!AI"&amp;4+15*$A11+4*$A11+1),0)+IF(Analyse!$E$104="X",INDIRECT("'DATA - økonomi'!AI"&amp;4+15*$A11+4*$A11+2),0)+IF(Analyse!$E$105="X",INDIRECT("'DATA - økonomi'!AI"&amp;4+15*$A11+4*$A11+3),0)+IF(Analyse!$E$106="X",INDIRECT("'DATA - økonomi'!AI"&amp;4+15*$A11+4*$A11+4),0)+IF(Analyse!$E$107="X",INDIRECT("'DATA - økonomi'!AI"&amp;4+15*$A11+4*$A11+5),0)+IF(Analyse!$E$108="X",INDIRECT("'DATA - økonomi'!AI"&amp;4+15*$A11+4*$A11+6),0)+IF(Analyse!$E$109="X",INDIRECT("'DATA - økonomi'!AI"&amp;4+15*$A11+4*$A11+7),0)+IF(Analyse!$E$110="X",INDIRECT("'DATA - økonomi'!AI"&amp;4+15*$A11+4*$A11+8),0)+IF(Analyse!$E$111="X",INDIRECT("'DATA - økonomi'!AI"&amp;4+15*$A11+4*$A11+9),0)+IF(Analyse!$E$112="X",INDIRECT("'DATA - økonomi'!AI"&amp;4+15*$A11+4*$A11+10),0)+IF(Analyse!$E$115="X",INDIRECT("'DATA - økonomi'!AI"&amp;4+15*$A11+4*$A11+11),0)+IF(Analyse!$E$116="X",INDIRECT("'DATA - økonomi'!AI"&amp;4+15*$A11+4*$A11+12),0)+IF(Analyse!$E$117="X",INDIRECT("'DATA - økonomi'!AI"&amp;4+15*$A11+4*$A11+13),0)+IF(Analyse!$E$129="X",INDIRECT("'DATA - økonomi'!AI"&amp;4+15*$A11+4*$A11+14),0)</f>
        <v>0</v>
      </c>
      <c r="AJ11" s="42">
        <f ca="1">IF(Analyse!$E$3="X",INDIRECT("'DATA - økonomi'!AJ"&amp;4+15*$A11+4*$A11+0),0)+IF(Analyse!$E$4="X",INDIRECT("'DATA - økonomi'!AJ"&amp;4+15*$A11+4*$A11+1),0)+IF(Analyse!$E$104="X",INDIRECT("'DATA - økonomi'!AJ"&amp;4+15*$A11+4*$A11+2),0)+IF(Analyse!$E$105="X",INDIRECT("'DATA - økonomi'!AJ"&amp;4+15*$A11+4*$A11+3),0)+IF(Analyse!$E$106="X",INDIRECT("'DATA - økonomi'!AJ"&amp;4+15*$A11+4*$A11+4),0)+IF(Analyse!$E$107="X",INDIRECT("'DATA - økonomi'!AJ"&amp;4+15*$A11+4*$A11+5),0)+IF(Analyse!$E$108="X",INDIRECT("'DATA - økonomi'!AJ"&amp;4+15*$A11+4*$A11+6),0)+IF(Analyse!$E$109="X",INDIRECT("'DATA - økonomi'!AJ"&amp;4+15*$A11+4*$A11+7),0)+IF(Analyse!$E$110="X",INDIRECT("'DATA - økonomi'!AJ"&amp;4+15*$A11+4*$A11+8),0)+IF(Analyse!$E$111="X",INDIRECT("'DATA - økonomi'!AJ"&amp;4+15*$A11+4*$A11+9),0)+IF(Analyse!$E$112="X",INDIRECT("'DATA - økonomi'!AJ"&amp;4+15*$A11+4*$A11+10),0)+IF(Analyse!$E$115="X",INDIRECT("'DATA - økonomi'!AJ"&amp;4+15*$A11+4*$A11+11),0)+IF(Analyse!$E$116="X",INDIRECT("'DATA - økonomi'!AJ"&amp;4+15*$A11+4*$A11+12),0)+IF(Analyse!$E$117="X",INDIRECT("'DATA - økonomi'!AJ"&amp;4+15*$A11+4*$A11+13),0)+IF(Analyse!$E$129="X",INDIRECT("'DATA - økonomi'!AJ"&amp;4+15*$A11+4*$A11+14),0)</f>
        <v>0</v>
      </c>
      <c r="AK11" s="42">
        <f ca="1">IF(Analyse!$E$3="X",INDIRECT("'DATA - økonomi'!AK"&amp;4+15*$A11+4*$A11+0),0)+IF(Analyse!$E$4="X",INDIRECT("'DATA - økonomi'!AK"&amp;4+15*$A11+4*$A11+1),0)+IF(Analyse!$E$104="X",INDIRECT("'DATA - økonomi'!AK"&amp;4+15*$A11+4*$A11+2),0)+IF(Analyse!$E$105="X",INDIRECT("'DATA - økonomi'!AK"&amp;4+15*$A11+4*$A11+3),0)+IF(Analyse!$E$106="X",INDIRECT("'DATA - økonomi'!AK"&amp;4+15*$A11+4*$A11+4),0)+IF(Analyse!$E$107="X",INDIRECT("'DATA - økonomi'!AK"&amp;4+15*$A11+4*$A11+5),0)+IF(Analyse!$E$108="X",INDIRECT("'DATA - økonomi'!AK"&amp;4+15*$A11+4*$A11+6),0)+IF(Analyse!$E$109="X",INDIRECT("'DATA - økonomi'!AK"&amp;4+15*$A11+4*$A11+7),0)+IF(Analyse!$E$110="X",INDIRECT("'DATA - økonomi'!AK"&amp;4+15*$A11+4*$A11+8),0)+IF(Analyse!$E$111="X",INDIRECT("'DATA - økonomi'!AK"&amp;4+15*$A11+4*$A11+9),0)+IF(Analyse!$E$112="X",INDIRECT("'DATA - økonomi'!AK"&amp;4+15*$A11+4*$A11+10),0)+IF(Analyse!$E$115="X",INDIRECT("'DATA - økonomi'!AK"&amp;4+15*$A11+4*$A11+11),0)+IF(Analyse!$E$116="X",INDIRECT("'DATA - økonomi'!AK"&amp;4+15*$A11+4*$A11+12),0)+IF(Analyse!$E$117="X",INDIRECT("'DATA - økonomi'!AK"&amp;4+15*$A11+4*$A11+13),0)+IF(Analyse!$E$129="X",INDIRECT("'DATA - økonomi'!AK"&amp;4+15*$A11+4*$A11+14),0)</f>
        <v>0</v>
      </c>
      <c r="AL11" s="42">
        <f ca="1">IF(Analyse!$E$3="X",INDIRECT("'DATA - økonomi'!AL"&amp;4+15*$A11+4*$A11+0),0)+IF(Analyse!$E$4="X",INDIRECT("'DATA - økonomi'!AL"&amp;4+15*$A11+4*$A11+1),0)+IF(Analyse!$E$104="X",INDIRECT("'DATA - økonomi'!AL"&amp;4+15*$A11+4*$A11+2),0)+IF(Analyse!$E$105="X",INDIRECT("'DATA - økonomi'!AL"&amp;4+15*$A11+4*$A11+3),0)+IF(Analyse!$E$106="X",INDIRECT("'DATA - økonomi'!AL"&amp;4+15*$A11+4*$A11+4),0)+IF(Analyse!$E$107="X",INDIRECT("'DATA - økonomi'!AL"&amp;4+15*$A11+4*$A11+5),0)+IF(Analyse!$E$108="X",INDIRECT("'DATA - økonomi'!AL"&amp;4+15*$A11+4*$A11+6),0)+IF(Analyse!$E$109="X",INDIRECT("'DATA - økonomi'!AL"&amp;4+15*$A11+4*$A11+7),0)+IF(Analyse!$E$110="X",INDIRECT("'DATA - økonomi'!AL"&amp;4+15*$A11+4*$A11+8),0)+IF(Analyse!$E$111="X",INDIRECT("'DATA - økonomi'!AL"&amp;4+15*$A11+4*$A11+9),0)+IF(Analyse!$E$112="X",INDIRECT("'DATA - økonomi'!AL"&amp;4+15*$A11+4*$A11+10),0)+IF(Analyse!$E$115="X",INDIRECT("'DATA - økonomi'!AL"&amp;4+15*$A11+4*$A11+11),0)+IF(Analyse!$E$116="X",INDIRECT("'DATA - økonomi'!AL"&amp;4+15*$A11+4*$A11+12),0)+IF(Analyse!$E$117="X",INDIRECT("'DATA - økonomi'!AL"&amp;4+15*$A11+4*$A11+13),0)+IF(Analyse!$E$129="X",INDIRECT("'DATA - økonomi'!AL"&amp;4+15*$A11+4*$A11+14),0)</f>
        <v>0</v>
      </c>
      <c r="AM11" s="36"/>
      <c r="AN11" s="41" t="s">
        <v>19</v>
      </c>
      <c r="AO11" s="42">
        <f t="shared" ca="1" si="0"/>
        <v>21483.88</v>
      </c>
      <c r="AP11" s="42">
        <f t="shared" ca="1" si="1"/>
        <v>21716.240000000002</v>
      </c>
      <c r="AQ11" s="42">
        <f t="shared" ca="1" si="2"/>
        <v>21483.88</v>
      </c>
      <c r="AR11" s="42">
        <f t="shared" ca="1" si="3"/>
        <v>21716.240000000002</v>
      </c>
      <c r="AS11" s="42">
        <f t="shared" ca="1" si="4"/>
        <v>21906.25</v>
      </c>
      <c r="AT11" s="42">
        <f t="shared" ca="1" si="5"/>
        <v>22040.928</v>
      </c>
      <c r="AU11" s="42">
        <f t="shared" ca="1" si="6"/>
        <v>22175.061999999998</v>
      </c>
      <c r="AV11" s="42">
        <f t="shared" ca="1" si="7"/>
        <v>22104.636000000002</v>
      </c>
      <c r="AW11" s="42">
        <f t="shared" ca="1" si="8"/>
        <v>21946.14</v>
      </c>
      <c r="AX11" s="42">
        <f t="shared" ca="1" si="9"/>
        <v>21720.71</v>
      </c>
      <c r="AY11" s="36"/>
    </row>
    <row r="12" spans="1:51" x14ac:dyDescent="0.25">
      <c r="A12" s="38">
        <v>8</v>
      </c>
      <c r="B12" s="41" t="s">
        <v>20</v>
      </c>
      <c r="C12" s="42">
        <f ca="1">IF(Analyse!$E$3="X",INDIRECT("'DATA - økonomi'!C"&amp;4+15*$A12+4*$A12+0),0)+IF(Analyse!$E$4="X",INDIRECT("'DATA - økonomi'!C"&amp;4+15*$A12+4*$A12+1),0)+IF(Analyse!$E$104="X",INDIRECT("'DATA - økonomi'!C"&amp;4+15*$A12+4*$A12+2),0)+IF(Analyse!$E$105="X",INDIRECT("'DATA - økonomi'!C"&amp;4+15*$A12+4*$A12+3),0)+IF(Analyse!$E$106="X",INDIRECT("'DATA - økonomi'!C"&amp;4+15*$A12+4*$A12+4),0)+IF(Analyse!$E$107="X",INDIRECT("'DATA - økonomi'!C"&amp;4+15*$A12+4*$A12+5),0)+IF(Analyse!$E$108="X",INDIRECT("'DATA - økonomi'!C"&amp;4+15*$A12+4*$A12+6),0)+IF(Analyse!$E$109="X",INDIRECT("'DATA - økonomi'!C"&amp;4+15*$A12+4*$A12+7),0)+IF(Analyse!$E$110="X",INDIRECT("'DATA - økonomi'!C"&amp;4+15*$A12+4*$A12+8),0)+IF(Analyse!$E$111="X",INDIRECT("'DATA - økonomi'!C"&amp;4+15*$A12+4*$A12+9),0)+IF(Analyse!$E$112="X",INDIRECT("'DATA - økonomi'!C"&amp;4+15*$A12+4*$A12+10),0)+IF(Analyse!$E$115="X",INDIRECT("'DATA - økonomi'!C"&amp;4+15*$A12+4*$A12+11),0)+IF(Analyse!$E$116="X",INDIRECT("'DATA - økonomi'!C"&amp;4+15*$A12+4*$A12+12),0)+IF(Analyse!$E$117="X",INDIRECT("'DATA - økonomi'!C"&amp;4+15*$A12+4*$A12+13),0)+IF(Analyse!$E$129="X",INDIRECT("'DATA - økonomi'!C"&amp;4+15*$A12+4*$A12+14),0)</f>
        <v>0</v>
      </c>
      <c r="D12" s="42">
        <f ca="1">IF(Analyse!$E$3="X",INDIRECT("'DATA - økonomi'!D"&amp;4+15*$A12+4*$A12+0),0)+IF(Analyse!$E$4="X",INDIRECT("'DATA - økonomi'!D"&amp;4+15*$A12+4*$A12+1),0)+IF(Analyse!$E$104="X",INDIRECT("'DATA - økonomi'!D"&amp;4+15*$A12+4*$A12+2),0)+IF(Analyse!$E$105="X",INDIRECT("'DATA - økonomi'!D"&amp;4+15*$A12+4*$A12+3),0)+IF(Analyse!$E$106="X",INDIRECT("'DATA - økonomi'!D"&amp;4+15*$A12+4*$A12+4),0)+IF(Analyse!$E$107="X",INDIRECT("'DATA - økonomi'!D"&amp;4+15*$A12+4*$A12+5),0)+IF(Analyse!$E$108="X",INDIRECT("'DATA - økonomi'!D"&amp;4+15*$A12+4*$A12+6),0)+IF(Analyse!$E$109="X",INDIRECT("'DATA - økonomi'!D"&amp;4+15*$A12+4*$A12+7),0)+IF(Analyse!$E$110="X",INDIRECT("'DATA - økonomi'!D"&amp;4+15*$A12+4*$A12+8),0)+IF(Analyse!$E$111="X",INDIRECT("'DATA - økonomi'!D"&amp;4+15*$A12+4*$A12+9),0)+IF(Analyse!$E$112="X",INDIRECT("'DATA - økonomi'!D"&amp;4+15*$A12+4*$A12+10),0)+IF(Analyse!$E$115="X",INDIRECT("'DATA - økonomi'!D"&amp;4+15*$A12+4*$A12+11),0)+IF(Analyse!$E$116="X",INDIRECT("'DATA - økonomi'!D"&amp;4+15*$A12+4*$A12+12),0)+IF(Analyse!$E$117="X",INDIRECT("'DATA - økonomi'!D"&amp;4+15*$A12+4*$A12+13),0)+IF(Analyse!$E$129="X",INDIRECT("'DATA - økonomi'!D"&amp;4+15*$A12+4*$A12+14),0)</f>
        <v>0</v>
      </c>
      <c r="E12" s="42">
        <f ca="1">IF(Analyse!$E$3="X",INDIRECT("'DATA - økonomi'!E"&amp;4+15*$A12+4*$A12+0),0)+IF(Analyse!$E$4="X",INDIRECT("'DATA - økonomi'!E"&amp;4+15*$A12+4*$A12+1),0)+IF(Analyse!$E$104="X",INDIRECT("'DATA - økonomi'!E"&amp;4+15*$A12+4*$A12+2),0)+IF(Analyse!$E$105="X",INDIRECT("'DATA - økonomi'!E"&amp;4+15*$A12+4*$A12+3),0)+IF(Analyse!$E$106="X",INDIRECT("'DATA - økonomi'!E"&amp;4+15*$A12+4*$A12+4),0)+IF(Analyse!$E$107="X",INDIRECT("'DATA - økonomi'!E"&amp;4+15*$A12+4*$A12+5),0)+IF(Analyse!$E$108="X",INDIRECT("'DATA - økonomi'!E"&amp;4+15*$A12+4*$A12+6),0)+IF(Analyse!$E$109="X",INDIRECT("'DATA - økonomi'!E"&amp;4+15*$A12+4*$A12+7),0)+IF(Analyse!$E$110="X",INDIRECT("'DATA - økonomi'!E"&amp;4+15*$A12+4*$A12+8),0)+IF(Analyse!$E$111="X",INDIRECT("'DATA - økonomi'!E"&amp;4+15*$A12+4*$A12+9),0)+IF(Analyse!$E$112="X",INDIRECT("'DATA - økonomi'!E"&amp;4+15*$A12+4*$A12+10),0)+IF(Analyse!$E$115="X",INDIRECT("'DATA - økonomi'!E"&amp;4+15*$A12+4*$A12+11),0)+IF(Analyse!$E$116="X",INDIRECT("'DATA - økonomi'!E"&amp;4+15*$A12+4*$A12+12),0)+IF(Analyse!$E$117="X",INDIRECT("'DATA - økonomi'!E"&amp;4+15*$A12+4*$A12+13),0)+IF(Analyse!$E$129="X",INDIRECT("'DATA - økonomi'!E"&amp;4+15*$A12+4*$A12+14),0)</f>
        <v>0</v>
      </c>
      <c r="F12" s="42">
        <f ca="1">IF(Analyse!$E$3="X",INDIRECT("'DATA - økonomi'!F"&amp;4+15*$A12+4*$A12+0),0)+IF(Analyse!$E$4="X",INDIRECT("'DATA - økonomi'!F"&amp;4+15*$A12+4*$A12+1),0)+IF(Analyse!$E$104="X",INDIRECT("'DATA - økonomi'!F"&amp;4+15*$A12+4*$A12+2),0)+IF(Analyse!$E$105="X",INDIRECT("'DATA - økonomi'!F"&amp;4+15*$A12+4*$A12+3),0)+IF(Analyse!$E$106="X",INDIRECT("'DATA - økonomi'!F"&amp;4+15*$A12+4*$A12+4),0)+IF(Analyse!$E$107="X",INDIRECT("'DATA - økonomi'!F"&amp;4+15*$A12+4*$A12+5),0)+IF(Analyse!$E$108="X",INDIRECT("'DATA - økonomi'!F"&amp;4+15*$A12+4*$A12+6),0)+IF(Analyse!$E$109="X",INDIRECT("'DATA - økonomi'!F"&amp;4+15*$A12+4*$A12+7),0)+IF(Analyse!$E$110="X",INDIRECT("'DATA - økonomi'!F"&amp;4+15*$A12+4*$A12+8),0)+IF(Analyse!$E$111="X",INDIRECT("'DATA - økonomi'!F"&amp;4+15*$A12+4*$A12+9),0)+IF(Analyse!$E$112="X",INDIRECT("'DATA - økonomi'!F"&amp;4+15*$A12+4*$A12+10),0)+IF(Analyse!$E$115="X",INDIRECT("'DATA - økonomi'!F"&amp;4+15*$A12+4*$A12+11),0)+IF(Analyse!$E$116="X",INDIRECT("'DATA - økonomi'!F"&amp;4+15*$A12+4*$A12+12),0)+IF(Analyse!$E$117="X",INDIRECT("'DATA - økonomi'!F"&amp;4+15*$A12+4*$A12+13),0)+IF(Analyse!$E$129="X",INDIRECT("'DATA - økonomi'!F"&amp;4+15*$A12+4*$A12+14),0)</f>
        <v>0</v>
      </c>
      <c r="G12" s="42">
        <f ca="1">IF(Analyse!$E$3="X",INDIRECT("'DATA - økonomi'!G"&amp;4+15*$A12+4*$A12+0),0)+IF(Analyse!$E$4="X",INDIRECT("'DATA - økonomi'!G"&amp;4+15*$A12+4*$A12+1),0)+IF(Analyse!$E$104="X",INDIRECT("'DATA - økonomi'!G"&amp;4+15*$A12+4*$A12+2),0)+IF(Analyse!$E$105="X",INDIRECT("'DATA - økonomi'!G"&amp;4+15*$A12+4*$A12+3),0)+IF(Analyse!$E$106="X",INDIRECT("'DATA - økonomi'!G"&amp;4+15*$A12+4*$A12+4),0)+IF(Analyse!$E$107="X",INDIRECT("'DATA - økonomi'!G"&amp;4+15*$A12+4*$A12+5),0)+IF(Analyse!$E$108="X",INDIRECT("'DATA - økonomi'!G"&amp;4+15*$A12+4*$A12+6),0)+IF(Analyse!$E$109="X",INDIRECT("'DATA - økonomi'!G"&amp;4+15*$A12+4*$A12+7),0)+IF(Analyse!$E$110="X",INDIRECT("'DATA - økonomi'!G"&amp;4+15*$A12+4*$A12+8),0)+IF(Analyse!$E$111="X",INDIRECT("'DATA - økonomi'!G"&amp;4+15*$A12+4*$A12+9),0)+IF(Analyse!$E$112="X",INDIRECT("'DATA - økonomi'!G"&amp;4+15*$A12+4*$A12+10),0)+IF(Analyse!$E$115="X",INDIRECT("'DATA - økonomi'!G"&amp;4+15*$A12+4*$A12+11),0)+IF(Analyse!$E$116="X",INDIRECT("'DATA - økonomi'!G"&amp;4+15*$A12+4*$A12+12),0)+IF(Analyse!$E$117="X",INDIRECT("'DATA - økonomi'!G"&amp;4+15*$A12+4*$A12+13),0)+IF(Analyse!$E$129="X",INDIRECT("'DATA - økonomi'!G"&amp;4+15*$A12+4*$A12+14),0)</f>
        <v>0</v>
      </c>
      <c r="H12" s="42">
        <f ca="1">IF(Analyse!$E$3="X",INDIRECT("'DATA - økonomi'!H"&amp;4+15*$A12+4*$A12+0),0)+IF(Analyse!$E$4="X",INDIRECT("'DATA - økonomi'!H"&amp;4+15*$A12+4*$A12+1),0)+IF(Analyse!$E$104="X",INDIRECT("'DATA - økonomi'!H"&amp;4+15*$A12+4*$A12+2),0)+IF(Analyse!$E$105="X",INDIRECT("'DATA - økonomi'!H"&amp;4+15*$A12+4*$A12+3),0)+IF(Analyse!$E$106="X",INDIRECT("'DATA - økonomi'!H"&amp;4+15*$A12+4*$A12+4),0)+IF(Analyse!$E$107="X",INDIRECT("'DATA - økonomi'!H"&amp;4+15*$A12+4*$A12+5),0)+IF(Analyse!$E$108="X",INDIRECT("'DATA - økonomi'!H"&amp;4+15*$A12+4*$A12+6),0)+IF(Analyse!$E$109="X",INDIRECT("'DATA - økonomi'!H"&amp;4+15*$A12+4*$A12+7),0)+IF(Analyse!$E$110="X",INDIRECT("'DATA - økonomi'!H"&amp;4+15*$A12+4*$A12+8),0)+IF(Analyse!$E$111="X",INDIRECT("'DATA - økonomi'!H"&amp;4+15*$A12+4*$A12+9),0)+IF(Analyse!$E$112="X",INDIRECT("'DATA - økonomi'!H"&amp;4+15*$A12+4*$A12+10),0)+IF(Analyse!$E$115="X",INDIRECT("'DATA - økonomi'!H"&amp;4+15*$A12+4*$A12+11),0)+IF(Analyse!$E$116="X",INDIRECT("'DATA - økonomi'!H"&amp;4+15*$A12+4*$A12+12),0)+IF(Analyse!$E$117="X",INDIRECT("'DATA - økonomi'!H"&amp;4+15*$A12+4*$A12+13),0)+IF(Analyse!$E$129="X",INDIRECT("'DATA - økonomi'!H"&amp;4+15*$A12+4*$A12+14),0)</f>
        <v>0</v>
      </c>
      <c r="I12" s="42">
        <f ca="1">IF(Analyse!$E$3="X",INDIRECT("'DATA - økonomi'!I"&amp;4+15*$A12+4*$A12+0),0)+IF(Analyse!$E$4="X",INDIRECT("'DATA - økonomi'!I"&amp;4+15*$A12+4*$A12+1),0)+IF(Analyse!$E$104="X",INDIRECT("'DATA - økonomi'!I"&amp;4+15*$A12+4*$A12+2),0)+IF(Analyse!$E$105="X",INDIRECT("'DATA - økonomi'!I"&amp;4+15*$A12+4*$A12+3),0)+IF(Analyse!$E$106="X",INDIRECT("'DATA - økonomi'!I"&amp;4+15*$A12+4*$A12+4),0)+IF(Analyse!$E$107="X",INDIRECT("'DATA - økonomi'!I"&amp;4+15*$A12+4*$A12+5),0)+IF(Analyse!$E$108="X",INDIRECT("'DATA - økonomi'!I"&amp;4+15*$A12+4*$A12+6),0)+IF(Analyse!$E$109="X",INDIRECT("'DATA - økonomi'!I"&amp;4+15*$A12+4*$A12+7),0)+IF(Analyse!$E$110="X",INDIRECT("'DATA - økonomi'!I"&amp;4+15*$A12+4*$A12+8),0)+IF(Analyse!$E$111="X",INDIRECT("'DATA - økonomi'!I"&amp;4+15*$A12+4*$A12+9),0)+IF(Analyse!$E$112="X",INDIRECT("'DATA - økonomi'!I"&amp;4+15*$A12+4*$A12+10),0)+IF(Analyse!$E$115="X",INDIRECT("'DATA - økonomi'!I"&amp;4+15*$A12+4*$A12+11),0)+IF(Analyse!$E$116="X",INDIRECT("'DATA - økonomi'!I"&amp;4+15*$A12+4*$A12+12),0)+IF(Analyse!$E$117="X",INDIRECT("'DATA - økonomi'!I"&amp;4+15*$A12+4*$A12+13),0)+IF(Analyse!$E$129="X",INDIRECT("'DATA - økonomi'!I"&amp;4+15*$A12+4*$A12+14),0)</f>
        <v>0</v>
      </c>
      <c r="J12" s="42">
        <f ca="1">IF(Analyse!$E$3="X",INDIRECT("'DATA - økonomi'!J"&amp;4+15*$A12+4*$A12+0),0)+IF(Analyse!$E$4="X",INDIRECT("'DATA - økonomi'!J"&amp;4+15*$A12+4*$A12+1),0)+IF(Analyse!$E$104="X",INDIRECT("'DATA - økonomi'!J"&amp;4+15*$A12+4*$A12+2),0)+IF(Analyse!$E$105="X",INDIRECT("'DATA - økonomi'!J"&amp;4+15*$A12+4*$A12+3),0)+IF(Analyse!$E$106="X",INDIRECT("'DATA - økonomi'!J"&amp;4+15*$A12+4*$A12+4),0)+IF(Analyse!$E$107="X",INDIRECT("'DATA - økonomi'!J"&amp;4+15*$A12+4*$A12+5),0)+IF(Analyse!$E$108="X",INDIRECT("'DATA - økonomi'!J"&amp;4+15*$A12+4*$A12+6),0)+IF(Analyse!$E$109="X",INDIRECT("'DATA - økonomi'!J"&amp;4+15*$A12+4*$A12+7),0)+IF(Analyse!$E$110="X",INDIRECT("'DATA - økonomi'!J"&amp;4+15*$A12+4*$A12+8),0)+IF(Analyse!$E$111="X",INDIRECT("'DATA - økonomi'!J"&amp;4+15*$A12+4*$A12+9),0)+IF(Analyse!$E$112="X",INDIRECT("'DATA - økonomi'!J"&amp;4+15*$A12+4*$A12+10),0)+IF(Analyse!$E$115="X",INDIRECT("'DATA - økonomi'!J"&amp;4+15*$A12+4*$A12+11),0)+IF(Analyse!$E$116="X",INDIRECT("'DATA - økonomi'!J"&amp;4+15*$A12+4*$A12+12),0)+IF(Analyse!$E$117="X",INDIRECT("'DATA - økonomi'!J"&amp;4+15*$A12+4*$A12+13),0)+IF(Analyse!$E$129="X",INDIRECT("'DATA - økonomi'!J"&amp;4+15*$A12+4*$A12+14),0)</f>
        <v>0</v>
      </c>
      <c r="K12" s="42">
        <f ca="1">IF(Analyse!$E$3="X",INDIRECT("'DATA - økonomi'!K"&amp;4+15*$A12+4*$A12+0),0)+IF(Analyse!$E$4="X",INDIRECT("'DATA - økonomi'!K"&amp;4+15*$A12+4*$A12+1),0)+IF(Analyse!$E$104="X",INDIRECT("'DATA - økonomi'!K"&amp;4+15*$A12+4*$A12+2),0)+IF(Analyse!$E$105="X",INDIRECT("'DATA - økonomi'!K"&amp;4+15*$A12+4*$A12+3),0)+IF(Analyse!$E$106="X",INDIRECT("'DATA - økonomi'!K"&amp;4+15*$A12+4*$A12+4),0)+IF(Analyse!$E$107="X",INDIRECT("'DATA - økonomi'!K"&amp;4+15*$A12+4*$A12+5),0)+IF(Analyse!$E$108="X",INDIRECT("'DATA - økonomi'!K"&amp;4+15*$A12+4*$A12+6),0)+IF(Analyse!$E$109="X",INDIRECT("'DATA - økonomi'!K"&amp;4+15*$A12+4*$A12+7),0)+IF(Analyse!$E$110="X",INDIRECT("'DATA - økonomi'!K"&amp;4+15*$A12+4*$A12+8),0)+IF(Analyse!$E$111="X",INDIRECT("'DATA - økonomi'!K"&amp;4+15*$A12+4*$A12+9),0)+IF(Analyse!$E$112="X",INDIRECT("'DATA - økonomi'!K"&amp;4+15*$A12+4*$A12+10),0)+IF(Analyse!$E$115="X",INDIRECT("'DATA - økonomi'!K"&amp;4+15*$A12+4*$A12+11),0)+IF(Analyse!$E$116="X",INDIRECT("'DATA - økonomi'!K"&amp;4+15*$A12+4*$A12+12),0)+IF(Analyse!$E$117="X",INDIRECT("'DATA - økonomi'!K"&amp;4+15*$A12+4*$A12+13),0)+IF(Analyse!$E$129="X",INDIRECT("'DATA - økonomi'!K"&amp;4+15*$A12+4*$A12+14),0)</f>
        <v>0</v>
      </c>
      <c r="L12" s="42">
        <f ca="1">IF(Analyse!$E$3="X",INDIRECT("'DATA - økonomi'!L"&amp;4+15*$A12+4*$A12+0),0)+IF(Analyse!$E$4="X",INDIRECT("'DATA - økonomi'!L"&amp;4+15*$A12+4*$A12+1),0)+IF(Analyse!$E$104="X",INDIRECT("'DATA - økonomi'!L"&amp;4+15*$A12+4*$A12+2),0)+IF(Analyse!$E$105="X",INDIRECT("'DATA - økonomi'!L"&amp;4+15*$A12+4*$A12+3),0)+IF(Analyse!$E$106="X",INDIRECT("'DATA - økonomi'!L"&amp;4+15*$A12+4*$A12+4),0)+IF(Analyse!$E$107="X",INDIRECT("'DATA - økonomi'!L"&amp;4+15*$A12+4*$A12+5),0)+IF(Analyse!$E$108="X",INDIRECT("'DATA - økonomi'!L"&amp;4+15*$A12+4*$A12+6),0)+IF(Analyse!$E$109="X",INDIRECT("'DATA - økonomi'!L"&amp;4+15*$A12+4*$A12+7),0)+IF(Analyse!$E$110="X",INDIRECT("'DATA - økonomi'!L"&amp;4+15*$A12+4*$A12+8),0)+IF(Analyse!$E$111="X",INDIRECT("'DATA - økonomi'!L"&amp;4+15*$A12+4*$A12+9),0)+IF(Analyse!$E$112="X",INDIRECT("'DATA - økonomi'!L"&amp;4+15*$A12+4*$A12+10),0)+IF(Analyse!$E$115="X",INDIRECT("'DATA - økonomi'!L"&amp;4+15*$A12+4*$A12+11),0)+IF(Analyse!$E$116="X",INDIRECT("'DATA - økonomi'!L"&amp;4+15*$A12+4*$A12+12),0)+IF(Analyse!$E$117="X",INDIRECT("'DATA - økonomi'!L"&amp;4+15*$A12+4*$A12+13),0)+IF(Analyse!$E$129="X",INDIRECT("'DATA - økonomi'!L"&amp;4+15*$A12+4*$A12+14),0)</f>
        <v>0</v>
      </c>
      <c r="M12" s="42">
        <f ca="1">IF(Analyse!$E$3="X",INDIRECT("'DATA - økonomi'!M"&amp;4+15*$A12+4*$A12+0),0)+IF(Analyse!$E$4="X",INDIRECT("'DATA - økonomi'!M"&amp;4+15*$A12+4*$A12+1),0)+IF(Analyse!$E$104="X",INDIRECT("'DATA - økonomi'!M"&amp;4+15*$A12+4*$A12+2),0)+IF(Analyse!$E$105="X",INDIRECT("'DATA - økonomi'!M"&amp;4+15*$A12+4*$A12+3),0)+IF(Analyse!$E$106="X",INDIRECT("'DATA - økonomi'!M"&amp;4+15*$A12+4*$A12+4),0)+IF(Analyse!$E$107="X",INDIRECT("'DATA - økonomi'!M"&amp;4+15*$A12+4*$A12+5),0)+IF(Analyse!$E$108="X",INDIRECT("'DATA - økonomi'!M"&amp;4+15*$A12+4*$A12+6),0)+IF(Analyse!$E$109="X",INDIRECT("'DATA - økonomi'!M"&amp;4+15*$A12+4*$A12+7),0)+IF(Analyse!$E$110="X",INDIRECT("'DATA - økonomi'!M"&amp;4+15*$A12+4*$A12+8),0)+IF(Analyse!$E$111="X",INDIRECT("'DATA - økonomi'!M"&amp;4+15*$A12+4*$A12+9),0)+IF(Analyse!$E$112="X",INDIRECT("'DATA - økonomi'!M"&amp;4+15*$A12+4*$A12+10),0)+IF(Analyse!$E$115="X",INDIRECT("'DATA - økonomi'!M"&amp;4+15*$A12+4*$A12+11),0)+IF(Analyse!$E$116="X",INDIRECT("'DATA - økonomi'!M"&amp;4+15*$A12+4*$A12+12),0)+IF(Analyse!$E$117="X",INDIRECT("'DATA - økonomi'!M"&amp;4+15*$A12+4*$A12+13),0)+IF(Analyse!$E$129="X",INDIRECT("'DATA - økonomi'!M"&amp;4+15*$A12+4*$A12+14),0)</f>
        <v>0</v>
      </c>
      <c r="N12" s="38"/>
      <c r="O12" s="41" t="s">
        <v>20</v>
      </c>
      <c r="P12" s="42">
        <f ca="1">IF(Analyse!$E$3="X",INDIRECT("'DATA - økonomi'!P"&amp;4+15*$A12+4*$A12+0),0)+IF(Analyse!$E$4="X",INDIRECT("'DATA - økonomi'!P"&amp;4+15*$A12+4*$A12+1),0)+IF(Analyse!$E$104="X",INDIRECT("'DATA - økonomi'!P"&amp;4+15*$A12+4*$A12+2),0)+IF(Analyse!$E$105="X",INDIRECT("'DATA - økonomi'!P"&amp;4+15*$A12+4*$A12+3),0)+IF(Analyse!$E$106="X",INDIRECT("'DATA - økonomi'!P"&amp;4+15*$A12+4*$A12+4),0)+IF(Analyse!$E$107="X",INDIRECT("'DATA - økonomi'!P"&amp;4+15*$A12+4*$A12+5),0)+IF(Analyse!$E$108="X",INDIRECT("'DATA - økonomi'!P"&amp;4+15*$A12+4*$A12+6),0)+IF(Analyse!$E$109="X",INDIRECT("'DATA - økonomi'!P"&amp;4+15*$A12+4*$A12+7),0)+IF(Analyse!$E$110="X",INDIRECT("'DATA - økonomi'!P"&amp;4+15*$A12+4*$A12+8),0)+IF(Analyse!$E$111="X",INDIRECT("'DATA - økonomi'!P"&amp;4+15*$A12+4*$A12+9),0)+IF(Analyse!$E$112="X",INDIRECT("'DATA - økonomi'!P"&amp;4+15*$A12+4*$A12+10),0)+IF(Analyse!$E$115="X",INDIRECT("'DATA - økonomi'!P"&amp;4+15*$A12+4*$A12+11),0)+IF(Analyse!$E$116="X",INDIRECT("'DATA - økonomi'!P"&amp;4+15*$A12+4*$A12+12),0)+IF(Analyse!$E$117="X",INDIRECT("'DATA - økonomi'!P"&amp;4+15*$A12+4*$A12+13),0)+IF(Analyse!$E$129="X",INDIRECT("'DATA - økonomi'!P"&amp;4+15*$A12+4*$A12+14),0)</f>
        <v>0</v>
      </c>
      <c r="Q12" s="42">
        <f ca="1">IF(Analyse!$E$3="X",INDIRECT("'DATA - økonomi'!Q"&amp;4+15*$A12+4*$A12+0),0)+IF(Analyse!$E$4="X",INDIRECT("'DATA - økonomi'!Q"&amp;4+15*$A12+4*$A12+1),0)+IF(Analyse!$E$104="X",INDIRECT("'DATA - økonomi'!Q"&amp;4+15*$A12+4*$A12+2),0)+IF(Analyse!$E$105="X",INDIRECT("'DATA - økonomi'!Q"&amp;4+15*$A12+4*$A12+3),0)+IF(Analyse!$E$106="X",INDIRECT("'DATA - økonomi'!Q"&amp;4+15*$A12+4*$A12+4),0)+IF(Analyse!$E$107="X",INDIRECT("'DATA - økonomi'!Q"&amp;4+15*$A12+4*$A12+5),0)+IF(Analyse!$E$108="X",INDIRECT("'DATA - økonomi'!Q"&amp;4+15*$A12+4*$A12+6),0)+IF(Analyse!$E$109="X",INDIRECT("'DATA - økonomi'!Q"&amp;4+15*$A12+4*$A12+7),0)+IF(Analyse!$E$110="X",INDIRECT("'DATA - økonomi'!Q"&amp;4+15*$A12+4*$A12+8),0)+IF(Analyse!$E$111="X",INDIRECT("'DATA - økonomi'!Q"&amp;4+15*$A12+4*$A12+9),0)+IF(Analyse!$E$112="X",INDIRECT("'DATA - økonomi'!Q"&amp;4+15*$A12+4*$A12+10),0)+IF(Analyse!$E$115="X",INDIRECT("'DATA - økonomi'!Q"&amp;4+15*$A12+4*$A12+11),0)+IF(Analyse!$E$116="X",INDIRECT("'DATA - økonomi'!Q"&amp;4+15*$A12+4*$A12+12),0)+IF(Analyse!$E$117="X",INDIRECT("'DATA - økonomi'!Q"&amp;4+15*$A12+4*$A12+13),0)+IF(Analyse!$E$129="X",INDIRECT("'DATA - økonomi'!Q"&amp;4+15*$A12+4*$A12+14),0)</f>
        <v>0</v>
      </c>
      <c r="R12" s="42">
        <f ca="1">IF(Analyse!$E$3="X",INDIRECT("'DATA - økonomi'!R"&amp;4+15*$A12+4*$A12+0),0)+IF(Analyse!$E$4="X",INDIRECT("'DATA - økonomi'!R"&amp;4+15*$A12+4*$A12+1),0)+IF(Analyse!$E$104="X",INDIRECT("'DATA - økonomi'!R"&amp;4+15*$A12+4*$A12+2),0)+IF(Analyse!$E$105="X",INDIRECT("'DATA - økonomi'!R"&amp;4+15*$A12+4*$A12+3),0)+IF(Analyse!$E$106="X",INDIRECT("'DATA - økonomi'!R"&amp;4+15*$A12+4*$A12+4),0)+IF(Analyse!$E$107="X",INDIRECT("'DATA - økonomi'!R"&amp;4+15*$A12+4*$A12+5),0)+IF(Analyse!$E$108="X",INDIRECT("'DATA - økonomi'!R"&amp;4+15*$A12+4*$A12+6),0)+IF(Analyse!$E$109="X",INDIRECT("'DATA - økonomi'!R"&amp;4+15*$A12+4*$A12+7),0)+IF(Analyse!$E$110="X",INDIRECT("'DATA - økonomi'!R"&amp;4+15*$A12+4*$A12+8),0)+IF(Analyse!$E$111="X",INDIRECT("'DATA - økonomi'!R"&amp;4+15*$A12+4*$A12+9),0)+IF(Analyse!$E$112="X",INDIRECT("'DATA - økonomi'!R"&amp;4+15*$A12+4*$A12+10),0)+IF(Analyse!$E$115="X",INDIRECT("'DATA - økonomi'!R"&amp;4+15*$A12+4*$A12+11),0)+IF(Analyse!$E$116="X",INDIRECT("'DATA - økonomi'!R"&amp;4+15*$A12+4*$A12+12),0)+IF(Analyse!$E$117="X",INDIRECT("'DATA - økonomi'!R"&amp;4+15*$A12+4*$A12+13),0)+IF(Analyse!$E$129="X",INDIRECT("'DATA - økonomi'!R"&amp;4+15*$A12+4*$A12+14),0)</f>
        <v>0</v>
      </c>
      <c r="S12" s="42">
        <f ca="1">IF(Analyse!$E$3="X",INDIRECT("'DATA - økonomi'!S"&amp;4+15*$A12+4*$A12+0),0)+IF(Analyse!$E$4="X",INDIRECT("'DATA - økonomi'!S"&amp;4+15*$A12+4*$A12+1),0)+IF(Analyse!$E$104="X",INDIRECT("'DATA - økonomi'!S"&amp;4+15*$A12+4*$A12+2),0)+IF(Analyse!$E$105="X",INDIRECT("'DATA - økonomi'!S"&amp;4+15*$A12+4*$A12+3),0)+IF(Analyse!$E$106="X",INDIRECT("'DATA - økonomi'!S"&amp;4+15*$A12+4*$A12+4),0)+IF(Analyse!$E$107="X",INDIRECT("'DATA - økonomi'!S"&amp;4+15*$A12+4*$A12+5),0)+IF(Analyse!$E$108="X",INDIRECT("'DATA - økonomi'!S"&amp;4+15*$A12+4*$A12+6),0)+IF(Analyse!$E$109="X",INDIRECT("'DATA - økonomi'!S"&amp;4+15*$A12+4*$A12+7),0)+IF(Analyse!$E$110="X",INDIRECT("'DATA - økonomi'!S"&amp;4+15*$A12+4*$A12+8),0)+IF(Analyse!$E$111="X",INDIRECT("'DATA - økonomi'!S"&amp;4+15*$A12+4*$A12+9),0)+IF(Analyse!$E$112="X",INDIRECT("'DATA - økonomi'!S"&amp;4+15*$A12+4*$A12+10),0)+IF(Analyse!$E$115="X",INDIRECT("'DATA - økonomi'!S"&amp;4+15*$A12+4*$A12+11),0)+IF(Analyse!$E$116="X",INDIRECT("'DATA - økonomi'!S"&amp;4+15*$A12+4*$A12+12),0)+IF(Analyse!$E$117="X",INDIRECT("'DATA - økonomi'!S"&amp;4+15*$A12+4*$A12+13),0)+IF(Analyse!$E$129="X",INDIRECT("'DATA - økonomi'!S"&amp;4+15*$A12+4*$A12+14),0)</f>
        <v>0</v>
      </c>
      <c r="T12" s="42">
        <f ca="1">IF(Analyse!$E$3="X",INDIRECT("'DATA - økonomi'!T"&amp;4+15*$A12+4*$A12+0),0)+IF(Analyse!$E$4="X",INDIRECT("'DATA - økonomi'!T"&amp;4+15*$A12+4*$A12+1),0)+IF(Analyse!$E$104="X",INDIRECT("'DATA - økonomi'!T"&amp;4+15*$A12+4*$A12+2),0)+IF(Analyse!$E$105="X",INDIRECT("'DATA - økonomi'!T"&amp;4+15*$A12+4*$A12+3),0)+IF(Analyse!$E$106="X",INDIRECT("'DATA - økonomi'!T"&amp;4+15*$A12+4*$A12+4),0)+IF(Analyse!$E$107="X",INDIRECT("'DATA - økonomi'!T"&amp;4+15*$A12+4*$A12+5),0)+IF(Analyse!$E$108="X",INDIRECT("'DATA - økonomi'!T"&amp;4+15*$A12+4*$A12+6),0)+IF(Analyse!$E$109="X",INDIRECT("'DATA - økonomi'!T"&amp;4+15*$A12+4*$A12+7),0)+IF(Analyse!$E$110="X",INDIRECT("'DATA - økonomi'!T"&amp;4+15*$A12+4*$A12+8),0)+IF(Analyse!$E$111="X",INDIRECT("'DATA - økonomi'!T"&amp;4+15*$A12+4*$A12+9),0)+IF(Analyse!$E$112="X",INDIRECT("'DATA - økonomi'!T"&amp;4+15*$A12+4*$A12+10),0)+IF(Analyse!$E$115="X",INDIRECT("'DATA - økonomi'!T"&amp;4+15*$A12+4*$A12+11),0)+IF(Analyse!$E$116="X",INDIRECT("'DATA - økonomi'!T"&amp;4+15*$A12+4*$A12+12),0)+IF(Analyse!$E$117="X",INDIRECT("'DATA - økonomi'!T"&amp;4+15*$A12+4*$A12+13),0)+IF(Analyse!$E$129="X",INDIRECT("'DATA - økonomi'!T"&amp;4+15*$A12+4*$A12+14),0)</f>
        <v>0</v>
      </c>
      <c r="U12" s="42">
        <f ca="1">IF(Analyse!$E$3="X",INDIRECT("'DATA - økonomi'!U"&amp;4+15*$A12+4*$A12+0),0)+IF(Analyse!$E$4="X",INDIRECT("'DATA - økonomi'!U"&amp;4+15*$A12+4*$A12+1),0)+IF(Analyse!$E$104="X",INDIRECT("'DATA - økonomi'!U"&amp;4+15*$A12+4*$A12+2),0)+IF(Analyse!$E$105="X",INDIRECT("'DATA - økonomi'!U"&amp;4+15*$A12+4*$A12+3),0)+IF(Analyse!$E$106="X",INDIRECT("'DATA - økonomi'!U"&amp;4+15*$A12+4*$A12+4),0)+IF(Analyse!$E$107="X",INDIRECT("'DATA - økonomi'!U"&amp;4+15*$A12+4*$A12+5),0)+IF(Analyse!$E$108="X",INDIRECT("'DATA - økonomi'!U"&amp;4+15*$A12+4*$A12+6),0)+IF(Analyse!$E$109="X",INDIRECT("'DATA - økonomi'!U"&amp;4+15*$A12+4*$A12+7),0)+IF(Analyse!$E$110="X",INDIRECT("'DATA - økonomi'!U"&amp;4+15*$A12+4*$A12+8),0)+IF(Analyse!$E$111="X",INDIRECT("'DATA - økonomi'!U"&amp;4+15*$A12+4*$A12+9),0)+IF(Analyse!$E$112="X",INDIRECT("'DATA - økonomi'!U"&amp;4+15*$A12+4*$A12+10),0)+IF(Analyse!$E$115="X",INDIRECT("'DATA - økonomi'!U"&amp;4+15*$A12+4*$A12+11),0)+IF(Analyse!$E$116="X",INDIRECT("'DATA - økonomi'!U"&amp;4+15*$A12+4*$A12+12),0)+IF(Analyse!$E$117="X",INDIRECT("'DATA - økonomi'!U"&amp;4+15*$A12+4*$A12+13),0)+IF(Analyse!$E$129="X",INDIRECT("'DATA - økonomi'!U"&amp;4+15*$A12+4*$A12+14),0)</f>
        <v>0</v>
      </c>
      <c r="V12" s="42">
        <f ca="1">IF(Analyse!$E$3="X",INDIRECT("'DATA - økonomi'!V"&amp;4+15*$A12+4*$A12+0),0)+IF(Analyse!$E$4="X",INDIRECT("'DATA - økonomi'!V"&amp;4+15*$A12+4*$A12+1),0)+IF(Analyse!$E$104="X",INDIRECT("'DATA - økonomi'!V"&amp;4+15*$A12+4*$A12+2),0)+IF(Analyse!$E$105="X",INDIRECT("'DATA - økonomi'!V"&amp;4+15*$A12+4*$A12+3),0)+IF(Analyse!$E$106="X",INDIRECT("'DATA - økonomi'!V"&amp;4+15*$A12+4*$A12+4),0)+IF(Analyse!$E$107="X",INDIRECT("'DATA - økonomi'!V"&amp;4+15*$A12+4*$A12+5),0)+IF(Analyse!$E$108="X",INDIRECT("'DATA - økonomi'!V"&amp;4+15*$A12+4*$A12+6),0)+IF(Analyse!$E$109="X",INDIRECT("'DATA - økonomi'!V"&amp;4+15*$A12+4*$A12+7),0)+IF(Analyse!$E$110="X",INDIRECT("'DATA - økonomi'!V"&amp;4+15*$A12+4*$A12+8),0)+IF(Analyse!$E$111="X",INDIRECT("'DATA - økonomi'!V"&amp;4+15*$A12+4*$A12+9),0)+IF(Analyse!$E$112="X",INDIRECT("'DATA - økonomi'!V"&amp;4+15*$A12+4*$A12+10),0)+IF(Analyse!$E$115="X",INDIRECT("'DATA - økonomi'!V"&amp;4+15*$A12+4*$A12+11),0)+IF(Analyse!$E$116="X",INDIRECT("'DATA - økonomi'!V"&amp;4+15*$A12+4*$A12+12),0)+IF(Analyse!$E$117="X",INDIRECT("'DATA - økonomi'!V"&amp;4+15*$A12+4*$A12+13),0)+IF(Analyse!$E$129="X",INDIRECT("'DATA - økonomi'!V"&amp;4+15*$A12+4*$A12+14),0)</f>
        <v>0</v>
      </c>
      <c r="W12" s="42">
        <f ca="1">IF(Analyse!$E$3="X",INDIRECT("'DATA - økonomi'!W"&amp;4+15*$A12+4*$A12+0),0)+IF(Analyse!$E$4="X",INDIRECT("'DATA - økonomi'!W"&amp;4+15*$A12+4*$A12+1),0)+IF(Analyse!$E$104="X",INDIRECT("'DATA - økonomi'!W"&amp;4+15*$A12+4*$A12+2),0)+IF(Analyse!$E$105="X",INDIRECT("'DATA - økonomi'!W"&amp;4+15*$A12+4*$A12+3),0)+IF(Analyse!$E$106="X",INDIRECT("'DATA - økonomi'!W"&amp;4+15*$A12+4*$A12+4),0)+IF(Analyse!$E$107="X",INDIRECT("'DATA - økonomi'!W"&amp;4+15*$A12+4*$A12+5),0)+IF(Analyse!$E$108="X",INDIRECT("'DATA - økonomi'!W"&amp;4+15*$A12+4*$A12+6),0)+IF(Analyse!$E$109="X",INDIRECT("'DATA - økonomi'!W"&amp;4+15*$A12+4*$A12+7),0)+IF(Analyse!$E$110="X",INDIRECT("'DATA - økonomi'!W"&amp;4+15*$A12+4*$A12+8),0)+IF(Analyse!$E$111="X",INDIRECT("'DATA - økonomi'!W"&amp;4+15*$A12+4*$A12+9),0)+IF(Analyse!$E$112="X",INDIRECT("'DATA - økonomi'!W"&amp;4+15*$A12+4*$A12+10),0)+IF(Analyse!$E$115="X",INDIRECT("'DATA - økonomi'!W"&amp;4+15*$A12+4*$A12+11),0)+IF(Analyse!$E$116="X",INDIRECT("'DATA - økonomi'!W"&amp;4+15*$A12+4*$A12+12),0)+IF(Analyse!$E$117="X",INDIRECT("'DATA - økonomi'!W"&amp;4+15*$A12+4*$A12+13),0)+IF(Analyse!$E$129="X",INDIRECT("'DATA - økonomi'!W"&amp;4+15*$A12+4*$A12+14),0)</f>
        <v>0</v>
      </c>
      <c r="X12" s="42">
        <f ca="1">IF(Analyse!$E$3="X",INDIRECT("'DATA - økonomi'!X"&amp;4+15*$A12+4*$A12+0),0)+IF(Analyse!$E$4="X",INDIRECT("'DATA - økonomi'!X"&amp;4+15*$A12+4*$A12+1),0)+IF(Analyse!$E$104="X",INDIRECT("'DATA - økonomi'!X"&amp;4+15*$A12+4*$A12+2),0)+IF(Analyse!$E$105="X",INDIRECT("'DATA - økonomi'!X"&amp;4+15*$A12+4*$A12+3),0)+IF(Analyse!$E$106="X",INDIRECT("'DATA - økonomi'!X"&amp;4+15*$A12+4*$A12+4),0)+IF(Analyse!$E$107="X",INDIRECT("'DATA - økonomi'!X"&amp;4+15*$A12+4*$A12+5),0)+IF(Analyse!$E$108="X",INDIRECT("'DATA - økonomi'!X"&amp;4+15*$A12+4*$A12+6),0)+IF(Analyse!$E$109="X",INDIRECT("'DATA - økonomi'!X"&amp;4+15*$A12+4*$A12+7),0)+IF(Analyse!$E$110="X",INDIRECT("'DATA - økonomi'!X"&amp;4+15*$A12+4*$A12+8),0)+IF(Analyse!$E$111="X",INDIRECT("'DATA - økonomi'!X"&amp;4+15*$A12+4*$A12+9),0)+IF(Analyse!$E$112="X",INDIRECT("'DATA - økonomi'!X"&amp;4+15*$A12+4*$A12+10),0)+IF(Analyse!$E$115="X",INDIRECT("'DATA - økonomi'!X"&amp;4+15*$A12+4*$A12+11),0)+IF(Analyse!$E$116="X",INDIRECT("'DATA - økonomi'!X"&amp;4+15*$A12+4*$A12+12),0)+IF(Analyse!$E$117="X",INDIRECT("'DATA - økonomi'!X"&amp;4+15*$A12+4*$A12+13),0)+IF(Analyse!$E$129="X",INDIRECT("'DATA - økonomi'!X"&amp;4+15*$A12+4*$A12+14),0)</f>
        <v>0</v>
      </c>
      <c r="Y12" s="42">
        <f ca="1">IF(Analyse!$E$3="X",INDIRECT("'DATA - økonomi'!Y"&amp;4+15*$A12+4*$A12+0),0)+IF(Analyse!$E$4="X",INDIRECT("'DATA - økonomi'!Y"&amp;4+15*$A12+4*$A12+1),0)+IF(Analyse!$E$104="X",INDIRECT("'DATA - økonomi'!Y"&amp;4+15*$A12+4*$A12+2),0)+IF(Analyse!$E$105="X",INDIRECT("'DATA - økonomi'!Y"&amp;4+15*$A12+4*$A12+3),0)+IF(Analyse!$E$106="X",INDIRECT("'DATA - økonomi'!Y"&amp;4+15*$A12+4*$A12+4),0)+IF(Analyse!$E$107="X",INDIRECT("'DATA - økonomi'!Y"&amp;4+15*$A12+4*$A12+5),0)+IF(Analyse!$E$108="X",INDIRECT("'DATA - økonomi'!Y"&amp;4+15*$A12+4*$A12+6),0)+IF(Analyse!$E$109="X",INDIRECT("'DATA - økonomi'!Y"&amp;4+15*$A12+4*$A12+7),0)+IF(Analyse!$E$110="X",INDIRECT("'DATA - økonomi'!Y"&amp;4+15*$A12+4*$A12+8),0)+IF(Analyse!$E$111="X",INDIRECT("'DATA - økonomi'!Y"&amp;4+15*$A12+4*$A12+9),0)+IF(Analyse!$E$112="X",INDIRECT("'DATA - økonomi'!Y"&amp;4+15*$A12+4*$A12+10),0)+IF(Analyse!$E$115="X",INDIRECT("'DATA - økonomi'!Y"&amp;4+15*$A12+4*$A12+11),0)+IF(Analyse!$E$116="X",INDIRECT("'DATA - økonomi'!Y"&amp;4+15*$A12+4*$A12+12),0)+IF(Analyse!$E$117="X",INDIRECT("'DATA - økonomi'!Y"&amp;4+15*$A12+4*$A12+13),0)+IF(Analyse!$E$129="X",INDIRECT("'DATA - økonomi'!Y"&amp;4+15*$A12+4*$A12+14),0)</f>
        <v>0</v>
      </c>
      <c r="Z12" s="42">
        <f ca="1">IF(Analyse!$E$3="X",INDIRECT("'DATA - økonomi'!Z"&amp;4+15*$A12+4*$A12+0),0)+IF(Analyse!$E$4="X",INDIRECT("'DATA - økonomi'!Z"&amp;4+15*$A12+4*$A12+1),0)+IF(Analyse!$E$104="X",INDIRECT("'DATA - økonomi'!Z"&amp;4+15*$A12+4*$A12+2),0)+IF(Analyse!$E$105="X",INDIRECT("'DATA - økonomi'!Z"&amp;4+15*$A12+4*$A12+3),0)+IF(Analyse!$E$106="X",INDIRECT("'DATA - økonomi'!Z"&amp;4+15*$A12+4*$A12+4),0)+IF(Analyse!$E$107="X",INDIRECT("'DATA - økonomi'!Z"&amp;4+15*$A12+4*$A12+5),0)+IF(Analyse!$E$108="X",INDIRECT("'DATA - økonomi'!Z"&amp;4+15*$A12+4*$A12+6),0)+IF(Analyse!$E$109="X",INDIRECT("'DATA - økonomi'!Z"&amp;4+15*$A12+4*$A12+7),0)+IF(Analyse!$E$110="X",INDIRECT("'DATA - økonomi'!Z"&amp;4+15*$A12+4*$A12+8),0)+IF(Analyse!$E$111="X",INDIRECT("'DATA - økonomi'!Z"&amp;4+15*$A12+4*$A12+9),0)+IF(Analyse!$E$112="X",INDIRECT("'DATA - økonomi'!Z"&amp;4+15*$A12+4*$A12+10),0)+IF(Analyse!$E$115="X",INDIRECT("'DATA - økonomi'!Z"&amp;4+15*$A12+4*$A12+11),0)+IF(Analyse!$E$116="X",INDIRECT("'DATA - økonomi'!Z"&amp;4+15*$A12+4*$A12+12),0)+IF(Analyse!$E$117="X",INDIRECT("'DATA - økonomi'!Z"&amp;4+15*$A12+4*$A12+13),0)+IF(Analyse!$E$129="X",INDIRECT("'DATA - økonomi'!Z"&amp;4+15*$A12+4*$A12+14),0)</f>
        <v>0</v>
      </c>
      <c r="AA12" s="36"/>
      <c r="AB12" s="41" t="s">
        <v>20</v>
      </c>
      <c r="AC12" s="42">
        <f ca="1">IF(Analyse!$E$3="X",INDIRECT("'DATA - økonomi'!AC"&amp;4+15*$A12+4*$A12+0),0)+IF(Analyse!$E$4="X",INDIRECT("'DATA - økonomi'!AC"&amp;4+15*$A12+4*$A12+1),0)+IF(Analyse!$E$104="X",INDIRECT("'DATA - økonomi'!AC"&amp;4+15*$A12+4*$A12+2),0)+IF(Analyse!$E$105="X",INDIRECT("'DATA - økonomi'!AC"&amp;4+15*$A12+4*$A12+3),0)+IF(Analyse!$E$106="X",INDIRECT("'DATA - økonomi'!AC"&amp;4+15*$A12+4*$A12+4),0)+IF(Analyse!$E$107="X",INDIRECT("'DATA - økonomi'!AC"&amp;4+15*$A12+4*$A12+5),0)+IF(Analyse!$E$108="X",INDIRECT("'DATA - økonomi'!AC"&amp;4+15*$A12+4*$A12+6),0)+IF(Analyse!$E$109="X",INDIRECT("'DATA - økonomi'!AC"&amp;4+15*$A12+4*$A12+7),0)+IF(Analyse!$E$110="X",INDIRECT("'DATA - økonomi'!AC"&amp;4+15*$A12+4*$A12+8),0)+IF(Analyse!$E$111="X",INDIRECT("'DATA - økonomi'!AC"&amp;4+15*$A12+4*$A12+9),0)+IF(Analyse!$E$112="X",INDIRECT("'DATA - økonomi'!AC"&amp;4+15*$A12+4*$A12+10),0)+IF(Analyse!$E$115="X",INDIRECT("'DATA - økonomi'!AC"&amp;4+15*$A12+4*$A12+11),0)+IF(Analyse!$E$116="X",INDIRECT("'DATA - økonomi'!AC"&amp;4+15*$A12+4*$A12+12),0)+IF(Analyse!$E$117="X",INDIRECT("'DATA - økonomi'!AC"&amp;4+15*$A12+4*$A12+13),0)+IF(Analyse!$E$129="X",INDIRECT("'DATA - økonomi'!AC"&amp;4+15*$A12+4*$A12+14),0)</f>
        <v>0</v>
      </c>
      <c r="AD12" s="42">
        <f ca="1">IF(Analyse!$E$3="X",INDIRECT("'DATA - økonomi'!AD"&amp;4+15*$A12+4*$A12+0),0)+IF(Analyse!$E$4="X",INDIRECT("'DATA - økonomi'!AD"&amp;4+15*$A12+4*$A12+1),0)+IF(Analyse!$E$104="X",INDIRECT("'DATA - økonomi'!AD"&amp;4+15*$A12+4*$A12+2),0)+IF(Analyse!$E$105="X",INDIRECT("'DATA - økonomi'!AD"&amp;4+15*$A12+4*$A12+3),0)+IF(Analyse!$E$106="X",INDIRECT("'DATA - økonomi'!AD"&amp;4+15*$A12+4*$A12+4),0)+IF(Analyse!$E$107="X",INDIRECT("'DATA - økonomi'!AD"&amp;4+15*$A12+4*$A12+5),0)+IF(Analyse!$E$108="X",INDIRECT("'DATA - økonomi'!AD"&amp;4+15*$A12+4*$A12+6),0)+IF(Analyse!$E$109="X",INDIRECT("'DATA - økonomi'!AD"&amp;4+15*$A12+4*$A12+7),0)+IF(Analyse!$E$110="X",INDIRECT("'DATA - økonomi'!AD"&amp;4+15*$A12+4*$A12+8),0)+IF(Analyse!$E$111="X",INDIRECT("'DATA - økonomi'!AD"&amp;4+15*$A12+4*$A12+9),0)+IF(Analyse!$E$112="X",INDIRECT("'DATA - økonomi'!AD"&amp;4+15*$A12+4*$A12+10),0)+IF(Analyse!$E$115="X",INDIRECT("'DATA - økonomi'!AD"&amp;4+15*$A12+4*$A12+11),0)+IF(Analyse!$E$116="X",INDIRECT("'DATA - økonomi'!AD"&amp;4+15*$A12+4*$A12+12),0)+IF(Analyse!$E$117="X",INDIRECT("'DATA - økonomi'!AD"&amp;4+15*$A12+4*$A12+13),0)+IF(Analyse!$E$129="X",INDIRECT("'DATA - økonomi'!AD"&amp;4+15*$A12+4*$A12+14),0)</f>
        <v>0</v>
      </c>
      <c r="AE12" s="42">
        <f ca="1">IF(Analyse!$E$3="X",INDIRECT("'DATA - økonomi'!AE"&amp;4+15*$A12+4*$A12+0),0)+IF(Analyse!$E$4="X",INDIRECT("'DATA - økonomi'!AE"&amp;4+15*$A12+4*$A12+1),0)+IF(Analyse!$E$104="X",INDIRECT("'DATA - økonomi'!AE"&amp;4+15*$A12+4*$A12+2),0)+IF(Analyse!$E$105="X",INDIRECT("'DATA - økonomi'!AE"&amp;4+15*$A12+4*$A12+3),0)+IF(Analyse!$E$106="X",INDIRECT("'DATA - økonomi'!AE"&amp;4+15*$A12+4*$A12+4),0)+IF(Analyse!$E$107="X",INDIRECT("'DATA - økonomi'!AE"&amp;4+15*$A12+4*$A12+5),0)+IF(Analyse!$E$108="X",INDIRECT("'DATA - økonomi'!AE"&amp;4+15*$A12+4*$A12+6),0)+IF(Analyse!$E$109="X",INDIRECT("'DATA - økonomi'!AE"&amp;4+15*$A12+4*$A12+7),0)+IF(Analyse!$E$110="X",INDIRECT("'DATA - økonomi'!AE"&amp;4+15*$A12+4*$A12+8),0)+IF(Analyse!$E$111="X",INDIRECT("'DATA - økonomi'!AE"&amp;4+15*$A12+4*$A12+9),0)+IF(Analyse!$E$112="X",INDIRECT("'DATA - økonomi'!AE"&amp;4+15*$A12+4*$A12+10),0)+IF(Analyse!$E$115="X",INDIRECT("'DATA - økonomi'!AE"&amp;4+15*$A12+4*$A12+11),0)+IF(Analyse!$E$116="X",INDIRECT("'DATA - økonomi'!AE"&amp;4+15*$A12+4*$A12+12),0)+IF(Analyse!$E$117="X",INDIRECT("'DATA - økonomi'!AE"&amp;4+15*$A12+4*$A12+13),0)+IF(Analyse!$E$129="X",INDIRECT("'DATA - økonomi'!AE"&amp;4+15*$A12+4*$A12+14),0)</f>
        <v>0</v>
      </c>
      <c r="AF12" s="42">
        <f ca="1">IF(Analyse!$E$3="X",INDIRECT("'DATA - økonomi'!AF"&amp;4+15*$A12+4*$A12+0),0)+IF(Analyse!$E$4="X",INDIRECT("'DATA - økonomi'!AF"&amp;4+15*$A12+4*$A12+1),0)+IF(Analyse!$E$104="X",INDIRECT("'DATA - økonomi'!AF"&amp;4+15*$A12+4*$A12+2),0)+IF(Analyse!$E$105="X",INDIRECT("'DATA - økonomi'!AF"&amp;4+15*$A12+4*$A12+3),0)+IF(Analyse!$E$106="X",INDIRECT("'DATA - økonomi'!AF"&amp;4+15*$A12+4*$A12+4),0)+IF(Analyse!$E$107="X",INDIRECT("'DATA - økonomi'!AF"&amp;4+15*$A12+4*$A12+5),0)+IF(Analyse!$E$108="X",INDIRECT("'DATA - økonomi'!AF"&amp;4+15*$A12+4*$A12+6),0)+IF(Analyse!$E$109="X",INDIRECT("'DATA - økonomi'!AF"&amp;4+15*$A12+4*$A12+7),0)+IF(Analyse!$E$110="X",INDIRECT("'DATA - økonomi'!AF"&amp;4+15*$A12+4*$A12+8),0)+IF(Analyse!$E$111="X",INDIRECT("'DATA - økonomi'!AF"&amp;4+15*$A12+4*$A12+9),0)+IF(Analyse!$E$112="X",INDIRECT("'DATA - økonomi'!AF"&amp;4+15*$A12+4*$A12+10),0)+IF(Analyse!$E$115="X",INDIRECT("'DATA - økonomi'!AF"&amp;4+15*$A12+4*$A12+11),0)+IF(Analyse!$E$116="X",INDIRECT("'DATA - økonomi'!AF"&amp;4+15*$A12+4*$A12+12),0)+IF(Analyse!$E$117="X",INDIRECT("'DATA - økonomi'!AF"&amp;4+15*$A12+4*$A12+13),0)+IF(Analyse!$E$129="X",INDIRECT("'DATA - økonomi'!AF"&amp;4+15*$A12+4*$A12+14),0)</f>
        <v>0</v>
      </c>
      <c r="AG12" s="42">
        <f ca="1">IF(Analyse!$E$3="X",INDIRECT("'DATA - økonomi'!AG"&amp;4+15*$A12+4*$A12+0),0)+IF(Analyse!$E$4="X",INDIRECT("'DATA - økonomi'!AG"&amp;4+15*$A12+4*$A12+1),0)+IF(Analyse!$E$104="X",INDIRECT("'DATA - økonomi'!AG"&amp;4+15*$A12+4*$A12+2),0)+IF(Analyse!$E$105="X",INDIRECT("'DATA - økonomi'!AG"&amp;4+15*$A12+4*$A12+3),0)+IF(Analyse!$E$106="X",INDIRECT("'DATA - økonomi'!AG"&amp;4+15*$A12+4*$A12+4),0)+IF(Analyse!$E$107="X",INDIRECT("'DATA - økonomi'!AG"&amp;4+15*$A12+4*$A12+5),0)+IF(Analyse!$E$108="X",INDIRECT("'DATA - økonomi'!AG"&amp;4+15*$A12+4*$A12+6),0)+IF(Analyse!$E$109="X",INDIRECT("'DATA - økonomi'!AG"&amp;4+15*$A12+4*$A12+7),0)+IF(Analyse!$E$110="X",INDIRECT("'DATA - økonomi'!AG"&amp;4+15*$A12+4*$A12+8),0)+IF(Analyse!$E$111="X",INDIRECT("'DATA - økonomi'!AG"&amp;4+15*$A12+4*$A12+9),0)+IF(Analyse!$E$112="X",INDIRECT("'DATA - økonomi'!AG"&amp;4+15*$A12+4*$A12+10),0)+IF(Analyse!$E$115="X",INDIRECT("'DATA - økonomi'!AG"&amp;4+15*$A12+4*$A12+11),0)+IF(Analyse!$E$116="X",INDIRECT("'DATA - økonomi'!AG"&amp;4+15*$A12+4*$A12+12),0)+IF(Analyse!$E$117="X",INDIRECT("'DATA - økonomi'!AG"&amp;4+15*$A12+4*$A12+13),0)+IF(Analyse!$E$129="X",INDIRECT("'DATA - økonomi'!AG"&amp;4+15*$A12+4*$A12+14),0)</f>
        <v>0</v>
      </c>
      <c r="AH12" s="42">
        <f ca="1">IF(Analyse!$E$3="X",INDIRECT("'DATA - økonomi'!AH"&amp;4+15*$A12+4*$A12+0),0)+IF(Analyse!$E$4="X",INDIRECT("'DATA - økonomi'!AH"&amp;4+15*$A12+4*$A12+1),0)+IF(Analyse!$E$104="X",INDIRECT("'DATA - økonomi'!AH"&amp;4+15*$A12+4*$A12+2),0)+IF(Analyse!$E$105="X",INDIRECT("'DATA - økonomi'!AH"&amp;4+15*$A12+4*$A12+3),0)+IF(Analyse!$E$106="X",INDIRECT("'DATA - økonomi'!AH"&amp;4+15*$A12+4*$A12+4),0)+IF(Analyse!$E$107="X",INDIRECT("'DATA - økonomi'!AH"&amp;4+15*$A12+4*$A12+5),0)+IF(Analyse!$E$108="X",INDIRECT("'DATA - økonomi'!AH"&amp;4+15*$A12+4*$A12+6),0)+IF(Analyse!$E$109="X",INDIRECT("'DATA - økonomi'!AH"&amp;4+15*$A12+4*$A12+7),0)+IF(Analyse!$E$110="X",INDIRECT("'DATA - økonomi'!AH"&amp;4+15*$A12+4*$A12+8),0)+IF(Analyse!$E$111="X",INDIRECT("'DATA - økonomi'!AH"&amp;4+15*$A12+4*$A12+9),0)+IF(Analyse!$E$112="X",INDIRECT("'DATA - økonomi'!AH"&amp;4+15*$A12+4*$A12+10),0)+IF(Analyse!$E$115="X",INDIRECT("'DATA - økonomi'!AH"&amp;4+15*$A12+4*$A12+11),0)+IF(Analyse!$E$116="X",INDIRECT("'DATA - økonomi'!AH"&amp;4+15*$A12+4*$A12+12),0)+IF(Analyse!$E$117="X",INDIRECT("'DATA - økonomi'!AH"&amp;4+15*$A12+4*$A12+13),0)+IF(Analyse!$E$129="X",INDIRECT("'DATA - økonomi'!AH"&amp;4+15*$A12+4*$A12+14),0)</f>
        <v>0</v>
      </c>
      <c r="AI12" s="42">
        <f ca="1">IF(Analyse!$E$3="X",INDIRECT("'DATA - økonomi'!AI"&amp;4+15*$A12+4*$A12+0),0)+IF(Analyse!$E$4="X",INDIRECT("'DATA - økonomi'!AI"&amp;4+15*$A12+4*$A12+1),0)+IF(Analyse!$E$104="X",INDIRECT("'DATA - økonomi'!AI"&amp;4+15*$A12+4*$A12+2),0)+IF(Analyse!$E$105="X",INDIRECT("'DATA - økonomi'!AI"&amp;4+15*$A12+4*$A12+3),0)+IF(Analyse!$E$106="X",INDIRECT("'DATA - økonomi'!AI"&amp;4+15*$A12+4*$A12+4),0)+IF(Analyse!$E$107="X",INDIRECT("'DATA - økonomi'!AI"&amp;4+15*$A12+4*$A12+5),0)+IF(Analyse!$E$108="X",INDIRECT("'DATA - økonomi'!AI"&amp;4+15*$A12+4*$A12+6),0)+IF(Analyse!$E$109="X",INDIRECT("'DATA - økonomi'!AI"&amp;4+15*$A12+4*$A12+7),0)+IF(Analyse!$E$110="X",INDIRECT("'DATA - økonomi'!AI"&amp;4+15*$A12+4*$A12+8),0)+IF(Analyse!$E$111="X",INDIRECT("'DATA - økonomi'!AI"&amp;4+15*$A12+4*$A12+9),0)+IF(Analyse!$E$112="X",INDIRECT("'DATA - økonomi'!AI"&amp;4+15*$A12+4*$A12+10),0)+IF(Analyse!$E$115="X",INDIRECT("'DATA - økonomi'!AI"&amp;4+15*$A12+4*$A12+11),0)+IF(Analyse!$E$116="X",INDIRECT("'DATA - økonomi'!AI"&amp;4+15*$A12+4*$A12+12),0)+IF(Analyse!$E$117="X",INDIRECT("'DATA - økonomi'!AI"&amp;4+15*$A12+4*$A12+13),0)+IF(Analyse!$E$129="X",INDIRECT("'DATA - økonomi'!AI"&amp;4+15*$A12+4*$A12+14),0)</f>
        <v>0</v>
      </c>
      <c r="AJ12" s="42">
        <f ca="1">IF(Analyse!$E$3="X",INDIRECT("'DATA - økonomi'!AJ"&amp;4+15*$A12+4*$A12+0),0)+IF(Analyse!$E$4="X",INDIRECT("'DATA - økonomi'!AJ"&amp;4+15*$A12+4*$A12+1),0)+IF(Analyse!$E$104="X",INDIRECT("'DATA - økonomi'!AJ"&amp;4+15*$A12+4*$A12+2),0)+IF(Analyse!$E$105="X",INDIRECT("'DATA - økonomi'!AJ"&amp;4+15*$A12+4*$A12+3),0)+IF(Analyse!$E$106="X",INDIRECT("'DATA - økonomi'!AJ"&amp;4+15*$A12+4*$A12+4),0)+IF(Analyse!$E$107="X",INDIRECT("'DATA - økonomi'!AJ"&amp;4+15*$A12+4*$A12+5),0)+IF(Analyse!$E$108="X",INDIRECT("'DATA - økonomi'!AJ"&amp;4+15*$A12+4*$A12+6),0)+IF(Analyse!$E$109="X",INDIRECT("'DATA - økonomi'!AJ"&amp;4+15*$A12+4*$A12+7),0)+IF(Analyse!$E$110="X",INDIRECT("'DATA - økonomi'!AJ"&amp;4+15*$A12+4*$A12+8),0)+IF(Analyse!$E$111="X",INDIRECT("'DATA - økonomi'!AJ"&amp;4+15*$A12+4*$A12+9),0)+IF(Analyse!$E$112="X",INDIRECT("'DATA - økonomi'!AJ"&amp;4+15*$A12+4*$A12+10),0)+IF(Analyse!$E$115="X",INDIRECT("'DATA - økonomi'!AJ"&amp;4+15*$A12+4*$A12+11),0)+IF(Analyse!$E$116="X",INDIRECT("'DATA - økonomi'!AJ"&amp;4+15*$A12+4*$A12+12),0)+IF(Analyse!$E$117="X",INDIRECT("'DATA - økonomi'!AJ"&amp;4+15*$A12+4*$A12+13),0)+IF(Analyse!$E$129="X",INDIRECT("'DATA - økonomi'!AJ"&amp;4+15*$A12+4*$A12+14),0)</f>
        <v>0</v>
      </c>
      <c r="AK12" s="42">
        <f ca="1">IF(Analyse!$E$3="X",INDIRECT("'DATA - økonomi'!AK"&amp;4+15*$A12+4*$A12+0),0)+IF(Analyse!$E$4="X",INDIRECT("'DATA - økonomi'!AK"&amp;4+15*$A12+4*$A12+1),0)+IF(Analyse!$E$104="X",INDIRECT("'DATA - økonomi'!AK"&amp;4+15*$A12+4*$A12+2),0)+IF(Analyse!$E$105="X",INDIRECT("'DATA - økonomi'!AK"&amp;4+15*$A12+4*$A12+3),0)+IF(Analyse!$E$106="X",INDIRECT("'DATA - økonomi'!AK"&amp;4+15*$A12+4*$A12+4),0)+IF(Analyse!$E$107="X",INDIRECT("'DATA - økonomi'!AK"&amp;4+15*$A12+4*$A12+5),0)+IF(Analyse!$E$108="X",INDIRECT("'DATA - økonomi'!AK"&amp;4+15*$A12+4*$A12+6),0)+IF(Analyse!$E$109="X",INDIRECT("'DATA - økonomi'!AK"&amp;4+15*$A12+4*$A12+7),0)+IF(Analyse!$E$110="X",INDIRECT("'DATA - økonomi'!AK"&amp;4+15*$A12+4*$A12+8),0)+IF(Analyse!$E$111="X",INDIRECT("'DATA - økonomi'!AK"&amp;4+15*$A12+4*$A12+9),0)+IF(Analyse!$E$112="X",INDIRECT("'DATA - økonomi'!AK"&amp;4+15*$A12+4*$A12+10),0)+IF(Analyse!$E$115="X",INDIRECT("'DATA - økonomi'!AK"&amp;4+15*$A12+4*$A12+11),0)+IF(Analyse!$E$116="X",INDIRECT("'DATA - økonomi'!AK"&amp;4+15*$A12+4*$A12+12),0)+IF(Analyse!$E$117="X",INDIRECT("'DATA - økonomi'!AK"&amp;4+15*$A12+4*$A12+13),0)+IF(Analyse!$E$129="X",INDIRECT("'DATA - økonomi'!AK"&amp;4+15*$A12+4*$A12+14),0)</f>
        <v>0</v>
      </c>
      <c r="AL12" s="42">
        <f ca="1">IF(Analyse!$E$3="X",INDIRECT("'DATA - økonomi'!AL"&amp;4+15*$A12+4*$A12+0),0)+IF(Analyse!$E$4="X",INDIRECT("'DATA - økonomi'!AL"&amp;4+15*$A12+4*$A12+1),0)+IF(Analyse!$E$104="X",INDIRECT("'DATA - økonomi'!AL"&amp;4+15*$A12+4*$A12+2),0)+IF(Analyse!$E$105="X",INDIRECT("'DATA - økonomi'!AL"&amp;4+15*$A12+4*$A12+3),0)+IF(Analyse!$E$106="X",INDIRECT("'DATA - økonomi'!AL"&amp;4+15*$A12+4*$A12+4),0)+IF(Analyse!$E$107="X",INDIRECT("'DATA - økonomi'!AL"&amp;4+15*$A12+4*$A12+5),0)+IF(Analyse!$E$108="X",INDIRECT("'DATA - økonomi'!AL"&amp;4+15*$A12+4*$A12+6),0)+IF(Analyse!$E$109="X",INDIRECT("'DATA - økonomi'!AL"&amp;4+15*$A12+4*$A12+7),0)+IF(Analyse!$E$110="X",INDIRECT("'DATA - økonomi'!AL"&amp;4+15*$A12+4*$A12+8),0)+IF(Analyse!$E$111="X",INDIRECT("'DATA - økonomi'!AL"&amp;4+15*$A12+4*$A12+9),0)+IF(Analyse!$E$112="X",INDIRECT("'DATA - økonomi'!AL"&amp;4+15*$A12+4*$A12+10),0)+IF(Analyse!$E$115="X",INDIRECT("'DATA - økonomi'!AL"&amp;4+15*$A12+4*$A12+11),0)+IF(Analyse!$E$116="X",INDIRECT("'DATA - økonomi'!AL"&amp;4+15*$A12+4*$A12+12),0)+IF(Analyse!$E$117="X",INDIRECT("'DATA - økonomi'!AL"&amp;4+15*$A12+4*$A12+13),0)+IF(Analyse!$E$129="X",INDIRECT("'DATA - økonomi'!AL"&amp;4+15*$A12+4*$A12+14),0)</f>
        <v>0</v>
      </c>
      <c r="AM12" s="36"/>
      <c r="AN12" s="41" t="s">
        <v>20</v>
      </c>
      <c r="AO12" s="42">
        <f t="shared" ca="1" si="0"/>
        <v>21466.799999999999</v>
      </c>
      <c r="AP12" s="42">
        <f t="shared" ca="1" si="1"/>
        <v>21376.2</v>
      </c>
      <c r="AQ12" s="42">
        <f t="shared" ca="1" si="2"/>
        <v>21466.799999999999</v>
      </c>
      <c r="AR12" s="42">
        <f t="shared" ca="1" si="3"/>
        <v>21376.2</v>
      </c>
      <c r="AS12" s="42">
        <f t="shared" ca="1" si="4"/>
        <v>21361.257000000001</v>
      </c>
      <c r="AT12" s="42">
        <f t="shared" ca="1" si="5"/>
        <v>21339.824000000001</v>
      </c>
      <c r="AU12" s="42">
        <f t="shared" ca="1" si="6"/>
        <v>21351.648000000001</v>
      </c>
      <c r="AV12" s="42">
        <f t="shared" ca="1" si="7"/>
        <v>21410.51</v>
      </c>
      <c r="AW12" s="42">
        <f t="shared" ca="1" si="8"/>
        <v>21458.3</v>
      </c>
      <c r="AX12" s="42">
        <f t="shared" ca="1" si="9"/>
        <v>21310.448000000004</v>
      </c>
      <c r="AY12" s="36"/>
    </row>
    <row r="13" spans="1:51" x14ac:dyDescent="0.25">
      <c r="A13" s="38">
        <v>9</v>
      </c>
      <c r="B13" s="41" t="s">
        <v>21</v>
      </c>
      <c r="C13" s="42">
        <f ca="1">IF(Analyse!$E$3="X",INDIRECT("'DATA - økonomi'!C"&amp;4+15*$A13+4*$A13+0),0)+IF(Analyse!$E$4="X",INDIRECT("'DATA - økonomi'!C"&amp;4+15*$A13+4*$A13+1),0)+IF(Analyse!$E$104="X",INDIRECT("'DATA - økonomi'!C"&amp;4+15*$A13+4*$A13+2),0)+IF(Analyse!$E$105="X",INDIRECT("'DATA - økonomi'!C"&amp;4+15*$A13+4*$A13+3),0)+IF(Analyse!$E$106="X",INDIRECT("'DATA - økonomi'!C"&amp;4+15*$A13+4*$A13+4),0)+IF(Analyse!$E$107="X",INDIRECT("'DATA - økonomi'!C"&amp;4+15*$A13+4*$A13+5),0)+IF(Analyse!$E$108="X",INDIRECT("'DATA - økonomi'!C"&amp;4+15*$A13+4*$A13+6),0)+IF(Analyse!$E$109="X",INDIRECT("'DATA - økonomi'!C"&amp;4+15*$A13+4*$A13+7),0)+IF(Analyse!$E$110="X",INDIRECT("'DATA - økonomi'!C"&amp;4+15*$A13+4*$A13+8),0)+IF(Analyse!$E$111="X",INDIRECT("'DATA - økonomi'!C"&amp;4+15*$A13+4*$A13+9),0)+IF(Analyse!$E$112="X",INDIRECT("'DATA - økonomi'!C"&amp;4+15*$A13+4*$A13+10),0)+IF(Analyse!$E$115="X",INDIRECT("'DATA - økonomi'!C"&amp;4+15*$A13+4*$A13+11),0)+IF(Analyse!$E$116="X",INDIRECT("'DATA - økonomi'!C"&amp;4+15*$A13+4*$A13+12),0)+IF(Analyse!$E$117="X",INDIRECT("'DATA - økonomi'!C"&amp;4+15*$A13+4*$A13+13),0)+IF(Analyse!$E$129="X",INDIRECT("'DATA - økonomi'!C"&amp;4+15*$A13+4*$A13+14),0)</f>
        <v>0</v>
      </c>
      <c r="D13" s="42">
        <f ca="1">IF(Analyse!$E$3="X",INDIRECT("'DATA - økonomi'!D"&amp;4+15*$A13+4*$A13+0),0)+IF(Analyse!$E$4="X",INDIRECT("'DATA - økonomi'!D"&amp;4+15*$A13+4*$A13+1),0)+IF(Analyse!$E$104="X",INDIRECT("'DATA - økonomi'!D"&amp;4+15*$A13+4*$A13+2),0)+IF(Analyse!$E$105="X",INDIRECT("'DATA - økonomi'!D"&amp;4+15*$A13+4*$A13+3),0)+IF(Analyse!$E$106="X",INDIRECT("'DATA - økonomi'!D"&amp;4+15*$A13+4*$A13+4),0)+IF(Analyse!$E$107="X",INDIRECT("'DATA - økonomi'!D"&amp;4+15*$A13+4*$A13+5),0)+IF(Analyse!$E$108="X",INDIRECT("'DATA - økonomi'!D"&amp;4+15*$A13+4*$A13+6),0)+IF(Analyse!$E$109="X",INDIRECT("'DATA - økonomi'!D"&amp;4+15*$A13+4*$A13+7),0)+IF(Analyse!$E$110="X",INDIRECT("'DATA - økonomi'!D"&amp;4+15*$A13+4*$A13+8),0)+IF(Analyse!$E$111="X",INDIRECT("'DATA - økonomi'!D"&amp;4+15*$A13+4*$A13+9),0)+IF(Analyse!$E$112="X",INDIRECT("'DATA - økonomi'!D"&amp;4+15*$A13+4*$A13+10),0)+IF(Analyse!$E$115="X",INDIRECT("'DATA - økonomi'!D"&amp;4+15*$A13+4*$A13+11),0)+IF(Analyse!$E$116="X",INDIRECT("'DATA - økonomi'!D"&amp;4+15*$A13+4*$A13+12),0)+IF(Analyse!$E$117="X",INDIRECT("'DATA - økonomi'!D"&amp;4+15*$A13+4*$A13+13),0)+IF(Analyse!$E$129="X",INDIRECT("'DATA - økonomi'!D"&amp;4+15*$A13+4*$A13+14),0)</f>
        <v>0</v>
      </c>
      <c r="E13" s="42">
        <f ca="1">IF(Analyse!$E$3="X",INDIRECT("'DATA - økonomi'!E"&amp;4+15*$A13+4*$A13+0),0)+IF(Analyse!$E$4="X",INDIRECT("'DATA - økonomi'!E"&amp;4+15*$A13+4*$A13+1),0)+IF(Analyse!$E$104="X",INDIRECT("'DATA - økonomi'!E"&amp;4+15*$A13+4*$A13+2),0)+IF(Analyse!$E$105="X",INDIRECT("'DATA - økonomi'!E"&amp;4+15*$A13+4*$A13+3),0)+IF(Analyse!$E$106="X",INDIRECT("'DATA - økonomi'!E"&amp;4+15*$A13+4*$A13+4),0)+IF(Analyse!$E$107="X",INDIRECT("'DATA - økonomi'!E"&amp;4+15*$A13+4*$A13+5),0)+IF(Analyse!$E$108="X",INDIRECT("'DATA - økonomi'!E"&amp;4+15*$A13+4*$A13+6),0)+IF(Analyse!$E$109="X",INDIRECT("'DATA - økonomi'!E"&amp;4+15*$A13+4*$A13+7),0)+IF(Analyse!$E$110="X",INDIRECT("'DATA - økonomi'!E"&amp;4+15*$A13+4*$A13+8),0)+IF(Analyse!$E$111="X",INDIRECT("'DATA - økonomi'!E"&amp;4+15*$A13+4*$A13+9),0)+IF(Analyse!$E$112="X",INDIRECT("'DATA - økonomi'!E"&amp;4+15*$A13+4*$A13+10),0)+IF(Analyse!$E$115="X",INDIRECT("'DATA - økonomi'!E"&amp;4+15*$A13+4*$A13+11),0)+IF(Analyse!$E$116="X",INDIRECT("'DATA - økonomi'!E"&amp;4+15*$A13+4*$A13+12),0)+IF(Analyse!$E$117="X",INDIRECT("'DATA - økonomi'!E"&amp;4+15*$A13+4*$A13+13),0)+IF(Analyse!$E$129="X",INDIRECT("'DATA - økonomi'!E"&amp;4+15*$A13+4*$A13+14),0)</f>
        <v>0</v>
      </c>
      <c r="F13" s="42">
        <f ca="1">IF(Analyse!$E$3="X",INDIRECT("'DATA - økonomi'!F"&amp;4+15*$A13+4*$A13+0),0)+IF(Analyse!$E$4="X",INDIRECT("'DATA - økonomi'!F"&amp;4+15*$A13+4*$A13+1),0)+IF(Analyse!$E$104="X",INDIRECT("'DATA - økonomi'!F"&amp;4+15*$A13+4*$A13+2),0)+IF(Analyse!$E$105="X",INDIRECT("'DATA - økonomi'!F"&amp;4+15*$A13+4*$A13+3),0)+IF(Analyse!$E$106="X",INDIRECT("'DATA - økonomi'!F"&amp;4+15*$A13+4*$A13+4),0)+IF(Analyse!$E$107="X",INDIRECT("'DATA - økonomi'!F"&amp;4+15*$A13+4*$A13+5),0)+IF(Analyse!$E$108="X",INDIRECT("'DATA - økonomi'!F"&amp;4+15*$A13+4*$A13+6),0)+IF(Analyse!$E$109="X",INDIRECT("'DATA - økonomi'!F"&amp;4+15*$A13+4*$A13+7),0)+IF(Analyse!$E$110="X",INDIRECT("'DATA - økonomi'!F"&amp;4+15*$A13+4*$A13+8),0)+IF(Analyse!$E$111="X",INDIRECT("'DATA - økonomi'!F"&amp;4+15*$A13+4*$A13+9),0)+IF(Analyse!$E$112="X",INDIRECT("'DATA - økonomi'!F"&amp;4+15*$A13+4*$A13+10),0)+IF(Analyse!$E$115="X",INDIRECT("'DATA - økonomi'!F"&amp;4+15*$A13+4*$A13+11),0)+IF(Analyse!$E$116="X",INDIRECT("'DATA - økonomi'!F"&amp;4+15*$A13+4*$A13+12),0)+IF(Analyse!$E$117="X",INDIRECT("'DATA - økonomi'!F"&amp;4+15*$A13+4*$A13+13),0)+IF(Analyse!$E$129="X",INDIRECT("'DATA - økonomi'!F"&amp;4+15*$A13+4*$A13+14),0)</f>
        <v>0</v>
      </c>
      <c r="G13" s="42">
        <f ca="1">IF(Analyse!$E$3="X",INDIRECT("'DATA - økonomi'!G"&amp;4+15*$A13+4*$A13+0),0)+IF(Analyse!$E$4="X",INDIRECT("'DATA - økonomi'!G"&amp;4+15*$A13+4*$A13+1),0)+IF(Analyse!$E$104="X",INDIRECT("'DATA - økonomi'!G"&amp;4+15*$A13+4*$A13+2),0)+IF(Analyse!$E$105="X",INDIRECT("'DATA - økonomi'!G"&amp;4+15*$A13+4*$A13+3),0)+IF(Analyse!$E$106="X",INDIRECT("'DATA - økonomi'!G"&amp;4+15*$A13+4*$A13+4),0)+IF(Analyse!$E$107="X",INDIRECT("'DATA - økonomi'!G"&amp;4+15*$A13+4*$A13+5),0)+IF(Analyse!$E$108="X",INDIRECT("'DATA - økonomi'!G"&amp;4+15*$A13+4*$A13+6),0)+IF(Analyse!$E$109="X",INDIRECT("'DATA - økonomi'!G"&amp;4+15*$A13+4*$A13+7),0)+IF(Analyse!$E$110="X",INDIRECT("'DATA - økonomi'!G"&amp;4+15*$A13+4*$A13+8),0)+IF(Analyse!$E$111="X",INDIRECT("'DATA - økonomi'!G"&amp;4+15*$A13+4*$A13+9),0)+IF(Analyse!$E$112="X",INDIRECT("'DATA - økonomi'!G"&amp;4+15*$A13+4*$A13+10),0)+IF(Analyse!$E$115="X",INDIRECT("'DATA - økonomi'!G"&amp;4+15*$A13+4*$A13+11),0)+IF(Analyse!$E$116="X",INDIRECT("'DATA - økonomi'!G"&amp;4+15*$A13+4*$A13+12),0)+IF(Analyse!$E$117="X",INDIRECT("'DATA - økonomi'!G"&amp;4+15*$A13+4*$A13+13),0)+IF(Analyse!$E$129="X",INDIRECT("'DATA - økonomi'!G"&amp;4+15*$A13+4*$A13+14),0)</f>
        <v>0</v>
      </c>
      <c r="H13" s="42">
        <f ca="1">IF(Analyse!$E$3="X",INDIRECT("'DATA - økonomi'!H"&amp;4+15*$A13+4*$A13+0),0)+IF(Analyse!$E$4="X",INDIRECT("'DATA - økonomi'!H"&amp;4+15*$A13+4*$A13+1),0)+IF(Analyse!$E$104="X",INDIRECT("'DATA - økonomi'!H"&amp;4+15*$A13+4*$A13+2),0)+IF(Analyse!$E$105="X",INDIRECT("'DATA - økonomi'!H"&amp;4+15*$A13+4*$A13+3),0)+IF(Analyse!$E$106="X",INDIRECT("'DATA - økonomi'!H"&amp;4+15*$A13+4*$A13+4),0)+IF(Analyse!$E$107="X",INDIRECT("'DATA - økonomi'!H"&amp;4+15*$A13+4*$A13+5),0)+IF(Analyse!$E$108="X",INDIRECT("'DATA - økonomi'!H"&amp;4+15*$A13+4*$A13+6),0)+IF(Analyse!$E$109="X",INDIRECT("'DATA - økonomi'!H"&amp;4+15*$A13+4*$A13+7),0)+IF(Analyse!$E$110="X",INDIRECT("'DATA - økonomi'!H"&amp;4+15*$A13+4*$A13+8),0)+IF(Analyse!$E$111="X",INDIRECT("'DATA - økonomi'!H"&amp;4+15*$A13+4*$A13+9),0)+IF(Analyse!$E$112="X",INDIRECT("'DATA - økonomi'!H"&amp;4+15*$A13+4*$A13+10),0)+IF(Analyse!$E$115="X",INDIRECT("'DATA - økonomi'!H"&amp;4+15*$A13+4*$A13+11),0)+IF(Analyse!$E$116="X",INDIRECT("'DATA - økonomi'!H"&amp;4+15*$A13+4*$A13+12),0)+IF(Analyse!$E$117="X",INDIRECT("'DATA - økonomi'!H"&amp;4+15*$A13+4*$A13+13),0)+IF(Analyse!$E$129="X",INDIRECT("'DATA - økonomi'!H"&amp;4+15*$A13+4*$A13+14),0)</f>
        <v>0</v>
      </c>
      <c r="I13" s="42">
        <f ca="1">IF(Analyse!$E$3="X",INDIRECT("'DATA - økonomi'!I"&amp;4+15*$A13+4*$A13+0),0)+IF(Analyse!$E$4="X",INDIRECT("'DATA - økonomi'!I"&amp;4+15*$A13+4*$A13+1),0)+IF(Analyse!$E$104="X",INDIRECT("'DATA - økonomi'!I"&amp;4+15*$A13+4*$A13+2),0)+IF(Analyse!$E$105="X",INDIRECT("'DATA - økonomi'!I"&amp;4+15*$A13+4*$A13+3),0)+IF(Analyse!$E$106="X",INDIRECT("'DATA - økonomi'!I"&amp;4+15*$A13+4*$A13+4),0)+IF(Analyse!$E$107="X",INDIRECT("'DATA - økonomi'!I"&amp;4+15*$A13+4*$A13+5),0)+IF(Analyse!$E$108="X",INDIRECT("'DATA - økonomi'!I"&amp;4+15*$A13+4*$A13+6),0)+IF(Analyse!$E$109="X",INDIRECT("'DATA - økonomi'!I"&amp;4+15*$A13+4*$A13+7),0)+IF(Analyse!$E$110="X",INDIRECT("'DATA - økonomi'!I"&amp;4+15*$A13+4*$A13+8),0)+IF(Analyse!$E$111="X",INDIRECT("'DATA - økonomi'!I"&amp;4+15*$A13+4*$A13+9),0)+IF(Analyse!$E$112="X",INDIRECT("'DATA - økonomi'!I"&amp;4+15*$A13+4*$A13+10),0)+IF(Analyse!$E$115="X",INDIRECT("'DATA - økonomi'!I"&amp;4+15*$A13+4*$A13+11),0)+IF(Analyse!$E$116="X",INDIRECT("'DATA - økonomi'!I"&amp;4+15*$A13+4*$A13+12),0)+IF(Analyse!$E$117="X",INDIRECT("'DATA - økonomi'!I"&amp;4+15*$A13+4*$A13+13),0)+IF(Analyse!$E$129="X",INDIRECT("'DATA - økonomi'!I"&amp;4+15*$A13+4*$A13+14),0)</f>
        <v>0</v>
      </c>
      <c r="J13" s="42">
        <f ca="1">IF(Analyse!$E$3="X",INDIRECT("'DATA - økonomi'!J"&amp;4+15*$A13+4*$A13+0),0)+IF(Analyse!$E$4="X",INDIRECT("'DATA - økonomi'!J"&amp;4+15*$A13+4*$A13+1),0)+IF(Analyse!$E$104="X",INDIRECT("'DATA - økonomi'!J"&amp;4+15*$A13+4*$A13+2),0)+IF(Analyse!$E$105="X",INDIRECT("'DATA - økonomi'!J"&amp;4+15*$A13+4*$A13+3),0)+IF(Analyse!$E$106="X",INDIRECT("'DATA - økonomi'!J"&amp;4+15*$A13+4*$A13+4),0)+IF(Analyse!$E$107="X",INDIRECT("'DATA - økonomi'!J"&amp;4+15*$A13+4*$A13+5),0)+IF(Analyse!$E$108="X",INDIRECT("'DATA - økonomi'!J"&amp;4+15*$A13+4*$A13+6),0)+IF(Analyse!$E$109="X",INDIRECT("'DATA - økonomi'!J"&amp;4+15*$A13+4*$A13+7),0)+IF(Analyse!$E$110="X",INDIRECT("'DATA - økonomi'!J"&amp;4+15*$A13+4*$A13+8),0)+IF(Analyse!$E$111="X",INDIRECT("'DATA - økonomi'!J"&amp;4+15*$A13+4*$A13+9),0)+IF(Analyse!$E$112="X",INDIRECT("'DATA - økonomi'!J"&amp;4+15*$A13+4*$A13+10),0)+IF(Analyse!$E$115="X",INDIRECT("'DATA - økonomi'!J"&amp;4+15*$A13+4*$A13+11),0)+IF(Analyse!$E$116="X",INDIRECT("'DATA - økonomi'!J"&amp;4+15*$A13+4*$A13+12),0)+IF(Analyse!$E$117="X",INDIRECT("'DATA - økonomi'!J"&amp;4+15*$A13+4*$A13+13),0)+IF(Analyse!$E$129="X",INDIRECT("'DATA - økonomi'!J"&amp;4+15*$A13+4*$A13+14),0)</f>
        <v>0</v>
      </c>
      <c r="K13" s="42">
        <f ca="1">IF(Analyse!$E$3="X",INDIRECT("'DATA - økonomi'!K"&amp;4+15*$A13+4*$A13+0),0)+IF(Analyse!$E$4="X",INDIRECT("'DATA - økonomi'!K"&amp;4+15*$A13+4*$A13+1),0)+IF(Analyse!$E$104="X",INDIRECT("'DATA - økonomi'!K"&amp;4+15*$A13+4*$A13+2),0)+IF(Analyse!$E$105="X",INDIRECT("'DATA - økonomi'!K"&amp;4+15*$A13+4*$A13+3),0)+IF(Analyse!$E$106="X",INDIRECT("'DATA - økonomi'!K"&amp;4+15*$A13+4*$A13+4),0)+IF(Analyse!$E$107="X",INDIRECT("'DATA - økonomi'!K"&amp;4+15*$A13+4*$A13+5),0)+IF(Analyse!$E$108="X",INDIRECT("'DATA - økonomi'!K"&amp;4+15*$A13+4*$A13+6),0)+IF(Analyse!$E$109="X",INDIRECT("'DATA - økonomi'!K"&amp;4+15*$A13+4*$A13+7),0)+IF(Analyse!$E$110="X",INDIRECT("'DATA - økonomi'!K"&amp;4+15*$A13+4*$A13+8),0)+IF(Analyse!$E$111="X",INDIRECT("'DATA - økonomi'!K"&amp;4+15*$A13+4*$A13+9),0)+IF(Analyse!$E$112="X",INDIRECT("'DATA - økonomi'!K"&amp;4+15*$A13+4*$A13+10),0)+IF(Analyse!$E$115="X",INDIRECT("'DATA - økonomi'!K"&amp;4+15*$A13+4*$A13+11),0)+IF(Analyse!$E$116="X",INDIRECT("'DATA - økonomi'!K"&amp;4+15*$A13+4*$A13+12),0)+IF(Analyse!$E$117="X",INDIRECT("'DATA - økonomi'!K"&amp;4+15*$A13+4*$A13+13),0)+IF(Analyse!$E$129="X",INDIRECT("'DATA - økonomi'!K"&amp;4+15*$A13+4*$A13+14),0)</f>
        <v>0</v>
      </c>
      <c r="L13" s="42">
        <f ca="1">IF(Analyse!$E$3="X",INDIRECT("'DATA - økonomi'!L"&amp;4+15*$A13+4*$A13+0),0)+IF(Analyse!$E$4="X",INDIRECT("'DATA - økonomi'!L"&amp;4+15*$A13+4*$A13+1),0)+IF(Analyse!$E$104="X",INDIRECT("'DATA - økonomi'!L"&amp;4+15*$A13+4*$A13+2),0)+IF(Analyse!$E$105="X",INDIRECT("'DATA - økonomi'!L"&amp;4+15*$A13+4*$A13+3),0)+IF(Analyse!$E$106="X",INDIRECT("'DATA - økonomi'!L"&amp;4+15*$A13+4*$A13+4),0)+IF(Analyse!$E$107="X",INDIRECT("'DATA - økonomi'!L"&amp;4+15*$A13+4*$A13+5),0)+IF(Analyse!$E$108="X",INDIRECT("'DATA - økonomi'!L"&amp;4+15*$A13+4*$A13+6),0)+IF(Analyse!$E$109="X",INDIRECT("'DATA - økonomi'!L"&amp;4+15*$A13+4*$A13+7),0)+IF(Analyse!$E$110="X",INDIRECT("'DATA - økonomi'!L"&amp;4+15*$A13+4*$A13+8),0)+IF(Analyse!$E$111="X",INDIRECT("'DATA - økonomi'!L"&amp;4+15*$A13+4*$A13+9),0)+IF(Analyse!$E$112="X",INDIRECT("'DATA - økonomi'!L"&amp;4+15*$A13+4*$A13+10),0)+IF(Analyse!$E$115="X",INDIRECT("'DATA - økonomi'!L"&amp;4+15*$A13+4*$A13+11),0)+IF(Analyse!$E$116="X",INDIRECT("'DATA - økonomi'!L"&amp;4+15*$A13+4*$A13+12),0)+IF(Analyse!$E$117="X",INDIRECT("'DATA - økonomi'!L"&amp;4+15*$A13+4*$A13+13),0)+IF(Analyse!$E$129="X",INDIRECT("'DATA - økonomi'!L"&amp;4+15*$A13+4*$A13+14),0)</f>
        <v>0</v>
      </c>
      <c r="M13" s="42">
        <f ca="1">IF(Analyse!$E$3="X",INDIRECT("'DATA - økonomi'!M"&amp;4+15*$A13+4*$A13+0),0)+IF(Analyse!$E$4="X",INDIRECT("'DATA - økonomi'!M"&amp;4+15*$A13+4*$A13+1),0)+IF(Analyse!$E$104="X",INDIRECT("'DATA - økonomi'!M"&amp;4+15*$A13+4*$A13+2),0)+IF(Analyse!$E$105="X",INDIRECT("'DATA - økonomi'!M"&amp;4+15*$A13+4*$A13+3),0)+IF(Analyse!$E$106="X",INDIRECT("'DATA - økonomi'!M"&amp;4+15*$A13+4*$A13+4),0)+IF(Analyse!$E$107="X",INDIRECT("'DATA - økonomi'!M"&amp;4+15*$A13+4*$A13+5),0)+IF(Analyse!$E$108="X",INDIRECT("'DATA - økonomi'!M"&amp;4+15*$A13+4*$A13+6),0)+IF(Analyse!$E$109="X",INDIRECT("'DATA - økonomi'!M"&amp;4+15*$A13+4*$A13+7),0)+IF(Analyse!$E$110="X",INDIRECT("'DATA - økonomi'!M"&amp;4+15*$A13+4*$A13+8),0)+IF(Analyse!$E$111="X",INDIRECT("'DATA - økonomi'!M"&amp;4+15*$A13+4*$A13+9),0)+IF(Analyse!$E$112="X",INDIRECT("'DATA - økonomi'!M"&amp;4+15*$A13+4*$A13+10),0)+IF(Analyse!$E$115="X",INDIRECT("'DATA - økonomi'!M"&amp;4+15*$A13+4*$A13+11),0)+IF(Analyse!$E$116="X",INDIRECT("'DATA - økonomi'!M"&amp;4+15*$A13+4*$A13+12),0)+IF(Analyse!$E$117="X",INDIRECT("'DATA - økonomi'!M"&amp;4+15*$A13+4*$A13+13),0)+IF(Analyse!$E$129="X",INDIRECT("'DATA - økonomi'!M"&amp;4+15*$A13+4*$A13+14),0)</f>
        <v>0</v>
      </c>
      <c r="N13" s="38"/>
      <c r="O13" s="41" t="s">
        <v>21</v>
      </c>
      <c r="P13" s="42">
        <f ca="1">IF(Analyse!$E$3="X",INDIRECT("'DATA - økonomi'!P"&amp;4+15*$A13+4*$A13+0),0)+IF(Analyse!$E$4="X",INDIRECT("'DATA - økonomi'!P"&amp;4+15*$A13+4*$A13+1),0)+IF(Analyse!$E$104="X",INDIRECT("'DATA - økonomi'!P"&amp;4+15*$A13+4*$A13+2),0)+IF(Analyse!$E$105="X",INDIRECT("'DATA - økonomi'!P"&amp;4+15*$A13+4*$A13+3),0)+IF(Analyse!$E$106="X",INDIRECT("'DATA - økonomi'!P"&amp;4+15*$A13+4*$A13+4),0)+IF(Analyse!$E$107="X",INDIRECT("'DATA - økonomi'!P"&amp;4+15*$A13+4*$A13+5),0)+IF(Analyse!$E$108="X",INDIRECT("'DATA - økonomi'!P"&amp;4+15*$A13+4*$A13+6),0)+IF(Analyse!$E$109="X",INDIRECT("'DATA - økonomi'!P"&amp;4+15*$A13+4*$A13+7),0)+IF(Analyse!$E$110="X",INDIRECT("'DATA - økonomi'!P"&amp;4+15*$A13+4*$A13+8),0)+IF(Analyse!$E$111="X",INDIRECT("'DATA - økonomi'!P"&amp;4+15*$A13+4*$A13+9),0)+IF(Analyse!$E$112="X",INDIRECT("'DATA - økonomi'!P"&amp;4+15*$A13+4*$A13+10),0)+IF(Analyse!$E$115="X",INDIRECT("'DATA - økonomi'!P"&amp;4+15*$A13+4*$A13+11),0)+IF(Analyse!$E$116="X",INDIRECT("'DATA - økonomi'!P"&amp;4+15*$A13+4*$A13+12),0)+IF(Analyse!$E$117="X",INDIRECT("'DATA - økonomi'!P"&amp;4+15*$A13+4*$A13+13),0)+IF(Analyse!$E$129="X",INDIRECT("'DATA - økonomi'!P"&amp;4+15*$A13+4*$A13+14),0)</f>
        <v>0</v>
      </c>
      <c r="Q13" s="42">
        <f ca="1">IF(Analyse!$E$3="X",INDIRECT("'DATA - økonomi'!Q"&amp;4+15*$A13+4*$A13+0),0)+IF(Analyse!$E$4="X",INDIRECT("'DATA - økonomi'!Q"&amp;4+15*$A13+4*$A13+1),0)+IF(Analyse!$E$104="X",INDIRECT("'DATA - økonomi'!Q"&amp;4+15*$A13+4*$A13+2),0)+IF(Analyse!$E$105="X",INDIRECT("'DATA - økonomi'!Q"&amp;4+15*$A13+4*$A13+3),0)+IF(Analyse!$E$106="X",INDIRECT("'DATA - økonomi'!Q"&amp;4+15*$A13+4*$A13+4),0)+IF(Analyse!$E$107="X",INDIRECT("'DATA - økonomi'!Q"&amp;4+15*$A13+4*$A13+5),0)+IF(Analyse!$E$108="X",INDIRECT("'DATA - økonomi'!Q"&amp;4+15*$A13+4*$A13+6),0)+IF(Analyse!$E$109="X",INDIRECT("'DATA - økonomi'!Q"&amp;4+15*$A13+4*$A13+7),0)+IF(Analyse!$E$110="X",INDIRECT("'DATA - økonomi'!Q"&amp;4+15*$A13+4*$A13+8),0)+IF(Analyse!$E$111="X",INDIRECT("'DATA - økonomi'!Q"&amp;4+15*$A13+4*$A13+9),0)+IF(Analyse!$E$112="X",INDIRECT("'DATA - økonomi'!Q"&amp;4+15*$A13+4*$A13+10),0)+IF(Analyse!$E$115="X",INDIRECT("'DATA - økonomi'!Q"&amp;4+15*$A13+4*$A13+11),0)+IF(Analyse!$E$116="X",INDIRECT("'DATA - økonomi'!Q"&amp;4+15*$A13+4*$A13+12),0)+IF(Analyse!$E$117="X",INDIRECT("'DATA - økonomi'!Q"&amp;4+15*$A13+4*$A13+13),0)+IF(Analyse!$E$129="X",INDIRECT("'DATA - økonomi'!Q"&amp;4+15*$A13+4*$A13+14),0)</f>
        <v>0</v>
      </c>
      <c r="R13" s="42">
        <f ca="1">IF(Analyse!$E$3="X",INDIRECT("'DATA - økonomi'!R"&amp;4+15*$A13+4*$A13+0),0)+IF(Analyse!$E$4="X",INDIRECT("'DATA - økonomi'!R"&amp;4+15*$A13+4*$A13+1),0)+IF(Analyse!$E$104="X",INDIRECT("'DATA - økonomi'!R"&amp;4+15*$A13+4*$A13+2),0)+IF(Analyse!$E$105="X",INDIRECT("'DATA - økonomi'!R"&amp;4+15*$A13+4*$A13+3),0)+IF(Analyse!$E$106="X",INDIRECT("'DATA - økonomi'!R"&amp;4+15*$A13+4*$A13+4),0)+IF(Analyse!$E$107="X",INDIRECT("'DATA - økonomi'!R"&amp;4+15*$A13+4*$A13+5),0)+IF(Analyse!$E$108="X",INDIRECT("'DATA - økonomi'!R"&amp;4+15*$A13+4*$A13+6),0)+IF(Analyse!$E$109="X",INDIRECT("'DATA - økonomi'!R"&amp;4+15*$A13+4*$A13+7),0)+IF(Analyse!$E$110="X",INDIRECT("'DATA - økonomi'!R"&amp;4+15*$A13+4*$A13+8),0)+IF(Analyse!$E$111="X",INDIRECT("'DATA - økonomi'!R"&amp;4+15*$A13+4*$A13+9),0)+IF(Analyse!$E$112="X",INDIRECT("'DATA - økonomi'!R"&amp;4+15*$A13+4*$A13+10),0)+IF(Analyse!$E$115="X",INDIRECT("'DATA - økonomi'!R"&amp;4+15*$A13+4*$A13+11),0)+IF(Analyse!$E$116="X",INDIRECT("'DATA - økonomi'!R"&amp;4+15*$A13+4*$A13+12),0)+IF(Analyse!$E$117="X",INDIRECT("'DATA - økonomi'!R"&amp;4+15*$A13+4*$A13+13),0)+IF(Analyse!$E$129="X",INDIRECT("'DATA - økonomi'!R"&amp;4+15*$A13+4*$A13+14),0)</f>
        <v>0</v>
      </c>
      <c r="S13" s="42">
        <f ca="1">IF(Analyse!$E$3="X",INDIRECT("'DATA - økonomi'!S"&amp;4+15*$A13+4*$A13+0),0)+IF(Analyse!$E$4="X",INDIRECT("'DATA - økonomi'!S"&amp;4+15*$A13+4*$A13+1),0)+IF(Analyse!$E$104="X",INDIRECT("'DATA - økonomi'!S"&amp;4+15*$A13+4*$A13+2),0)+IF(Analyse!$E$105="X",INDIRECT("'DATA - økonomi'!S"&amp;4+15*$A13+4*$A13+3),0)+IF(Analyse!$E$106="X",INDIRECT("'DATA - økonomi'!S"&amp;4+15*$A13+4*$A13+4),0)+IF(Analyse!$E$107="X",INDIRECT("'DATA - økonomi'!S"&amp;4+15*$A13+4*$A13+5),0)+IF(Analyse!$E$108="X",INDIRECT("'DATA - økonomi'!S"&amp;4+15*$A13+4*$A13+6),0)+IF(Analyse!$E$109="X",INDIRECT("'DATA - økonomi'!S"&amp;4+15*$A13+4*$A13+7),0)+IF(Analyse!$E$110="X",INDIRECT("'DATA - økonomi'!S"&amp;4+15*$A13+4*$A13+8),0)+IF(Analyse!$E$111="X",INDIRECT("'DATA - økonomi'!S"&amp;4+15*$A13+4*$A13+9),0)+IF(Analyse!$E$112="X",INDIRECT("'DATA - økonomi'!S"&amp;4+15*$A13+4*$A13+10),0)+IF(Analyse!$E$115="X",INDIRECT("'DATA - økonomi'!S"&amp;4+15*$A13+4*$A13+11),0)+IF(Analyse!$E$116="X",INDIRECT("'DATA - økonomi'!S"&amp;4+15*$A13+4*$A13+12),0)+IF(Analyse!$E$117="X",INDIRECT("'DATA - økonomi'!S"&amp;4+15*$A13+4*$A13+13),0)+IF(Analyse!$E$129="X",INDIRECT("'DATA - økonomi'!S"&amp;4+15*$A13+4*$A13+14),0)</f>
        <v>0</v>
      </c>
      <c r="T13" s="42">
        <f ca="1">IF(Analyse!$E$3="X",INDIRECT("'DATA - økonomi'!T"&amp;4+15*$A13+4*$A13+0),0)+IF(Analyse!$E$4="X",INDIRECT("'DATA - økonomi'!T"&amp;4+15*$A13+4*$A13+1),0)+IF(Analyse!$E$104="X",INDIRECT("'DATA - økonomi'!T"&amp;4+15*$A13+4*$A13+2),0)+IF(Analyse!$E$105="X",INDIRECT("'DATA - økonomi'!T"&amp;4+15*$A13+4*$A13+3),0)+IF(Analyse!$E$106="X",INDIRECT("'DATA - økonomi'!T"&amp;4+15*$A13+4*$A13+4),0)+IF(Analyse!$E$107="X",INDIRECT("'DATA - økonomi'!T"&amp;4+15*$A13+4*$A13+5),0)+IF(Analyse!$E$108="X",INDIRECT("'DATA - økonomi'!T"&amp;4+15*$A13+4*$A13+6),0)+IF(Analyse!$E$109="X",INDIRECT("'DATA - økonomi'!T"&amp;4+15*$A13+4*$A13+7),0)+IF(Analyse!$E$110="X",INDIRECT("'DATA - økonomi'!T"&amp;4+15*$A13+4*$A13+8),0)+IF(Analyse!$E$111="X",INDIRECT("'DATA - økonomi'!T"&amp;4+15*$A13+4*$A13+9),0)+IF(Analyse!$E$112="X",INDIRECT("'DATA - økonomi'!T"&amp;4+15*$A13+4*$A13+10),0)+IF(Analyse!$E$115="X",INDIRECT("'DATA - økonomi'!T"&amp;4+15*$A13+4*$A13+11),0)+IF(Analyse!$E$116="X",INDIRECT("'DATA - økonomi'!T"&amp;4+15*$A13+4*$A13+12),0)+IF(Analyse!$E$117="X",INDIRECT("'DATA - økonomi'!T"&amp;4+15*$A13+4*$A13+13),0)+IF(Analyse!$E$129="X",INDIRECT("'DATA - økonomi'!T"&amp;4+15*$A13+4*$A13+14),0)</f>
        <v>0</v>
      </c>
      <c r="U13" s="42">
        <f ca="1">IF(Analyse!$E$3="X",INDIRECT("'DATA - økonomi'!U"&amp;4+15*$A13+4*$A13+0),0)+IF(Analyse!$E$4="X",INDIRECT("'DATA - økonomi'!U"&amp;4+15*$A13+4*$A13+1),0)+IF(Analyse!$E$104="X",INDIRECT("'DATA - økonomi'!U"&amp;4+15*$A13+4*$A13+2),0)+IF(Analyse!$E$105="X",INDIRECT("'DATA - økonomi'!U"&amp;4+15*$A13+4*$A13+3),0)+IF(Analyse!$E$106="X",INDIRECT("'DATA - økonomi'!U"&amp;4+15*$A13+4*$A13+4),0)+IF(Analyse!$E$107="X",INDIRECT("'DATA - økonomi'!U"&amp;4+15*$A13+4*$A13+5),0)+IF(Analyse!$E$108="X",INDIRECT("'DATA - økonomi'!U"&amp;4+15*$A13+4*$A13+6),0)+IF(Analyse!$E$109="X",INDIRECT("'DATA - økonomi'!U"&amp;4+15*$A13+4*$A13+7),0)+IF(Analyse!$E$110="X",INDIRECT("'DATA - økonomi'!U"&amp;4+15*$A13+4*$A13+8),0)+IF(Analyse!$E$111="X",INDIRECT("'DATA - økonomi'!U"&amp;4+15*$A13+4*$A13+9),0)+IF(Analyse!$E$112="X",INDIRECT("'DATA - økonomi'!U"&amp;4+15*$A13+4*$A13+10),0)+IF(Analyse!$E$115="X",INDIRECT("'DATA - økonomi'!U"&amp;4+15*$A13+4*$A13+11),0)+IF(Analyse!$E$116="X",INDIRECT("'DATA - økonomi'!U"&amp;4+15*$A13+4*$A13+12),0)+IF(Analyse!$E$117="X",INDIRECT("'DATA - økonomi'!U"&amp;4+15*$A13+4*$A13+13),0)+IF(Analyse!$E$129="X",INDIRECT("'DATA - økonomi'!U"&amp;4+15*$A13+4*$A13+14),0)</f>
        <v>0</v>
      </c>
      <c r="V13" s="42">
        <f ca="1">IF(Analyse!$E$3="X",INDIRECT("'DATA - økonomi'!V"&amp;4+15*$A13+4*$A13+0),0)+IF(Analyse!$E$4="X",INDIRECT("'DATA - økonomi'!V"&amp;4+15*$A13+4*$A13+1),0)+IF(Analyse!$E$104="X",INDIRECT("'DATA - økonomi'!V"&amp;4+15*$A13+4*$A13+2),0)+IF(Analyse!$E$105="X",INDIRECT("'DATA - økonomi'!V"&amp;4+15*$A13+4*$A13+3),0)+IF(Analyse!$E$106="X",INDIRECT("'DATA - økonomi'!V"&amp;4+15*$A13+4*$A13+4),0)+IF(Analyse!$E$107="X",INDIRECT("'DATA - økonomi'!V"&amp;4+15*$A13+4*$A13+5),0)+IF(Analyse!$E$108="X",INDIRECT("'DATA - økonomi'!V"&amp;4+15*$A13+4*$A13+6),0)+IF(Analyse!$E$109="X",INDIRECT("'DATA - økonomi'!V"&amp;4+15*$A13+4*$A13+7),0)+IF(Analyse!$E$110="X",INDIRECT("'DATA - økonomi'!V"&amp;4+15*$A13+4*$A13+8),0)+IF(Analyse!$E$111="X",INDIRECT("'DATA - økonomi'!V"&amp;4+15*$A13+4*$A13+9),0)+IF(Analyse!$E$112="X",INDIRECT("'DATA - økonomi'!V"&amp;4+15*$A13+4*$A13+10),0)+IF(Analyse!$E$115="X",INDIRECT("'DATA - økonomi'!V"&amp;4+15*$A13+4*$A13+11),0)+IF(Analyse!$E$116="X",INDIRECT("'DATA - økonomi'!V"&amp;4+15*$A13+4*$A13+12),0)+IF(Analyse!$E$117="X",INDIRECT("'DATA - økonomi'!V"&amp;4+15*$A13+4*$A13+13),0)+IF(Analyse!$E$129="X",INDIRECT("'DATA - økonomi'!V"&amp;4+15*$A13+4*$A13+14),0)</f>
        <v>0</v>
      </c>
      <c r="W13" s="42">
        <f ca="1">IF(Analyse!$E$3="X",INDIRECT("'DATA - økonomi'!W"&amp;4+15*$A13+4*$A13+0),0)+IF(Analyse!$E$4="X",INDIRECT("'DATA - økonomi'!W"&amp;4+15*$A13+4*$A13+1),0)+IF(Analyse!$E$104="X",INDIRECT("'DATA - økonomi'!W"&amp;4+15*$A13+4*$A13+2),0)+IF(Analyse!$E$105="X",INDIRECT("'DATA - økonomi'!W"&amp;4+15*$A13+4*$A13+3),0)+IF(Analyse!$E$106="X",INDIRECT("'DATA - økonomi'!W"&amp;4+15*$A13+4*$A13+4),0)+IF(Analyse!$E$107="X",INDIRECT("'DATA - økonomi'!W"&amp;4+15*$A13+4*$A13+5),0)+IF(Analyse!$E$108="X",INDIRECT("'DATA - økonomi'!W"&amp;4+15*$A13+4*$A13+6),0)+IF(Analyse!$E$109="X",INDIRECT("'DATA - økonomi'!W"&amp;4+15*$A13+4*$A13+7),0)+IF(Analyse!$E$110="X",INDIRECT("'DATA - økonomi'!W"&amp;4+15*$A13+4*$A13+8),0)+IF(Analyse!$E$111="X",INDIRECT("'DATA - økonomi'!W"&amp;4+15*$A13+4*$A13+9),0)+IF(Analyse!$E$112="X",INDIRECT("'DATA - økonomi'!W"&amp;4+15*$A13+4*$A13+10),0)+IF(Analyse!$E$115="X",INDIRECT("'DATA - økonomi'!W"&amp;4+15*$A13+4*$A13+11),0)+IF(Analyse!$E$116="X",INDIRECT("'DATA - økonomi'!W"&amp;4+15*$A13+4*$A13+12),0)+IF(Analyse!$E$117="X",INDIRECT("'DATA - økonomi'!W"&amp;4+15*$A13+4*$A13+13),0)+IF(Analyse!$E$129="X",INDIRECT("'DATA - økonomi'!W"&amp;4+15*$A13+4*$A13+14),0)</f>
        <v>0</v>
      </c>
      <c r="X13" s="42">
        <f ca="1">IF(Analyse!$E$3="X",INDIRECT("'DATA - økonomi'!X"&amp;4+15*$A13+4*$A13+0),0)+IF(Analyse!$E$4="X",INDIRECT("'DATA - økonomi'!X"&amp;4+15*$A13+4*$A13+1),0)+IF(Analyse!$E$104="X",INDIRECT("'DATA - økonomi'!X"&amp;4+15*$A13+4*$A13+2),0)+IF(Analyse!$E$105="X",INDIRECT("'DATA - økonomi'!X"&amp;4+15*$A13+4*$A13+3),0)+IF(Analyse!$E$106="X",INDIRECT("'DATA - økonomi'!X"&amp;4+15*$A13+4*$A13+4),0)+IF(Analyse!$E$107="X",INDIRECT("'DATA - økonomi'!X"&amp;4+15*$A13+4*$A13+5),0)+IF(Analyse!$E$108="X",INDIRECT("'DATA - økonomi'!X"&amp;4+15*$A13+4*$A13+6),0)+IF(Analyse!$E$109="X",INDIRECT("'DATA - økonomi'!X"&amp;4+15*$A13+4*$A13+7),0)+IF(Analyse!$E$110="X",INDIRECT("'DATA - økonomi'!X"&amp;4+15*$A13+4*$A13+8),0)+IF(Analyse!$E$111="X",INDIRECT("'DATA - økonomi'!X"&amp;4+15*$A13+4*$A13+9),0)+IF(Analyse!$E$112="X",INDIRECT("'DATA - økonomi'!X"&amp;4+15*$A13+4*$A13+10),0)+IF(Analyse!$E$115="X",INDIRECT("'DATA - økonomi'!X"&amp;4+15*$A13+4*$A13+11),0)+IF(Analyse!$E$116="X",INDIRECT("'DATA - økonomi'!X"&amp;4+15*$A13+4*$A13+12),0)+IF(Analyse!$E$117="X",INDIRECT("'DATA - økonomi'!X"&amp;4+15*$A13+4*$A13+13),0)+IF(Analyse!$E$129="X",INDIRECT("'DATA - økonomi'!X"&amp;4+15*$A13+4*$A13+14),0)</f>
        <v>0</v>
      </c>
      <c r="Y13" s="42">
        <f ca="1">IF(Analyse!$E$3="X",INDIRECT("'DATA - økonomi'!Y"&amp;4+15*$A13+4*$A13+0),0)+IF(Analyse!$E$4="X",INDIRECT("'DATA - økonomi'!Y"&amp;4+15*$A13+4*$A13+1),0)+IF(Analyse!$E$104="X",INDIRECT("'DATA - økonomi'!Y"&amp;4+15*$A13+4*$A13+2),0)+IF(Analyse!$E$105="X",INDIRECT("'DATA - økonomi'!Y"&amp;4+15*$A13+4*$A13+3),0)+IF(Analyse!$E$106="X",INDIRECT("'DATA - økonomi'!Y"&amp;4+15*$A13+4*$A13+4),0)+IF(Analyse!$E$107="X",INDIRECT("'DATA - økonomi'!Y"&amp;4+15*$A13+4*$A13+5),0)+IF(Analyse!$E$108="X",INDIRECT("'DATA - økonomi'!Y"&amp;4+15*$A13+4*$A13+6),0)+IF(Analyse!$E$109="X",INDIRECT("'DATA - økonomi'!Y"&amp;4+15*$A13+4*$A13+7),0)+IF(Analyse!$E$110="X",INDIRECT("'DATA - økonomi'!Y"&amp;4+15*$A13+4*$A13+8),0)+IF(Analyse!$E$111="X",INDIRECT("'DATA - økonomi'!Y"&amp;4+15*$A13+4*$A13+9),0)+IF(Analyse!$E$112="X",INDIRECT("'DATA - økonomi'!Y"&amp;4+15*$A13+4*$A13+10),0)+IF(Analyse!$E$115="X",INDIRECT("'DATA - økonomi'!Y"&amp;4+15*$A13+4*$A13+11),0)+IF(Analyse!$E$116="X",INDIRECT("'DATA - økonomi'!Y"&amp;4+15*$A13+4*$A13+12),0)+IF(Analyse!$E$117="X",INDIRECT("'DATA - økonomi'!Y"&amp;4+15*$A13+4*$A13+13),0)+IF(Analyse!$E$129="X",INDIRECT("'DATA - økonomi'!Y"&amp;4+15*$A13+4*$A13+14),0)</f>
        <v>0</v>
      </c>
      <c r="Z13" s="42">
        <f ca="1">IF(Analyse!$E$3="X",INDIRECT("'DATA - økonomi'!Z"&amp;4+15*$A13+4*$A13+0),0)+IF(Analyse!$E$4="X",INDIRECT("'DATA - økonomi'!Z"&amp;4+15*$A13+4*$A13+1),0)+IF(Analyse!$E$104="X",INDIRECT("'DATA - økonomi'!Z"&amp;4+15*$A13+4*$A13+2),0)+IF(Analyse!$E$105="X",INDIRECT("'DATA - økonomi'!Z"&amp;4+15*$A13+4*$A13+3),0)+IF(Analyse!$E$106="X",INDIRECT("'DATA - økonomi'!Z"&amp;4+15*$A13+4*$A13+4),0)+IF(Analyse!$E$107="X",INDIRECT("'DATA - økonomi'!Z"&amp;4+15*$A13+4*$A13+5),0)+IF(Analyse!$E$108="X",INDIRECT("'DATA - økonomi'!Z"&amp;4+15*$A13+4*$A13+6),0)+IF(Analyse!$E$109="X",INDIRECT("'DATA - økonomi'!Z"&amp;4+15*$A13+4*$A13+7),0)+IF(Analyse!$E$110="X",INDIRECT("'DATA - økonomi'!Z"&amp;4+15*$A13+4*$A13+8),0)+IF(Analyse!$E$111="X",INDIRECT("'DATA - økonomi'!Z"&amp;4+15*$A13+4*$A13+9),0)+IF(Analyse!$E$112="X",INDIRECT("'DATA - økonomi'!Z"&amp;4+15*$A13+4*$A13+10),0)+IF(Analyse!$E$115="X",INDIRECT("'DATA - økonomi'!Z"&amp;4+15*$A13+4*$A13+11),0)+IF(Analyse!$E$116="X",INDIRECT("'DATA - økonomi'!Z"&amp;4+15*$A13+4*$A13+12),0)+IF(Analyse!$E$117="X",INDIRECT("'DATA - økonomi'!Z"&amp;4+15*$A13+4*$A13+13),0)+IF(Analyse!$E$129="X",INDIRECT("'DATA - økonomi'!Z"&amp;4+15*$A13+4*$A13+14),0)</f>
        <v>0</v>
      </c>
      <c r="AA13" s="36"/>
      <c r="AB13" s="41" t="s">
        <v>21</v>
      </c>
      <c r="AC13" s="42">
        <f ca="1">IF(Analyse!$E$3="X",INDIRECT("'DATA - økonomi'!AC"&amp;4+15*$A13+4*$A13+0),0)+IF(Analyse!$E$4="X",INDIRECT("'DATA - økonomi'!AC"&amp;4+15*$A13+4*$A13+1),0)+IF(Analyse!$E$104="X",INDIRECT("'DATA - økonomi'!AC"&amp;4+15*$A13+4*$A13+2),0)+IF(Analyse!$E$105="X",INDIRECT("'DATA - økonomi'!AC"&amp;4+15*$A13+4*$A13+3),0)+IF(Analyse!$E$106="X",INDIRECT("'DATA - økonomi'!AC"&amp;4+15*$A13+4*$A13+4),0)+IF(Analyse!$E$107="X",INDIRECT("'DATA - økonomi'!AC"&amp;4+15*$A13+4*$A13+5),0)+IF(Analyse!$E$108="X",INDIRECT("'DATA - økonomi'!AC"&amp;4+15*$A13+4*$A13+6),0)+IF(Analyse!$E$109="X",INDIRECT("'DATA - økonomi'!AC"&amp;4+15*$A13+4*$A13+7),0)+IF(Analyse!$E$110="X",INDIRECT("'DATA - økonomi'!AC"&amp;4+15*$A13+4*$A13+8),0)+IF(Analyse!$E$111="X",INDIRECT("'DATA - økonomi'!AC"&amp;4+15*$A13+4*$A13+9),0)+IF(Analyse!$E$112="X",INDIRECT("'DATA - økonomi'!AC"&amp;4+15*$A13+4*$A13+10),0)+IF(Analyse!$E$115="X",INDIRECT("'DATA - økonomi'!AC"&amp;4+15*$A13+4*$A13+11),0)+IF(Analyse!$E$116="X",INDIRECT("'DATA - økonomi'!AC"&amp;4+15*$A13+4*$A13+12),0)+IF(Analyse!$E$117="X",INDIRECT("'DATA - økonomi'!AC"&amp;4+15*$A13+4*$A13+13),0)+IF(Analyse!$E$129="X",INDIRECT("'DATA - økonomi'!AC"&amp;4+15*$A13+4*$A13+14),0)</f>
        <v>0</v>
      </c>
      <c r="AD13" s="42">
        <f ca="1">IF(Analyse!$E$3="X",INDIRECT("'DATA - økonomi'!AD"&amp;4+15*$A13+4*$A13+0),0)+IF(Analyse!$E$4="X",INDIRECT("'DATA - økonomi'!AD"&amp;4+15*$A13+4*$A13+1),0)+IF(Analyse!$E$104="X",INDIRECT("'DATA - økonomi'!AD"&amp;4+15*$A13+4*$A13+2),0)+IF(Analyse!$E$105="X",INDIRECT("'DATA - økonomi'!AD"&amp;4+15*$A13+4*$A13+3),0)+IF(Analyse!$E$106="X",INDIRECT("'DATA - økonomi'!AD"&amp;4+15*$A13+4*$A13+4),0)+IF(Analyse!$E$107="X",INDIRECT("'DATA - økonomi'!AD"&amp;4+15*$A13+4*$A13+5),0)+IF(Analyse!$E$108="X",INDIRECT("'DATA - økonomi'!AD"&amp;4+15*$A13+4*$A13+6),0)+IF(Analyse!$E$109="X",INDIRECT("'DATA - økonomi'!AD"&amp;4+15*$A13+4*$A13+7),0)+IF(Analyse!$E$110="X",INDIRECT("'DATA - økonomi'!AD"&amp;4+15*$A13+4*$A13+8),0)+IF(Analyse!$E$111="X",INDIRECT("'DATA - økonomi'!AD"&amp;4+15*$A13+4*$A13+9),0)+IF(Analyse!$E$112="X",INDIRECT("'DATA - økonomi'!AD"&amp;4+15*$A13+4*$A13+10),0)+IF(Analyse!$E$115="X",INDIRECT("'DATA - økonomi'!AD"&amp;4+15*$A13+4*$A13+11),0)+IF(Analyse!$E$116="X",INDIRECT("'DATA - økonomi'!AD"&amp;4+15*$A13+4*$A13+12),0)+IF(Analyse!$E$117="X",INDIRECT("'DATA - økonomi'!AD"&amp;4+15*$A13+4*$A13+13),0)+IF(Analyse!$E$129="X",INDIRECT("'DATA - økonomi'!AD"&amp;4+15*$A13+4*$A13+14),0)</f>
        <v>0</v>
      </c>
      <c r="AE13" s="42">
        <f ca="1">IF(Analyse!$E$3="X",INDIRECT("'DATA - økonomi'!AE"&amp;4+15*$A13+4*$A13+0),0)+IF(Analyse!$E$4="X",INDIRECT("'DATA - økonomi'!AE"&amp;4+15*$A13+4*$A13+1),0)+IF(Analyse!$E$104="X",INDIRECT("'DATA - økonomi'!AE"&amp;4+15*$A13+4*$A13+2),0)+IF(Analyse!$E$105="X",INDIRECT("'DATA - økonomi'!AE"&amp;4+15*$A13+4*$A13+3),0)+IF(Analyse!$E$106="X",INDIRECT("'DATA - økonomi'!AE"&amp;4+15*$A13+4*$A13+4),0)+IF(Analyse!$E$107="X",INDIRECT("'DATA - økonomi'!AE"&amp;4+15*$A13+4*$A13+5),0)+IF(Analyse!$E$108="X",INDIRECT("'DATA - økonomi'!AE"&amp;4+15*$A13+4*$A13+6),0)+IF(Analyse!$E$109="X",INDIRECT("'DATA - økonomi'!AE"&amp;4+15*$A13+4*$A13+7),0)+IF(Analyse!$E$110="X",INDIRECT("'DATA - økonomi'!AE"&amp;4+15*$A13+4*$A13+8),0)+IF(Analyse!$E$111="X",INDIRECT("'DATA - økonomi'!AE"&amp;4+15*$A13+4*$A13+9),0)+IF(Analyse!$E$112="X",INDIRECT("'DATA - økonomi'!AE"&amp;4+15*$A13+4*$A13+10),0)+IF(Analyse!$E$115="X",INDIRECT("'DATA - økonomi'!AE"&amp;4+15*$A13+4*$A13+11),0)+IF(Analyse!$E$116="X",INDIRECT("'DATA - økonomi'!AE"&amp;4+15*$A13+4*$A13+12),0)+IF(Analyse!$E$117="X",INDIRECT("'DATA - økonomi'!AE"&amp;4+15*$A13+4*$A13+13),0)+IF(Analyse!$E$129="X",INDIRECT("'DATA - økonomi'!AE"&amp;4+15*$A13+4*$A13+14),0)</f>
        <v>0</v>
      </c>
      <c r="AF13" s="42">
        <f ca="1">IF(Analyse!$E$3="X",INDIRECT("'DATA - økonomi'!AF"&amp;4+15*$A13+4*$A13+0),0)+IF(Analyse!$E$4="X",INDIRECT("'DATA - økonomi'!AF"&amp;4+15*$A13+4*$A13+1),0)+IF(Analyse!$E$104="X",INDIRECT("'DATA - økonomi'!AF"&amp;4+15*$A13+4*$A13+2),0)+IF(Analyse!$E$105="X",INDIRECT("'DATA - økonomi'!AF"&amp;4+15*$A13+4*$A13+3),0)+IF(Analyse!$E$106="X",INDIRECT("'DATA - økonomi'!AF"&amp;4+15*$A13+4*$A13+4),0)+IF(Analyse!$E$107="X",INDIRECT("'DATA - økonomi'!AF"&amp;4+15*$A13+4*$A13+5),0)+IF(Analyse!$E$108="X",INDIRECT("'DATA - økonomi'!AF"&amp;4+15*$A13+4*$A13+6),0)+IF(Analyse!$E$109="X",INDIRECT("'DATA - økonomi'!AF"&amp;4+15*$A13+4*$A13+7),0)+IF(Analyse!$E$110="X",INDIRECT("'DATA - økonomi'!AF"&amp;4+15*$A13+4*$A13+8),0)+IF(Analyse!$E$111="X",INDIRECT("'DATA - økonomi'!AF"&amp;4+15*$A13+4*$A13+9),0)+IF(Analyse!$E$112="X",INDIRECT("'DATA - økonomi'!AF"&amp;4+15*$A13+4*$A13+10),0)+IF(Analyse!$E$115="X",INDIRECT("'DATA - økonomi'!AF"&amp;4+15*$A13+4*$A13+11),0)+IF(Analyse!$E$116="X",INDIRECT("'DATA - økonomi'!AF"&amp;4+15*$A13+4*$A13+12),0)+IF(Analyse!$E$117="X",INDIRECT("'DATA - økonomi'!AF"&amp;4+15*$A13+4*$A13+13),0)+IF(Analyse!$E$129="X",INDIRECT("'DATA - økonomi'!AF"&amp;4+15*$A13+4*$A13+14),0)</f>
        <v>0</v>
      </c>
      <c r="AG13" s="42">
        <f ca="1">IF(Analyse!$E$3="X",INDIRECT("'DATA - økonomi'!AG"&amp;4+15*$A13+4*$A13+0),0)+IF(Analyse!$E$4="X",INDIRECT("'DATA - økonomi'!AG"&amp;4+15*$A13+4*$A13+1),0)+IF(Analyse!$E$104="X",INDIRECT("'DATA - økonomi'!AG"&amp;4+15*$A13+4*$A13+2),0)+IF(Analyse!$E$105="X",INDIRECT("'DATA - økonomi'!AG"&amp;4+15*$A13+4*$A13+3),0)+IF(Analyse!$E$106="X",INDIRECT("'DATA - økonomi'!AG"&amp;4+15*$A13+4*$A13+4),0)+IF(Analyse!$E$107="X",INDIRECT("'DATA - økonomi'!AG"&amp;4+15*$A13+4*$A13+5),0)+IF(Analyse!$E$108="X",INDIRECT("'DATA - økonomi'!AG"&amp;4+15*$A13+4*$A13+6),0)+IF(Analyse!$E$109="X",INDIRECT("'DATA - økonomi'!AG"&amp;4+15*$A13+4*$A13+7),0)+IF(Analyse!$E$110="X",INDIRECT("'DATA - økonomi'!AG"&amp;4+15*$A13+4*$A13+8),0)+IF(Analyse!$E$111="X",INDIRECT("'DATA - økonomi'!AG"&amp;4+15*$A13+4*$A13+9),0)+IF(Analyse!$E$112="X",INDIRECT("'DATA - økonomi'!AG"&amp;4+15*$A13+4*$A13+10),0)+IF(Analyse!$E$115="X",INDIRECT("'DATA - økonomi'!AG"&amp;4+15*$A13+4*$A13+11),0)+IF(Analyse!$E$116="X",INDIRECT("'DATA - økonomi'!AG"&amp;4+15*$A13+4*$A13+12),0)+IF(Analyse!$E$117="X",INDIRECT("'DATA - økonomi'!AG"&amp;4+15*$A13+4*$A13+13),0)+IF(Analyse!$E$129="X",INDIRECT("'DATA - økonomi'!AG"&amp;4+15*$A13+4*$A13+14),0)</f>
        <v>0</v>
      </c>
      <c r="AH13" s="42">
        <f ca="1">IF(Analyse!$E$3="X",INDIRECT("'DATA - økonomi'!AH"&amp;4+15*$A13+4*$A13+0),0)+IF(Analyse!$E$4="X",INDIRECT("'DATA - økonomi'!AH"&amp;4+15*$A13+4*$A13+1),0)+IF(Analyse!$E$104="X",INDIRECT("'DATA - økonomi'!AH"&amp;4+15*$A13+4*$A13+2),0)+IF(Analyse!$E$105="X",INDIRECT("'DATA - økonomi'!AH"&amp;4+15*$A13+4*$A13+3),0)+IF(Analyse!$E$106="X",INDIRECT("'DATA - økonomi'!AH"&amp;4+15*$A13+4*$A13+4),0)+IF(Analyse!$E$107="X",INDIRECT("'DATA - økonomi'!AH"&amp;4+15*$A13+4*$A13+5),0)+IF(Analyse!$E$108="X",INDIRECT("'DATA - økonomi'!AH"&amp;4+15*$A13+4*$A13+6),0)+IF(Analyse!$E$109="X",INDIRECT("'DATA - økonomi'!AH"&amp;4+15*$A13+4*$A13+7),0)+IF(Analyse!$E$110="X",INDIRECT("'DATA - økonomi'!AH"&amp;4+15*$A13+4*$A13+8),0)+IF(Analyse!$E$111="X",INDIRECT("'DATA - økonomi'!AH"&amp;4+15*$A13+4*$A13+9),0)+IF(Analyse!$E$112="X",INDIRECT("'DATA - økonomi'!AH"&amp;4+15*$A13+4*$A13+10),0)+IF(Analyse!$E$115="X",INDIRECT("'DATA - økonomi'!AH"&amp;4+15*$A13+4*$A13+11),0)+IF(Analyse!$E$116="X",INDIRECT("'DATA - økonomi'!AH"&amp;4+15*$A13+4*$A13+12),0)+IF(Analyse!$E$117="X",INDIRECT("'DATA - økonomi'!AH"&amp;4+15*$A13+4*$A13+13),0)+IF(Analyse!$E$129="X",INDIRECT("'DATA - økonomi'!AH"&amp;4+15*$A13+4*$A13+14),0)</f>
        <v>0</v>
      </c>
      <c r="AI13" s="42">
        <f ca="1">IF(Analyse!$E$3="X",INDIRECT("'DATA - økonomi'!AI"&amp;4+15*$A13+4*$A13+0),0)+IF(Analyse!$E$4="X",INDIRECT("'DATA - økonomi'!AI"&amp;4+15*$A13+4*$A13+1),0)+IF(Analyse!$E$104="X",INDIRECT("'DATA - økonomi'!AI"&amp;4+15*$A13+4*$A13+2),0)+IF(Analyse!$E$105="X",INDIRECT("'DATA - økonomi'!AI"&amp;4+15*$A13+4*$A13+3),0)+IF(Analyse!$E$106="X",INDIRECT("'DATA - økonomi'!AI"&amp;4+15*$A13+4*$A13+4),0)+IF(Analyse!$E$107="X",INDIRECT("'DATA - økonomi'!AI"&amp;4+15*$A13+4*$A13+5),0)+IF(Analyse!$E$108="X",INDIRECT("'DATA - økonomi'!AI"&amp;4+15*$A13+4*$A13+6),0)+IF(Analyse!$E$109="X",INDIRECT("'DATA - økonomi'!AI"&amp;4+15*$A13+4*$A13+7),0)+IF(Analyse!$E$110="X",INDIRECT("'DATA - økonomi'!AI"&amp;4+15*$A13+4*$A13+8),0)+IF(Analyse!$E$111="X",INDIRECT("'DATA - økonomi'!AI"&amp;4+15*$A13+4*$A13+9),0)+IF(Analyse!$E$112="X",INDIRECT("'DATA - økonomi'!AI"&amp;4+15*$A13+4*$A13+10),0)+IF(Analyse!$E$115="X",INDIRECT("'DATA - økonomi'!AI"&amp;4+15*$A13+4*$A13+11),0)+IF(Analyse!$E$116="X",INDIRECT("'DATA - økonomi'!AI"&amp;4+15*$A13+4*$A13+12),0)+IF(Analyse!$E$117="X",INDIRECT("'DATA - økonomi'!AI"&amp;4+15*$A13+4*$A13+13),0)+IF(Analyse!$E$129="X",INDIRECT("'DATA - økonomi'!AI"&amp;4+15*$A13+4*$A13+14),0)</f>
        <v>0</v>
      </c>
      <c r="AJ13" s="42">
        <f ca="1">IF(Analyse!$E$3="X",INDIRECT("'DATA - økonomi'!AJ"&amp;4+15*$A13+4*$A13+0),0)+IF(Analyse!$E$4="X",INDIRECT("'DATA - økonomi'!AJ"&amp;4+15*$A13+4*$A13+1),0)+IF(Analyse!$E$104="X",INDIRECT("'DATA - økonomi'!AJ"&amp;4+15*$A13+4*$A13+2),0)+IF(Analyse!$E$105="X",INDIRECT("'DATA - økonomi'!AJ"&amp;4+15*$A13+4*$A13+3),0)+IF(Analyse!$E$106="X",INDIRECT("'DATA - økonomi'!AJ"&amp;4+15*$A13+4*$A13+4),0)+IF(Analyse!$E$107="X",INDIRECT("'DATA - økonomi'!AJ"&amp;4+15*$A13+4*$A13+5),0)+IF(Analyse!$E$108="X",INDIRECT("'DATA - økonomi'!AJ"&amp;4+15*$A13+4*$A13+6),0)+IF(Analyse!$E$109="X",INDIRECT("'DATA - økonomi'!AJ"&amp;4+15*$A13+4*$A13+7),0)+IF(Analyse!$E$110="X",INDIRECT("'DATA - økonomi'!AJ"&amp;4+15*$A13+4*$A13+8),0)+IF(Analyse!$E$111="X",INDIRECT("'DATA - økonomi'!AJ"&amp;4+15*$A13+4*$A13+9),0)+IF(Analyse!$E$112="X",INDIRECT("'DATA - økonomi'!AJ"&amp;4+15*$A13+4*$A13+10),0)+IF(Analyse!$E$115="X",INDIRECT("'DATA - økonomi'!AJ"&amp;4+15*$A13+4*$A13+11),0)+IF(Analyse!$E$116="X",INDIRECT("'DATA - økonomi'!AJ"&amp;4+15*$A13+4*$A13+12),0)+IF(Analyse!$E$117="X",INDIRECT("'DATA - økonomi'!AJ"&amp;4+15*$A13+4*$A13+13),0)+IF(Analyse!$E$129="X",INDIRECT("'DATA - økonomi'!AJ"&amp;4+15*$A13+4*$A13+14),0)</f>
        <v>0</v>
      </c>
      <c r="AK13" s="42">
        <f ca="1">IF(Analyse!$E$3="X",INDIRECT("'DATA - økonomi'!AK"&amp;4+15*$A13+4*$A13+0),0)+IF(Analyse!$E$4="X",INDIRECT("'DATA - økonomi'!AK"&amp;4+15*$A13+4*$A13+1),0)+IF(Analyse!$E$104="X",INDIRECT("'DATA - økonomi'!AK"&amp;4+15*$A13+4*$A13+2),0)+IF(Analyse!$E$105="X",INDIRECT("'DATA - økonomi'!AK"&amp;4+15*$A13+4*$A13+3),0)+IF(Analyse!$E$106="X",INDIRECT("'DATA - økonomi'!AK"&amp;4+15*$A13+4*$A13+4),0)+IF(Analyse!$E$107="X",INDIRECT("'DATA - økonomi'!AK"&amp;4+15*$A13+4*$A13+5),0)+IF(Analyse!$E$108="X",INDIRECT("'DATA - økonomi'!AK"&amp;4+15*$A13+4*$A13+6),0)+IF(Analyse!$E$109="X",INDIRECT("'DATA - økonomi'!AK"&amp;4+15*$A13+4*$A13+7),0)+IF(Analyse!$E$110="X",INDIRECT("'DATA - økonomi'!AK"&amp;4+15*$A13+4*$A13+8),0)+IF(Analyse!$E$111="X",INDIRECT("'DATA - økonomi'!AK"&amp;4+15*$A13+4*$A13+9),0)+IF(Analyse!$E$112="X",INDIRECT("'DATA - økonomi'!AK"&amp;4+15*$A13+4*$A13+10),0)+IF(Analyse!$E$115="X",INDIRECT("'DATA - økonomi'!AK"&amp;4+15*$A13+4*$A13+11),0)+IF(Analyse!$E$116="X",INDIRECT("'DATA - økonomi'!AK"&amp;4+15*$A13+4*$A13+12),0)+IF(Analyse!$E$117="X",INDIRECT("'DATA - økonomi'!AK"&amp;4+15*$A13+4*$A13+13),0)+IF(Analyse!$E$129="X",INDIRECT("'DATA - økonomi'!AK"&amp;4+15*$A13+4*$A13+14),0)</f>
        <v>0</v>
      </c>
      <c r="AL13" s="42">
        <f ca="1">IF(Analyse!$E$3="X",INDIRECT("'DATA - økonomi'!AL"&amp;4+15*$A13+4*$A13+0),0)+IF(Analyse!$E$4="X",INDIRECT("'DATA - økonomi'!AL"&amp;4+15*$A13+4*$A13+1),0)+IF(Analyse!$E$104="X",INDIRECT("'DATA - økonomi'!AL"&amp;4+15*$A13+4*$A13+2),0)+IF(Analyse!$E$105="X",INDIRECT("'DATA - økonomi'!AL"&amp;4+15*$A13+4*$A13+3),0)+IF(Analyse!$E$106="X",INDIRECT("'DATA - økonomi'!AL"&amp;4+15*$A13+4*$A13+4),0)+IF(Analyse!$E$107="X",INDIRECT("'DATA - økonomi'!AL"&amp;4+15*$A13+4*$A13+5),0)+IF(Analyse!$E$108="X",INDIRECT("'DATA - økonomi'!AL"&amp;4+15*$A13+4*$A13+6),0)+IF(Analyse!$E$109="X",INDIRECT("'DATA - økonomi'!AL"&amp;4+15*$A13+4*$A13+7),0)+IF(Analyse!$E$110="X",INDIRECT("'DATA - økonomi'!AL"&amp;4+15*$A13+4*$A13+8),0)+IF(Analyse!$E$111="X",INDIRECT("'DATA - økonomi'!AL"&amp;4+15*$A13+4*$A13+9),0)+IF(Analyse!$E$112="X",INDIRECT("'DATA - økonomi'!AL"&amp;4+15*$A13+4*$A13+10),0)+IF(Analyse!$E$115="X",INDIRECT("'DATA - økonomi'!AL"&amp;4+15*$A13+4*$A13+11),0)+IF(Analyse!$E$116="X",INDIRECT("'DATA - økonomi'!AL"&amp;4+15*$A13+4*$A13+12),0)+IF(Analyse!$E$117="X",INDIRECT("'DATA - økonomi'!AL"&amp;4+15*$A13+4*$A13+13),0)+IF(Analyse!$E$129="X",INDIRECT("'DATA - økonomi'!AL"&amp;4+15*$A13+4*$A13+14),0)</f>
        <v>0</v>
      </c>
      <c r="AM13" s="36"/>
      <c r="AN13" s="41" t="s">
        <v>21</v>
      </c>
      <c r="AO13" s="42">
        <f t="shared" ca="1" si="0"/>
        <v>8071.86</v>
      </c>
      <c r="AP13" s="42">
        <f t="shared" ca="1" si="1"/>
        <v>8036.7749999999996</v>
      </c>
      <c r="AQ13" s="42">
        <f t="shared" ca="1" si="2"/>
        <v>8071.86</v>
      </c>
      <c r="AR13" s="42">
        <f t="shared" ca="1" si="3"/>
        <v>8036.7749999999996</v>
      </c>
      <c r="AS13" s="42">
        <f t="shared" ca="1" si="4"/>
        <v>7967.9039999999986</v>
      </c>
      <c r="AT13" s="42">
        <f t="shared" ca="1" si="5"/>
        <v>7961.9459999999999</v>
      </c>
      <c r="AU13" s="42">
        <f t="shared" ca="1" si="6"/>
        <v>8001.28</v>
      </c>
      <c r="AV13" s="42">
        <f t="shared" ca="1" si="7"/>
        <v>7949.5039999999999</v>
      </c>
      <c r="AW13" s="42">
        <f t="shared" ca="1" si="8"/>
        <v>7919.85</v>
      </c>
      <c r="AX13" s="42">
        <f t="shared" ca="1" si="9"/>
        <v>8044.17</v>
      </c>
      <c r="AY13" s="36"/>
    </row>
    <row r="14" spans="1:51" x14ac:dyDescent="0.25">
      <c r="A14" s="38">
        <v>10</v>
      </c>
      <c r="B14" s="41" t="s">
        <v>22</v>
      </c>
      <c r="C14" s="42">
        <f ca="1">IF(Analyse!$E$3="X",INDIRECT("'DATA - økonomi'!C"&amp;4+15*$A14+4*$A14+0),0)+IF(Analyse!$E$4="X",INDIRECT("'DATA - økonomi'!C"&amp;4+15*$A14+4*$A14+1),0)+IF(Analyse!$E$104="X",INDIRECT("'DATA - økonomi'!C"&amp;4+15*$A14+4*$A14+2),0)+IF(Analyse!$E$105="X",INDIRECT("'DATA - økonomi'!C"&amp;4+15*$A14+4*$A14+3),0)+IF(Analyse!$E$106="X",INDIRECT("'DATA - økonomi'!C"&amp;4+15*$A14+4*$A14+4),0)+IF(Analyse!$E$107="X",INDIRECT("'DATA - økonomi'!C"&amp;4+15*$A14+4*$A14+5),0)+IF(Analyse!$E$108="X",INDIRECT("'DATA - økonomi'!C"&amp;4+15*$A14+4*$A14+6),0)+IF(Analyse!$E$109="X",INDIRECT("'DATA - økonomi'!C"&amp;4+15*$A14+4*$A14+7),0)+IF(Analyse!$E$110="X",INDIRECT("'DATA - økonomi'!C"&amp;4+15*$A14+4*$A14+8),0)+IF(Analyse!$E$111="X",INDIRECT("'DATA - økonomi'!C"&amp;4+15*$A14+4*$A14+9),0)+IF(Analyse!$E$112="X",INDIRECT("'DATA - økonomi'!C"&amp;4+15*$A14+4*$A14+10),0)+IF(Analyse!$E$115="X",INDIRECT("'DATA - økonomi'!C"&amp;4+15*$A14+4*$A14+11),0)+IF(Analyse!$E$116="X",INDIRECT("'DATA - økonomi'!C"&amp;4+15*$A14+4*$A14+12),0)+IF(Analyse!$E$117="X",INDIRECT("'DATA - økonomi'!C"&amp;4+15*$A14+4*$A14+13),0)+IF(Analyse!$E$129="X",INDIRECT("'DATA - økonomi'!C"&amp;4+15*$A14+4*$A14+14),0)</f>
        <v>0</v>
      </c>
      <c r="D14" s="42">
        <f ca="1">IF(Analyse!$E$3="X",INDIRECT("'DATA - økonomi'!D"&amp;4+15*$A14+4*$A14+0),0)+IF(Analyse!$E$4="X",INDIRECT("'DATA - økonomi'!D"&amp;4+15*$A14+4*$A14+1),0)+IF(Analyse!$E$104="X",INDIRECT("'DATA - økonomi'!D"&amp;4+15*$A14+4*$A14+2),0)+IF(Analyse!$E$105="X",INDIRECT("'DATA - økonomi'!D"&amp;4+15*$A14+4*$A14+3),0)+IF(Analyse!$E$106="X",INDIRECT("'DATA - økonomi'!D"&amp;4+15*$A14+4*$A14+4),0)+IF(Analyse!$E$107="X",INDIRECT("'DATA - økonomi'!D"&amp;4+15*$A14+4*$A14+5),0)+IF(Analyse!$E$108="X",INDIRECT("'DATA - økonomi'!D"&amp;4+15*$A14+4*$A14+6),0)+IF(Analyse!$E$109="X",INDIRECT("'DATA - økonomi'!D"&amp;4+15*$A14+4*$A14+7),0)+IF(Analyse!$E$110="X",INDIRECT("'DATA - økonomi'!D"&amp;4+15*$A14+4*$A14+8),0)+IF(Analyse!$E$111="X",INDIRECT("'DATA - økonomi'!D"&amp;4+15*$A14+4*$A14+9),0)+IF(Analyse!$E$112="X",INDIRECT("'DATA - økonomi'!D"&amp;4+15*$A14+4*$A14+10),0)+IF(Analyse!$E$115="X",INDIRECT("'DATA - økonomi'!D"&amp;4+15*$A14+4*$A14+11),0)+IF(Analyse!$E$116="X",INDIRECT("'DATA - økonomi'!D"&amp;4+15*$A14+4*$A14+12),0)+IF(Analyse!$E$117="X",INDIRECT("'DATA - økonomi'!D"&amp;4+15*$A14+4*$A14+13),0)+IF(Analyse!$E$129="X",INDIRECT("'DATA - økonomi'!D"&amp;4+15*$A14+4*$A14+14),0)</f>
        <v>0</v>
      </c>
      <c r="E14" s="42">
        <f ca="1">IF(Analyse!$E$3="X",INDIRECT("'DATA - økonomi'!E"&amp;4+15*$A14+4*$A14+0),0)+IF(Analyse!$E$4="X",INDIRECT("'DATA - økonomi'!E"&amp;4+15*$A14+4*$A14+1),0)+IF(Analyse!$E$104="X",INDIRECT("'DATA - økonomi'!E"&amp;4+15*$A14+4*$A14+2),0)+IF(Analyse!$E$105="X",INDIRECT("'DATA - økonomi'!E"&amp;4+15*$A14+4*$A14+3),0)+IF(Analyse!$E$106="X",INDIRECT("'DATA - økonomi'!E"&amp;4+15*$A14+4*$A14+4),0)+IF(Analyse!$E$107="X",INDIRECT("'DATA - økonomi'!E"&amp;4+15*$A14+4*$A14+5),0)+IF(Analyse!$E$108="X",INDIRECT("'DATA - økonomi'!E"&amp;4+15*$A14+4*$A14+6),0)+IF(Analyse!$E$109="X",INDIRECT("'DATA - økonomi'!E"&amp;4+15*$A14+4*$A14+7),0)+IF(Analyse!$E$110="X",INDIRECT("'DATA - økonomi'!E"&amp;4+15*$A14+4*$A14+8),0)+IF(Analyse!$E$111="X",INDIRECT("'DATA - økonomi'!E"&amp;4+15*$A14+4*$A14+9),0)+IF(Analyse!$E$112="X",INDIRECT("'DATA - økonomi'!E"&amp;4+15*$A14+4*$A14+10),0)+IF(Analyse!$E$115="X",INDIRECT("'DATA - økonomi'!E"&amp;4+15*$A14+4*$A14+11),0)+IF(Analyse!$E$116="X",INDIRECT("'DATA - økonomi'!E"&amp;4+15*$A14+4*$A14+12),0)+IF(Analyse!$E$117="X",INDIRECT("'DATA - økonomi'!E"&amp;4+15*$A14+4*$A14+13),0)+IF(Analyse!$E$129="X",INDIRECT("'DATA - økonomi'!E"&amp;4+15*$A14+4*$A14+14),0)</f>
        <v>0</v>
      </c>
      <c r="F14" s="42">
        <f ca="1">IF(Analyse!$E$3="X",INDIRECT("'DATA - økonomi'!F"&amp;4+15*$A14+4*$A14+0),0)+IF(Analyse!$E$4="X",INDIRECT("'DATA - økonomi'!F"&amp;4+15*$A14+4*$A14+1),0)+IF(Analyse!$E$104="X",INDIRECT("'DATA - økonomi'!F"&amp;4+15*$A14+4*$A14+2),0)+IF(Analyse!$E$105="X",INDIRECT("'DATA - økonomi'!F"&amp;4+15*$A14+4*$A14+3),0)+IF(Analyse!$E$106="X",INDIRECT("'DATA - økonomi'!F"&amp;4+15*$A14+4*$A14+4),0)+IF(Analyse!$E$107="X",INDIRECT("'DATA - økonomi'!F"&amp;4+15*$A14+4*$A14+5),0)+IF(Analyse!$E$108="X",INDIRECT("'DATA - økonomi'!F"&amp;4+15*$A14+4*$A14+6),0)+IF(Analyse!$E$109="X",INDIRECT("'DATA - økonomi'!F"&amp;4+15*$A14+4*$A14+7),0)+IF(Analyse!$E$110="X",INDIRECT("'DATA - økonomi'!F"&amp;4+15*$A14+4*$A14+8),0)+IF(Analyse!$E$111="X",INDIRECT("'DATA - økonomi'!F"&amp;4+15*$A14+4*$A14+9),0)+IF(Analyse!$E$112="X",INDIRECT("'DATA - økonomi'!F"&amp;4+15*$A14+4*$A14+10),0)+IF(Analyse!$E$115="X",INDIRECT("'DATA - økonomi'!F"&amp;4+15*$A14+4*$A14+11),0)+IF(Analyse!$E$116="X",INDIRECT("'DATA - økonomi'!F"&amp;4+15*$A14+4*$A14+12),0)+IF(Analyse!$E$117="X",INDIRECT("'DATA - økonomi'!F"&amp;4+15*$A14+4*$A14+13),0)+IF(Analyse!$E$129="X",INDIRECT("'DATA - økonomi'!F"&amp;4+15*$A14+4*$A14+14),0)</f>
        <v>0</v>
      </c>
      <c r="G14" s="42">
        <f ca="1">IF(Analyse!$E$3="X",INDIRECT("'DATA - økonomi'!G"&amp;4+15*$A14+4*$A14+0),0)+IF(Analyse!$E$4="X",INDIRECT("'DATA - økonomi'!G"&amp;4+15*$A14+4*$A14+1),0)+IF(Analyse!$E$104="X",INDIRECT("'DATA - økonomi'!G"&amp;4+15*$A14+4*$A14+2),0)+IF(Analyse!$E$105="X",INDIRECT("'DATA - økonomi'!G"&amp;4+15*$A14+4*$A14+3),0)+IF(Analyse!$E$106="X",INDIRECT("'DATA - økonomi'!G"&amp;4+15*$A14+4*$A14+4),0)+IF(Analyse!$E$107="X",INDIRECT("'DATA - økonomi'!G"&amp;4+15*$A14+4*$A14+5),0)+IF(Analyse!$E$108="X",INDIRECT("'DATA - økonomi'!G"&amp;4+15*$A14+4*$A14+6),0)+IF(Analyse!$E$109="X",INDIRECT("'DATA - økonomi'!G"&amp;4+15*$A14+4*$A14+7),0)+IF(Analyse!$E$110="X",INDIRECT("'DATA - økonomi'!G"&amp;4+15*$A14+4*$A14+8),0)+IF(Analyse!$E$111="X",INDIRECT("'DATA - økonomi'!G"&amp;4+15*$A14+4*$A14+9),0)+IF(Analyse!$E$112="X",INDIRECT("'DATA - økonomi'!G"&amp;4+15*$A14+4*$A14+10),0)+IF(Analyse!$E$115="X",INDIRECT("'DATA - økonomi'!G"&amp;4+15*$A14+4*$A14+11),0)+IF(Analyse!$E$116="X",INDIRECT("'DATA - økonomi'!G"&amp;4+15*$A14+4*$A14+12),0)+IF(Analyse!$E$117="X",INDIRECT("'DATA - økonomi'!G"&amp;4+15*$A14+4*$A14+13),0)+IF(Analyse!$E$129="X",INDIRECT("'DATA - økonomi'!G"&amp;4+15*$A14+4*$A14+14),0)</f>
        <v>0</v>
      </c>
      <c r="H14" s="42">
        <f ca="1">IF(Analyse!$E$3="X",INDIRECT("'DATA - økonomi'!H"&amp;4+15*$A14+4*$A14+0),0)+IF(Analyse!$E$4="X",INDIRECT("'DATA - økonomi'!H"&amp;4+15*$A14+4*$A14+1),0)+IF(Analyse!$E$104="X",INDIRECT("'DATA - økonomi'!H"&amp;4+15*$A14+4*$A14+2),0)+IF(Analyse!$E$105="X",INDIRECT("'DATA - økonomi'!H"&amp;4+15*$A14+4*$A14+3),0)+IF(Analyse!$E$106="X",INDIRECT("'DATA - økonomi'!H"&amp;4+15*$A14+4*$A14+4),0)+IF(Analyse!$E$107="X",INDIRECT("'DATA - økonomi'!H"&amp;4+15*$A14+4*$A14+5),0)+IF(Analyse!$E$108="X",INDIRECT("'DATA - økonomi'!H"&amp;4+15*$A14+4*$A14+6),0)+IF(Analyse!$E$109="X",INDIRECT("'DATA - økonomi'!H"&amp;4+15*$A14+4*$A14+7),0)+IF(Analyse!$E$110="X",INDIRECT("'DATA - økonomi'!H"&amp;4+15*$A14+4*$A14+8),0)+IF(Analyse!$E$111="X",INDIRECT("'DATA - økonomi'!H"&amp;4+15*$A14+4*$A14+9),0)+IF(Analyse!$E$112="X",INDIRECT("'DATA - økonomi'!H"&amp;4+15*$A14+4*$A14+10),0)+IF(Analyse!$E$115="X",INDIRECT("'DATA - økonomi'!H"&amp;4+15*$A14+4*$A14+11),0)+IF(Analyse!$E$116="X",INDIRECT("'DATA - økonomi'!H"&amp;4+15*$A14+4*$A14+12),0)+IF(Analyse!$E$117="X",INDIRECT("'DATA - økonomi'!H"&amp;4+15*$A14+4*$A14+13),0)+IF(Analyse!$E$129="X",INDIRECT("'DATA - økonomi'!H"&amp;4+15*$A14+4*$A14+14),0)</f>
        <v>0</v>
      </c>
      <c r="I14" s="42">
        <f ca="1">IF(Analyse!$E$3="X",INDIRECT("'DATA - økonomi'!I"&amp;4+15*$A14+4*$A14+0),0)+IF(Analyse!$E$4="X",INDIRECT("'DATA - økonomi'!I"&amp;4+15*$A14+4*$A14+1),0)+IF(Analyse!$E$104="X",INDIRECT("'DATA - økonomi'!I"&amp;4+15*$A14+4*$A14+2),0)+IF(Analyse!$E$105="X",INDIRECT("'DATA - økonomi'!I"&amp;4+15*$A14+4*$A14+3),0)+IF(Analyse!$E$106="X",INDIRECT("'DATA - økonomi'!I"&amp;4+15*$A14+4*$A14+4),0)+IF(Analyse!$E$107="X",INDIRECT("'DATA - økonomi'!I"&amp;4+15*$A14+4*$A14+5),0)+IF(Analyse!$E$108="X",INDIRECT("'DATA - økonomi'!I"&amp;4+15*$A14+4*$A14+6),0)+IF(Analyse!$E$109="X",INDIRECT("'DATA - økonomi'!I"&amp;4+15*$A14+4*$A14+7),0)+IF(Analyse!$E$110="X",INDIRECT("'DATA - økonomi'!I"&amp;4+15*$A14+4*$A14+8),0)+IF(Analyse!$E$111="X",INDIRECT("'DATA - økonomi'!I"&amp;4+15*$A14+4*$A14+9),0)+IF(Analyse!$E$112="X",INDIRECT("'DATA - økonomi'!I"&amp;4+15*$A14+4*$A14+10),0)+IF(Analyse!$E$115="X",INDIRECT("'DATA - økonomi'!I"&amp;4+15*$A14+4*$A14+11),0)+IF(Analyse!$E$116="X",INDIRECT("'DATA - økonomi'!I"&amp;4+15*$A14+4*$A14+12),0)+IF(Analyse!$E$117="X",INDIRECT("'DATA - økonomi'!I"&amp;4+15*$A14+4*$A14+13),0)+IF(Analyse!$E$129="X",INDIRECT("'DATA - økonomi'!I"&amp;4+15*$A14+4*$A14+14),0)</f>
        <v>0</v>
      </c>
      <c r="J14" s="42">
        <f ca="1">IF(Analyse!$E$3="X",INDIRECT("'DATA - økonomi'!J"&amp;4+15*$A14+4*$A14+0),0)+IF(Analyse!$E$4="X",INDIRECT("'DATA - økonomi'!J"&amp;4+15*$A14+4*$A14+1),0)+IF(Analyse!$E$104="X",INDIRECT("'DATA - økonomi'!J"&amp;4+15*$A14+4*$A14+2),0)+IF(Analyse!$E$105="X",INDIRECT("'DATA - økonomi'!J"&amp;4+15*$A14+4*$A14+3),0)+IF(Analyse!$E$106="X",INDIRECT("'DATA - økonomi'!J"&amp;4+15*$A14+4*$A14+4),0)+IF(Analyse!$E$107="X",INDIRECT("'DATA - økonomi'!J"&amp;4+15*$A14+4*$A14+5),0)+IF(Analyse!$E$108="X",INDIRECT("'DATA - økonomi'!J"&amp;4+15*$A14+4*$A14+6),0)+IF(Analyse!$E$109="X",INDIRECT("'DATA - økonomi'!J"&amp;4+15*$A14+4*$A14+7),0)+IF(Analyse!$E$110="X",INDIRECT("'DATA - økonomi'!J"&amp;4+15*$A14+4*$A14+8),0)+IF(Analyse!$E$111="X",INDIRECT("'DATA - økonomi'!J"&amp;4+15*$A14+4*$A14+9),0)+IF(Analyse!$E$112="X",INDIRECT("'DATA - økonomi'!J"&amp;4+15*$A14+4*$A14+10),0)+IF(Analyse!$E$115="X",INDIRECT("'DATA - økonomi'!J"&amp;4+15*$A14+4*$A14+11),0)+IF(Analyse!$E$116="X",INDIRECT("'DATA - økonomi'!J"&amp;4+15*$A14+4*$A14+12),0)+IF(Analyse!$E$117="X",INDIRECT("'DATA - økonomi'!J"&amp;4+15*$A14+4*$A14+13),0)+IF(Analyse!$E$129="X",INDIRECT("'DATA - økonomi'!J"&amp;4+15*$A14+4*$A14+14),0)</f>
        <v>0</v>
      </c>
      <c r="K14" s="42">
        <f ca="1">IF(Analyse!$E$3="X",INDIRECT("'DATA - økonomi'!K"&amp;4+15*$A14+4*$A14+0),0)+IF(Analyse!$E$4="X",INDIRECT("'DATA - økonomi'!K"&amp;4+15*$A14+4*$A14+1),0)+IF(Analyse!$E$104="X",INDIRECT("'DATA - økonomi'!K"&amp;4+15*$A14+4*$A14+2),0)+IF(Analyse!$E$105="X",INDIRECT("'DATA - økonomi'!K"&amp;4+15*$A14+4*$A14+3),0)+IF(Analyse!$E$106="X",INDIRECT("'DATA - økonomi'!K"&amp;4+15*$A14+4*$A14+4),0)+IF(Analyse!$E$107="X",INDIRECT("'DATA - økonomi'!K"&amp;4+15*$A14+4*$A14+5),0)+IF(Analyse!$E$108="X",INDIRECT("'DATA - økonomi'!K"&amp;4+15*$A14+4*$A14+6),0)+IF(Analyse!$E$109="X",INDIRECT("'DATA - økonomi'!K"&amp;4+15*$A14+4*$A14+7),0)+IF(Analyse!$E$110="X",INDIRECT("'DATA - økonomi'!K"&amp;4+15*$A14+4*$A14+8),0)+IF(Analyse!$E$111="X",INDIRECT("'DATA - økonomi'!K"&amp;4+15*$A14+4*$A14+9),0)+IF(Analyse!$E$112="X",INDIRECT("'DATA - økonomi'!K"&amp;4+15*$A14+4*$A14+10),0)+IF(Analyse!$E$115="X",INDIRECT("'DATA - økonomi'!K"&amp;4+15*$A14+4*$A14+11),0)+IF(Analyse!$E$116="X",INDIRECT("'DATA - økonomi'!K"&amp;4+15*$A14+4*$A14+12),0)+IF(Analyse!$E$117="X",INDIRECT("'DATA - økonomi'!K"&amp;4+15*$A14+4*$A14+13),0)+IF(Analyse!$E$129="X",INDIRECT("'DATA - økonomi'!K"&amp;4+15*$A14+4*$A14+14),0)</f>
        <v>0</v>
      </c>
      <c r="L14" s="42">
        <f ca="1">IF(Analyse!$E$3="X",INDIRECT("'DATA - økonomi'!L"&amp;4+15*$A14+4*$A14+0),0)+IF(Analyse!$E$4="X",INDIRECT("'DATA - økonomi'!L"&amp;4+15*$A14+4*$A14+1),0)+IF(Analyse!$E$104="X",INDIRECT("'DATA - økonomi'!L"&amp;4+15*$A14+4*$A14+2),0)+IF(Analyse!$E$105="X",INDIRECT("'DATA - økonomi'!L"&amp;4+15*$A14+4*$A14+3),0)+IF(Analyse!$E$106="X",INDIRECT("'DATA - økonomi'!L"&amp;4+15*$A14+4*$A14+4),0)+IF(Analyse!$E$107="X",INDIRECT("'DATA - økonomi'!L"&amp;4+15*$A14+4*$A14+5),0)+IF(Analyse!$E$108="X",INDIRECT("'DATA - økonomi'!L"&amp;4+15*$A14+4*$A14+6),0)+IF(Analyse!$E$109="X",INDIRECT("'DATA - økonomi'!L"&amp;4+15*$A14+4*$A14+7),0)+IF(Analyse!$E$110="X",INDIRECT("'DATA - økonomi'!L"&amp;4+15*$A14+4*$A14+8),0)+IF(Analyse!$E$111="X",INDIRECT("'DATA - økonomi'!L"&amp;4+15*$A14+4*$A14+9),0)+IF(Analyse!$E$112="X",INDIRECT("'DATA - økonomi'!L"&amp;4+15*$A14+4*$A14+10),0)+IF(Analyse!$E$115="X",INDIRECT("'DATA - økonomi'!L"&amp;4+15*$A14+4*$A14+11),0)+IF(Analyse!$E$116="X",INDIRECT("'DATA - økonomi'!L"&amp;4+15*$A14+4*$A14+12),0)+IF(Analyse!$E$117="X",INDIRECT("'DATA - økonomi'!L"&amp;4+15*$A14+4*$A14+13),0)+IF(Analyse!$E$129="X",INDIRECT("'DATA - økonomi'!L"&amp;4+15*$A14+4*$A14+14),0)</f>
        <v>0</v>
      </c>
      <c r="M14" s="42">
        <f ca="1">IF(Analyse!$E$3="X",INDIRECT("'DATA - økonomi'!M"&amp;4+15*$A14+4*$A14+0),0)+IF(Analyse!$E$4="X",INDIRECT("'DATA - økonomi'!M"&amp;4+15*$A14+4*$A14+1),0)+IF(Analyse!$E$104="X",INDIRECT("'DATA - økonomi'!M"&amp;4+15*$A14+4*$A14+2),0)+IF(Analyse!$E$105="X",INDIRECT("'DATA - økonomi'!M"&amp;4+15*$A14+4*$A14+3),0)+IF(Analyse!$E$106="X",INDIRECT("'DATA - økonomi'!M"&amp;4+15*$A14+4*$A14+4),0)+IF(Analyse!$E$107="X",INDIRECT("'DATA - økonomi'!M"&amp;4+15*$A14+4*$A14+5),0)+IF(Analyse!$E$108="X",INDIRECT("'DATA - økonomi'!M"&amp;4+15*$A14+4*$A14+6),0)+IF(Analyse!$E$109="X",INDIRECT("'DATA - økonomi'!M"&amp;4+15*$A14+4*$A14+7),0)+IF(Analyse!$E$110="X",INDIRECT("'DATA - økonomi'!M"&amp;4+15*$A14+4*$A14+8),0)+IF(Analyse!$E$111="X",INDIRECT("'DATA - økonomi'!M"&amp;4+15*$A14+4*$A14+9),0)+IF(Analyse!$E$112="X",INDIRECT("'DATA - økonomi'!M"&amp;4+15*$A14+4*$A14+10),0)+IF(Analyse!$E$115="X",INDIRECT("'DATA - økonomi'!M"&amp;4+15*$A14+4*$A14+11),0)+IF(Analyse!$E$116="X",INDIRECT("'DATA - økonomi'!M"&amp;4+15*$A14+4*$A14+12),0)+IF(Analyse!$E$117="X",INDIRECT("'DATA - økonomi'!M"&amp;4+15*$A14+4*$A14+13),0)+IF(Analyse!$E$129="X",INDIRECT("'DATA - økonomi'!M"&amp;4+15*$A14+4*$A14+14),0)</f>
        <v>0</v>
      </c>
      <c r="N14" s="38"/>
      <c r="O14" s="41" t="s">
        <v>22</v>
      </c>
      <c r="P14" s="42">
        <f ca="1">IF(Analyse!$E$3="X",INDIRECT("'DATA - økonomi'!P"&amp;4+15*$A14+4*$A14+0),0)+IF(Analyse!$E$4="X",INDIRECT("'DATA - økonomi'!P"&amp;4+15*$A14+4*$A14+1),0)+IF(Analyse!$E$104="X",INDIRECT("'DATA - økonomi'!P"&amp;4+15*$A14+4*$A14+2),0)+IF(Analyse!$E$105="X",INDIRECT("'DATA - økonomi'!P"&amp;4+15*$A14+4*$A14+3),0)+IF(Analyse!$E$106="X",INDIRECT("'DATA - økonomi'!P"&amp;4+15*$A14+4*$A14+4),0)+IF(Analyse!$E$107="X",INDIRECT("'DATA - økonomi'!P"&amp;4+15*$A14+4*$A14+5),0)+IF(Analyse!$E$108="X",INDIRECT("'DATA - økonomi'!P"&amp;4+15*$A14+4*$A14+6),0)+IF(Analyse!$E$109="X",INDIRECT("'DATA - økonomi'!P"&amp;4+15*$A14+4*$A14+7),0)+IF(Analyse!$E$110="X",INDIRECT("'DATA - økonomi'!P"&amp;4+15*$A14+4*$A14+8),0)+IF(Analyse!$E$111="X",INDIRECT("'DATA - økonomi'!P"&amp;4+15*$A14+4*$A14+9),0)+IF(Analyse!$E$112="X",INDIRECT("'DATA - økonomi'!P"&amp;4+15*$A14+4*$A14+10),0)+IF(Analyse!$E$115="X",INDIRECT("'DATA - økonomi'!P"&amp;4+15*$A14+4*$A14+11),0)+IF(Analyse!$E$116="X",INDIRECT("'DATA - økonomi'!P"&amp;4+15*$A14+4*$A14+12),0)+IF(Analyse!$E$117="X",INDIRECT("'DATA - økonomi'!P"&amp;4+15*$A14+4*$A14+13),0)+IF(Analyse!$E$129="X",INDIRECT("'DATA - økonomi'!P"&amp;4+15*$A14+4*$A14+14),0)</f>
        <v>0</v>
      </c>
      <c r="Q14" s="42">
        <f ca="1">IF(Analyse!$E$3="X",INDIRECT("'DATA - økonomi'!Q"&amp;4+15*$A14+4*$A14+0),0)+IF(Analyse!$E$4="X",INDIRECT("'DATA - økonomi'!Q"&amp;4+15*$A14+4*$A14+1),0)+IF(Analyse!$E$104="X",INDIRECT("'DATA - økonomi'!Q"&amp;4+15*$A14+4*$A14+2),0)+IF(Analyse!$E$105="X",INDIRECT("'DATA - økonomi'!Q"&amp;4+15*$A14+4*$A14+3),0)+IF(Analyse!$E$106="X",INDIRECT("'DATA - økonomi'!Q"&amp;4+15*$A14+4*$A14+4),0)+IF(Analyse!$E$107="X",INDIRECT("'DATA - økonomi'!Q"&amp;4+15*$A14+4*$A14+5),0)+IF(Analyse!$E$108="X",INDIRECT("'DATA - økonomi'!Q"&amp;4+15*$A14+4*$A14+6),0)+IF(Analyse!$E$109="X",INDIRECT("'DATA - økonomi'!Q"&amp;4+15*$A14+4*$A14+7),0)+IF(Analyse!$E$110="X",INDIRECT("'DATA - økonomi'!Q"&amp;4+15*$A14+4*$A14+8),0)+IF(Analyse!$E$111="X",INDIRECT("'DATA - økonomi'!Q"&amp;4+15*$A14+4*$A14+9),0)+IF(Analyse!$E$112="X",INDIRECT("'DATA - økonomi'!Q"&amp;4+15*$A14+4*$A14+10),0)+IF(Analyse!$E$115="X",INDIRECT("'DATA - økonomi'!Q"&amp;4+15*$A14+4*$A14+11),0)+IF(Analyse!$E$116="X",INDIRECT("'DATA - økonomi'!Q"&amp;4+15*$A14+4*$A14+12),0)+IF(Analyse!$E$117="X",INDIRECT("'DATA - økonomi'!Q"&amp;4+15*$A14+4*$A14+13),0)+IF(Analyse!$E$129="X",INDIRECT("'DATA - økonomi'!Q"&amp;4+15*$A14+4*$A14+14),0)</f>
        <v>0</v>
      </c>
      <c r="R14" s="42">
        <f ca="1">IF(Analyse!$E$3="X",INDIRECT("'DATA - økonomi'!R"&amp;4+15*$A14+4*$A14+0),0)+IF(Analyse!$E$4="X",INDIRECT("'DATA - økonomi'!R"&amp;4+15*$A14+4*$A14+1),0)+IF(Analyse!$E$104="X",INDIRECT("'DATA - økonomi'!R"&amp;4+15*$A14+4*$A14+2),0)+IF(Analyse!$E$105="X",INDIRECT("'DATA - økonomi'!R"&amp;4+15*$A14+4*$A14+3),0)+IF(Analyse!$E$106="X",INDIRECT("'DATA - økonomi'!R"&amp;4+15*$A14+4*$A14+4),0)+IF(Analyse!$E$107="X",INDIRECT("'DATA - økonomi'!R"&amp;4+15*$A14+4*$A14+5),0)+IF(Analyse!$E$108="X",INDIRECT("'DATA - økonomi'!R"&amp;4+15*$A14+4*$A14+6),0)+IF(Analyse!$E$109="X",INDIRECT("'DATA - økonomi'!R"&amp;4+15*$A14+4*$A14+7),0)+IF(Analyse!$E$110="X",INDIRECT("'DATA - økonomi'!R"&amp;4+15*$A14+4*$A14+8),0)+IF(Analyse!$E$111="X",INDIRECT("'DATA - økonomi'!R"&amp;4+15*$A14+4*$A14+9),0)+IF(Analyse!$E$112="X",INDIRECT("'DATA - økonomi'!R"&amp;4+15*$A14+4*$A14+10),0)+IF(Analyse!$E$115="X",INDIRECT("'DATA - økonomi'!R"&amp;4+15*$A14+4*$A14+11),0)+IF(Analyse!$E$116="X",INDIRECT("'DATA - økonomi'!R"&amp;4+15*$A14+4*$A14+12),0)+IF(Analyse!$E$117="X",INDIRECT("'DATA - økonomi'!R"&amp;4+15*$A14+4*$A14+13),0)+IF(Analyse!$E$129="X",INDIRECT("'DATA - økonomi'!R"&amp;4+15*$A14+4*$A14+14),0)</f>
        <v>0</v>
      </c>
      <c r="S14" s="42">
        <f ca="1">IF(Analyse!$E$3="X",INDIRECT("'DATA - økonomi'!S"&amp;4+15*$A14+4*$A14+0),0)+IF(Analyse!$E$4="X",INDIRECT("'DATA - økonomi'!S"&amp;4+15*$A14+4*$A14+1),0)+IF(Analyse!$E$104="X",INDIRECT("'DATA - økonomi'!S"&amp;4+15*$A14+4*$A14+2),0)+IF(Analyse!$E$105="X",INDIRECT("'DATA - økonomi'!S"&amp;4+15*$A14+4*$A14+3),0)+IF(Analyse!$E$106="X",INDIRECT("'DATA - økonomi'!S"&amp;4+15*$A14+4*$A14+4),0)+IF(Analyse!$E$107="X",INDIRECT("'DATA - økonomi'!S"&amp;4+15*$A14+4*$A14+5),0)+IF(Analyse!$E$108="X",INDIRECT("'DATA - økonomi'!S"&amp;4+15*$A14+4*$A14+6),0)+IF(Analyse!$E$109="X",INDIRECT("'DATA - økonomi'!S"&amp;4+15*$A14+4*$A14+7),0)+IF(Analyse!$E$110="X",INDIRECT("'DATA - økonomi'!S"&amp;4+15*$A14+4*$A14+8),0)+IF(Analyse!$E$111="X",INDIRECT("'DATA - økonomi'!S"&amp;4+15*$A14+4*$A14+9),0)+IF(Analyse!$E$112="X",INDIRECT("'DATA - økonomi'!S"&amp;4+15*$A14+4*$A14+10),0)+IF(Analyse!$E$115="X",INDIRECT("'DATA - økonomi'!S"&amp;4+15*$A14+4*$A14+11),0)+IF(Analyse!$E$116="X",INDIRECT("'DATA - økonomi'!S"&amp;4+15*$A14+4*$A14+12),0)+IF(Analyse!$E$117="X",INDIRECT("'DATA - økonomi'!S"&amp;4+15*$A14+4*$A14+13),0)+IF(Analyse!$E$129="X",INDIRECT("'DATA - økonomi'!S"&amp;4+15*$A14+4*$A14+14),0)</f>
        <v>0</v>
      </c>
      <c r="T14" s="42">
        <f ca="1">IF(Analyse!$E$3="X",INDIRECT("'DATA - økonomi'!T"&amp;4+15*$A14+4*$A14+0),0)+IF(Analyse!$E$4="X",INDIRECT("'DATA - økonomi'!T"&amp;4+15*$A14+4*$A14+1),0)+IF(Analyse!$E$104="X",INDIRECT("'DATA - økonomi'!T"&amp;4+15*$A14+4*$A14+2),0)+IF(Analyse!$E$105="X",INDIRECT("'DATA - økonomi'!T"&amp;4+15*$A14+4*$A14+3),0)+IF(Analyse!$E$106="X",INDIRECT("'DATA - økonomi'!T"&amp;4+15*$A14+4*$A14+4),0)+IF(Analyse!$E$107="X",INDIRECT("'DATA - økonomi'!T"&amp;4+15*$A14+4*$A14+5),0)+IF(Analyse!$E$108="X",INDIRECT("'DATA - økonomi'!T"&amp;4+15*$A14+4*$A14+6),0)+IF(Analyse!$E$109="X",INDIRECT("'DATA - økonomi'!T"&amp;4+15*$A14+4*$A14+7),0)+IF(Analyse!$E$110="X",INDIRECT("'DATA - økonomi'!T"&amp;4+15*$A14+4*$A14+8),0)+IF(Analyse!$E$111="X",INDIRECT("'DATA - økonomi'!T"&amp;4+15*$A14+4*$A14+9),0)+IF(Analyse!$E$112="X",INDIRECT("'DATA - økonomi'!T"&amp;4+15*$A14+4*$A14+10),0)+IF(Analyse!$E$115="X",INDIRECT("'DATA - økonomi'!T"&amp;4+15*$A14+4*$A14+11),0)+IF(Analyse!$E$116="X",INDIRECT("'DATA - økonomi'!T"&amp;4+15*$A14+4*$A14+12),0)+IF(Analyse!$E$117="X",INDIRECT("'DATA - økonomi'!T"&amp;4+15*$A14+4*$A14+13),0)+IF(Analyse!$E$129="X",INDIRECT("'DATA - økonomi'!T"&amp;4+15*$A14+4*$A14+14),0)</f>
        <v>0</v>
      </c>
      <c r="U14" s="42">
        <f ca="1">IF(Analyse!$E$3="X",INDIRECT("'DATA - økonomi'!U"&amp;4+15*$A14+4*$A14+0),0)+IF(Analyse!$E$4="X",INDIRECT("'DATA - økonomi'!U"&amp;4+15*$A14+4*$A14+1),0)+IF(Analyse!$E$104="X",INDIRECT("'DATA - økonomi'!U"&amp;4+15*$A14+4*$A14+2),0)+IF(Analyse!$E$105="X",INDIRECT("'DATA - økonomi'!U"&amp;4+15*$A14+4*$A14+3),0)+IF(Analyse!$E$106="X",INDIRECT("'DATA - økonomi'!U"&amp;4+15*$A14+4*$A14+4),0)+IF(Analyse!$E$107="X",INDIRECT("'DATA - økonomi'!U"&amp;4+15*$A14+4*$A14+5),0)+IF(Analyse!$E$108="X",INDIRECT("'DATA - økonomi'!U"&amp;4+15*$A14+4*$A14+6),0)+IF(Analyse!$E$109="X",INDIRECT("'DATA - økonomi'!U"&amp;4+15*$A14+4*$A14+7),0)+IF(Analyse!$E$110="X",INDIRECT("'DATA - økonomi'!U"&amp;4+15*$A14+4*$A14+8),0)+IF(Analyse!$E$111="X",INDIRECT("'DATA - økonomi'!U"&amp;4+15*$A14+4*$A14+9),0)+IF(Analyse!$E$112="X",INDIRECT("'DATA - økonomi'!U"&amp;4+15*$A14+4*$A14+10),0)+IF(Analyse!$E$115="X",INDIRECT("'DATA - økonomi'!U"&amp;4+15*$A14+4*$A14+11),0)+IF(Analyse!$E$116="X",INDIRECT("'DATA - økonomi'!U"&amp;4+15*$A14+4*$A14+12),0)+IF(Analyse!$E$117="X",INDIRECT("'DATA - økonomi'!U"&amp;4+15*$A14+4*$A14+13),0)+IF(Analyse!$E$129="X",INDIRECT("'DATA - økonomi'!U"&amp;4+15*$A14+4*$A14+14),0)</f>
        <v>0</v>
      </c>
      <c r="V14" s="42">
        <f ca="1">IF(Analyse!$E$3="X",INDIRECT("'DATA - økonomi'!V"&amp;4+15*$A14+4*$A14+0),0)+IF(Analyse!$E$4="X",INDIRECT("'DATA - økonomi'!V"&amp;4+15*$A14+4*$A14+1),0)+IF(Analyse!$E$104="X",INDIRECT("'DATA - økonomi'!V"&amp;4+15*$A14+4*$A14+2),0)+IF(Analyse!$E$105="X",INDIRECT("'DATA - økonomi'!V"&amp;4+15*$A14+4*$A14+3),0)+IF(Analyse!$E$106="X",INDIRECT("'DATA - økonomi'!V"&amp;4+15*$A14+4*$A14+4),0)+IF(Analyse!$E$107="X",INDIRECT("'DATA - økonomi'!V"&amp;4+15*$A14+4*$A14+5),0)+IF(Analyse!$E$108="X",INDIRECT("'DATA - økonomi'!V"&amp;4+15*$A14+4*$A14+6),0)+IF(Analyse!$E$109="X",INDIRECT("'DATA - økonomi'!V"&amp;4+15*$A14+4*$A14+7),0)+IF(Analyse!$E$110="X",INDIRECT("'DATA - økonomi'!V"&amp;4+15*$A14+4*$A14+8),0)+IF(Analyse!$E$111="X",INDIRECT("'DATA - økonomi'!V"&amp;4+15*$A14+4*$A14+9),0)+IF(Analyse!$E$112="X",INDIRECT("'DATA - økonomi'!V"&amp;4+15*$A14+4*$A14+10),0)+IF(Analyse!$E$115="X",INDIRECT("'DATA - økonomi'!V"&amp;4+15*$A14+4*$A14+11),0)+IF(Analyse!$E$116="X",INDIRECT("'DATA - økonomi'!V"&amp;4+15*$A14+4*$A14+12),0)+IF(Analyse!$E$117="X",INDIRECT("'DATA - økonomi'!V"&amp;4+15*$A14+4*$A14+13),0)+IF(Analyse!$E$129="X",INDIRECT("'DATA - økonomi'!V"&amp;4+15*$A14+4*$A14+14),0)</f>
        <v>0</v>
      </c>
      <c r="W14" s="42">
        <f ca="1">IF(Analyse!$E$3="X",INDIRECT("'DATA - økonomi'!W"&amp;4+15*$A14+4*$A14+0),0)+IF(Analyse!$E$4="X",INDIRECT("'DATA - økonomi'!W"&amp;4+15*$A14+4*$A14+1),0)+IF(Analyse!$E$104="X",INDIRECT("'DATA - økonomi'!W"&amp;4+15*$A14+4*$A14+2),0)+IF(Analyse!$E$105="X",INDIRECT("'DATA - økonomi'!W"&amp;4+15*$A14+4*$A14+3),0)+IF(Analyse!$E$106="X",INDIRECT("'DATA - økonomi'!W"&amp;4+15*$A14+4*$A14+4),0)+IF(Analyse!$E$107="X",INDIRECT("'DATA - økonomi'!W"&amp;4+15*$A14+4*$A14+5),0)+IF(Analyse!$E$108="X",INDIRECT("'DATA - økonomi'!W"&amp;4+15*$A14+4*$A14+6),0)+IF(Analyse!$E$109="X",INDIRECT("'DATA - økonomi'!W"&amp;4+15*$A14+4*$A14+7),0)+IF(Analyse!$E$110="X",INDIRECT("'DATA - økonomi'!W"&amp;4+15*$A14+4*$A14+8),0)+IF(Analyse!$E$111="X",INDIRECT("'DATA - økonomi'!W"&amp;4+15*$A14+4*$A14+9),0)+IF(Analyse!$E$112="X",INDIRECT("'DATA - økonomi'!W"&amp;4+15*$A14+4*$A14+10),0)+IF(Analyse!$E$115="X",INDIRECT("'DATA - økonomi'!W"&amp;4+15*$A14+4*$A14+11),0)+IF(Analyse!$E$116="X",INDIRECT("'DATA - økonomi'!W"&amp;4+15*$A14+4*$A14+12),0)+IF(Analyse!$E$117="X",INDIRECT("'DATA - økonomi'!W"&amp;4+15*$A14+4*$A14+13),0)+IF(Analyse!$E$129="X",INDIRECT("'DATA - økonomi'!W"&amp;4+15*$A14+4*$A14+14),0)</f>
        <v>0</v>
      </c>
      <c r="X14" s="42">
        <f ca="1">IF(Analyse!$E$3="X",INDIRECT("'DATA - økonomi'!X"&amp;4+15*$A14+4*$A14+0),0)+IF(Analyse!$E$4="X",INDIRECT("'DATA - økonomi'!X"&amp;4+15*$A14+4*$A14+1),0)+IF(Analyse!$E$104="X",INDIRECT("'DATA - økonomi'!X"&amp;4+15*$A14+4*$A14+2),0)+IF(Analyse!$E$105="X",INDIRECT("'DATA - økonomi'!X"&amp;4+15*$A14+4*$A14+3),0)+IF(Analyse!$E$106="X",INDIRECT("'DATA - økonomi'!X"&amp;4+15*$A14+4*$A14+4),0)+IF(Analyse!$E$107="X",INDIRECT("'DATA - økonomi'!X"&amp;4+15*$A14+4*$A14+5),0)+IF(Analyse!$E$108="X",INDIRECT("'DATA - økonomi'!X"&amp;4+15*$A14+4*$A14+6),0)+IF(Analyse!$E$109="X",INDIRECT("'DATA - økonomi'!X"&amp;4+15*$A14+4*$A14+7),0)+IF(Analyse!$E$110="X",INDIRECT("'DATA - økonomi'!X"&amp;4+15*$A14+4*$A14+8),0)+IF(Analyse!$E$111="X",INDIRECT("'DATA - økonomi'!X"&amp;4+15*$A14+4*$A14+9),0)+IF(Analyse!$E$112="X",INDIRECT("'DATA - økonomi'!X"&amp;4+15*$A14+4*$A14+10),0)+IF(Analyse!$E$115="X",INDIRECT("'DATA - økonomi'!X"&amp;4+15*$A14+4*$A14+11),0)+IF(Analyse!$E$116="X",INDIRECT("'DATA - økonomi'!X"&amp;4+15*$A14+4*$A14+12),0)+IF(Analyse!$E$117="X",INDIRECT("'DATA - økonomi'!X"&amp;4+15*$A14+4*$A14+13),0)+IF(Analyse!$E$129="X",INDIRECT("'DATA - økonomi'!X"&amp;4+15*$A14+4*$A14+14),0)</f>
        <v>0</v>
      </c>
      <c r="Y14" s="42">
        <f ca="1">IF(Analyse!$E$3="X",INDIRECT("'DATA - økonomi'!Y"&amp;4+15*$A14+4*$A14+0),0)+IF(Analyse!$E$4="X",INDIRECT("'DATA - økonomi'!Y"&amp;4+15*$A14+4*$A14+1),0)+IF(Analyse!$E$104="X",INDIRECT("'DATA - økonomi'!Y"&amp;4+15*$A14+4*$A14+2),0)+IF(Analyse!$E$105="X",INDIRECT("'DATA - økonomi'!Y"&amp;4+15*$A14+4*$A14+3),0)+IF(Analyse!$E$106="X",INDIRECT("'DATA - økonomi'!Y"&amp;4+15*$A14+4*$A14+4),0)+IF(Analyse!$E$107="X",INDIRECT("'DATA - økonomi'!Y"&amp;4+15*$A14+4*$A14+5),0)+IF(Analyse!$E$108="X",INDIRECT("'DATA - økonomi'!Y"&amp;4+15*$A14+4*$A14+6),0)+IF(Analyse!$E$109="X",INDIRECT("'DATA - økonomi'!Y"&amp;4+15*$A14+4*$A14+7),0)+IF(Analyse!$E$110="X",INDIRECT("'DATA - økonomi'!Y"&amp;4+15*$A14+4*$A14+8),0)+IF(Analyse!$E$111="X",INDIRECT("'DATA - økonomi'!Y"&amp;4+15*$A14+4*$A14+9),0)+IF(Analyse!$E$112="X",INDIRECT("'DATA - økonomi'!Y"&amp;4+15*$A14+4*$A14+10),0)+IF(Analyse!$E$115="X",INDIRECT("'DATA - økonomi'!Y"&amp;4+15*$A14+4*$A14+11),0)+IF(Analyse!$E$116="X",INDIRECT("'DATA - økonomi'!Y"&amp;4+15*$A14+4*$A14+12),0)+IF(Analyse!$E$117="X",INDIRECT("'DATA - økonomi'!Y"&amp;4+15*$A14+4*$A14+13),0)+IF(Analyse!$E$129="X",INDIRECT("'DATA - økonomi'!Y"&amp;4+15*$A14+4*$A14+14),0)</f>
        <v>0</v>
      </c>
      <c r="Z14" s="42">
        <f ca="1">IF(Analyse!$E$3="X",INDIRECT("'DATA - økonomi'!Z"&amp;4+15*$A14+4*$A14+0),0)+IF(Analyse!$E$4="X",INDIRECT("'DATA - økonomi'!Z"&amp;4+15*$A14+4*$A14+1),0)+IF(Analyse!$E$104="X",INDIRECT("'DATA - økonomi'!Z"&amp;4+15*$A14+4*$A14+2),0)+IF(Analyse!$E$105="X",INDIRECT("'DATA - økonomi'!Z"&amp;4+15*$A14+4*$A14+3),0)+IF(Analyse!$E$106="X",INDIRECT("'DATA - økonomi'!Z"&amp;4+15*$A14+4*$A14+4),0)+IF(Analyse!$E$107="X",INDIRECT("'DATA - økonomi'!Z"&amp;4+15*$A14+4*$A14+5),0)+IF(Analyse!$E$108="X",INDIRECT("'DATA - økonomi'!Z"&amp;4+15*$A14+4*$A14+6),0)+IF(Analyse!$E$109="X",INDIRECT("'DATA - økonomi'!Z"&amp;4+15*$A14+4*$A14+7),0)+IF(Analyse!$E$110="X",INDIRECT("'DATA - økonomi'!Z"&amp;4+15*$A14+4*$A14+8),0)+IF(Analyse!$E$111="X",INDIRECT("'DATA - økonomi'!Z"&amp;4+15*$A14+4*$A14+9),0)+IF(Analyse!$E$112="X",INDIRECT("'DATA - økonomi'!Z"&amp;4+15*$A14+4*$A14+10),0)+IF(Analyse!$E$115="X",INDIRECT("'DATA - økonomi'!Z"&amp;4+15*$A14+4*$A14+11),0)+IF(Analyse!$E$116="X",INDIRECT("'DATA - økonomi'!Z"&amp;4+15*$A14+4*$A14+12),0)+IF(Analyse!$E$117="X",INDIRECT("'DATA - økonomi'!Z"&amp;4+15*$A14+4*$A14+13),0)+IF(Analyse!$E$129="X",INDIRECT("'DATA - økonomi'!Z"&amp;4+15*$A14+4*$A14+14),0)</f>
        <v>0</v>
      </c>
      <c r="AA14" s="36"/>
      <c r="AB14" s="41" t="s">
        <v>22</v>
      </c>
      <c r="AC14" s="42">
        <f ca="1">IF(Analyse!$E$3="X",INDIRECT("'DATA - økonomi'!AC"&amp;4+15*$A14+4*$A14+0),0)+IF(Analyse!$E$4="X",INDIRECT("'DATA - økonomi'!AC"&amp;4+15*$A14+4*$A14+1),0)+IF(Analyse!$E$104="X",INDIRECT("'DATA - økonomi'!AC"&amp;4+15*$A14+4*$A14+2),0)+IF(Analyse!$E$105="X",INDIRECT("'DATA - økonomi'!AC"&amp;4+15*$A14+4*$A14+3),0)+IF(Analyse!$E$106="X",INDIRECT("'DATA - økonomi'!AC"&amp;4+15*$A14+4*$A14+4),0)+IF(Analyse!$E$107="X",INDIRECT("'DATA - økonomi'!AC"&amp;4+15*$A14+4*$A14+5),0)+IF(Analyse!$E$108="X",INDIRECT("'DATA - økonomi'!AC"&amp;4+15*$A14+4*$A14+6),0)+IF(Analyse!$E$109="X",INDIRECT("'DATA - økonomi'!AC"&amp;4+15*$A14+4*$A14+7),0)+IF(Analyse!$E$110="X",INDIRECT("'DATA - økonomi'!AC"&amp;4+15*$A14+4*$A14+8),0)+IF(Analyse!$E$111="X",INDIRECT("'DATA - økonomi'!AC"&amp;4+15*$A14+4*$A14+9),0)+IF(Analyse!$E$112="X",INDIRECT("'DATA - økonomi'!AC"&amp;4+15*$A14+4*$A14+10),0)+IF(Analyse!$E$115="X",INDIRECT("'DATA - økonomi'!AC"&amp;4+15*$A14+4*$A14+11),0)+IF(Analyse!$E$116="X",INDIRECT("'DATA - økonomi'!AC"&amp;4+15*$A14+4*$A14+12),0)+IF(Analyse!$E$117="X",INDIRECT("'DATA - økonomi'!AC"&amp;4+15*$A14+4*$A14+13),0)+IF(Analyse!$E$129="X",INDIRECT("'DATA - økonomi'!AC"&amp;4+15*$A14+4*$A14+14),0)</f>
        <v>0</v>
      </c>
      <c r="AD14" s="42">
        <f ca="1">IF(Analyse!$E$3="X",INDIRECT("'DATA - økonomi'!AD"&amp;4+15*$A14+4*$A14+0),0)+IF(Analyse!$E$4="X",INDIRECT("'DATA - økonomi'!AD"&amp;4+15*$A14+4*$A14+1),0)+IF(Analyse!$E$104="X",INDIRECT("'DATA - økonomi'!AD"&amp;4+15*$A14+4*$A14+2),0)+IF(Analyse!$E$105="X",INDIRECT("'DATA - økonomi'!AD"&amp;4+15*$A14+4*$A14+3),0)+IF(Analyse!$E$106="X",INDIRECT("'DATA - økonomi'!AD"&amp;4+15*$A14+4*$A14+4),0)+IF(Analyse!$E$107="X",INDIRECT("'DATA - økonomi'!AD"&amp;4+15*$A14+4*$A14+5),0)+IF(Analyse!$E$108="X",INDIRECT("'DATA - økonomi'!AD"&amp;4+15*$A14+4*$A14+6),0)+IF(Analyse!$E$109="X",INDIRECT("'DATA - økonomi'!AD"&amp;4+15*$A14+4*$A14+7),0)+IF(Analyse!$E$110="X",INDIRECT("'DATA - økonomi'!AD"&amp;4+15*$A14+4*$A14+8),0)+IF(Analyse!$E$111="X",INDIRECT("'DATA - økonomi'!AD"&amp;4+15*$A14+4*$A14+9),0)+IF(Analyse!$E$112="X",INDIRECT("'DATA - økonomi'!AD"&amp;4+15*$A14+4*$A14+10),0)+IF(Analyse!$E$115="X",INDIRECT("'DATA - økonomi'!AD"&amp;4+15*$A14+4*$A14+11),0)+IF(Analyse!$E$116="X",INDIRECT("'DATA - økonomi'!AD"&amp;4+15*$A14+4*$A14+12),0)+IF(Analyse!$E$117="X",INDIRECT("'DATA - økonomi'!AD"&amp;4+15*$A14+4*$A14+13),0)+IF(Analyse!$E$129="X",INDIRECT("'DATA - økonomi'!AD"&amp;4+15*$A14+4*$A14+14),0)</f>
        <v>0</v>
      </c>
      <c r="AE14" s="42">
        <f ca="1">IF(Analyse!$E$3="X",INDIRECT("'DATA - økonomi'!AE"&amp;4+15*$A14+4*$A14+0),0)+IF(Analyse!$E$4="X",INDIRECT("'DATA - økonomi'!AE"&amp;4+15*$A14+4*$A14+1),0)+IF(Analyse!$E$104="X",INDIRECT("'DATA - økonomi'!AE"&amp;4+15*$A14+4*$A14+2),0)+IF(Analyse!$E$105="X",INDIRECT("'DATA - økonomi'!AE"&amp;4+15*$A14+4*$A14+3),0)+IF(Analyse!$E$106="X",INDIRECT("'DATA - økonomi'!AE"&amp;4+15*$A14+4*$A14+4),0)+IF(Analyse!$E$107="X",INDIRECT("'DATA - økonomi'!AE"&amp;4+15*$A14+4*$A14+5),0)+IF(Analyse!$E$108="X",INDIRECT("'DATA - økonomi'!AE"&amp;4+15*$A14+4*$A14+6),0)+IF(Analyse!$E$109="X",INDIRECT("'DATA - økonomi'!AE"&amp;4+15*$A14+4*$A14+7),0)+IF(Analyse!$E$110="X",INDIRECT("'DATA - økonomi'!AE"&amp;4+15*$A14+4*$A14+8),0)+IF(Analyse!$E$111="X",INDIRECT("'DATA - økonomi'!AE"&amp;4+15*$A14+4*$A14+9),0)+IF(Analyse!$E$112="X",INDIRECT("'DATA - økonomi'!AE"&amp;4+15*$A14+4*$A14+10),0)+IF(Analyse!$E$115="X",INDIRECT("'DATA - økonomi'!AE"&amp;4+15*$A14+4*$A14+11),0)+IF(Analyse!$E$116="X",INDIRECT("'DATA - økonomi'!AE"&amp;4+15*$A14+4*$A14+12),0)+IF(Analyse!$E$117="X",INDIRECT("'DATA - økonomi'!AE"&amp;4+15*$A14+4*$A14+13),0)+IF(Analyse!$E$129="X",INDIRECT("'DATA - økonomi'!AE"&amp;4+15*$A14+4*$A14+14),0)</f>
        <v>0</v>
      </c>
      <c r="AF14" s="42">
        <f ca="1">IF(Analyse!$E$3="X",INDIRECT("'DATA - økonomi'!AF"&amp;4+15*$A14+4*$A14+0),0)+IF(Analyse!$E$4="X",INDIRECT("'DATA - økonomi'!AF"&amp;4+15*$A14+4*$A14+1),0)+IF(Analyse!$E$104="X",INDIRECT("'DATA - økonomi'!AF"&amp;4+15*$A14+4*$A14+2),0)+IF(Analyse!$E$105="X",INDIRECT("'DATA - økonomi'!AF"&amp;4+15*$A14+4*$A14+3),0)+IF(Analyse!$E$106="X",INDIRECT("'DATA - økonomi'!AF"&amp;4+15*$A14+4*$A14+4),0)+IF(Analyse!$E$107="X",INDIRECT("'DATA - økonomi'!AF"&amp;4+15*$A14+4*$A14+5),0)+IF(Analyse!$E$108="X",INDIRECT("'DATA - økonomi'!AF"&amp;4+15*$A14+4*$A14+6),0)+IF(Analyse!$E$109="X",INDIRECT("'DATA - økonomi'!AF"&amp;4+15*$A14+4*$A14+7),0)+IF(Analyse!$E$110="X",INDIRECT("'DATA - økonomi'!AF"&amp;4+15*$A14+4*$A14+8),0)+IF(Analyse!$E$111="X",INDIRECT("'DATA - økonomi'!AF"&amp;4+15*$A14+4*$A14+9),0)+IF(Analyse!$E$112="X",INDIRECT("'DATA - økonomi'!AF"&amp;4+15*$A14+4*$A14+10),0)+IF(Analyse!$E$115="X",INDIRECT("'DATA - økonomi'!AF"&amp;4+15*$A14+4*$A14+11),0)+IF(Analyse!$E$116="X",INDIRECT("'DATA - økonomi'!AF"&amp;4+15*$A14+4*$A14+12),0)+IF(Analyse!$E$117="X",INDIRECT("'DATA - økonomi'!AF"&amp;4+15*$A14+4*$A14+13),0)+IF(Analyse!$E$129="X",INDIRECT("'DATA - økonomi'!AF"&amp;4+15*$A14+4*$A14+14),0)</f>
        <v>0</v>
      </c>
      <c r="AG14" s="42">
        <f ca="1">IF(Analyse!$E$3="X",INDIRECT("'DATA - økonomi'!AG"&amp;4+15*$A14+4*$A14+0),0)+IF(Analyse!$E$4="X",INDIRECT("'DATA - økonomi'!AG"&amp;4+15*$A14+4*$A14+1),0)+IF(Analyse!$E$104="X",INDIRECT("'DATA - økonomi'!AG"&amp;4+15*$A14+4*$A14+2),0)+IF(Analyse!$E$105="X",INDIRECT("'DATA - økonomi'!AG"&amp;4+15*$A14+4*$A14+3),0)+IF(Analyse!$E$106="X",INDIRECT("'DATA - økonomi'!AG"&amp;4+15*$A14+4*$A14+4),0)+IF(Analyse!$E$107="X",INDIRECT("'DATA - økonomi'!AG"&amp;4+15*$A14+4*$A14+5),0)+IF(Analyse!$E$108="X",INDIRECT("'DATA - økonomi'!AG"&amp;4+15*$A14+4*$A14+6),0)+IF(Analyse!$E$109="X",INDIRECT("'DATA - økonomi'!AG"&amp;4+15*$A14+4*$A14+7),0)+IF(Analyse!$E$110="X",INDIRECT("'DATA - økonomi'!AG"&amp;4+15*$A14+4*$A14+8),0)+IF(Analyse!$E$111="X",INDIRECT("'DATA - økonomi'!AG"&amp;4+15*$A14+4*$A14+9),0)+IF(Analyse!$E$112="X",INDIRECT("'DATA - økonomi'!AG"&amp;4+15*$A14+4*$A14+10),0)+IF(Analyse!$E$115="X",INDIRECT("'DATA - økonomi'!AG"&amp;4+15*$A14+4*$A14+11),0)+IF(Analyse!$E$116="X",INDIRECT("'DATA - økonomi'!AG"&amp;4+15*$A14+4*$A14+12),0)+IF(Analyse!$E$117="X",INDIRECT("'DATA - økonomi'!AG"&amp;4+15*$A14+4*$A14+13),0)+IF(Analyse!$E$129="X",INDIRECT("'DATA - økonomi'!AG"&amp;4+15*$A14+4*$A14+14),0)</f>
        <v>0</v>
      </c>
      <c r="AH14" s="42">
        <f ca="1">IF(Analyse!$E$3="X",INDIRECT("'DATA - økonomi'!AH"&amp;4+15*$A14+4*$A14+0),0)+IF(Analyse!$E$4="X",INDIRECT("'DATA - økonomi'!AH"&amp;4+15*$A14+4*$A14+1),0)+IF(Analyse!$E$104="X",INDIRECT("'DATA - økonomi'!AH"&amp;4+15*$A14+4*$A14+2),0)+IF(Analyse!$E$105="X",INDIRECT("'DATA - økonomi'!AH"&amp;4+15*$A14+4*$A14+3),0)+IF(Analyse!$E$106="X",INDIRECT("'DATA - økonomi'!AH"&amp;4+15*$A14+4*$A14+4),0)+IF(Analyse!$E$107="X",INDIRECT("'DATA - økonomi'!AH"&amp;4+15*$A14+4*$A14+5),0)+IF(Analyse!$E$108="X",INDIRECT("'DATA - økonomi'!AH"&amp;4+15*$A14+4*$A14+6),0)+IF(Analyse!$E$109="X",INDIRECT("'DATA - økonomi'!AH"&amp;4+15*$A14+4*$A14+7),0)+IF(Analyse!$E$110="X",INDIRECT("'DATA - økonomi'!AH"&amp;4+15*$A14+4*$A14+8),0)+IF(Analyse!$E$111="X",INDIRECT("'DATA - økonomi'!AH"&amp;4+15*$A14+4*$A14+9),0)+IF(Analyse!$E$112="X",INDIRECT("'DATA - økonomi'!AH"&amp;4+15*$A14+4*$A14+10),0)+IF(Analyse!$E$115="X",INDIRECT("'DATA - økonomi'!AH"&amp;4+15*$A14+4*$A14+11),0)+IF(Analyse!$E$116="X",INDIRECT("'DATA - økonomi'!AH"&amp;4+15*$A14+4*$A14+12),0)+IF(Analyse!$E$117="X",INDIRECT("'DATA - økonomi'!AH"&amp;4+15*$A14+4*$A14+13),0)+IF(Analyse!$E$129="X",INDIRECT("'DATA - økonomi'!AH"&amp;4+15*$A14+4*$A14+14),0)</f>
        <v>0</v>
      </c>
      <c r="AI14" s="42">
        <f ca="1">IF(Analyse!$E$3="X",INDIRECT("'DATA - økonomi'!AI"&amp;4+15*$A14+4*$A14+0),0)+IF(Analyse!$E$4="X",INDIRECT("'DATA - økonomi'!AI"&amp;4+15*$A14+4*$A14+1),0)+IF(Analyse!$E$104="X",INDIRECT("'DATA - økonomi'!AI"&amp;4+15*$A14+4*$A14+2),0)+IF(Analyse!$E$105="X",INDIRECT("'DATA - økonomi'!AI"&amp;4+15*$A14+4*$A14+3),0)+IF(Analyse!$E$106="X",INDIRECT("'DATA - økonomi'!AI"&amp;4+15*$A14+4*$A14+4),0)+IF(Analyse!$E$107="X",INDIRECT("'DATA - økonomi'!AI"&amp;4+15*$A14+4*$A14+5),0)+IF(Analyse!$E$108="X",INDIRECT("'DATA - økonomi'!AI"&amp;4+15*$A14+4*$A14+6),0)+IF(Analyse!$E$109="X",INDIRECT("'DATA - økonomi'!AI"&amp;4+15*$A14+4*$A14+7),0)+IF(Analyse!$E$110="X",INDIRECT("'DATA - økonomi'!AI"&amp;4+15*$A14+4*$A14+8),0)+IF(Analyse!$E$111="X",INDIRECT("'DATA - økonomi'!AI"&amp;4+15*$A14+4*$A14+9),0)+IF(Analyse!$E$112="X",INDIRECT("'DATA - økonomi'!AI"&amp;4+15*$A14+4*$A14+10),0)+IF(Analyse!$E$115="X",INDIRECT("'DATA - økonomi'!AI"&amp;4+15*$A14+4*$A14+11),0)+IF(Analyse!$E$116="X",INDIRECT("'DATA - økonomi'!AI"&amp;4+15*$A14+4*$A14+12),0)+IF(Analyse!$E$117="X",INDIRECT("'DATA - økonomi'!AI"&amp;4+15*$A14+4*$A14+13),0)+IF(Analyse!$E$129="X",INDIRECT("'DATA - økonomi'!AI"&amp;4+15*$A14+4*$A14+14),0)</f>
        <v>0</v>
      </c>
      <c r="AJ14" s="42">
        <f ca="1">IF(Analyse!$E$3="X",INDIRECT("'DATA - økonomi'!AJ"&amp;4+15*$A14+4*$A14+0),0)+IF(Analyse!$E$4="X",INDIRECT("'DATA - økonomi'!AJ"&amp;4+15*$A14+4*$A14+1),0)+IF(Analyse!$E$104="X",INDIRECT("'DATA - økonomi'!AJ"&amp;4+15*$A14+4*$A14+2),0)+IF(Analyse!$E$105="X",INDIRECT("'DATA - økonomi'!AJ"&amp;4+15*$A14+4*$A14+3),0)+IF(Analyse!$E$106="X",INDIRECT("'DATA - økonomi'!AJ"&amp;4+15*$A14+4*$A14+4),0)+IF(Analyse!$E$107="X",INDIRECT("'DATA - økonomi'!AJ"&amp;4+15*$A14+4*$A14+5),0)+IF(Analyse!$E$108="X",INDIRECT("'DATA - økonomi'!AJ"&amp;4+15*$A14+4*$A14+6),0)+IF(Analyse!$E$109="X",INDIRECT("'DATA - økonomi'!AJ"&amp;4+15*$A14+4*$A14+7),0)+IF(Analyse!$E$110="X",INDIRECT("'DATA - økonomi'!AJ"&amp;4+15*$A14+4*$A14+8),0)+IF(Analyse!$E$111="X",INDIRECT("'DATA - økonomi'!AJ"&amp;4+15*$A14+4*$A14+9),0)+IF(Analyse!$E$112="X",INDIRECT("'DATA - økonomi'!AJ"&amp;4+15*$A14+4*$A14+10),0)+IF(Analyse!$E$115="X",INDIRECT("'DATA - økonomi'!AJ"&amp;4+15*$A14+4*$A14+11),0)+IF(Analyse!$E$116="X",INDIRECT("'DATA - økonomi'!AJ"&amp;4+15*$A14+4*$A14+12),0)+IF(Analyse!$E$117="X",INDIRECT("'DATA - økonomi'!AJ"&amp;4+15*$A14+4*$A14+13),0)+IF(Analyse!$E$129="X",INDIRECT("'DATA - økonomi'!AJ"&amp;4+15*$A14+4*$A14+14),0)</f>
        <v>0</v>
      </c>
      <c r="AK14" s="42">
        <f ca="1">IF(Analyse!$E$3="X",INDIRECT("'DATA - økonomi'!AK"&amp;4+15*$A14+4*$A14+0),0)+IF(Analyse!$E$4="X",INDIRECT("'DATA - økonomi'!AK"&amp;4+15*$A14+4*$A14+1),0)+IF(Analyse!$E$104="X",INDIRECT("'DATA - økonomi'!AK"&amp;4+15*$A14+4*$A14+2),0)+IF(Analyse!$E$105="X",INDIRECT("'DATA - økonomi'!AK"&amp;4+15*$A14+4*$A14+3),0)+IF(Analyse!$E$106="X",INDIRECT("'DATA - økonomi'!AK"&amp;4+15*$A14+4*$A14+4),0)+IF(Analyse!$E$107="X",INDIRECT("'DATA - økonomi'!AK"&amp;4+15*$A14+4*$A14+5),0)+IF(Analyse!$E$108="X",INDIRECT("'DATA - økonomi'!AK"&amp;4+15*$A14+4*$A14+6),0)+IF(Analyse!$E$109="X",INDIRECT("'DATA - økonomi'!AK"&amp;4+15*$A14+4*$A14+7),0)+IF(Analyse!$E$110="X",INDIRECT("'DATA - økonomi'!AK"&amp;4+15*$A14+4*$A14+8),0)+IF(Analyse!$E$111="X",INDIRECT("'DATA - økonomi'!AK"&amp;4+15*$A14+4*$A14+9),0)+IF(Analyse!$E$112="X",INDIRECT("'DATA - økonomi'!AK"&amp;4+15*$A14+4*$A14+10),0)+IF(Analyse!$E$115="X",INDIRECT("'DATA - økonomi'!AK"&amp;4+15*$A14+4*$A14+11),0)+IF(Analyse!$E$116="X",INDIRECT("'DATA - økonomi'!AK"&amp;4+15*$A14+4*$A14+12),0)+IF(Analyse!$E$117="X",INDIRECT("'DATA - økonomi'!AK"&amp;4+15*$A14+4*$A14+13),0)+IF(Analyse!$E$129="X",INDIRECT("'DATA - økonomi'!AK"&amp;4+15*$A14+4*$A14+14),0)</f>
        <v>0</v>
      </c>
      <c r="AL14" s="42">
        <f ca="1">IF(Analyse!$E$3="X",INDIRECT("'DATA - økonomi'!AL"&amp;4+15*$A14+4*$A14+0),0)+IF(Analyse!$E$4="X",INDIRECT("'DATA - økonomi'!AL"&amp;4+15*$A14+4*$A14+1),0)+IF(Analyse!$E$104="X",INDIRECT("'DATA - økonomi'!AL"&amp;4+15*$A14+4*$A14+2),0)+IF(Analyse!$E$105="X",INDIRECT("'DATA - økonomi'!AL"&amp;4+15*$A14+4*$A14+3),0)+IF(Analyse!$E$106="X",INDIRECT("'DATA - økonomi'!AL"&amp;4+15*$A14+4*$A14+4),0)+IF(Analyse!$E$107="X",INDIRECT("'DATA - økonomi'!AL"&amp;4+15*$A14+4*$A14+5),0)+IF(Analyse!$E$108="X",INDIRECT("'DATA - økonomi'!AL"&amp;4+15*$A14+4*$A14+6),0)+IF(Analyse!$E$109="X",INDIRECT("'DATA - økonomi'!AL"&amp;4+15*$A14+4*$A14+7),0)+IF(Analyse!$E$110="X",INDIRECT("'DATA - økonomi'!AL"&amp;4+15*$A14+4*$A14+8),0)+IF(Analyse!$E$111="X",INDIRECT("'DATA - økonomi'!AL"&amp;4+15*$A14+4*$A14+9),0)+IF(Analyse!$E$112="X",INDIRECT("'DATA - økonomi'!AL"&amp;4+15*$A14+4*$A14+10),0)+IF(Analyse!$E$115="X",INDIRECT("'DATA - økonomi'!AL"&amp;4+15*$A14+4*$A14+11),0)+IF(Analyse!$E$116="X",INDIRECT("'DATA - økonomi'!AL"&amp;4+15*$A14+4*$A14+12),0)+IF(Analyse!$E$117="X",INDIRECT("'DATA - økonomi'!AL"&amp;4+15*$A14+4*$A14+13),0)+IF(Analyse!$E$129="X",INDIRECT("'DATA - økonomi'!AL"&amp;4+15*$A14+4*$A14+14),0)</f>
        <v>0</v>
      </c>
      <c r="AM14" s="36"/>
      <c r="AN14" s="41" t="s">
        <v>22</v>
      </c>
      <c r="AO14" s="42">
        <f t="shared" ca="1" si="0"/>
        <v>25336.853999999999</v>
      </c>
      <c r="AP14" s="42">
        <f t="shared" ca="1" si="1"/>
        <v>25241.58</v>
      </c>
      <c r="AQ14" s="42">
        <f t="shared" ca="1" si="2"/>
        <v>25336.853999999999</v>
      </c>
      <c r="AR14" s="42">
        <f t="shared" ca="1" si="3"/>
        <v>25241.58</v>
      </c>
      <c r="AS14" s="42">
        <f t="shared" ca="1" si="4"/>
        <v>25330.935000000001</v>
      </c>
      <c r="AT14" s="42">
        <f t="shared" ca="1" si="5"/>
        <v>25321.616000000002</v>
      </c>
      <c r="AU14" s="42">
        <f t="shared" ca="1" si="6"/>
        <v>25547.626</v>
      </c>
      <c r="AV14" s="42">
        <f t="shared" ca="1" si="7"/>
        <v>25499</v>
      </c>
      <c r="AW14" s="42">
        <f t="shared" ca="1" si="8"/>
        <v>25740.99</v>
      </c>
      <c r="AX14" s="42">
        <f t="shared" ca="1" si="9"/>
        <v>25708.921999999999</v>
      </c>
      <c r="AY14" s="36"/>
    </row>
    <row r="15" spans="1:51" x14ac:dyDescent="0.25">
      <c r="A15" s="38">
        <v>11</v>
      </c>
      <c r="B15" s="41" t="s">
        <v>23</v>
      </c>
      <c r="C15" s="42">
        <f ca="1">IF(Analyse!$E$3="X",INDIRECT("'DATA - økonomi'!C"&amp;4+15*$A15+4*$A15+0),0)+IF(Analyse!$E$4="X",INDIRECT("'DATA - økonomi'!C"&amp;4+15*$A15+4*$A15+1),0)+IF(Analyse!$E$104="X",INDIRECT("'DATA - økonomi'!C"&amp;4+15*$A15+4*$A15+2),0)+IF(Analyse!$E$105="X",INDIRECT("'DATA - økonomi'!C"&amp;4+15*$A15+4*$A15+3),0)+IF(Analyse!$E$106="X",INDIRECT("'DATA - økonomi'!C"&amp;4+15*$A15+4*$A15+4),0)+IF(Analyse!$E$107="X",INDIRECT("'DATA - økonomi'!C"&amp;4+15*$A15+4*$A15+5),0)+IF(Analyse!$E$108="X",INDIRECT("'DATA - økonomi'!C"&amp;4+15*$A15+4*$A15+6),0)+IF(Analyse!$E$109="X",INDIRECT("'DATA - økonomi'!C"&amp;4+15*$A15+4*$A15+7),0)+IF(Analyse!$E$110="X",INDIRECT("'DATA - økonomi'!C"&amp;4+15*$A15+4*$A15+8),0)+IF(Analyse!$E$111="X",INDIRECT("'DATA - økonomi'!C"&amp;4+15*$A15+4*$A15+9),0)+IF(Analyse!$E$112="X",INDIRECT("'DATA - økonomi'!C"&amp;4+15*$A15+4*$A15+10),0)+IF(Analyse!$E$115="X",INDIRECT("'DATA - økonomi'!C"&amp;4+15*$A15+4*$A15+11),0)+IF(Analyse!$E$116="X",INDIRECT("'DATA - økonomi'!C"&amp;4+15*$A15+4*$A15+12),0)+IF(Analyse!$E$117="X",INDIRECT("'DATA - økonomi'!C"&amp;4+15*$A15+4*$A15+13),0)+IF(Analyse!$E$129="X",INDIRECT("'DATA - økonomi'!C"&amp;4+15*$A15+4*$A15+14),0)</f>
        <v>0</v>
      </c>
      <c r="D15" s="42">
        <f ca="1">IF(Analyse!$E$3="X",INDIRECT("'DATA - økonomi'!D"&amp;4+15*$A15+4*$A15+0),0)+IF(Analyse!$E$4="X",INDIRECT("'DATA - økonomi'!D"&amp;4+15*$A15+4*$A15+1),0)+IF(Analyse!$E$104="X",INDIRECT("'DATA - økonomi'!D"&amp;4+15*$A15+4*$A15+2),0)+IF(Analyse!$E$105="X",INDIRECT("'DATA - økonomi'!D"&amp;4+15*$A15+4*$A15+3),0)+IF(Analyse!$E$106="X",INDIRECT("'DATA - økonomi'!D"&amp;4+15*$A15+4*$A15+4),0)+IF(Analyse!$E$107="X",INDIRECT("'DATA - økonomi'!D"&amp;4+15*$A15+4*$A15+5),0)+IF(Analyse!$E$108="X",INDIRECT("'DATA - økonomi'!D"&amp;4+15*$A15+4*$A15+6),0)+IF(Analyse!$E$109="X",INDIRECT("'DATA - økonomi'!D"&amp;4+15*$A15+4*$A15+7),0)+IF(Analyse!$E$110="X",INDIRECT("'DATA - økonomi'!D"&amp;4+15*$A15+4*$A15+8),0)+IF(Analyse!$E$111="X",INDIRECT("'DATA - økonomi'!D"&amp;4+15*$A15+4*$A15+9),0)+IF(Analyse!$E$112="X",INDIRECT("'DATA - økonomi'!D"&amp;4+15*$A15+4*$A15+10),0)+IF(Analyse!$E$115="X",INDIRECT("'DATA - økonomi'!D"&amp;4+15*$A15+4*$A15+11),0)+IF(Analyse!$E$116="X",INDIRECT("'DATA - økonomi'!D"&amp;4+15*$A15+4*$A15+12),0)+IF(Analyse!$E$117="X",INDIRECT("'DATA - økonomi'!D"&amp;4+15*$A15+4*$A15+13),0)+IF(Analyse!$E$129="X",INDIRECT("'DATA - økonomi'!D"&amp;4+15*$A15+4*$A15+14),0)</f>
        <v>0</v>
      </c>
      <c r="E15" s="42">
        <f ca="1">IF(Analyse!$E$3="X",INDIRECT("'DATA - økonomi'!E"&amp;4+15*$A15+4*$A15+0),0)+IF(Analyse!$E$4="X",INDIRECT("'DATA - økonomi'!E"&amp;4+15*$A15+4*$A15+1),0)+IF(Analyse!$E$104="X",INDIRECT("'DATA - økonomi'!E"&amp;4+15*$A15+4*$A15+2),0)+IF(Analyse!$E$105="X",INDIRECT("'DATA - økonomi'!E"&amp;4+15*$A15+4*$A15+3),0)+IF(Analyse!$E$106="X",INDIRECT("'DATA - økonomi'!E"&amp;4+15*$A15+4*$A15+4),0)+IF(Analyse!$E$107="X",INDIRECT("'DATA - økonomi'!E"&amp;4+15*$A15+4*$A15+5),0)+IF(Analyse!$E$108="X",INDIRECT("'DATA - økonomi'!E"&amp;4+15*$A15+4*$A15+6),0)+IF(Analyse!$E$109="X",INDIRECT("'DATA - økonomi'!E"&amp;4+15*$A15+4*$A15+7),0)+IF(Analyse!$E$110="X",INDIRECT("'DATA - økonomi'!E"&amp;4+15*$A15+4*$A15+8),0)+IF(Analyse!$E$111="X",INDIRECT("'DATA - økonomi'!E"&amp;4+15*$A15+4*$A15+9),0)+IF(Analyse!$E$112="X",INDIRECT("'DATA - økonomi'!E"&amp;4+15*$A15+4*$A15+10),0)+IF(Analyse!$E$115="X",INDIRECT("'DATA - økonomi'!E"&amp;4+15*$A15+4*$A15+11),0)+IF(Analyse!$E$116="X",INDIRECT("'DATA - økonomi'!E"&amp;4+15*$A15+4*$A15+12),0)+IF(Analyse!$E$117="X",INDIRECT("'DATA - økonomi'!E"&amp;4+15*$A15+4*$A15+13),0)+IF(Analyse!$E$129="X",INDIRECT("'DATA - økonomi'!E"&amp;4+15*$A15+4*$A15+14),0)</f>
        <v>0</v>
      </c>
      <c r="F15" s="42">
        <f ca="1">IF(Analyse!$E$3="X",INDIRECT("'DATA - økonomi'!F"&amp;4+15*$A15+4*$A15+0),0)+IF(Analyse!$E$4="X",INDIRECT("'DATA - økonomi'!F"&amp;4+15*$A15+4*$A15+1),0)+IF(Analyse!$E$104="X",INDIRECT("'DATA - økonomi'!F"&amp;4+15*$A15+4*$A15+2),0)+IF(Analyse!$E$105="X",INDIRECT("'DATA - økonomi'!F"&amp;4+15*$A15+4*$A15+3),0)+IF(Analyse!$E$106="X",INDIRECT("'DATA - økonomi'!F"&amp;4+15*$A15+4*$A15+4),0)+IF(Analyse!$E$107="X",INDIRECT("'DATA - økonomi'!F"&amp;4+15*$A15+4*$A15+5),0)+IF(Analyse!$E$108="X",INDIRECT("'DATA - økonomi'!F"&amp;4+15*$A15+4*$A15+6),0)+IF(Analyse!$E$109="X",INDIRECT("'DATA - økonomi'!F"&amp;4+15*$A15+4*$A15+7),0)+IF(Analyse!$E$110="X",INDIRECT("'DATA - økonomi'!F"&amp;4+15*$A15+4*$A15+8),0)+IF(Analyse!$E$111="X",INDIRECT("'DATA - økonomi'!F"&amp;4+15*$A15+4*$A15+9),0)+IF(Analyse!$E$112="X",INDIRECT("'DATA - økonomi'!F"&amp;4+15*$A15+4*$A15+10),0)+IF(Analyse!$E$115="X",INDIRECT("'DATA - økonomi'!F"&amp;4+15*$A15+4*$A15+11),0)+IF(Analyse!$E$116="X",INDIRECT("'DATA - økonomi'!F"&amp;4+15*$A15+4*$A15+12),0)+IF(Analyse!$E$117="X",INDIRECT("'DATA - økonomi'!F"&amp;4+15*$A15+4*$A15+13),0)+IF(Analyse!$E$129="X",INDIRECT("'DATA - økonomi'!F"&amp;4+15*$A15+4*$A15+14),0)</f>
        <v>0</v>
      </c>
      <c r="G15" s="42">
        <f ca="1">IF(Analyse!$E$3="X",INDIRECT("'DATA - økonomi'!G"&amp;4+15*$A15+4*$A15+0),0)+IF(Analyse!$E$4="X",INDIRECT("'DATA - økonomi'!G"&amp;4+15*$A15+4*$A15+1),0)+IF(Analyse!$E$104="X",INDIRECT("'DATA - økonomi'!G"&amp;4+15*$A15+4*$A15+2),0)+IF(Analyse!$E$105="X",INDIRECT("'DATA - økonomi'!G"&amp;4+15*$A15+4*$A15+3),0)+IF(Analyse!$E$106="X",INDIRECT("'DATA - økonomi'!G"&amp;4+15*$A15+4*$A15+4),0)+IF(Analyse!$E$107="X",INDIRECT("'DATA - økonomi'!G"&amp;4+15*$A15+4*$A15+5),0)+IF(Analyse!$E$108="X",INDIRECT("'DATA - økonomi'!G"&amp;4+15*$A15+4*$A15+6),0)+IF(Analyse!$E$109="X",INDIRECT("'DATA - økonomi'!G"&amp;4+15*$A15+4*$A15+7),0)+IF(Analyse!$E$110="X",INDIRECT("'DATA - økonomi'!G"&amp;4+15*$A15+4*$A15+8),0)+IF(Analyse!$E$111="X",INDIRECT("'DATA - økonomi'!G"&amp;4+15*$A15+4*$A15+9),0)+IF(Analyse!$E$112="X",INDIRECT("'DATA - økonomi'!G"&amp;4+15*$A15+4*$A15+10),0)+IF(Analyse!$E$115="X",INDIRECT("'DATA - økonomi'!G"&amp;4+15*$A15+4*$A15+11),0)+IF(Analyse!$E$116="X",INDIRECT("'DATA - økonomi'!G"&amp;4+15*$A15+4*$A15+12),0)+IF(Analyse!$E$117="X",INDIRECT("'DATA - økonomi'!G"&amp;4+15*$A15+4*$A15+13),0)+IF(Analyse!$E$129="X",INDIRECT("'DATA - økonomi'!G"&amp;4+15*$A15+4*$A15+14),0)</f>
        <v>0</v>
      </c>
      <c r="H15" s="42">
        <f ca="1">IF(Analyse!$E$3="X",INDIRECT("'DATA - økonomi'!H"&amp;4+15*$A15+4*$A15+0),0)+IF(Analyse!$E$4="X",INDIRECT("'DATA - økonomi'!H"&amp;4+15*$A15+4*$A15+1),0)+IF(Analyse!$E$104="X",INDIRECT("'DATA - økonomi'!H"&amp;4+15*$A15+4*$A15+2),0)+IF(Analyse!$E$105="X",INDIRECT("'DATA - økonomi'!H"&amp;4+15*$A15+4*$A15+3),0)+IF(Analyse!$E$106="X",INDIRECT("'DATA - økonomi'!H"&amp;4+15*$A15+4*$A15+4),0)+IF(Analyse!$E$107="X",INDIRECT("'DATA - økonomi'!H"&amp;4+15*$A15+4*$A15+5),0)+IF(Analyse!$E$108="X",INDIRECT("'DATA - økonomi'!H"&amp;4+15*$A15+4*$A15+6),0)+IF(Analyse!$E$109="X",INDIRECT("'DATA - økonomi'!H"&amp;4+15*$A15+4*$A15+7),0)+IF(Analyse!$E$110="X",INDIRECT("'DATA - økonomi'!H"&amp;4+15*$A15+4*$A15+8),0)+IF(Analyse!$E$111="X",INDIRECT("'DATA - økonomi'!H"&amp;4+15*$A15+4*$A15+9),0)+IF(Analyse!$E$112="X",INDIRECT("'DATA - økonomi'!H"&amp;4+15*$A15+4*$A15+10),0)+IF(Analyse!$E$115="X",INDIRECT("'DATA - økonomi'!H"&amp;4+15*$A15+4*$A15+11),0)+IF(Analyse!$E$116="X",INDIRECT("'DATA - økonomi'!H"&amp;4+15*$A15+4*$A15+12),0)+IF(Analyse!$E$117="X",INDIRECT("'DATA - økonomi'!H"&amp;4+15*$A15+4*$A15+13),0)+IF(Analyse!$E$129="X",INDIRECT("'DATA - økonomi'!H"&amp;4+15*$A15+4*$A15+14),0)</f>
        <v>0</v>
      </c>
      <c r="I15" s="42">
        <f ca="1">IF(Analyse!$E$3="X",INDIRECT("'DATA - økonomi'!I"&amp;4+15*$A15+4*$A15+0),0)+IF(Analyse!$E$4="X",INDIRECT("'DATA - økonomi'!I"&amp;4+15*$A15+4*$A15+1),0)+IF(Analyse!$E$104="X",INDIRECT("'DATA - økonomi'!I"&amp;4+15*$A15+4*$A15+2),0)+IF(Analyse!$E$105="X",INDIRECT("'DATA - økonomi'!I"&amp;4+15*$A15+4*$A15+3),0)+IF(Analyse!$E$106="X",INDIRECT("'DATA - økonomi'!I"&amp;4+15*$A15+4*$A15+4),0)+IF(Analyse!$E$107="X",INDIRECT("'DATA - økonomi'!I"&amp;4+15*$A15+4*$A15+5),0)+IF(Analyse!$E$108="X",INDIRECT("'DATA - økonomi'!I"&amp;4+15*$A15+4*$A15+6),0)+IF(Analyse!$E$109="X",INDIRECT("'DATA - økonomi'!I"&amp;4+15*$A15+4*$A15+7),0)+IF(Analyse!$E$110="X",INDIRECT("'DATA - økonomi'!I"&amp;4+15*$A15+4*$A15+8),0)+IF(Analyse!$E$111="X",INDIRECT("'DATA - økonomi'!I"&amp;4+15*$A15+4*$A15+9),0)+IF(Analyse!$E$112="X",INDIRECT("'DATA - økonomi'!I"&amp;4+15*$A15+4*$A15+10),0)+IF(Analyse!$E$115="X",INDIRECT("'DATA - økonomi'!I"&amp;4+15*$A15+4*$A15+11),0)+IF(Analyse!$E$116="X",INDIRECT("'DATA - økonomi'!I"&amp;4+15*$A15+4*$A15+12),0)+IF(Analyse!$E$117="X",INDIRECT("'DATA - økonomi'!I"&amp;4+15*$A15+4*$A15+13),0)+IF(Analyse!$E$129="X",INDIRECT("'DATA - økonomi'!I"&amp;4+15*$A15+4*$A15+14),0)</f>
        <v>0</v>
      </c>
      <c r="J15" s="42">
        <f ca="1">IF(Analyse!$E$3="X",INDIRECT("'DATA - økonomi'!J"&amp;4+15*$A15+4*$A15+0),0)+IF(Analyse!$E$4="X",INDIRECT("'DATA - økonomi'!J"&amp;4+15*$A15+4*$A15+1),0)+IF(Analyse!$E$104="X",INDIRECT("'DATA - økonomi'!J"&amp;4+15*$A15+4*$A15+2),0)+IF(Analyse!$E$105="X",INDIRECT("'DATA - økonomi'!J"&amp;4+15*$A15+4*$A15+3),0)+IF(Analyse!$E$106="X",INDIRECT("'DATA - økonomi'!J"&amp;4+15*$A15+4*$A15+4),0)+IF(Analyse!$E$107="X",INDIRECT("'DATA - økonomi'!J"&amp;4+15*$A15+4*$A15+5),0)+IF(Analyse!$E$108="X",INDIRECT("'DATA - økonomi'!J"&amp;4+15*$A15+4*$A15+6),0)+IF(Analyse!$E$109="X",INDIRECT("'DATA - økonomi'!J"&amp;4+15*$A15+4*$A15+7),0)+IF(Analyse!$E$110="X",INDIRECT("'DATA - økonomi'!J"&amp;4+15*$A15+4*$A15+8),0)+IF(Analyse!$E$111="X",INDIRECT("'DATA - økonomi'!J"&amp;4+15*$A15+4*$A15+9),0)+IF(Analyse!$E$112="X",INDIRECT("'DATA - økonomi'!J"&amp;4+15*$A15+4*$A15+10),0)+IF(Analyse!$E$115="X",INDIRECT("'DATA - økonomi'!J"&amp;4+15*$A15+4*$A15+11),0)+IF(Analyse!$E$116="X",INDIRECT("'DATA - økonomi'!J"&amp;4+15*$A15+4*$A15+12),0)+IF(Analyse!$E$117="X",INDIRECT("'DATA - økonomi'!J"&amp;4+15*$A15+4*$A15+13),0)+IF(Analyse!$E$129="X",INDIRECT("'DATA - økonomi'!J"&amp;4+15*$A15+4*$A15+14),0)</f>
        <v>0</v>
      </c>
      <c r="K15" s="42">
        <f ca="1">IF(Analyse!$E$3="X",INDIRECT("'DATA - økonomi'!K"&amp;4+15*$A15+4*$A15+0),0)+IF(Analyse!$E$4="X",INDIRECT("'DATA - økonomi'!K"&amp;4+15*$A15+4*$A15+1),0)+IF(Analyse!$E$104="X",INDIRECT("'DATA - økonomi'!K"&amp;4+15*$A15+4*$A15+2),0)+IF(Analyse!$E$105="X",INDIRECT("'DATA - økonomi'!K"&amp;4+15*$A15+4*$A15+3),0)+IF(Analyse!$E$106="X",INDIRECT("'DATA - økonomi'!K"&amp;4+15*$A15+4*$A15+4),0)+IF(Analyse!$E$107="X",INDIRECT("'DATA - økonomi'!K"&amp;4+15*$A15+4*$A15+5),0)+IF(Analyse!$E$108="X",INDIRECT("'DATA - økonomi'!K"&amp;4+15*$A15+4*$A15+6),0)+IF(Analyse!$E$109="X",INDIRECT("'DATA - økonomi'!K"&amp;4+15*$A15+4*$A15+7),0)+IF(Analyse!$E$110="X",INDIRECT("'DATA - økonomi'!K"&amp;4+15*$A15+4*$A15+8),0)+IF(Analyse!$E$111="X",INDIRECT("'DATA - økonomi'!K"&amp;4+15*$A15+4*$A15+9),0)+IF(Analyse!$E$112="X",INDIRECT("'DATA - økonomi'!K"&amp;4+15*$A15+4*$A15+10),0)+IF(Analyse!$E$115="X",INDIRECT("'DATA - økonomi'!K"&amp;4+15*$A15+4*$A15+11),0)+IF(Analyse!$E$116="X",INDIRECT("'DATA - økonomi'!K"&amp;4+15*$A15+4*$A15+12),0)+IF(Analyse!$E$117="X",INDIRECT("'DATA - økonomi'!K"&amp;4+15*$A15+4*$A15+13),0)+IF(Analyse!$E$129="X",INDIRECT("'DATA - økonomi'!K"&amp;4+15*$A15+4*$A15+14),0)</f>
        <v>0</v>
      </c>
      <c r="L15" s="42">
        <f ca="1">IF(Analyse!$E$3="X",INDIRECT("'DATA - økonomi'!L"&amp;4+15*$A15+4*$A15+0),0)+IF(Analyse!$E$4="X",INDIRECT("'DATA - økonomi'!L"&amp;4+15*$A15+4*$A15+1),0)+IF(Analyse!$E$104="X",INDIRECT("'DATA - økonomi'!L"&amp;4+15*$A15+4*$A15+2),0)+IF(Analyse!$E$105="X",INDIRECT("'DATA - økonomi'!L"&amp;4+15*$A15+4*$A15+3),0)+IF(Analyse!$E$106="X",INDIRECT("'DATA - økonomi'!L"&amp;4+15*$A15+4*$A15+4),0)+IF(Analyse!$E$107="X",INDIRECT("'DATA - økonomi'!L"&amp;4+15*$A15+4*$A15+5),0)+IF(Analyse!$E$108="X",INDIRECT("'DATA - økonomi'!L"&amp;4+15*$A15+4*$A15+6),0)+IF(Analyse!$E$109="X",INDIRECT("'DATA - økonomi'!L"&amp;4+15*$A15+4*$A15+7),0)+IF(Analyse!$E$110="X",INDIRECT("'DATA - økonomi'!L"&amp;4+15*$A15+4*$A15+8),0)+IF(Analyse!$E$111="X",INDIRECT("'DATA - økonomi'!L"&amp;4+15*$A15+4*$A15+9),0)+IF(Analyse!$E$112="X",INDIRECT("'DATA - økonomi'!L"&amp;4+15*$A15+4*$A15+10),0)+IF(Analyse!$E$115="X",INDIRECT("'DATA - økonomi'!L"&amp;4+15*$A15+4*$A15+11),0)+IF(Analyse!$E$116="X",INDIRECT("'DATA - økonomi'!L"&amp;4+15*$A15+4*$A15+12),0)+IF(Analyse!$E$117="X",INDIRECT("'DATA - økonomi'!L"&amp;4+15*$A15+4*$A15+13),0)+IF(Analyse!$E$129="X",INDIRECT("'DATA - økonomi'!L"&amp;4+15*$A15+4*$A15+14),0)</f>
        <v>0</v>
      </c>
      <c r="M15" s="42">
        <f ca="1">IF(Analyse!$E$3="X",INDIRECT("'DATA - økonomi'!M"&amp;4+15*$A15+4*$A15+0),0)+IF(Analyse!$E$4="X",INDIRECT("'DATA - økonomi'!M"&amp;4+15*$A15+4*$A15+1),0)+IF(Analyse!$E$104="X",INDIRECT("'DATA - økonomi'!M"&amp;4+15*$A15+4*$A15+2),0)+IF(Analyse!$E$105="X",INDIRECT("'DATA - økonomi'!M"&amp;4+15*$A15+4*$A15+3),0)+IF(Analyse!$E$106="X",INDIRECT("'DATA - økonomi'!M"&amp;4+15*$A15+4*$A15+4),0)+IF(Analyse!$E$107="X",INDIRECT("'DATA - økonomi'!M"&amp;4+15*$A15+4*$A15+5),0)+IF(Analyse!$E$108="X",INDIRECT("'DATA - økonomi'!M"&amp;4+15*$A15+4*$A15+6),0)+IF(Analyse!$E$109="X",INDIRECT("'DATA - økonomi'!M"&amp;4+15*$A15+4*$A15+7),0)+IF(Analyse!$E$110="X",INDIRECT("'DATA - økonomi'!M"&amp;4+15*$A15+4*$A15+8),0)+IF(Analyse!$E$111="X",INDIRECT("'DATA - økonomi'!M"&amp;4+15*$A15+4*$A15+9),0)+IF(Analyse!$E$112="X",INDIRECT("'DATA - økonomi'!M"&amp;4+15*$A15+4*$A15+10),0)+IF(Analyse!$E$115="X",INDIRECT("'DATA - økonomi'!M"&amp;4+15*$A15+4*$A15+11),0)+IF(Analyse!$E$116="X",INDIRECT("'DATA - økonomi'!M"&amp;4+15*$A15+4*$A15+12),0)+IF(Analyse!$E$117="X",INDIRECT("'DATA - økonomi'!M"&amp;4+15*$A15+4*$A15+13),0)+IF(Analyse!$E$129="X",INDIRECT("'DATA - økonomi'!M"&amp;4+15*$A15+4*$A15+14),0)</f>
        <v>0</v>
      </c>
      <c r="N15" s="38"/>
      <c r="O15" s="41" t="s">
        <v>23</v>
      </c>
      <c r="P15" s="42">
        <f ca="1">IF(Analyse!$E$3="X",INDIRECT("'DATA - økonomi'!P"&amp;4+15*$A15+4*$A15+0),0)+IF(Analyse!$E$4="X",INDIRECT("'DATA - økonomi'!P"&amp;4+15*$A15+4*$A15+1),0)+IF(Analyse!$E$104="X",INDIRECT("'DATA - økonomi'!P"&amp;4+15*$A15+4*$A15+2),0)+IF(Analyse!$E$105="X",INDIRECT("'DATA - økonomi'!P"&amp;4+15*$A15+4*$A15+3),0)+IF(Analyse!$E$106="X",INDIRECT("'DATA - økonomi'!P"&amp;4+15*$A15+4*$A15+4),0)+IF(Analyse!$E$107="X",INDIRECT("'DATA - økonomi'!P"&amp;4+15*$A15+4*$A15+5),0)+IF(Analyse!$E$108="X",INDIRECT("'DATA - økonomi'!P"&amp;4+15*$A15+4*$A15+6),0)+IF(Analyse!$E$109="X",INDIRECT("'DATA - økonomi'!P"&amp;4+15*$A15+4*$A15+7),0)+IF(Analyse!$E$110="X",INDIRECT("'DATA - økonomi'!P"&amp;4+15*$A15+4*$A15+8),0)+IF(Analyse!$E$111="X",INDIRECT("'DATA - økonomi'!P"&amp;4+15*$A15+4*$A15+9),0)+IF(Analyse!$E$112="X",INDIRECT("'DATA - økonomi'!P"&amp;4+15*$A15+4*$A15+10),0)+IF(Analyse!$E$115="X",INDIRECT("'DATA - økonomi'!P"&amp;4+15*$A15+4*$A15+11),0)+IF(Analyse!$E$116="X",INDIRECT("'DATA - økonomi'!P"&amp;4+15*$A15+4*$A15+12),0)+IF(Analyse!$E$117="X",INDIRECT("'DATA - økonomi'!P"&amp;4+15*$A15+4*$A15+13),0)+IF(Analyse!$E$129="X",INDIRECT("'DATA - økonomi'!P"&amp;4+15*$A15+4*$A15+14),0)</f>
        <v>0</v>
      </c>
      <c r="Q15" s="42">
        <f ca="1">IF(Analyse!$E$3="X",INDIRECT("'DATA - økonomi'!Q"&amp;4+15*$A15+4*$A15+0),0)+IF(Analyse!$E$4="X",INDIRECT("'DATA - økonomi'!Q"&amp;4+15*$A15+4*$A15+1),0)+IF(Analyse!$E$104="X",INDIRECT("'DATA - økonomi'!Q"&amp;4+15*$A15+4*$A15+2),0)+IF(Analyse!$E$105="X",INDIRECT("'DATA - økonomi'!Q"&amp;4+15*$A15+4*$A15+3),0)+IF(Analyse!$E$106="X",INDIRECT("'DATA - økonomi'!Q"&amp;4+15*$A15+4*$A15+4),0)+IF(Analyse!$E$107="X",INDIRECT("'DATA - økonomi'!Q"&amp;4+15*$A15+4*$A15+5),0)+IF(Analyse!$E$108="X",INDIRECT("'DATA - økonomi'!Q"&amp;4+15*$A15+4*$A15+6),0)+IF(Analyse!$E$109="X",INDIRECT("'DATA - økonomi'!Q"&amp;4+15*$A15+4*$A15+7),0)+IF(Analyse!$E$110="X",INDIRECT("'DATA - økonomi'!Q"&amp;4+15*$A15+4*$A15+8),0)+IF(Analyse!$E$111="X",INDIRECT("'DATA - økonomi'!Q"&amp;4+15*$A15+4*$A15+9),0)+IF(Analyse!$E$112="X",INDIRECT("'DATA - økonomi'!Q"&amp;4+15*$A15+4*$A15+10),0)+IF(Analyse!$E$115="X",INDIRECT("'DATA - økonomi'!Q"&amp;4+15*$A15+4*$A15+11),0)+IF(Analyse!$E$116="X",INDIRECT("'DATA - økonomi'!Q"&amp;4+15*$A15+4*$A15+12),0)+IF(Analyse!$E$117="X",INDIRECT("'DATA - økonomi'!Q"&amp;4+15*$A15+4*$A15+13),0)+IF(Analyse!$E$129="X",INDIRECT("'DATA - økonomi'!Q"&amp;4+15*$A15+4*$A15+14),0)</f>
        <v>0</v>
      </c>
      <c r="R15" s="42">
        <f ca="1">IF(Analyse!$E$3="X",INDIRECT("'DATA - økonomi'!R"&amp;4+15*$A15+4*$A15+0),0)+IF(Analyse!$E$4="X",INDIRECT("'DATA - økonomi'!R"&amp;4+15*$A15+4*$A15+1),0)+IF(Analyse!$E$104="X",INDIRECT("'DATA - økonomi'!R"&amp;4+15*$A15+4*$A15+2),0)+IF(Analyse!$E$105="X",INDIRECT("'DATA - økonomi'!R"&amp;4+15*$A15+4*$A15+3),0)+IF(Analyse!$E$106="X",INDIRECT("'DATA - økonomi'!R"&amp;4+15*$A15+4*$A15+4),0)+IF(Analyse!$E$107="X",INDIRECT("'DATA - økonomi'!R"&amp;4+15*$A15+4*$A15+5),0)+IF(Analyse!$E$108="X",INDIRECT("'DATA - økonomi'!R"&amp;4+15*$A15+4*$A15+6),0)+IF(Analyse!$E$109="X",INDIRECT("'DATA - økonomi'!R"&amp;4+15*$A15+4*$A15+7),0)+IF(Analyse!$E$110="X",INDIRECT("'DATA - økonomi'!R"&amp;4+15*$A15+4*$A15+8),0)+IF(Analyse!$E$111="X",INDIRECT("'DATA - økonomi'!R"&amp;4+15*$A15+4*$A15+9),0)+IF(Analyse!$E$112="X",INDIRECT("'DATA - økonomi'!R"&amp;4+15*$A15+4*$A15+10),0)+IF(Analyse!$E$115="X",INDIRECT("'DATA - økonomi'!R"&amp;4+15*$A15+4*$A15+11),0)+IF(Analyse!$E$116="X",INDIRECT("'DATA - økonomi'!R"&amp;4+15*$A15+4*$A15+12),0)+IF(Analyse!$E$117="X",INDIRECT("'DATA - økonomi'!R"&amp;4+15*$A15+4*$A15+13),0)+IF(Analyse!$E$129="X",INDIRECT("'DATA - økonomi'!R"&amp;4+15*$A15+4*$A15+14),0)</f>
        <v>0</v>
      </c>
      <c r="S15" s="42">
        <f ca="1">IF(Analyse!$E$3="X",INDIRECT("'DATA - økonomi'!S"&amp;4+15*$A15+4*$A15+0),0)+IF(Analyse!$E$4="X",INDIRECT("'DATA - økonomi'!S"&amp;4+15*$A15+4*$A15+1),0)+IF(Analyse!$E$104="X",INDIRECT("'DATA - økonomi'!S"&amp;4+15*$A15+4*$A15+2),0)+IF(Analyse!$E$105="X",INDIRECT("'DATA - økonomi'!S"&amp;4+15*$A15+4*$A15+3),0)+IF(Analyse!$E$106="X",INDIRECT("'DATA - økonomi'!S"&amp;4+15*$A15+4*$A15+4),0)+IF(Analyse!$E$107="X",INDIRECT("'DATA - økonomi'!S"&amp;4+15*$A15+4*$A15+5),0)+IF(Analyse!$E$108="X",INDIRECT("'DATA - økonomi'!S"&amp;4+15*$A15+4*$A15+6),0)+IF(Analyse!$E$109="X",INDIRECT("'DATA - økonomi'!S"&amp;4+15*$A15+4*$A15+7),0)+IF(Analyse!$E$110="X",INDIRECT("'DATA - økonomi'!S"&amp;4+15*$A15+4*$A15+8),0)+IF(Analyse!$E$111="X",INDIRECT("'DATA - økonomi'!S"&amp;4+15*$A15+4*$A15+9),0)+IF(Analyse!$E$112="X",INDIRECT("'DATA - økonomi'!S"&amp;4+15*$A15+4*$A15+10),0)+IF(Analyse!$E$115="X",INDIRECT("'DATA - økonomi'!S"&amp;4+15*$A15+4*$A15+11),0)+IF(Analyse!$E$116="X",INDIRECT("'DATA - økonomi'!S"&amp;4+15*$A15+4*$A15+12),0)+IF(Analyse!$E$117="X",INDIRECT("'DATA - økonomi'!S"&amp;4+15*$A15+4*$A15+13),0)+IF(Analyse!$E$129="X",INDIRECT("'DATA - økonomi'!S"&amp;4+15*$A15+4*$A15+14),0)</f>
        <v>0</v>
      </c>
      <c r="T15" s="42">
        <f ca="1">IF(Analyse!$E$3="X",INDIRECT("'DATA - økonomi'!T"&amp;4+15*$A15+4*$A15+0),0)+IF(Analyse!$E$4="X",INDIRECT("'DATA - økonomi'!T"&amp;4+15*$A15+4*$A15+1),0)+IF(Analyse!$E$104="X",INDIRECT("'DATA - økonomi'!T"&amp;4+15*$A15+4*$A15+2),0)+IF(Analyse!$E$105="X",INDIRECT("'DATA - økonomi'!T"&amp;4+15*$A15+4*$A15+3),0)+IF(Analyse!$E$106="X",INDIRECT("'DATA - økonomi'!T"&amp;4+15*$A15+4*$A15+4),0)+IF(Analyse!$E$107="X",INDIRECT("'DATA - økonomi'!T"&amp;4+15*$A15+4*$A15+5),0)+IF(Analyse!$E$108="X",INDIRECT("'DATA - økonomi'!T"&amp;4+15*$A15+4*$A15+6),0)+IF(Analyse!$E$109="X",INDIRECT("'DATA - økonomi'!T"&amp;4+15*$A15+4*$A15+7),0)+IF(Analyse!$E$110="X",INDIRECT("'DATA - økonomi'!T"&amp;4+15*$A15+4*$A15+8),0)+IF(Analyse!$E$111="X",INDIRECT("'DATA - økonomi'!T"&amp;4+15*$A15+4*$A15+9),0)+IF(Analyse!$E$112="X",INDIRECT("'DATA - økonomi'!T"&amp;4+15*$A15+4*$A15+10),0)+IF(Analyse!$E$115="X",INDIRECT("'DATA - økonomi'!T"&amp;4+15*$A15+4*$A15+11),0)+IF(Analyse!$E$116="X",INDIRECT("'DATA - økonomi'!T"&amp;4+15*$A15+4*$A15+12),0)+IF(Analyse!$E$117="X",INDIRECT("'DATA - økonomi'!T"&amp;4+15*$A15+4*$A15+13),0)+IF(Analyse!$E$129="X",INDIRECT("'DATA - økonomi'!T"&amp;4+15*$A15+4*$A15+14),0)</f>
        <v>0</v>
      </c>
      <c r="U15" s="42">
        <f ca="1">IF(Analyse!$E$3="X",INDIRECT("'DATA - økonomi'!U"&amp;4+15*$A15+4*$A15+0),0)+IF(Analyse!$E$4="X",INDIRECT("'DATA - økonomi'!U"&amp;4+15*$A15+4*$A15+1),0)+IF(Analyse!$E$104="X",INDIRECT("'DATA - økonomi'!U"&amp;4+15*$A15+4*$A15+2),0)+IF(Analyse!$E$105="X",INDIRECT("'DATA - økonomi'!U"&amp;4+15*$A15+4*$A15+3),0)+IF(Analyse!$E$106="X",INDIRECT("'DATA - økonomi'!U"&amp;4+15*$A15+4*$A15+4),0)+IF(Analyse!$E$107="X",INDIRECT("'DATA - økonomi'!U"&amp;4+15*$A15+4*$A15+5),0)+IF(Analyse!$E$108="X",INDIRECT("'DATA - økonomi'!U"&amp;4+15*$A15+4*$A15+6),0)+IF(Analyse!$E$109="X",INDIRECT("'DATA - økonomi'!U"&amp;4+15*$A15+4*$A15+7),0)+IF(Analyse!$E$110="X",INDIRECT("'DATA - økonomi'!U"&amp;4+15*$A15+4*$A15+8),0)+IF(Analyse!$E$111="X",INDIRECT("'DATA - økonomi'!U"&amp;4+15*$A15+4*$A15+9),0)+IF(Analyse!$E$112="X",INDIRECT("'DATA - økonomi'!U"&amp;4+15*$A15+4*$A15+10),0)+IF(Analyse!$E$115="X",INDIRECT("'DATA - økonomi'!U"&amp;4+15*$A15+4*$A15+11),0)+IF(Analyse!$E$116="X",INDIRECT("'DATA - økonomi'!U"&amp;4+15*$A15+4*$A15+12),0)+IF(Analyse!$E$117="X",INDIRECT("'DATA - økonomi'!U"&amp;4+15*$A15+4*$A15+13),0)+IF(Analyse!$E$129="X",INDIRECT("'DATA - økonomi'!U"&amp;4+15*$A15+4*$A15+14),0)</f>
        <v>0</v>
      </c>
      <c r="V15" s="42">
        <f ca="1">IF(Analyse!$E$3="X",INDIRECT("'DATA - økonomi'!V"&amp;4+15*$A15+4*$A15+0),0)+IF(Analyse!$E$4="X",INDIRECT("'DATA - økonomi'!V"&amp;4+15*$A15+4*$A15+1),0)+IF(Analyse!$E$104="X",INDIRECT("'DATA - økonomi'!V"&amp;4+15*$A15+4*$A15+2),0)+IF(Analyse!$E$105="X",INDIRECT("'DATA - økonomi'!V"&amp;4+15*$A15+4*$A15+3),0)+IF(Analyse!$E$106="X",INDIRECT("'DATA - økonomi'!V"&amp;4+15*$A15+4*$A15+4),0)+IF(Analyse!$E$107="X",INDIRECT("'DATA - økonomi'!V"&amp;4+15*$A15+4*$A15+5),0)+IF(Analyse!$E$108="X",INDIRECT("'DATA - økonomi'!V"&amp;4+15*$A15+4*$A15+6),0)+IF(Analyse!$E$109="X",INDIRECT("'DATA - økonomi'!V"&amp;4+15*$A15+4*$A15+7),0)+IF(Analyse!$E$110="X",INDIRECT("'DATA - økonomi'!V"&amp;4+15*$A15+4*$A15+8),0)+IF(Analyse!$E$111="X",INDIRECT("'DATA - økonomi'!V"&amp;4+15*$A15+4*$A15+9),0)+IF(Analyse!$E$112="X",INDIRECT("'DATA - økonomi'!V"&amp;4+15*$A15+4*$A15+10),0)+IF(Analyse!$E$115="X",INDIRECT("'DATA - økonomi'!V"&amp;4+15*$A15+4*$A15+11),0)+IF(Analyse!$E$116="X",INDIRECT("'DATA - økonomi'!V"&amp;4+15*$A15+4*$A15+12),0)+IF(Analyse!$E$117="X",INDIRECT("'DATA - økonomi'!V"&amp;4+15*$A15+4*$A15+13),0)+IF(Analyse!$E$129="X",INDIRECT("'DATA - økonomi'!V"&amp;4+15*$A15+4*$A15+14),0)</f>
        <v>0</v>
      </c>
      <c r="W15" s="42">
        <f ca="1">IF(Analyse!$E$3="X",INDIRECT("'DATA - økonomi'!W"&amp;4+15*$A15+4*$A15+0),0)+IF(Analyse!$E$4="X",INDIRECT("'DATA - økonomi'!W"&amp;4+15*$A15+4*$A15+1),0)+IF(Analyse!$E$104="X",INDIRECT("'DATA - økonomi'!W"&amp;4+15*$A15+4*$A15+2),0)+IF(Analyse!$E$105="X",INDIRECT("'DATA - økonomi'!W"&amp;4+15*$A15+4*$A15+3),0)+IF(Analyse!$E$106="X",INDIRECT("'DATA - økonomi'!W"&amp;4+15*$A15+4*$A15+4),0)+IF(Analyse!$E$107="X",INDIRECT("'DATA - økonomi'!W"&amp;4+15*$A15+4*$A15+5),0)+IF(Analyse!$E$108="X",INDIRECT("'DATA - økonomi'!W"&amp;4+15*$A15+4*$A15+6),0)+IF(Analyse!$E$109="X",INDIRECT("'DATA - økonomi'!W"&amp;4+15*$A15+4*$A15+7),0)+IF(Analyse!$E$110="X",INDIRECT("'DATA - økonomi'!W"&amp;4+15*$A15+4*$A15+8),0)+IF(Analyse!$E$111="X",INDIRECT("'DATA - økonomi'!W"&amp;4+15*$A15+4*$A15+9),0)+IF(Analyse!$E$112="X",INDIRECT("'DATA - økonomi'!W"&amp;4+15*$A15+4*$A15+10),0)+IF(Analyse!$E$115="X",INDIRECT("'DATA - økonomi'!W"&amp;4+15*$A15+4*$A15+11),0)+IF(Analyse!$E$116="X",INDIRECT("'DATA - økonomi'!W"&amp;4+15*$A15+4*$A15+12),0)+IF(Analyse!$E$117="X",INDIRECT("'DATA - økonomi'!W"&amp;4+15*$A15+4*$A15+13),0)+IF(Analyse!$E$129="X",INDIRECT("'DATA - økonomi'!W"&amp;4+15*$A15+4*$A15+14),0)</f>
        <v>0</v>
      </c>
      <c r="X15" s="42">
        <f ca="1">IF(Analyse!$E$3="X",INDIRECT("'DATA - økonomi'!X"&amp;4+15*$A15+4*$A15+0),0)+IF(Analyse!$E$4="X",INDIRECT("'DATA - økonomi'!X"&amp;4+15*$A15+4*$A15+1),0)+IF(Analyse!$E$104="X",INDIRECT("'DATA - økonomi'!X"&amp;4+15*$A15+4*$A15+2),0)+IF(Analyse!$E$105="X",INDIRECT("'DATA - økonomi'!X"&amp;4+15*$A15+4*$A15+3),0)+IF(Analyse!$E$106="X",INDIRECT("'DATA - økonomi'!X"&amp;4+15*$A15+4*$A15+4),0)+IF(Analyse!$E$107="X",INDIRECT("'DATA - økonomi'!X"&amp;4+15*$A15+4*$A15+5),0)+IF(Analyse!$E$108="X",INDIRECT("'DATA - økonomi'!X"&amp;4+15*$A15+4*$A15+6),0)+IF(Analyse!$E$109="X",INDIRECT("'DATA - økonomi'!X"&amp;4+15*$A15+4*$A15+7),0)+IF(Analyse!$E$110="X",INDIRECT("'DATA - økonomi'!X"&amp;4+15*$A15+4*$A15+8),0)+IF(Analyse!$E$111="X",INDIRECT("'DATA - økonomi'!X"&amp;4+15*$A15+4*$A15+9),0)+IF(Analyse!$E$112="X",INDIRECT("'DATA - økonomi'!X"&amp;4+15*$A15+4*$A15+10),0)+IF(Analyse!$E$115="X",INDIRECT("'DATA - økonomi'!X"&amp;4+15*$A15+4*$A15+11),0)+IF(Analyse!$E$116="X",INDIRECT("'DATA - økonomi'!X"&amp;4+15*$A15+4*$A15+12),0)+IF(Analyse!$E$117="X",INDIRECT("'DATA - økonomi'!X"&amp;4+15*$A15+4*$A15+13),0)+IF(Analyse!$E$129="X",INDIRECT("'DATA - økonomi'!X"&amp;4+15*$A15+4*$A15+14),0)</f>
        <v>0</v>
      </c>
      <c r="Y15" s="42">
        <f ca="1">IF(Analyse!$E$3="X",INDIRECT("'DATA - økonomi'!Y"&amp;4+15*$A15+4*$A15+0),0)+IF(Analyse!$E$4="X",INDIRECT("'DATA - økonomi'!Y"&amp;4+15*$A15+4*$A15+1),0)+IF(Analyse!$E$104="X",INDIRECT("'DATA - økonomi'!Y"&amp;4+15*$A15+4*$A15+2),0)+IF(Analyse!$E$105="X",INDIRECT("'DATA - økonomi'!Y"&amp;4+15*$A15+4*$A15+3),0)+IF(Analyse!$E$106="X",INDIRECT("'DATA - økonomi'!Y"&amp;4+15*$A15+4*$A15+4),0)+IF(Analyse!$E$107="X",INDIRECT("'DATA - økonomi'!Y"&amp;4+15*$A15+4*$A15+5),0)+IF(Analyse!$E$108="X",INDIRECT("'DATA - økonomi'!Y"&amp;4+15*$A15+4*$A15+6),0)+IF(Analyse!$E$109="X",INDIRECT("'DATA - økonomi'!Y"&amp;4+15*$A15+4*$A15+7),0)+IF(Analyse!$E$110="X",INDIRECT("'DATA - økonomi'!Y"&amp;4+15*$A15+4*$A15+8),0)+IF(Analyse!$E$111="X",INDIRECT("'DATA - økonomi'!Y"&amp;4+15*$A15+4*$A15+9),0)+IF(Analyse!$E$112="X",INDIRECT("'DATA - økonomi'!Y"&amp;4+15*$A15+4*$A15+10),0)+IF(Analyse!$E$115="X",INDIRECT("'DATA - økonomi'!Y"&amp;4+15*$A15+4*$A15+11),0)+IF(Analyse!$E$116="X",INDIRECT("'DATA - økonomi'!Y"&amp;4+15*$A15+4*$A15+12),0)+IF(Analyse!$E$117="X",INDIRECT("'DATA - økonomi'!Y"&amp;4+15*$A15+4*$A15+13),0)+IF(Analyse!$E$129="X",INDIRECT("'DATA - økonomi'!Y"&amp;4+15*$A15+4*$A15+14),0)</f>
        <v>0</v>
      </c>
      <c r="Z15" s="42">
        <f ca="1">IF(Analyse!$E$3="X",INDIRECT("'DATA - økonomi'!Z"&amp;4+15*$A15+4*$A15+0),0)+IF(Analyse!$E$4="X",INDIRECT("'DATA - økonomi'!Z"&amp;4+15*$A15+4*$A15+1),0)+IF(Analyse!$E$104="X",INDIRECT("'DATA - økonomi'!Z"&amp;4+15*$A15+4*$A15+2),0)+IF(Analyse!$E$105="X",INDIRECT("'DATA - økonomi'!Z"&amp;4+15*$A15+4*$A15+3),0)+IF(Analyse!$E$106="X",INDIRECT("'DATA - økonomi'!Z"&amp;4+15*$A15+4*$A15+4),0)+IF(Analyse!$E$107="X",INDIRECT("'DATA - økonomi'!Z"&amp;4+15*$A15+4*$A15+5),0)+IF(Analyse!$E$108="X",INDIRECT("'DATA - økonomi'!Z"&amp;4+15*$A15+4*$A15+6),0)+IF(Analyse!$E$109="X",INDIRECT("'DATA - økonomi'!Z"&amp;4+15*$A15+4*$A15+7),0)+IF(Analyse!$E$110="X",INDIRECT("'DATA - økonomi'!Z"&amp;4+15*$A15+4*$A15+8),0)+IF(Analyse!$E$111="X",INDIRECT("'DATA - økonomi'!Z"&amp;4+15*$A15+4*$A15+9),0)+IF(Analyse!$E$112="X",INDIRECT("'DATA - økonomi'!Z"&amp;4+15*$A15+4*$A15+10),0)+IF(Analyse!$E$115="X",INDIRECT("'DATA - økonomi'!Z"&amp;4+15*$A15+4*$A15+11),0)+IF(Analyse!$E$116="X",INDIRECT("'DATA - økonomi'!Z"&amp;4+15*$A15+4*$A15+12),0)+IF(Analyse!$E$117="X",INDIRECT("'DATA - økonomi'!Z"&amp;4+15*$A15+4*$A15+13),0)+IF(Analyse!$E$129="X",INDIRECT("'DATA - økonomi'!Z"&amp;4+15*$A15+4*$A15+14),0)</f>
        <v>0</v>
      </c>
      <c r="AA15" s="36"/>
      <c r="AB15" s="41" t="s">
        <v>23</v>
      </c>
      <c r="AC15" s="42">
        <f ca="1">IF(Analyse!$E$3="X",INDIRECT("'DATA - økonomi'!AC"&amp;4+15*$A15+4*$A15+0),0)+IF(Analyse!$E$4="X",INDIRECT("'DATA - økonomi'!AC"&amp;4+15*$A15+4*$A15+1),0)+IF(Analyse!$E$104="X",INDIRECT("'DATA - økonomi'!AC"&amp;4+15*$A15+4*$A15+2),0)+IF(Analyse!$E$105="X",INDIRECT("'DATA - økonomi'!AC"&amp;4+15*$A15+4*$A15+3),0)+IF(Analyse!$E$106="X",INDIRECT("'DATA - økonomi'!AC"&amp;4+15*$A15+4*$A15+4),0)+IF(Analyse!$E$107="X",INDIRECT("'DATA - økonomi'!AC"&amp;4+15*$A15+4*$A15+5),0)+IF(Analyse!$E$108="X",INDIRECT("'DATA - økonomi'!AC"&amp;4+15*$A15+4*$A15+6),0)+IF(Analyse!$E$109="X",INDIRECT("'DATA - økonomi'!AC"&amp;4+15*$A15+4*$A15+7),0)+IF(Analyse!$E$110="X",INDIRECT("'DATA - økonomi'!AC"&amp;4+15*$A15+4*$A15+8),0)+IF(Analyse!$E$111="X",INDIRECT("'DATA - økonomi'!AC"&amp;4+15*$A15+4*$A15+9),0)+IF(Analyse!$E$112="X",INDIRECT("'DATA - økonomi'!AC"&amp;4+15*$A15+4*$A15+10),0)+IF(Analyse!$E$115="X",INDIRECT("'DATA - økonomi'!AC"&amp;4+15*$A15+4*$A15+11),0)+IF(Analyse!$E$116="X",INDIRECT("'DATA - økonomi'!AC"&amp;4+15*$A15+4*$A15+12),0)+IF(Analyse!$E$117="X",INDIRECT("'DATA - økonomi'!AC"&amp;4+15*$A15+4*$A15+13),0)+IF(Analyse!$E$129="X",INDIRECT("'DATA - økonomi'!AC"&amp;4+15*$A15+4*$A15+14),0)</f>
        <v>0</v>
      </c>
      <c r="AD15" s="42">
        <f ca="1">IF(Analyse!$E$3="X",INDIRECT("'DATA - økonomi'!AD"&amp;4+15*$A15+4*$A15+0),0)+IF(Analyse!$E$4="X",INDIRECT("'DATA - økonomi'!AD"&amp;4+15*$A15+4*$A15+1),0)+IF(Analyse!$E$104="X",INDIRECT("'DATA - økonomi'!AD"&amp;4+15*$A15+4*$A15+2),0)+IF(Analyse!$E$105="X",INDIRECT("'DATA - økonomi'!AD"&amp;4+15*$A15+4*$A15+3),0)+IF(Analyse!$E$106="X",INDIRECT("'DATA - økonomi'!AD"&amp;4+15*$A15+4*$A15+4),0)+IF(Analyse!$E$107="X",INDIRECT("'DATA - økonomi'!AD"&amp;4+15*$A15+4*$A15+5),0)+IF(Analyse!$E$108="X",INDIRECT("'DATA - økonomi'!AD"&amp;4+15*$A15+4*$A15+6),0)+IF(Analyse!$E$109="X",INDIRECT("'DATA - økonomi'!AD"&amp;4+15*$A15+4*$A15+7),0)+IF(Analyse!$E$110="X",INDIRECT("'DATA - økonomi'!AD"&amp;4+15*$A15+4*$A15+8),0)+IF(Analyse!$E$111="X",INDIRECT("'DATA - økonomi'!AD"&amp;4+15*$A15+4*$A15+9),0)+IF(Analyse!$E$112="X",INDIRECT("'DATA - økonomi'!AD"&amp;4+15*$A15+4*$A15+10),0)+IF(Analyse!$E$115="X",INDIRECT("'DATA - økonomi'!AD"&amp;4+15*$A15+4*$A15+11),0)+IF(Analyse!$E$116="X",INDIRECT("'DATA - økonomi'!AD"&amp;4+15*$A15+4*$A15+12),0)+IF(Analyse!$E$117="X",INDIRECT("'DATA - økonomi'!AD"&amp;4+15*$A15+4*$A15+13),0)+IF(Analyse!$E$129="X",INDIRECT("'DATA - økonomi'!AD"&amp;4+15*$A15+4*$A15+14),0)</f>
        <v>0</v>
      </c>
      <c r="AE15" s="42">
        <f ca="1">IF(Analyse!$E$3="X",INDIRECT("'DATA - økonomi'!AE"&amp;4+15*$A15+4*$A15+0),0)+IF(Analyse!$E$4="X",INDIRECT("'DATA - økonomi'!AE"&amp;4+15*$A15+4*$A15+1),0)+IF(Analyse!$E$104="X",INDIRECT("'DATA - økonomi'!AE"&amp;4+15*$A15+4*$A15+2),0)+IF(Analyse!$E$105="X",INDIRECT("'DATA - økonomi'!AE"&amp;4+15*$A15+4*$A15+3),0)+IF(Analyse!$E$106="X",INDIRECT("'DATA - økonomi'!AE"&amp;4+15*$A15+4*$A15+4),0)+IF(Analyse!$E$107="X",INDIRECT("'DATA - økonomi'!AE"&amp;4+15*$A15+4*$A15+5),0)+IF(Analyse!$E$108="X",INDIRECT("'DATA - økonomi'!AE"&amp;4+15*$A15+4*$A15+6),0)+IF(Analyse!$E$109="X",INDIRECT("'DATA - økonomi'!AE"&amp;4+15*$A15+4*$A15+7),0)+IF(Analyse!$E$110="X",INDIRECT("'DATA - økonomi'!AE"&amp;4+15*$A15+4*$A15+8),0)+IF(Analyse!$E$111="X",INDIRECT("'DATA - økonomi'!AE"&amp;4+15*$A15+4*$A15+9),0)+IF(Analyse!$E$112="X",INDIRECT("'DATA - økonomi'!AE"&amp;4+15*$A15+4*$A15+10),0)+IF(Analyse!$E$115="X",INDIRECT("'DATA - økonomi'!AE"&amp;4+15*$A15+4*$A15+11),0)+IF(Analyse!$E$116="X",INDIRECT("'DATA - økonomi'!AE"&amp;4+15*$A15+4*$A15+12),0)+IF(Analyse!$E$117="X",INDIRECT("'DATA - økonomi'!AE"&amp;4+15*$A15+4*$A15+13),0)+IF(Analyse!$E$129="X",INDIRECT("'DATA - økonomi'!AE"&amp;4+15*$A15+4*$A15+14),0)</f>
        <v>0</v>
      </c>
      <c r="AF15" s="42">
        <f ca="1">IF(Analyse!$E$3="X",INDIRECT("'DATA - økonomi'!AF"&amp;4+15*$A15+4*$A15+0),0)+IF(Analyse!$E$4="X",INDIRECT("'DATA - økonomi'!AF"&amp;4+15*$A15+4*$A15+1),0)+IF(Analyse!$E$104="X",INDIRECT("'DATA - økonomi'!AF"&amp;4+15*$A15+4*$A15+2),0)+IF(Analyse!$E$105="X",INDIRECT("'DATA - økonomi'!AF"&amp;4+15*$A15+4*$A15+3),0)+IF(Analyse!$E$106="X",INDIRECT("'DATA - økonomi'!AF"&amp;4+15*$A15+4*$A15+4),0)+IF(Analyse!$E$107="X",INDIRECT("'DATA - økonomi'!AF"&amp;4+15*$A15+4*$A15+5),0)+IF(Analyse!$E$108="X",INDIRECT("'DATA - økonomi'!AF"&amp;4+15*$A15+4*$A15+6),0)+IF(Analyse!$E$109="X",INDIRECT("'DATA - økonomi'!AF"&amp;4+15*$A15+4*$A15+7),0)+IF(Analyse!$E$110="X",INDIRECT("'DATA - økonomi'!AF"&amp;4+15*$A15+4*$A15+8),0)+IF(Analyse!$E$111="X",INDIRECT("'DATA - økonomi'!AF"&amp;4+15*$A15+4*$A15+9),0)+IF(Analyse!$E$112="X",INDIRECT("'DATA - økonomi'!AF"&amp;4+15*$A15+4*$A15+10),0)+IF(Analyse!$E$115="X",INDIRECT("'DATA - økonomi'!AF"&amp;4+15*$A15+4*$A15+11),0)+IF(Analyse!$E$116="X",INDIRECT("'DATA - økonomi'!AF"&amp;4+15*$A15+4*$A15+12),0)+IF(Analyse!$E$117="X",INDIRECT("'DATA - økonomi'!AF"&amp;4+15*$A15+4*$A15+13),0)+IF(Analyse!$E$129="X",INDIRECT("'DATA - økonomi'!AF"&amp;4+15*$A15+4*$A15+14),0)</f>
        <v>0</v>
      </c>
      <c r="AG15" s="42">
        <f ca="1">IF(Analyse!$E$3="X",INDIRECT("'DATA - økonomi'!AG"&amp;4+15*$A15+4*$A15+0),0)+IF(Analyse!$E$4="X",INDIRECT("'DATA - økonomi'!AG"&amp;4+15*$A15+4*$A15+1),0)+IF(Analyse!$E$104="X",INDIRECT("'DATA - økonomi'!AG"&amp;4+15*$A15+4*$A15+2),0)+IF(Analyse!$E$105="X",INDIRECT("'DATA - økonomi'!AG"&amp;4+15*$A15+4*$A15+3),0)+IF(Analyse!$E$106="X",INDIRECT("'DATA - økonomi'!AG"&amp;4+15*$A15+4*$A15+4),0)+IF(Analyse!$E$107="X",INDIRECT("'DATA - økonomi'!AG"&amp;4+15*$A15+4*$A15+5),0)+IF(Analyse!$E$108="X",INDIRECT("'DATA - økonomi'!AG"&amp;4+15*$A15+4*$A15+6),0)+IF(Analyse!$E$109="X",INDIRECT("'DATA - økonomi'!AG"&amp;4+15*$A15+4*$A15+7),0)+IF(Analyse!$E$110="X",INDIRECT("'DATA - økonomi'!AG"&amp;4+15*$A15+4*$A15+8),0)+IF(Analyse!$E$111="X",INDIRECT("'DATA - økonomi'!AG"&amp;4+15*$A15+4*$A15+9),0)+IF(Analyse!$E$112="X",INDIRECT("'DATA - økonomi'!AG"&amp;4+15*$A15+4*$A15+10),0)+IF(Analyse!$E$115="X",INDIRECT("'DATA - økonomi'!AG"&amp;4+15*$A15+4*$A15+11),0)+IF(Analyse!$E$116="X",INDIRECT("'DATA - økonomi'!AG"&amp;4+15*$A15+4*$A15+12),0)+IF(Analyse!$E$117="X",INDIRECT("'DATA - økonomi'!AG"&amp;4+15*$A15+4*$A15+13),0)+IF(Analyse!$E$129="X",INDIRECT("'DATA - økonomi'!AG"&amp;4+15*$A15+4*$A15+14),0)</f>
        <v>0</v>
      </c>
      <c r="AH15" s="42">
        <f ca="1">IF(Analyse!$E$3="X",INDIRECT("'DATA - økonomi'!AH"&amp;4+15*$A15+4*$A15+0),0)+IF(Analyse!$E$4="X",INDIRECT("'DATA - økonomi'!AH"&amp;4+15*$A15+4*$A15+1),0)+IF(Analyse!$E$104="X",INDIRECT("'DATA - økonomi'!AH"&amp;4+15*$A15+4*$A15+2),0)+IF(Analyse!$E$105="X",INDIRECT("'DATA - økonomi'!AH"&amp;4+15*$A15+4*$A15+3),0)+IF(Analyse!$E$106="X",INDIRECT("'DATA - økonomi'!AH"&amp;4+15*$A15+4*$A15+4),0)+IF(Analyse!$E$107="X",INDIRECT("'DATA - økonomi'!AH"&amp;4+15*$A15+4*$A15+5),0)+IF(Analyse!$E$108="X",INDIRECT("'DATA - økonomi'!AH"&amp;4+15*$A15+4*$A15+6),0)+IF(Analyse!$E$109="X",INDIRECT("'DATA - økonomi'!AH"&amp;4+15*$A15+4*$A15+7),0)+IF(Analyse!$E$110="X",INDIRECT("'DATA - økonomi'!AH"&amp;4+15*$A15+4*$A15+8),0)+IF(Analyse!$E$111="X",INDIRECT("'DATA - økonomi'!AH"&amp;4+15*$A15+4*$A15+9),0)+IF(Analyse!$E$112="X",INDIRECT("'DATA - økonomi'!AH"&amp;4+15*$A15+4*$A15+10),0)+IF(Analyse!$E$115="X",INDIRECT("'DATA - økonomi'!AH"&amp;4+15*$A15+4*$A15+11),0)+IF(Analyse!$E$116="X",INDIRECT("'DATA - økonomi'!AH"&amp;4+15*$A15+4*$A15+12),0)+IF(Analyse!$E$117="X",INDIRECT("'DATA - økonomi'!AH"&amp;4+15*$A15+4*$A15+13),0)+IF(Analyse!$E$129="X",INDIRECT("'DATA - økonomi'!AH"&amp;4+15*$A15+4*$A15+14),0)</f>
        <v>0</v>
      </c>
      <c r="AI15" s="42">
        <f ca="1">IF(Analyse!$E$3="X",INDIRECT("'DATA - økonomi'!AI"&amp;4+15*$A15+4*$A15+0),0)+IF(Analyse!$E$4="X",INDIRECT("'DATA - økonomi'!AI"&amp;4+15*$A15+4*$A15+1),0)+IF(Analyse!$E$104="X",INDIRECT("'DATA - økonomi'!AI"&amp;4+15*$A15+4*$A15+2),0)+IF(Analyse!$E$105="X",INDIRECT("'DATA - økonomi'!AI"&amp;4+15*$A15+4*$A15+3),0)+IF(Analyse!$E$106="X",INDIRECT("'DATA - økonomi'!AI"&amp;4+15*$A15+4*$A15+4),0)+IF(Analyse!$E$107="X",INDIRECT("'DATA - økonomi'!AI"&amp;4+15*$A15+4*$A15+5),0)+IF(Analyse!$E$108="X",INDIRECT("'DATA - økonomi'!AI"&amp;4+15*$A15+4*$A15+6),0)+IF(Analyse!$E$109="X",INDIRECT("'DATA - økonomi'!AI"&amp;4+15*$A15+4*$A15+7),0)+IF(Analyse!$E$110="X",INDIRECT("'DATA - økonomi'!AI"&amp;4+15*$A15+4*$A15+8),0)+IF(Analyse!$E$111="X",INDIRECT("'DATA - økonomi'!AI"&amp;4+15*$A15+4*$A15+9),0)+IF(Analyse!$E$112="X",INDIRECT("'DATA - økonomi'!AI"&amp;4+15*$A15+4*$A15+10),0)+IF(Analyse!$E$115="X",INDIRECT("'DATA - økonomi'!AI"&amp;4+15*$A15+4*$A15+11),0)+IF(Analyse!$E$116="X",INDIRECT("'DATA - økonomi'!AI"&amp;4+15*$A15+4*$A15+12),0)+IF(Analyse!$E$117="X",INDIRECT("'DATA - økonomi'!AI"&amp;4+15*$A15+4*$A15+13),0)+IF(Analyse!$E$129="X",INDIRECT("'DATA - økonomi'!AI"&amp;4+15*$A15+4*$A15+14),0)</f>
        <v>0</v>
      </c>
      <c r="AJ15" s="42">
        <f ca="1">IF(Analyse!$E$3="X",INDIRECT("'DATA - økonomi'!AJ"&amp;4+15*$A15+4*$A15+0),0)+IF(Analyse!$E$4="X",INDIRECT("'DATA - økonomi'!AJ"&amp;4+15*$A15+4*$A15+1),0)+IF(Analyse!$E$104="X",INDIRECT("'DATA - økonomi'!AJ"&amp;4+15*$A15+4*$A15+2),0)+IF(Analyse!$E$105="X",INDIRECT("'DATA - økonomi'!AJ"&amp;4+15*$A15+4*$A15+3),0)+IF(Analyse!$E$106="X",INDIRECT("'DATA - økonomi'!AJ"&amp;4+15*$A15+4*$A15+4),0)+IF(Analyse!$E$107="X",INDIRECT("'DATA - økonomi'!AJ"&amp;4+15*$A15+4*$A15+5),0)+IF(Analyse!$E$108="X",INDIRECT("'DATA - økonomi'!AJ"&amp;4+15*$A15+4*$A15+6),0)+IF(Analyse!$E$109="X",INDIRECT("'DATA - økonomi'!AJ"&amp;4+15*$A15+4*$A15+7),0)+IF(Analyse!$E$110="X",INDIRECT("'DATA - økonomi'!AJ"&amp;4+15*$A15+4*$A15+8),0)+IF(Analyse!$E$111="X",INDIRECT("'DATA - økonomi'!AJ"&amp;4+15*$A15+4*$A15+9),0)+IF(Analyse!$E$112="X",INDIRECT("'DATA - økonomi'!AJ"&amp;4+15*$A15+4*$A15+10),0)+IF(Analyse!$E$115="X",INDIRECT("'DATA - økonomi'!AJ"&amp;4+15*$A15+4*$A15+11),0)+IF(Analyse!$E$116="X",INDIRECT("'DATA - økonomi'!AJ"&amp;4+15*$A15+4*$A15+12),0)+IF(Analyse!$E$117="X",INDIRECT("'DATA - økonomi'!AJ"&amp;4+15*$A15+4*$A15+13),0)+IF(Analyse!$E$129="X",INDIRECT("'DATA - økonomi'!AJ"&amp;4+15*$A15+4*$A15+14),0)</f>
        <v>0</v>
      </c>
      <c r="AK15" s="42">
        <f ca="1">IF(Analyse!$E$3="X",INDIRECT("'DATA - økonomi'!AK"&amp;4+15*$A15+4*$A15+0),0)+IF(Analyse!$E$4="X",INDIRECT("'DATA - økonomi'!AK"&amp;4+15*$A15+4*$A15+1),0)+IF(Analyse!$E$104="X",INDIRECT("'DATA - økonomi'!AK"&amp;4+15*$A15+4*$A15+2),0)+IF(Analyse!$E$105="X",INDIRECT("'DATA - økonomi'!AK"&amp;4+15*$A15+4*$A15+3),0)+IF(Analyse!$E$106="X",INDIRECT("'DATA - økonomi'!AK"&amp;4+15*$A15+4*$A15+4),0)+IF(Analyse!$E$107="X",INDIRECT("'DATA - økonomi'!AK"&amp;4+15*$A15+4*$A15+5),0)+IF(Analyse!$E$108="X",INDIRECT("'DATA - økonomi'!AK"&amp;4+15*$A15+4*$A15+6),0)+IF(Analyse!$E$109="X",INDIRECT("'DATA - økonomi'!AK"&amp;4+15*$A15+4*$A15+7),0)+IF(Analyse!$E$110="X",INDIRECT("'DATA - økonomi'!AK"&amp;4+15*$A15+4*$A15+8),0)+IF(Analyse!$E$111="X",INDIRECT("'DATA - økonomi'!AK"&amp;4+15*$A15+4*$A15+9),0)+IF(Analyse!$E$112="X",INDIRECT("'DATA - økonomi'!AK"&amp;4+15*$A15+4*$A15+10),0)+IF(Analyse!$E$115="X",INDIRECT("'DATA - økonomi'!AK"&amp;4+15*$A15+4*$A15+11),0)+IF(Analyse!$E$116="X",INDIRECT("'DATA - økonomi'!AK"&amp;4+15*$A15+4*$A15+12),0)+IF(Analyse!$E$117="X",INDIRECT("'DATA - økonomi'!AK"&amp;4+15*$A15+4*$A15+13),0)+IF(Analyse!$E$129="X",INDIRECT("'DATA - økonomi'!AK"&amp;4+15*$A15+4*$A15+14),0)</f>
        <v>0</v>
      </c>
      <c r="AL15" s="42">
        <f ca="1">IF(Analyse!$E$3="X",INDIRECT("'DATA - økonomi'!AL"&amp;4+15*$A15+4*$A15+0),0)+IF(Analyse!$E$4="X",INDIRECT("'DATA - økonomi'!AL"&amp;4+15*$A15+4*$A15+1),0)+IF(Analyse!$E$104="X",INDIRECT("'DATA - økonomi'!AL"&amp;4+15*$A15+4*$A15+2),0)+IF(Analyse!$E$105="X",INDIRECT("'DATA - økonomi'!AL"&amp;4+15*$A15+4*$A15+3),0)+IF(Analyse!$E$106="X",INDIRECT("'DATA - økonomi'!AL"&amp;4+15*$A15+4*$A15+4),0)+IF(Analyse!$E$107="X",INDIRECT("'DATA - økonomi'!AL"&amp;4+15*$A15+4*$A15+5),0)+IF(Analyse!$E$108="X",INDIRECT("'DATA - økonomi'!AL"&amp;4+15*$A15+4*$A15+6),0)+IF(Analyse!$E$109="X",INDIRECT("'DATA - økonomi'!AL"&amp;4+15*$A15+4*$A15+7),0)+IF(Analyse!$E$110="X",INDIRECT("'DATA - økonomi'!AL"&amp;4+15*$A15+4*$A15+8),0)+IF(Analyse!$E$111="X",INDIRECT("'DATA - økonomi'!AL"&amp;4+15*$A15+4*$A15+9),0)+IF(Analyse!$E$112="X",INDIRECT("'DATA - økonomi'!AL"&amp;4+15*$A15+4*$A15+10),0)+IF(Analyse!$E$115="X",INDIRECT("'DATA - økonomi'!AL"&amp;4+15*$A15+4*$A15+11),0)+IF(Analyse!$E$116="X",INDIRECT("'DATA - økonomi'!AL"&amp;4+15*$A15+4*$A15+12),0)+IF(Analyse!$E$117="X",INDIRECT("'DATA - økonomi'!AL"&amp;4+15*$A15+4*$A15+13),0)+IF(Analyse!$E$129="X",INDIRECT("'DATA - økonomi'!AL"&amp;4+15*$A15+4*$A15+14),0)</f>
        <v>0</v>
      </c>
      <c r="AM15" s="36"/>
      <c r="AN15" s="41" t="s">
        <v>23</v>
      </c>
      <c r="AO15" s="42">
        <f t="shared" ca="1" si="0"/>
        <v>73517.588999999993</v>
      </c>
      <c r="AP15" s="42">
        <f t="shared" ca="1" si="1"/>
        <v>73200.42</v>
      </c>
      <c r="AQ15" s="42">
        <f t="shared" ca="1" si="2"/>
        <v>73517.588999999993</v>
      </c>
      <c r="AR15" s="42">
        <f t="shared" ca="1" si="3"/>
        <v>73200.42</v>
      </c>
      <c r="AS15" s="42">
        <f t="shared" ca="1" si="4"/>
        <v>73192.763999999996</v>
      </c>
      <c r="AT15" s="42">
        <f t="shared" ca="1" si="5"/>
        <v>73036.987999999998</v>
      </c>
      <c r="AU15" s="42">
        <f t="shared" ca="1" si="6"/>
        <v>72672.434999999998</v>
      </c>
      <c r="AV15" s="42">
        <f t="shared" ca="1" si="7"/>
        <v>72520</v>
      </c>
      <c r="AW15" s="42">
        <f t="shared" ca="1" si="8"/>
        <v>71819.892000000007</v>
      </c>
      <c r="AX15" s="42">
        <f t="shared" ca="1" si="9"/>
        <v>71483.976999999999</v>
      </c>
      <c r="AY15" s="36"/>
    </row>
    <row r="16" spans="1:51" x14ac:dyDescent="0.25">
      <c r="A16" s="38">
        <v>12</v>
      </c>
      <c r="B16" s="41" t="s">
        <v>24</v>
      </c>
      <c r="C16" s="42">
        <f ca="1">IF(Analyse!$E$3="X",INDIRECT("'DATA - økonomi'!C"&amp;4+15*$A16+4*$A16+0),0)+IF(Analyse!$E$4="X",INDIRECT("'DATA - økonomi'!C"&amp;4+15*$A16+4*$A16+1),0)+IF(Analyse!$E$104="X",INDIRECT("'DATA - økonomi'!C"&amp;4+15*$A16+4*$A16+2),0)+IF(Analyse!$E$105="X",INDIRECT("'DATA - økonomi'!C"&amp;4+15*$A16+4*$A16+3),0)+IF(Analyse!$E$106="X",INDIRECT("'DATA - økonomi'!C"&amp;4+15*$A16+4*$A16+4),0)+IF(Analyse!$E$107="X",INDIRECT("'DATA - økonomi'!C"&amp;4+15*$A16+4*$A16+5),0)+IF(Analyse!$E$108="X",INDIRECT("'DATA - økonomi'!C"&amp;4+15*$A16+4*$A16+6),0)+IF(Analyse!$E$109="X",INDIRECT("'DATA - økonomi'!C"&amp;4+15*$A16+4*$A16+7),0)+IF(Analyse!$E$110="X",INDIRECT("'DATA - økonomi'!C"&amp;4+15*$A16+4*$A16+8),0)+IF(Analyse!$E$111="X",INDIRECT("'DATA - økonomi'!C"&amp;4+15*$A16+4*$A16+9),0)+IF(Analyse!$E$112="X",INDIRECT("'DATA - økonomi'!C"&amp;4+15*$A16+4*$A16+10),0)+IF(Analyse!$E$115="X",INDIRECT("'DATA - økonomi'!C"&amp;4+15*$A16+4*$A16+11),0)+IF(Analyse!$E$116="X",INDIRECT("'DATA - økonomi'!C"&amp;4+15*$A16+4*$A16+12),0)+IF(Analyse!$E$117="X",INDIRECT("'DATA - økonomi'!C"&amp;4+15*$A16+4*$A16+13),0)+IF(Analyse!$E$129="X",INDIRECT("'DATA - økonomi'!C"&amp;4+15*$A16+4*$A16+14),0)</f>
        <v>0</v>
      </c>
      <c r="D16" s="42">
        <f ca="1">IF(Analyse!$E$3="X",INDIRECT("'DATA - økonomi'!D"&amp;4+15*$A16+4*$A16+0),0)+IF(Analyse!$E$4="X",INDIRECT("'DATA - økonomi'!D"&amp;4+15*$A16+4*$A16+1),0)+IF(Analyse!$E$104="X",INDIRECT("'DATA - økonomi'!D"&amp;4+15*$A16+4*$A16+2),0)+IF(Analyse!$E$105="X",INDIRECT("'DATA - økonomi'!D"&amp;4+15*$A16+4*$A16+3),0)+IF(Analyse!$E$106="X",INDIRECT("'DATA - økonomi'!D"&amp;4+15*$A16+4*$A16+4),0)+IF(Analyse!$E$107="X",INDIRECT("'DATA - økonomi'!D"&amp;4+15*$A16+4*$A16+5),0)+IF(Analyse!$E$108="X",INDIRECT("'DATA - økonomi'!D"&amp;4+15*$A16+4*$A16+6),0)+IF(Analyse!$E$109="X",INDIRECT("'DATA - økonomi'!D"&amp;4+15*$A16+4*$A16+7),0)+IF(Analyse!$E$110="X",INDIRECT("'DATA - økonomi'!D"&amp;4+15*$A16+4*$A16+8),0)+IF(Analyse!$E$111="X",INDIRECT("'DATA - økonomi'!D"&amp;4+15*$A16+4*$A16+9),0)+IF(Analyse!$E$112="X",INDIRECT("'DATA - økonomi'!D"&amp;4+15*$A16+4*$A16+10),0)+IF(Analyse!$E$115="X",INDIRECT("'DATA - økonomi'!D"&amp;4+15*$A16+4*$A16+11),0)+IF(Analyse!$E$116="X",INDIRECT("'DATA - økonomi'!D"&amp;4+15*$A16+4*$A16+12),0)+IF(Analyse!$E$117="X",INDIRECT("'DATA - økonomi'!D"&amp;4+15*$A16+4*$A16+13),0)+IF(Analyse!$E$129="X",INDIRECT("'DATA - økonomi'!D"&amp;4+15*$A16+4*$A16+14),0)</f>
        <v>0</v>
      </c>
      <c r="E16" s="42">
        <f ca="1">IF(Analyse!$E$3="X",INDIRECT("'DATA - økonomi'!E"&amp;4+15*$A16+4*$A16+0),0)+IF(Analyse!$E$4="X",INDIRECT("'DATA - økonomi'!E"&amp;4+15*$A16+4*$A16+1),0)+IF(Analyse!$E$104="X",INDIRECT("'DATA - økonomi'!E"&amp;4+15*$A16+4*$A16+2),0)+IF(Analyse!$E$105="X",INDIRECT("'DATA - økonomi'!E"&amp;4+15*$A16+4*$A16+3),0)+IF(Analyse!$E$106="X",INDIRECT("'DATA - økonomi'!E"&amp;4+15*$A16+4*$A16+4),0)+IF(Analyse!$E$107="X",INDIRECT("'DATA - økonomi'!E"&amp;4+15*$A16+4*$A16+5),0)+IF(Analyse!$E$108="X",INDIRECT("'DATA - økonomi'!E"&amp;4+15*$A16+4*$A16+6),0)+IF(Analyse!$E$109="X",INDIRECT("'DATA - økonomi'!E"&amp;4+15*$A16+4*$A16+7),0)+IF(Analyse!$E$110="X",INDIRECT("'DATA - økonomi'!E"&amp;4+15*$A16+4*$A16+8),0)+IF(Analyse!$E$111="X",INDIRECT("'DATA - økonomi'!E"&amp;4+15*$A16+4*$A16+9),0)+IF(Analyse!$E$112="X",INDIRECT("'DATA - økonomi'!E"&amp;4+15*$A16+4*$A16+10),0)+IF(Analyse!$E$115="X",INDIRECT("'DATA - økonomi'!E"&amp;4+15*$A16+4*$A16+11),0)+IF(Analyse!$E$116="X",INDIRECT("'DATA - økonomi'!E"&amp;4+15*$A16+4*$A16+12),0)+IF(Analyse!$E$117="X",INDIRECT("'DATA - økonomi'!E"&amp;4+15*$A16+4*$A16+13),0)+IF(Analyse!$E$129="X",INDIRECT("'DATA - økonomi'!E"&amp;4+15*$A16+4*$A16+14),0)</f>
        <v>0</v>
      </c>
      <c r="F16" s="42">
        <f ca="1">IF(Analyse!$E$3="X",INDIRECT("'DATA - økonomi'!F"&amp;4+15*$A16+4*$A16+0),0)+IF(Analyse!$E$4="X",INDIRECT("'DATA - økonomi'!F"&amp;4+15*$A16+4*$A16+1),0)+IF(Analyse!$E$104="X",INDIRECT("'DATA - økonomi'!F"&amp;4+15*$A16+4*$A16+2),0)+IF(Analyse!$E$105="X",INDIRECT("'DATA - økonomi'!F"&amp;4+15*$A16+4*$A16+3),0)+IF(Analyse!$E$106="X",INDIRECT("'DATA - økonomi'!F"&amp;4+15*$A16+4*$A16+4),0)+IF(Analyse!$E$107="X",INDIRECT("'DATA - økonomi'!F"&amp;4+15*$A16+4*$A16+5),0)+IF(Analyse!$E$108="X",INDIRECT("'DATA - økonomi'!F"&amp;4+15*$A16+4*$A16+6),0)+IF(Analyse!$E$109="X",INDIRECT("'DATA - økonomi'!F"&amp;4+15*$A16+4*$A16+7),0)+IF(Analyse!$E$110="X",INDIRECT("'DATA - økonomi'!F"&amp;4+15*$A16+4*$A16+8),0)+IF(Analyse!$E$111="X",INDIRECT("'DATA - økonomi'!F"&amp;4+15*$A16+4*$A16+9),0)+IF(Analyse!$E$112="X",INDIRECT("'DATA - økonomi'!F"&amp;4+15*$A16+4*$A16+10),0)+IF(Analyse!$E$115="X",INDIRECT("'DATA - økonomi'!F"&amp;4+15*$A16+4*$A16+11),0)+IF(Analyse!$E$116="X",INDIRECT("'DATA - økonomi'!F"&amp;4+15*$A16+4*$A16+12),0)+IF(Analyse!$E$117="X",INDIRECT("'DATA - økonomi'!F"&amp;4+15*$A16+4*$A16+13),0)+IF(Analyse!$E$129="X",INDIRECT("'DATA - økonomi'!F"&amp;4+15*$A16+4*$A16+14),0)</f>
        <v>0</v>
      </c>
      <c r="G16" s="42">
        <f ca="1">IF(Analyse!$E$3="X",INDIRECT("'DATA - økonomi'!G"&amp;4+15*$A16+4*$A16+0),0)+IF(Analyse!$E$4="X",INDIRECT("'DATA - økonomi'!G"&amp;4+15*$A16+4*$A16+1),0)+IF(Analyse!$E$104="X",INDIRECT("'DATA - økonomi'!G"&amp;4+15*$A16+4*$A16+2),0)+IF(Analyse!$E$105="X",INDIRECT("'DATA - økonomi'!G"&amp;4+15*$A16+4*$A16+3),0)+IF(Analyse!$E$106="X",INDIRECT("'DATA - økonomi'!G"&amp;4+15*$A16+4*$A16+4),0)+IF(Analyse!$E$107="X",INDIRECT("'DATA - økonomi'!G"&amp;4+15*$A16+4*$A16+5),0)+IF(Analyse!$E$108="X",INDIRECT("'DATA - økonomi'!G"&amp;4+15*$A16+4*$A16+6),0)+IF(Analyse!$E$109="X",INDIRECT("'DATA - økonomi'!G"&amp;4+15*$A16+4*$A16+7),0)+IF(Analyse!$E$110="X",INDIRECT("'DATA - økonomi'!G"&amp;4+15*$A16+4*$A16+8),0)+IF(Analyse!$E$111="X",INDIRECT("'DATA - økonomi'!G"&amp;4+15*$A16+4*$A16+9),0)+IF(Analyse!$E$112="X",INDIRECT("'DATA - økonomi'!G"&amp;4+15*$A16+4*$A16+10),0)+IF(Analyse!$E$115="X",INDIRECT("'DATA - økonomi'!G"&amp;4+15*$A16+4*$A16+11),0)+IF(Analyse!$E$116="X",INDIRECT("'DATA - økonomi'!G"&amp;4+15*$A16+4*$A16+12),0)+IF(Analyse!$E$117="X",INDIRECT("'DATA - økonomi'!G"&amp;4+15*$A16+4*$A16+13),0)+IF(Analyse!$E$129="X",INDIRECT("'DATA - økonomi'!G"&amp;4+15*$A16+4*$A16+14),0)</f>
        <v>0</v>
      </c>
      <c r="H16" s="42">
        <f ca="1">IF(Analyse!$E$3="X",INDIRECT("'DATA - økonomi'!H"&amp;4+15*$A16+4*$A16+0),0)+IF(Analyse!$E$4="X",INDIRECT("'DATA - økonomi'!H"&amp;4+15*$A16+4*$A16+1),0)+IF(Analyse!$E$104="X",INDIRECT("'DATA - økonomi'!H"&amp;4+15*$A16+4*$A16+2),0)+IF(Analyse!$E$105="X",INDIRECT("'DATA - økonomi'!H"&amp;4+15*$A16+4*$A16+3),0)+IF(Analyse!$E$106="X",INDIRECT("'DATA - økonomi'!H"&amp;4+15*$A16+4*$A16+4),0)+IF(Analyse!$E$107="X",INDIRECT("'DATA - økonomi'!H"&amp;4+15*$A16+4*$A16+5),0)+IF(Analyse!$E$108="X",INDIRECT("'DATA - økonomi'!H"&amp;4+15*$A16+4*$A16+6),0)+IF(Analyse!$E$109="X",INDIRECT("'DATA - økonomi'!H"&amp;4+15*$A16+4*$A16+7),0)+IF(Analyse!$E$110="X",INDIRECT("'DATA - økonomi'!H"&amp;4+15*$A16+4*$A16+8),0)+IF(Analyse!$E$111="X",INDIRECT("'DATA - økonomi'!H"&amp;4+15*$A16+4*$A16+9),0)+IF(Analyse!$E$112="X",INDIRECT("'DATA - økonomi'!H"&amp;4+15*$A16+4*$A16+10),0)+IF(Analyse!$E$115="X",INDIRECT("'DATA - økonomi'!H"&amp;4+15*$A16+4*$A16+11),0)+IF(Analyse!$E$116="X",INDIRECT("'DATA - økonomi'!H"&amp;4+15*$A16+4*$A16+12),0)+IF(Analyse!$E$117="X",INDIRECT("'DATA - økonomi'!H"&amp;4+15*$A16+4*$A16+13),0)+IF(Analyse!$E$129="X",INDIRECT("'DATA - økonomi'!H"&amp;4+15*$A16+4*$A16+14),0)</f>
        <v>0</v>
      </c>
      <c r="I16" s="42">
        <f ca="1">IF(Analyse!$E$3="X",INDIRECT("'DATA - økonomi'!I"&amp;4+15*$A16+4*$A16+0),0)+IF(Analyse!$E$4="X",INDIRECT("'DATA - økonomi'!I"&amp;4+15*$A16+4*$A16+1),0)+IF(Analyse!$E$104="X",INDIRECT("'DATA - økonomi'!I"&amp;4+15*$A16+4*$A16+2),0)+IF(Analyse!$E$105="X",INDIRECT("'DATA - økonomi'!I"&amp;4+15*$A16+4*$A16+3),0)+IF(Analyse!$E$106="X",INDIRECT("'DATA - økonomi'!I"&amp;4+15*$A16+4*$A16+4),0)+IF(Analyse!$E$107="X",INDIRECT("'DATA - økonomi'!I"&amp;4+15*$A16+4*$A16+5),0)+IF(Analyse!$E$108="X",INDIRECT("'DATA - økonomi'!I"&amp;4+15*$A16+4*$A16+6),0)+IF(Analyse!$E$109="X",INDIRECT("'DATA - økonomi'!I"&amp;4+15*$A16+4*$A16+7),0)+IF(Analyse!$E$110="X",INDIRECT("'DATA - økonomi'!I"&amp;4+15*$A16+4*$A16+8),0)+IF(Analyse!$E$111="X",INDIRECT("'DATA - økonomi'!I"&amp;4+15*$A16+4*$A16+9),0)+IF(Analyse!$E$112="X",INDIRECT("'DATA - økonomi'!I"&amp;4+15*$A16+4*$A16+10),0)+IF(Analyse!$E$115="X",INDIRECT("'DATA - økonomi'!I"&amp;4+15*$A16+4*$A16+11),0)+IF(Analyse!$E$116="X",INDIRECT("'DATA - økonomi'!I"&amp;4+15*$A16+4*$A16+12),0)+IF(Analyse!$E$117="X",INDIRECT("'DATA - økonomi'!I"&amp;4+15*$A16+4*$A16+13),0)+IF(Analyse!$E$129="X",INDIRECT("'DATA - økonomi'!I"&amp;4+15*$A16+4*$A16+14),0)</f>
        <v>0</v>
      </c>
      <c r="J16" s="42">
        <f ca="1">IF(Analyse!$E$3="X",INDIRECT("'DATA - økonomi'!J"&amp;4+15*$A16+4*$A16+0),0)+IF(Analyse!$E$4="X",INDIRECT("'DATA - økonomi'!J"&amp;4+15*$A16+4*$A16+1),0)+IF(Analyse!$E$104="X",INDIRECT("'DATA - økonomi'!J"&amp;4+15*$A16+4*$A16+2),0)+IF(Analyse!$E$105="X",INDIRECT("'DATA - økonomi'!J"&amp;4+15*$A16+4*$A16+3),0)+IF(Analyse!$E$106="X",INDIRECT("'DATA - økonomi'!J"&amp;4+15*$A16+4*$A16+4),0)+IF(Analyse!$E$107="X",INDIRECT("'DATA - økonomi'!J"&amp;4+15*$A16+4*$A16+5),0)+IF(Analyse!$E$108="X",INDIRECT("'DATA - økonomi'!J"&amp;4+15*$A16+4*$A16+6),0)+IF(Analyse!$E$109="X",INDIRECT("'DATA - økonomi'!J"&amp;4+15*$A16+4*$A16+7),0)+IF(Analyse!$E$110="X",INDIRECT("'DATA - økonomi'!J"&amp;4+15*$A16+4*$A16+8),0)+IF(Analyse!$E$111="X",INDIRECT("'DATA - økonomi'!J"&amp;4+15*$A16+4*$A16+9),0)+IF(Analyse!$E$112="X",INDIRECT("'DATA - økonomi'!J"&amp;4+15*$A16+4*$A16+10),0)+IF(Analyse!$E$115="X",INDIRECT("'DATA - økonomi'!J"&amp;4+15*$A16+4*$A16+11),0)+IF(Analyse!$E$116="X",INDIRECT("'DATA - økonomi'!J"&amp;4+15*$A16+4*$A16+12),0)+IF(Analyse!$E$117="X",INDIRECT("'DATA - økonomi'!J"&amp;4+15*$A16+4*$A16+13),0)+IF(Analyse!$E$129="X",INDIRECT("'DATA - økonomi'!J"&amp;4+15*$A16+4*$A16+14),0)</f>
        <v>0</v>
      </c>
      <c r="K16" s="42">
        <f ca="1">IF(Analyse!$E$3="X",INDIRECT("'DATA - økonomi'!K"&amp;4+15*$A16+4*$A16+0),0)+IF(Analyse!$E$4="X",INDIRECT("'DATA - økonomi'!K"&amp;4+15*$A16+4*$A16+1),0)+IF(Analyse!$E$104="X",INDIRECT("'DATA - økonomi'!K"&amp;4+15*$A16+4*$A16+2),0)+IF(Analyse!$E$105="X",INDIRECT("'DATA - økonomi'!K"&amp;4+15*$A16+4*$A16+3),0)+IF(Analyse!$E$106="X",INDIRECT("'DATA - økonomi'!K"&amp;4+15*$A16+4*$A16+4),0)+IF(Analyse!$E$107="X",INDIRECT("'DATA - økonomi'!K"&amp;4+15*$A16+4*$A16+5),0)+IF(Analyse!$E$108="X",INDIRECT("'DATA - økonomi'!K"&amp;4+15*$A16+4*$A16+6),0)+IF(Analyse!$E$109="X",INDIRECT("'DATA - økonomi'!K"&amp;4+15*$A16+4*$A16+7),0)+IF(Analyse!$E$110="X",INDIRECT("'DATA - økonomi'!K"&amp;4+15*$A16+4*$A16+8),0)+IF(Analyse!$E$111="X",INDIRECT("'DATA - økonomi'!K"&amp;4+15*$A16+4*$A16+9),0)+IF(Analyse!$E$112="X",INDIRECT("'DATA - økonomi'!K"&amp;4+15*$A16+4*$A16+10),0)+IF(Analyse!$E$115="X",INDIRECT("'DATA - økonomi'!K"&amp;4+15*$A16+4*$A16+11),0)+IF(Analyse!$E$116="X",INDIRECT("'DATA - økonomi'!K"&amp;4+15*$A16+4*$A16+12),0)+IF(Analyse!$E$117="X",INDIRECT("'DATA - økonomi'!K"&amp;4+15*$A16+4*$A16+13),0)+IF(Analyse!$E$129="X",INDIRECT("'DATA - økonomi'!K"&amp;4+15*$A16+4*$A16+14),0)</f>
        <v>0</v>
      </c>
      <c r="L16" s="42">
        <f ca="1">IF(Analyse!$E$3="X",INDIRECT("'DATA - økonomi'!L"&amp;4+15*$A16+4*$A16+0),0)+IF(Analyse!$E$4="X",INDIRECT("'DATA - økonomi'!L"&amp;4+15*$A16+4*$A16+1),0)+IF(Analyse!$E$104="X",INDIRECT("'DATA - økonomi'!L"&amp;4+15*$A16+4*$A16+2),0)+IF(Analyse!$E$105="X",INDIRECT("'DATA - økonomi'!L"&amp;4+15*$A16+4*$A16+3),0)+IF(Analyse!$E$106="X",INDIRECT("'DATA - økonomi'!L"&amp;4+15*$A16+4*$A16+4),0)+IF(Analyse!$E$107="X",INDIRECT("'DATA - økonomi'!L"&amp;4+15*$A16+4*$A16+5),0)+IF(Analyse!$E$108="X",INDIRECT("'DATA - økonomi'!L"&amp;4+15*$A16+4*$A16+6),0)+IF(Analyse!$E$109="X",INDIRECT("'DATA - økonomi'!L"&amp;4+15*$A16+4*$A16+7),0)+IF(Analyse!$E$110="X",INDIRECT("'DATA - økonomi'!L"&amp;4+15*$A16+4*$A16+8),0)+IF(Analyse!$E$111="X",INDIRECT("'DATA - økonomi'!L"&amp;4+15*$A16+4*$A16+9),0)+IF(Analyse!$E$112="X",INDIRECT("'DATA - økonomi'!L"&amp;4+15*$A16+4*$A16+10),0)+IF(Analyse!$E$115="X",INDIRECT("'DATA - økonomi'!L"&amp;4+15*$A16+4*$A16+11),0)+IF(Analyse!$E$116="X",INDIRECT("'DATA - økonomi'!L"&amp;4+15*$A16+4*$A16+12),0)+IF(Analyse!$E$117="X",INDIRECT("'DATA - økonomi'!L"&amp;4+15*$A16+4*$A16+13),0)+IF(Analyse!$E$129="X",INDIRECT("'DATA - økonomi'!L"&amp;4+15*$A16+4*$A16+14),0)</f>
        <v>0</v>
      </c>
      <c r="M16" s="42">
        <f ca="1">IF(Analyse!$E$3="X",INDIRECT("'DATA - økonomi'!M"&amp;4+15*$A16+4*$A16+0),0)+IF(Analyse!$E$4="X",INDIRECT("'DATA - økonomi'!M"&amp;4+15*$A16+4*$A16+1),0)+IF(Analyse!$E$104="X",INDIRECT("'DATA - økonomi'!M"&amp;4+15*$A16+4*$A16+2),0)+IF(Analyse!$E$105="X",INDIRECT("'DATA - økonomi'!M"&amp;4+15*$A16+4*$A16+3),0)+IF(Analyse!$E$106="X",INDIRECT("'DATA - økonomi'!M"&amp;4+15*$A16+4*$A16+4),0)+IF(Analyse!$E$107="X",INDIRECT("'DATA - økonomi'!M"&amp;4+15*$A16+4*$A16+5),0)+IF(Analyse!$E$108="X",INDIRECT("'DATA - økonomi'!M"&amp;4+15*$A16+4*$A16+6),0)+IF(Analyse!$E$109="X",INDIRECT("'DATA - økonomi'!M"&amp;4+15*$A16+4*$A16+7),0)+IF(Analyse!$E$110="X",INDIRECT("'DATA - økonomi'!M"&amp;4+15*$A16+4*$A16+8),0)+IF(Analyse!$E$111="X",INDIRECT("'DATA - økonomi'!M"&amp;4+15*$A16+4*$A16+9),0)+IF(Analyse!$E$112="X",INDIRECT("'DATA - økonomi'!M"&amp;4+15*$A16+4*$A16+10),0)+IF(Analyse!$E$115="X",INDIRECT("'DATA - økonomi'!M"&amp;4+15*$A16+4*$A16+11),0)+IF(Analyse!$E$116="X",INDIRECT("'DATA - økonomi'!M"&amp;4+15*$A16+4*$A16+12),0)+IF(Analyse!$E$117="X",INDIRECT("'DATA - økonomi'!M"&amp;4+15*$A16+4*$A16+13),0)+IF(Analyse!$E$129="X",INDIRECT("'DATA - økonomi'!M"&amp;4+15*$A16+4*$A16+14),0)</f>
        <v>0</v>
      </c>
      <c r="N16" s="38"/>
      <c r="O16" s="41" t="s">
        <v>24</v>
      </c>
      <c r="P16" s="42">
        <f ca="1">IF(Analyse!$E$3="X",INDIRECT("'DATA - økonomi'!P"&amp;4+15*$A16+4*$A16+0),0)+IF(Analyse!$E$4="X",INDIRECT("'DATA - økonomi'!P"&amp;4+15*$A16+4*$A16+1),0)+IF(Analyse!$E$104="X",INDIRECT("'DATA - økonomi'!P"&amp;4+15*$A16+4*$A16+2),0)+IF(Analyse!$E$105="X",INDIRECT("'DATA - økonomi'!P"&amp;4+15*$A16+4*$A16+3),0)+IF(Analyse!$E$106="X",INDIRECT("'DATA - økonomi'!P"&amp;4+15*$A16+4*$A16+4),0)+IF(Analyse!$E$107="X",INDIRECT("'DATA - økonomi'!P"&amp;4+15*$A16+4*$A16+5),0)+IF(Analyse!$E$108="X",INDIRECT("'DATA - økonomi'!P"&amp;4+15*$A16+4*$A16+6),0)+IF(Analyse!$E$109="X",INDIRECT("'DATA - økonomi'!P"&amp;4+15*$A16+4*$A16+7),0)+IF(Analyse!$E$110="X",INDIRECT("'DATA - økonomi'!P"&amp;4+15*$A16+4*$A16+8),0)+IF(Analyse!$E$111="X",INDIRECT("'DATA - økonomi'!P"&amp;4+15*$A16+4*$A16+9),0)+IF(Analyse!$E$112="X",INDIRECT("'DATA - økonomi'!P"&amp;4+15*$A16+4*$A16+10),0)+IF(Analyse!$E$115="X",INDIRECT("'DATA - økonomi'!P"&amp;4+15*$A16+4*$A16+11),0)+IF(Analyse!$E$116="X",INDIRECT("'DATA - økonomi'!P"&amp;4+15*$A16+4*$A16+12),0)+IF(Analyse!$E$117="X",INDIRECT("'DATA - økonomi'!P"&amp;4+15*$A16+4*$A16+13),0)+IF(Analyse!$E$129="X",INDIRECT("'DATA - økonomi'!P"&amp;4+15*$A16+4*$A16+14),0)</f>
        <v>0</v>
      </c>
      <c r="Q16" s="42">
        <f ca="1">IF(Analyse!$E$3="X",INDIRECT("'DATA - økonomi'!Q"&amp;4+15*$A16+4*$A16+0),0)+IF(Analyse!$E$4="X",INDIRECT("'DATA - økonomi'!Q"&amp;4+15*$A16+4*$A16+1),0)+IF(Analyse!$E$104="X",INDIRECT("'DATA - økonomi'!Q"&amp;4+15*$A16+4*$A16+2),0)+IF(Analyse!$E$105="X",INDIRECT("'DATA - økonomi'!Q"&amp;4+15*$A16+4*$A16+3),0)+IF(Analyse!$E$106="X",INDIRECT("'DATA - økonomi'!Q"&amp;4+15*$A16+4*$A16+4),0)+IF(Analyse!$E$107="X",INDIRECT("'DATA - økonomi'!Q"&amp;4+15*$A16+4*$A16+5),0)+IF(Analyse!$E$108="X",INDIRECT("'DATA - økonomi'!Q"&amp;4+15*$A16+4*$A16+6),0)+IF(Analyse!$E$109="X",INDIRECT("'DATA - økonomi'!Q"&amp;4+15*$A16+4*$A16+7),0)+IF(Analyse!$E$110="X",INDIRECT("'DATA - økonomi'!Q"&amp;4+15*$A16+4*$A16+8),0)+IF(Analyse!$E$111="X",INDIRECT("'DATA - økonomi'!Q"&amp;4+15*$A16+4*$A16+9),0)+IF(Analyse!$E$112="X",INDIRECT("'DATA - økonomi'!Q"&amp;4+15*$A16+4*$A16+10),0)+IF(Analyse!$E$115="X",INDIRECT("'DATA - økonomi'!Q"&amp;4+15*$A16+4*$A16+11),0)+IF(Analyse!$E$116="X",INDIRECT("'DATA - økonomi'!Q"&amp;4+15*$A16+4*$A16+12),0)+IF(Analyse!$E$117="X",INDIRECT("'DATA - økonomi'!Q"&amp;4+15*$A16+4*$A16+13),0)+IF(Analyse!$E$129="X",INDIRECT("'DATA - økonomi'!Q"&amp;4+15*$A16+4*$A16+14),0)</f>
        <v>0</v>
      </c>
      <c r="R16" s="42">
        <f ca="1">IF(Analyse!$E$3="X",INDIRECT("'DATA - økonomi'!R"&amp;4+15*$A16+4*$A16+0),0)+IF(Analyse!$E$4="X",INDIRECT("'DATA - økonomi'!R"&amp;4+15*$A16+4*$A16+1),0)+IF(Analyse!$E$104="X",INDIRECT("'DATA - økonomi'!R"&amp;4+15*$A16+4*$A16+2),0)+IF(Analyse!$E$105="X",INDIRECT("'DATA - økonomi'!R"&amp;4+15*$A16+4*$A16+3),0)+IF(Analyse!$E$106="X",INDIRECT("'DATA - økonomi'!R"&amp;4+15*$A16+4*$A16+4),0)+IF(Analyse!$E$107="X",INDIRECT("'DATA - økonomi'!R"&amp;4+15*$A16+4*$A16+5),0)+IF(Analyse!$E$108="X",INDIRECT("'DATA - økonomi'!R"&amp;4+15*$A16+4*$A16+6),0)+IF(Analyse!$E$109="X",INDIRECT("'DATA - økonomi'!R"&amp;4+15*$A16+4*$A16+7),0)+IF(Analyse!$E$110="X",INDIRECT("'DATA - økonomi'!R"&amp;4+15*$A16+4*$A16+8),0)+IF(Analyse!$E$111="X",INDIRECT("'DATA - økonomi'!R"&amp;4+15*$A16+4*$A16+9),0)+IF(Analyse!$E$112="X",INDIRECT("'DATA - økonomi'!R"&amp;4+15*$A16+4*$A16+10),0)+IF(Analyse!$E$115="X",INDIRECT("'DATA - økonomi'!R"&amp;4+15*$A16+4*$A16+11),0)+IF(Analyse!$E$116="X",INDIRECT("'DATA - økonomi'!R"&amp;4+15*$A16+4*$A16+12),0)+IF(Analyse!$E$117="X",INDIRECT("'DATA - økonomi'!R"&amp;4+15*$A16+4*$A16+13),0)+IF(Analyse!$E$129="X",INDIRECT("'DATA - økonomi'!R"&amp;4+15*$A16+4*$A16+14),0)</f>
        <v>0</v>
      </c>
      <c r="S16" s="42">
        <f ca="1">IF(Analyse!$E$3="X",INDIRECT("'DATA - økonomi'!S"&amp;4+15*$A16+4*$A16+0),0)+IF(Analyse!$E$4="X",INDIRECT("'DATA - økonomi'!S"&amp;4+15*$A16+4*$A16+1),0)+IF(Analyse!$E$104="X",INDIRECT("'DATA - økonomi'!S"&amp;4+15*$A16+4*$A16+2),0)+IF(Analyse!$E$105="X",INDIRECT("'DATA - økonomi'!S"&amp;4+15*$A16+4*$A16+3),0)+IF(Analyse!$E$106="X",INDIRECT("'DATA - økonomi'!S"&amp;4+15*$A16+4*$A16+4),0)+IF(Analyse!$E$107="X",INDIRECT("'DATA - økonomi'!S"&amp;4+15*$A16+4*$A16+5),0)+IF(Analyse!$E$108="X",INDIRECT("'DATA - økonomi'!S"&amp;4+15*$A16+4*$A16+6),0)+IF(Analyse!$E$109="X",INDIRECT("'DATA - økonomi'!S"&amp;4+15*$A16+4*$A16+7),0)+IF(Analyse!$E$110="X",INDIRECT("'DATA - økonomi'!S"&amp;4+15*$A16+4*$A16+8),0)+IF(Analyse!$E$111="X",INDIRECT("'DATA - økonomi'!S"&amp;4+15*$A16+4*$A16+9),0)+IF(Analyse!$E$112="X",INDIRECT("'DATA - økonomi'!S"&amp;4+15*$A16+4*$A16+10),0)+IF(Analyse!$E$115="X",INDIRECT("'DATA - økonomi'!S"&amp;4+15*$A16+4*$A16+11),0)+IF(Analyse!$E$116="X",INDIRECT("'DATA - økonomi'!S"&amp;4+15*$A16+4*$A16+12),0)+IF(Analyse!$E$117="X",INDIRECT("'DATA - økonomi'!S"&amp;4+15*$A16+4*$A16+13),0)+IF(Analyse!$E$129="X",INDIRECT("'DATA - økonomi'!S"&amp;4+15*$A16+4*$A16+14),0)</f>
        <v>0</v>
      </c>
      <c r="T16" s="42">
        <f ca="1">IF(Analyse!$E$3="X",INDIRECT("'DATA - økonomi'!T"&amp;4+15*$A16+4*$A16+0),0)+IF(Analyse!$E$4="X",INDIRECT("'DATA - økonomi'!T"&amp;4+15*$A16+4*$A16+1),0)+IF(Analyse!$E$104="X",INDIRECT("'DATA - økonomi'!T"&amp;4+15*$A16+4*$A16+2),0)+IF(Analyse!$E$105="X",INDIRECT("'DATA - økonomi'!T"&amp;4+15*$A16+4*$A16+3),0)+IF(Analyse!$E$106="X",INDIRECT("'DATA - økonomi'!T"&amp;4+15*$A16+4*$A16+4),0)+IF(Analyse!$E$107="X",INDIRECT("'DATA - økonomi'!T"&amp;4+15*$A16+4*$A16+5),0)+IF(Analyse!$E$108="X",INDIRECT("'DATA - økonomi'!T"&amp;4+15*$A16+4*$A16+6),0)+IF(Analyse!$E$109="X",INDIRECT("'DATA - økonomi'!T"&amp;4+15*$A16+4*$A16+7),0)+IF(Analyse!$E$110="X",INDIRECT("'DATA - økonomi'!T"&amp;4+15*$A16+4*$A16+8),0)+IF(Analyse!$E$111="X",INDIRECT("'DATA - økonomi'!T"&amp;4+15*$A16+4*$A16+9),0)+IF(Analyse!$E$112="X",INDIRECT("'DATA - økonomi'!T"&amp;4+15*$A16+4*$A16+10),0)+IF(Analyse!$E$115="X",INDIRECT("'DATA - økonomi'!T"&amp;4+15*$A16+4*$A16+11),0)+IF(Analyse!$E$116="X",INDIRECT("'DATA - økonomi'!T"&amp;4+15*$A16+4*$A16+12),0)+IF(Analyse!$E$117="X",INDIRECT("'DATA - økonomi'!T"&amp;4+15*$A16+4*$A16+13),0)+IF(Analyse!$E$129="X",INDIRECT("'DATA - økonomi'!T"&amp;4+15*$A16+4*$A16+14),0)</f>
        <v>0</v>
      </c>
      <c r="U16" s="42">
        <f ca="1">IF(Analyse!$E$3="X",INDIRECT("'DATA - økonomi'!U"&amp;4+15*$A16+4*$A16+0),0)+IF(Analyse!$E$4="X",INDIRECT("'DATA - økonomi'!U"&amp;4+15*$A16+4*$A16+1),0)+IF(Analyse!$E$104="X",INDIRECT("'DATA - økonomi'!U"&amp;4+15*$A16+4*$A16+2),0)+IF(Analyse!$E$105="X",INDIRECT("'DATA - økonomi'!U"&amp;4+15*$A16+4*$A16+3),0)+IF(Analyse!$E$106="X",INDIRECT("'DATA - økonomi'!U"&amp;4+15*$A16+4*$A16+4),0)+IF(Analyse!$E$107="X",INDIRECT("'DATA - økonomi'!U"&amp;4+15*$A16+4*$A16+5),0)+IF(Analyse!$E$108="X",INDIRECT("'DATA - økonomi'!U"&amp;4+15*$A16+4*$A16+6),0)+IF(Analyse!$E$109="X",INDIRECT("'DATA - økonomi'!U"&amp;4+15*$A16+4*$A16+7),0)+IF(Analyse!$E$110="X",INDIRECT("'DATA - økonomi'!U"&amp;4+15*$A16+4*$A16+8),0)+IF(Analyse!$E$111="X",INDIRECT("'DATA - økonomi'!U"&amp;4+15*$A16+4*$A16+9),0)+IF(Analyse!$E$112="X",INDIRECT("'DATA - økonomi'!U"&amp;4+15*$A16+4*$A16+10),0)+IF(Analyse!$E$115="X",INDIRECT("'DATA - økonomi'!U"&amp;4+15*$A16+4*$A16+11),0)+IF(Analyse!$E$116="X",INDIRECT("'DATA - økonomi'!U"&amp;4+15*$A16+4*$A16+12),0)+IF(Analyse!$E$117="X",INDIRECT("'DATA - økonomi'!U"&amp;4+15*$A16+4*$A16+13),0)+IF(Analyse!$E$129="X",INDIRECT("'DATA - økonomi'!U"&amp;4+15*$A16+4*$A16+14),0)</f>
        <v>0</v>
      </c>
      <c r="V16" s="42">
        <f ca="1">IF(Analyse!$E$3="X",INDIRECT("'DATA - økonomi'!V"&amp;4+15*$A16+4*$A16+0),0)+IF(Analyse!$E$4="X",INDIRECT("'DATA - økonomi'!V"&amp;4+15*$A16+4*$A16+1),0)+IF(Analyse!$E$104="X",INDIRECT("'DATA - økonomi'!V"&amp;4+15*$A16+4*$A16+2),0)+IF(Analyse!$E$105="X",INDIRECT("'DATA - økonomi'!V"&amp;4+15*$A16+4*$A16+3),0)+IF(Analyse!$E$106="X",INDIRECT("'DATA - økonomi'!V"&amp;4+15*$A16+4*$A16+4),0)+IF(Analyse!$E$107="X",INDIRECT("'DATA - økonomi'!V"&amp;4+15*$A16+4*$A16+5),0)+IF(Analyse!$E$108="X",INDIRECT("'DATA - økonomi'!V"&amp;4+15*$A16+4*$A16+6),0)+IF(Analyse!$E$109="X",INDIRECT("'DATA - økonomi'!V"&amp;4+15*$A16+4*$A16+7),0)+IF(Analyse!$E$110="X",INDIRECT("'DATA - økonomi'!V"&amp;4+15*$A16+4*$A16+8),0)+IF(Analyse!$E$111="X",INDIRECT("'DATA - økonomi'!V"&amp;4+15*$A16+4*$A16+9),0)+IF(Analyse!$E$112="X",INDIRECT("'DATA - økonomi'!V"&amp;4+15*$A16+4*$A16+10),0)+IF(Analyse!$E$115="X",INDIRECT("'DATA - økonomi'!V"&amp;4+15*$A16+4*$A16+11),0)+IF(Analyse!$E$116="X",INDIRECT("'DATA - økonomi'!V"&amp;4+15*$A16+4*$A16+12),0)+IF(Analyse!$E$117="X",INDIRECT("'DATA - økonomi'!V"&amp;4+15*$A16+4*$A16+13),0)+IF(Analyse!$E$129="X",INDIRECT("'DATA - økonomi'!V"&amp;4+15*$A16+4*$A16+14),0)</f>
        <v>0</v>
      </c>
      <c r="W16" s="42">
        <f ca="1">IF(Analyse!$E$3="X",INDIRECT("'DATA - økonomi'!W"&amp;4+15*$A16+4*$A16+0),0)+IF(Analyse!$E$4="X",INDIRECT("'DATA - økonomi'!W"&amp;4+15*$A16+4*$A16+1),0)+IF(Analyse!$E$104="X",INDIRECT("'DATA - økonomi'!W"&amp;4+15*$A16+4*$A16+2),0)+IF(Analyse!$E$105="X",INDIRECT("'DATA - økonomi'!W"&amp;4+15*$A16+4*$A16+3),0)+IF(Analyse!$E$106="X",INDIRECT("'DATA - økonomi'!W"&amp;4+15*$A16+4*$A16+4),0)+IF(Analyse!$E$107="X",INDIRECT("'DATA - økonomi'!W"&amp;4+15*$A16+4*$A16+5),0)+IF(Analyse!$E$108="X",INDIRECT("'DATA - økonomi'!W"&amp;4+15*$A16+4*$A16+6),0)+IF(Analyse!$E$109="X",INDIRECT("'DATA - økonomi'!W"&amp;4+15*$A16+4*$A16+7),0)+IF(Analyse!$E$110="X",INDIRECT("'DATA - økonomi'!W"&amp;4+15*$A16+4*$A16+8),0)+IF(Analyse!$E$111="X",INDIRECT("'DATA - økonomi'!W"&amp;4+15*$A16+4*$A16+9),0)+IF(Analyse!$E$112="X",INDIRECT("'DATA - økonomi'!W"&amp;4+15*$A16+4*$A16+10),0)+IF(Analyse!$E$115="X",INDIRECT("'DATA - økonomi'!W"&amp;4+15*$A16+4*$A16+11),0)+IF(Analyse!$E$116="X",INDIRECT("'DATA - økonomi'!W"&amp;4+15*$A16+4*$A16+12),0)+IF(Analyse!$E$117="X",INDIRECT("'DATA - økonomi'!W"&amp;4+15*$A16+4*$A16+13),0)+IF(Analyse!$E$129="X",INDIRECT("'DATA - økonomi'!W"&amp;4+15*$A16+4*$A16+14),0)</f>
        <v>0</v>
      </c>
      <c r="X16" s="42">
        <f ca="1">IF(Analyse!$E$3="X",INDIRECT("'DATA - økonomi'!X"&amp;4+15*$A16+4*$A16+0),0)+IF(Analyse!$E$4="X",INDIRECT("'DATA - økonomi'!X"&amp;4+15*$A16+4*$A16+1),0)+IF(Analyse!$E$104="X",INDIRECT("'DATA - økonomi'!X"&amp;4+15*$A16+4*$A16+2),0)+IF(Analyse!$E$105="X",INDIRECT("'DATA - økonomi'!X"&amp;4+15*$A16+4*$A16+3),0)+IF(Analyse!$E$106="X",INDIRECT("'DATA - økonomi'!X"&amp;4+15*$A16+4*$A16+4),0)+IF(Analyse!$E$107="X",INDIRECT("'DATA - økonomi'!X"&amp;4+15*$A16+4*$A16+5),0)+IF(Analyse!$E$108="X",INDIRECT("'DATA - økonomi'!X"&amp;4+15*$A16+4*$A16+6),0)+IF(Analyse!$E$109="X",INDIRECT("'DATA - økonomi'!X"&amp;4+15*$A16+4*$A16+7),0)+IF(Analyse!$E$110="X",INDIRECT("'DATA - økonomi'!X"&amp;4+15*$A16+4*$A16+8),0)+IF(Analyse!$E$111="X",INDIRECT("'DATA - økonomi'!X"&amp;4+15*$A16+4*$A16+9),0)+IF(Analyse!$E$112="X",INDIRECT("'DATA - økonomi'!X"&amp;4+15*$A16+4*$A16+10),0)+IF(Analyse!$E$115="X",INDIRECT("'DATA - økonomi'!X"&amp;4+15*$A16+4*$A16+11),0)+IF(Analyse!$E$116="X",INDIRECT("'DATA - økonomi'!X"&amp;4+15*$A16+4*$A16+12),0)+IF(Analyse!$E$117="X",INDIRECT("'DATA - økonomi'!X"&amp;4+15*$A16+4*$A16+13),0)+IF(Analyse!$E$129="X",INDIRECT("'DATA - økonomi'!X"&amp;4+15*$A16+4*$A16+14),0)</f>
        <v>0</v>
      </c>
      <c r="Y16" s="42">
        <f ca="1">IF(Analyse!$E$3="X",INDIRECT("'DATA - økonomi'!Y"&amp;4+15*$A16+4*$A16+0),0)+IF(Analyse!$E$4="X",INDIRECT("'DATA - økonomi'!Y"&amp;4+15*$A16+4*$A16+1),0)+IF(Analyse!$E$104="X",INDIRECT("'DATA - økonomi'!Y"&amp;4+15*$A16+4*$A16+2),0)+IF(Analyse!$E$105="X",INDIRECT("'DATA - økonomi'!Y"&amp;4+15*$A16+4*$A16+3),0)+IF(Analyse!$E$106="X",INDIRECT("'DATA - økonomi'!Y"&amp;4+15*$A16+4*$A16+4),0)+IF(Analyse!$E$107="X",INDIRECT("'DATA - økonomi'!Y"&amp;4+15*$A16+4*$A16+5),0)+IF(Analyse!$E$108="X",INDIRECT("'DATA - økonomi'!Y"&amp;4+15*$A16+4*$A16+6),0)+IF(Analyse!$E$109="X",INDIRECT("'DATA - økonomi'!Y"&amp;4+15*$A16+4*$A16+7),0)+IF(Analyse!$E$110="X",INDIRECT("'DATA - økonomi'!Y"&amp;4+15*$A16+4*$A16+8),0)+IF(Analyse!$E$111="X",INDIRECT("'DATA - økonomi'!Y"&amp;4+15*$A16+4*$A16+9),0)+IF(Analyse!$E$112="X",INDIRECT("'DATA - økonomi'!Y"&amp;4+15*$A16+4*$A16+10),0)+IF(Analyse!$E$115="X",INDIRECT("'DATA - økonomi'!Y"&amp;4+15*$A16+4*$A16+11),0)+IF(Analyse!$E$116="X",INDIRECT("'DATA - økonomi'!Y"&amp;4+15*$A16+4*$A16+12),0)+IF(Analyse!$E$117="X",INDIRECT("'DATA - økonomi'!Y"&amp;4+15*$A16+4*$A16+13),0)+IF(Analyse!$E$129="X",INDIRECT("'DATA - økonomi'!Y"&amp;4+15*$A16+4*$A16+14),0)</f>
        <v>0</v>
      </c>
      <c r="Z16" s="42">
        <f ca="1">IF(Analyse!$E$3="X",INDIRECT("'DATA - økonomi'!Z"&amp;4+15*$A16+4*$A16+0),0)+IF(Analyse!$E$4="X",INDIRECT("'DATA - økonomi'!Z"&amp;4+15*$A16+4*$A16+1),0)+IF(Analyse!$E$104="X",INDIRECT("'DATA - økonomi'!Z"&amp;4+15*$A16+4*$A16+2),0)+IF(Analyse!$E$105="X",INDIRECT("'DATA - økonomi'!Z"&amp;4+15*$A16+4*$A16+3),0)+IF(Analyse!$E$106="X",INDIRECT("'DATA - økonomi'!Z"&amp;4+15*$A16+4*$A16+4),0)+IF(Analyse!$E$107="X",INDIRECT("'DATA - økonomi'!Z"&amp;4+15*$A16+4*$A16+5),0)+IF(Analyse!$E$108="X",INDIRECT("'DATA - økonomi'!Z"&amp;4+15*$A16+4*$A16+6),0)+IF(Analyse!$E$109="X",INDIRECT("'DATA - økonomi'!Z"&amp;4+15*$A16+4*$A16+7),0)+IF(Analyse!$E$110="X",INDIRECT("'DATA - økonomi'!Z"&amp;4+15*$A16+4*$A16+8),0)+IF(Analyse!$E$111="X",INDIRECT("'DATA - økonomi'!Z"&amp;4+15*$A16+4*$A16+9),0)+IF(Analyse!$E$112="X",INDIRECT("'DATA - økonomi'!Z"&amp;4+15*$A16+4*$A16+10),0)+IF(Analyse!$E$115="X",INDIRECT("'DATA - økonomi'!Z"&amp;4+15*$A16+4*$A16+11),0)+IF(Analyse!$E$116="X",INDIRECT("'DATA - økonomi'!Z"&amp;4+15*$A16+4*$A16+12),0)+IF(Analyse!$E$117="X",INDIRECT("'DATA - økonomi'!Z"&amp;4+15*$A16+4*$A16+13),0)+IF(Analyse!$E$129="X",INDIRECT("'DATA - økonomi'!Z"&amp;4+15*$A16+4*$A16+14),0)</f>
        <v>0</v>
      </c>
      <c r="AA16" s="36"/>
      <c r="AB16" s="41" t="s">
        <v>24</v>
      </c>
      <c r="AC16" s="42">
        <f ca="1">IF(Analyse!$E$3="X",INDIRECT("'DATA - økonomi'!AC"&amp;4+15*$A16+4*$A16+0),0)+IF(Analyse!$E$4="X",INDIRECT("'DATA - økonomi'!AC"&amp;4+15*$A16+4*$A16+1),0)+IF(Analyse!$E$104="X",INDIRECT("'DATA - økonomi'!AC"&amp;4+15*$A16+4*$A16+2),0)+IF(Analyse!$E$105="X",INDIRECT("'DATA - økonomi'!AC"&amp;4+15*$A16+4*$A16+3),0)+IF(Analyse!$E$106="X",INDIRECT("'DATA - økonomi'!AC"&amp;4+15*$A16+4*$A16+4),0)+IF(Analyse!$E$107="X",INDIRECT("'DATA - økonomi'!AC"&amp;4+15*$A16+4*$A16+5),0)+IF(Analyse!$E$108="X",INDIRECT("'DATA - økonomi'!AC"&amp;4+15*$A16+4*$A16+6),0)+IF(Analyse!$E$109="X",INDIRECT("'DATA - økonomi'!AC"&amp;4+15*$A16+4*$A16+7),0)+IF(Analyse!$E$110="X",INDIRECT("'DATA - økonomi'!AC"&amp;4+15*$A16+4*$A16+8),0)+IF(Analyse!$E$111="X",INDIRECT("'DATA - økonomi'!AC"&amp;4+15*$A16+4*$A16+9),0)+IF(Analyse!$E$112="X",INDIRECT("'DATA - økonomi'!AC"&amp;4+15*$A16+4*$A16+10),0)+IF(Analyse!$E$115="X",INDIRECT("'DATA - økonomi'!AC"&amp;4+15*$A16+4*$A16+11),0)+IF(Analyse!$E$116="X",INDIRECT("'DATA - økonomi'!AC"&amp;4+15*$A16+4*$A16+12),0)+IF(Analyse!$E$117="X",INDIRECT("'DATA - økonomi'!AC"&amp;4+15*$A16+4*$A16+13),0)+IF(Analyse!$E$129="X",INDIRECT("'DATA - økonomi'!AC"&amp;4+15*$A16+4*$A16+14),0)</f>
        <v>0</v>
      </c>
      <c r="AD16" s="42">
        <f ca="1">IF(Analyse!$E$3="X",INDIRECT("'DATA - økonomi'!AD"&amp;4+15*$A16+4*$A16+0),0)+IF(Analyse!$E$4="X",INDIRECT("'DATA - økonomi'!AD"&amp;4+15*$A16+4*$A16+1),0)+IF(Analyse!$E$104="X",INDIRECT("'DATA - økonomi'!AD"&amp;4+15*$A16+4*$A16+2),0)+IF(Analyse!$E$105="X",INDIRECT("'DATA - økonomi'!AD"&amp;4+15*$A16+4*$A16+3),0)+IF(Analyse!$E$106="X",INDIRECT("'DATA - økonomi'!AD"&amp;4+15*$A16+4*$A16+4),0)+IF(Analyse!$E$107="X",INDIRECT("'DATA - økonomi'!AD"&amp;4+15*$A16+4*$A16+5),0)+IF(Analyse!$E$108="X",INDIRECT("'DATA - økonomi'!AD"&amp;4+15*$A16+4*$A16+6),0)+IF(Analyse!$E$109="X",INDIRECT("'DATA - økonomi'!AD"&amp;4+15*$A16+4*$A16+7),0)+IF(Analyse!$E$110="X",INDIRECT("'DATA - økonomi'!AD"&amp;4+15*$A16+4*$A16+8),0)+IF(Analyse!$E$111="X",INDIRECT("'DATA - økonomi'!AD"&amp;4+15*$A16+4*$A16+9),0)+IF(Analyse!$E$112="X",INDIRECT("'DATA - økonomi'!AD"&amp;4+15*$A16+4*$A16+10),0)+IF(Analyse!$E$115="X",INDIRECT("'DATA - økonomi'!AD"&amp;4+15*$A16+4*$A16+11),0)+IF(Analyse!$E$116="X",INDIRECT("'DATA - økonomi'!AD"&amp;4+15*$A16+4*$A16+12),0)+IF(Analyse!$E$117="X",INDIRECT("'DATA - økonomi'!AD"&amp;4+15*$A16+4*$A16+13),0)+IF(Analyse!$E$129="X",INDIRECT("'DATA - økonomi'!AD"&amp;4+15*$A16+4*$A16+14),0)</f>
        <v>0</v>
      </c>
      <c r="AE16" s="42">
        <f ca="1">IF(Analyse!$E$3="X",INDIRECT("'DATA - økonomi'!AE"&amp;4+15*$A16+4*$A16+0),0)+IF(Analyse!$E$4="X",INDIRECT("'DATA - økonomi'!AE"&amp;4+15*$A16+4*$A16+1),0)+IF(Analyse!$E$104="X",INDIRECT("'DATA - økonomi'!AE"&amp;4+15*$A16+4*$A16+2),0)+IF(Analyse!$E$105="X",INDIRECT("'DATA - økonomi'!AE"&amp;4+15*$A16+4*$A16+3),0)+IF(Analyse!$E$106="X",INDIRECT("'DATA - økonomi'!AE"&amp;4+15*$A16+4*$A16+4),0)+IF(Analyse!$E$107="X",INDIRECT("'DATA - økonomi'!AE"&amp;4+15*$A16+4*$A16+5),0)+IF(Analyse!$E$108="X",INDIRECT("'DATA - økonomi'!AE"&amp;4+15*$A16+4*$A16+6),0)+IF(Analyse!$E$109="X",INDIRECT("'DATA - økonomi'!AE"&amp;4+15*$A16+4*$A16+7),0)+IF(Analyse!$E$110="X",INDIRECT("'DATA - økonomi'!AE"&amp;4+15*$A16+4*$A16+8),0)+IF(Analyse!$E$111="X",INDIRECT("'DATA - økonomi'!AE"&amp;4+15*$A16+4*$A16+9),0)+IF(Analyse!$E$112="X",INDIRECT("'DATA - økonomi'!AE"&amp;4+15*$A16+4*$A16+10),0)+IF(Analyse!$E$115="X",INDIRECT("'DATA - økonomi'!AE"&amp;4+15*$A16+4*$A16+11),0)+IF(Analyse!$E$116="X",INDIRECT("'DATA - økonomi'!AE"&amp;4+15*$A16+4*$A16+12),0)+IF(Analyse!$E$117="X",INDIRECT("'DATA - økonomi'!AE"&amp;4+15*$A16+4*$A16+13),0)+IF(Analyse!$E$129="X",INDIRECT("'DATA - økonomi'!AE"&amp;4+15*$A16+4*$A16+14),0)</f>
        <v>0</v>
      </c>
      <c r="AF16" s="42">
        <f ca="1">IF(Analyse!$E$3="X",INDIRECT("'DATA - økonomi'!AF"&amp;4+15*$A16+4*$A16+0),0)+IF(Analyse!$E$4="X",INDIRECT("'DATA - økonomi'!AF"&amp;4+15*$A16+4*$A16+1),0)+IF(Analyse!$E$104="X",INDIRECT("'DATA - økonomi'!AF"&amp;4+15*$A16+4*$A16+2),0)+IF(Analyse!$E$105="X",INDIRECT("'DATA - økonomi'!AF"&amp;4+15*$A16+4*$A16+3),0)+IF(Analyse!$E$106="X",INDIRECT("'DATA - økonomi'!AF"&amp;4+15*$A16+4*$A16+4),0)+IF(Analyse!$E$107="X",INDIRECT("'DATA - økonomi'!AF"&amp;4+15*$A16+4*$A16+5),0)+IF(Analyse!$E$108="X",INDIRECT("'DATA - økonomi'!AF"&amp;4+15*$A16+4*$A16+6),0)+IF(Analyse!$E$109="X",INDIRECT("'DATA - økonomi'!AF"&amp;4+15*$A16+4*$A16+7),0)+IF(Analyse!$E$110="X",INDIRECT("'DATA - økonomi'!AF"&amp;4+15*$A16+4*$A16+8),0)+IF(Analyse!$E$111="X",INDIRECT("'DATA - økonomi'!AF"&amp;4+15*$A16+4*$A16+9),0)+IF(Analyse!$E$112="X",INDIRECT("'DATA - økonomi'!AF"&amp;4+15*$A16+4*$A16+10),0)+IF(Analyse!$E$115="X",INDIRECT("'DATA - økonomi'!AF"&amp;4+15*$A16+4*$A16+11),0)+IF(Analyse!$E$116="X",INDIRECT("'DATA - økonomi'!AF"&amp;4+15*$A16+4*$A16+12),0)+IF(Analyse!$E$117="X",INDIRECT("'DATA - økonomi'!AF"&amp;4+15*$A16+4*$A16+13),0)+IF(Analyse!$E$129="X",INDIRECT("'DATA - økonomi'!AF"&amp;4+15*$A16+4*$A16+14),0)</f>
        <v>0</v>
      </c>
      <c r="AG16" s="42">
        <f ca="1">IF(Analyse!$E$3="X",INDIRECT("'DATA - økonomi'!AG"&amp;4+15*$A16+4*$A16+0),0)+IF(Analyse!$E$4="X",INDIRECT("'DATA - økonomi'!AG"&amp;4+15*$A16+4*$A16+1),0)+IF(Analyse!$E$104="X",INDIRECT("'DATA - økonomi'!AG"&amp;4+15*$A16+4*$A16+2),0)+IF(Analyse!$E$105="X",INDIRECT("'DATA - økonomi'!AG"&amp;4+15*$A16+4*$A16+3),0)+IF(Analyse!$E$106="X",INDIRECT("'DATA - økonomi'!AG"&amp;4+15*$A16+4*$A16+4),0)+IF(Analyse!$E$107="X",INDIRECT("'DATA - økonomi'!AG"&amp;4+15*$A16+4*$A16+5),0)+IF(Analyse!$E$108="X",INDIRECT("'DATA - økonomi'!AG"&amp;4+15*$A16+4*$A16+6),0)+IF(Analyse!$E$109="X",INDIRECT("'DATA - økonomi'!AG"&amp;4+15*$A16+4*$A16+7),0)+IF(Analyse!$E$110="X",INDIRECT("'DATA - økonomi'!AG"&amp;4+15*$A16+4*$A16+8),0)+IF(Analyse!$E$111="X",INDIRECT("'DATA - økonomi'!AG"&amp;4+15*$A16+4*$A16+9),0)+IF(Analyse!$E$112="X",INDIRECT("'DATA - økonomi'!AG"&amp;4+15*$A16+4*$A16+10),0)+IF(Analyse!$E$115="X",INDIRECT("'DATA - økonomi'!AG"&amp;4+15*$A16+4*$A16+11),0)+IF(Analyse!$E$116="X",INDIRECT("'DATA - økonomi'!AG"&amp;4+15*$A16+4*$A16+12),0)+IF(Analyse!$E$117="X",INDIRECT("'DATA - økonomi'!AG"&amp;4+15*$A16+4*$A16+13),0)+IF(Analyse!$E$129="X",INDIRECT("'DATA - økonomi'!AG"&amp;4+15*$A16+4*$A16+14),0)</f>
        <v>0</v>
      </c>
      <c r="AH16" s="42">
        <f ca="1">IF(Analyse!$E$3="X",INDIRECT("'DATA - økonomi'!AH"&amp;4+15*$A16+4*$A16+0),0)+IF(Analyse!$E$4="X",INDIRECT("'DATA - økonomi'!AH"&amp;4+15*$A16+4*$A16+1),0)+IF(Analyse!$E$104="X",INDIRECT("'DATA - økonomi'!AH"&amp;4+15*$A16+4*$A16+2),0)+IF(Analyse!$E$105="X",INDIRECT("'DATA - økonomi'!AH"&amp;4+15*$A16+4*$A16+3),0)+IF(Analyse!$E$106="X",INDIRECT("'DATA - økonomi'!AH"&amp;4+15*$A16+4*$A16+4),0)+IF(Analyse!$E$107="X",INDIRECT("'DATA - økonomi'!AH"&amp;4+15*$A16+4*$A16+5),0)+IF(Analyse!$E$108="X",INDIRECT("'DATA - økonomi'!AH"&amp;4+15*$A16+4*$A16+6),0)+IF(Analyse!$E$109="X",INDIRECT("'DATA - økonomi'!AH"&amp;4+15*$A16+4*$A16+7),0)+IF(Analyse!$E$110="X",INDIRECT("'DATA - økonomi'!AH"&amp;4+15*$A16+4*$A16+8),0)+IF(Analyse!$E$111="X",INDIRECT("'DATA - økonomi'!AH"&amp;4+15*$A16+4*$A16+9),0)+IF(Analyse!$E$112="X",INDIRECT("'DATA - økonomi'!AH"&amp;4+15*$A16+4*$A16+10),0)+IF(Analyse!$E$115="X",INDIRECT("'DATA - økonomi'!AH"&amp;4+15*$A16+4*$A16+11),0)+IF(Analyse!$E$116="X",INDIRECT("'DATA - økonomi'!AH"&amp;4+15*$A16+4*$A16+12),0)+IF(Analyse!$E$117="X",INDIRECT("'DATA - økonomi'!AH"&amp;4+15*$A16+4*$A16+13),0)+IF(Analyse!$E$129="X",INDIRECT("'DATA - økonomi'!AH"&amp;4+15*$A16+4*$A16+14),0)</f>
        <v>0</v>
      </c>
      <c r="AI16" s="42">
        <f ca="1">IF(Analyse!$E$3="X",INDIRECT("'DATA - økonomi'!AI"&amp;4+15*$A16+4*$A16+0),0)+IF(Analyse!$E$4="X",INDIRECT("'DATA - økonomi'!AI"&amp;4+15*$A16+4*$A16+1),0)+IF(Analyse!$E$104="X",INDIRECT("'DATA - økonomi'!AI"&amp;4+15*$A16+4*$A16+2),0)+IF(Analyse!$E$105="X",INDIRECT("'DATA - økonomi'!AI"&amp;4+15*$A16+4*$A16+3),0)+IF(Analyse!$E$106="X",INDIRECT("'DATA - økonomi'!AI"&amp;4+15*$A16+4*$A16+4),0)+IF(Analyse!$E$107="X",INDIRECT("'DATA - økonomi'!AI"&amp;4+15*$A16+4*$A16+5),0)+IF(Analyse!$E$108="X",INDIRECT("'DATA - økonomi'!AI"&amp;4+15*$A16+4*$A16+6),0)+IF(Analyse!$E$109="X",INDIRECT("'DATA - økonomi'!AI"&amp;4+15*$A16+4*$A16+7),0)+IF(Analyse!$E$110="X",INDIRECT("'DATA - økonomi'!AI"&amp;4+15*$A16+4*$A16+8),0)+IF(Analyse!$E$111="X",INDIRECT("'DATA - økonomi'!AI"&amp;4+15*$A16+4*$A16+9),0)+IF(Analyse!$E$112="X",INDIRECT("'DATA - økonomi'!AI"&amp;4+15*$A16+4*$A16+10),0)+IF(Analyse!$E$115="X",INDIRECT("'DATA - økonomi'!AI"&amp;4+15*$A16+4*$A16+11),0)+IF(Analyse!$E$116="X",INDIRECT("'DATA - økonomi'!AI"&amp;4+15*$A16+4*$A16+12),0)+IF(Analyse!$E$117="X",INDIRECT("'DATA - økonomi'!AI"&amp;4+15*$A16+4*$A16+13),0)+IF(Analyse!$E$129="X",INDIRECT("'DATA - økonomi'!AI"&amp;4+15*$A16+4*$A16+14),0)</f>
        <v>0</v>
      </c>
      <c r="AJ16" s="42">
        <f ca="1">IF(Analyse!$E$3="X",INDIRECT("'DATA - økonomi'!AJ"&amp;4+15*$A16+4*$A16+0),0)+IF(Analyse!$E$4="X",INDIRECT("'DATA - økonomi'!AJ"&amp;4+15*$A16+4*$A16+1),0)+IF(Analyse!$E$104="X",INDIRECT("'DATA - økonomi'!AJ"&amp;4+15*$A16+4*$A16+2),0)+IF(Analyse!$E$105="X",INDIRECT("'DATA - økonomi'!AJ"&amp;4+15*$A16+4*$A16+3),0)+IF(Analyse!$E$106="X",INDIRECT("'DATA - økonomi'!AJ"&amp;4+15*$A16+4*$A16+4),0)+IF(Analyse!$E$107="X",INDIRECT("'DATA - økonomi'!AJ"&amp;4+15*$A16+4*$A16+5),0)+IF(Analyse!$E$108="X",INDIRECT("'DATA - økonomi'!AJ"&amp;4+15*$A16+4*$A16+6),0)+IF(Analyse!$E$109="X",INDIRECT("'DATA - økonomi'!AJ"&amp;4+15*$A16+4*$A16+7),0)+IF(Analyse!$E$110="X",INDIRECT("'DATA - økonomi'!AJ"&amp;4+15*$A16+4*$A16+8),0)+IF(Analyse!$E$111="X",INDIRECT("'DATA - økonomi'!AJ"&amp;4+15*$A16+4*$A16+9),0)+IF(Analyse!$E$112="X",INDIRECT("'DATA - økonomi'!AJ"&amp;4+15*$A16+4*$A16+10),0)+IF(Analyse!$E$115="X",INDIRECT("'DATA - økonomi'!AJ"&amp;4+15*$A16+4*$A16+11),0)+IF(Analyse!$E$116="X",INDIRECT("'DATA - økonomi'!AJ"&amp;4+15*$A16+4*$A16+12),0)+IF(Analyse!$E$117="X",INDIRECT("'DATA - økonomi'!AJ"&amp;4+15*$A16+4*$A16+13),0)+IF(Analyse!$E$129="X",INDIRECT("'DATA - økonomi'!AJ"&amp;4+15*$A16+4*$A16+14),0)</f>
        <v>0</v>
      </c>
      <c r="AK16" s="42">
        <f ca="1">IF(Analyse!$E$3="X",INDIRECT("'DATA - økonomi'!AK"&amp;4+15*$A16+4*$A16+0),0)+IF(Analyse!$E$4="X",INDIRECT("'DATA - økonomi'!AK"&amp;4+15*$A16+4*$A16+1),0)+IF(Analyse!$E$104="X",INDIRECT("'DATA - økonomi'!AK"&amp;4+15*$A16+4*$A16+2),0)+IF(Analyse!$E$105="X",INDIRECT("'DATA - økonomi'!AK"&amp;4+15*$A16+4*$A16+3),0)+IF(Analyse!$E$106="X",INDIRECT("'DATA - økonomi'!AK"&amp;4+15*$A16+4*$A16+4),0)+IF(Analyse!$E$107="X",INDIRECT("'DATA - økonomi'!AK"&amp;4+15*$A16+4*$A16+5),0)+IF(Analyse!$E$108="X",INDIRECT("'DATA - økonomi'!AK"&amp;4+15*$A16+4*$A16+6),0)+IF(Analyse!$E$109="X",INDIRECT("'DATA - økonomi'!AK"&amp;4+15*$A16+4*$A16+7),0)+IF(Analyse!$E$110="X",INDIRECT("'DATA - økonomi'!AK"&amp;4+15*$A16+4*$A16+8),0)+IF(Analyse!$E$111="X",INDIRECT("'DATA - økonomi'!AK"&amp;4+15*$A16+4*$A16+9),0)+IF(Analyse!$E$112="X",INDIRECT("'DATA - økonomi'!AK"&amp;4+15*$A16+4*$A16+10),0)+IF(Analyse!$E$115="X",INDIRECT("'DATA - økonomi'!AK"&amp;4+15*$A16+4*$A16+11),0)+IF(Analyse!$E$116="X",INDIRECT("'DATA - økonomi'!AK"&amp;4+15*$A16+4*$A16+12),0)+IF(Analyse!$E$117="X",INDIRECT("'DATA - økonomi'!AK"&amp;4+15*$A16+4*$A16+13),0)+IF(Analyse!$E$129="X",INDIRECT("'DATA - økonomi'!AK"&amp;4+15*$A16+4*$A16+14),0)</f>
        <v>0</v>
      </c>
      <c r="AL16" s="42">
        <f ca="1">IF(Analyse!$E$3="X",INDIRECT("'DATA - økonomi'!AL"&amp;4+15*$A16+4*$A16+0),0)+IF(Analyse!$E$4="X",INDIRECT("'DATA - økonomi'!AL"&amp;4+15*$A16+4*$A16+1),0)+IF(Analyse!$E$104="X",INDIRECT("'DATA - økonomi'!AL"&amp;4+15*$A16+4*$A16+2),0)+IF(Analyse!$E$105="X",INDIRECT("'DATA - økonomi'!AL"&amp;4+15*$A16+4*$A16+3),0)+IF(Analyse!$E$106="X",INDIRECT("'DATA - økonomi'!AL"&amp;4+15*$A16+4*$A16+4),0)+IF(Analyse!$E$107="X",INDIRECT("'DATA - økonomi'!AL"&amp;4+15*$A16+4*$A16+5),0)+IF(Analyse!$E$108="X",INDIRECT("'DATA - økonomi'!AL"&amp;4+15*$A16+4*$A16+6),0)+IF(Analyse!$E$109="X",INDIRECT("'DATA - økonomi'!AL"&amp;4+15*$A16+4*$A16+7),0)+IF(Analyse!$E$110="X",INDIRECT("'DATA - økonomi'!AL"&amp;4+15*$A16+4*$A16+8),0)+IF(Analyse!$E$111="X",INDIRECT("'DATA - økonomi'!AL"&amp;4+15*$A16+4*$A16+9),0)+IF(Analyse!$E$112="X",INDIRECT("'DATA - økonomi'!AL"&amp;4+15*$A16+4*$A16+10),0)+IF(Analyse!$E$115="X",INDIRECT("'DATA - økonomi'!AL"&amp;4+15*$A16+4*$A16+11),0)+IF(Analyse!$E$116="X",INDIRECT("'DATA - økonomi'!AL"&amp;4+15*$A16+4*$A16+12),0)+IF(Analyse!$E$117="X",INDIRECT("'DATA - økonomi'!AL"&amp;4+15*$A16+4*$A16+13),0)+IF(Analyse!$E$129="X",INDIRECT("'DATA - økonomi'!AL"&amp;4+15*$A16+4*$A16+14),0)</f>
        <v>0</v>
      </c>
      <c r="AM16" s="36"/>
      <c r="AN16" s="41" t="s">
        <v>24</v>
      </c>
      <c r="AO16" s="42">
        <f t="shared" ca="1" si="0"/>
        <v>1942.2</v>
      </c>
      <c r="AP16" s="42">
        <f t="shared" ca="1" si="1"/>
        <v>1899.6480000000001</v>
      </c>
      <c r="AQ16" s="42">
        <f t="shared" ca="1" si="2"/>
        <v>1942.2</v>
      </c>
      <c r="AR16" s="42">
        <f t="shared" ca="1" si="3"/>
        <v>1899.6480000000001</v>
      </c>
      <c r="AS16" s="42">
        <f t="shared" ca="1" si="4"/>
        <v>1840.3319999999999</v>
      </c>
      <c r="AT16" s="42">
        <f t="shared" ca="1" si="5"/>
        <v>1832.53</v>
      </c>
      <c r="AU16" s="42">
        <f t="shared" ca="1" si="6"/>
        <v>1816.335</v>
      </c>
      <c r="AV16" s="42">
        <f t="shared" ca="1" si="7"/>
        <v>1809.3320000000001</v>
      </c>
      <c r="AW16" s="42">
        <f t="shared" ca="1" si="8"/>
        <v>1770.08</v>
      </c>
      <c r="AX16" s="42">
        <f t="shared" ca="1" si="9"/>
        <v>1782.3680000000002</v>
      </c>
      <c r="AY16" s="36"/>
    </row>
    <row r="17" spans="1:51" x14ac:dyDescent="0.25">
      <c r="A17" s="38">
        <v>13</v>
      </c>
      <c r="B17" s="41" t="s">
        <v>25</v>
      </c>
      <c r="C17" s="42">
        <f ca="1">IF(Analyse!$E$3="X",INDIRECT("'DATA - økonomi'!C"&amp;4+15*$A17+4*$A17+0),0)+IF(Analyse!$E$4="X",INDIRECT("'DATA - økonomi'!C"&amp;4+15*$A17+4*$A17+1),0)+IF(Analyse!$E$104="X",INDIRECT("'DATA - økonomi'!C"&amp;4+15*$A17+4*$A17+2),0)+IF(Analyse!$E$105="X",INDIRECT("'DATA - økonomi'!C"&amp;4+15*$A17+4*$A17+3),0)+IF(Analyse!$E$106="X",INDIRECT("'DATA - økonomi'!C"&amp;4+15*$A17+4*$A17+4),0)+IF(Analyse!$E$107="X",INDIRECT("'DATA - økonomi'!C"&amp;4+15*$A17+4*$A17+5),0)+IF(Analyse!$E$108="X",INDIRECT("'DATA - økonomi'!C"&amp;4+15*$A17+4*$A17+6),0)+IF(Analyse!$E$109="X",INDIRECT("'DATA - økonomi'!C"&amp;4+15*$A17+4*$A17+7),0)+IF(Analyse!$E$110="X",INDIRECT("'DATA - økonomi'!C"&amp;4+15*$A17+4*$A17+8),0)+IF(Analyse!$E$111="X",INDIRECT("'DATA - økonomi'!C"&amp;4+15*$A17+4*$A17+9),0)+IF(Analyse!$E$112="X",INDIRECT("'DATA - økonomi'!C"&amp;4+15*$A17+4*$A17+10),0)+IF(Analyse!$E$115="X",INDIRECT("'DATA - økonomi'!C"&amp;4+15*$A17+4*$A17+11),0)+IF(Analyse!$E$116="X",INDIRECT("'DATA - økonomi'!C"&amp;4+15*$A17+4*$A17+12),0)+IF(Analyse!$E$117="X",INDIRECT("'DATA - økonomi'!C"&amp;4+15*$A17+4*$A17+13),0)+IF(Analyse!$E$129="X",INDIRECT("'DATA - økonomi'!C"&amp;4+15*$A17+4*$A17+14),0)</f>
        <v>0</v>
      </c>
      <c r="D17" s="42">
        <f ca="1">IF(Analyse!$E$3="X",INDIRECT("'DATA - økonomi'!D"&amp;4+15*$A17+4*$A17+0),0)+IF(Analyse!$E$4="X",INDIRECT("'DATA - økonomi'!D"&amp;4+15*$A17+4*$A17+1),0)+IF(Analyse!$E$104="X",INDIRECT("'DATA - økonomi'!D"&amp;4+15*$A17+4*$A17+2),0)+IF(Analyse!$E$105="X",INDIRECT("'DATA - økonomi'!D"&amp;4+15*$A17+4*$A17+3),0)+IF(Analyse!$E$106="X",INDIRECT("'DATA - økonomi'!D"&amp;4+15*$A17+4*$A17+4),0)+IF(Analyse!$E$107="X",INDIRECT("'DATA - økonomi'!D"&amp;4+15*$A17+4*$A17+5),0)+IF(Analyse!$E$108="X",INDIRECT("'DATA - økonomi'!D"&amp;4+15*$A17+4*$A17+6),0)+IF(Analyse!$E$109="X",INDIRECT("'DATA - økonomi'!D"&amp;4+15*$A17+4*$A17+7),0)+IF(Analyse!$E$110="X",INDIRECT("'DATA - økonomi'!D"&amp;4+15*$A17+4*$A17+8),0)+IF(Analyse!$E$111="X",INDIRECT("'DATA - økonomi'!D"&amp;4+15*$A17+4*$A17+9),0)+IF(Analyse!$E$112="X",INDIRECT("'DATA - økonomi'!D"&amp;4+15*$A17+4*$A17+10),0)+IF(Analyse!$E$115="X",INDIRECT("'DATA - økonomi'!D"&amp;4+15*$A17+4*$A17+11),0)+IF(Analyse!$E$116="X",INDIRECT("'DATA - økonomi'!D"&amp;4+15*$A17+4*$A17+12),0)+IF(Analyse!$E$117="X",INDIRECT("'DATA - økonomi'!D"&amp;4+15*$A17+4*$A17+13),0)+IF(Analyse!$E$129="X",INDIRECT("'DATA - økonomi'!D"&amp;4+15*$A17+4*$A17+14),0)</f>
        <v>0</v>
      </c>
      <c r="E17" s="42">
        <f ca="1">IF(Analyse!$E$3="X",INDIRECT("'DATA - økonomi'!E"&amp;4+15*$A17+4*$A17+0),0)+IF(Analyse!$E$4="X",INDIRECT("'DATA - økonomi'!E"&amp;4+15*$A17+4*$A17+1),0)+IF(Analyse!$E$104="X",INDIRECT("'DATA - økonomi'!E"&amp;4+15*$A17+4*$A17+2),0)+IF(Analyse!$E$105="X",INDIRECT("'DATA - økonomi'!E"&amp;4+15*$A17+4*$A17+3),0)+IF(Analyse!$E$106="X",INDIRECT("'DATA - økonomi'!E"&amp;4+15*$A17+4*$A17+4),0)+IF(Analyse!$E$107="X",INDIRECT("'DATA - økonomi'!E"&amp;4+15*$A17+4*$A17+5),0)+IF(Analyse!$E$108="X",INDIRECT("'DATA - økonomi'!E"&amp;4+15*$A17+4*$A17+6),0)+IF(Analyse!$E$109="X",INDIRECT("'DATA - økonomi'!E"&amp;4+15*$A17+4*$A17+7),0)+IF(Analyse!$E$110="X",INDIRECT("'DATA - økonomi'!E"&amp;4+15*$A17+4*$A17+8),0)+IF(Analyse!$E$111="X",INDIRECT("'DATA - økonomi'!E"&amp;4+15*$A17+4*$A17+9),0)+IF(Analyse!$E$112="X",INDIRECT("'DATA - økonomi'!E"&amp;4+15*$A17+4*$A17+10),0)+IF(Analyse!$E$115="X",INDIRECT("'DATA - økonomi'!E"&amp;4+15*$A17+4*$A17+11),0)+IF(Analyse!$E$116="X",INDIRECT("'DATA - økonomi'!E"&amp;4+15*$A17+4*$A17+12),0)+IF(Analyse!$E$117="X",INDIRECT("'DATA - økonomi'!E"&amp;4+15*$A17+4*$A17+13),0)+IF(Analyse!$E$129="X",INDIRECT("'DATA - økonomi'!E"&amp;4+15*$A17+4*$A17+14),0)</f>
        <v>0</v>
      </c>
      <c r="F17" s="42">
        <f ca="1">IF(Analyse!$E$3="X",INDIRECT("'DATA - økonomi'!F"&amp;4+15*$A17+4*$A17+0),0)+IF(Analyse!$E$4="X",INDIRECT("'DATA - økonomi'!F"&amp;4+15*$A17+4*$A17+1),0)+IF(Analyse!$E$104="X",INDIRECT("'DATA - økonomi'!F"&amp;4+15*$A17+4*$A17+2),0)+IF(Analyse!$E$105="X",INDIRECT("'DATA - økonomi'!F"&amp;4+15*$A17+4*$A17+3),0)+IF(Analyse!$E$106="X",INDIRECT("'DATA - økonomi'!F"&amp;4+15*$A17+4*$A17+4),0)+IF(Analyse!$E$107="X",INDIRECT("'DATA - økonomi'!F"&amp;4+15*$A17+4*$A17+5),0)+IF(Analyse!$E$108="X",INDIRECT("'DATA - økonomi'!F"&amp;4+15*$A17+4*$A17+6),0)+IF(Analyse!$E$109="X",INDIRECT("'DATA - økonomi'!F"&amp;4+15*$A17+4*$A17+7),0)+IF(Analyse!$E$110="X",INDIRECT("'DATA - økonomi'!F"&amp;4+15*$A17+4*$A17+8),0)+IF(Analyse!$E$111="X",INDIRECT("'DATA - økonomi'!F"&amp;4+15*$A17+4*$A17+9),0)+IF(Analyse!$E$112="X",INDIRECT("'DATA - økonomi'!F"&amp;4+15*$A17+4*$A17+10),0)+IF(Analyse!$E$115="X",INDIRECT("'DATA - økonomi'!F"&amp;4+15*$A17+4*$A17+11),0)+IF(Analyse!$E$116="X",INDIRECT("'DATA - økonomi'!F"&amp;4+15*$A17+4*$A17+12),0)+IF(Analyse!$E$117="X",INDIRECT("'DATA - økonomi'!F"&amp;4+15*$A17+4*$A17+13),0)+IF(Analyse!$E$129="X",INDIRECT("'DATA - økonomi'!F"&amp;4+15*$A17+4*$A17+14),0)</f>
        <v>0</v>
      </c>
      <c r="G17" s="42">
        <f ca="1">IF(Analyse!$E$3="X",INDIRECT("'DATA - økonomi'!G"&amp;4+15*$A17+4*$A17+0),0)+IF(Analyse!$E$4="X",INDIRECT("'DATA - økonomi'!G"&amp;4+15*$A17+4*$A17+1),0)+IF(Analyse!$E$104="X",INDIRECT("'DATA - økonomi'!G"&amp;4+15*$A17+4*$A17+2),0)+IF(Analyse!$E$105="X",INDIRECT("'DATA - økonomi'!G"&amp;4+15*$A17+4*$A17+3),0)+IF(Analyse!$E$106="X",INDIRECT("'DATA - økonomi'!G"&amp;4+15*$A17+4*$A17+4),0)+IF(Analyse!$E$107="X",INDIRECT("'DATA - økonomi'!G"&amp;4+15*$A17+4*$A17+5),0)+IF(Analyse!$E$108="X",INDIRECT("'DATA - økonomi'!G"&amp;4+15*$A17+4*$A17+6),0)+IF(Analyse!$E$109="X",INDIRECT("'DATA - økonomi'!G"&amp;4+15*$A17+4*$A17+7),0)+IF(Analyse!$E$110="X",INDIRECT("'DATA - økonomi'!G"&amp;4+15*$A17+4*$A17+8),0)+IF(Analyse!$E$111="X",INDIRECT("'DATA - økonomi'!G"&amp;4+15*$A17+4*$A17+9),0)+IF(Analyse!$E$112="X",INDIRECT("'DATA - økonomi'!G"&amp;4+15*$A17+4*$A17+10),0)+IF(Analyse!$E$115="X",INDIRECT("'DATA - økonomi'!G"&amp;4+15*$A17+4*$A17+11),0)+IF(Analyse!$E$116="X",INDIRECT("'DATA - økonomi'!G"&amp;4+15*$A17+4*$A17+12),0)+IF(Analyse!$E$117="X",INDIRECT("'DATA - økonomi'!G"&amp;4+15*$A17+4*$A17+13),0)+IF(Analyse!$E$129="X",INDIRECT("'DATA - økonomi'!G"&amp;4+15*$A17+4*$A17+14),0)</f>
        <v>0</v>
      </c>
      <c r="H17" s="42">
        <f ca="1">IF(Analyse!$E$3="X",INDIRECT("'DATA - økonomi'!H"&amp;4+15*$A17+4*$A17+0),0)+IF(Analyse!$E$4="X",INDIRECT("'DATA - økonomi'!H"&amp;4+15*$A17+4*$A17+1),0)+IF(Analyse!$E$104="X",INDIRECT("'DATA - økonomi'!H"&amp;4+15*$A17+4*$A17+2),0)+IF(Analyse!$E$105="X",INDIRECT("'DATA - økonomi'!H"&amp;4+15*$A17+4*$A17+3),0)+IF(Analyse!$E$106="X",INDIRECT("'DATA - økonomi'!H"&amp;4+15*$A17+4*$A17+4),0)+IF(Analyse!$E$107="X",INDIRECT("'DATA - økonomi'!H"&amp;4+15*$A17+4*$A17+5),0)+IF(Analyse!$E$108="X",INDIRECT("'DATA - økonomi'!H"&amp;4+15*$A17+4*$A17+6),0)+IF(Analyse!$E$109="X",INDIRECT("'DATA - økonomi'!H"&amp;4+15*$A17+4*$A17+7),0)+IF(Analyse!$E$110="X",INDIRECT("'DATA - økonomi'!H"&amp;4+15*$A17+4*$A17+8),0)+IF(Analyse!$E$111="X",INDIRECT("'DATA - økonomi'!H"&amp;4+15*$A17+4*$A17+9),0)+IF(Analyse!$E$112="X",INDIRECT("'DATA - økonomi'!H"&amp;4+15*$A17+4*$A17+10),0)+IF(Analyse!$E$115="X",INDIRECT("'DATA - økonomi'!H"&amp;4+15*$A17+4*$A17+11),0)+IF(Analyse!$E$116="X",INDIRECT("'DATA - økonomi'!H"&amp;4+15*$A17+4*$A17+12),0)+IF(Analyse!$E$117="X",INDIRECT("'DATA - økonomi'!H"&amp;4+15*$A17+4*$A17+13),0)+IF(Analyse!$E$129="X",INDIRECT("'DATA - økonomi'!H"&amp;4+15*$A17+4*$A17+14),0)</f>
        <v>0</v>
      </c>
      <c r="I17" s="42">
        <f ca="1">IF(Analyse!$E$3="X",INDIRECT("'DATA - økonomi'!I"&amp;4+15*$A17+4*$A17+0),0)+IF(Analyse!$E$4="X",INDIRECT("'DATA - økonomi'!I"&amp;4+15*$A17+4*$A17+1),0)+IF(Analyse!$E$104="X",INDIRECT("'DATA - økonomi'!I"&amp;4+15*$A17+4*$A17+2),0)+IF(Analyse!$E$105="X",INDIRECT("'DATA - økonomi'!I"&amp;4+15*$A17+4*$A17+3),0)+IF(Analyse!$E$106="X",INDIRECT("'DATA - økonomi'!I"&amp;4+15*$A17+4*$A17+4),0)+IF(Analyse!$E$107="X",INDIRECT("'DATA - økonomi'!I"&amp;4+15*$A17+4*$A17+5),0)+IF(Analyse!$E$108="X",INDIRECT("'DATA - økonomi'!I"&amp;4+15*$A17+4*$A17+6),0)+IF(Analyse!$E$109="X",INDIRECT("'DATA - økonomi'!I"&amp;4+15*$A17+4*$A17+7),0)+IF(Analyse!$E$110="X",INDIRECT("'DATA - økonomi'!I"&amp;4+15*$A17+4*$A17+8),0)+IF(Analyse!$E$111="X",INDIRECT("'DATA - økonomi'!I"&amp;4+15*$A17+4*$A17+9),0)+IF(Analyse!$E$112="X",INDIRECT("'DATA - økonomi'!I"&amp;4+15*$A17+4*$A17+10),0)+IF(Analyse!$E$115="X",INDIRECT("'DATA - økonomi'!I"&amp;4+15*$A17+4*$A17+11),0)+IF(Analyse!$E$116="X",INDIRECT("'DATA - økonomi'!I"&amp;4+15*$A17+4*$A17+12),0)+IF(Analyse!$E$117="X",INDIRECT("'DATA - økonomi'!I"&amp;4+15*$A17+4*$A17+13),0)+IF(Analyse!$E$129="X",INDIRECT("'DATA - økonomi'!I"&amp;4+15*$A17+4*$A17+14),0)</f>
        <v>0</v>
      </c>
      <c r="J17" s="42">
        <f ca="1">IF(Analyse!$E$3="X",INDIRECT("'DATA - økonomi'!J"&amp;4+15*$A17+4*$A17+0),0)+IF(Analyse!$E$4="X",INDIRECT("'DATA - økonomi'!J"&amp;4+15*$A17+4*$A17+1),0)+IF(Analyse!$E$104="X",INDIRECT("'DATA - økonomi'!J"&amp;4+15*$A17+4*$A17+2),0)+IF(Analyse!$E$105="X",INDIRECT("'DATA - økonomi'!J"&amp;4+15*$A17+4*$A17+3),0)+IF(Analyse!$E$106="X",INDIRECT("'DATA - økonomi'!J"&amp;4+15*$A17+4*$A17+4),0)+IF(Analyse!$E$107="X",INDIRECT("'DATA - økonomi'!J"&amp;4+15*$A17+4*$A17+5),0)+IF(Analyse!$E$108="X",INDIRECT("'DATA - økonomi'!J"&amp;4+15*$A17+4*$A17+6),0)+IF(Analyse!$E$109="X",INDIRECT("'DATA - økonomi'!J"&amp;4+15*$A17+4*$A17+7),0)+IF(Analyse!$E$110="X",INDIRECT("'DATA - økonomi'!J"&amp;4+15*$A17+4*$A17+8),0)+IF(Analyse!$E$111="X",INDIRECT("'DATA - økonomi'!J"&amp;4+15*$A17+4*$A17+9),0)+IF(Analyse!$E$112="X",INDIRECT("'DATA - økonomi'!J"&amp;4+15*$A17+4*$A17+10),0)+IF(Analyse!$E$115="X",INDIRECT("'DATA - økonomi'!J"&amp;4+15*$A17+4*$A17+11),0)+IF(Analyse!$E$116="X",INDIRECT("'DATA - økonomi'!J"&amp;4+15*$A17+4*$A17+12),0)+IF(Analyse!$E$117="X",INDIRECT("'DATA - økonomi'!J"&amp;4+15*$A17+4*$A17+13),0)+IF(Analyse!$E$129="X",INDIRECT("'DATA - økonomi'!J"&amp;4+15*$A17+4*$A17+14),0)</f>
        <v>0</v>
      </c>
      <c r="K17" s="42">
        <f ca="1">IF(Analyse!$E$3="X",INDIRECT("'DATA - økonomi'!K"&amp;4+15*$A17+4*$A17+0),0)+IF(Analyse!$E$4="X",INDIRECT("'DATA - økonomi'!K"&amp;4+15*$A17+4*$A17+1),0)+IF(Analyse!$E$104="X",INDIRECT("'DATA - økonomi'!K"&amp;4+15*$A17+4*$A17+2),0)+IF(Analyse!$E$105="X",INDIRECT("'DATA - økonomi'!K"&amp;4+15*$A17+4*$A17+3),0)+IF(Analyse!$E$106="X",INDIRECT("'DATA - økonomi'!K"&amp;4+15*$A17+4*$A17+4),0)+IF(Analyse!$E$107="X",INDIRECT("'DATA - økonomi'!K"&amp;4+15*$A17+4*$A17+5),0)+IF(Analyse!$E$108="X",INDIRECT("'DATA - økonomi'!K"&amp;4+15*$A17+4*$A17+6),0)+IF(Analyse!$E$109="X",INDIRECT("'DATA - økonomi'!K"&amp;4+15*$A17+4*$A17+7),0)+IF(Analyse!$E$110="X",INDIRECT("'DATA - økonomi'!K"&amp;4+15*$A17+4*$A17+8),0)+IF(Analyse!$E$111="X",INDIRECT("'DATA - økonomi'!K"&amp;4+15*$A17+4*$A17+9),0)+IF(Analyse!$E$112="X",INDIRECT("'DATA - økonomi'!K"&amp;4+15*$A17+4*$A17+10),0)+IF(Analyse!$E$115="X",INDIRECT("'DATA - økonomi'!K"&amp;4+15*$A17+4*$A17+11),0)+IF(Analyse!$E$116="X",INDIRECT("'DATA - økonomi'!K"&amp;4+15*$A17+4*$A17+12),0)+IF(Analyse!$E$117="X",INDIRECT("'DATA - økonomi'!K"&amp;4+15*$A17+4*$A17+13),0)+IF(Analyse!$E$129="X",INDIRECT("'DATA - økonomi'!K"&amp;4+15*$A17+4*$A17+14),0)</f>
        <v>0</v>
      </c>
      <c r="L17" s="42">
        <f ca="1">IF(Analyse!$E$3="X",INDIRECT("'DATA - økonomi'!L"&amp;4+15*$A17+4*$A17+0),0)+IF(Analyse!$E$4="X",INDIRECT("'DATA - økonomi'!L"&amp;4+15*$A17+4*$A17+1),0)+IF(Analyse!$E$104="X",INDIRECT("'DATA - økonomi'!L"&amp;4+15*$A17+4*$A17+2),0)+IF(Analyse!$E$105="X",INDIRECT("'DATA - økonomi'!L"&amp;4+15*$A17+4*$A17+3),0)+IF(Analyse!$E$106="X",INDIRECT("'DATA - økonomi'!L"&amp;4+15*$A17+4*$A17+4),0)+IF(Analyse!$E$107="X",INDIRECT("'DATA - økonomi'!L"&amp;4+15*$A17+4*$A17+5),0)+IF(Analyse!$E$108="X",INDIRECT("'DATA - økonomi'!L"&amp;4+15*$A17+4*$A17+6),0)+IF(Analyse!$E$109="X",INDIRECT("'DATA - økonomi'!L"&amp;4+15*$A17+4*$A17+7),0)+IF(Analyse!$E$110="X",INDIRECT("'DATA - økonomi'!L"&amp;4+15*$A17+4*$A17+8),0)+IF(Analyse!$E$111="X",INDIRECT("'DATA - økonomi'!L"&amp;4+15*$A17+4*$A17+9),0)+IF(Analyse!$E$112="X",INDIRECT("'DATA - økonomi'!L"&amp;4+15*$A17+4*$A17+10),0)+IF(Analyse!$E$115="X",INDIRECT("'DATA - økonomi'!L"&amp;4+15*$A17+4*$A17+11),0)+IF(Analyse!$E$116="X",INDIRECT("'DATA - økonomi'!L"&amp;4+15*$A17+4*$A17+12),0)+IF(Analyse!$E$117="X",INDIRECT("'DATA - økonomi'!L"&amp;4+15*$A17+4*$A17+13),0)+IF(Analyse!$E$129="X",INDIRECT("'DATA - økonomi'!L"&amp;4+15*$A17+4*$A17+14),0)</f>
        <v>0</v>
      </c>
      <c r="M17" s="42">
        <f ca="1">IF(Analyse!$E$3="X",INDIRECT("'DATA - økonomi'!M"&amp;4+15*$A17+4*$A17+0),0)+IF(Analyse!$E$4="X",INDIRECT("'DATA - økonomi'!M"&amp;4+15*$A17+4*$A17+1),0)+IF(Analyse!$E$104="X",INDIRECT("'DATA - økonomi'!M"&amp;4+15*$A17+4*$A17+2),0)+IF(Analyse!$E$105="X",INDIRECT("'DATA - økonomi'!M"&amp;4+15*$A17+4*$A17+3),0)+IF(Analyse!$E$106="X",INDIRECT("'DATA - økonomi'!M"&amp;4+15*$A17+4*$A17+4),0)+IF(Analyse!$E$107="X",INDIRECT("'DATA - økonomi'!M"&amp;4+15*$A17+4*$A17+5),0)+IF(Analyse!$E$108="X",INDIRECT("'DATA - økonomi'!M"&amp;4+15*$A17+4*$A17+6),0)+IF(Analyse!$E$109="X",INDIRECT("'DATA - økonomi'!M"&amp;4+15*$A17+4*$A17+7),0)+IF(Analyse!$E$110="X",INDIRECT("'DATA - økonomi'!M"&amp;4+15*$A17+4*$A17+8),0)+IF(Analyse!$E$111="X",INDIRECT("'DATA - økonomi'!M"&amp;4+15*$A17+4*$A17+9),0)+IF(Analyse!$E$112="X",INDIRECT("'DATA - økonomi'!M"&amp;4+15*$A17+4*$A17+10),0)+IF(Analyse!$E$115="X",INDIRECT("'DATA - økonomi'!M"&amp;4+15*$A17+4*$A17+11),0)+IF(Analyse!$E$116="X",INDIRECT("'DATA - økonomi'!M"&amp;4+15*$A17+4*$A17+12),0)+IF(Analyse!$E$117="X",INDIRECT("'DATA - økonomi'!M"&amp;4+15*$A17+4*$A17+13),0)+IF(Analyse!$E$129="X",INDIRECT("'DATA - økonomi'!M"&amp;4+15*$A17+4*$A17+14),0)</f>
        <v>0</v>
      </c>
      <c r="N17" s="38"/>
      <c r="O17" s="41" t="s">
        <v>25</v>
      </c>
      <c r="P17" s="42">
        <f ca="1">IF(Analyse!$E$3="X",INDIRECT("'DATA - økonomi'!P"&amp;4+15*$A17+4*$A17+0),0)+IF(Analyse!$E$4="X",INDIRECT("'DATA - økonomi'!P"&amp;4+15*$A17+4*$A17+1),0)+IF(Analyse!$E$104="X",INDIRECT("'DATA - økonomi'!P"&amp;4+15*$A17+4*$A17+2),0)+IF(Analyse!$E$105="X",INDIRECT("'DATA - økonomi'!P"&amp;4+15*$A17+4*$A17+3),0)+IF(Analyse!$E$106="X",INDIRECT("'DATA - økonomi'!P"&amp;4+15*$A17+4*$A17+4),0)+IF(Analyse!$E$107="X",INDIRECT("'DATA - økonomi'!P"&amp;4+15*$A17+4*$A17+5),0)+IF(Analyse!$E$108="X",INDIRECT("'DATA - økonomi'!P"&amp;4+15*$A17+4*$A17+6),0)+IF(Analyse!$E$109="X",INDIRECT("'DATA - økonomi'!P"&amp;4+15*$A17+4*$A17+7),0)+IF(Analyse!$E$110="X",INDIRECT("'DATA - økonomi'!P"&amp;4+15*$A17+4*$A17+8),0)+IF(Analyse!$E$111="X",INDIRECT("'DATA - økonomi'!P"&amp;4+15*$A17+4*$A17+9),0)+IF(Analyse!$E$112="X",INDIRECT("'DATA - økonomi'!P"&amp;4+15*$A17+4*$A17+10),0)+IF(Analyse!$E$115="X",INDIRECT("'DATA - økonomi'!P"&amp;4+15*$A17+4*$A17+11),0)+IF(Analyse!$E$116="X",INDIRECT("'DATA - økonomi'!P"&amp;4+15*$A17+4*$A17+12),0)+IF(Analyse!$E$117="X",INDIRECT("'DATA - økonomi'!P"&amp;4+15*$A17+4*$A17+13),0)+IF(Analyse!$E$129="X",INDIRECT("'DATA - økonomi'!P"&amp;4+15*$A17+4*$A17+14),0)</f>
        <v>0</v>
      </c>
      <c r="Q17" s="42">
        <f ca="1">IF(Analyse!$E$3="X",INDIRECT("'DATA - økonomi'!Q"&amp;4+15*$A17+4*$A17+0),0)+IF(Analyse!$E$4="X",INDIRECT("'DATA - økonomi'!Q"&amp;4+15*$A17+4*$A17+1),0)+IF(Analyse!$E$104="X",INDIRECT("'DATA - økonomi'!Q"&amp;4+15*$A17+4*$A17+2),0)+IF(Analyse!$E$105="X",INDIRECT("'DATA - økonomi'!Q"&amp;4+15*$A17+4*$A17+3),0)+IF(Analyse!$E$106="X",INDIRECT("'DATA - økonomi'!Q"&amp;4+15*$A17+4*$A17+4),0)+IF(Analyse!$E$107="X",INDIRECT("'DATA - økonomi'!Q"&amp;4+15*$A17+4*$A17+5),0)+IF(Analyse!$E$108="X",INDIRECT("'DATA - økonomi'!Q"&amp;4+15*$A17+4*$A17+6),0)+IF(Analyse!$E$109="X",INDIRECT("'DATA - økonomi'!Q"&amp;4+15*$A17+4*$A17+7),0)+IF(Analyse!$E$110="X",INDIRECT("'DATA - økonomi'!Q"&amp;4+15*$A17+4*$A17+8),0)+IF(Analyse!$E$111="X",INDIRECT("'DATA - økonomi'!Q"&amp;4+15*$A17+4*$A17+9),0)+IF(Analyse!$E$112="X",INDIRECT("'DATA - økonomi'!Q"&amp;4+15*$A17+4*$A17+10),0)+IF(Analyse!$E$115="X",INDIRECT("'DATA - økonomi'!Q"&amp;4+15*$A17+4*$A17+11),0)+IF(Analyse!$E$116="X",INDIRECT("'DATA - økonomi'!Q"&amp;4+15*$A17+4*$A17+12),0)+IF(Analyse!$E$117="X",INDIRECT("'DATA - økonomi'!Q"&amp;4+15*$A17+4*$A17+13),0)+IF(Analyse!$E$129="X",INDIRECT("'DATA - økonomi'!Q"&amp;4+15*$A17+4*$A17+14),0)</f>
        <v>0</v>
      </c>
      <c r="R17" s="42">
        <f ca="1">IF(Analyse!$E$3="X",INDIRECT("'DATA - økonomi'!R"&amp;4+15*$A17+4*$A17+0),0)+IF(Analyse!$E$4="X",INDIRECT("'DATA - økonomi'!R"&amp;4+15*$A17+4*$A17+1),0)+IF(Analyse!$E$104="X",INDIRECT("'DATA - økonomi'!R"&amp;4+15*$A17+4*$A17+2),0)+IF(Analyse!$E$105="X",INDIRECT("'DATA - økonomi'!R"&amp;4+15*$A17+4*$A17+3),0)+IF(Analyse!$E$106="X",INDIRECT("'DATA - økonomi'!R"&amp;4+15*$A17+4*$A17+4),0)+IF(Analyse!$E$107="X",INDIRECT("'DATA - økonomi'!R"&amp;4+15*$A17+4*$A17+5),0)+IF(Analyse!$E$108="X",INDIRECT("'DATA - økonomi'!R"&amp;4+15*$A17+4*$A17+6),0)+IF(Analyse!$E$109="X",INDIRECT("'DATA - økonomi'!R"&amp;4+15*$A17+4*$A17+7),0)+IF(Analyse!$E$110="X",INDIRECT("'DATA - økonomi'!R"&amp;4+15*$A17+4*$A17+8),0)+IF(Analyse!$E$111="X",INDIRECT("'DATA - økonomi'!R"&amp;4+15*$A17+4*$A17+9),0)+IF(Analyse!$E$112="X",INDIRECT("'DATA - økonomi'!R"&amp;4+15*$A17+4*$A17+10),0)+IF(Analyse!$E$115="X",INDIRECT("'DATA - økonomi'!R"&amp;4+15*$A17+4*$A17+11),0)+IF(Analyse!$E$116="X",INDIRECT("'DATA - økonomi'!R"&amp;4+15*$A17+4*$A17+12),0)+IF(Analyse!$E$117="X",INDIRECT("'DATA - økonomi'!R"&amp;4+15*$A17+4*$A17+13),0)+IF(Analyse!$E$129="X",INDIRECT("'DATA - økonomi'!R"&amp;4+15*$A17+4*$A17+14),0)</f>
        <v>0</v>
      </c>
      <c r="S17" s="42">
        <f ca="1">IF(Analyse!$E$3="X",INDIRECT("'DATA - økonomi'!S"&amp;4+15*$A17+4*$A17+0),0)+IF(Analyse!$E$4="X",INDIRECT("'DATA - økonomi'!S"&amp;4+15*$A17+4*$A17+1),0)+IF(Analyse!$E$104="X",INDIRECT("'DATA - økonomi'!S"&amp;4+15*$A17+4*$A17+2),0)+IF(Analyse!$E$105="X",INDIRECT("'DATA - økonomi'!S"&amp;4+15*$A17+4*$A17+3),0)+IF(Analyse!$E$106="X",INDIRECT("'DATA - økonomi'!S"&amp;4+15*$A17+4*$A17+4),0)+IF(Analyse!$E$107="X",INDIRECT("'DATA - økonomi'!S"&amp;4+15*$A17+4*$A17+5),0)+IF(Analyse!$E$108="X",INDIRECT("'DATA - økonomi'!S"&amp;4+15*$A17+4*$A17+6),0)+IF(Analyse!$E$109="X",INDIRECT("'DATA - økonomi'!S"&amp;4+15*$A17+4*$A17+7),0)+IF(Analyse!$E$110="X",INDIRECT("'DATA - økonomi'!S"&amp;4+15*$A17+4*$A17+8),0)+IF(Analyse!$E$111="X",INDIRECT("'DATA - økonomi'!S"&amp;4+15*$A17+4*$A17+9),0)+IF(Analyse!$E$112="X",INDIRECT("'DATA - økonomi'!S"&amp;4+15*$A17+4*$A17+10),0)+IF(Analyse!$E$115="X",INDIRECT("'DATA - økonomi'!S"&amp;4+15*$A17+4*$A17+11),0)+IF(Analyse!$E$116="X",INDIRECT("'DATA - økonomi'!S"&amp;4+15*$A17+4*$A17+12),0)+IF(Analyse!$E$117="X",INDIRECT("'DATA - økonomi'!S"&amp;4+15*$A17+4*$A17+13),0)+IF(Analyse!$E$129="X",INDIRECT("'DATA - økonomi'!S"&amp;4+15*$A17+4*$A17+14),0)</f>
        <v>0</v>
      </c>
      <c r="T17" s="42">
        <f ca="1">IF(Analyse!$E$3="X",INDIRECT("'DATA - økonomi'!T"&amp;4+15*$A17+4*$A17+0),0)+IF(Analyse!$E$4="X",INDIRECT("'DATA - økonomi'!T"&amp;4+15*$A17+4*$A17+1),0)+IF(Analyse!$E$104="X",INDIRECT("'DATA - økonomi'!T"&amp;4+15*$A17+4*$A17+2),0)+IF(Analyse!$E$105="X",INDIRECT("'DATA - økonomi'!T"&amp;4+15*$A17+4*$A17+3),0)+IF(Analyse!$E$106="X",INDIRECT("'DATA - økonomi'!T"&amp;4+15*$A17+4*$A17+4),0)+IF(Analyse!$E$107="X",INDIRECT("'DATA - økonomi'!T"&amp;4+15*$A17+4*$A17+5),0)+IF(Analyse!$E$108="X",INDIRECT("'DATA - økonomi'!T"&amp;4+15*$A17+4*$A17+6),0)+IF(Analyse!$E$109="X",INDIRECT("'DATA - økonomi'!T"&amp;4+15*$A17+4*$A17+7),0)+IF(Analyse!$E$110="X",INDIRECT("'DATA - økonomi'!T"&amp;4+15*$A17+4*$A17+8),0)+IF(Analyse!$E$111="X",INDIRECT("'DATA - økonomi'!T"&amp;4+15*$A17+4*$A17+9),0)+IF(Analyse!$E$112="X",INDIRECT("'DATA - økonomi'!T"&amp;4+15*$A17+4*$A17+10),0)+IF(Analyse!$E$115="X",INDIRECT("'DATA - økonomi'!T"&amp;4+15*$A17+4*$A17+11),0)+IF(Analyse!$E$116="X",INDIRECT("'DATA - økonomi'!T"&amp;4+15*$A17+4*$A17+12),0)+IF(Analyse!$E$117="X",INDIRECT("'DATA - økonomi'!T"&amp;4+15*$A17+4*$A17+13),0)+IF(Analyse!$E$129="X",INDIRECT("'DATA - økonomi'!T"&amp;4+15*$A17+4*$A17+14),0)</f>
        <v>0</v>
      </c>
      <c r="U17" s="42">
        <f ca="1">IF(Analyse!$E$3="X",INDIRECT("'DATA - økonomi'!U"&amp;4+15*$A17+4*$A17+0),0)+IF(Analyse!$E$4="X",INDIRECT("'DATA - økonomi'!U"&amp;4+15*$A17+4*$A17+1),0)+IF(Analyse!$E$104="X",INDIRECT("'DATA - økonomi'!U"&amp;4+15*$A17+4*$A17+2),0)+IF(Analyse!$E$105="X",INDIRECT("'DATA - økonomi'!U"&amp;4+15*$A17+4*$A17+3),0)+IF(Analyse!$E$106="X",INDIRECT("'DATA - økonomi'!U"&amp;4+15*$A17+4*$A17+4),0)+IF(Analyse!$E$107="X",INDIRECT("'DATA - økonomi'!U"&amp;4+15*$A17+4*$A17+5),0)+IF(Analyse!$E$108="X",INDIRECT("'DATA - økonomi'!U"&amp;4+15*$A17+4*$A17+6),0)+IF(Analyse!$E$109="X",INDIRECT("'DATA - økonomi'!U"&amp;4+15*$A17+4*$A17+7),0)+IF(Analyse!$E$110="X",INDIRECT("'DATA - økonomi'!U"&amp;4+15*$A17+4*$A17+8),0)+IF(Analyse!$E$111="X",INDIRECT("'DATA - økonomi'!U"&amp;4+15*$A17+4*$A17+9),0)+IF(Analyse!$E$112="X",INDIRECT("'DATA - økonomi'!U"&amp;4+15*$A17+4*$A17+10),0)+IF(Analyse!$E$115="X",INDIRECT("'DATA - økonomi'!U"&amp;4+15*$A17+4*$A17+11),0)+IF(Analyse!$E$116="X",INDIRECT("'DATA - økonomi'!U"&amp;4+15*$A17+4*$A17+12),0)+IF(Analyse!$E$117="X",INDIRECT("'DATA - økonomi'!U"&amp;4+15*$A17+4*$A17+13),0)+IF(Analyse!$E$129="X",INDIRECT("'DATA - økonomi'!U"&amp;4+15*$A17+4*$A17+14),0)</f>
        <v>0</v>
      </c>
      <c r="V17" s="42">
        <f ca="1">IF(Analyse!$E$3="X",INDIRECT("'DATA - økonomi'!V"&amp;4+15*$A17+4*$A17+0),0)+IF(Analyse!$E$4="X",INDIRECT("'DATA - økonomi'!V"&amp;4+15*$A17+4*$A17+1),0)+IF(Analyse!$E$104="X",INDIRECT("'DATA - økonomi'!V"&amp;4+15*$A17+4*$A17+2),0)+IF(Analyse!$E$105="X",INDIRECT("'DATA - økonomi'!V"&amp;4+15*$A17+4*$A17+3),0)+IF(Analyse!$E$106="X",INDIRECT("'DATA - økonomi'!V"&amp;4+15*$A17+4*$A17+4),0)+IF(Analyse!$E$107="X",INDIRECT("'DATA - økonomi'!V"&amp;4+15*$A17+4*$A17+5),0)+IF(Analyse!$E$108="X",INDIRECT("'DATA - økonomi'!V"&amp;4+15*$A17+4*$A17+6),0)+IF(Analyse!$E$109="X",INDIRECT("'DATA - økonomi'!V"&amp;4+15*$A17+4*$A17+7),0)+IF(Analyse!$E$110="X",INDIRECT("'DATA - økonomi'!V"&amp;4+15*$A17+4*$A17+8),0)+IF(Analyse!$E$111="X",INDIRECT("'DATA - økonomi'!V"&amp;4+15*$A17+4*$A17+9),0)+IF(Analyse!$E$112="X",INDIRECT("'DATA - økonomi'!V"&amp;4+15*$A17+4*$A17+10),0)+IF(Analyse!$E$115="X",INDIRECT("'DATA - økonomi'!V"&amp;4+15*$A17+4*$A17+11),0)+IF(Analyse!$E$116="X",INDIRECT("'DATA - økonomi'!V"&amp;4+15*$A17+4*$A17+12),0)+IF(Analyse!$E$117="X",INDIRECT("'DATA - økonomi'!V"&amp;4+15*$A17+4*$A17+13),0)+IF(Analyse!$E$129="X",INDIRECT("'DATA - økonomi'!V"&amp;4+15*$A17+4*$A17+14),0)</f>
        <v>0</v>
      </c>
      <c r="W17" s="42">
        <f ca="1">IF(Analyse!$E$3="X",INDIRECT("'DATA - økonomi'!W"&amp;4+15*$A17+4*$A17+0),0)+IF(Analyse!$E$4="X",INDIRECT("'DATA - økonomi'!W"&amp;4+15*$A17+4*$A17+1),0)+IF(Analyse!$E$104="X",INDIRECT("'DATA - økonomi'!W"&amp;4+15*$A17+4*$A17+2),0)+IF(Analyse!$E$105="X",INDIRECT("'DATA - økonomi'!W"&amp;4+15*$A17+4*$A17+3),0)+IF(Analyse!$E$106="X",INDIRECT("'DATA - økonomi'!W"&amp;4+15*$A17+4*$A17+4),0)+IF(Analyse!$E$107="X",INDIRECT("'DATA - økonomi'!W"&amp;4+15*$A17+4*$A17+5),0)+IF(Analyse!$E$108="X",INDIRECT("'DATA - økonomi'!W"&amp;4+15*$A17+4*$A17+6),0)+IF(Analyse!$E$109="X",INDIRECT("'DATA - økonomi'!W"&amp;4+15*$A17+4*$A17+7),0)+IF(Analyse!$E$110="X",INDIRECT("'DATA - økonomi'!W"&amp;4+15*$A17+4*$A17+8),0)+IF(Analyse!$E$111="X",INDIRECT("'DATA - økonomi'!W"&amp;4+15*$A17+4*$A17+9),0)+IF(Analyse!$E$112="X",INDIRECT("'DATA - økonomi'!W"&amp;4+15*$A17+4*$A17+10),0)+IF(Analyse!$E$115="X",INDIRECT("'DATA - økonomi'!W"&amp;4+15*$A17+4*$A17+11),0)+IF(Analyse!$E$116="X",INDIRECT("'DATA - økonomi'!W"&amp;4+15*$A17+4*$A17+12),0)+IF(Analyse!$E$117="X",INDIRECT("'DATA - økonomi'!W"&amp;4+15*$A17+4*$A17+13),0)+IF(Analyse!$E$129="X",INDIRECT("'DATA - økonomi'!W"&amp;4+15*$A17+4*$A17+14),0)</f>
        <v>0</v>
      </c>
      <c r="X17" s="42">
        <f ca="1">IF(Analyse!$E$3="X",INDIRECT("'DATA - økonomi'!X"&amp;4+15*$A17+4*$A17+0),0)+IF(Analyse!$E$4="X",INDIRECT("'DATA - økonomi'!X"&amp;4+15*$A17+4*$A17+1),0)+IF(Analyse!$E$104="X",INDIRECT("'DATA - økonomi'!X"&amp;4+15*$A17+4*$A17+2),0)+IF(Analyse!$E$105="X",INDIRECT("'DATA - økonomi'!X"&amp;4+15*$A17+4*$A17+3),0)+IF(Analyse!$E$106="X",INDIRECT("'DATA - økonomi'!X"&amp;4+15*$A17+4*$A17+4),0)+IF(Analyse!$E$107="X",INDIRECT("'DATA - økonomi'!X"&amp;4+15*$A17+4*$A17+5),0)+IF(Analyse!$E$108="X",INDIRECT("'DATA - økonomi'!X"&amp;4+15*$A17+4*$A17+6),0)+IF(Analyse!$E$109="X",INDIRECT("'DATA - økonomi'!X"&amp;4+15*$A17+4*$A17+7),0)+IF(Analyse!$E$110="X",INDIRECT("'DATA - økonomi'!X"&amp;4+15*$A17+4*$A17+8),0)+IF(Analyse!$E$111="X",INDIRECT("'DATA - økonomi'!X"&amp;4+15*$A17+4*$A17+9),0)+IF(Analyse!$E$112="X",INDIRECT("'DATA - økonomi'!X"&amp;4+15*$A17+4*$A17+10),0)+IF(Analyse!$E$115="X",INDIRECT("'DATA - økonomi'!X"&amp;4+15*$A17+4*$A17+11),0)+IF(Analyse!$E$116="X",INDIRECT("'DATA - økonomi'!X"&amp;4+15*$A17+4*$A17+12),0)+IF(Analyse!$E$117="X",INDIRECT("'DATA - økonomi'!X"&amp;4+15*$A17+4*$A17+13),0)+IF(Analyse!$E$129="X",INDIRECT("'DATA - økonomi'!X"&amp;4+15*$A17+4*$A17+14),0)</f>
        <v>0</v>
      </c>
      <c r="Y17" s="42">
        <f ca="1">IF(Analyse!$E$3="X",INDIRECT("'DATA - økonomi'!Y"&amp;4+15*$A17+4*$A17+0),0)+IF(Analyse!$E$4="X",INDIRECT("'DATA - økonomi'!Y"&amp;4+15*$A17+4*$A17+1),0)+IF(Analyse!$E$104="X",INDIRECT("'DATA - økonomi'!Y"&amp;4+15*$A17+4*$A17+2),0)+IF(Analyse!$E$105="X",INDIRECT("'DATA - økonomi'!Y"&amp;4+15*$A17+4*$A17+3),0)+IF(Analyse!$E$106="X",INDIRECT("'DATA - økonomi'!Y"&amp;4+15*$A17+4*$A17+4),0)+IF(Analyse!$E$107="X",INDIRECT("'DATA - økonomi'!Y"&amp;4+15*$A17+4*$A17+5),0)+IF(Analyse!$E$108="X",INDIRECT("'DATA - økonomi'!Y"&amp;4+15*$A17+4*$A17+6),0)+IF(Analyse!$E$109="X",INDIRECT("'DATA - økonomi'!Y"&amp;4+15*$A17+4*$A17+7),0)+IF(Analyse!$E$110="X",INDIRECT("'DATA - økonomi'!Y"&amp;4+15*$A17+4*$A17+8),0)+IF(Analyse!$E$111="X",INDIRECT("'DATA - økonomi'!Y"&amp;4+15*$A17+4*$A17+9),0)+IF(Analyse!$E$112="X",INDIRECT("'DATA - økonomi'!Y"&amp;4+15*$A17+4*$A17+10),0)+IF(Analyse!$E$115="X",INDIRECT("'DATA - økonomi'!Y"&amp;4+15*$A17+4*$A17+11),0)+IF(Analyse!$E$116="X",INDIRECT("'DATA - økonomi'!Y"&amp;4+15*$A17+4*$A17+12),0)+IF(Analyse!$E$117="X",INDIRECT("'DATA - økonomi'!Y"&amp;4+15*$A17+4*$A17+13),0)+IF(Analyse!$E$129="X",INDIRECT("'DATA - økonomi'!Y"&amp;4+15*$A17+4*$A17+14),0)</f>
        <v>0</v>
      </c>
      <c r="Z17" s="42">
        <f ca="1">IF(Analyse!$E$3="X",INDIRECT("'DATA - økonomi'!Z"&amp;4+15*$A17+4*$A17+0),0)+IF(Analyse!$E$4="X",INDIRECT("'DATA - økonomi'!Z"&amp;4+15*$A17+4*$A17+1),0)+IF(Analyse!$E$104="X",INDIRECT("'DATA - økonomi'!Z"&amp;4+15*$A17+4*$A17+2),0)+IF(Analyse!$E$105="X",INDIRECT("'DATA - økonomi'!Z"&amp;4+15*$A17+4*$A17+3),0)+IF(Analyse!$E$106="X",INDIRECT("'DATA - økonomi'!Z"&amp;4+15*$A17+4*$A17+4),0)+IF(Analyse!$E$107="X",INDIRECT("'DATA - økonomi'!Z"&amp;4+15*$A17+4*$A17+5),0)+IF(Analyse!$E$108="X",INDIRECT("'DATA - økonomi'!Z"&amp;4+15*$A17+4*$A17+6),0)+IF(Analyse!$E$109="X",INDIRECT("'DATA - økonomi'!Z"&amp;4+15*$A17+4*$A17+7),0)+IF(Analyse!$E$110="X",INDIRECT("'DATA - økonomi'!Z"&amp;4+15*$A17+4*$A17+8),0)+IF(Analyse!$E$111="X",INDIRECT("'DATA - økonomi'!Z"&amp;4+15*$A17+4*$A17+9),0)+IF(Analyse!$E$112="X",INDIRECT("'DATA - økonomi'!Z"&amp;4+15*$A17+4*$A17+10),0)+IF(Analyse!$E$115="X",INDIRECT("'DATA - økonomi'!Z"&amp;4+15*$A17+4*$A17+11),0)+IF(Analyse!$E$116="X",INDIRECT("'DATA - økonomi'!Z"&amp;4+15*$A17+4*$A17+12),0)+IF(Analyse!$E$117="X",INDIRECT("'DATA - økonomi'!Z"&amp;4+15*$A17+4*$A17+13),0)+IF(Analyse!$E$129="X",INDIRECT("'DATA - økonomi'!Z"&amp;4+15*$A17+4*$A17+14),0)</f>
        <v>0</v>
      </c>
      <c r="AA17" s="36"/>
      <c r="AB17" s="41" t="s">
        <v>25</v>
      </c>
      <c r="AC17" s="42">
        <f ca="1">IF(Analyse!$E$3="X",INDIRECT("'DATA - økonomi'!AC"&amp;4+15*$A17+4*$A17+0),0)+IF(Analyse!$E$4="X",INDIRECT("'DATA - økonomi'!AC"&amp;4+15*$A17+4*$A17+1),0)+IF(Analyse!$E$104="X",INDIRECT("'DATA - økonomi'!AC"&amp;4+15*$A17+4*$A17+2),0)+IF(Analyse!$E$105="X",INDIRECT("'DATA - økonomi'!AC"&amp;4+15*$A17+4*$A17+3),0)+IF(Analyse!$E$106="X",INDIRECT("'DATA - økonomi'!AC"&amp;4+15*$A17+4*$A17+4),0)+IF(Analyse!$E$107="X",INDIRECT("'DATA - økonomi'!AC"&amp;4+15*$A17+4*$A17+5),0)+IF(Analyse!$E$108="X",INDIRECT("'DATA - økonomi'!AC"&amp;4+15*$A17+4*$A17+6),0)+IF(Analyse!$E$109="X",INDIRECT("'DATA - økonomi'!AC"&amp;4+15*$A17+4*$A17+7),0)+IF(Analyse!$E$110="X",INDIRECT("'DATA - økonomi'!AC"&amp;4+15*$A17+4*$A17+8),0)+IF(Analyse!$E$111="X",INDIRECT("'DATA - økonomi'!AC"&amp;4+15*$A17+4*$A17+9),0)+IF(Analyse!$E$112="X",INDIRECT("'DATA - økonomi'!AC"&amp;4+15*$A17+4*$A17+10),0)+IF(Analyse!$E$115="X",INDIRECT("'DATA - økonomi'!AC"&amp;4+15*$A17+4*$A17+11),0)+IF(Analyse!$E$116="X",INDIRECT("'DATA - økonomi'!AC"&amp;4+15*$A17+4*$A17+12),0)+IF(Analyse!$E$117="X",INDIRECT("'DATA - økonomi'!AC"&amp;4+15*$A17+4*$A17+13),0)+IF(Analyse!$E$129="X",INDIRECT("'DATA - økonomi'!AC"&amp;4+15*$A17+4*$A17+14),0)</f>
        <v>0</v>
      </c>
      <c r="AD17" s="42">
        <f ca="1">IF(Analyse!$E$3="X",INDIRECT("'DATA - økonomi'!AD"&amp;4+15*$A17+4*$A17+0),0)+IF(Analyse!$E$4="X",INDIRECT("'DATA - økonomi'!AD"&amp;4+15*$A17+4*$A17+1),0)+IF(Analyse!$E$104="X",INDIRECT("'DATA - økonomi'!AD"&amp;4+15*$A17+4*$A17+2),0)+IF(Analyse!$E$105="X",INDIRECT("'DATA - økonomi'!AD"&amp;4+15*$A17+4*$A17+3),0)+IF(Analyse!$E$106="X",INDIRECT("'DATA - økonomi'!AD"&amp;4+15*$A17+4*$A17+4),0)+IF(Analyse!$E$107="X",INDIRECT("'DATA - økonomi'!AD"&amp;4+15*$A17+4*$A17+5),0)+IF(Analyse!$E$108="X",INDIRECT("'DATA - økonomi'!AD"&amp;4+15*$A17+4*$A17+6),0)+IF(Analyse!$E$109="X",INDIRECT("'DATA - økonomi'!AD"&amp;4+15*$A17+4*$A17+7),0)+IF(Analyse!$E$110="X",INDIRECT("'DATA - økonomi'!AD"&amp;4+15*$A17+4*$A17+8),0)+IF(Analyse!$E$111="X",INDIRECT("'DATA - økonomi'!AD"&amp;4+15*$A17+4*$A17+9),0)+IF(Analyse!$E$112="X",INDIRECT("'DATA - økonomi'!AD"&amp;4+15*$A17+4*$A17+10),0)+IF(Analyse!$E$115="X",INDIRECT("'DATA - økonomi'!AD"&amp;4+15*$A17+4*$A17+11),0)+IF(Analyse!$E$116="X",INDIRECT("'DATA - økonomi'!AD"&amp;4+15*$A17+4*$A17+12),0)+IF(Analyse!$E$117="X",INDIRECT("'DATA - økonomi'!AD"&amp;4+15*$A17+4*$A17+13),0)+IF(Analyse!$E$129="X",INDIRECT("'DATA - økonomi'!AD"&amp;4+15*$A17+4*$A17+14),0)</f>
        <v>0</v>
      </c>
      <c r="AE17" s="42">
        <f ca="1">IF(Analyse!$E$3="X",INDIRECT("'DATA - økonomi'!AE"&amp;4+15*$A17+4*$A17+0),0)+IF(Analyse!$E$4="X",INDIRECT("'DATA - økonomi'!AE"&amp;4+15*$A17+4*$A17+1),0)+IF(Analyse!$E$104="X",INDIRECT("'DATA - økonomi'!AE"&amp;4+15*$A17+4*$A17+2),0)+IF(Analyse!$E$105="X",INDIRECT("'DATA - økonomi'!AE"&amp;4+15*$A17+4*$A17+3),0)+IF(Analyse!$E$106="X",INDIRECT("'DATA - økonomi'!AE"&amp;4+15*$A17+4*$A17+4),0)+IF(Analyse!$E$107="X",INDIRECT("'DATA - økonomi'!AE"&amp;4+15*$A17+4*$A17+5),0)+IF(Analyse!$E$108="X",INDIRECT("'DATA - økonomi'!AE"&amp;4+15*$A17+4*$A17+6),0)+IF(Analyse!$E$109="X",INDIRECT("'DATA - økonomi'!AE"&amp;4+15*$A17+4*$A17+7),0)+IF(Analyse!$E$110="X",INDIRECT("'DATA - økonomi'!AE"&amp;4+15*$A17+4*$A17+8),0)+IF(Analyse!$E$111="X",INDIRECT("'DATA - økonomi'!AE"&amp;4+15*$A17+4*$A17+9),0)+IF(Analyse!$E$112="X",INDIRECT("'DATA - økonomi'!AE"&amp;4+15*$A17+4*$A17+10),0)+IF(Analyse!$E$115="X",INDIRECT("'DATA - økonomi'!AE"&amp;4+15*$A17+4*$A17+11),0)+IF(Analyse!$E$116="X",INDIRECT("'DATA - økonomi'!AE"&amp;4+15*$A17+4*$A17+12),0)+IF(Analyse!$E$117="X",INDIRECT("'DATA - økonomi'!AE"&amp;4+15*$A17+4*$A17+13),0)+IF(Analyse!$E$129="X",INDIRECT("'DATA - økonomi'!AE"&amp;4+15*$A17+4*$A17+14),0)</f>
        <v>0</v>
      </c>
      <c r="AF17" s="42">
        <f ca="1">IF(Analyse!$E$3="X",INDIRECT("'DATA - økonomi'!AF"&amp;4+15*$A17+4*$A17+0),0)+IF(Analyse!$E$4="X",INDIRECT("'DATA - økonomi'!AF"&amp;4+15*$A17+4*$A17+1),0)+IF(Analyse!$E$104="X",INDIRECT("'DATA - økonomi'!AF"&amp;4+15*$A17+4*$A17+2),0)+IF(Analyse!$E$105="X",INDIRECT("'DATA - økonomi'!AF"&amp;4+15*$A17+4*$A17+3),0)+IF(Analyse!$E$106="X",INDIRECT("'DATA - økonomi'!AF"&amp;4+15*$A17+4*$A17+4),0)+IF(Analyse!$E$107="X",INDIRECT("'DATA - økonomi'!AF"&amp;4+15*$A17+4*$A17+5),0)+IF(Analyse!$E$108="X",INDIRECT("'DATA - økonomi'!AF"&amp;4+15*$A17+4*$A17+6),0)+IF(Analyse!$E$109="X",INDIRECT("'DATA - økonomi'!AF"&amp;4+15*$A17+4*$A17+7),0)+IF(Analyse!$E$110="X",INDIRECT("'DATA - økonomi'!AF"&amp;4+15*$A17+4*$A17+8),0)+IF(Analyse!$E$111="X",INDIRECT("'DATA - økonomi'!AF"&amp;4+15*$A17+4*$A17+9),0)+IF(Analyse!$E$112="X",INDIRECT("'DATA - økonomi'!AF"&amp;4+15*$A17+4*$A17+10),0)+IF(Analyse!$E$115="X",INDIRECT("'DATA - økonomi'!AF"&amp;4+15*$A17+4*$A17+11),0)+IF(Analyse!$E$116="X",INDIRECT("'DATA - økonomi'!AF"&amp;4+15*$A17+4*$A17+12),0)+IF(Analyse!$E$117="X",INDIRECT("'DATA - økonomi'!AF"&amp;4+15*$A17+4*$A17+13),0)+IF(Analyse!$E$129="X",INDIRECT("'DATA - økonomi'!AF"&amp;4+15*$A17+4*$A17+14),0)</f>
        <v>0</v>
      </c>
      <c r="AG17" s="42">
        <f ca="1">IF(Analyse!$E$3="X",INDIRECT("'DATA - økonomi'!AG"&amp;4+15*$A17+4*$A17+0),0)+IF(Analyse!$E$4="X",INDIRECT("'DATA - økonomi'!AG"&amp;4+15*$A17+4*$A17+1),0)+IF(Analyse!$E$104="X",INDIRECT("'DATA - økonomi'!AG"&amp;4+15*$A17+4*$A17+2),0)+IF(Analyse!$E$105="X",INDIRECT("'DATA - økonomi'!AG"&amp;4+15*$A17+4*$A17+3),0)+IF(Analyse!$E$106="X",INDIRECT("'DATA - økonomi'!AG"&amp;4+15*$A17+4*$A17+4),0)+IF(Analyse!$E$107="X",INDIRECT("'DATA - økonomi'!AG"&amp;4+15*$A17+4*$A17+5),0)+IF(Analyse!$E$108="X",INDIRECT("'DATA - økonomi'!AG"&amp;4+15*$A17+4*$A17+6),0)+IF(Analyse!$E$109="X",INDIRECT("'DATA - økonomi'!AG"&amp;4+15*$A17+4*$A17+7),0)+IF(Analyse!$E$110="X",INDIRECT("'DATA - økonomi'!AG"&amp;4+15*$A17+4*$A17+8),0)+IF(Analyse!$E$111="X",INDIRECT("'DATA - økonomi'!AG"&amp;4+15*$A17+4*$A17+9),0)+IF(Analyse!$E$112="X",INDIRECT("'DATA - økonomi'!AG"&amp;4+15*$A17+4*$A17+10),0)+IF(Analyse!$E$115="X",INDIRECT("'DATA - økonomi'!AG"&amp;4+15*$A17+4*$A17+11),0)+IF(Analyse!$E$116="X",INDIRECT("'DATA - økonomi'!AG"&amp;4+15*$A17+4*$A17+12),0)+IF(Analyse!$E$117="X",INDIRECT("'DATA - økonomi'!AG"&amp;4+15*$A17+4*$A17+13),0)+IF(Analyse!$E$129="X",INDIRECT("'DATA - økonomi'!AG"&amp;4+15*$A17+4*$A17+14),0)</f>
        <v>0</v>
      </c>
      <c r="AH17" s="42">
        <f ca="1">IF(Analyse!$E$3="X",INDIRECT("'DATA - økonomi'!AH"&amp;4+15*$A17+4*$A17+0),0)+IF(Analyse!$E$4="X",INDIRECT("'DATA - økonomi'!AH"&amp;4+15*$A17+4*$A17+1),0)+IF(Analyse!$E$104="X",INDIRECT("'DATA - økonomi'!AH"&amp;4+15*$A17+4*$A17+2),0)+IF(Analyse!$E$105="X",INDIRECT("'DATA - økonomi'!AH"&amp;4+15*$A17+4*$A17+3),0)+IF(Analyse!$E$106="X",INDIRECT("'DATA - økonomi'!AH"&amp;4+15*$A17+4*$A17+4),0)+IF(Analyse!$E$107="X",INDIRECT("'DATA - økonomi'!AH"&amp;4+15*$A17+4*$A17+5),0)+IF(Analyse!$E$108="X",INDIRECT("'DATA - økonomi'!AH"&amp;4+15*$A17+4*$A17+6),0)+IF(Analyse!$E$109="X",INDIRECT("'DATA - økonomi'!AH"&amp;4+15*$A17+4*$A17+7),0)+IF(Analyse!$E$110="X",INDIRECT("'DATA - økonomi'!AH"&amp;4+15*$A17+4*$A17+8),0)+IF(Analyse!$E$111="X",INDIRECT("'DATA - økonomi'!AH"&amp;4+15*$A17+4*$A17+9),0)+IF(Analyse!$E$112="X",INDIRECT("'DATA - økonomi'!AH"&amp;4+15*$A17+4*$A17+10),0)+IF(Analyse!$E$115="X",INDIRECT("'DATA - økonomi'!AH"&amp;4+15*$A17+4*$A17+11),0)+IF(Analyse!$E$116="X",INDIRECT("'DATA - økonomi'!AH"&amp;4+15*$A17+4*$A17+12),0)+IF(Analyse!$E$117="X",INDIRECT("'DATA - økonomi'!AH"&amp;4+15*$A17+4*$A17+13),0)+IF(Analyse!$E$129="X",INDIRECT("'DATA - økonomi'!AH"&amp;4+15*$A17+4*$A17+14),0)</f>
        <v>0</v>
      </c>
      <c r="AI17" s="42">
        <f ca="1">IF(Analyse!$E$3="X",INDIRECT("'DATA - økonomi'!AI"&amp;4+15*$A17+4*$A17+0),0)+IF(Analyse!$E$4="X",INDIRECT("'DATA - økonomi'!AI"&amp;4+15*$A17+4*$A17+1),0)+IF(Analyse!$E$104="X",INDIRECT("'DATA - økonomi'!AI"&amp;4+15*$A17+4*$A17+2),0)+IF(Analyse!$E$105="X",INDIRECT("'DATA - økonomi'!AI"&amp;4+15*$A17+4*$A17+3),0)+IF(Analyse!$E$106="X",INDIRECT("'DATA - økonomi'!AI"&amp;4+15*$A17+4*$A17+4),0)+IF(Analyse!$E$107="X",INDIRECT("'DATA - økonomi'!AI"&amp;4+15*$A17+4*$A17+5),0)+IF(Analyse!$E$108="X",INDIRECT("'DATA - økonomi'!AI"&amp;4+15*$A17+4*$A17+6),0)+IF(Analyse!$E$109="X",INDIRECT("'DATA - økonomi'!AI"&amp;4+15*$A17+4*$A17+7),0)+IF(Analyse!$E$110="X",INDIRECT("'DATA - økonomi'!AI"&amp;4+15*$A17+4*$A17+8),0)+IF(Analyse!$E$111="X",INDIRECT("'DATA - økonomi'!AI"&amp;4+15*$A17+4*$A17+9),0)+IF(Analyse!$E$112="X",INDIRECT("'DATA - økonomi'!AI"&amp;4+15*$A17+4*$A17+10),0)+IF(Analyse!$E$115="X",INDIRECT("'DATA - økonomi'!AI"&amp;4+15*$A17+4*$A17+11),0)+IF(Analyse!$E$116="X",INDIRECT("'DATA - økonomi'!AI"&amp;4+15*$A17+4*$A17+12),0)+IF(Analyse!$E$117="X",INDIRECT("'DATA - økonomi'!AI"&amp;4+15*$A17+4*$A17+13),0)+IF(Analyse!$E$129="X",INDIRECT("'DATA - økonomi'!AI"&amp;4+15*$A17+4*$A17+14),0)</f>
        <v>0</v>
      </c>
      <c r="AJ17" s="42">
        <f ca="1">IF(Analyse!$E$3="X",INDIRECT("'DATA - økonomi'!AJ"&amp;4+15*$A17+4*$A17+0),0)+IF(Analyse!$E$4="X",INDIRECT("'DATA - økonomi'!AJ"&amp;4+15*$A17+4*$A17+1),0)+IF(Analyse!$E$104="X",INDIRECT("'DATA - økonomi'!AJ"&amp;4+15*$A17+4*$A17+2),0)+IF(Analyse!$E$105="X",INDIRECT("'DATA - økonomi'!AJ"&amp;4+15*$A17+4*$A17+3),0)+IF(Analyse!$E$106="X",INDIRECT("'DATA - økonomi'!AJ"&amp;4+15*$A17+4*$A17+4),0)+IF(Analyse!$E$107="X",INDIRECT("'DATA - økonomi'!AJ"&amp;4+15*$A17+4*$A17+5),0)+IF(Analyse!$E$108="X",INDIRECT("'DATA - økonomi'!AJ"&amp;4+15*$A17+4*$A17+6),0)+IF(Analyse!$E$109="X",INDIRECT("'DATA - økonomi'!AJ"&amp;4+15*$A17+4*$A17+7),0)+IF(Analyse!$E$110="X",INDIRECT("'DATA - økonomi'!AJ"&amp;4+15*$A17+4*$A17+8),0)+IF(Analyse!$E$111="X",INDIRECT("'DATA - økonomi'!AJ"&amp;4+15*$A17+4*$A17+9),0)+IF(Analyse!$E$112="X",INDIRECT("'DATA - økonomi'!AJ"&amp;4+15*$A17+4*$A17+10),0)+IF(Analyse!$E$115="X",INDIRECT("'DATA - økonomi'!AJ"&amp;4+15*$A17+4*$A17+11),0)+IF(Analyse!$E$116="X",INDIRECT("'DATA - økonomi'!AJ"&amp;4+15*$A17+4*$A17+12),0)+IF(Analyse!$E$117="X",INDIRECT("'DATA - økonomi'!AJ"&amp;4+15*$A17+4*$A17+13),0)+IF(Analyse!$E$129="X",INDIRECT("'DATA - økonomi'!AJ"&amp;4+15*$A17+4*$A17+14),0)</f>
        <v>0</v>
      </c>
      <c r="AK17" s="42">
        <f ca="1">IF(Analyse!$E$3="X",INDIRECT("'DATA - økonomi'!AK"&amp;4+15*$A17+4*$A17+0),0)+IF(Analyse!$E$4="X",INDIRECT("'DATA - økonomi'!AK"&amp;4+15*$A17+4*$A17+1),0)+IF(Analyse!$E$104="X",INDIRECT("'DATA - økonomi'!AK"&amp;4+15*$A17+4*$A17+2),0)+IF(Analyse!$E$105="X",INDIRECT("'DATA - økonomi'!AK"&amp;4+15*$A17+4*$A17+3),0)+IF(Analyse!$E$106="X",INDIRECT("'DATA - økonomi'!AK"&amp;4+15*$A17+4*$A17+4),0)+IF(Analyse!$E$107="X",INDIRECT("'DATA - økonomi'!AK"&amp;4+15*$A17+4*$A17+5),0)+IF(Analyse!$E$108="X",INDIRECT("'DATA - økonomi'!AK"&amp;4+15*$A17+4*$A17+6),0)+IF(Analyse!$E$109="X",INDIRECT("'DATA - økonomi'!AK"&amp;4+15*$A17+4*$A17+7),0)+IF(Analyse!$E$110="X",INDIRECT("'DATA - økonomi'!AK"&amp;4+15*$A17+4*$A17+8),0)+IF(Analyse!$E$111="X",INDIRECT("'DATA - økonomi'!AK"&amp;4+15*$A17+4*$A17+9),0)+IF(Analyse!$E$112="X",INDIRECT("'DATA - økonomi'!AK"&amp;4+15*$A17+4*$A17+10),0)+IF(Analyse!$E$115="X",INDIRECT("'DATA - økonomi'!AK"&amp;4+15*$A17+4*$A17+11),0)+IF(Analyse!$E$116="X",INDIRECT("'DATA - økonomi'!AK"&amp;4+15*$A17+4*$A17+12),0)+IF(Analyse!$E$117="X",INDIRECT("'DATA - økonomi'!AK"&amp;4+15*$A17+4*$A17+13),0)+IF(Analyse!$E$129="X",INDIRECT("'DATA - økonomi'!AK"&amp;4+15*$A17+4*$A17+14),0)</f>
        <v>0</v>
      </c>
      <c r="AL17" s="42">
        <f ca="1">IF(Analyse!$E$3="X",INDIRECT("'DATA - økonomi'!AL"&amp;4+15*$A17+4*$A17+0),0)+IF(Analyse!$E$4="X",INDIRECT("'DATA - økonomi'!AL"&amp;4+15*$A17+4*$A17+1),0)+IF(Analyse!$E$104="X",INDIRECT("'DATA - økonomi'!AL"&amp;4+15*$A17+4*$A17+2),0)+IF(Analyse!$E$105="X",INDIRECT("'DATA - økonomi'!AL"&amp;4+15*$A17+4*$A17+3),0)+IF(Analyse!$E$106="X",INDIRECT("'DATA - økonomi'!AL"&amp;4+15*$A17+4*$A17+4),0)+IF(Analyse!$E$107="X",INDIRECT("'DATA - økonomi'!AL"&amp;4+15*$A17+4*$A17+5),0)+IF(Analyse!$E$108="X",INDIRECT("'DATA - økonomi'!AL"&amp;4+15*$A17+4*$A17+6),0)+IF(Analyse!$E$109="X",INDIRECT("'DATA - økonomi'!AL"&amp;4+15*$A17+4*$A17+7),0)+IF(Analyse!$E$110="X",INDIRECT("'DATA - økonomi'!AL"&amp;4+15*$A17+4*$A17+8),0)+IF(Analyse!$E$111="X",INDIRECT("'DATA - økonomi'!AL"&amp;4+15*$A17+4*$A17+9),0)+IF(Analyse!$E$112="X",INDIRECT("'DATA - økonomi'!AL"&amp;4+15*$A17+4*$A17+10),0)+IF(Analyse!$E$115="X",INDIRECT("'DATA - økonomi'!AL"&amp;4+15*$A17+4*$A17+11),0)+IF(Analyse!$E$116="X",INDIRECT("'DATA - økonomi'!AL"&amp;4+15*$A17+4*$A17+12),0)+IF(Analyse!$E$117="X",INDIRECT("'DATA - økonomi'!AL"&amp;4+15*$A17+4*$A17+13),0)+IF(Analyse!$E$129="X",INDIRECT("'DATA - økonomi'!AL"&amp;4+15*$A17+4*$A17+14),0)</f>
        <v>0</v>
      </c>
      <c r="AM17" s="36"/>
      <c r="AN17" s="41" t="s">
        <v>25</v>
      </c>
      <c r="AO17" s="42">
        <f t="shared" ca="1" si="0"/>
        <v>28529.38</v>
      </c>
      <c r="AP17" s="42">
        <f t="shared" ca="1" si="1"/>
        <v>28392.126</v>
      </c>
      <c r="AQ17" s="42">
        <f t="shared" ca="1" si="2"/>
        <v>28529.38</v>
      </c>
      <c r="AR17" s="42">
        <f t="shared" ca="1" si="3"/>
        <v>28392.126</v>
      </c>
      <c r="AS17" s="42">
        <f t="shared" ca="1" si="4"/>
        <v>28513.8</v>
      </c>
      <c r="AT17" s="42">
        <f t="shared" ca="1" si="5"/>
        <v>28545.345000000001</v>
      </c>
      <c r="AU17" s="42">
        <f t="shared" ca="1" si="6"/>
        <v>28557.34</v>
      </c>
      <c r="AV17" s="42">
        <f t="shared" ca="1" si="7"/>
        <v>28672.973999999998</v>
      </c>
      <c r="AW17" s="42">
        <f t="shared" ca="1" si="8"/>
        <v>28685.781999999996</v>
      </c>
      <c r="AX17" s="42">
        <f t="shared" ca="1" si="9"/>
        <v>28602.627</v>
      </c>
      <c r="AY17" s="36"/>
    </row>
    <row r="18" spans="1:51" x14ac:dyDescent="0.25">
      <c r="A18" s="38">
        <v>14</v>
      </c>
      <c r="B18" s="41" t="s">
        <v>26</v>
      </c>
      <c r="C18" s="42">
        <f ca="1">IF(Analyse!$E$3="X",INDIRECT("'DATA - økonomi'!C"&amp;4+15*$A18+4*$A18+0),0)+IF(Analyse!$E$4="X",INDIRECT("'DATA - økonomi'!C"&amp;4+15*$A18+4*$A18+1),0)+IF(Analyse!$E$104="X",INDIRECT("'DATA - økonomi'!C"&amp;4+15*$A18+4*$A18+2),0)+IF(Analyse!$E$105="X",INDIRECT("'DATA - økonomi'!C"&amp;4+15*$A18+4*$A18+3),0)+IF(Analyse!$E$106="X",INDIRECT("'DATA - økonomi'!C"&amp;4+15*$A18+4*$A18+4),0)+IF(Analyse!$E$107="X",INDIRECT("'DATA - økonomi'!C"&amp;4+15*$A18+4*$A18+5),0)+IF(Analyse!$E$108="X",INDIRECT("'DATA - økonomi'!C"&amp;4+15*$A18+4*$A18+6),0)+IF(Analyse!$E$109="X",INDIRECT("'DATA - økonomi'!C"&amp;4+15*$A18+4*$A18+7),0)+IF(Analyse!$E$110="X",INDIRECT("'DATA - økonomi'!C"&amp;4+15*$A18+4*$A18+8),0)+IF(Analyse!$E$111="X",INDIRECT("'DATA - økonomi'!C"&amp;4+15*$A18+4*$A18+9),0)+IF(Analyse!$E$112="X",INDIRECT("'DATA - økonomi'!C"&amp;4+15*$A18+4*$A18+10),0)+IF(Analyse!$E$115="X",INDIRECT("'DATA - økonomi'!C"&amp;4+15*$A18+4*$A18+11),0)+IF(Analyse!$E$116="X",INDIRECT("'DATA - økonomi'!C"&amp;4+15*$A18+4*$A18+12),0)+IF(Analyse!$E$117="X",INDIRECT("'DATA - økonomi'!C"&amp;4+15*$A18+4*$A18+13),0)+IF(Analyse!$E$129="X",INDIRECT("'DATA - økonomi'!C"&amp;4+15*$A18+4*$A18+14),0)</f>
        <v>0</v>
      </c>
      <c r="D18" s="42">
        <f ca="1">IF(Analyse!$E$3="X",INDIRECT("'DATA - økonomi'!D"&amp;4+15*$A18+4*$A18+0),0)+IF(Analyse!$E$4="X",INDIRECT("'DATA - økonomi'!D"&amp;4+15*$A18+4*$A18+1),0)+IF(Analyse!$E$104="X",INDIRECT("'DATA - økonomi'!D"&amp;4+15*$A18+4*$A18+2),0)+IF(Analyse!$E$105="X",INDIRECT("'DATA - økonomi'!D"&amp;4+15*$A18+4*$A18+3),0)+IF(Analyse!$E$106="X",INDIRECT("'DATA - økonomi'!D"&amp;4+15*$A18+4*$A18+4),0)+IF(Analyse!$E$107="X",INDIRECT("'DATA - økonomi'!D"&amp;4+15*$A18+4*$A18+5),0)+IF(Analyse!$E$108="X",INDIRECT("'DATA - økonomi'!D"&amp;4+15*$A18+4*$A18+6),0)+IF(Analyse!$E$109="X",INDIRECT("'DATA - økonomi'!D"&amp;4+15*$A18+4*$A18+7),0)+IF(Analyse!$E$110="X",INDIRECT("'DATA - økonomi'!D"&amp;4+15*$A18+4*$A18+8),0)+IF(Analyse!$E$111="X",INDIRECT("'DATA - økonomi'!D"&amp;4+15*$A18+4*$A18+9),0)+IF(Analyse!$E$112="X",INDIRECT("'DATA - økonomi'!D"&amp;4+15*$A18+4*$A18+10),0)+IF(Analyse!$E$115="X",INDIRECT("'DATA - økonomi'!D"&amp;4+15*$A18+4*$A18+11),0)+IF(Analyse!$E$116="X",INDIRECT("'DATA - økonomi'!D"&amp;4+15*$A18+4*$A18+12),0)+IF(Analyse!$E$117="X",INDIRECT("'DATA - økonomi'!D"&amp;4+15*$A18+4*$A18+13),0)+IF(Analyse!$E$129="X",INDIRECT("'DATA - økonomi'!D"&amp;4+15*$A18+4*$A18+14),0)</f>
        <v>0</v>
      </c>
      <c r="E18" s="42">
        <f ca="1">IF(Analyse!$E$3="X",INDIRECT("'DATA - økonomi'!E"&amp;4+15*$A18+4*$A18+0),0)+IF(Analyse!$E$4="X",INDIRECT("'DATA - økonomi'!E"&amp;4+15*$A18+4*$A18+1),0)+IF(Analyse!$E$104="X",INDIRECT("'DATA - økonomi'!E"&amp;4+15*$A18+4*$A18+2),0)+IF(Analyse!$E$105="X",INDIRECT("'DATA - økonomi'!E"&amp;4+15*$A18+4*$A18+3),0)+IF(Analyse!$E$106="X",INDIRECT("'DATA - økonomi'!E"&amp;4+15*$A18+4*$A18+4),0)+IF(Analyse!$E$107="X",INDIRECT("'DATA - økonomi'!E"&amp;4+15*$A18+4*$A18+5),0)+IF(Analyse!$E$108="X",INDIRECT("'DATA - økonomi'!E"&amp;4+15*$A18+4*$A18+6),0)+IF(Analyse!$E$109="X",INDIRECT("'DATA - økonomi'!E"&amp;4+15*$A18+4*$A18+7),0)+IF(Analyse!$E$110="X",INDIRECT("'DATA - økonomi'!E"&amp;4+15*$A18+4*$A18+8),0)+IF(Analyse!$E$111="X",INDIRECT("'DATA - økonomi'!E"&amp;4+15*$A18+4*$A18+9),0)+IF(Analyse!$E$112="X",INDIRECT("'DATA - økonomi'!E"&amp;4+15*$A18+4*$A18+10),0)+IF(Analyse!$E$115="X",INDIRECT("'DATA - økonomi'!E"&amp;4+15*$A18+4*$A18+11),0)+IF(Analyse!$E$116="X",INDIRECT("'DATA - økonomi'!E"&amp;4+15*$A18+4*$A18+12),0)+IF(Analyse!$E$117="X",INDIRECT("'DATA - økonomi'!E"&amp;4+15*$A18+4*$A18+13),0)+IF(Analyse!$E$129="X",INDIRECT("'DATA - økonomi'!E"&amp;4+15*$A18+4*$A18+14),0)</f>
        <v>0</v>
      </c>
      <c r="F18" s="42">
        <f ca="1">IF(Analyse!$E$3="X",INDIRECT("'DATA - økonomi'!F"&amp;4+15*$A18+4*$A18+0),0)+IF(Analyse!$E$4="X",INDIRECT("'DATA - økonomi'!F"&amp;4+15*$A18+4*$A18+1),0)+IF(Analyse!$E$104="X",INDIRECT("'DATA - økonomi'!F"&amp;4+15*$A18+4*$A18+2),0)+IF(Analyse!$E$105="X",INDIRECT("'DATA - økonomi'!F"&amp;4+15*$A18+4*$A18+3),0)+IF(Analyse!$E$106="X",INDIRECT("'DATA - økonomi'!F"&amp;4+15*$A18+4*$A18+4),0)+IF(Analyse!$E$107="X",INDIRECT("'DATA - økonomi'!F"&amp;4+15*$A18+4*$A18+5),0)+IF(Analyse!$E$108="X",INDIRECT("'DATA - økonomi'!F"&amp;4+15*$A18+4*$A18+6),0)+IF(Analyse!$E$109="X",INDIRECT("'DATA - økonomi'!F"&amp;4+15*$A18+4*$A18+7),0)+IF(Analyse!$E$110="X",INDIRECT("'DATA - økonomi'!F"&amp;4+15*$A18+4*$A18+8),0)+IF(Analyse!$E$111="X",INDIRECT("'DATA - økonomi'!F"&amp;4+15*$A18+4*$A18+9),0)+IF(Analyse!$E$112="X",INDIRECT("'DATA - økonomi'!F"&amp;4+15*$A18+4*$A18+10),0)+IF(Analyse!$E$115="X",INDIRECT("'DATA - økonomi'!F"&amp;4+15*$A18+4*$A18+11),0)+IF(Analyse!$E$116="X",INDIRECT("'DATA - økonomi'!F"&amp;4+15*$A18+4*$A18+12),0)+IF(Analyse!$E$117="X",INDIRECT("'DATA - økonomi'!F"&amp;4+15*$A18+4*$A18+13),0)+IF(Analyse!$E$129="X",INDIRECT("'DATA - økonomi'!F"&amp;4+15*$A18+4*$A18+14),0)</f>
        <v>0</v>
      </c>
      <c r="G18" s="42">
        <f ca="1">IF(Analyse!$E$3="X",INDIRECT("'DATA - økonomi'!G"&amp;4+15*$A18+4*$A18+0),0)+IF(Analyse!$E$4="X",INDIRECT("'DATA - økonomi'!G"&amp;4+15*$A18+4*$A18+1),0)+IF(Analyse!$E$104="X",INDIRECT("'DATA - økonomi'!G"&amp;4+15*$A18+4*$A18+2),0)+IF(Analyse!$E$105="X",INDIRECT("'DATA - økonomi'!G"&amp;4+15*$A18+4*$A18+3),0)+IF(Analyse!$E$106="X",INDIRECT("'DATA - økonomi'!G"&amp;4+15*$A18+4*$A18+4),0)+IF(Analyse!$E$107="X",INDIRECT("'DATA - økonomi'!G"&amp;4+15*$A18+4*$A18+5),0)+IF(Analyse!$E$108="X",INDIRECT("'DATA - økonomi'!G"&amp;4+15*$A18+4*$A18+6),0)+IF(Analyse!$E$109="X",INDIRECT("'DATA - økonomi'!G"&amp;4+15*$A18+4*$A18+7),0)+IF(Analyse!$E$110="X",INDIRECT("'DATA - økonomi'!G"&amp;4+15*$A18+4*$A18+8),0)+IF(Analyse!$E$111="X",INDIRECT("'DATA - økonomi'!G"&amp;4+15*$A18+4*$A18+9),0)+IF(Analyse!$E$112="X",INDIRECT("'DATA - økonomi'!G"&amp;4+15*$A18+4*$A18+10),0)+IF(Analyse!$E$115="X",INDIRECT("'DATA - økonomi'!G"&amp;4+15*$A18+4*$A18+11),0)+IF(Analyse!$E$116="X",INDIRECT("'DATA - økonomi'!G"&amp;4+15*$A18+4*$A18+12),0)+IF(Analyse!$E$117="X",INDIRECT("'DATA - økonomi'!G"&amp;4+15*$A18+4*$A18+13),0)+IF(Analyse!$E$129="X",INDIRECT("'DATA - økonomi'!G"&amp;4+15*$A18+4*$A18+14),0)</f>
        <v>0</v>
      </c>
      <c r="H18" s="42">
        <f ca="1">IF(Analyse!$E$3="X",INDIRECT("'DATA - økonomi'!H"&amp;4+15*$A18+4*$A18+0),0)+IF(Analyse!$E$4="X",INDIRECT("'DATA - økonomi'!H"&amp;4+15*$A18+4*$A18+1),0)+IF(Analyse!$E$104="X",INDIRECT("'DATA - økonomi'!H"&amp;4+15*$A18+4*$A18+2),0)+IF(Analyse!$E$105="X",INDIRECT("'DATA - økonomi'!H"&amp;4+15*$A18+4*$A18+3),0)+IF(Analyse!$E$106="X",INDIRECT("'DATA - økonomi'!H"&amp;4+15*$A18+4*$A18+4),0)+IF(Analyse!$E$107="X",INDIRECT("'DATA - økonomi'!H"&amp;4+15*$A18+4*$A18+5),0)+IF(Analyse!$E$108="X",INDIRECT("'DATA - økonomi'!H"&amp;4+15*$A18+4*$A18+6),0)+IF(Analyse!$E$109="X",INDIRECT("'DATA - økonomi'!H"&amp;4+15*$A18+4*$A18+7),0)+IF(Analyse!$E$110="X",INDIRECT("'DATA - økonomi'!H"&amp;4+15*$A18+4*$A18+8),0)+IF(Analyse!$E$111="X",INDIRECT("'DATA - økonomi'!H"&amp;4+15*$A18+4*$A18+9),0)+IF(Analyse!$E$112="X",INDIRECT("'DATA - økonomi'!H"&amp;4+15*$A18+4*$A18+10),0)+IF(Analyse!$E$115="X",INDIRECT("'DATA - økonomi'!H"&amp;4+15*$A18+4*$A18+11),0)+IF(Analyse!$E$116="X",INDIRECT("'DATA - økonomi'!H"&amp;4+15*$A18+4*$A18+12),0)+IF(Analyse!$E$117="X",INDIRECT("'DATA - økonomi'!H"&amp;4+15*$A18+4*$A18+13),0)+IF(Analyse!$E$129="X",INDIRECT("'DATA - økonomi'!H"&amp;4+15*$A18+4*$A18+14),0)</f>
        <v>0</v>
      </c>
      <c r="I18" s="42">
        <f ca="1">IF(Analyse!$E$3="X",INDIRECT("'DATA - økonomi'!I"&amp;4+15*$A18+4*$A18+0),0)+IF(Analyse!$E$4="X",INDIRECT("'DATA - økonomi'!I"&amp;4+15*$A18+4*$A18+1),0)+IF(Analyse!$E$104="X",INDIRECT("'DATA - økonomi'!I"&amp;4+15*$A18+4*$A18+2),0)+IF(Analyse!$E$105="X",INDIRECT("'DATA - økonomi'!I"&amp;4+15*$A18+4*$A18+3),0)+IF(Analyse!$E$106="X",INDIRECT("'DATA - økonomi'!I"&amp;4+15*$A18+4*$A18+4),0)+IF(Analyse!$E$107="X",INDIRECT("'DATA - økonomi'!I"&amp;4+15*$A18+4*$A18+5),0)+IF(Analyse!$E$108="X",INDIRECT("'DATA - økonomi'!I"&amp;4+15*$A18+4*$A18+6),0)+IF(Analyse!$E$109="X",INDIRECT("'DATA - økonomi'!I"&amp;4+15*$A18+4*$A18+7),0)+IF(Analyse!$E$110="X",INDIRECT("'DATA - økonomi'!I"&amp;4+15*$A18+4*$A18+8),0)+IF(Analyse!$E$111="X",INDIRECT("'DATA - økonomi'!I"&amp;4+15*$A18+4*$A18+9),0)+IF(Analyse!$E$112="X",INDIRECT("'DATA - økonomi'!I"&amp;4+15*$A18+4*$A18+10),0)+IF(Analyse!$E$115="X",INDIRECT("'DATA - økonomi'!I"&amp;4+15*$A18+4*$A18+11),0)+IF(Analyse!$E$116="X",INDIRECT("'DATA - økonomi'!I"&amp;4+15*$A18+4*$A18+12),0)+IF(Analyse!$E$117="X",INDIRECT("'DATA - økonomi'!I"&amp;4+15*$A18+4*$A18+13),0)+IF(Analyse!$E$129="X",INDIRECT("'DATA - økonomi'!I"&amp;4+15*$A18+4*$A18+14),0)</f>
        <v>0</v>
      </c>
      <c r="J18" s="42">
        <f ca="1">IF(Analyse!$E$3="X",INDIRECT("'DATA - økonomi'!J"&amp;4+15*$A18+4*$A18+0),0)+IF(Analyse!$E$4="X",INDIRECT("'DATA - økonomi'!J"&amp;4+15*$A18+4*$A18+1),0)+IF(Analyse!$E$104="X",INDIRECT("'DATA - økonomi'!J"&amp;4+15*$A18+4*$A18+2),0)+IF(Analyse!$E$105="X",INDIRECT("'DATA - økonomi'!J"&amp;4+15*$A18+4*$A18+3),0)+IF(Analyse!$E$106="X",INDIRECT("'DATA - økonomi'!J"&amp;4+15*$A18+4*$A18+4),0)+IF(Analyse!$E$107="X",INDIRECT("'DATA - økonomi'!J"&amp;4+15*$A18+4*$A18+5),0)+IF(Analyse!$E$108="X",INDIRECT("'DATA - økonomi'!J"&amp;4+15*$A18+4*$A18+6),0)+IF(Analyse!$E$109="X",INDIRECT("'DATA - økonomi'!J"&amp;4+15*$A18+4*$A18+7),0)+IF(Analyse!$E$110="X",INDIRECT("'DATA - økonomi'!J"&amp;4+15*$A18+4*$A18+8),0)+IF(Analyse!$E$111="X",INDIRECT("'DATA - økonomi'!J"&amp;4+15*$A18+4*$A18+9),0)+IF(Analyse!$E$112="X",INDIRECT("'DATA - økonomi'!J"&amp;4+15*$A18+4*$A18+10),0)+IF(Analyse!$E$115="X",INDIRECT("'DATA - økonomi'!J"&amp;4+15*$A18+4*$A18+11),0)+IF(Analyse!$E$116="X",INDIRECT("'DATA - økonomi'!J"&amp;4+15*$A18+4*$A18+12),0)+IF(Analyse!$E$117="X",INDIRECT("'DATA - økonomi'!J"&amp;4+15*$A18+4*$A18+13),0)+IF(Analyse!$E$129="X",INDIRECT("'DATA - økonomi'!J"&amp;4+15*$A18+4*$A18+14),0)</f>
        <v>0</v>
      </c>
      <c r="K18" s="42">
        <f ca="1">IF(Analyse!$E$3="X",INDIRECT("'DATA - økonomi'!K"&amp;4+15*$A18+4*$A18+0),0)+IF(Analyse!$E$4="X",INDIRECT("'DATA - økonomi'!K"&amp;4+15*$A18+4*$A18+1),0)+IF(Analyse!$E$104="X",INDIRECT("'DATA - økonomi'!K"&amp;4+15*$A18+4*$A18+2),0)+IF(Analyse!$E$105="X",INDIRECT("'DATA - økonomi'!K"&amp;4+15*$A18+4*$A18+3),0)+IF(Analyse!$E$106="X",INDIRECT("'DATA - økonomi'!K"&amp;4+15*$A18+4*$A18+4),0)+IF(Analyse!$E$107="X",INDIRECT("'DATA - økonomi'!K"&amp;4+15*$A18+4*$A18+5),0)+IF(Analyse!$E$108="X",INDIRECT("'DATA - økonomi'!K"&amp;4+15*$A18+4*$A18+6),0)+IF(Analyse!$E$109="X",INDIRECT("'DATA - økonomi'!K"&amp;4+15*$A18+4*$A18+7),0)+IF(Analyse!$E$110="X",INDIRECT("'DATA - økonomi'!K"&amp;4+15*$A18+4*$A18+8),0)+IF(Analyse!$E$111="X",INDIRECT("'DATA - økonomi'!K"&amp;4+15*$A18+4*$A18+9),0)+IF(Analyse!$E$112="X",INDIRECT("'DATA - økonomi'!K"&amp;4+15*$A18+4*$A18+10),0)+IF(Analyse!$E$115="X",INDIRECT("'DATA - økonomi'!K"&amp;4+15*$A18+4*$A18+11),0)+IF(Analyse!$E$116="X",INDIRECT("'DATA - økonomi'!K"&amp;4+15*$A18+4*$A18+12),0)+IF(Analyse!$E$117="X",INDIRECT("'DATA - økonomi'!K"&amp;4+15*$A18+4*$A18+13),0)+IF(Analyse!$E$129="X",INDIRECT("'DATA - økonomi'!K"&amp;4+15*$A18+4*$A18+14),0)</f>
        <v>0</v>
      </c>
      <c r="L18" s="42">
        <f ca="1">IF(Analyse!$E$3="X",INDIRECT("'DATA - økonomi'!L"&amp;4+15*$A18+4*$A18+0),0)+IF(Analyse!$E$4="X",INDIRECT("'DATA - økonomi'!L"&amp;4+15*$A18+4*$A18+1),0)+IF(Analyse!$E$104="X",INDIRECT("'DATA - økonomi'!L"&amp;4+15*$A18+4*$A18+2),0)+IF(Analyse!$E$105="X",INDIRECT("'DATA - økonomi'!L"&amp;4+15*$A18+4*$A18+3),0)+IF(Analyse!$E$106="X",INDIRECT("'DATA - økonomi'!L"&amp;4+15*$A18+4*$A18+4),0)+IF(Analyse!$E$107="X",INDIRECT("'DATA - økonomi'!L"&amp;4+15*$A18+4*$A18+5),0)+IF(Analyse!$E$108="X",INDIRECT("'DATA - økonomi'!L"&amp;4+15*$A18+4*$A18+6),0)+IF(Analyse!$E$109="X",INDIRECT("'DATA - økonomi'!L"&amp;4+15*$A18+4*$A18+7),0)+IF(Analyse!$E$110="X",INDIRECT("'DATA - økonomi'!L"&amp;4+15*$A18+4*$A18+8),0)+IF(Analyse!$E$111="X",INDIRECT("'DATA - økonomi'!L"&amp;4+15*$A18+4*$A18+9),0)+IF(Analyse!$E$112="X",INDIRECT("'DATA - økonomi'!L"&amp;4+15*$A18+4*$A18+10),0)+IF(Analyse!$E$115="X",INDIRECT("'DATA - økonomi'!L"&amp;4+15*$A18+4*$A18+11),0)+IF(Analyse!$E$116="X",INDIRECT("'DATA - økonomi'!L"&amp;4+15*$A18+4*$A18+12),0)+IF(Analyse!$E$117="X",INDIRECT("'DATA - økonomi'!L"&amp;4+15*$A18+4*$A18+13),0)+IF(Analyse!$E$129="X",INDIRECT("'DATA - økonomi'!L"&amp;4+15*$A18+4*$A18+14),0)</f>
        <v>0</v>
      </c>
      <c r="M18" s="42">
        <f ca="1">IF(Analyse!$E$3="X",INDIRECT("'DATA - økonomi'!M"&amp;4+15*$A18+4*$A18+0),0)+IF(Analyse!$E$4="X",INDIRECT("'DATA - økonomi'!M"&amp;4+15*$A18+4*$A18+1),0)+IF(Analyse!$E$104="X",INDIRECT("'DATA - økonomi'!M"&amp;4+15*$A18+4*$A18+2),0)+IF(Analyse!$E$105="X",INDIRECT("'DATA - økonomi'!M"&amp;4+15*$A18+4*$A18+3),0)+IF(Analyse!$E$106="X",INDIRECT("'DATA - økonomi'!M"&amp;4+15*$A18+4*$A18+4),0)+IF(Analyse!$E$107="X",INDIRECT("'DATA - økonomi'!M"&amp;4+15*$A18+4*$A18+5),0)+IF(Analyse!$E$108="X",INDIRECT("'DATA - økonomi'!M"&amp;4+15*$A18+4*$A18+6),0)+IF(Analyse!$E$109="X",INDIRECT("'DATA - økonomi'!M"&amp;4+15*$A18+4*$A18+7),0)+IF(Analyse!$E$110="X",INDIRECT("'DATA - økonomi'!M"&amp;4+15*$A18+4*$A18+8),0)+IF(Analyse!$E$111="X",INDIRECT("'DATA - økonomi'!M"&amp;4+15*$A18+4*$A18+9),0)+IF(Analyse!$E$112="X",INDIRECT("'DATA - økonomi'!M"&amp;4+15*$A18+4*$A18+10),0)+IF(Analyse!$E$115="X",INDIRECT("'DATA - økonomi'!M"&amp;4+15*$A18+4*$A18+11),0)+IF(Analyse!$E$116="X",INDIRECT("'DATA - økonomi'!M"&amp;4+15*$A18+4*$A18+12),0)+IF(Analyse!$E$117="X",INDIRECT("'DATA - økonomi'!M"&amp;4+15*$A18+4*$A18+13),0)+IF(Analyse!$E$129="X",INDIRECT("'DATA - økonomi'!M"&amp;4+15*$A18+4*$A18+14),0)</f>
        <v>0</v>
      </c>
      <c r="N18" s="38"/>
      <c r="O18" s="41" t="s">
        <v>26</v>
      </c>
      <c r="P18" s="42">
        <f ca="1">IF(Analyse!$E$3="X",INDIRECT("'DATA - økonomi'!P"&amp;4+15*$A18+4*$A18+0),0)+IF(Analyse!$E$4="X",INDIRECT("'DATA - økonomi'!P"&amp;4+15*$A18+4*$A18+1),0)+IF(Analyse!$E$104="X",INDIRECT("'DATA - økonomi'!P"&amp;4+15*$A18+4*$A18+2),0)+IF(Analyse!$E$105="X",INDIRECT("'DATA - økonomi'!P"&amp;4+15*$A18+4*$A18+3),0)+IF(Analyse!$E$106="X",INDIRECT("'DATA - økonomi'!P"&amp;4+15*$A18+4*$A18+4),0)+IF(Analyse!$E$107="X",INDIRECT("'DATA - økonomi'!P"&amp;4+15*$A18+4*$A18+5),0)+IF(Analyse!$E$108="X",INDIRECT("'DATA - økonomi'!P"&amp;4+15*$A18+4*$A18+6),0)+IF(Analyse!$E$109="X",INDIRECT("'DATA - økonomi'!P"&amp;4+15*$A18+4*$A18+7),0)+IF(Analyse!$E$110="X",INDIRECT("'DATA - økonomi'!P"&amp;4+15*$A18+4*$A18+8),0)+IF(Analyse!$E$111="X",INDIRECT("'DATA - økonomi'!P"&amp;4+15*$A18+4*$A18+9),0)+IF(Analyse!$E$112="X",INDIRECT("'DATA - økonomi'!P"&amp;4+15*$A18+4*$A18+10),0)+IF(Analyse!$E$115="X",INDIRECT("'DATA - økonomi'!P"&amp;4+15*$A18+4*$A18+11),0)+IF(Analyse!$E$116="X",INDIRECT("'DATA - økonomi'!P"&amp;4+15*$A18+4*$A18+12),0)+IF(Analyse!$E$117="X",INDIRECT("'DATA - økonomi'!P"&amp;4+15*$A18+4*$A18+13),0)+IF(Analyse!$E$129="X",INDIRECT("'DATA - økonomi'!P"&amp;4+15*$A18+4*$A18+14),0)</f>
        <v>0</v>
      </c>
      <c r="Q18" s="42">
        <f ca="1">IF(Analyse!$E$3="X",INDIRECT("'DATA - økonomi'!Q"&amp;4+15*$A18+4*$A18+0),0)+IF(Analyse!$E$4="X",INDIRECT("'DATA - økonomi'!Q"&amp;4+15*$A18+4*$A18+1),0)+IF(Analyse!$E$104="X",INDIRECT("'DATA - økonomi'!Q"&amp;4+15*$A18+4*$A18+2),0)+IF(Analyse!$E$105="X",INDIRECT("'DATA - økonomi'!Q"&amp;4+15*$A18+4*$A18+3),0)+IF(Analyse!$E$106="X",INDIRECT("'DATA - økonomi'!Q"&amp;4+15*$A18+4*$A18+4),0)+IF(Analyse!$E$107="X",INDIRECT("'DATA - økonomi'!Q"&amp;4+15*$A18+4*$A18+5),0)+IF(Analyse!$E$108="X",INDIRECT("'DATA - økonomi'!Q"&amp;4+15*$A18+4*$A18+6),0)+IF(Analyse!$E$109="X",INDIRECT("'DATA - økonomi'!Q"&amp;4+15*$A18+4*$A18+7),0)+IF(Analyse!$E$110="X",INDIRECT("'DATA - økonomi'!Q"&amp;4+15*$A18+4*$A18+8),0)+IF(Analyse!$E$111="X",INDIRECT("'DATA - økonomi'!Q"&amp;4+15*$A18+4*$A18+9),0)+IF(Analyse!$E$112="X",INDIRECT("'DATA - økonomi'!Q"&amp;4+15*$A18+4*$A18+10),0)+IF(Analyse!$E$115="X",INDIRECT("'DATA - økonomi'!Q"&amp;4+15*$A18+4*$A18+11),0)+IF(Analyse!$E$116="X",INDIRECT("'DATA - økonomi'!Q"&amp;4+15*$A18+4*$A18+12),0)+IF(Analyse!$E$117="X",INDIRECT("'DATA - økonomi'!Q"&amp;4+15*$A18+4*$A18+13),0)+IF(Analyse!$E$129="X",INDIRECT("'DATA - økonomi'!Q"&amp;4+15*$A18+4*$A18+14),0)</f>
        <v>0</v>
      </c>
      <c r="R18" s="42">
        <f ca="1">IF(Analyse!$E$3="X",INDIRECT("'DATA - økonomi'!R"&amp;4+15*$A18+4*$A18+0),0)+IF(Analyse!$E$4="X",INDIRECT("'DATA - økonomi'!R"&amp;4+15*$A18+4*$A18+1),0)+IF(Analyse!$E$104="X",INDIRECT("'DATA - økonomi'!R"&amp;4+15*$A18+4*$A18+2),0)+IF(Analyse!$E$105="X",INDIRECT("'DATA - økonomi'!R"&amp;4+15*$A18+4*$A18+3),0)+IF(Analyse!$E$106="X",INDIRECT("'DATA - økonomi'!R"&amp;4+15*$A18+4*$A18+4),0)+IF(Analyse!$E$107="X",INDIRECT("'DATA - økonomi'!R"&amp;4+15*$A18+4*$A18+5),0)+IF(Analyse!$E$108="X",INDIRECT("'DATA - økonomi'!R"&amp;4+15*$A18+4*$A18+6),0)+IF(Analyse!$E$109="X",INDIRECT("'DATA - økonomi'!R"&amp;4+15*$A18+4*$A18+7),0)+IF(Analyse!$E$110="X",INDIRECT("'DATA - økonomi'!R"&amp;4+15*$A18+4*$A18+8),0)+IF(Analyse!$E$111="X",INDIRECT("'DATA - økonomi'!R"&amp;4+15*$A18+4*$A18+9),0)+IF(Analyse!$E$112="X",INDIRECT("'DATA - økonomi'!R"&amp;4+15*$A18+4*$A18+10),0)+IF(Analyse!$E$115="X",INDIRECT("'DATA - økonomi'!R"&amp;4+15*$A18+4*$A18+11),0)+IF(Analyse!$E$116="X",INDIRECT("'DATA - økonomi'!R"&amp;4+15*$A18+4*$A18+12),0)+IF(Analyse!$E$117="X",INDIRECT("'DATA - økonomi'!R"&amp;4+15*$A18+4*$A18+13),0)+IF(Analyse!$E$129="X",INDIRECT("'DATA - økonomi'!R"&amp;4+15*$A18+4*$A18+14),0)</f>
        <v>0</v>
      </c>
      <c r="S18" s="42">
        <f ca="1">IF(Analyse!$E$3="X",INDIRECT("'DATA - økonomi'!S"&amp;4+15*$A18+4*$A18+0),0)+IF(Analyse!$E$4="X",INDIRECT("'DATA - økonomi'!S"&amp;4+15*$A18+4*$A18+1),0)+IF(Analyse!$E$104="X",INDIRECT("'DATA - økonomi'!S"&amp;4+15*$A18+4*$A18+2),0)+IF(Analyse!$E$105="X",INDIRECT("'DATA - økonomi'!S"&amp;4+15*$A18+4*$A18+3),0)+IF(Analyse!$E$106="X",INDIRECT("'DATA - økonomi'!S"&amp;4+15*$A18+4*$A18+4),0)+IF(Analyse!$E$107="X",INDIRECT("'DATA - økonomi'!S"&amp;4+15*$A18+4*$A18+5),0)+IF(Analyse!$E$108="X",INDIRECT("'DATA - økonomi'!S"&amp;4+15*$A18+4*$A18+6),0)+IF(Analyse!$E$109="X",INDIRECT("'DATA - økonomi'!S"&amp;4+15*$A18+4*$A18+7),0)+IF(Analyse!$E$110="X",INDIRECT("'DATA - økonomi'!S"&amp;4+15*$A18+4*$A18+8),0)+IF(Analyse!$E$111="X",INDIRECT("'DATA - økonomi'!S"&amp;4+15*$A18+4*$A18+9),0)+IF(Analyse!$E$112="X",INDIRECT("'DATA - økonomi'!S"&amp;4+15*$A18+4*$A18+10),0)+IF(Analyse!$E$115="X",INDIRECT("'DATA - økonomi'!S"&amp;4+15*$A18+4*$A18+11),0)+IF(Analyse!$E$116="X",INDIRECT("'DATA - økonomi'!S"&amp;4+15*$A18+4*$A18+12),0)+IF(Analyse!$E$117="X",INDIRECT("'DATA - økonomi'!S"&amp;4+15*$A18+4*$A18+13),0)+IF(Analyse!$E$129="X",INDIRECT("'DATA - økonomi'!S"&amp;4+15*$A18+4*$A18+14),0)</f>
        <v>0</v>
      </c>
      <c r="T18" s="42">
        <f ca="1">IF(Analyse!$E$3="X",INDIRECT("'DATA - økonomi'!T"&amp;4+15*$A18+4*$A18+0),0)+IF(Analyse!$E$4="X",INDIRECT("'DATA - økonomi'!T"&amp;4+15*$A18+4*$A18+1),0)+IF(Analyse!$E$104="X",INDIRECT("'DATA - økonomi'!T"&amp;4+15*$A18+4*$A18+2),0)+IF(Analyse!$E$105="X",INDIRECT("'DATA - økonomi'!T"&amp;4+15*$A18+4*$A18+3),0)+IF(Analyse!$E$106="X",INDIRECT("'DATA - økonomi'!T"&amp;4+15*$A18+4*$A18+4),0)+IF(Analyse!$E$107="X",INDIRECT("'DATA - økonomi'!T"&amp;4+15*$A18+4*$A18+5),0)+IF(Analyse!$E$108="X",INDIRECT("'DATA - økonomi'!T"&amp;4+15*$A18+4*$A18+6),0)+IF(Analyse!$E$109="X",INDIRECT("'DATA - økonomi'!T"&amp;4+15*$A18+4*$A18+7),0)+IF(Analyse!$E$110="X",INDIRECT("'DATA - økonomi'!T"&amp;4+15*$A18+4*$A18+8),0)+IF(Analyse!$E$111="X",INDIRECT("'DATA - økonomi'!T"&amp;4+15*$A18+4*$A18+9),0)+IF(Analyse!$E$112="X",INDIRECT("'DATA - økonomi'!T"&amp;4+15*$A18+4*$A18+10),0)+IF(Analyse!$E$115="X",INDIRECT("'DATA - økonomi'!T"&amp;4+15*$A18+4*$A18+11),0)+IF(Analyse!$E$116="X",INDIRECT("'DATA - økonomi'!T"&amp;4+15*$A18+4*$A18+12),0)+IF(Analyse!$E$117="X",INDIRECT("'DATA - økonomi'!T"&amp;4+15*$A18+4*$A18+13),0)+IF(Analyse!$E$129="X",INDIRECT("'DATA - økonomi'!T"&amp;4+15*$A18+4*$A18+14),0)</f>
        <v>0</v>
      </c>
      <c r="U18" s="42">
        <f ca="1">IF(Analyse!$E$3="X",INDIRECT("'DATA - økonomi'!U"&amp;4+15*$A18+4*$A18+0),0)+IF(Analyse!$E$4="X",INDIRECT("'DATA - økonomi'!U"&amp;4+15*$A18+4*$A18+1),0)+IF(Analyse!$E$104="X",INDIRECT("'DATA - økonomi'!U"&amp;4+15*$A18+4*$A18+2),0)+IF(Analyse!$E$105="X",INDIRECT("'DATA - økonomi'!U"&amp;4+15*$A18+4*$A18+3),0)+IF(Analyse!$E$106="X",INDIRECT("'DATA - økonomi'!U"&amp;4+15*$A18+4*$A18+4),0)+IF(Analyse!$E$107="X",INDIRECT("'DATA - økonomi'!U"&amp;4+15*$A18+4*$A18+5),0)+IF(Analyse!$E$108="X",INDIRECT("'DATA - økonomi'!U"&amp;4+15*$A18+4*$A18+6),0)+IF(Analyse!$E$109="X",INDIRECT("'DATA - økonomi'!U"&amp;4+15*$A18+4*$A18+7),0)+IF(Analyse!$E$110="X",INDIRECT("'DATA - økonomi'!U"&amp;4+15*$A18+4*$A18+8),0)+IF(Analyse!$E$111="X",INDIRECT("'DATA - økonomi'!U"&amp;4+15*$A18+4*$A18+9),0)+IF(Analyse!$E$112="X",INDIRECT("'DATA - økonomi'!U"&amp;4+15*$A18+4*$A18+10),0)+IF(Analyse!$E$115="X",INDIRECT("'DATA - økonomi'!U"&amp;4+15*$A18+4*$A18+11),0)+IF(Analyse!$E$116="X",INDIRECT("'DATA - økonomi'!U"&amp;4+15*$A18+4*$A18+12),0)+IF(Analyse!$E$117="X",INDIRECT("'DATA - økonomi'!U"&amp;4+15*$A18+4*$A18+13),0)+IF(Analyse!$E$129="X",INDIRECT("'DATA - økonomi'!U"&amp;4+15*$A18+4*$A18+14),0)</f>
        <v>0</v>
      </c>
      <c r="V18" s="42">
        <f ca="1">IF(Analyse!$E$3="X",INDIRECT("'DATA - økonomi'!V"&amp;4+15*$A18+4*$A18+0),0)+IF(Analyse!$E$4="X",INDIRECT("'DATA - økonomi'!V"&amp;4+15*$A18+4*$A18+1),0)+IF(Analyse!$E$104="X",INDIRECT("'DATA - økonomi'!V"&amp;4+15*$A18+4*$A18+2),0)+IF(Analyse!$E$105="X",INDIRECT("'DATA - økonomi'!V"&amp;4+15*$A18+4*$A18+3),0)+IF(Analyse!$E$106="X",INDIRECT("'DATA - økonomi'!V"&amp;4+15*$A18+4*$A18+4),0)+IF(Analyse!$E$107="X",INDIRECT("'DATA - økonomi'!V"&amp;4+15*$A18+4*$A18+5),0)+IF(Analyse!$E$108="X",INDIRECT("'DATA - økonomi'!V"&amp;4+15*$A18+4*$A18+6),0)+IF(Analyse!$E$109="X",INDIRECT("'DATA - økonomi'!V"&amp;4+15*$A18+4*$A18+7),0)+IF(Analyse!$E$110="X",INDIRECT("'DATA - økonomi'!V"&amp;4+15*$A18+4*$A18+8),0)+IF(Analyse!$E$111="X",INDIRECT("'DATA - økonomi'!V"&amp;4+15*$A18+4*$A18+9),0)+IF(Analyse!$E$112="X",INDIRECT("'DATA - økonomi'!V"&amp;4+15*$A18+4*$A18+10),0)+IF(Analyse!$E$115="X",INDIRECT("'DATA - økonomi'!V"&amp;4+15*$A18+4*$A18+11),0)+IF(Analyse!$E$116="X",INDIRECT("'DATA - økonomi'!V"&amp;4+15*$A18+4*$A18+12),0)+IF(Analyse!$E$117="X",INDIRECT("'DATA - økonomi'!V"&amp;4+15*$A18+4*$A18+13),0)+IF(Analyse!$E$129="X",INDIRECT("'DATA - økonomi'!V"&amp;4+15*$A18+4*$A18+14),0)</f>
        <v>0</v>
      </c>
      <c r="W18" s="42">
        <f ca="1">IF(Analyse!$E$3="X",INDIRECT("'DATA - økonomi'!W"&amp;4+15*$A18+4*$A18+0),0)+IF(Analyse!$E$4="X",INDIRECT("'DATA - økonomi'!W"&amp;4+15*$A18+4*$A18+1),0)+IF(Analyse!$E$104="X",INDIRECT("'DATA - økonomi'!W"&amp;4+15*$A18+4*$A18+2),0)+IF(Analyse!$E$105="X",INDIRECT("'DATA - økonomi'!W"&amp;4+15*$A18+4*$A18+3),0)+IF(Analyse!$E$106="X",INDIRECT("'DATA - økonomi'!W"&amp;4+15*$A18+4*$A18+4),0)+IF(Analyse!$E$107="X",INDIRECT("'DATA - økonomi'!W"&amp;4+15*$A18+4*$A18+5),0)+IF(Analyse!$E$108="X",INDIRECT("'DATA - økonomi'!W"&amp;4+15*$A18+4*$A18+6),0)+IF(Analyse!$E$109="X",INDIRECT("'DATA - økonomi'!W"&amp;4+15*$A18+4*$A18+7),0)+IF(Analyse!$E$110="X",INDIRECT("'DATA - økonomi'!W"&amp;4+15*$A18+4*$A18+8),0)+IF(Analyse!$E$111="X",INDIRECT("'DATA - økonomi'!W"&amp;4+15*$A18+4*$A18+9),0)+IF(Analyse!$E$112="X",INDIRECT("'DATA - økonomi'!W"&amp;4+15*$A18+4*$A18+10),0)+IF(Analyse!$E$115="X",INDIRECT("'DATA - økonomi'!W"&amp;4+15*$A18+4*$A18+11),0)+IF(Analyse!$E$116="X",INDIRECT("'DATA - økonomi'!W"&amp;4+15*$A18+4*$A18+12),0)+IF(Analyse!$E$117="X",INDIRECT("'DATA - økonomi'!W"&amp;4+15*$A18+4*$A18+13),0)+IF(Analyse!$E$129="X",INDIRECT("'DATA - økonomi'!W"&amp;4+15*$A18+4*$A18+14),0)</f>
        <v>0</v>
      </c>
      <c r="X18" s="42">
        <f ca="1">IF(Analyse!$E$3="X",INDIRECT("'DATA - økonomi'!X"&amp;4+15*$A18+4*$A18+0),0)+IF(Analyse!$E$4="X",INDIRECT("'DATA - økonomi'!X"&amp;4+15*$A18+4*$A18+1),0)+IF(Analyse!$E$104="X",INDIRECT("'DATA - økonomi'!X"&amp;4+15*$A18+4*$A18+2),0)+IF(Analyse!$E$105="X",INDIRECT("'DATA - økonomi'!X"&amp;4+15*$A18+4*$A18+3),0)+IF(Analyse!$E$106="X",INDIRECT("'DATA - økonomi'!X"&amp;4+15*$A18+4*$A18+4),0)+IF(Analyse!$E$107="X",INDIRECT("'DATA - økonomi'!X"&amp;4+15*$A18+4*$A18+5),0)+IF(Analyse!$E$108="X",INDIRECT("'DATA - økonomi'!X"&amp;4+15*$A18+4*$A18+6),0)+IF(Analyse!$E$109="X",INDIRECT("'DATA - økonomi'!X"&amp;4+15*$A18+4*$A18+7),0)+IF(Analyse!$E$110="X",INDIRECT("'DATA - økonomi'!X"&amp;4+15*$A18+4*$A18+8),0)+IF(Analyse!$E$111="X",INDIRECT("'DATA - økonomi'!X"&amp;4+15*$A18+4*$A18+9),0)+IF(Analyse!$E$112="X",INDIRECT("'DATA - økonomi'!X"&amp;4+15*$A18+4*$A18+10),0)+IF(Analyse!$E$115="X",INDIRECT("'DATA - økonomi'!X"&amp;4+15*$A18+4*$A18+11),0)+IF(Analyse!$E$116="X",INDIRECT("'DATA - økonomi'!X"&amp;4+15*$A18+4*$A18+12),0)+IF(Analyse!$E$117="X",INDIRECT("'DATA - økonomi'!X"&amp;4+15*$A18+4*$A18+13),0)+IF(Analyse!$E$129="X",INDIRECT("'DATA - økonomi'!X"&amp;4+15*$A18+4*$A18+14),0)</f>
        <v>0</v>
      </c>
      <c r="Y18" s="42">
        <f ca="1">IF(Analyse!$E$3="X",INDIRECT("'DATA - økonomi'!Y"&amp;4+15*$A18+4*$A18+0),0)+IF(Analyse!$E$4="X",INDIRECT("'DATA - økonomi'!Y"&amp;4+15*$A18+4*$A18+1),0)+IF(Analyse!$E$104="X",INDIRECT("'DATA - økonomi'!Y"&amp;4+15*$A18+4*$A18+2),0)+IF(Analyse!$E$105="X",INDIRECT("'DATA - økonomi'!Y"&amp;4+15*$A18+4*$A18+3),0)+IF(Analyse!$E$106="X",INDIRECT("'DATA - økonomi'!Y"&amp;4+15*$A18+4*$A18+4),0)+IF(Analyse!$E$107="X",INDIRECT("'DATA - økonomi'!Y"&amp;4+15*$A18+4*$A18+5),0)+IF(Analyse!$E$108="X",INDIRECT("'DATA - økonomi'!Y"&amp;4+15*$A18+4*$A18+6),0)+IF(Analyse!$E$109="X",INDIRECT("'DATA - økonomi'!Y"&amp;4+15*$A18+4*$A18+7),0)+IF(Analyse!$E$110="X",INDIRECT("'DATA - økonomi'!Y"&amp;4+15*$A18+4*$A18+8),0)+IF(Analyse!$E$111="X",INDIRECT("'DATA - økonomi'!Y"&amp;4+15*$A18+4*$A18+9),0)+IF(Analyse!$E$112="X",INDIRECT("'DATA - økonomi'!Y"&amp;4+15*$A18+4*$A18+10),0)+IF(Analyse!$E$115="X",INDIRECT("'DATA - økonomi'!Y"&amp;4+15*$A18+4*$A18+11),0)+IF(Analyse!$E$116="X",INDIRECT("'DATA - økonomi'!Y"&amp;4+15*$A18+4*$A18+12),0)+IF(Analyse!$E$117="X",INDIRECT("'DATA - økonomi'!Y"&amp;4+15*$A18+4*$A18+13),0)+IF(Analyse!$E$129="X",INDIRECT("'DATA - økonomi'!Y"&amp;4+15*$A18+4*$A18+14),0)</f>
        <v>0</v>
      </c>
      <c r="Z18" s="42">
        <f ca="1">IF(Analyse!$E$3="X",INDIRECT("'DATA - økonomi'!Z"&amp;4+15*$A18+4*$A18+0),0)+IF(Analyse!$E$4="X",INDIRECT("'DATA - økonomi'!Z"&amp;4+15*$A18+4*$A18+1),0)+IF(Analyse!$E$104="X",INDIRECT("'DATA - økonomi'!Z"&amp;4+15*$A18+4*$A18+2),0)+IF(Analyse!$E$105="X",INDIRECT("'DATA - økonomi'!Z"&amp;4+15*$A18+4*$A18+3),0)+IF(Analyse!$E$106="X",INDIRECT("'DATA - økonomi'!Z"&amp;4+15*$A18+4*$A18+4),0)+IF(Analyse!$E$107="X",INDIRECT("'DATA - økonomi'!Z"&amp;4+15*$A18+4*$A18+5),0)+IF(Analyse!$E$108="X",INDIRECT("'DATA - økonomi'!Z"&amp;4+15*$A18+4*$A18+6),0)+IF(Analyse!$E$109="X",INDIRECT("'DATA - økonomi'!Z"&amp;4+15*$A18+4*$A18+7),0)+IF(Analyse!$E$110="X",INDIRECT("'DATA - økonomi'!Z"&amp;4+15*$A18+4*$A18+8),0)+IF(Analyse!$E$111="X",INDIRECT("'DATA - økonomi'!Z"&amp;4+15*$A18+4*$A18+9),0)+IF(Analyse!$E$112="X",INDIRECT("'DATA - økonomi'!Z"&amp;4+15*$A18+4*$A18+10),0)+IF(Analyse!$E$115="X",INDIRECT("'DATA - økonomi'!Z"&amp;4+15*$A18+4*$A18+11),0)+IF(Analyse!$E$116="X",INDIRECT("'DATA - økonomi'!Z"&amp;4+15*$A18+4*$A18+12),0)+IF(Analyse!$E$117="X",INDIRECT("'DATA - økonomi'!Z"&amp;4+15*$A18+4*$A18+13),0)+IF(Analyse!$E$129="X",INDIRECT("'DATA - økonomi'!Z"&amp;4+15*$A18+4*$A18+14),0)</f>
        <v>0</v>
      </c>
      <c r="AA18" s="36"/>
      <c r="AB18" s="41" t="s">
        <v>26</v>
      </c>
      <c r="AC18" s="42">
        <f ca="1">IF(Analyse!$E$3="X",INDIRECT("'DATA - økonomi'!AC"&amp;4+15*$A18+4*$A18+0),0)+IF(Analyse!$E$4="X",INDIRECT("'DATA - økonomi'!AC"&amp;4+15*$A18+4*$A18+1),0)+IF(Analyse!$E$104="X",INDIRECT("'DATA - økonomi'!AC"&amp;4+15*$A18+4*$A18+2),0)+IF(Analyse!$E$105="X",INDIRECT("'DATA - økonomi'!AC"&amp;4+15*$A18+4*$A18+3),0)+IF(Analyse!$E$106="X",INDIRECT("'DATA - økonomi'!AC"&amp;4+15*$A18+4*$A18+4),0)+IF(Analyse!$E$107="X",INDIRECT("'DATA - økonomi'!AC"&amp;4+15*$A18+4*$A18+5),0)+IF(Analyse!$E$108="X",INDIRECT("'DATA - økonomi'!AC"&amp;4+15*$A18+4*$A18+6),0)+IF(Analyse!$E$109="X",INDIRECT("'DATA - økonomi'!AC"&amp;4+15*$A18+4*$A18+7),0)+IF(Analyse!$E$110="X",INDIRECT("'DATA - økonomi'!AC"&amp;4+15*$A18+4*$A18+8),0)+IF(Analyse!$E$111="X",INDIRECT("'DATA - økonomi'!AC"&amp;4+15*$A18+4*$A18+9),0)+IF(Analyse!$E$112="X",INDIRECT("'DATA - økonomi'!AC"&amp;4+15*$A18+4*$A18+10),0)+IF(Analyse!$E$115="X",INDIRECT("'DATA - økonomi'!AC"&amp;4+15*$A18+4*$A18+11),0)+IF(Analyse!$E$116="X",INDIRECT("'DATA - økonomi'!AC"&amp;4+15*$A18+4*$A18+12),0)+IF(Analyse!$E$117="X",INDIRECT("'DATA - økonomi'!AC"&amp;4+15*$A18+4*$A18+13),0)+IF(Analyse!$E$129="X",INDIRECT("'DATA - økonomi'!AC"&amp;4+15*$A18+4*$A18+14),0)</f>
        <v>0</v>
      </c>
      <c r="AD18" s="42">
        <f ca="1">IF(Analyse!$E$3="X",INDIRECT("'DATA - økonomi'!AD"&amp;4+15*$A18+4*$A18+0),0)+IF(Analyse!$E$4="X",INDIRECT("'DATA - økonomi'!AD"&amp;4+15*$A18+4*$A18+1),0)+IF(Analyse!$E$104="X",INDIRECT("'DATA - økonomi'!AD"&amp;4+15*$A18+4*$A18+2),0)+IF(Analyse!$E$105="X",INDIRECT("'DATA - økonomi'!AD"&amp;4+15*$A18+4*$A18+3),0)+IF(Analyse!$E$106="X",INDIRECT("'DATA - økonomi'!AD"&amp;4+15*$A18+4*$A18+4),0)+IF(Analyse!$E$107="X",INDIRECT("'DATA - økonomi'!AD"&amp;4+15*$A18+4*$A18+5),0)+IF(Analyse!$E$108="X",INDIRECT("'DATA - økonomi'!AD"&amp;4+15*$A18+4*$A18+6),0)+IF(Analyse!$E$109="X",INDIRECT("'DATA - økonomi'!AD"&amp;4+15*$A18+4*$A18+7),0)+IF(Analyse!$E$110="X",INDIRECT("'DATA - økonomi'!AD"&amp;4+15*$A18+4*$A18+8),0)+IF(Analyse!$E$111="X",INDIRECT("'DATA - økonomi'!AD"&amp;4+15*$A18+4*$A18+9),0)+IF(Analyse!$E$112="X",INDIRECT("'DATA - økonomi'!AD"&amp;4+15*$A18+4*$A18+10),0)+IF(Analyse!$E$115="X",INDIRECT("'DATA - økonomi'!AD"&amp;4+15*$A18+4*$A18+11),0)+IF(Analyse!$E$116="X",INDIRECT("'DATA - økonomi'!AD"&amp;4+15*$A18+4*$A18+12),0)+IF(Analyse!$E$117="X",INDIRECT("'DATA - økonomi'!AD"&amp;4+15*$A18+4*$A18+13),0)+IF(Analyse!$E$129="X",INDIRECT("'DATA - økonomi'!AD"&amp;4+15*$A18+4*$A18+14),0)</f>
        <v>0</v>
      </c>
      <c r="AE18" s="42">
        <f ca="1">IF(Analyse!$E$3="X",INDIRECT("'DATA - økonomi'!AE"&amp;4+15*$A18+4*$A18+0),0)+IF(Analyse!$E$4="X",INDIRECT("'DATA - økonomi'!AE"&amp;4+15*$A18+4*$A18+1),0)+IF(Analyse!$E$104="X",INDIRECT("'DATA - økonomi'!AE"&amp;4+15*$A18+4*$A18+2),0)+IF(Analyse!$E$105="X",INDIRECT("'DATA - økonomi'!AE"&amp;4+15*$A18+4*$A18+3),0)+IF(Analyse!$E$106="X",INDIRECT("'DATA - økonomi'!AE"&amp;4+15*$A18+4*$A18+4),0)+IF(Analyse!$E$107="X",INDIRECT("'DATA - økonomi'!AE"&amp;4+15*$A18+4*$A18+5),0)+IF(Analyse!$E$108="X",INDIRECT("'DATA - økonomi'!AE"&amp;4+15*$A18+4*$A18+6),0)+IF(Analyse!$E$109="X",INDIRECT("'DATA - økonomi'!AE"&amp;4+15*$A18+4*$A18+7),0)+IF(Analyse!$E$110="X",INDIRECT("'DATA - økonomi'!AE"&amp;4+15*$A18+4*$A18+8),0)+IF(Analyse!$E$111="X",INDIRECT("'DATA - økonomi'!AE"&amp;4+15*$A18+4*$A18+9),0)+IF(Analyse!$E$112="X",INDIRECT("'DATA - økonomi'!AE"&amp;4+15*$A18+4*$A18+10),0)+IF(Analyse!$E$115="X",INDIRECT("'DATA - økonomi'!AE"&amp;4+15*$A18+4*$A18+11),0)+IF(Analyse!$E$116="X",INDIRECT("'DATA - økonomi'!AE"&amp;4+15*$A18+4*$A18+12),0)+IF(Analyse!$E$117="X",INDIRECT("'DATA - økonomi'!AE"&amp;4+15*$A18+4*$A18+13),0)+IF(Analyse!$E$129="X",INDIRECT("'DATA - økonomi'!AE"&amp;4+15*$A18+4*$A18+14),0)</f>
        <v>0</v>
      </c>
      <c r="AF18" s="42">
        <f ca="1">IF(Analyse!$E$3="X",INDIRECT("'DATA - økonomi'!AF"&amp;4+15*$A18+4*$A18+0),0)+IF(Analyse!$E$4="X",INDIRECT("'DATA - økonomi'!AF"&amp;4+15*$A18+4*$A18+1),0)+IF(Analyse!$E$104="X",INDIRECT("'DATA - økonomi'!AF"&amp;4+15*$A18+4*$A18+2),0)+IF(Analyse!$E$105="X",INDIRECT("'DATA - økonomi'!AF"&amp;4+15*$A18+4*$A18+3),0)+IF(Analyse!$E$106="X",INDIRECT("'DATA - økonomi'!AF"&amp;4+15*$A18+4*$A18+4),0)+IF(Analyse!$E$107="X",INDIRECT("'DATA - økonomi'!AF"&amp;4+15*$A18+4*$A18+5),0)+IF(Analyse!$E$108="X",INDIRECT("'DATA - økonomi'!AF"&amp;4+15*$A18+4*$A18+6),0)+IF(Analyse!$E$109="X",INDIRECT("'DATA - økonomi'!AF"&amp;4+15*$A18+4*$A18+7),0)+IF(Analyse!$E$110="X",INDIRECT("'DATA - økonomi'!AF"&amp;4+15*$A18+4*$A18+8),0)+IF(Analyse!$E$111="X",INDIRECT("'DATA - økonomi'!AF"&amp;4+15*$A18+4*$A18+9),0)+IF(Analyse!$E$112="X",INDIRECT("'DATA - økonomi'!AF"&amp;4+15*$A18+4*$A18+10),0)+IF(Analyse!$E$115="X",INDIRECT("'DATA - økonomi'!AF"&amp;4+15*$A18+4*$A18+11),0)+IF(Analyse!$E$116="X",INDIRECT("'DATA - økonomi'!AF"&amp;4+15*$A18+4*$A18+12),0)+IF(Analyse!$E$117="X",INDIRECT("'DATA - økonomi'!AF"&amp;4+15*$A18+4*$A18+13),0)+IF(Analyse!$E$129="X",INDIRECT("'DATA - økonomi'!AF"&amp;4+15*$A18+4*$A18+14),0)</f>
        <v>0</v>
      </c>
      <c r="AG18" s="42">
        <f ca="1">IF(Analyse!$E$3="X",INDIRECT("'DATA - økonomi'!AG"&amp;4+15*$A18+4*$A18+0),0)+IF(Analyse!$E$4="X",INDIRECT("'DATA - økonomi'!AG"&amp;4+15*$A18+4*$A18+1),0)+IF(Analyse!$E$104="X",INDIRECT("'DATA - økonomi'!AG"&amp;4+15*$A18+4*$A18+2),0)+IF(Analyse!$E$105="X",INDIRECT("'DATA - økonomi'!AG"&amp;4+15*$A18+4*$A18+3),0)+IF(Analyse!$E$106="X",INDIRECT("'DATA - økonomi'!AG"&amp;4+15*$A18+4*$A18+4),0)+IF(Analyse!$E$107="X",INDIRECT("'DATA - økonomi'!AG"&amp;4+15*$A18+4*$A18+5),0)+IF(Analyse!$E$108="X",INDIRECT("'DATA - økonomi'!AG"&amp;4+15*$A18+4*$A18+6),0)+IF(Analyse!$E$109="X",INDIRECT("'DATA - økonomi'!AG"&amp;4+15*$A18+4*$A18+7),0)+IF(Analyse!$E$110="X",INDIRECT("'DATA - økonomi'!AG"&amp;4+15*$A18+4*$A18+8),0)+IF(Analyse!$E$111="X",INDIRECT("'DATA - økonomi'!AG"&amp;4+15*$A18+4*$A18+9),0)+IF(Analyse!$E$112="X",INDIRECT("'DATA - økonomi'!AG"&amp;4+15*$A18+4*$A18+10),0)+IF(Analyse!$E$115="X",INDIRECT("'DATA - økonomi'!AG"&amp;4+15*$A18+4*$A18+11),0)+IF(Analyse!$E$116="X",INDIRECT("'DATA - økonomi'!AG"&amp;4+15*$A18+4*$A18+12),0)+IF(Analyse!$E$117="X",INDIRECT("'DATA - økonomi'!AG"&amp;4+15*$A18+4*$A18+13),0)+IF(Analyse!$E$129="X",INDIRECT("'DATA - økonomi'!AG"&amp;4+15*$A18+4*$A18+14),0)</f>
        <v>0</v>
      </c>
      <c r="AH18" s="42">
        <f ca="1">IF(Analyse!$E$3="X",INDIRECT("'DATA - økonomi'!AH"&amp;4+15*$A18+4*$A18+0),0)+IF(Analyse!$E$4="X",INDIRECT("'DATA - økonomi'!AH"&amp;4+15*$A18+4*$A18+1),0)+IF(Analyse!$E$104="X",INDIRECT("'DATA - økonomi'!AH"&amp;4+15*$A18+4*$A18+2),0)+IF(Analyse!$E$105="X",INDIRECT("'DATA - økonomi'!AH"&amp;4+15*$A18+4*$A18+3),0)+IF(Analyse!$E$106="X",INDIRECT("'DATA - økonomi'!AH"&amp;4+15*$A18+4*$A18+4),0)+IF(Analyse!$E$107="X",INDIRECT("'DATA - økonomi'!AH"&amp;4+15*$A18+4*$A18+5),0)+IF(Analyse!$E$108="X",INDIRECT("'DATA - økonomi'!AH"&amp;4+15*$A18+4*$A18+6),0)+IF(Analyse!$E$109="X",INDIRECT("'DATA - økonomi'!AH"&amp;4+15*$A18+4*$A18+7),0)+IF(Analyse!$E$110="X",INDIRECT("'DATA - økonomi'!AH"&amp;4+15*$A18+4*$A18+8),0)+IF(Analyse!$E$111="X",INDIRECT("'DATA - økonomi'!AH"&amp;4+15*$A18+4*$A18+9),0)+IF(Analyse!$E$112="X",INDIRECT("'DATA - økonomi'!AH"&amp;4+15*$A18+4*$A18+10),0)+IF(Analyse!$E$115="X",INDIRECT("'DATA - økonomi'!AH"&amp;4+15*$A18+4*$A18+11),0)+IF(Analyse!$E$116="X",INDIRECT("'DATA - økonomi'!AH"&amp;4+15*$A18+4*$A18+12),0)+IF(Analyse!$E$117="X",INDIRECT("'DATA - økonomi'!AH"&amp;4+15*$A18+4*$A18+13),0)+IF(Analyse!$E$129="X",INDIRECT("'DATA - økonomi'!AH"&amp;4+15*$A18+4*$A18+14),0)</f>
        <v>0</v>
      </c>
      <c r="AI18" s="42">
        <f ca="1">IF(Analyse!$E$3="X",INDIRECT("'DATA - økonomi'!AI"&amp;4+15*$A18+4*$A18+0),0)+IF(Analyse!$E$4="X",INDIRECT("'DATA - økonomi'!AI"&amp;4+15*$A18+4*$A18+1),0)+IF(Analyse!$E$104="X",INDIRECT("'DATA - økonomi'!AI"&amp;4+15*$A18+4*$A18+2),0)+IF(Analyse!$E$105="X",INDIRECT("'DATA - økonomi'!AI"&amp;4+15*$A18+4*$A18+3),0)+IF(Analyse!$E$106="X",INDIRECT("'DATA - økonomi'!AI"&amp;4+15*$A18+4*$A18+4),0)+IF(Analyse!$E$107="X",INDIRECT("'DATA - økonomi'!AI"&amp;4+15*$A18+4*$A18+5),0)+IF(Analyse!$E$108="X",INDIRECT("'DATA - økonomi'!AI"&amp;4+15*$A18+4*$A18+6),0)+IF(Analyse!$E$109="X",INDIRECT("'DATA - økonomi'!AI"&amp;4+15*$A18+4*$A18+7),0)+IF(Analyse!$E$110="X",INDIRECT("'DATA - økonomi'!AI"&amp;4+15*$A18+4*$A18+8),0)+IF(Analyse!$E$111="X",INDIRECT("'DATA - økonomi'!AI"&amp;4+15*$A18+4*$A18+9),0)+IF(Analyse!$E$112="X",INDIRECT("'DATA - økonomi'!AI"&amp;4+15*$A18+4*$A18+10),0)+IF(Analyse!$E$115="X",INDIRECT("'DATA - økonomi'!AI"&amp;4+15*$A18+4*$A18+11),0)+IF(Analyse!$E$116="X",INDIRECT("'DATA - økonomi'!AI"&amp;4+15*$A18+4*$A18+12),0)+IF(Analyse!$E$117="X",INDIRECT("'DATA - økonomi'!AI"&amp;4+15*$A18+4*$A18+13),0)+IF(Analyse!$E$129="X",INDIRECT("'DATA - økonomi'!AI"&amp;4+15*$A18+4*$A18+14),0)</f>
        <v>0</v>
      </c>
      <c r="AJ18" s="42">
        <f ca="1">IF(Analyse!$E$3="X",INDIRECT("'DATA - økonomi'!AJ"&amp;4+15*$A18+4*$A18+0),0)+IF(Analyse!$E$4="X",INDIRECT("'DATA - økonomi'!AJ"&amp;4+15*$A18+4*$A18+1),0)+IF(Analyse!$E$104="X",INDIRECT("'DATA - økonomi'!AJ"&amp;4+15*$A18+4*$A18+2),0)+IF(Analyse!$E$105="X",INDIRECT("'DATA - økonomi'!AJ"&amp;4+15*$A18+4*$A18+3),0)+IF(Analyse!$E$106="X",INDIRECT("'DATA - økonomi'!AJ"&amp;4+15*$A18+4*$A18+4),0)+IF(Analyse!$E$107="X",INDIRECT("'DATA - økonomi'!AJ"&amp;4+15*$A18+4*$A18+5),0)+IF(Analyse!$E$108="X",INDIRECT("'DATA - økonomi'!AJ"&amp;4+15*$A18+4*$A18+6),0)+IF(Analyse!$E$109="X",INDIRECT("'DATA - økonomi'!AJ"&amp;4+15*$A18+4*$A18+7),0)+IF(Analyse!$E$110="X",INDIRECT("'DATA - økonomi'!AJ"&amp;4+15*$A18+4*$A18+8),0)+IF(Analyse!$E$111="X",INDIRECT("'DATA - økonomi'!AJ"&amp;4+15*$A18+4*$A18+9),0)+IF(Analyse!$E$112="X",INDIRECT("'DATA - økonomi'!AJ"&amp;4+15*$A18+4*$A18+10),0)+IF(Analyse!$E$115="X",INDIRECT("'DATA - økonomi'!AJ"&amp;4+15*$A18+4*$A18+11),0)+IF(Analyse!$E$116="X",INDIRECT("'DATA - økonomi'!AJ"&amp;4+15*$A18+4*$A18+12),0)+IF(Analyse!$E$117="X",INDIRECT("'DATA - økonomi'!AJ"&amp;4+15*$A18+4*$A18+13),0)+IF(Analyse!$E$129="X",INDIRECT("'DATA - økonomi'!AJ"&amp;4+15*$A18+4*$A18+14),0)</f>
        <v>0</v>
      </c>
      <c r="AK18" s="42">
        <f ca="1">IF(Analyse!$E$3="X",INDIRECT("'DATA - økonomi'!AK"&amp;4+15*$A18+4*$A18+0),0)+IF(Analyse!$E$4="X",INDIRECT("'DATA - økonomi'!AK"&amp;4+15*$A18+4*$A18+1),0)+IF(Analyse!$E$104="X",INDIRECT("'DATA - økonomi'!AK"&amp;4+15*$A18+4*$A18+2),0)+IF(Analyse!$E$105="X",INDIRECT("'DATA - økonomi'!AK"&amp;4+15*$A18+4*$A18+3),0)+IF(Analyse!$E$106="X",INDIRECT("'DATA - økonomi'!AK"&amp;4+15*$A18+4*$A18+4),0)+IF(Analyse!$E$107="X",INDIRECT("'DATA - økonomi'!AK"&amp;4+15*$A18+4*$A18+5),0)+IF(Analyse!$E$108="X",INDIRECT("'DATA - økonomi'!AK"&amp;4+15*$A18+4*$A18+6),0)+IF(Analyse!$E$109="X",INDIRECT("'DATA - økonomi'!AK"&amp;4+15*$A18+4*$A18+7),0)+IF(Analyse!$E$110="X",INDIRECT("'DATA - økonomi'!AK"&amp;4+15*$A18+4*$A18+8),0)+IF(Analyse!$E$111="X",INDIRECT("'DATA - økonomi'!AK"&amp;4+15*$A18+4*$A18+9),0)+IF(Analyse!$E$112="X",INDIRECT("'DATA - økonomi'!AK"&amp;4+15*$A18+4*$A18+10),0)+IF(Analyse!$E$115="X",INDIRECT("'DATA - økonomi'!AK"&amp;4+15*$A18+4*$A18+11),0)+IF(Analyse!$E$116="X",INDIRECT("'DATA - økonomi'!AK"&amp;4+15*$A18+4*$A18+12),0)+IF(Analyse!$E$117="X",INDIRECT("'DATA - økonomi'!AK"&amp;4+15*$A18+4*$A18+13),0)+IF(Analyse!$E$129="X",INDIRECT("'DATA - økonomi'!AK"&amp;4+15*$A18+4*$A18+14),0)</f>
        <v>0</v>
      </c>
      <c r="AL18" s="42">
        <f ca="1">IF(Analyse!$E$3="X",INDIRECT("'DATA - økonomi'!AL"&amp;4+15*$A18+4*$A18+0),0)+IF(Analyse!$E$4="X",INDIRECT("'DATA - økonomi'!AL"&amp;4+15*$A18+4*$A18+1),0)+IF(Analyse!$E$104="X",INDIRECT("'DATA - økonomi'!AL"&amp;4+15*$A18+4*$A18+2),0)+IF(Analyse!$E$105="X",INDIRECT("'DATA - økonomi'!AL"&amp;4+15*$A18+4*$A18+3),0)+IF(Analyse!$E$106="X",INDIRECT("'DATA - økonomi'!AL"&amp;4+15*$A18+4*$A18+4),0)+IF(Analyse!$E$107="X",INDIRECT("'DATA - økonomi'!AL"&amp;4+15*$A18+4*$A18+5),0)+IF(Analyse!$E$108="X",INDIRECT("'DATA - økonomi'!AL"&amp;4+15*$A18+4*$A18+6),0)+IF(Analyse!$E$109="X",INDIRECT("'DATA - økonomi'!AL"&amp;4+15*$A18+4*$A18+7),0)+IF(Analyse!$E$110="X",INDIRECT("'DATA - økonomi'!AL"&amp;4+15*$A18+4*$A18+8),0)+IF(Analyse!$E$111="X",INDIRECT("'DATA - økonomi'!AL"&amp;4+15*$A18+4*$A18+9),0)+IF(Analyse!$E$112="X",INDIRECT("'DATA - økonomi'!AL"&amp;4+15*$A18+4*$A18+10),0)+IF(Analyse!$E$115="X",INDIRECT("'DATA - økonomi'!AL"&amp;4+15*$A18+4*$A18+11),0)+IF(Analyse!$E$116="X",INDIRECT("'DATA - økonomi'!AL"&amp;4+15*$A18+4*$A18+12),0)+IF(Analyse!$E$117="X",INDIRECT("'DATA - økonomi'!AL"&amp;4+15*$A18+4*$A18+13),0)+IF(Analyse!$E$129="X",INDIRECT("'DATA - økonomi'!AL"&amp;4+15*$A18+4*$A18+14),0)</f>
        <v>0</v>
      </c>
      <c r="AM18" s="36"/>
      <c r="AN18" s="41" t="s">
        <v>26</v>
      </c>
      <c r="AO18" s="42">
        <f t="shared" ca="1" si="0"/>
        <v>21741.136999999999</v>
      </c>
      <c r="AP18" s="42">
        <f t="shared" ca="1" si="1"/>
        <v>21668.423000000003</v>
      </c>
      <c r="AQ18" s="42">
        <f t="shared" ca="1" si="2"/>
        <v>21741.136999999999</v>
      </c>
      <c r="AR18" s="42">
        <f t="shared" ca="1" si="3"/>
        <v>21668.423000000003</v>
      </c>
      <c r="AS18" s="42">
        <f t="shared" ca="1" si="4"/>
        <v>21609.73</v>
      </c>
      <c r="AT18" s="42">
        <f t="shared" ca="1" si="5"/>
        <v>21902.61</v>
      </c>
      <c r="AU18" s="42">
        <f t="shared" ca="1" si="6"/>
        <v>22016.507999999998</v>
      </c>
      <c r="AV18" s="42">
        <f t="shared" ca="1" si="7"/>
        <v>22080.929</v>
      </c>
      <c r="AW18" s="42">
        <f t="shared" ca="1" si="8"/>
        <v>22272.93</v>
      </c>
      <c r="AX18" s="42">
        <f t="shared" ca="1" si="9"/>
        <v>22274.784</v>
      </c>
      <c r="AY18" s="36"/>
    </row>
    <row r="19" spans="1:51" x14ac:dyDescent="0.25">
      <c r="A19" s="38">
        <v>15</v>
      </c>
      <c r="B19" s="41" t="s">
        <v>27</v>
      </c>
      <c r="C19" s="42">
        <f ca="1">IF(Analyse!$E$3="X",INDIRECT("'DATA - økonomi'!C"&amp;4+15*$A19+4*$A19+0),0)+IF(Analyse!$E$4="X",INDIRECT("'DATA - økonomi'!C"&amp;4+15*$A19+4*$A19+1),0)+IF(Analyse!$E$104="X",INDIRECT("'DATA - økonomi'!C"&amp;4+15*$A19+4*$A19+2),0)+IF(Analyse!$E$105="X",INDIRECT("'DATA - økonomi'!C"&amp;4+15*$A19+4*$A19+3),0)+IF(Analyse!$E$106="X",INDIRECT("'DATA - økonomi'!C"&amp;4+15*$A19+4*$A19+4),0)+IF(Analyse!$E$107="X",INDIRECT("'DATA - økonomi'!C"&amp;4+15*$A19+4*$A19+5),0)+IF(Analyse!$E$108="X",INDIRECT("'DATA - økonomi'!C"&amp;4+15*$A19+4*$A19+6),0)+IF(Analyse!$E$109="X",INDIRECT("'DATA - økonomi'!C"&amp;4+15*$A19+4*$A19+7),0)+IF(Analyse!$E$110="X",INDIRECT("'DATA - økonomi'!C"&amp;4+15*$A19+4*$A19+8),0)+IF(Analyse!$E$111="X",INDIRECT("'DATA - økonomi'!C"&amp;4+15*$A19+4*$A19+9),0)+IF(Analyse!$E$112="X",INDIRECT("'DATA - økonomi'!C"&amp;4+15*$A19+4*$A19+10),0)+IF(Analyse!$E$115="X",INDIRECT("'DATA - økonomi'!C"&amp;4+15*$A19+4*$A19+11),0)+IF(Analyse!$E$116="X",INDIRECT("'DATA - økonomi'!C"&amp;4+15*$A19+4*$A19+12),0)+IF(Analyse!$E$117="X",INDIRECT("'DATA - økonomi'!C"&amp;4+15*$A19+4*$A19+13),0)+IF(Analyse!$E$129="X",INDIRECT("'DATA - økonomi'!C"&amp;4+15*$A19+4*$A19+14),0)</f>
        <v>0</v>
      </c>
      <c r="D19" s="42">
        <f ca="1">IF(Analyse!$E$3="X",INDIRECT("'DATA - økonomi'!D"&amp;4+15*$A19+4*$A19+0),0)+IF(Analyse!$E$4="X",INDIRECT("'DATA - økonomi'!D"&amp;4+15*$A19+4*$A19+1),0)+IF(Analyse!$E$104="X",INDIRECT("'DATA - økonomi'!D"&amp;4+15*$A19+4*$A19+2),0)+IF(Analyse!$E$105="X",INDIRECT("'DATA - økonomi'!D"&amp;4+15*$A19+4*$A19+3),0)+IF(Analyse!$E$106="X",INDIRECT("'DATA - økonomi'!D"&amp;4+15*$A19+4*$A19+4),0)+IF(Analyse!$E$107="X",INDIRECT("'DATA - økonomi'!D"&amp;4+15*$A19+4*$A19+5),0)+IF(Analyse!$E$108="X",INDIRECT("'DATA - økonomi'!D"&amp;4+15*$A19+4*$A19+6),0)+IF(Analyse!$E$109="X",INDIRECT("'DATA - økonomi'!D"&amp;4+15*$A19+4*$A19+7),0)+IF(Analyse!$E$110="X",INDIRECT("'DATA - økonomi'!D"&amp;4+15*$A19+4*$A19+8),0)+IF(Analyse!$E$111="X",INDIRECT("'DATA - økonomi'!D"&amp;4+15*$A19+4*$A19+9),0)+IF(Analyse!$E$112="X",INDIRECT("'DATA - økonomi'!D"&amp;4+15*$A19+4*$A19+10),0)+IF(Analyse!$E$115="X",INDIRECT("'DATA - økonomi'!D"&amp;4+15*$A19+4*$A19+11),0)+IF(Analyse!$E$116="X",INDIRECT("'DATA - økonomi'!D"&amp;4+15*$A19+4*$A19+12),0)+IF(Analyse!$E$117="X",INDIRECT("'DATA - økonomi'!D"&amp;4+15*$A19+4*$A19+13),0)+IF(Analyse!$E$129="X",INDIRECT("'DATA - økonomi'!D"&amp;4+15*$A19+4*$A19+14),0)</f>
        <v>0</v>
      </c>
      <c r="E19" s="42">
        <f ca="1">IF(Analyse!$E$3="X",INDIRECT("'DATA - økonomi'!E"&amp;4+15*$A19+4*$A19+0),0)+IF(Analyse!$E$4="X",INDIRECT("'DATA - økonomi'!E"&amp;4+15*$A19+4*$A19+1),0)+IF(Analyse!$E$104="X",INDIRECT("'DATA - økonomi'!E"&amp;4+15*$A19+4*$A19+2),0)+IF(Analyse!$E$105="X",INDIRECT("'DATA - økonomi'!E"&amp;4+15*$A19+4*$A19+3),0)+IF(Analyse!$E$106="X",INDIRECT("'DATA - økonomi'!E"&amp;4+15*$A19+4*$A19+4),0)+IF(Analyse!$E$107="X",INDIRECT("'DATA - økonomi'!E"&amp;4+15*$A19+4*$A19+5),0)+IF(Analyse!$E$108="X",INDIRECT("'DATA - økonomi'!E"&amp;4+15*$A19+4*$A19+6),0)+IF(Analyse!$E$109="X",INDIRECT("'DATA - økonomi'!E"&amp;4+15*$A19+4*$A19+7),0)+IF(Analyse!$E$110="X",INDIRECT("'DATA - økonomi'!E"&amp;4+15*$A19+4*$A19+8),0)+IF(Analyse!$E$111="X",INDIRECT("'DATA - økonomi'!E"&amp;4+15*$A19+4*$A19+9),0)+IF(Analyse!$E$112="X",INDIRECT("'DATA - økonomi'!E"&amp;4+15*$A19+4*$A19+10),0)+IF(Analyse!$E$115="X",INDIRECT("'DATA - økonomi'!E"&amp;4+15*$A19+4*$A19+11),0)+IF(Analyse!$E$116="X",INDIRECT("'DATA - økonomi'!E"&amp;4+15*$A19+4*$A19+12),0)+IF(Analyse!$E$117="X",INDIRECT("'DATA - økonomi'!E"&amp;4+15*$A19+4*$A19+13),0)+IF(Analyse!$E$129="X",INDIRECT("'DATA - økonomi'!E"&amp;4+15*$A19+4*$A19+14),0)</f>
        <v>0</v>
      </c>
      <c r="F19" s="42">
        <f ca="1">IF(Analyse!$E$3="X",INDIRECT("'DATA - økonomi'!F"&amp;4+15*$A19+4*$A19+0),0)+IF(Analyse!$E$4="X",INDIRECT("'DATA - økonomi'!F"&amp;4+15*$A19+4*$A19+1),0)+IF(Analyse!$E$104="X",INDIRECT("'DATA - økonomi'!F"&amp;4+15*$A19+4*$A19+2),0)+IF(Analyse!$E$105="X",INDIRECT("'DATA - økonomi'!F"&amp;4+15*$A19+4*$A19+3),0)+IF(Analyse!$E$106="X",INDIRECT("'DATA - økonomi'!F"&amp;4+15*$A19+4*$A19+4),0)+IF(Analyse!$E$107="X",INDIRECT("'DATA - økonomi'!F"&amp;4+15*$A19+4*$A19+5),0)+IF(Analyse!$E$108="X",INDIRECT("'DATA - økonomi'!F"&amp;4+15*$A19+4*$A19+6),0)+IF(Analyse!$E$109="X",INDIRECT("'DATA - økonomi'!F"&amp;4+15*$A19+4*$A19+7),0)+IF(Analyse!$E$110="X",INDIRECT("'DATA - økonomi'!F"&amp;4+15*$A19+4*$A19+8),0)+IF(Analyse!$E$111="X",INDIRECT("'DATA - økonomi'!F"&amp;4+15*$A19+4*$A19+9),0)+IF(Analyse!$E$112="X",INDIRECT("'DATA - økonomi'!F"&amp;4+15*$A19+4*$A19+10),0)+IF(Analyse!$E$115="X",INDIRECT("'DATA - økonomi'!F"&amp;4+15*$A19+4*$A19+11),0)+IF(Analyse!$E$116="X",INDIRECT("'DATA - økonomi'!F"&amp;4+15*$A19+4*$A19+12),0)+IF(Analyse!$E$117="X",INDIRECT("'DATA - økonomi'!F"&amp;4+15*$A19+4*$A19+13),0)+IF(Analyse!$E$129="X",INDIRECT("'DATA - økonomi'!F"&amp;4+15*$A19+4*$A19+14),0)</f>
        <v>0</v>
      </c>
      <c r="G19" s="42">
        <f ca="1">IF(Analyse!$E$3="X",INDIRECT("'DATA - økonomi'!G"&amp;4+15*$A19+4*$A19+0),0)+IF(Analyse!$E$4="X",INDIRECT("'DATA - økonomi'!G"&amp;4+15*$A19+4*$A19+1),0)+IF(Analyse!$E$104="X",INDIRECT("'DATA - økonomi'!G"&amp;4+15*$A19+4*$A19+2),0)+IF(Analyse!$E$105="X",INDIRECT("'DATA - økonomi'!G"&amp;4+15*$A19+4*$A19+3),0)+IF(Analyse!$E$106="X",INDIRECT("'DATA - økonomi'!G"&amp;4+15*$A19+4*$A19+4),0)+IF(Analyse!$E$107="X",INDIRECT("'DATA - økonomi'!G"&amp;4+15*$A19+4*$A19+5),0)+IF(Analyse!$E$108="X",INDIRECT("'DATA - økonomi'!G"&amp;4+15*$A19+4*$A19+6),0)+IF(Analyse!$E$109="X",INDIRECT("'DATA - økonomi'!G"&amp;4+15*$A19+4*$A19+7),0)+IF(Analyse!$E$110="X",INDIRECT("'DATA - økonomi'!G"&amp;4+15*$A19+4*$A19+8),0)+IF(Analyse!$E$111="X",INDIRECT("'DATA - økonomi'!G"&amp;4+15*$A19+4*$A19+9),0)+IF(Analyse!$E$112="X",INDIRECT("'DATA - økonomi'!G"&amp;4+15*$A19+4*$A19+10),0)+IF(Analyse!$E$115="X",INDIRECT("'DATA - økonomi'!G"&amp;4+15*$A19+4*$A19+11),0)+IF(Analyse!$E$116="X",INDIRECT("'DATA - økonomi'!G"&amp;4+15*$A19+4*$A19+12),0)+IF(Analyse!$E$117="X",INDIRECT("'DATA - økonomi'!G"&amp;4+15*$A19+4*$A19+13),0)+IF(Analyse!$E$129="X",INDIRECT("'DATA - økonomi'!G"&amp;4+15*$A19+4*$A19+14),0)</f>
        <v>0</v>
      </c>
      <c r="H19" s="42">
        <f ca="1">IF(Analyse!$E$3="X",INDIRECT("'DATA - økonomi'!H"&amp;4+15*$A19+4*$A19+0),0)+IF(Analyse!$E$4="X",INDIRECT("'DATA - økonomi'!H"&amp;4+15*$A19+4*$A19+1),0)+IF(Analyse!$E$104="X",INDIRECT("'DATA - økonomi'!H"&amp;4+15*$A19+4*$A19+2),0)+IF(Analyse!$E$105="X",INDIRECT("'DATA - økonomi'!H"&amp;4+15*$A19+4*$A19+3),0)+IF(Analyse!$E$106="X",INDIRECT("'DATA - økonomi'!H"&amp;4+15*$A19+4*$A19+4),0)+IF(Analyse!$E$107="X",INDIRECT("'DATA - økonomi'!H"&amp;4+15*$A19+4*$A19+5),0)+IF(Analyse!$E$108="X",INDIRECT("'DATA - økonomi'!H"&amp;4+15*$A19+4*$A19+6),0)+IF(Analyse!$E$109="X",INDIRECT("'DATA - økonomi'!H"&amp;4+15*$A19+4*$A19+7),0)+IF(Analyse!$E$110="X",INDIRECT("'DATA - økonomi'!H"&amp;4+15*$A19+4*$A19+8),0)+IF(Analyse!$E$111="X",INDIRECT("'DATA - økonomi'!H"&amp;4+15*$A19+4*$A19+9),0)+IF(Analyse!$E$112="X",INDIRECT("'DATA - økonomi'!H"&amp;4+15*$A19+4*$A19+10),0)+IF(Analyse!$E$115="X",INDIRECT("'DATA - økonomi'!H"&amp;4+15*$A19+4*$A19+11),0)+IF(Analyse!$E$116="X",INDIRECT("'DATA - økonomi'!H"&amp;4+15*$A19+4*$A19+12),0)+IF(Analyse!$E$117="X",INDIRECT("'DATA - økonomi'!H"&amp;4+15*$A19+4*$A19+13),0)+IF(Analyse!$E$129="X",INDIRECT("'DATA - økonomi'!H"&amp;4+15*$A19+4*$A19+14),0)</f>
        <v>0</v>
      </c>
      <c r="I19" s="42">
        <f ca="1">IF(Analyse!$E$3="X",INDIRECT("'DATA - økonomi'!I"&amp;4+15*$A19+4*$A19+0),0)+IF(Analyse!$E$4="X",INDIRECT("'DATA - økonomi'!I"&amp;4+15*$A19+4*$A19+1),0)+IF(Analyse!$E$104="X",INDIRECT("'DATA - økonomi'!I"&amp;4+15*$A19+4*$A19+2),0)+IF(Analyse!$E$105="X",INDIRECT("'DATA - økonomi'!I"&amp;4+15*$A19+4*$A19+3),0)+IF(Analyse!$E$106="X",INDIRECT("'DATA - økonomi'!I"&amp;4+15*$A19+4*$A19+4),0)+IF(Analyse!$E$107="X",INDIRECT("'DATA - økonomi'!I"&amp;4+15*$A19+4*$A19+5),0)+IF(Analyse!$E$108="X",INDIRECT("'DATA - økonomi'!I"&amp;4+15*$A19+4*$A19+6),0)+IF(Analyse!$E$109="X",INDIRECT("'DATA - økonomi'!I"&amp;4+15*$A19+4*$A19+7),0)+IF(Analyse!$E$110="X",INDIRECT("'DATA - økonomi'!I"&amp;4+15*$A19+4*$A19+8),0)+IF(Analyse!$E$111="X",INDIRECT("'DATA - økonomi'!I"&amp;4+15*$A19+4*$A19+9),0)+IF(Analyse!$E$112="X",INDIRECT("'DATA - økonomi'!I"&amp;4+15*$A19+4*$A19+10),0)+IF(Analyse!$E$115="X",INDIRECT("'DATA - økonomi'!I"&amp;4+15*$A19+4*$A19+11),0)+IF(Analyse!$E$116="X",INDIRECT("'DATA - økonomi'!I"&amp;4+15*$A19+4*$A19+12),0)+IF(Analyse!$E$117="X",INDIRECT("'DATA - økonomi'!I"&amp;4+15*$A19+4*$A19+13),0)+IF(Analyse!$E$129="X",INDIRECT("'DATA - økonomi'!I"&amp;4+15*$A19+4*$A19+14),0)</f>
        <v>0</v>
      </c>
      <c r="J19" s="42">
        <f ca="1">IF(Analyse!$E$3="X",INDIRECT("'DATA - økonomi'!J"&amp;4+15*$A19+4*$A19+0),0)+IF(Analyse!$E$4="X",INDIRECT("'DATA - økonomi'!J"&amp;4+15*$A19+4*$A19+1),0)+IF(Analyse!$E$104="X",INDIRECT("'DATA - økonomi'!J"&amp;4+15*$A19+4*$A19+2),0)+IF(Analyse!$E$105="X",INDIRECT("'DATA - økonomi'!J"&amp;4+15*$A19+4*$A19+3),0)+IF(Analyse!$E$106="X",INDIRECT("'DATA - økonomi'!J"&amp;4+15*$A19+4*$A19+4),0)+IF(Analyse!$E$107="X",INDIRECT("'DATA - økonomi'!J"&amp;4+15*$A19+4*$A19+5),0)+IF(Analyse!$E$108="X",INDIRECT("'DATA - økonomi'!J"&amp;4+15*$A19+4*$A19+6),0)+IF(Analyse!$E$109="X",INDIRECT("'DATA - økonomi'!J"&amp;4+15*$A19+4*$A19+7),0)+IF(Analyse!$E$110="X",INDIRECT("'DATA - økonomi'!J"&amp;4+15*$A19+4*$A19+8),0)+IF(Analyse!$E$111="X",INDIRECT("'DATA - økonomi'!J"&amp;4+15*$A19+4*$A19+9),0)+IF(Analyse!$E$112="X",INDIRECT("'DATA - økonomi'!J"&amp;4+15*$A19+4*$A19+10),0)+IF(Analyse!$E$115="X",INDIRECT("'DATA - økonomi'!J"&amp;4+15*$A19+4*$A19+11),0)+IF(Analyse!$E$116="X",INDIRECT("'DATA - økonomi'!J"&amp;4+15*$A19+4*$A19+12),0)+IF(Analyse!$E$117="X",INDIRECT("'DATA - økonomi'!J"&amp;4+15*$A19+4*$A19+13),0)+IF(Analyse!$E$129="X",INDIRECT("'DATA - økonomi'!J"&amp;4+15*$A19+4*$A19+14),0)</f>
        <v>0</v>
      </c>
      <c r="K19" s="42">
        <f ca="1">IF(Analyse!$E$3="X",INDIRECT("'DATA - økonomi'!K"&amp;4+15*$A19+4*$A19+0),0)+IF(Analyse!$E$4="X",INDIRECT("'DATA - økonomi'!K"&amp;4+15*$A19+4*$A19+1),0)+IF(Analyse!$E$104="X",INDIRECT("'DATA - økonomi'!K"&amp;4+15*$A19+4*$A19+2),0)+IF(Analyse!$E$105="X",INDIRECT("'DATA - økonomi'!K"&amp;4+15*$A19+4*$A19+3),0)+IF(Analyse!$E$106="X",INDIRECT("'DATA - økonomi'!K"&amp;4+15*$A19+4*$A19+4),0)+IF(Analyse!$E$107="X",INDIRECT("'DATA - økonomi'!K"&amp;4+15*$A19+4*$A19+5),0)+IF(Analyse!$E$108="X",INDIRECT("'DATA - økonomi'!K"&amp;4+15*$A19+4*$A19+6),0)+IF(Analyse!$E$109="X",INDIRECT("'DATA - økonomi'!K"&amp;4+15*$A19+4*$A19+7),0)+IF(Analyse!$E$110="X",INDIRECT("'DATA - økonomi'!K"&amp;4+15*$A19+4*$A19+8),0)+IF(Analyse!$E$111="X",INDIRECT("'DATA - økonomi'!K"&amp;4+15*$A19+4*$A19+9),0)+IF(Analyse!$E$112="X",INDIRECT("'DATA - økonomi'!K"&amp;4+15*$A19+4*$A19+10),0)+IF(Analyse!$E$115="X",INDIRECT("'DATA - økonomi'!K"&amp;4+15*$A19+4*$A19+11),0)+IF(Analyse!$E$116="X",INDIRECT("'DATA - økonomi'!K"&amp;4+15*$A19+4*$A19+12),0)+IF(Analyse!$E$117="X",INDIRECT("'DATA - økonomi'!K"&amp;4+15*$A19+4*$A19+13),0)+IF(Analyse!$E$129="X",INDIRECT("'DATA - økonomi'!K"&amp;4+15*$A19+4*$A19+14),0)</f>
        <v>0</v>
      </c>
      <c r="L19" s="42">
        <f ca="1">IF(Analyse!$E$3="X",INDIRECT("'DATA - økonomi'!L"&amp;4+15*$A19+4*$A19+0),0)+IF(Analyse!$E$4="X",INDIRECT("'DATA - økonomi'!L"&amp;4+15*$A19+4*$A19+1),0)+IF(Analyse!$E$104="X",INDIRECT("'DATA - økonomi'!L"&amp;4+15*$A19+4*$A19+2),0)+IF(Analyse!$E$105="X",INDIRECT("'DATA - økonomi'!L"&amp;4+15*$A19+4*$A19+3),0)+IF(Analyse!$E$106="X",INDIRECT("'DATA - økonomi'!L"&amp;4+15*$A19+4*$A19+4),0)+IF(Analyse!$E$107="X",INDIRECT("'DATA - økonomi'!L"&amp;4+15*$A19+4*$A19+5),0)+IF(Analyse!$E$108="X",INDIRECT("'DATA - økonomi'!L"&amp;4+15*$A19+4*$A19+6),0)+IF(Analyse!$E$109="X",INDIRECT("'DATA - økonomi'!L"&amp;4+15*$A19+4*$A19+7),0)+IF(Analyse!$E$110="X",INDIRECT("'DATA - økonomi'!L"&amp;4+15*$A19+4*$A19+8),0)+IF(Analyse!$E$111="X",INDIRECT("'DATA - økonomi'!L"&amp;4+15*$A19+4*$A19+9),0)+IF(Analyse!$E$112="X",INDIRECT("'DATA - økonomi'!L"&amp;4+15*$A19+4*$A19+10),0)+IF(Analyse!$E$115="X",INDIRECT("'DATA - økonomi'!L"&amp;4+15*$A19+4*$A19+11),0)+IF(Analyse!$E$116="X",INDIRECT("'DATA - økonomi'!L"&amp;4+15*$A19+4*$A19+12),0)+IF(Analyse!$E$117="X",INDIRECT("'DATA - økonomi'!L"&amp;4+15*$A19+4*$A19+13),0)+IF(Analyse!$E$129="X",INDIRECT("'DATA - økonomi'!L"&amp;4+15*$A19+4*$A19+14),0)</f>
        <v>0</v>
      </c>
      <c r="M19" s="42">
        <f ca="1">IF(Analyse!$E$3="X",INDIRECT("'DATA - økonomi'!M"&amp;4+15*$A19+4*$A19+0),0)+IF(Analyse!$E$4="X",INDIRECT("'DATA - økonomi'!M"&amp;4+15*$A19+4*$A19+1),0)+IF(Analyse!$E$104="X",INDIRECT("'DATA - økonomi'!M"&amp;4+15*$A19+4*$A19+2),0)+IF(Analyse!$E$105="X",INDIRECT("'DATA - økonomi'!M"&amp;4+15*$A19+4*$A19+3),0)+IF(Analyse!$E$106="X",INDIRECT("'DATA - økonomi'!M"&amp;4+15*$A19+4*$A19+4),0)+IF(Analyse!$E$107="X",INDIRECT("'DATA - økonomi'!M"&amp;4+15*$A19+4*$A19+5),0)+IF(Analyse!$E$108="X",INDIRECT("'DATA - økonomi'!M"&amp;4+15*$A19+4*$A19+6),0)+IF(Analyse!$E$109="X",INDIRECT("'DATA - økonomi'!M"&amp;4+15*$A19+4*$A19+7),0)+IF(Analyse!$E$110="X",INDIRECT("'DATA - økonomi'!M"&amp;4+15*$A19+4*$A19+8),0)+IF(Analyse!$E$111="X",INDIRECT("'DATA - økonomi'!M"&amp;4+15*$A19+4*$A19+9),0)+IF(Analyse!$E$112="X",INDIRECT("'DATA - økonomi'!M"&amp;4+15*$A19+4*$A19+10),0)+IF(Analyse!$E$115="X",INDIRECT("'DATA - økonomi'!M"&amp;4+15*$A19+4*$A19+11),0)+IF(Analyse!$E$116="X",INDIRECT("'DATA - økonomi'!M"&amp;4+15*$A19+4*$A19+12),0)+IF(Analyse!$E$117="X",INDIRECT("'DATA - økonomi'!M"&amp;4+15*$A19+4*$A19+13),0)+IF(Analyse!$E$129="X",INDIRECT("'DATA - økonomi'!M"&amp;4+15*$A19+4*$A19+14),0)</f>
        <v>0</v>
      </c>
      <c r="N19" s="38"/>
      <c r="O19" s="41" t="s">
        <v>27</v>
      </c>
      <c r="P19" s="42">
        <f ca="1">IF(Analyse!$E$3="X",INDIRECT("'DATA - økonomi'!P"&amp;4+15*$A19+4*$A19+0),0)+IF(Analyse!$E$4="X",INDIRECT("'DATA - økonomi'!P"&amp;4+15*$A19+4*$A19+1),0)+IF(Analyse!$E$104="X",INDIRECT("'DATA - økonomi'!P"&amp;4+15*$A19+4*$A19+2),0)+IF(Analyse!$E$105="X",INDIRECT("'DATA - økonomi'!P"&amp;4+15*$A19+4*$A19+3),0)+IF(Analyse!$E$106="X",INDIRECT("'DATA - økonomi'!P"&amp;4+15*$A19+4*$A19+4),0)+IF(Analyse!$E$107="X",INDIRECT("'DATA - økonomi'!P"&amp;4+15*$A19+4*$A19+5),0)+IF(Analyse!$E$108="X",INDIRECT("'DATA - økonomi'!P"&amp;4+15*$A19+4*$A19+6),0)+IF(Analyse!$E$109="X",INDIRECT("'DATA - økonomi'!P"&amp;4+15*$A19+4*$A19+7),0)+IF(Analyse!$E$110="X",INDIRECT("'DATA - økonomi'!P"&amp;4+15*$A19+4*$A19+8),0)+IF(Analyse!$E$111="X",INDIRECT("'DATA - økonomi'!P"&amp;4+15*$A19+4*$A19+9),0)+IF(Analyse!$E$112="X",INDIRECT("'DATA - økonomi'!P"&amp;4+15*$A19+4*$A19+10),0)+IF(Analyse!$E$115="X",INDIRECT("'DATA - økonomi'!P"&amp;4+15*$A19+4*$A19+11),0)+IF(Analyse!$E$116="X",INDIRECT("'DATA - økonomi'!P"&amp;4+15*$A19+4*$A19+12),0)+IF(Analyse!$E$117="X",INDIRECT("'DATA - økonomi'!P"&amp;4+15*$A19+4*$A19+13),0)+IF(Analyse!$E$129="X",INDIRECT("'DATA - økonomi'!P"&amp;4+15*$A19+4*$A19+14),0)</f>
        <v>0</v>
      </c>
      <c r="Q19" s="42">
        <f ca="1">IF(Analyse!$E$3="X",INDIRECT("'DATA - økonomi'!Q"&amp;4+15*$A19+4*$A19+0),0)+IF(Analyse!$E$4="X",INDIRECT("'DATA - økonomi'!Q"&amp;4+15*$A19+4*$A19+1),0)+IF(Analyse!$E$104="X",INDIRECT("'DATA - økonomi'!Q"&amp;4+15*$A19+4*$A19+2),0)+IF(Analyse!$E$105="X",INDIRECT("'DATA - økonomi'!Q"&amp;4+15*$A19+4*$A19+3),0)+IF(Analyse!$E$106="X",INDIRECT("'DATA - økonomi'!Q"&amp;4+15*$A19+4*$A19+4),0)+IF(Analyse!$E$107="X",INDIRECT("'DATA - økonomi'!Q"&amp;4+15*$A19+4*$A19+5),0)+IF(Analyse!$E$108="X",INDIRECT("'DATA - økonomi'!Q"&amp;4+15*$A19+4*$A19+6),0)+IF(Analyse!$E$109="X",INDIRECT("'DATA - økonomi'!Q"&amp;4+15*$A19+4*$A19+7),0)+IF(Analyse!$E$110="X",INDIRECT("'DATA - økonomi'!Q"&amp;4+15*$A19+4*$A19+8),0)+IF(Analyse!$E$111="X",INDIRECT("'DATA - økonomi'!Q"&amp;4+15*$A19+4*$A19+9),0)+IF(Analyse!$E$112="X",INDIRECT("'DATA - økonomi'!Q"&amp;4+15*$A19+4*$A19+10),0)+IF(Analyse!$E$115="X",INDIRECT("'DATA - økonomi'!Q"&amp;4+15*$A19+4*$A19+11),0)+IF(Analyse!$E$116="X",INDIRECT("'DATA - økonomi'!Q"&amp;4+15*$A19+4*$A19+12),0)+IF(Analyse!$E$117="X",INDIRECT("'DATA - økonomi'!Q"&amp;4+15*$A19+4*$A19+13),0)+IF(Analyse!$E$129="X",INDIRECT("'DATA - økonomi'!Q"&amp;4+15*$A19+4*$A19+14),0)</f>
        <v>0</v>
      </c>
      <c r="R19" s="42">
        <f ca="1">IF(Analyse!$E$3="X",INDIRECT("'DATA - økonomi'!R"&amp;4+15*$A19+4*$A19+0),0)+IF(Analyse!$E$4="X",INDIRECT("'DATA - økonomi'!R"&amp;4+15*$A19+4*$A19+1),0)+IF(Analyse!$E$104="X",INDIRECT("'DATA - økonomi'!R"&amp;4+15*$A19+4*$A19+2),0)+IF(Analyse!$E$105="X",INDIRECT("'DATA - økonomi'!R"&amp;4+15*$A19+4*$A19+3),0)+IF(Analyse!$E$106="X",INDIRECT("'DATA - økonomi'!R"&amp;4+15*$A19+4*$A19+4),0)+IF(Analyse!$E$107="X",INDIRECT("'DATA - økonomi'!R"&amp;4+15*$A19+4*$A19+5),0)+IF(Analyse!$E$108="X",INDIRECT("'DATA - økonomi'!R"&amp;4+15*$A19+4*$A19+6),0)+IF(Analyse!$E$109="X",INDIRECT("'DATA - økonomi'!R"&amp;4+15*$A19+4*$A19+7),0)+IF(Analyse!$E$110="X",INDIRECT("'DATA - økonomi'!R"&amp;4+15*$A19+4*$A19+8),0)+IF(Analyse!$E$111="X",INDIRECT("'DATA - økonomi'!R"&amp;4+15*$A19+4*$A19+9),0)+IF(Analyse!$E$112="X",INDIRECT("'DATA - økonomi'!R"&amp;4+15*$A19+4*$A19+10),0)+IF(Analyse!$E$115="X",INDIRECT("'DATA - økonomi'!R"&amp;4+15*$A19+4*$A19+11),0)+IF(Analyse!$E$116="X",INDIRECT("'DATA - økonomi'!R"&amp;4+15*$A19+4*$A19+12),0)+IF(Analyse!$E$117="X",INDIRECT("'DATA - økonomi'!R"&amp;4+15*$A19+4*$A19+13),0)+IF(Analyse!$E$129="X",INDIRECT("'DATA - økonomi'!R"&amp;4+15*$A19+4*$A19+14),0)</f>
        <v>0</v>
      </c>
      <c r="S19" s="42">
        <f ca="1">IF(Analyse!$E$3="X",INDIRECT("'DATA - økonomi'!S"&amp;4+15*$A19+4*$A19+0),0)+IF(Analyse!$E$4="X",INDIRECT("'DATA - økonomi'!S"&amp;4+15*$A19+4*$A19+1),0)+IF(Analyse!$E$104="X",INDIRECT("'DATA - økonomi'!S"&amp;4+15*$A19+4*$A19+2),0)+IF(Analyse!$E$105="X",INDIRECT("'DATA - økonomi'!S"&amp;4+15*$A19+4*$A19+3),0)+IF(Analyse!$E$106="X",INDIRECT("'DATA - økonomi'!S"&amp;4+15*$A19+4*$A19+4),0)+IF(Analyse!$E$107="X",INDIRECT("'DATA - økonomi'!S"&amp;4+15*$A19+4*$A19+5),0)+IF(Analyse!$E$108="X",INDIRECT("'DATA - økonomi'!S"&amp;4+15*$A19+4*$A19+6),0)+IF(Analyse!$E$109="X",INDIRECT("'DATA - økonomi'!S"&amp;4+15*$A19+4*$A19+7),0)+IF(Analyse!$E$110="X",INDIRECT("'DATA - økonomi'!S"&amp;4+15*$A19+4*$A19+8),0)+IF(Analyse!$E$111="X",INDIRECT("'DATA - økonomi'!S"&amp;4+15*$A19+4*$A19+9),0)+IF(Analyse!$E$112="X",INDIRECT("'DATA - økonomi'!S"&amp;4+15*$A19+4*$A19+10),0)+IF(Analyse!$E$115="X",INDIRECT("'DATA - økonomi'!S"&amp;4+15*$A19+4*$A19+11),0)+IF(Analyse!$E$116="X",INDIRECT("'DATA - økonomi'!S"&amp;4+15*$A19+4*$A19+12),0)+IF(Analyse!$E$117="X",INDIRECT("'DATA - økonomi'!S"&amp;4+15*$A19+4*$A19+13),0)+IF(Analyse!$E$129="X",INDIRECT("'DATA - økonomi'!S"&amp;4+15*$A19+4*$A19+14),0)</f>
        <v>0</v>
      </c>
      <c r="T19" s="42">
        <f ca="1">IF(Analyse!$E$3="X",INDIRECT("'DATA - økonomi'!T"&amp;4+15*$A19+4*$A19+0),0)+IF(Analyse!$E$4="X",INDIRECT("'DATA - økonomi'!T"&amp;4+15*$A19+4*$A19+1),0)+IF(Analyse!$E$104="X",INDIRECT("'DATA - økonomi'!T"&amp;4+15*$A19+4*$A19+2),0)+IF(Analyse!$E$105="X",INDIRECT("'DATA - økonomi'!T"&amp;4+15*$A19+4*$A19+3),0)+IF(Analyse!$E$106="X",INDIRECT("'DATA - økonomi'!T"&amp;4+15*$A19+4*$A19+4),0)+IF(Analyse!$E$107="X",INDIRECT("'DATA - økonomi'!T"&amp;4+15*$A19+4*$A19+5),0)+IF(Analyse!$E$108="X",INDIRECT("'DATA - økonomi'!T"&amp;4+15*$A19+4*$A19+6),0)+IF(Analyse!$E$109="X",INDIRECT("'DATA - økonomi'!T"&amp;4+15*$A19+4*$A19+7),0)+IF(Analyse!$E$110="X",INDIRECT("'DATA - økonomi'!T"&amp;4+15*$A19+4*$A19+8),0)+IF(Analyse!$E$111="X",INDIRECT("'DATA - økonomi'!T"&amp;4+15*$A19+4*$A19+9),0)+IF(Analyse!$E$112="X",INDIRECT("'DATA - økonomi'!T"&amp;4+15*$A19+4*$A19+10),0)+IF(Analyse!$E$115="X",INDIRECT("'DATA - økonomi'!T"&amp;4+15*$A19+4*$A19+11),0)+IF(Analyse!$E$116="X",INDIRECT("'DATA - økonomi'!T"&amp;4+15*$A19+4*$A19+12),0)+IF(Analyse!$E$117="X",INDIRECT("'DATA - økonomi'!T"&amp;4+15*$A19+4*$A19+13),0)+IF(Analyse!$E$129="X",INDIRECT("'DATA - økonomi'!T"&amp;4+15*$A19+4*$A19+14),0)</f>
        <v>0</v>
      </c>
      <c r="U19" s="42">
        <f ca="1">IF(Analyse!$E$3="X",INDIRECT("'DATA - økonomi'!U"&amp;4+15*$A19+4*$A19+0),0)+IF(Analyse!$E$4="X",INDIRECT("'DATA - økonomi'!U"&amp;4+15*$A19+4*$A19+1),0)+IF(Analyse!$E$104="X",INDIRECT("'DATA - økonomi'!U"&amp;4+15*$A19+4*$A19+2),0)+IF(Analyse!$E$105="X",INDIRECT("'DATA - økonomi'!U"&amp;4+15*$A19+4*$A19+3),0)+IF(Analyse!$E$106="X",INDIRECT("'DATA - økonomi'!U"&amp;4+15*$A19+4*$A19+4),0)+IF(Analyse!$E$107="X",INDIRECT("'DATA - økonomi'!U"&amp;4+15*$A19+4*$A19+5),0)+IF(Analyse!$E$108="X",INDIRECT("'DATA - økonomi'!U"&amp;4+15*$A19+4*$A19+6),0)+IF(Analyse!$E$109="X",INDIRECT("'DATA - økonomi'!U"&amp;4+15*$A19+4*$A19+7),0)+IF(Analyse!$E$110="X",INDIRECT("'DATA - økonomi'!U"&amp;4+15*$A19+4*$A19+8),0)+IF(Analyse!$E$111="X",INDIRECT("'DATA - økonomi'!U"&amp;4+15*$A19+4*$A19+9),0)+IF(Analyse!$E$112="X",INDIRECT("'DATA - økonomi'!U"&amp;4+15*$A19+4*$A19+10),0)+IF(Analyse!$E$115="X",INDIRECT("'DATA - økonomi'!U"&amp;4+15*$A19+4*$A19+11),0)+IF(Analyse!$E$116="X",INDIRECT("'DATA - økonomi'!U"&amp;4+15*$A19+4*$A19+12),0)+IF(Analyse!$E$117="X",INDIRECT("'DATA - økonomi'!U"&amp;4+15*$A19+4*$A19+13),0)+IF(Analyse!$E$129="X",INDIRECT("'DATA - økonomi'!U"&amp;4+15*$A19+4*$A19+14),0)</f>
        <v>0</v>
      </c>
      <c r="V19" s="42">
        <f ca="1">IF(Analyse!$E$3="X",INDIRECT("'DATA - økonomi'!V"&amp;4+15*$A19+4*$A19+0),0)+IF(Analyse!$E$4="X",INDIRECT("'DATA - økonomi'!V"&amp;4+15*$A19+4*$A19+1),0)+IF(Analyse!$E$104="X",INDIRECT("'DATA - økonomi'!V"&amp;4+15*$A19+4*$A19+2),0)+IF(Analyse!$E$105="X",INDIRECT("'DATA - økonomi'!V"&amp;4+15*$A19+4*$A19+3),0)+IF(Analyse!$E$106="X",INDIRECT("'DATA - økonomi'!V"&amp;4+15*$A19+4*$A19+4),0)+IF(Analyse!$E$107="X",INDIRECT("'DATA - økonomi'!V"&amp;4+15*$A19+4*$A19+5),0)+IF(Analyse!$E$108="X",INDIRECT("'DATA - økonomi'!V"&amp;4+15*$A19+4*$A19+6),0)+IF(Analyse!$E$109="X",INDIRECT("'DATA - økonomi'!V"&amp;4+15*$A19+4*$A19+7),0)+IF(Analyse!$E$110="X",INDIRECT("'DATA - økonomi'!V"&amp;4+15*$A19+4*$A19+8),0)+IF(Analyse!$E$111="X",INDIRECT("'DATA - økonomi'!V"&amp;4+15*$A19+4*$A19+9),0)+IF(Analyse!$E$112="X",INDIRECT("'DATA - økonomi'!V"&amp;4+15*$A19+4*$A19+10),0)+IF(Analyse!$E$115="X",INDIRECT("'DATA - økonomi'!V"&amp;4+15*$A19+4*$A19+11),0)+IF(Analyse!$E$116="X",INDIRECT("'DATA - økonomi'!V"&amp;4+15*$A19+4*$A19+12),0)+IF(Analyse!$E$117="X",INDIRECT("'DATA - økonomi'!V"&amp;4+15*$A19+4*$A19+13),0)+IF(Analyse!$E$129="X",INDIRECT("'DATA - økonomi'!V"&amp;4+15*$A19+4*$A19+14),0)</f>
        <v>0</v>
      </c>
      <c r="W19" s="42">
        <f ca="1">IF(Analyse!$E$3="X",INDIRECT("'DATA - økonomi'!W"&amp;4+15*$A19+4*$A19+0),0)+IF(Analyse!$E$4="X",INDIRECT("'DATA - økonomi'!W"&amp;4+15*$A19+4*$A19+1),0)+IF(Analyse!$E$104="X",INDIRECT("'DATA - økonomi'!W"&amp;4+15*$A19+4*$A19+2),0)+IF(Analyse!$E$105="X",INDIRECT("'DATA - økonomi'!W"&amp;4+15*$A19+4*$A19+3),0)+IF(Analyse!$E$106="X",INDIRECT("'DATA - økonomi'!W"&amp;4+15*$A19+4*$A19+4),0)+IF(Analyse!$E$107="X",INDIRECT("'DATA - økonomi'!W"&amp;4+15*$A19+4*$A19+5),0)+IF(Analyse!$E$108="X",INDIRECT("'DATA - økonomi'!W"&amp;4+15*$A19+4*$A19+6),0)+IF(Analyse!$E$109="X",INDIRECT("'DATA - økonomi'!W"&amp;4+15*$A19+4*$A19+7),0)+IF(Analyse!$E$110="X",INDIRECT("'DATA - økonomi'!W"&amp;4+15*$A19+4*$A19+8),0)+IF(Analyse!$E$111="X",INDIRECT("'DATA - økonomi'!W"&amp;4+15*$A19+4*$A19+9),0)+IF(Analyse!$E$112="X",INDIRECT("'DATA - økonomi'!W"&amp;4+15*$A19+4*$A19+10),0)+IF(Analyse!$E$115="X",INDIRECT("'DATA - økonomi'!W"&amp;4+15*$A19+4*$A19+11),0)+IF(Analyse!$E$116="X",INDIRECT("'DATA - økonomi'!W"&amp;4+15*$A19+4*$A19+12),0)+IF(Analyse!$E$117="X",INDIRECT("'DATA - økonomi'!W"&amp;4+15*$A19+4*$A19+13),0)+IF(Analyse!$E$129="X",INDIRECT("'DATA - økonomi'!W"&amp;4+15*$A19+4*$A19+14),0)</f>
        <v>0</v>
      </c>
      <c r="X19" s="42">
        <f ca="1">IF(Analyse!$E$3="X",INDIRECT("'DATA - økonomi'!X"&amp;4+15*$A19+4*$A19+0),0)+IF(Analyse!$E$4="X",INDIRECT("'DATA - økonomi'!X"&amp;4+15*$A19+4*$A19+1),0)+IF(Analyse!$E$104="X",INDIRECT("'DATA - økonomi'!X"&amp;4+15*$A19+4*$A19+2),0)+IF(Analyse!$E$105="X",INDIRECT("'DATA - økonomi'!X"&amp;4+15*$A19+4*$A19+3),0)+IF(Analyse!$E$106="X",INDIRECT("'DATA - økonomi'!X"&amp;4+15*$A19+4*$A19+4),0)+IF(Analyse!$E$107="X",INDIRECT("'DATA - økonomi'!X"&amp;4+15*$A19+4*$A19+5),0)+IF(Analyse!$E$108="X",INDIRECT("'DATA - økonomi'!X"&amp;4+15*$A19+4*$A19+6),0)+IF(Analyse!$E$109="X",INDIRECT("'DATA - økonomi'!X"&amp;4+15*$A19+4*$A19+7),0)+IF(Analyse!$E$110="X",INDIRECT("'DATA - økonomi'!X"&amp;4+15*$A19+4*$A19+8),0)+IF(Analyse!$E$111="X",INDIRECT("'DATA - økonomi'!X"&amp;4+15*$A19+4*$A19+9),0)+IF(Analyse!$E$112="X",INDIRECT("'DATA - økonomi'!X"&amp;4+15*$A19+4*$A19+10),0)+IF(Analyse!$E$115="X",INDIRECT("'DATA - økonomi'!X"&amp;4+15*$A19+4*$A19+11),0)+IF(Analyse!$E$116="X",INDIRECT("'DATA - økonomi'!X"&amp;4+15*$A19+4*$A19+12),0)+IF(Analyse!$E$117="X",INDIRECT("'DATA - økonomi'!X"&amp;4+15*$A19+4*$A19+13),0)+IF(Analyse!$E$129="X",INDIRECT("'DATA - økonomi'!X"&amp;4+15*$A19+4*$A19+14),0)</f>
        <v>0</v>
      </c>
      <c r="Y19" s="42">
        <f ca="1">IF(Analyse!$E$3="X",INDIRECT("'DATA - økonomi'!Y"&amp;4+15*$A19+4*$A19+0),0)+IF(Analyse!$E$4="X",INDIRECT("'DATA - økonomi'!Y"&amp;4+15*$A19+4*$A19+1),0)+IF(Analyse!$E$104="X",INDIRECT("'DATA - økonomi'!Y"&amp;4+15*$A19+4*$A19+2),0)+IF(Analyse!$E$105="X",INDIRECT("'DATA - økonomi'!Y"&amp;4+15*$A19+4*$A19+3),0)+IF(Analyse!$E$106="X",INDIRECT("'DATA - økonomi'!Y"&amp;4+15*$A19+4*$A19+4),0)+IF(Analyse!$E$107="X",INDIRECT("'DATA - økonomi'!Y"&amp;4+15*$A19+4*$A19+5),0)+IF(Analyse!$E$108="X",INDIRECT("'DATA - økonomi'!Y"&amp;4+15*$A19+4*$A19+6),0)+IF(Analyse!$E$109="X",INDIRECT("'DATA - økonomi'!Y"&amp;4+15*$A19+4*$A19+7),0)+IF(Analyse!$E$110="X",INDIRECT("'DATA - økonomi'!Y"&amp;4+15*$A19+4*$A19+8),0)+IF(Analyse!$E$111="X",INDIRECT("'DATA - økonomi'!Y"&amp;4+15*$A19+4*$A19+9),0)+IF(Analyse!$E$112="X",INDIRECT("'DATA - økonomi'!Y"&amp;4+15*$A19+4*$A19+10),0)+IF(Analyse!$E$115="X",INDIRECT("'DATA - økonomi'!Y"&amp;4+15*$A19+4*$A19+11),0)+IF(Analyse!$E$116="X",INDIRECT("'DATA - økonomi'!Y"&amp;4+15*$A19+4*$A19+12),0)+IF(Analyse!$E$117="X",INDIRECT("'DATA - økonomi'!Y"&amp;4+15*$A19+4*$A19+13),0)+IF(Analyse!$E$129="X",INDIRECT("'DATA - økonomi'!Y"&amp;4+15*$A19+4*$A19+14),0)</f>
        <v>0</v>
      </c>
      <c r="Z19" s="42">
        <f ca="1">IF(Analyse!$E$3="X",INDIRECT("'DATA - økonomi'!Z"&amp;4+15*$A19+4*$A19+0),0)+IF(Analyse!$E$4="X",INDIRECT("'DATA - økonomi'!Z"&amp;4+15*$A19+4*$A19+1),0)+IF(Analyse!$E$104="X",INDIRECT("'DATA - økonomi'!Z"&amp;4+15*$A19+4*$A19+2),0)+IF(Analyse!$E$105="X",INDIRECT("'DATA - økonomi'!Z"&amp;4+15*$A19+4*$A19+3),0)+IF(Analyse!$E$106="X",INDIRECT("'DATA - økonomi'!Z"&amp;4+15*$A19+4*$A19+4),0)+IF(Analyse!$E$107="X",INDIRECT("'DATA - økonomi'!Z"&amp;4+15*$A19+4*$A19+5),0)+IF(Analyse!$E$108="X",INDIRECT("'DATA - økonomi'!Z"&amp;4+15*$A19+4*$A19+6),0)+IF(Analyse!$E$109="X",INDIRECT("'DATA - økonomi'!Z"&amp;4+15*$A19+4*$A19+7),0)+IF(Analyse!$E$110="X",INDIRECT("'DATA - økonomi'!Z"&amp;4+15*$A19+4*$A19+8),0)+IF(Analyse!$E$111="X",INDIRECT("'DATA - økonomi'!Z"&amp;4+15*$A19+4*$A19+9),0)+IF(Analyse!$E$112="X",INDIRECT("'DATA - økonomi'!Z"&amp;4+15*$A19+4*$A19+10),0)+IF(Analyse!$E$115="X",INDIRECT("'DATA - økonomi'!Z"&amp;4+15*$A19+4*$A19+11),0)+IF(Analyse!$E$116="X",INDIRECT("'DATA - økonomi'!Z"&amp;4+15*$A19+4*$A19+12),0)+IF(Analyse!$E$117="X",INDIRECT("'DATA - økonomi'!Z"&amp;4+15*$A19+4*$A19+13),0)+IF(Analyse!$E$129="X",INDIRECT("'DATA - økonomi'!Z"&amp;4+15*$A19+4*$A19+14),0)</f>
        <v>0</v>
      </c>
      <c r="AA19" s="36"/>
      <c r="AB19" s="41" t="s">
        <v>27</v>
      </c>
      <c r="AC19" s="42">
        <f ca="1">IF(Analyse!$E$3="X",INDIRECT("'DATA - økonomi'!AC"&amp;4+15*$A19+4*$A19+0),0)+IF(Analyse!$E$4="X",INDIRECT("'DATA - økonomi'!AC"&amp;4+15*$A19+4*$A19+1),0)+IF(Analyse!$E$104="X",INDIRECT("'DATA - økonomi'!AC"&amp;4+15*$A19+4*$A19+2),0)+IF(Analyse!$E$105="X",INDIRECT("'DATA - økonomi'!AC"&amp;4+15*$A19+4*$A19+3),0)+IF(Analyse!$E$106="X",INDIRECT("'DATA - økonomi'!AC"&amp;4+15*$A19+4*$A19+4),0)+IF(Analyse!$E$107="X",INDIRECT("'DATA - økonomi'!AC"&amp;4+15*$A19+4*$A19+5),0)+IF(Analyse!$E$108="X",INDIRECT("'DATA - økonomi'!AC"&amp;4+15*$A19+4*$A19+6),0)+IF(Analyse!$E$109="X",INDIRECT("'DATA - økonomi'!AC"&amp;4+15*$A19+4*$A19+7),0)+IF(Analyse!$E$110="X",INDIRECT("'DATA - økonomi'!AC"&amp;4+15*$A19+4*$A19+8),0)+IF(Analyse!$E$111="X",INDIRECT("'DATA - økonomi'!AC"&amp;4+15*$A19+4*$A19+9),0)+IF(Analyse!$E$112="X",INDIRECT("'DATA - økonomi'!AC"&amp;4+15*$A19+4*$A19+10),0)+IF(Analyse!$E$115="X",INDIRECT("'DATA - økonomi'!AC"&amp;4+15*$A19+4*$A19+11),0)+IF(Analyse!$E$116="X",INDIRECT("'DATA - økonomi'!AC"&amp;4+15*$A19+4*$A19+12),0)+IF(Analyse!$E$117="X",INDIRECT("'DATA - økonomi'!AC"&amp;4+15*$A19+4*$A19+13),0)+IF(Analyse!$E$129="X",INDIRECT("'DATA - økonomi'!AC"&amp;4+15*$A19+4*$A19+14),0)</f>
        <v>0</v>
      </c>
      <c r="AD19" s="42">
        <f ca="1">IF(Analyse!$E$3="X",INDIRECT("'DATA - økonomi'!AD"&amp;4+15*$A19+4*$A19+0),0)+IF(Analyse!$E$4="X",INDIRECT("'DATA - økonomi'!AD"&amp;4+15*$A19+4*$A19+1),0)+IF(Analyse!$E$104="X",INDIRECT("'DATA - økonomi'!AD"&amp;4+15*$A19+4*$A19+2),0)+IF(Analyse!$E$105="X",INDIRECT("'DATA - økonomi'!AD"&amp;4+15*$A19+4*$A19+3),0)+IF(Analyse!$E$106="X",INDIRECT("'DATA - økonomi'!AD"&amp;4+15*$A19+4*$A19+4),0)+IF(Analyse!$E$107="X",INDIRECT("'DATA - økonomi'!AD"&amp;4+15*$A19+4*$A19+5),0)+IF(Analyse!$E$108="X",INDIRECT("'DATA - økonomi'!AD"&amp;4+15*$A19+4*$A19+6),0)+IF(Analyse!$E$109="X",INDIRECT("'DATA - økonomi'!AD"&amp;4+15*$A19+4*$A19+7),0)+IF(Analyse!$E$110="X",INDIRECT("'DATA - økonomi'!AD"&amp;4+15*$A19+4*$A19+8),0)+IF(Analyse!$E$111="X",INDIRECT("'DATA - økonomi'!AD"&amp;4+15*$A19+4*$A19+9),0)+IF(Analyse!$E$112="X",INDIRECT("'DATA - økonomi'!AD"&amp;4+15*$A19+4*$A19+10),0)+IF(Analyse!$E$115="X",INDIRECT("'DATA - økonomi'!AD"&amp;4+15*$A19+4*$A19+11),0)+IF(Analyse!$E$116="X",INDIRECT("'DATA - økonomi'!AD"&amp;4+15*$A19+4*$A19+12),0)+IF(Analyse!$E$117="X",INDIRECT("'DATA - økonomi'!AD"&amp;4+15*$A19+4*$A19+13),0)+IF(Analyse!$E$129="X",INDIRECT("'DATA - økonomi'!AD"&amp;4+15*$A19+4*$A19+14),0)</f>
        <v>0</v>
      </c>
      <c r="AE19" s="42">
        <f ca="1">IF(Analyse!$E$3="X",INDIRECT("'DATA - økonomi'!AE"&amp;4+15*$A19+4*$A19+0),0)+IF(Analyse!$E$4="X",INDIRECT("'DATA - økonomi'!AE"&amp;4+15*$A19+4*$A19+1),0)+IF(Analyse!$E$104="X",INDIRECT("'DATA - økonomi'!AE"&amp;4+15*$A19+4*$A19+2),0)+IF(Analyse!$E$105="X",INDIRECT("'DATA - økonomi'!AE"&amp;4+15*$A19+4*$A19+3),0)+IF(Analyse!$E$106="X",INDIRECT("'DATA - økonomi'!AE"&amp;4+15*$A19+4*$A19+4),0)+IF(Analyse!$E$107="X",INDIRECT("'DATA - økonomi'!AE"&amp;4+15*$A19+4*$A19+5),0)+IF(Analyse!$E$108="X",INDIRECT("'DATA - økonomi'!AE"&amp;4+15*$A19+4*$A19+6),0)+IF(Analyse!$E$109="X",INDIRECT("'DATA - økonomi'!AE"&amp;4+15*$A19+4*$A19+7),0)+IF(Analyse!$E$110="X",INDIRECT("'DATA - økonomi'!AE"&amp;4+15*$A19+4*$A19+8),0)+IF(Analyse!$E$111="X",INDIRECT("'DATA - økonomi'!AE"&amp;4+15*$A19+4*$A19+9),0)+IF(Analyse!$E$112="X",INDIRECT("'DATA - økonomi'!AE"&amp;4+15*$A19+4*$A19+10),0)+IF(Analyse!$E$115="X",INDIRECT("'DATA - økonomi'!AE"&amp;4+15*$A19+4*$A19+11),0)+IF(Analyse!$E$116="X",INDIRECT("'DATA - økonomi'!AE"&amp;4+15*$A19+4*$A19+12),0)+IF(Analyse!$E$117="X",INDIRECT("'DATA - økonomi'!AE"&amp;4+15*$A19+4*$A19+13),0)+IF(Analyse!$E$129="X",INDIRECT("'DATA - økonomi'!AE"&amp;4+15*$A19+4*$A19+14),0)</f>
        <v>0</v>
      </c>
      <c r="AF19" s="42">
        <f ca="1">IF(Analyse!$E$3="X",INDIRECT("'DATA - økonomi'!AF"&amp;4+15*$A19+4*$A19+0),0)+IF(Analyse!$E$4="X",INDIRECT("'DATA - økonomi'!AF"&amp;4+15*$A19+4*$A19+1),0)+IF(Analyse!$E$104="X",INDIRECT("'DATA - økonomi'!AF"&amp;4+15*$A19+4*$A19+2),0)+IF(Analyse!$E$105="X",INDIRECT("'DATA - økonomi'!AF"&amp;4+15*$A19+4*$A19+3),0)+IF(Analyse!$E$106="X",INDIRECT("'DATA - økonomi'!AF"&amp;4+15*$A19+4*$A19+4),0)+IF(Analyse!$E$107="X",INDIRECT("'DATA - økonomi'!AF"&amp;4+15*$A19+4*$A19+5),0)+IF(Analyse!$E$108="X",INDIRECT("'DATA - økonomi'!AF"&amp;4+15*$A19+4*$A19+6),0)+IF(Analyse!$E$109="X",INDIRECT("'DATA - økonomi'!AF"&amp;4+15*$A19+4*$A19+7),0)+IF(Analyse!$E$110="X",INDIRECT("'DATA - økonomi'!AF"&amp;4+15*$A19+4*$A19+8),0)+IF(Analyse!$E$111="X",INDIRECT("'DATA - økonomi'!AF"&amp;4+15*$A19+4*$A19+9),0)+IF(Analyse!$E$112="X",INDIRECT("'DATA - økonomi'!AF"&amp;4+15*$A19+4*$A19+10),0)+IF(Analyse!$E$115="X",INDIRECT("'DATA - økonomi'!AF"&amp;4+15*$A19+4*$A19+11),0)+IF(Analyse!$E$116="X",INDIRECT("'DATA - økonomi'!AF"&amp;4+15*$A19+4*$A19+12),0)+IF(Analyse!$E$117="X",INDIRECT("'DATA - økonomi'!AF"&amp;4+15*$A19+4*$A19+13),0)+IF(Analyse!$E$129="X",INDIRECT("'DATA - økonomi'!AF"&amp;4+15*$A19+4*$A19+14),0)</f>
        <v>0</v>
      </c>
      <c r="AG19" s="42">
        <f ca="1">IF(Analyse!$E$3="X",INDIRECT("'DATA - økonomi'!AG"&amp;4+15*$A19+4*$A19+0),0)+IF(Analyse!$E$4="X",INDIRECT("'DATA - økonomi'!AG"&amp;4+15*$A19+4*$A19+1),0)+IF(Analyse!$E$104="X",INDIRECT("'DATA - økonomi'!AG"&amp;4+15*$A19+4*$A19+2),0)+IF(Analyse!$E$105="X",INDIRECT("'DATA - økonomi'!AG"&amp;4+15*$A19+4*$A19+3),0)+IF(Analyse!$E$106="X",INDIRECT("'DATA - økonomi'!AG"&amp;4+15*$A19+4*$A19+4),0)+IF(Analyse!$E$107="X",INDIRECT("'DATA - økonomi'!AG"&amp;4+15*$A19+4*$A19+5),0)+IF(Analyse!$E$108="X",INDIRECT("'DATA - økonomi'!AG"&amp;4+15*$A19+4*$A19+6),0)+IF(Analyse!$E$109="X",INDIRECT("'DATA - økonomi'!AG"&amp;4+15*$A19+4*$A19+7),0)+IF(Analyse!$E$110="X",INDIRECT("'DATA - økonomi'!AG"&amp;4+15*$A19+4*$A19+8),0)+IF(Analyse!$E$111="X",INDIRECT("'DATA - økonomi'!AG"&amp;4+15*$A19+4*$A19+9),0)+IF(Analyse!$E$112="X",INDIRECT("'DATA - økonomi'!AG"&amp;4+15*$A19+4*$A19+10),0)+IF(Analyse!$E$115="X",INDIRECT("'DATA - økonomi'!AG"&amp;4+15*$A19+4*$A19+11),0)+IF(Analyse!$E$116="X",INDIRECT("'DATA - økonomi'!AG"&amp;4+15*$A19+4*$A19+12),0)+IF(Analyse!$E$117="X",INDIRECT("'DATA - økonomi'!AG"&amp;4+15*$A19+4*$A19+13),0)+IF(Analyse!$E$129="X",INDIRECT("'DATA - økonomi'!AG"&amp;4+15*$A19+4*$A19+14),0)</f>
        <v>0</v>
      </c>
      <c r="AH19" s="42">
        <f ca="1">IF(Analyse!$E$3="X",INDIRECT("'DATA - økonomi'!AH"&amp;4+15*$A19+4*$A19+0),0)+IF(Analyse!$E$4="X",INDIRECT("'DATA - økonomi'!AH"&amp;4+15*$A19+4*$A19+1),0)+IF(Analyse!$E$104="X",INDIRECT("'DATA - økonomi'!AH"&amp;4+15*$A19+4*$A19+2),0)+IF(Analyse!$E$105="X",INDIRECT("'DATA - økonomi'!AH"&amp;4+15*$A19+4*$A19+3),0)+IF(Analyse!$E$106="X",INDIRECT("'DATA - økonomi'!AH"&amp;4+15*$A19+4*$A19+4),0)+IF(Analyse!$E$107="X",INDIRECT("'DATA - økonomi'!AH"&amp;4+15*$A19+4*$A19+5),0)+IF(Analyse!$E$108="X",INDIRECT("'DATA - økonomi'!AH"&amp;4+15*$A19+4*$A19+6),0)+IF(Analyse!$E$109="X",INDIRECT("'DATA - økonomi'!AH"&amp;4+15*$A19+4*$A19+7),0)+IF(Analyse!$E$110="X",INDIRECT("'DATA - økonomi'!AH"&amp;4+15*$A19+4*$A19+8),0)+IF(Analyse!$E$111="X",INDIRECT("'DATA - økonomi'!AH"&amp;4+15*$A19+4*$A19+9),0)+IF(Analyse!$E$112="X",INDIRECT("'DATA - økonomi'!AH"&amp;4+15*$A19+4*$A19+10),0)+IF(Analyse!$E$115="X",INDIRECT("'DATA - økonomi'!AH"&amp;4+15*$A19+4*$A19+11),0)+IF(Analyse!$E$116="X",INDIRECT("'DATA - økonomi'!AH"&amp;4+15*$A19+4*$A19+12),0)+IF(Analyse!$E$117="X",INDIRECT("'DATA - økonomi'!AH"&amp;4+15*$A19+4*$A19+13),0)+IF(Analyse!$E$129="X",INDIRECT("'DATA - økonomi'!AH"&amp;4+15*$A19+4*$A19+14),0)</f>
        <v>0</v>
      </c>
      <c r="AI19" s="42">
        <f ca="1">IF(Analyse!$E$3="X",INDIRECT("'DATA - økonomi'!AI"&amp;4+15*$A19+4*$A19+0),0)+IF(Analyse!$E$4="X",INDIRECT("'DATA - økonomi'!AI"&amp;4+15*$A19+4*$A19+1),0)+IF(Analyse!$E$104="X",INDIRECT("'DATA - økonomi'!AI"&amp;4+15*$A19+4*$A19+2),0)+IF(Analyse!$E$105="X",INDIRECT("'DATA - økonomi'!AI"&amp;4+15*$A19+4*$A19+3),0)+IF(Analyse!$E$106="X",INDIRECT("'DATA - økonomi'!AI"&amp;4+15*$A19+4*$A19+4),0)+IF(Analyse!$E$107="X",INDIRECT("'DATA - økonomi'!AI"&amp;4+15*$A19+4*$A19+5),0)+IF(Analyse!$E$108="X",INDIRECT("'DATA - økonomi'!AI"&amp;4+15*$A19+4*$A19+6),0)+IF(Analyse!$E$109="X",INDIRECT("'DATA - økonomi'!AI"&amp;4+15*$A19+4*$A19+7),0)+IF(Analyse!$E$110="X",INDIRECT("'DATA - økonomi'!AI"&amp;4+15*$A19+4*$A19+8),0)+IF(Analyse!$E$111="X",INDIRECT("'DATA - økonomi'!AI"&amp;4+15*$A19+4*$A19+9),0)+IF(Analyse!$E$112="X",INDIRECT("'DATA - økonomi'!AI"&amp;4+15*$A19+4*$A19+10),0)+IF(Analyse!$E$115="X",INDIRECT("'DATA - økonomi'!AI"&amp;4+15*$A19+4*$A19+11),0)+IF(Analyse!$E$116="X",INDIRECT("'DATA - økonomi'!AI"&amp;4+15*$A19+4*$A19+12),0)+IF(Analyse!$E$117="X",INDIRECT("'DATA - økonomi'!AI"&amp;4+15*$A19+4*$A19+13),0)+IF(Analyse!$E$129="X",INDIRECT("'DATA - økonomi'!AI"&amp;4+15*$A19+4*$A19+14),0)</f>
        <v>0</v>
      </c>
      <c r="AJ19" s="42">
        <f ca="1">IF(Analyse!$E$3="X",INDIRECT("'DATA - økonomi'!AJ"&amp;4+15*$A19+4*$A19+0),0)+IF(Analyse!$E$4="X",INDIRECT("'DATA - økonomi'!AJ"&amp;4+15*$A19+4*$A19+1),0)+IF(Analyse!$E$104="X",INDIRECT("'DATA - økonomi'!AJ"&amp;4+15*$A19+4*$A19+2),0)+IF(Analyse!$E$105="X",INDIRECT("'DATA - økonomi'!AJ"&amp;4+15*$A19+4*$A19+3),0)+IF(Analyse!$E$106="X",INDIRECT("'DATA - økonomi'!AJ"&amp;4+15*$A19+4*$A19+4),0)+IF(Analyse!$E$107="X",INDIRECT("'DATA - økonomi'!AJ"&amp;4+15*$A19+4*$A19+5),0)+IF(Analyse!$E$108="X",INDIRECT("'DATA - økonomi'!AJ"&amp;4+15*$A19+4*$A19+6),0)+IF(Analyse!$E$109="X",INDIRECT("'DATA - økonomi'!AJ"&amp;4+15*$A19+4*$A19+7),0)+IF(Analyse!$E$110="X",INDIRECT("'DATA - økonomi'!AJ"&amp;4+15*$A19+4*$A19+8),0)+IF(Analyse!$E$111="X",INDIRECT("'DATA - økonomi'!AJ"&amp;4+15*$A19+4*$A19+9),0)+IF(Analyse!$E$112="X",INDIRECT("'DATA - økonomi'!AJ"&amp;4+15*$A19+4*$A19+10),0)+IF(Analyse!$E$115="X",INDIRECT("'DATA - økonomi'!AJ"&amp;4+15*$A19+4*$A19+11),0)+IF(Analyse!$E$116="X",INDIRECT("'DATA - økonomi'!AJ"&amp;4+15*$A19+4*$A19+12),0)+IF(Analyse!$E$117="X",INDIRECT("'DATA - økonomi'!AJ"&amp;4+15*$A19+4*$A19+13),0)+IF(Analyse!$E$129="X",INDIRECT("'DATA - økonomi'!AJ"&amp;4+15*$A19+4*$A19+14),0)</f>
        <v>0</v>
      </c>
      <c r="AK19" s="42">
        <f ca="1">IF(Analyse!$E$3="X",INDIRECT("'DATA - økonomi'!AK"&amp;4+15*$A19+4*$A19+0),0)+IF(Analyse!$E$4="X",INDIRECT("'DATA - økonomi'!AK"&amp;4+15*$A19+4*$A19+1),0)+IF(Analyse!$E$104="X",INDIRECT("'DATA - økonomi'!AK"&amp;4+15*$A19+4*$A19+2),0)+IF(Analyse!$E$105="X",INDIRECT("'DATA - økonomi'!AK"&amp;4+15*$A19+4*$A19+3),0)+IF(Analyse!$E$106="X",INDIRECT("'DATA - økonomi'!AK"&amp;4+15*$A19+4*$A19+4),0)+IF(Analyse!$E$107="X",INDIRECT("'DATA - økonomi'!AK"&amp;4+15*$A19+4*$A19+5),0)+IF(Analyse!$E$108="X",INDIRECT("'DATA - økonomi'!AK"&amp;4+15*$A19+4*$A19+6),0)+IF(Analyse!$E$109="X",INDIRECT("'DATA - økonomi'!AK"&amp;4+15*$A19+4*$A19+7),0)+IF(Analyse!$E$110="X",INDIRECT("'DATA - økonomi'!AK"&amp;4+15*$A19+4*$A19+8),0)+IF(Analyse!$E$111="X",INDIRECT("'DATA - økonomi'!AK"&amp;4+15*$A19+4*$A19+9),0)+IF(Analyse!$E$112="X",INDIRECT("'DATA - økonomi'!AK"&amp;4+15*$A19+4*$A19+10),0)+IF(Analyse!$E$115="X",INDIRECT("'DATA - økonomi'!AK"&amp;4+15*$A19+4*$A19+11),0)+IF(Analyse!$E$116="X",INDIRECT("'DATA - økonomi'!AK"&amp;4+15*$A19+4*$A19+12),0)+IF(Analyse!$E$117="X",INDIRECT("'DATA - økonomi'!AK"&amp;4+15*$A19+4*$A19+13),0)+IF(Analyse!$E$129="X",INDIRECT("'DATA - økonomi'!AK"&amp;4+15*$A19+4*$A19+14),0)</f>
        <v>0</v>
      </c>
      <c r="AL19" s="42">
        <f ca="1">IF(Analyse!$E$3="X",INDIRECT("'DATA - økonomi'!AL"&amp;4+15*$A19+4*$A19+0),0)+IF(Analyse!$E$4="X",INDIRECT("'DATA - økonomi'!AL"&amp;4+15*$A19+4*$A19+1),0)+IF(Analyse!$E$104="X",INDIRECT("'DATA - økonomi'!AL"&amp;4+15*$A19+4*$A19+2),0)+IF(Analyse!$E$105="X",INDIRECT("'DATA - økonomi'!AL"&amp;4+15*$A19+4*$A19+3),0)+IF(Analyse!$E$106="X",INDIRECT("'DATA - økonomi'!AL"&amp;4+15*$A19+4*$A19+4),0)+IF(Analyse!$E$107="X",INDIRECT("'DATA - økonomi'!AL"&amp;4+15*$A19+4*$A19+5),0)+IF(Analyse!$E$108="X",INDIRECT("'DATA - økonomi'!AL"&amp;4+15*$A19+4*$A19+6),0)+IF(Analyse!$E$109="X",INDIRECT("'DATA - økonomi'!AL"&amp;4+15*$A19+4*$A19+7),0)+IF(Analyse!$E$110="X",INDIRECT("'DATA - økonomi'!AL"&amp;4+15*$A19+4*$A19+8),0)+IF(Analyse!$E$111="X",INDIRECT("'DATA - økonomi'!AL"&amp;4+15*$A19+4*$A19+9),0)+IF(Analyse!$E$112="X",INDIRECT("'DATA - økonomi'!AL"&amp;4+15*$A19+4*$A19+10),0)+IF(Analyse!$E$115="X",INDIRECT("'DATA - økonomi'!AL"&amp;4+15*$A19+4*$A19+11),0)+IF(Analyse!$E$116="X",INDIRECT("'DATA - økonomi'!AL"&amp;4+15*$A19+4*$A19+12),0)+IF(Analyse!$E$117="X",INDIRECT("'DATA - økonomi'!AL"&amp;4+15*$A19+4*$A19+13),0)+IF(Analyse!$E$129="X",INDIRECT("'DATA - økonomi'!AL"&amp;4+15*$A19+4*$A19+14),0)</f>
        <v>0</v>
      </c>
      <c r="AM19" s="36"/>
      <c r="AN19" s="41" t="s">
        <v>27</v>
      </c>
      <c r="AO19" s="42">
        <f t="shared" ca="1" si="0"/>
        <v>24032.357999999997</v>
      </c>
      <c r="AP19" s="42">
        <f t="shared" ca="1" si="1"/>
        <v>23869.755000000001</v>
      </c>
      <c r="AQ19" s="42">
        <f t="shared" ca="1" si="2"/>
        <v>24032.357999999997</v>
      </c>
      <c r="AR19" s="42">
        <f t="shared" ca="1" si="3"/>
        <v>23869.755000000001</v>
      </c>
      <c r="AS19" s="42">
        <f t="shared" ca="1" si="4"/>
        <v>23664.34</v>
      </c>
      <c r="AT19" s="42">
        <f t="shared" ca="1" si="5"/>
        <v>23706.192000000003</v>
      </c>
      <c r="AU19" s="42">
        <f t="shared" ca="1" si="6"/>
        <v>23856.856</v>
      </c>
      <c r="AV19" s="42">
        <f t="shared" ca="1" si="7"/>
        <v>23896.493999999999</v>
      </c>
      <c r="AW19" s="42">
        <f t="shared" ca="1" si="8"/>
        <v>23838.296000000002</v>
      </c>
      <c r="AX19" s="42">
        <f t="shared" ca="1" si="9"/>
        <v>23660.834999999999</v>
      </c>
      <c r="AY19" s="36"/>
    </row>
    <row r="20" spans="1:51" x14ac:dyDescent="0.25">
      <c r="A20" s="38">
        <v>16</v>
      </c>
      <c r="B20" s="41" t="s">
        <v>28</v>
      </c>
      <c r="C20" s="42">
        <f ca="1">IF(Analyse!$E$3="X",INDIRECT("'DATA - økonomi'!C"&amp;4+15*$A20+4*$A20+0),0)+IF(Analyse!$E$4="X",INDIRECT("'DATA - økonomi'!C"&amp;4+15*$A20+4*$A20+1),0)+IF(Analyse!$E$104="X",INDIRECT("'DATA - økonomi'!C"&amp;4+15*$A20+4*$A20+2),0)+IF(Analyse!$E$105="X",INDIRECT("'DATA - økonomi'!C"&amp;4+15*$A20+4*$A20+3),0)+IF(Analyse!$E$106="X",INDIRECT("'DATA - økonomi'!C"&amp;4+15*$A20+4*$A20+4),0)+IF(Analyse!$E$107="X",INDIRECT("'DATA - økonomi'!C"&amp;4+15*$A20+4*$A20+5),0)+IF(Analyse!$E$108="X",INDIRECT("'DATA - økonomi'!C"&amp;4+15*$A20+4*$A20+6),0)+IF(Analyse!$E$109="X",INDIRECT("'DATA - økonomi'!C"&amp;4+15*$A20+4*$A20+7),0)+IF(Analyse!$E$110="X",INDIRECT("'DATA - økonomi'!C"&amp;4+15*$A20+4*$A20+8),0)+IF(Analyse!$E$111="X",INDIRECT("'DATA - økonomi'!C"&amp;4+15*$A20+4*$A20+9),0)+IF(Analyse!$E$112="X",INDIRECT("'DATA - økonomi'!C"&amp;4+15*$A20+4*$A20+10),0)+IF(Analyse!$E$115="X",INDIRECT("'DATA - økonomi'!C"&amp;4+15*$A20+4*$A20+11),0)+IF(Analyse!$E$116="X",INDIRECT("'DATA - økonomi'!C"&amp;4+15*$A20+4*$A20+12),0)+IF(Analyse!$E$117="X",INDIRECT("'DATA - økonomi'!C"&amp;4+15*$A20+4*$A20+13),0)+IF(Analyse!$E$129="X",INDIRECT("'DATA - økonomi'!C"&amp;4+15*$A20+4*$A20+14),0)</f>
        <v>0</v>
      </c>
      <c r="D20" s="42">
        <f ca="1">IF(Analyse!$E$3="X",INDIRECT("'DATA - økonomi'!D"&amp;4+15*$A20+4*$A20+0),0)+IF(Analyse!$E$4="X",INDIRECT("'DATA - økonomi'!D"&amp;4+15*$A20+4*$A20+1),0)+IF(Analyse!$E$104="X",INDIRECT("'DATA - økonomi'!D"&amp;4+15*$A20+4*$A20+2),0)+IF(Analyse!$E$105="X",INDIRECT("'DATA - økonomi'!D"&amp;4+15*$A20+4*$A20+3),0)+IF(Analyse!$E$106="X",INDIRECT("'DATA - økonomi'!D"&amp;4+15*$A20+4*$A20+4),0)+IF(Analyse!$E$107="X",INDIRECT("'DATA - økonomi'!D"&amp;4+15*$A20+4*$A20+5),0)+IF(Analyse!$E$108="X",INDIRECT("'DATA - økonomi'!D"&amp;4+15*$A20+4*$A20+6),0)+IF(Analyse!$E$109="X",INDIRECT("'DATA - økonomi'!D"&amp;4+15*$A20+4*$A20+7),0)+IF(Analyse!$E$110="X",INDIRECT("'DATA - økonomi'!D"&amp;4+15*$A20+4*$A20+8),0)+IF(Analyse!$E$111="X",INDIRECT("'DATA - økonomi'!D"&amp;4+15*$A20+4*$A20+9),0)+IF(Analyse!$E$112="X",INDIRECT("'DATA - økonomi'!D"&amp;4+15*$A20+4*$A20+10),0)+IF(Analyse!$E$115="X",INDIRECT("'DATA - økonomi'!D"&amp;4+15*$A20+4*$A20+11),0)+IF(Analyse!$E$116="X",INDIRECT("'DATA - økonomi'!D"&amp;4+15*$A20+4*$A20+12),0)+IF(Analyse!$E$117="X",INDIRECT("'DATA - økonomi'!D"&amp;4+15*$A20+4*$A20+13),0)+IF(Analyse!$E$129="X",INDIRECT("'DATA - økonomi'!D"&amp;4+15*$A20+4*$A20+14),0)</f>
        <v>0</v>
      </c>
      <c r="E20" s="42">
        <f ca="1">IF(Analyse!$E$3="X",INDIRECT("'DATA - økonomi'!E"&amp;4+15*$A20+4*$A20+0),0)+IF(Analyse!$E$4="X",INDIRECT("'DATA - økonomi'!E"&amp;4+15*$A20+4*$A20+1),0)+IF(Analyse!$E$104="X",INDIRECT("'DATA - økonomi'!E"&amp;4+15*$A20+4*$A20+2),0)+IF(Analyse!$E$105="X",INDIRECT("'DATA - økonomi'!E"&amp;4+15*$A20+4*$A20+3),0)+IF(Analyse!$E$106="X",INDIRECT("'DATA - økonomi'!E"&amp;4+15*$A20+4*$A20+4),0)+IF(Analyse!$E$107="X",INDIRECT("'DATA - økonomi'!E"&amp;4+15*$A20+4*$A20+5),0)+IF(Analyse!$E$108="X",INDIRECT("'DATA - økonomi'!E"&amp;4+15*$A20+4*$A20+6),0)+IF(Analyse!$E$109="X",INDIRECT("'DATA - økonomi'!E"&amp;4+15*$A20+4*$A20+7),0)+IF(Analyse!$E$110="X",INDIRECT("'DATA - økonomi'!E"&amp;4+15*$A20+4*$A20+8),0)+IF(Analyse!$E$111="X",INDIRECT("'DATA - økonomi'!E"&amp;4+15*$A20+4*$A20+9),0)+IF(Analyse!$E$112="X",INDIRECT("'DATA - økonomi'!E"&amp;4+15*$A20+4*$A20+10),0)+IF(Analyse!$E$115="X",INDIRECT("'DATA - økonomi'!E"&amp;4+15*$A20+4*$A20+11),0)+IF(Analyse!$E$116="X",INDIRECT("'DATA - økonomi'!E"&amp;4+15*$A20+4*$A20+12),0)+IF(Analyse!$E$117="X",INDIRECT("'DATA - økonomi'!E"&amp;4+15*$A20+4*$A20+13),0)+IF(Analyse!$E$129="X",INDIRECT("'DATA - økonomi'!E"&amp;4+15*$A20+4*$A20+14),0)</f>
        <v>0</v>
      </c>
      <c r="F20" s="42">
        <f ca="1">IF(Analyse!$E$3="X",INDIRECT("'DATA - økonomi'!F"&amp;4+15*$A20+4*$A20+0),0)+IF(Analyse!$E$4="X",INDIRECT("'DATA - økonomi'!F"&amp;4+15*$A20+4*$A20+1),0)+IF(Analyse!$E$104="X",INDIRECT("'DATA - økonomi'!F"&amp;4+15*$A20+4*$A20+2),0)+IF(Analyse!$E$105="X",INDIRECT("'DATA - økonomi'!F"&amp;4+15*$A20+4*$A20+3),0)+IF(Analyse!$E$106="X",INDIRECT("'DATA - økonomi'!F"&amp;4+15*$A20+4*$A20+4),0)+IF(Analyse!$E$107="X",INDIRECT("'DATA - økonomi'!F"&amp;4+15*$A20+4*$A20+5),0)+IF(Analyse!$E$108="X",INDIRECT("'DATA - økonomi'!F"&amp;4+15*$A20+4*$A20+6),0)+IF(Analyse!$E$109="X",INDIRECT("'DATA - økonomi'!F"&amp;4+15*$A20+4*$A20+7),0)+IF(Analyse!$E$110="X",INDIRECT("'DATA - økonomi'!F"&amp;4+15*$A20+4*$A20+8),0)+IF(Analyse!$E$111="X",INDIRECT("'DATA - økonomi'!F"&amp;4+15*$A20+4*$A20+9),0)+IF(Analyse!$E$112="X",INDIRECT("'DATA - økonomi'!F"&amp;4+15*$A20+4*$A20+10),0)+IF(Analyse!$E$115="X",INDIRECT("'DATA - økonomi'!F"&amp;4+15*$A20+4*$A20+11),0)+IF(Analyse!$E$116="X",INDIRECT("'DATA - økonomi'!F"&amp;4+15*$A20+4*$A20+12),0)+IF(Analyse!$E$117="X",INDIRECT("'DATA - økonomi'!F"&amp;4+15*$A20+4*$A20+13),0)+IF(Analyse!$E$129="X",INDIRECT("'DATA - økonomi'!F"&amp;4+15*$A20+4*$A20+14),0)</f>
        <v>0</v>
      </c>
      <c r="G20" s="42">
        <f ca="1">IF(Analyse!$E$3="X",INDIRECT("'DATA - økonomi'!G"&amp;4+15*$A20+4*$A20+0),0)+IF(Analyse!$E$4="X",INDIRECT("'DATA - økonomi'!G"&amp;4+15*$A20+4*$A20+1),0)+IF(Analyse!$E$104="X",INDIRECT("'DATA - økonomi'!G"&amp;4+15*$A20+4*$A20+2),0)+IF(Analyse!$E$105="X",INDIRECT("'DATA - økonomi'!G"&amp;4+15*$A20+4*$A20+3),0)+IF(Analyse!$E$106="X",INDIRECT("'DATA - økonomi'!G"&amp;4+15*$A20+4*$A20+4),0)+IF(Analyse!$E$107="X",INDIRECT("'DATA - økonomi'!G"&amp;4+15*$A20+4*$A20+5),0)+IF(Analyse!$E$108="X",INDIRECT("'DATA - økonomi'!G"&amp;4+15*$A20+4*$A20+6),0)+IF(Analyse!$E$109="X",INDIRECT("'DATA - økonomi'!G"&amp;4+15*$A20+4*$A20+7),0)+IF(Analyse!$E$110="X",INDIRECT("'DATA - økonomi'!G"&amp;4+15*$A20+4*$A20+8),0)+IF(Analyse!$E$111="X",INDIRECT("'DATA - økonomi'!G"&amp;4+15*$A20+4*$A20+9),0)+IF(Analyse!$E$112="X",INDIRECT("'DATA - økonomi'!G"&amp;4+15*$A20+4*$A20+10),0)+IF(Analyse!$E$115="X",INDIRECT("'DATA - økonomi'!G"&amp;4+15*$A20+4*$A20+11),0)+IF(Analyse!$E$116="X",INDIRECT("'DATA - økonomi'!G"&amp;4+15*$A20+4*$A20+12),0)+IF(Analyse!$E$117="X",INDIRECT("'DATA - økonomi'!G"&amp;4+15*$A20+4*$A20+13),0)+IF(Analyse!$E$129="X",INDIRECT("'DATA - økonomi'!G"&amp;4+15*$A20+4*$A20+14),0)</f>
        <v>0</v>
      </c>
      <c r="H20" s="42">
        <f ca="1">IF(Analyse!$E$3="X",INDIRECT("'DATA - økonomi'!H"&amp;4+15*$A20+4*$A20+0),0)+IF(Analyse!$E$4="X",INDIRECT("'DATA - økonomi'!H"&amp;4+15*$A20+4*$A20+1),0)+IF(Analyse!$E$104="X",INDIRECT("'DATA - økonomi'!H"&amp;4+15*$A20+4*$A20+2),0)+IF(Analyse!$E$105="X",INDIRECT("'DATA - økonomi'!H"&amp;4+15*$A20+4*$A20+3),0)+IF(Analyse!$E$106="X",INDIRECT("'DATA - økonomi'!H"&amp;4+15*$A20+4*$A20+4),0)+IF(Analyse!$E$107="X",INDIRECT("'DATA - økonomi'!H"&amp;4+15*$A20+4*$A20+5),0)+IF(Analyse!$E$108="X",INDIRECT("'DATA - økonomi'!H"&amp;4+15*$A20+4*$A20+6),0)+IF(Analyse!$E$109="X",INDIRECT("'DATA - økonomi'!H"&amp;4+15*$A20+4*$A20+7),0)+IF(Analyse!$E$110="X",INDIRECT("'DATA - økonomi'!H"&amp;4+15*$A20+4*$A20+8),0)+IF(Analyse!$E$111="X",INDIRECT("'DATA - økonomi'!H"&amp;4+15*$A20+4*$A20+9),0)+IF(Analyse!$E$112="X",INDIRECT("'DATA - økonomi'!H"&amp;4+15*$A20+4*$A20+10),0)+IF(Analyse!$E$115="X",INDIRECT("'DATA - økonomi'!H"&amp;4+15*$A20+4*$A20+11),0)+IF(Analyse!$E$116="X",INDIRECT("'DATA - økonomi'!H"&amp;4+15*$A20+4*$A20+12),0)+IF(Analyse!$E$117="X",INDIRECT("'DATA - økonomi'!H"&amp;4+15*$A20+4*$A20+13),0)+IF(Analyse!$E$129="X",INDIRECT("'DATA - økonomi'!H"&amp;4+15*$A20+4*$A20+14),0)</f>
        <v>0</v>
      </c>
      <c r="I20" s="42">
        <f ca="1">IF(Analyse!$E$3="X",INDIRECT("'DATA - økonomi'!I"&amp;4+15*$A20+4*$A20+0),0)+IF(Analyse!$E$4="X",INDIRECT("'DATA - økonomi'!I"&amp;4+15*$A20+4*$A20+1),0)+IF(Analyse!$E$104="X",INDIRECT("'DATA - økonomi'!I"&amp;4+15*$A20+4*$A20+2),0)+IF(Analyse!$E$105="X",INDIRECT("'DATA - økonomi'!I"&amp;4+15*$A20+4*$A20+3),0)+IF(Analyse!$E$106="X",INDIRECT("'DATA - økonomi'!I"&amp;4+15*$A20+4*$A20+4),0)+IF(Analyse!$E$107="X",INDIRECT("'DATA - økonomi'!I"&amp;4+15*$A20+4*$A20+5),0)+IF(Analyse!$E$108="X",INDIRECT("'DATA - økonomi'!I"&amp;4+15*$A20+4*$A20+6),0)+IF(Analyse!$E$109="X",INDIRECT("'DATA - økonomi'!I"&amp;4+15*$A20+4*$A20+7),0)+IF(Analyse!$E$110="X",INDIRECT("'DATA - økonomi'!I"&amp;4+15*$A20+4*$A20+8),0)+IF(Analyse!$E$111="X",INDIRECT("'DATA - økonomi'!I"&amp;4+15*$A20+4*$A20+9),0)+IF(Analyse!$E$112="X",INDIRECT("'DATA - økonomi'!I"&amp;4+15*$A20+4*$A20+10),0)+IF(Analyse!$E$115="X",INDIRECT("'DATA - økonomi'!I"&amp;4+15*$A20+4*$A20+11),0)+IF(Analyse!$E$116="X",INDIRECT("'DATA - økonomi'!I"&amp;4+15*$A20+4*$A20+12),0)+IF(Analyse!$E$117="X",INDIRECT("'DATA - økonomi'!I"&amp;4+15*$A20+4*$A20+13),0)+IF(Analyse!$E$129="X",INDIRECT("'DATA - økonomi'!I"&amp;4+15*$A20+4*$A20+14),0)</f>
        <v>0</v>
      </c>
      <c r="J20" s="42">
        <f ca="1">IF(Analyse!$E$3="X",INDIRECT("'DATA - økonomi'!J"&amp;4+15*$A20+4*$A20+0),0)+IF(Analyse!$E$4="X",INDIRECT("'DATA - økonomi'!J"&amp;4+15*$A20+4*$A20+1),0)+IF(Analyse!$E$104="X",INDIRECT("'DATA - økonomi'!J"&amp;4+15*$A20+4*$A20+2),0)+IF(Analyse!$E$105="X",INDIRECT("'DATA - økonomi'!J"&amp;4+15*$A20+4*$A20+3),0)+IF(Analyse!$E$106="X",INDIRECT("'DATA - økonomi'!J"&amp;4+15*$A20+4*$A20+4),0)+IF(Analyse!$E$107="X",INDIRECT("'DATA - økonomi'!J"&amp;4+15*$A20+4*$A20+5),0)+IF(Analyse!$E$108="X",INDIRECT("'DATA - økonomi'!J"&amp;4+15*$A20+4*$A20+6),0)+IF(Analyse!$E$109="X",INDIRECT("'DATA - økonomi'!J"&amp;4+15*$A20+4*$A20+7),0)+IF(Analyse!$E$110="X",INDIRECT("'DATA - økonomi'!J"&amp;4+15*$A20+4*$A20+8),0)+IF(Analyse!$E$111="X",INDIRECT("'DATA - økonomi'!J"&amp;4+15*$A20+4*$A20+9),0)+IF(Analyse!$E$112="X",INDIRECT("'DATA - økonomi'!J"&amp;4+15*$A20+4*$A20+10),0)+IF(Analyse!$E$115="X",INDIRECT("'DATA - økonomi'!J"&amp;4+15*$A20+4*$A20+11),0)+IF(Analyse!$E$116="X",INDIRECT("'DATA - økonomi'!J"&amp;4+15*$A20+4*$A20+12),0)+IF(Analyse!$E$117="X",INDIRECT("'DATA - økonomi'!J"&amp;4+15*$A20+4*$A20+13),0)+IF(Analyse!$E$129="X",INDIRECT("'DATA - økonomi'!J"&amp;4+15*$A20+4*$A20+14),0)</f>
        <v>0</v>
      </c>
      <c r="K20" s="42">
        <f ca="1">IF(Analyse!$E$3="X",INDIRECT("'DATA - økonomi'!K"&amp;4+15*$A20+4*$A20+0),0)+IF(Analyse!$E$4="X",INDIRECT("'DATA - økonomi'!K"&amp;4+15*$A20+4*$A20+1),0)+IF(Analyse!$E$104="X",INDIRECT("'DATA - økonomi'!K"&amp;4+15*$A20+4*$A20+2),0)+IF(Analyse!$E$105="X",INDIRECT("'DATA - økonomi'!K"&amp;4+15*$A20+4*$A20+3),0)+IF(Analyse!$E$106="X",INDIRECT("'DATA - økonomi'!K"&amp;4+15*$A20+4*$A20+4),0)+IF(Analyse!$E$107="X",INDIRECT("'DATA - økonomi'!K"&amp;4+15*$A20+4*$A20+5),0)+IF(Analyse!$E$108="X",INDIRECT("'DATA - økonomi'!K"&amp;4+15*$A20+4*$A20+6),0)+IF(Analyse!$E$109="X",INDIRECT("'DATA - økonomi'!K"&amp;4+15*$A20+4*$A20+7),0)+IF(Analyse!$E$110="X",INDIRECT("'DATA - økonomi'!K"&amp;4+15*$A20+4*$A20+8),0)+IF(Analyse!$E$111="X",INDIRECT("'DATA - økonomi'!K"&amp;4+15*$A20+4*$A20+9),0)+IF(Analyse!$E$112="X",INDIRECT("'DATA - økonomi'!K"&amp;4+15*$A20+4*$A20+10),0)+IF(Analyse!$E$115="X",INDIRECT("'DATA - økonomi'!K"&amp;4+15*$A20+4*$A20+11),0)+IF(Analyse!$E$116="X",INDIRECT("'DATA - økonomi'!K"&amp;4+15*$A20+4*$A20+12),0)+IF(Analyse!$E$117="X",INDIRECT("'DATA - økonomi'!K"&amp;4+15*$A20+4*$A20+13),0)+IF(Analyse!$E$129="X",INDIRECT("'DATA - økonomi'!K"&amp;4+15*$A20+4*$A20+14),0)</f>
        <v>0</v>
      </c>
      <c r="L20" s="42">
        <f ca="1">IF(Analyse!$E$3="X",INDIRECT("'DATA - økonomi'!L"&amp;4+15*$A20+4*$A20+0),0)+IF(Analyse!$E$4="X",INDIRECT("'DATA - økonomi'!L"&amp;4+15*$A20+4*$A20+1),0)+IF(Analyse!$E$104="X",INDIRECT("'DATA - økonomi'!L"&amp;4+15*$A20+4*$A20+2),0)+IF(Analyse!$E$105="X",INDIRECT("'DATA - økonomi'!L"&amp;4+15*$A20+4*$A20+3),0)+IF(Analyse!$E$106="X",INDIRECT("'DATA - økonomi'!L"&amp;4+15*$A20+4*$A20+4),0)+IF(Analyse!$E$107="X",INDIRECT("'DATA - økonomi'!L"&amp;4+15*$A20+4*$A20+5),0)+IF(Analyse!$E$108="X",INDIRECT("'DATA - økonomi'!L"&amp;4+15*$A20+4*$A20+6),0)+IF(Analyse!$E$109="X",INDIRECT("'DATA - økonomi'!L"&amp;4+15*$A20+4*$A20+7),0)+IF(Analyse!$E$110="X",INDIRECT("'DATA - økonomi'!L"&amp;4+15*$A20+4*$A20+8),0)+IF(Analyse!$E$111="X",INDIRECT("'DATA - økonomi'!L"&amp;4+15*$A20+4*$A20+9),0)+IF(Analyse!$E$112="X",INDIRECT("'DATA - økonomi'!L"&amp;4+15*$A20+4*$A20+10),0)+IF(Analyse!$E$115="X",INDIRECT("'DATA - økonomi'!L"&amp;4+15*$A20+4*$A20+11),0)+IF(Analyse!$E$116="X",INDIRECT("'DATA - økonomi'!L"&amp;4+15*$A20+4*$A20+12),0)+IF(Analyse!$E$117="X",INDIRECT("'DATA - økonomi'!L"&amp;4+15*$A20+4*$A20+13),0)+IF(Analyse!$E$129="X",INDIRECT("'DATA - økonomi'!L"&amp;4+15*$A20+4*$A20+14),0)</f>
        <v>0</v>
      </c>
      <c r="M20" s="42">
        <f ca="1">IF(Analyse!$E$3="X",INDIRECT("'DATA - økonomi'!M"&amp;4+15*$A20+4*$A20+0),0)+IF(Analyse!$E$4="X",INDIRECT("'DATA - økonomi'!M"&amp;4+15*$A20+4*$A20+1),0)+IF(Analyse!$E$104="X",INDIRECT("'DATA - økonomi'!M"&amp;4+15*$A20+4*$A20+2),0)+IF(Analyse!$E$105="X",INDIRECT("'DATA - økonomi'!M"&amp;4+15*$A20+4*$A20+3),0)+IF(Analyse!$E$106="X",INDIRECT("'DATA - økonomi'!M"&amp;4+15*$A20+4*$A20+4),0)+IF(Analyse!$E$107="X",INDIRECT("'DATA - økonomi'!M"&amp;4+15*$A20+4*$A20+5),0)+IF(Analyse!$E$108="X",INDIRECT("'DATA - økonomi'!M"&amp;4+15*$A20+4*$A20+6),0)+IF(Analyse!$E$109="X",INDIRECT("'DATA - økonomi'!M"&amp;4+15*$A20+4*$A20+7),0)+IF(Analyse!$E$110="X",INDIRECT("'DATA - økonomi'!M"&amp;4+15*$A20+4*$A20+8),0)+IF(Analyse!$E$111="X",INDIRECT("'DATA - økonomi'!M"&amp;4+15*$A20+4*$A20+9),0)+IF(Analyse!$E$112="X",INDIRECT("'DATA - økonomi'!M"&amp;4+15*$A20+4*$A20+10),0)+IF(Analyse!$E$115="X",INDIRECT("'DATA - økonomi'!M"&amp;4+15*$A20+4*$A20+11),0)+IF(Analyse!$E$116="X",INDIRECT("'DATA - økonomi'!M"&amp;4+15*$A20+4*$A20+12),0)+IF(Analyse!$E$117="X",INDIRECT("'DATA - økonomi'!M"&amp;4+15*$A20+4*$A20+13),0)+IF(Analyse!$E$129="X",INDIRECT("'DATA - økonomi'!M"&amp;4+15*$A20+4*$A20+14),0)</f>
        <v>0</v>
      </c>
      <c r="N20" s="38"/>
      <c r="O20" s="41" t="s">
        <v>28</v>
      </c>
      <c r="P20" s="42">
        <f ca="1">IF(Analyse!$E$3="X",INDIRECT("'DATA - økonomi'!P"&amp;4+15*$A20+4*$A20+0),0)+IF(Analyse!$E$4="X",INDIRECT("'DATA - økonomi'!P"&amp;4+15*$A20+4*$A20+1),0)+IF(Analyse!$E$104="X",INDIRECT("'DATA - økonomi'!P"&amp;4+15*$A20+4*$A20+2),0)+IF(Analyse!$E$105="X",INDIRECT("'DATA - økonomi'!P"&amp;4+15*$A20+4*$A20+3),0)+IF(Analyse!$E$106="X",INDIRECT("'DATA - økonomi'!P"&amp;4+15*$A20+4*$A20+4),0)+IF(Analyse!$E$107="X",INDIRECT("'DATA - økonomi'!P"&amp;4+15*$A20+4*$A20+5),0)+IF(Analyse!$E$108="X",INDIRECT("'DATA - økonomi'!P"&amp;4+15*$A20+4*$A20+6),0)+IF(Analyse!$E$109="X",INDIRECT("'DATA - økonomi'!P"&amp;4+15*$A20+4*$A20+7),0)+IF(Analyse!$E$110="X",INDIRECT("'DATA - økonomi'!P"&amp;4+15*$A20+4*$A20+8),0)+IF(Analyse!$E$111="X",INDIRECT("'DATA - økonomi'!P"&amp;4+15*$A20+4*$A20+9),0)+IF(Analyse!$E$112="X",INDIRECT("'DATA - økonomi'!P"&amp;4+15*$A20+4*$A20+10),0)+IF(Analyse!$E$115="X",INDIRECT("'DATA - økonomi'!P"&amp;4+15*$A20+4*$A20+11),0)+IF(Analyse!$E$116="X",INDIRECT("'DATA - økonomi'!P"&amp;4+15*$A20+4*$A20+12),0)+IF(Analyse!$E$117="X",INDIRECT("'DATA - økonomi'!P"&amp;4+15*$A20+4*$A20+13),0)+IF(Analyse!$E$129="X",INDIRECT("'DATA - økonomi'!P"&amp;4+15*$A20+4*$A20+14),0)</f>
        <v>0</v>
      </c>
      <c r="Q20" s="42">
        <f ca="1">IF(Analyse!$E$3="X",INDIRECT("'DATA - økonomi'!Q"&amp;4+15*$A20+4*$A20+0),0)+IF(Analyse!$E$4="X",INDIRECT("'DATA - økonomi'!Q"&amp;4+15*$A20+4*$A20+1),0)+IF(Analyse!$E$104="X",INDIRECT("'DATA - økonomi'!Q"&amp;4+15*$A20+4*$A20+2),0)+IF(Analyse!$E$105="X",INDIRECT("'DATA - økonomi'!Q"&amp;4+15*$A20+4*$A20+3),0)+IF(Analyse!$E$106="X",INDIRECT("'DATA - økonomi'!Q"&amp;4+15*$A20+4*$A20+4),0)+IF(Analyse!$E$107="X",INDIRECT("'DATA - økonomi'!Q"&amp;4+15*$A20+4*$A20+5),0)+IF(Analyse!$E$108="X",INDIRECT("'DATA - økonomi'!Q"&amp;4+15*$A20+4*$A20+6),0)+IF(Analyse!$E$109="X",INDIRECT("'DATA - økonomi'!Q"&amp;4+15*$A20+4*$A20+7),0)+IF(Analyse!$E$110="X",INDIRECT("'DATA - økonomi'!Q"&amp;4+15*$A20+4*$A20+8),0)+IF(Analyse!$E$111="X",INDIRECT("'DATA - økonomi'!Q"&amp;4+15*$A20+4*$A20+9),0)+IF(Analyse!$E$112="X",INDIRECT("'DATA - økonomi'!Q"&amp;4+15*$A20+4*$A20+10),0)+IF(Analyse!$E$115="X",INDIRECT("'DATA - økonomi'!Q"&amp;4+15*$A20+4*$A20+11),0)+IF(Analyse!$E$116="X",INDIRECT("'DATA - økonomi'!Q"&amp;4+15*$A20+4*$A20+12),0)+IF(Analyse!$E$117="X",INDIRECT("'DATA - økonomi'!Q"&amp;4+15*$A20+4*$A20+13),0)+IF(Analyse!$E$129="X",INDIRECT("'DATA - økonomi'!Q"&amp;4+15*$A20+4*$A20+14),0)</f>
        <v>0</v>
      </c>
      <c r="R20" s="42">
        <f ca="1">IF(Analyse!$E$3="X",INDIRECT("'DATA - økonomi'!R"&amp;4+15*$A20+4*$A20+0),0)+IF(Analyse!$E$4="X",INDIRECT("'DATA - økonomi'!R"&amp;4+15*$A20+4*$A20+1),0)+IF(Analyse!$E$104="X",INDIRECT("'DATA - økonomi'!R"&amp;4+15*$A20+4*$A20+2),0)+IF(Analyse!$E$105="X",INDIRECT("'DATA - økonomi'!R"&amp;4+15*$A20+4*$A20+3),0)+IF(Analyse!$E$106="X",INDIRECT("'DATA - økonomi'!R"&amp;4+15*$A20+4*$A20+4),0)+IF(Analyse!$E$107="X",INDIRECT("'DATA - økonomi'!R"&amp;4+15*$A20+4*$A20+5),0)+IF(Analyse!$E$108="X",INDIRECT("'DATA - økonomi'!R"&amp;4+15*$A20+4*$A20+6),0)+IF(Analyse!$E$109="X",INDIRECT("'DATA - økonomi'!R"&amp;4+15*$A20+4*$A20+7),0)+IF(Analyse!$E$110="X",INDIRECT("'DATA - økonomi'!R"&amp;4+15*$A20+4*$A20+8),0)+IF(Analyse!$E$111="X",INDIRECT("'DATA - økonomi'!R"&amp;4+15*$A20+4*$A20+9),0)+IF(Analyse!$E$112="X",INDIRECT("'DATA - økonomi'!R"&amp;4+15*$A20+4*$A20+10),0)+IF(Analyse!$E$115="X",INDIRECT("'DATA - økonomi'!R"&amp;4+15*$A20+4*$A20+11),0)+IF(Analyse!$E$116="X",INDIRECT("'DATA - økonomi'!R"&amp;4+15*$A20+4*$A20+12),0)+IF(Analyse!$E$117="X",INDIRECT("'DATA - økonomi'!R"&amp;4+15*$A20+4*$A20+13),0)+IF(Analyse!$E$129="X",INDIRECT("'DATA - økonomi'!R"&amp;4+15*$A20+4*$A20+14),0)</f>
        <v>0</v>
      </c>
      <c r="S20" s="42">
        <f ca="1">IF(Analyse!$E$3="X",INDIRECT("'DATA - økonomi'!S"&amp;4+15*$A20+4*$A20+0),0)+IF(Analyse!$E$4="X",INDIRECT("'DATA - økonomi'!S"&amp;4+15*$A20+4*$A20+1),0)+IF(Analyse!$E$104="X",INDIRECT("'DATA - økonomi'!S"&amp;4+15*$A20+4*$A20+2),0)+IF(Analyse!$E$105="X",INDIRECT("'DATA - økonomi'!S"&amp;4+15*$A20+4*$A20+3),0)+IF(Analyse!$E$106="X",INDIRECT("'DATA - økonomi'!S"&amp;4+15*$A20+4*$A20+4),0)+IF(Analyse!$E$107="X",INDIRECT("'DATA - økonomi'!S"&amp;4+15*$A20+4*$A20+5),0)+IF(Analyse!$E$108="X",INDIRECT("'DATA - økonomi'!S"&amp;4+15*$A20+4*$A20+6),0)+IF(Analyse!$E$109="X",INDIRECT("'DATA - økonomi'!S"&amp;4+15*$A20+4*$A20+7),0)+IF(Analyse!$E$110="X",INDIRECT("'DATA - økonomi'!S"&amp;4+15*$A20+4*$A20+8),0)+IF(Analyse!$E$111="X",INDIRECT("'DATA - økonomi'!S"&amp;4+15*$A20+4*$A20+9),0)+IF(Analyse!$E$112="X",INDIRECT("'DATA - økonomi'!S"&amp;4+15*$A20+4*$A20+10),0)+IF(Analyse!$E$115="X",INDIRECT("'DATA - økonomi'!S"&amp;4+15*$A20+4*$A20+11),0)+IF(Analyse!$E$116="X",INDIRECT("'DATA - økonomi'!S"&amp;4+15*$A20+4*$A20+12),0)+IF(Analyse!$E$117="X",INDIRECT("'DATA - økonomi'!S"&amp;4+15*$A20+4*$A20+13),0)+IF(Analyse!$E$129="X",INDIRECT("'DATA - økonomi'!S"&amp;4+15*$A20+4*$A20+14),0)</f>
        <v>0</v>
      </c>
      <c r="T20" s="42">
        <f ca="1">IF(Analyse!$E$3="X",INDIRECT("'DATA - økonomi'!T"&amp;4+15*$A20+4*$A20+0),0)+IF(Analyse!$E$4="X",INDIRECT("'DATA - økonomi'!T"&amp;4+15*$A20+4*$A20+1),0)+IF(Analyse!$E$104="X",INDIRECT("'DATA - økonomi'!T"&amp;4+15*$A20+4*$A20+2),0)+IF(Analyse!$E$105="X",INDIRECT("'DATA - økonomi'!T"&amp;4+15*$A20+4*$A20+3),0)+IF(Analyse!$E$106="X",INDIRECT("'DATA - økonomi'!T"&amp;4+15*$A20+4*$A20+4),0)+IF(Analyse!$E$107="X",INDIRECT("'DATA - økonomi'!T"&amp;4+15*$A20+4*$A20+5),0)+IF(Analyse!$E$108="X",INDIRECT("'DATA - økonomi'!T"&amp;4+15*$A20+4*$A20+6),0)+IF(Analyse!$E$109="X",INDIRECT("'DATA - økonomi'!T"&amp;4+15*$A20+4*$A20+7),0)+IF(Analyse!$E$110="X",INDIRECT("'DATA - økonomi'!T"&amp;4+15*$A20+4*$A20+8),0)+IF(Analyse!$E$111="X",INDIRECT("'DATA - økonomi'!T"&amp;4+15*$A20+4*$A20+9),0)+IF(Analyse!$E$112="X",INDIRECT("'DATA - økonomi'!T"&amp;4+15*$A20+4*$A20+10),0)+IF(Analyse!$E$115="X",INDIRECT("'DATA - økonomi'!T"&amp;4+15*$A20+4*$A20+11),0)+IF(Analyse!$E$116="X",INDIRECT("'DATA - økonomi'!T"&amp;4+15*$A20+4*$A20+12),0)+IF(Analyse!$E$117="X",INDIRECT("'DATA - økonomi'!T"&amp;4+15*$A20+4*$A20+13),0)+IF(Analyse!$E$129="X",INDIRECT("'DATA - økonomi'!T"&amp;4+15*$A20+4*$A20+14),0)</f>
        <v>0</v>
      </c>
      <c r="U20" s="42">
        <f ca="1">IF(Analyse!$E$3="X",INDIRECT("'DATA - økonomi'!U"&amp;4+15*$A20+4*$A20+0),0)+IF(Analyse!$E$4="X",INDIRECT("'DATA - økonomi'!U"&amp;4+15*$A20+4*$A20+1),0)+IF(Analyse!$E$104="X",INDIRECT("'DATA - økonomi'!U"&amp;4+15*$A20+4*$A20+2),0)+IF(Analyse!$E$105="X",INDIRECT("'DATA - økonomi'!U"&amp;4+15*$A20+4*$A20+3),0)+IF(Analyse!$E$106="X",INDIRECT("'DATA - økonomi'!U"&amp;4+15*$A20+4*$A20+4),0)+IF(Analyse!$E$107="X",INDIRECT("'DATA - økonomi'!U"&amp;4+15*$A20+4*$A20+5),0)+IF(Analyse!$E$108="X",INDIRECT("'DATA - økonomi'!U"&amp;4+15*$A20+4*$A20+6),0)+IF(Analyse!$E$109="X",INDIRECT("'DATA - økonomi'!U"&amp;4+15*$A20+4*$A20+7),0)+IF(Analyse!$E$110="X",INDIRECT("'DATA - økonomi'!U"&amp;4+15*$A20+4*$A20+8),0)+IF(Analyse!$E$111="X",INDIRECT("'DATA - økonomi'!U"&amp;4+15*$A20+4*$A20+9),0)+IF(Analyse!$E$112="X",INDIRECT("'DATA - økonomi'!U"&amp;4+15*$A20+4*$A20+10),0)+IF(Analyse!$E$115="X",INDIRECT("'DATA - økonomi'!U"&amp;4+15*$A20+4*$A20+11),0)+IF(Analyse!$E$116="X",INDIRECT("'DATA - økonomi'!U"&amp;4+15*$A20+4*$A20+12),0)+IF(Analyse!$E$117="X",INDIRECT("'DATA - økonomi'!U"&amp;4+15*$A20+4*$A20+13),0)+IF(Analyse!$E$129="X",INDIRECT("'DATA - økonomi'!U"&amp;4+15*$A20+4*$A20+14),0)</f>
        <v>0</v>
      </c>
      <c r="V20" s="42">
        <f ca="1">IF(Analyse!$E$3="X",INDIRECT("'DATA - økonomi'!V"&amp;4+15*$A20+4*$A20+0),0)+IF(Analyse!$E$4="X",INDIRECT("'DATA - økonomi'!V"&amp;4+15*$A20+4*$A20+1),0)+IF(Analyse!$E$104="X",INDIRECT("'DATA - økonomi'!V"&amp;4+15*$A20+4*$A20+2),0)+IF(Analyse!$E$105="X",INDIRECT("'DATA - økonomi'!V"&amp;4+15*$A20+4*$A20+3),0)+IF(Analyse!$E$106="X",INDIRECT("'DATA - økonomi'!V"&amp;4+15*$A20+4*$A20+4),0)+IF(Analyse!$E$107="X",INDIRECT("'DATA - økonomi'!V"&amp;4+15*$A20+4*$A20+5),0)+IF(Analyse!$E$108="X",INDIRECT("'DATA - økonomi'!V"&amp;4+15*$A20+4*$A20+6),0)+IF(Analyse!$E$109="X",INDIRECT("'DATA - økonomi'!V"&amp;4+15*$A20+4*$A20+7),0)+IF(Analyse!$E$110="X",INDIRECT("'DATA - økonomi'!V"&amp;4+15*$A20+4*$A20+8),0)+IF(Analyse!$E$111="X",INDIRECT("'DATA - økonomi'!V"&amp;4+15*$A20+4*$A20+9),0)+IF(Analyse!$E$112="X",INDIRECT("'DATA - økonomi'!V"&amp;4+15*$A20+4*$A20+10),0)+IF(Analyse!$E$115="X",INDIRECT("'DATA - økonomi'!V"&amp;4+15*$A20+4*$A20+11),0)+IF(Analyse!$E$116="X",INDIRECT("'DATA - økonomi'!V"&amp;4+15*$A20+4*$A20+12),0)+IF(Analyse!$E$117="X",INDIRECT("'DATA - økonomi'!V"&amp;4+15*$A20+4*$A20+13),0)+IF(Analyse!$E$129="X",INDIRECT("'DATA - økonomi'!V"&amp;4+15*$A20+4*$A20+14),0)</f>
        <v>0</v>
      </c>
      <c r="W20" s="42">
        <f ca="1">IF(Analyse!$E$3="X",INDIRECT("'DATA - økonomi'!W"&amp;4+15*$A20+4*$A20+0),0)+IF(Analyse!$E$4="X",INDIRECT("'DATA - økonomi'!W"&amp;4+15*$A20+4*$A20+1),0)+IF(Analyse!$E$104="X",INDIRECT("'DATA - økonomi'!W"&amp;4+15*$A20+4*$A20+2),0)+IF(Analyse!$E$105="X",INDIRECT("'DATA - økonomi'!W"&amp;4+15*$A20+4*$A20+3),0)+IF(Analyse!$E$106="X",INDIRECT("'DATA - økonomi'!W"&amp;4+15*$A20+4*$A20+4),0)+IF(Analyse!$E$107="X",INDIRECT("'DATA - økonomi'!W"&amp;4+15*$A20+4*$A20+5),0)+IF(Analyse!$E$108="X",INDIRECT("'DATA - økonomi'!W"&amp;4+15*$A20+4*$A20+6),0)+IF(Analyse!$E$109="X",INDIRECT("'DATA - økonomi'!W"&amp;4+15*$A20+4*$A20+7),0)+IF(Analyse!$E$110="X",INDIRECT("'DATA - økonomi'!W"&amp;4+15*$A20+4*$A20+8),0)+IF(Analyse!$E$111="X",INDIRECT("'DATA - økonomi'!W"&amp;4+15*$A20+4*$A20+9),0)+IF(Analyse!$E$112="X",INDIRECT("'DATA - økonomi'!W"&amp;4+15*$A20+4*$A20+10),0)+IF(Analyse!$E$115="X",INDIRECT("'DATA - økonomi'!W"&amp;4+15*$A20+4*$A20+11),0)+IF(Analyse!$E$116="X",INDIRECT("'DATA - økonomi'!W"&amp;4+15*$A20+4*$A20+12),0)+IF(Analyse!$E$117="X",INDIRECT("'DATA - økonomi'!W"&amp;4+15*$A20+4*$A20+13),0)+IF(Analyse!$E$129="X",INDIRECT("'DATA - økonomi'!W"&amp;4+15*$A20+4*$A20+14),0)</f>
        <v>0</v>
      </c>
      <c r="X20" s="42">
        <f ca="1">IF(Analyse!$E$3="X",INDIRECT("'DATA - økonomi'!X"&amp;4+15*$A20+4*$A20+0),0)+IF(Analyse!$E$4="X",INDIRECT("'DATA - økonomi'!X"&amp;4+15*$A20+4*$A20+1),0)+IF(Analyse!$E$104="X",INDIRECT("'DATA - økonomi'!X"&amp;4+15*$A20+4*$A20+2),0)+IF(Analyse!$E$105="X",INDIRECT("'DATA - økonomi'!X"&amp;4+15*$A20+4*$A20+3),0)+IF(Analyse!$E$106="X",INDIRECT("'DATA - økonomi'!X"&amp;4+15*$A20+4*$A20+4),0)+IF(Analyse!$E$107="X",INDIRECT("'DATA - økonomi'!X"&amp;4+15*$A20+4*$A20+5),0)+IF(Analyse!$E$108="X",INDIRECT("'DATA - økonomi'!X"&amp;4+15*$A20+4*$A20+6),0)+IF(Analyse!$E$109="X",INDIRECT("'DATA - økonomi'!X"&amp;4+15*$A20+4*$A20+7),0)+IF(Analyse!$E$110="X",INDIRECT("'DATA - økonomi'!X"&amp;4+15*$A20+4*$A20+8),0)+IF(Analyse!$E$111="X",INDIRECT("'DATA - økonomi'!X"&amp;4+15*$A20+4*$A20+9),0)+IF(Analyse!$E$112="X",INDIRECT("'DATA - økonomi'!X"&amp;4+15*$A20+4*$A20+10),0)+IF(Analyse!$E$115="X",INDIRECT("'DATA - økonomi'!X"&amp;4+15*$A20+4*$A20+11),0)+IF(Analyse!$E$116="X",INDIRECT("'DATA - økonomi'!X"&amp;4+15*$A20+4*$A20+12),0)+IF(Analyse!$E$117="X",INDIRECT("'DATA - økonomi'!X"&amp;4+15*$A20+4*$A20+13),0)+IF(Analyse!$E$129="X",INDIRECT("'DATA - økonomi'!X"&amp;4+15*$A20+4*$A20+14),0)</f>
        <v>0</v>
      </c>
      <c r="Y20" s="42">
        <f ca="1">IF(Analyse!$E$3="X",INDIRECT("'DATA - økonomi'!Y"&amp;4+15*$A20+4*$A20+0),0)+IF(Analyse!$E$4="X",INDIRECT("'DATA - økonomi'!Y"&amp;4+15*$A20+4*$A20+1),0)+IF(Analyse!$E$104="X",INDIRECT("'DATA - økonomi'!Y"&amp;4+15*$A20+4*$A20+2),0)+IF(Analyse!$E$105="X",INDIRECT("'DATA - økonomi'!Y"&amp;4+15*$A20+4*$A20+3),0)+IF(Analyse!$E$106="X",INDIRECT("'DATA - økonomi'!Y"&amp;4+15*$A20+4*$A20+4),0)+IF(Analyse!$E$107="X",INDIRECT("'DATA - økonomi'!Y"&amp;4+15*$A20+4*$A20+5),0)+IF(Analyse!$E$108="X",INDIRECT("'DATA - økonomi'!Y"&amp;4+15*$A20+4*$A20+6),0)+IF(Analyse!$E$109="X",INDIRECT("'DATA - økonomi'!Y"&amp;4+15*$A20+4*$A20+7),0)+IF(Analyse!$E$110="X",INDIRECT("'DATA - økonomi'!Y"&amp;4+15*$A20+4*$A20+8),0)+IF(Analyse!$E$111="X",INDIRECT("'DATA - økonomi'!Y"&amp;4+15*$A20+4*$A20+9),0)+IF(Analyse!$E$112="X",INDIRECT("'DATA - økonomi'!Y"&amp;4+15*$A20+4*$A20+10),0)+IF(Analyse!$E$115="X",INDIRECT("'DATA - økonomi'!Y"&amp;4+15*$A20+4*$A20+11),0)+IF(Analyse!$E$116="X",INDIRECT("'DATA - økonomi'!Y"&amp;4+15*$A20+4*$A20+12),0)+IF(Analyse!$E$117="X",INDIRECT("'DATA - økonomi'!Y"&amp;4+15*$A20+4*$A20+13),0)+IF(Analyse!$E$129="X",INDIRECT("'DATA - økonomi'!Y"&amp;4+15*$A20+4*$A20+14),0)</f>
        <v>0</v>
      </c>
      <c r="Z20" s="42">
        <f ca="1">IF(Analyse!$E$3="X",INDIRECT("'DATA - økonomi'!Z"&amp;4+15*$A20+4*$A20+0),0)+IF(Analyse!$E$4="X",INDIRECT("'DATA - økonomi'!Z"&amp;4+15*$A20+4*$A20+1),0)+IF(Analyse!$E$104="X",INDIRECT("'DATA - økonomi'!Z"&amp;4+15*$A20+4*$A20+2),0)+IF(Analyse!$E$105="X",INDIRECT("'DATA - økonomi'!Z"&amp;4+15*$A20+4*$A20+3),0)+IF(Analyse!$E$106="X",INDIRECT("'DATA - økonomi'!Z"&amp;4+15*$A20+4*$A20+4),0)+IF(Analyse!$E$107="X",INDIRECT("'DATA - økonomi'!Z"&amp;4+15*$A20+4*$A20+5),0)+IF(Analyse!$E$108="X",INDIRECT("'DATA - økonomi'!Z"&amp;4+15*$A20+4*$A20+6),0)+IF(Analyse!$E$109="X",INDIRECT("'DATA - økonomi'!Z"&amp;4+15*$A20+4*$A20+7),0)+IF(Analyse!$E$110="X",INDIRECT("'DATA - økonomi'!Z"&amp;4+15*$A20+4*$A20+8),0)+IF(Analyse!$E$111="X",INDIRECT("'DATA - økonomi'!Z"&amp;4+15*$A20+4*$A20+9),0)+IF(Analyse!$E$112="X",INDIRECT("'DATA - økonomi'!Z"&amp;4+15*$A20+4*$A20+10),0)+IF(Analyse!$E$115="X",INDIRECT("'DATA - økonomi'!Z"&amp;4+15*$A20+4*$A20+11),0)+IF(Analyse!$E$116="X",INDIRECT("'DATA - økonomi'!Z"&amp;4+15*$A20+4*$A20+12),0)+IF(Analyse!$E$117="X",INDIRECT("'DATA - økonomi'!Z"&amp;4+15*$A20+4*$A20+13),0)+IF(Analyse!$E$129="X",INDIRECT("'DATA - økonomi'!Z"&amp;4+15*$A20+4*$A20+14),0)</f>
        <v>0</v>
      </c>
      <c r="AA20" s="36"/>
      <c r="AB20" s="41" t="s">
        <v>28</v>
      </c>
      <c r="AC20" s="42">
        <f ca="1">IF(Analyse!$E$3="X",INDIRECT("'DATA - økonomi'!AC"&amp;4+15*$A20+4*$A20+0),0)+IF(Analyse!$E$4="X",INDIRECT("'DATA - økonomi'!AC"&amp;4+15*$A20+4*$A20+1),0)+IF(Analyse!$E$104="X",INDIRECT("'DATA - økonomi'!AC"&amp;4+15*$A20+4*$A20+2),0)+IF(Analyse!$E$105="X",INDIRECT("'DATA - økonomi'!AC"&amp;4+15*$A20+4*$A20+3),0)+IF(Analyse!$E$106="X",INDIRECT("'DATA - økonomi'!AC"&amp;4+15*$A20+4*$A20+4),0)+IF(Analyse!$E$107="X",INDIRECT("'DATA - økonomi'!AC"&amp;4+15*$A20+4*$A20+5),0)+IF(Analyse!$E$108="X",INDIRECT("'DATA - økonomi'!AC"&amp;4+15*$A20+4*$A20+6),0)+IF(Analyse!$E$109="X",INDIRECT("'DATA - økonomi'!AC"&amp;4+15*$A20+4*$A20+7),0)+IF(Analyse!$E$110="X",INDIRECT("'DATA - økonomi'!AC"&amp;4+15*$A20+4*$A20+8),0)+IF(Analyse!$E$111="X",INDIRECT("'DATA - økonomi'!AC"&amp;4+15*$A20+4*$A20+9),0)+IF(Analyse!$E$112="X",INDIRECT("'DATA - økonomi'!AC"&amp;4+15*$A20+4*$A20+10),0)+IF(Analyse!$E$115="X",INDIRECT("'DATA - økonomi'!AC"&amp;4+15*$A20+4*$A20+11),0)+IF(Analyse!$E$116="X",INDIRECT("'DATA - økonomi'!AC"&amp;4+15*$A20+4*$A20+12),0)+IF(Analyse!$E$117="X",INDIRECT("'DATA - økonomi'!AC"&amp;4+15*$A20+4*$A20+13),0)+IF(Analyse!$E$129="X",INDIRECT("'DATA - økonomi'!AC"&amp;4+15*$A20+4*$A20+14),0)</f>
        <v>0</v>
      </c>
      <c r="AD20" s="42">
        <f ca="1">IF(Analyse!$E$3="X",INDIRECT("'DATA - økonomi'!AD"&amp;4+15*$A20+4*$A20+0),0)+IF(Analyse!$E$4="X",INDIRECT("'DATA - økonomi'!AD"&amp;4+15*$A20+4*$A20+1),0)+IF(Analyse!$E$104="X",INDIRECT("'DATA - økonomi'!AD"&amp;4+15*$A20+4*$A20+2),0)+IF(Analyse!$E$105="X",INDIRECT("'DATA - økonomi'!AD"&amp;4+15*$A20+4*$A20+3),0)+IF(Analyse!$E$106="X",INDIRECT("'DATA - økonomi'!AD"&amp;4+15*$A20+4*$A20+4),0)+IF(Analyse!$E$107="X",INDIRECT("'DATA - økonomi'!AD"&amp;4+15*$A20+4*$A20+5),0)+IF(Analyse!$E$108="X",INDIRECT("'DATA - økonomi'!AD"&amp;4+15*$A20+4*$A20+6),0)+IF(Analyse!$E$109="X",INDIRECT("'DATA - økonomi'!AD"&amp;4+15*$A20+4*$A20+7),0)+IF(Analyse!$E$110="X",INDIRECT("'DATA - økonomi'!AD"&amp;4+15*$A20+4*$A20+8),0)+IF(Analyse!$E$111="X",INDIRECT("'DATA - økonomi'!AD"&amp;4+15*$A20+4*$A20+9),0)+IF(Analyse!$E$112="X",INDIRECT("'DATA - økonomi'!AD"&amp;4+15*$A20+4*$A20+10),0)+IF(Analyse!$E$115="X",INDIRECT("'DATA - økonomi'!AD"&amp;4+15*$A20+4*$A20+11),0)+IF(Analyse!$E$116="X",INDIRECT("'DATA - økonomi'!AD"&amp;4+15*$A20+4*$A20+12),0)+IF(Analyse!$E$117="X",INDIRECT("'DATA - økonomi'!AD"&amp;4+15*$A20+4*$A20+13),0)+IF(Analyse!$E$129="X",INDIRECT("'DATA - økonomi'!AD"&amp;4+15*$A20+4*$A20+14),0)</f>
        <v>0</v>
      </c>
      <c r="AE20" s="42">
        <f ca="1">IF(Analyse!$E$3="X",INDIRECT("'DATA - økonomi'!AE"&amp;4+15*$A20+4*$A20+0),0)+IF(Analyse!$E$4="X",INDIRECT("'DATA - økonomi'!AE"&amp;4+15*$A20+4*$A20+1),0)+IF(Analyse!$E$104="X",INDIRECT("'DATA - økonomi'!AE"&amp;4+15*$A20+4*$A20+2),0)+IF(Analyse!$E$105="X",INDIRECT("'DATA - økonomi'!AE"&amp;4+15*$A20+4*$A20+3),0)+IF(Analyse!$E$106="X",INDIRECT("'DATA - økonomi'!AE"&amp;4+15*$A20+4*$A20+4),0)+IF(Analyse!$E$107="X",INDIRECT("'DATA - økonomi'!AE"&amp;4+15*$A20+4*$A20+5),0)+IF(Analyse!$E$108="X",INDIRECT("'DATA - økonomi'!AE"&amp;4+15*$A20+4*$A20+6),0)+IF(Analyse!$E$109="X",INDIRECT("'DATA - økonomi'!AE"&amp;4+15*$A20+4*$A20+7),0)+IF(Analyse!$E$110="X",INDIRECT("'DATA - økonomi'!AE"&amp;4+15*$A20+4*$A20+8),0)+IF(Analyse!$E$111="X",INDIRECT("'DATA - økonomi'!AE"&amp;4+15*$A20+4*$A20+9),0)+IF(Analyse!$E$112="X",INDIRECT("'DATA - økonomi'!AE"&amp;4+15*$A20+4*$A20+10),0)+IF(Analyse!$E$115="X",INDIRECT("'DATA - økonomi'!AE"&amp;4+15*$A20+4*$A20+11),0)+IF(Analyse!$E$116="X",INDIRECT("'DATA - økonomi'!AE"&amp;4+15*$A20+4*$A20+12),0)+IF(Analyse!$E$117="X",INDIRECT("'DATA - økonomi'!AE"&amp;4+15*$A20+4*$A20+13),0)+IF(Analyse!$E$129="X",INDIRECT("'DATA - økonomi'!AE"&amp;4+15*$A20+4*$A20+14),0)</f>
        <v>0</v>
      </c>
      <c r="AF20" s="42">
        <f ca="1">IF(Analyse!$E$3="X",INDIRECT("'DATA - økonomi'!AF"&amp;4+15*$A20+4*$A20+0),0)+IF(Analyse!$E$4="X",INDIRECT("'DATA - økonomi'!AF"&amp;4+15*$A20+4*$A20+1),0)+IF(Analyse!$E$104="X",INDIRECT("'DATA - økonomi'!AF"&amp;4+15*$A20+4*$A20+2),0)+IF(Analyse!$E$105="X",INDIRECT("'DATA - økonomi'!AF"&amp;4+15*$A20+4*$A20+3),0)+IF(Analyse!$E$106="X",INDIRECT("'DATA - økonomi'!AF"&amp;4+15*$A20+4*$A20+4),0)+IF(Analyse!$E$107="X",INDIRECT("'DATA - økonomi'!AF"&amp;4+15*$A20+4*$A20+5),0)+IF(Analyse!$E$108="X",INDIRECT("'DATA - økonomi'!AF"&amp;4+15*$A20+4*$A20+6),0)+IF(Analyse!$E$109="X",INDIRECT("'DATA - økonomi'!AF"&amp;4+15*$A20+4*$A20+7),0)+IF(Analyse!$E$110="X",INDIRECT("'DATA - økonomi'!AF"&amp;4+15*$A20+4*$A20+8),0)+IF(Analyse!$E$111="X",INDIRECT("'DATA - økonomi'!AF"&amp;4+15*$A20+4*$A20+9),0)+IF(Analyse!$E$112="X",INDIRECT("'DATA - økonomi'!AF"&amp;4+15*$A20+4*$A20+10),0)+IF(Analyse!$E$115="X",INDIRECT("'DATA - økonomi'!AF"&amp;4+15*$A20+4*$A20+11),0)+IF(Analyse!$E$116="X",INDIRECT("'DATA - økonomi'!AF"&amp;4+15*$A20+4*$A20+12),0)+IF(Analyse!$E$117="X",INDIRECT("'DATA - økonomi'!AF"&amp;4+15*$A20+4*$A20+13),0)+IF(Analyse!$E$129="X",INDIRECT("'DATA - økonomi'!AF"&amp;4+15*$A20+4*$A20+14),0)</f>
        <v>0</v>
      </c>
      <c r="AG20" s="42">
        <f ca="1">IF(Analyse!$E$3="X",INDIRECT("'DATA - økonomi'!AG"&amp;4+15*$A20+4*$A20+0),0)+IF(Analyse!$E$4="X",INDIRECT("'DATA - økonomi'!AG"&amp;4+15*$A20+4*$A20+1),0)+IF(Analyse!$E$104="X",INDIRECT("'DATA - økonomi'!AG"&amp;4+15*$A20+4*$A20+2),0)+IF(Analyse!$E$105="X",INDIRECT("'DATA - økonomi'!AG"&amp;4+15*$A20+4*$A20+3),0)+IF(Analyse!$E$106="X",INDIRECT("'DATA - økonomi'!AG"&amp;4+15*$A20+4*$A20+4),0)+IF(Analyse!$E$107="X",INDIRECT("'DATA - økonomi'!AG"&amp;4+15*$A20+4*$A20+5),0)+IF(Analyse!$E$108="X",INDIRECT("'DATA - økonomi'!AG"&amp;4+15*$A20+4*$A20+6),0)+IF(Analyse!$E$109="X",INDIRECT("'DATA - økonomi'!AG"&amp;4+15*$A20+4*$A20+7),0)+IF(Analyse!$E$110="X",INDIRECT("'DATA - økonomi'!AG"&amp;4+15*$A20+4*$A20+8),0)+IF(Analyse!$E$111="X",INDIRECT("'DATA - økonomi'!AG"&amp;4+15*$A20+4*$A20+9),0)+IF(Analyse!$E$112="X",INDIRECT("'DATA - økonomi'!AG"&amp;4+15*$A20+4*$A20+10),0)+IF(Analyse!$E$115="X",INDIRECT("'DATA - økonomi'!AG"&amp;4+15*$A20+4*$A20+11),0)+IF(Analyse!$E$116="X",INDIRECT("'DATA - økonomi'!AG"&amp;4+15*$A20+4*$A20+12),0)+IF(Analyse!$E$117="X",INDIRECT("'DATA - økonomi'!AG"&amp;4+15*$A20+4*$A20+13),0)+IF(Analyse!$E$129="X",INDIRECT("'DATA - økonomi'!AG"&amp;4+15*$A20+4*$A20+14),0)</f>
        <v>0</v>
      </c>
      <c r="AH20" s="42">
        <f ca="1">IF(Analyse!$E$3="X",INDIRECT("'DATA - økonomi'!AH"&amp;4+15*$A20+4*$A20+0),0)+IF(Analyse!$E$4="X",INDIRECT("'DATA - økonomi'!AH"&amp;4+15*$A20+4*$A20+1),0)+IF(Analyse!$E$104="X",INDIRECT("'DATA - økonomi'!AH"&amp;4+15*$A20+4*$A20+2),0)+IF(Analyse!$E$105="X",INDIRECT("'DATA - økonomi'!AH"&amp;4+15*$A20+4*$A20+3),0)+IF(Analyse!$E$106="X",INDIRECT("'DATA - økonomi'!AH"&amp;4+15*$A20+4*$A20+4),0)+IF(Analyse!$E$107="X",INDIRECT("'DATA - økonomi'!AH"&amp;4+15*$A20+4*$A20+5),0)+IF(Analyse!$E$108="X",INDIRECT("'DATA - økonomi'!AH"&amp;4+15*$A20+4*$A20+6),0)+IF(Analyse!$E$109="X",INDIRECT("'DATA - økonomi'!AH"&amp;4+15*$A20+4*$A20+7),0)+IF(Analyse!$E$110="X",INDIRECT("'DATA - økonomi'!AH"&amp;4+15*$A20+4*$A20+8),0)+IF(Analyse!$E$111="X",INDIRECT("'DATA - økonomi'!AH"&amp;4+15*$A20+4*$A20+9),0)+IF(Analyse!$E$112="X",INDIRECT("'DATA - økonomi'!AH"&amp;4+15*$A20+4*$A20+10),0)+IF(Analyse!$E$115="X",INDIRECT("'DATA - økonomi'!AH"&amp;4+15*$A20+4*$A20+11),0)+IF(Analyse!$E$116="X",INDIRECT("'DATA - økonomi'!AH"&amp;4+15*$A20+4*$A20+12),0)+IF(Analyse!$E$117="X",INDIRECT("'DATA - økonomi'!AH"&amp;4+15*$A20+4*$A20+13),0)+IF(Analyse!$E$129="X",INDIRECT("'DATA - økonomi'!AH"&amp;4+15*$A20+4*$A20+14),0)</f>
        <v>0</v>
      </c>
      <c r="AI20" s="42">
        <f ca="1">IF(Analyse!$E$3="X",INDIRECT("'DATA - økonomi'!AI"&amp;4+15*$A20+4*$A20+0),0)+IF(Analyse!$E$4="X",INDIRECT("'DATA - økonomi'!AI"&amp;4+15*$A20+4*$A20+1),0)+IF(Analyse!$E$104="X",INDIRECT("'DATA - økonomi'!AI"&amp;4+15*$A20+4*$A20+2),0)+IF(Analyse!$E$105="X",INDIRECT("'DATA - økonomi'!AI"&amp;4+15*$A20+4*$A20+3),0)+IF(Analyse!$E$106="X",INDIRECT("'DATA - økonomi'!AI"&amp;4+15*$A20+4*$A20+4),0)+IF(Analyse!$E$107="X",INDIRECT("'DATA - økonomi'!AI"&amp;4+15*$A20+4*$A20+5),0)+IF(Analyse!$E$108="X",INDIRECT("'DATA - økonomi'!AI"&amp;4+15*$A20+4*$A20+6),0)+IF(Analyse!$E$109="X",INDIRECT("'DATA - økonomi'!AI"&amp;4+15*$A20+4*$A20+7),0)+IF(Analyse!$E$110="X",INDIRECT("'DATA - økonomi'!AI"&amp;4+15*$A20+4*$A20+8),0)+IF(Analyse!$E$111="X",INDIRECT("'DATA - økonomi'!AI"&amp;4+15*$A20+4*$A20+9),0)+IF(Analyse!$E$112="X",INDIRECT("'DATA - økonomi'!AI"&amp;4+15*$A20+4*$A20+10),0)+IF(Analyse!$E$115="X",INDIRECT("'DATA - økonomi'!AI"&amp;4+15*$A20+4*$A20+11),0)+IF(Analyse!$E$116="X",INDIRECT("'DATA - økonomi'!AI"&amp;4+15*$A20+4*$A20+12),0)+IF(Analyse!$E$117="X",INDIRECT("'DATA - økonomi'!AI"&amp;4+15*$A20+4*$A20+13),0)+IF(Analyse!$E$129="X",INDIRECT("'DATA - økonomi'!AI"&amp;4+15*$A20+4*$A20+14),0)</f>
        <v>0</v>
      </c>
      <c r="AJ20" s="42">
        <f ca="1">IF(Analyse!$E$3="X",INDIRECT("'DATA - økonomi'!AJ"&amp;4+15*$A20+4*$A20+0),0)+IF(Analyse!$E$4="X",INDIRECT("'DATA - økonomi'!AJ"&amp;4+15*$A20+4*$A20+1),0)+IF(Analyse!$E$104="X",INDIRECT("'DATA - økonomi'!AJ"&amp;4+15*$A20+4*$A20+2),0)+IF(Analyse!$E$105="X",INDIRECT("'DATA - økonomi'!AJ"&amp;4+15*$A20+4*$A20+3),0)+IF(Analyse!$E$106="X",INDIRECT("'DATA - økonomi'!AJ"&amp;4+15*$A20+4*$A20+4),0)+IF(Analyse!$E$107="X",INDIRECT("'DATA - økonomi'!AJ"&amp;4+15*$A20+4*$A20+5),0)+IF(Analyse!$E$108="X",INDIRECT("'DATA - økonomi'!AJ"&amp;4+15*$A20+4*$A20+6),0)+IF(Analyse!$E$109="X",INDIRECT("'DATA - økonomi'!AJ"&amp;4+15*$A20+4*$A20+7),0)+IF(Analyse!$E$110="X",INDIRECT("'DATA - økonomi'!AJ"&amp;4+15*$A20+4*$A20+8),0)+IF(Analyse!$E$111="X",INDIRECT("'DATA - økonomi'!AJ"&amp;4+15*$A20+4*$A20+9),0)+IF(Analyse!$E$112="X",INDIRECT("'DATA - økonomi'!AJ"&amp;4+15*$A20+4*$A20+10),0)+IF(Analyse!$E$115="X",INDIRECT("'DATA - økonomi'!AJ"&amp;4+15*$A20+4*$A20+11),0)+IF(Analyse!$E$116="X",INDIRECT("'DATA - økonomi'!AJ"&amp;4+15*$A20+4*$A20+12),0)+IF(Analyse!$E$117="X",INDIRECT("'DATA - økonomi'!AJ"&amp;4+15*$A20+4*$A20+13),0)+IF(Analyse!$E$129="X",INDIRECT("'DATA - økonomi'!AJ"&amp;4+15*$A20+4*$A20+14),0)</f>
        <v>0</v>
      </c>
      <c r="AK20" s="42">
        <f ca="1">IF(Analyse!$E$3="X",INDIRECT("'DATA - økonomi'!AK"&amp;4+15*$A20+4*$A20+0),0)+IF(Analyse!$E$4="X",INDIRECT("'DATA - økonomi'!AK"&amp;4+15*$A20+4*$A20+1),0)+IF(Analyse!$E$104="X",INDIRECT("'DATA - økonomi'!AK"&amp;4+15*$A20+4*$A20+2),0)+IF(Analyse!$E$105="X",INDIRECT("'DATA - økonomi'!AK"&amp;4+15*$A20+4*$A20+3),0)+IF(Analyse!$E$106="X",INDIRECT("'DATA - økonomi'!AK"&amp;4+15*$A20+4*$A20+4),0)+IF(Analyse!$E$107="X",INDIRECT("'DATA - økonomi'!AK"&amp;4+15*$A20+4*$A20+5),0)+IF(Analyse!$E$108="X",INDIRECT("'DATA - økonomi'!AK"&amp;4+15*$A20+4*$A20+6),0)+IF(Analyse!$E$109="X",INDIRECT("'DATA - økonomi'!AK"&amp;4+15*$A20+4*$A20+7),0)+IF(Analyse!$E$110="X",INDIRECT("'DATA - økonomi'!AK"&amp;4+15*$A20+4*$A20+8),0)+IF(Analyse!$E$111="X",INDIRECT("'DATA - økonomi'!AK"&amp;4+15*$A20+4*$A20+9),0)+IF(Analyse!$E$112="X",INDIRECT("'DATA - økonomi'!AK"&amp;4+15*$A20+4*$A20+10),0)+IF(Analyse!$E$115="X",INDIRECT("'DATA - økonomi'!AK"&amp;4+15*$A20+4*$A20+11),0)+IF(Analyse!$E$116="X",INDIRECT("'DATA - økonomi'!AK"&amp;4+15*$A20+4*$A20+12),0)+IF(Analyse!$E$117="X",INDIRECT("'DATA - økonomi'!AK"&amp;4+15*$A20+4*$A20+13),0)+IF(Analyse!$E$129="X",INDIRECT("'DATA - økonomi'!AK"&amp;4+15*$A20+4*$A20+14),0)</f>
        <v>0</v>
      </c>
      <c r="AL20" s="42">
        <f ca="1">IF(Analyse!$E$3="X",INDIRECT("'DATA - økonomi'!AL"&amp;4+15*$A20+4*$A20+0),0)+IF(Analyse!$E$4="X",INDIRECT("'DATA - økonomi'!AL"&amp;4+15*$A20+4*$A20+1),0)+IF(Analyse!$E$104="X",INDIRECT("'DATA - økonomi'!AL"&amp;4+15*$A20+4*$A20+2),0)+IF(Analyse!$E$105="X",INDIRECT("'DATA - økonomi'!AL"&amp;4+15*$A20+4*$A20+3),0)+IF(Analyse!$E$106="X",INDIRECT("'DATA - økonomi'!AL"&amp;4+15*$A20+4*$A20+4),0)+IF(Analyse!$E$107="X",INDIRECT("'DATA - økonomi'!AL"&amp;4+15*$A20+4*$A20+5),0)+IF(Analyse!$E$108="X",INDIRECT("'DATA - økonomi'!AL"&amp;4+15*$A20+4*$A20+6),0)+IF(Analyse!$E$109="X",INDIRECT("'DATA - økonomi'!AL"&amp;4+15*$A20+4*$A20+7),0)+IF(Analyse!$E$110="X",INDIRECT("'DATA - økonomi'!AL"&amp;4+15*$A20+4*$A20+8),0)+IF(Analyse!$E$111="X",INDIRECT("'DATA - økonomi'!AL"&amp;4+15*$A20+4*$A20+9),0)+IF(Analyse!$E$112="X",INDIRECT("'DATA - økonomi'!AL"&amp;4+15*$A20+4*$A20+10),0)+IF(Analyse!$E$115="X",INDIRECT("'DATA - økonomi'!AL"&amp;4+15*$A20+4*$A20+11),0)+IF(Analyse!$E$116="X",INDIRECT("'DATA - økonomi'!AL"&amp;4+15*$A20+4*$A20+12),0)+IF(Analyse!$E$117="X",INDIRECT("'DATA - økonomi'!AL"&amp;4+15*$A20+4*$A20+13),0)+IF(Analyse!$E$129="X",INDIRECT("'DATA - økonomi'!AL"&amp;4+15*$A20+4*$A20+14),0)</f>
        <v>0</v>
      </c>
      <c r="AM20" s="36"/>
      <c r="AN20" s="41" t="s">
        <v>28</v>
      </c>
      <c r="AO20" s="42">
        <f t="shared" ca="1" si="0"/>
        <v>31282.254000000001</v>
      </c>
      <c r="AP20" s="42">
        <f t="shared" ca="1" si="1"/>
        <v>31100.231999999996</v>
      </c>
      <c r="AQ20" s="42">
        <f t="shared" ca="1" si="2"/>
        <v>31282.254000000001</v>
      </c>
      <c r="AR20" s="42">
        <f t="shared" ca="1" si="3"/>
        <v>31100.231999999996</v>
      </c>
      <c r="AS20" s="42">
        <f t="shared" ca="1" si="4"/>
        <v>31064.263999999999</v>
      </c>
      <c r="AT20" s="42">
        <f t="shared" ca="1" si="5"/>
        <v>31173.735000000001</v>
      </c>
      <c r="AU20" s="42">
        <f t="shared" ca="1" si="6"/>
        <v>31182.083999999999</v>
      </c>
      <c r="AV20" s="42">
        <f t="shared" ca="1" si="7"/>
        <v>31411.512000000002</v>
      </c>
      <c r="AW20" s="42">
        <f t="shared" ca="1" si="8"/>
        <v>31473.324000000004</v>
      </c>
      <c r="AX20" s="42">
        <f t="shared" ca="1" si="9"/>
        <v>31494.100999999995</v>
      </c>
      <c r="AY20" s="36"/>
    </row>
    <row r="21" spans="1:51" x14ac:dyDescent="0.25">
      <c r="A21" s="38">
        <v>17</v>
      </c>
      <c r="B21" s="41" t="s">
        <v>29</v>
      </c>
      <c r="C21" s="42">
        <f ca="1">IF(Analyse!$E$3="X",INDIRECT("'DATA - økonomi'!C"&amp;4+15*$A21+4*$A21+0),0)+IF(Analyse!$E$4="X",INDIRECT("'DATA - økonomi'!C"&amp;4+15*$A21+4*$A21+1),0)+IF(Analyse!$E$104="X",INDIRECT("'DATA - økonomi'!C"&amp;4+15*$A21+4*$A21+2),0)+IF(Analyse!$E$105="X",INDIRECT("'DATA - økonomi'!C"&amp;4+15*$A21+4*$A21+3),0)+IF(Analyse!$E$106="X",INDIRECT("'DATA - økonomi'!C"&amp;4+15*$A21+4*$A21+4),0)+IF(Analyse!$E$107="X",INDIRECT("'DATA - økonomi'!C"&amp;4+15*$A21+4*$A21+5),0)+IF(Analyse!$E$108="X",INDIRECT("'DATA - økonomi'!C"&amp;4+15*$A21+4*$A21+6),0)+IF(Analyse!$E$109="X",INDIRECT("'DATA - økonomi'!C"&amp;4+15*$A21+4*$A21+7),0)+IF(Analyse!$E$110="X",INDIRECT("'DATA - økonomi'!C"&amp;4+15*$A21+4*$A21+8),0)+IF(Analyse!$E$111="X",INDIRECT("'DATA - økonomi'!C"&amp;4+15*$A21+4*$A21+9),0)+IF(Analyse!$E$112="X",INDIRECT("'DATA - økonomi'!C"&amp;4+15*$A21+4*$A21+10),0)+IF(Analyse!$E$115="X",INDIRECT("'DATA - økonomi'!C"&amp;4+15*$A21+4*$A21+11),0)+IF(Analyse!$E$116="X",INDIRECT("'DATA - økonomi'!C"&amp;4+15*$A21+4*$A21+12),0)+IF(Analyse!$E$117="X",INDIRECT("'DATA - økonomi'!C"&amp;4+15*$A21+4*$A21+13),0)+IF(Analyse!$E$129="X",INDIRECT("'DATA - økonomi'!C"&amp;4+15*$A21+4*$A21+14),0)</f>
        <v>0</v>
      </c>
      <c r="D21" s="42">
        <f ca="1">IF(Analyse!$E$3="X",INDIRECT("'DATA - økonomi'!D"&amp;4+15*$A21+4*$A21+0),0)+IF(Analyse!$E$4="X",INDIRECT("'DATA - økonomi'!D"&amp;4+15*$A21+4*$A21+1),0)+IF(Analyse!$E$104="X",INDIRECT("'DATA - økonomi'!D"&amp;4+15*$A21+4*$A21+2),0)+IF(Analyse!$E$105="X",INDIRECT("'DATA - økonomi'!D"&amp;4+15*$A21+4*$A21+3),0)+IF(Analyse!$E$106="X",INDIRECT("'DATA - økonomi'!D"&amp;4+15*$A21+4*$A21+4),0)+IF(Analyse!$E$107="X",INDIRECT("'DATA - økonomi'!D"&amp;4+15*$A21+4*$A21+5),0)+IF(Analyse!$E$108="X",INDIRECT("'DATA - økonomi'!D"&amp;4+15*$A21+4*$A21+6),0)+IF(Analyse!$E$109="X",INDIRECT("'DATA - økonomi'!D"&amp;4+15*$A21+4*$A21+7),0)+IF(Analyse!$E$110="X",INDIRECT("'DATA - økonomi'!D"&amp;4+15*$A21+4*$A21+8),0)+IF(Analyse!$E$111="X",INDIRECT("'DATA - økonomi'!D"&amp;4+15*$A21+4*$A21+9),0)+IF(Analyse!$E$112="X",INDIRECT("'DATA - økonomi'!D"&amp;4+15*$A21+4*$A21+10),0)+IF(Analyse!$E$115="X",INDIRECT("'DATA - økonomi'!D"&amp;4+15*$A21+4*$A21+11),0)+IF(Analyse!$E$116="X",INDIRECT("'DATA - økonomi'!D"&amp;4+15*$A21+4*$A21+12),0)+IF(Analyse!$E$117="X",INDIRECT("'DATA - økonomi'!D"&amp;4+15*$A21+4*$A21+13),0)+IF(Analyse!$E$129="X",INDIRECT("'DATA - økonomi'!D"&amp;4+15*$A21+4*$A21+14),0)</f>
        <v>0</v>
      </c>
      <c r="E21" s="42">
        <f ca="1">IF(Analyse!$E$3="X",INDIRECT("'DATA - økonomi'!E"&amp;4+15*$A21+4*$A21+0),0)+IF(Analyse!$E$4="X",INDIRECT("'DATA - økonomi'!E"&amp;4+15*$A21+4*$A21+1),0)+IF(Analyse!$E$104="X",INDIRECT("'DATA - økonomi'!E"&amp;4+15*$A21+4*$A21+2),0)+IF(Analyse!$E$105="X",INDIRECT("'DATA - økonomi'!E"&amp;4+15*$A21+4*$A21+3),0)+IF(Analyse!$E$106="X",INDIRECT("'DATA - økonomi'!E"&amp;4+15*$A21+4*$A21+4),0)+IF(Analyse!$E$107="X",INDIRECT("'DATA - økonomi'!E"&amp;4+15*$A21+4*$A21+5),0)+IF(Analyse!$E$108="X",INDIRECT("'DATA - økonomi'!E"&amp;4+15*$A21+4*$A21+6),0)+IF(Analyse!$E$109="X",INDIRECT("'DATA - økonomi'!E"&amp;4+15*$A21+4*$A21+7),0)+IF(Analyse!$E$110="X",INDIRECT("'DATA - økonomi'!E"&amp;4+15*$A21+4*$A21+8),0)+IF(Analyse!$E$111="X",INDIRECT("'DATA - økonomi'!E"&amp;4+15*$A21+4*$A21+9),0)+IF(Analyse!$E$112="X",INDIRECT("'DATA - økonomi'!E"&amp;4+15*$A21+4*$A21+10),0)+IF(Analyse!$E$115="X",INDIRECT("'DATA - økonomi'!E"&amp;4+15*$A21+4*$A21+11),0)+IF(Analyse!$E$116="X",INDIRECT("'DATA - økonomi'!E"&amp;4+15*$A21+4*$A21+12),0)+IF(Analyse!$E$117="X",INDIRECT("'DATA - økonomi'!E"&amp;4+15*$A21+4*$A21+13),0)+IF(Analyse!$E$129="X",INDIRECT("'DATA - økonomi'!E"&amp;4+15*$A21+4*$A21+14),0)</f>
        <v>0</v>
      </c>
      <c r="F21" s="42">
        <f ca="1">IF(Analyse!$E$3="X",INDIRECT("'DATA - økonomi'!F"&amp;4+15*$A21+4*$A21+0),0)+IF(Analyse!$E$4="X",INDIRECT("'DATA - økonomi'!F"&amp;4+15*$A21+4*$A21+1),0)+IF(Analyse!$E$104="X",INDIRECT("'DATA - økonomi'!F"&amp;4+15*$A21+4*$A21+2),0)+IF(Analyse!$E$105="X",INDIRECT("'DATA - økonomi'!F"&amp;4+15*$A21+4*$A21+3),0)+IF(Analyse!$E$106="X",INDIRECT("'DATA - økonomi'!F"&amp;4+15*$A21+4*$A21+4),0)+IF(Analyse!$E$107="X",INDIRECT("'DATA - økonomi'!F"&amp;4+15*$A21+4*$A21+5),0)+IF(Analyse!$E$108="X",INDIRECT("'DATA - økonomi'!F"&amp;4+15*$A21+4*$A21+6),0)+IF(Analyse!$E$109="X",INDIRECT("'DATA - økonomi'!F"&amp;4+15*$A21+4*$A21+7),0)+IF(Analyse!$E$110="X",INDIRECT("'DATA - økonomi'!F"&amp;4+15*$A21+4*$A21+8),0)+IF(Analyse!$E$111="X",INDIRECT("'DATA - økonomi'!F"&amp;4+15*$A21+4*$A21+9),0)+IF(Analyse!$E$112="X",INDIRECT("'DATA - økonomi'!F"&amp;4+15*$A21+4*$A21+10),0)+IF(Analyse!$E$115="X",INDIRECT("'DATA - økonomi'!F"&amp;4+15*$A21+4*$A21+11),0)+IF(Analyse!$E$116="X",INDIRECT("'DATA - økonomi'!F"&amp;4+15*$A21+4*$A21+12),0)+IF(Analyse!$E$117="X",INDIRECT("'DATA - økonomi'!F"&amp;4+15*$A21+4*$A21+13),0)+IF(Analyse!$E$129="X",INDIRECT("'DATA - økonomi'!F"&amp;4+15*$A21+4*$A21+14),0)</f>
        <v>0</v>
      </c>
      <c r="G21" s="42">
        <f ca="1">IF(Analyse!$E$3="X",INDIRECT("'DATA - økonomi'!G"&amp;4+15*$A21+4*$A21+0),0)+IF(Analyse!$E$4="X",INDIRECT("'DATA - økonomi'!G"&amp;4+15*$A21+4*$A21+1),0)+IF(Analyse!$E$104="X",INDIRECT("'DATA - økonomi'!G"&amp;4+15*$A21+4*$A21+2),0)+IF(Analyse!$E$105="X",INDIRECT("'DATA - økonomi'!G"&amp;4+15*$A21+4*$A21+3),0)+IF(Analyse!$E$106="X",INDIRECT("'DATA - økonomi'!G"&amp;4+15*$A21+4*$A21+4),0)+IF(Analyse!$E$107="X",INDIRECT("'DATA - økonomi'!G"&amp;4+15*$A21+4*$A21+5),0)+IF(Analyse!$E$108="X",INDIRECT("'DATA - økonomi'!G"&amp;4+15*$A21+4*$A21+6),0)+IF(Analyse!$E$109="X",INDIRECT("'DATA - økonomi'!G"&amp;4+15*$A21+4*$A21+7),0)+IF(Analyse!$E$110="X",INDIRECT("'DATA - økonomi'!G"&amp;4+15*$A21+4*$A21+8),0)+IF(Analyse!$E$111="X",INDIRECT("'DATA - økonomi'!G"&amp;4+15*$A21+4*$A21+9),0)+IF(Analyse!$E$112="X",INDIRECT("'DATA - økonomi'!G"&amp;4+15*$A21+4*$A21+10),0)+IF(Analyse!$E$115="X",INDIRECT("'DATA - økonomi'!G"&amp;4+15*$A21+4*$A21+11),0)+IF(Analyse!$E$116="X",INDIRECT("'DATA - økonomi'!G"&amp;4+15*$A21+4*$A21+12),0)+IF(Analyse!$E$117="X",INDIRECT("'DATA - økonomi'!G"&amp;4+15*$A21+4*$A21+13),0)+IF(Analyse!$E$129="X",INDIRECT("'DATA - økonomi'!G"&amp;4+15*$A21+4*$A21+14),0)</f>
        <v>0</v>
      </c>
      <c r="H21" s="42">
        <f ca="1">IF(Analyse!$E$3="X",INDIRECT("'DATA - økonomi'!H"&amp;4+15*$A21+4*$A21+0),0)+IF(Analyse!$E$4="X",INDIRECT("'DATA - økonomi'!H"&amp;4+15*$A21+4*$A21+1),0)+IF(Analyse!$E$104="X",INDIRECT("'DATA - økonomi'!H"&amp;4+15*$A21+4*$A21+2),0)+IF(Analyse!$E$105="X",INDIRECT("'DATA - økonomi'!H"&amp;4+15*$A21+4*$A21+3),0)+IF(Analyse!$E$106="X",INDIRECT("'DATA - økonomi'!H"&amp;4+15*$A21+4*$A21+4),0)+IF(Analyse!$E$107="X",INDIRECT("'DATA - økonomi'!H"&amp;4+15*$A21+4*$A21+5),0)+IF(Analyse!$E$108="X",INDIRECT("'DATA - økonomi'!H"&amp;4+15*$A21+4*$A21+6),0)+IF(Analyse!$E$109="X",INDIRECT("'DATA - økonomi'!H"&amp;4+15*$A21+4*$A21+7),0)+IF(Analyse!$E$110="X",INDIRECT("'DATA - økonomi'!H"&amp;4+15*$A21+4*$A21+8),0)+IF(Analyse!$E$111="X",INDIRECT("'DATA - økonomi'!H"&amp;4+15*$A21+4*$A21+9),0)+IF(Analyse!$E$112="X",INDIRECT("'DATA - økonomi'!H"&amp;4+15*$A21+4*$A21+10),0)+IF(Analyse!$E$115="X",INDIRECT("'DATA - økonomi'!H"&amp;4+15*$A21+4*$A21+11),0)+IF(Analyse!$E$116="X",INDIRECT("'DATA - økonomi'!H"&amp;4+15*$A21+4*$A21+12),0)+IF(Analyse!$E$117="X",INDIRECT("'DATA - økonomi'!H"&amp;4+15*$A21+4*$A21+13),0)+IF(Analyse!$E$129="X",INDIRECT("'DATA - økonomi'!H"&amp;4+15*$A21+4*$A21+14),0)</f>
        <v>0</v>
      </c>
      <c r="I21" s="42">
        <f ca="1">IF(Analyse!$E$3="X",INDIRECT("'DATA - økonomi'!I"&amp;4+15*$A21+4*$A21+0),0)+IF(Analyse!$E$4="X",INDIRECT("'DATA - økonomi'!I"&amp;4+15*$A21+4*$A21+1),0)+IF(Analyse!$E$104="X",INDIRECT("'DATA - økonomi'!I"&amp;4+15*$A21+4*$A21+2),0)+IF(Analyse!$E$105="X",INDIRECT("'DATA - økonomi'!I"&amp;4+15*$A21+4*$A21+3),0)+IF(Analyse!$E$106="X",INDIRECT("'DATA - økonomi'!I"&amp;4+15*$A21+4*$A21+4),0)+IF(Analyse!$E$107="X",INDIRECT("'DATA - økonomi'!I"&amp;4+15*$A21+4*$A21+5),0)+IF(Analyse!$E$108="X",INDIRECT("'DATA - økonomi'!I"&amp;4+15*$A21+4*$A21+6),0)+IF(Analyse!$E$109="X",INDIRECT("'DATA - økonomi'!I"&amp;4+15*$A21+4*$A21+7),0)+IF(Analyse!$E$110="X",INDIRECT("'DATA - økonomi'!I"&amp;4+15*$A21+4*$A21+8),0)+IF(Analyse!$E$111="X",INDIRECT("'DATA - økonomi'!I"&amp;4+15*$A21+4*$A21+9),0)+IF(Analyse!$E$112="X",INDIRECT("'DATA - økonomi'!I"&amp;4+15*$A21+4*$A21+10),0)+IF(Analyse!$E$115="X",INDIRECT("'DATA - økonomi'!I"&amp;4+15*$A21+4*$A21+11),0)+IF(Analyse!$E$116="X",INDIRECT("'DATA - økonomi'!I"&amp;4+15*$A21+4*$A21+12),0)+IF(Analyse!$E$117="X",INDIRECT("'DATA - økonomi'!I"&amp;4+15*$A21+4*$A21+13),0)+IF(Analyse!$E$129="X",INDIRECT("'DATA - økonomi'!I"&amp;4+15*$A21+4*$A21+14),0)</f>
        <v>0</v>
      </c>
      <c r="J21" s="42">
        <f ca="1">IF(Analyse!$E$3="X",INDIRECT("'DATA - økonomi'!J"&amp;4+15*$A21+4*$A21+0),0)+IF(Analyse!$E$4="X",INDIRECT("'DATA - økonomi'!J"&amp;4+15*$A21+4*$A21+1),0)+IF(Analyse!$E$104="X",INDIRECT("'DATA - økonomi'!J"&amp;4+15*$A21+4*$A21+2),0)+IF(Analyse!$E$105="X",INDIRECT("'DATA - økonomi'!J"&amp;4+15*$A21+4*$A21+3),0)+IF(Analyse!$E$106="X",INDIRECT("'DATA - økonomi'!J"&amp;4+15*$A21+4*$A21+4),0)+IF(Analyse!$E$107="X",INDIRECT("'DATA - økonomi'!J"&amp;4+15*$A21+4*$A21+5),0)+IF(Analyse!$E$108="X",INDIRECT("'DATA - økonomi'!J"&amp;4+15*$A21+4*$A21+6),0)+IF(Analyse!$E$109="X",INDIRECT("'DATA - økonomi'!J"&amp;4+15*$A21+4*$A21+7),0)+IF(Analyse!$E$110="X",INDIRECT("'DATA - økonomi'!J"&amp;4+15*$A21+4*$A21+8),0)+IF(Analyse!$E$111="X",INDIRECT("'DATA - økonomi'!J"&amp;4+15*$A21+4*$A21+9),0)+IF(Analyse!$E$112="X",INDIRECT("'DATA - økonomi'!J"&amp;4+15*$A21+4*$A21+10),0)+IF(Analyse!$E$115="X",INDIRECT("'DATA - økonomi'!J"&amp;4+15*$A21+4*$A21+11),0)+IF(Analyse!$E$116="X",INDIRECT("'DATA - økonomi'!J"&amp;4+15*$A21+4*$A21+12),0)+IF(Analyse!$E$117="X",INDIRECT("'DATA - økonomi'!J"&amp;4+15*$A21+4*$A21+13),0)+IF(Analyse!$E$129="X",INDIRECT("'DATA - økonomi'!J"&amp;4+15*$A21+4*$A21+14),0)</f>
        <v>0</v>
      </c>
      <c r="K21" s="42">
        <f ca="1">IF(Analyse!$E$3="X",INDIRECT("'DATA - økonomi'!K"&amp;4+15*$A21+4*$A21+0),0)+IF(Analyse!$E$4="X",INDIRECT("'DATA - økonomi'!K"&amp;4+15*$A21+4*$A21+1),0)+IF(Analyse!$E$104="X",INDIRECT("'DATA - økonomi'!K"&amp;4+15*$A21+4*$A21+2),0)+IF(Analyse!$E$105="X",INDIRECT("'DATA - økonomi'!K"&amp;4+15*$A21+4*$A21+3),0)+IF(Analyse!$E$106="X",INDIRECT("'DATA - økonomi'!K"&amp;4+15*$A21+4*$A21+4),0)+IF(Analyse!$E$107="X",INDIRECT("'DATA - økonomi'!K"&amp;4+15*$A21+4*$A21+5),0)+IF(Analyse!$E$108="X",INDIRECT("'DATA - økonomi'!K"&amp;4+15*$A21+4*$A21+6),0)+IF(Analyse!$E$109="X",INDIRECT("'DATA - økonomi'!K"&amp;4+15*$A21+4*$A21+7),0)+IF(Analyse!$E$110="X",INDIRECT("'DATA - økonomi'!K"&amp;4+15*$A21+4*$A21+8),0)+IF(Analyse!$E$111="X",INDIRECT("'DATA - økonomi'!K"&amp;4+15*$A21+4*$A21+9),0)+IF(Analyse!$E$112="X",INDIRECT("'DATA - økonomi'!K"&amp;4+15*$A21+4*$A21+10),0)+IF(Analyse!$E$115="X",INDIRECT("'DATA - økonomi'!K"&amp;4+15*$A21+4*$A21+11),0)+IF(Analyse!$E$116="X",INDIRECT("'DATA - økonomi'!K"&amp;4+15*$A21+4*$A21+12),0)+IF(Analyse!$E$117="X",INDIRECT("'DATA - økonomi'!K"&amp;4+15*$A21+4*$A21+13),0)+IF(Analyse!$E$129="X",INDIRECT("'DATA - økonomi'!K"&amp;4+15*$A21+4*$A21+14),0)</f>
        <v>0</v>
      </c>
      <c r="L21" s="42">
        <f ca="1">IF(Analyse!$E$3="X",INDIRECT("'DATA - økonomi'!L"&amp;4+15*$A21+4*$A21+0),0)+IF(Analyse!$E$4="X",INDIRECT("'DATA - økonomi'!L"&amp;4+15*$A21+4*$A21+1),0)+IF(Analyse!$E$104="X",INDIRECT("'DATA - økonomi'!L"&amp;4+15*$A21+4*$A21+2),0)+IF(Analyse!$E$105="X",INDIRECT("'DATA - økonomi'!L"&amp;4+15*$A21+4*$A21+3),0)+IF(Analyse!$E$106="X",INDIRECT("'DATA - økonomi'!L"&amp;4+15*$A21+4*$A21+4),0)+IF(Analyse!$E$107="X",INDIRECT("'DATA - økonomi'!L"&amp;4+15*$A21+4*$A21+5),0)+IF(Analyse!$E$108="X",INDIRECT("'DATA - økonomi'!L"&amp;4+15*$A21+4*$A21+6),0)+IF(Analyse!$E$109="X",INDIRECT("'DATA - økonomi'!L"&amp;4+15*$A21+4*$A21+7),0)+IF(Analyse!$E$110="X",INDIRECT("'DATA - økonomi'!L"&amp;4+15*$A21+4*$A21+8),0)+IF(Analyse!$E$111="X",INDIRECT("'DATA - økonomi'!L"&amp;4+15*$A21+4*$A21+9),0)+IF(Analyse!$E$112="X",INDIRECT("'DATA - økonomi'!L"&amp;4+15*$A21+4*$A21+10),0)+IF(Analyse!$E$115="X",INDIRECT("'DATA - økonomi'!L"&amp;4+15*$A21+4*$A21+11),0)+IF(Analyse!$E$116="X",INDIRECT("'DATA - økonomi'!L"&amp;4+15*$A21+4*$A21+12),0)+IF(Analyse!$E$117="X",INDIRECT("'DATA - økonomi'!L"&amp;4+15*$A21+4*$A21+13),0)+IF(Analyse!$E$129="X",INDIRECT("'DATA - økonomi'!L"&amp;4+15*$A21+4*$A21+14),0)</f>
        <v>0</v>
      </c>
      <c r="M21" s="42">
        <f ca="1">IF(Analyse!$E$3="X",INDIRECT("'DATA - økonomi'!M"&amp;4+15*$A21+4*$A21+0),0)+IF(Analyse!$E$4="X",INDIRECT("'DATA - økonomi'!M"&amp;4+15*$A21+4*$A21+1),0)+IF(Analyse!$E$104="X",INDIRECT("'DATA - økonomi'!M"&amp;4+15*$A21+4*$A21+2),0)+IF(Analyse!$E$105="X",INDIRECT("'DATA - økonomi'!M"&amp;4+15*$A21+4*$A21+3),0)+IF(Analyse!$E$106="X",INDIRECT("'DATA - økonomi'!M"&amp;4+15*$A21+4*$A21+4),0)+IF(Analyse!$E$107="X",INDIRECT("'DATA - økonomi'!M"&amp;4+15*$A21+4*$A21+5),0)+IF(Analyse!$E$108="X",INDIRECT("'DATA - økonomi'!M"&amp;4+15*$A21+4*$A21+6),0)+IF(Analyse!$E$109="X",INDIRECT("'DATA - økonomi'!M"&amp;4+15*$A21+4*$A21+7),0)+IF(Analyse!$E$110="X",INDIRECT("'DATA - økonomi'!M"&amp;4+15*$A21+4*$A21+8),0)+IF(Analyse!$E$111="X",INDIRECT("'DATA - økonomi'!M"&amp;4+15*$A21+4*$A21+9),0)+IF(Analyse!$E$112="X",INDIRECT("'DATA - økonomi'!M"&amp;4+15*$A21+4*$A21+10),0)+IF(Analyse!$E$115="X",INDIRECT("'DATA - økonomi'!M"&amp;4+15*$A21+4*$A21+11),0)+IF(Analyse!$E$116="X",INDIRECT("'DATA - økonomi'!M"&amp;4+15*$A21+4*$A21+12),0)+IF(Analyse!$E$117="X",INDIRECT("'DATA - økonomi'!M"&amp;4+15*$A21+4*$A21+13),0)+IF(Analyse!$E$129="X",INDIRECT("'DATA - økonomi'!M"&amp;4+15*$A21+4*$A21+14),0)</f>
        <v>0</v>
      </c>
      <c r="N21" s="38"/>
      <c r="O21" s="41" t="s">
        <v>29</v>
      </c>
      <c r="P21" s="42">
        <f ca="1">IF(Analyse!$E$3="X",INDIRECT("'DATA - økonomi'!P"&amp;4+15*$A21+4*$A21+0),0)+IF(Analyse!$E$4="X",INDIRECT("'DATA - økonomi'!P"&amp;4+15*$A21+4*$A21+1),0)+IF(Analyse!$E$104="X",INDIRECT("'DATA - økonomi'!P"&amp;4+15*$A21+4*$A21+2),0)+IF(Analyse!$E$105="X",INDIRECT("'DATA - økonomi'!P"&amp;4+15*$A21+4*$A21+3),0)+IF(Analyse!$E$106="X",INDIRECT("'DATA - økonomi'!P"&amp;4+15*$A21+4*$A21+4),0)+IF(Analyse!$E$107="X",INDIRECT("'DATA - økonomi'!P"&amp;4+15*$A21+4*$A21+5),0)+IF(Analyse!$E$108="X",INDIRECT("'DATA - økonomi'!P"&amp;4+15*$A21+4*$A21+6),0)+IF(Analyse!$E$109="X",INDIRECT("'DATA - økonomi'!P"&amp;4+15*$A21+4*$A21+7),0)+IF(Analyse!$E$110="X",INDIRECT("'DATA - økonomi'!P"&amp;4+15*$A21+4*$A21+8),0)+IF(Analyse!$E$111="X",INDIRECT("'DATA - økonomi'!P"&amp;4+15*$A21+4*$A21+9),0)+IF(Analyse!$E$112="X",INDIRECT("'DATA - økonomi'!P"&amp;4+15*$A21+4*$A21+10),0)+IF(Analyse!$E$115="X",INDIRECT("'DATA - økonomi'!P"&amp;4+15*$A21+4*$A21+11),0)+IF(Analyse!$E$116="X",INDIRECT("'DATA - økonomi'!P"&amp;4+15*$A21+4*$A21+12),0)+IF(Analyse!$E$117="X",INDIRECT("'DATA - økonomi'!P"&amp;4+15*$A21+4*$A21+13),0)+IF(Analyse!$E$129="X",INDIRECT("'DATA - økonomi'!P"&amp;4+15*$A21+4*$A21+14),0)</f>
        <v>0</v>
      </c>
      <c r="Q21" s="42">
        <f ca="1">IF(Analyse!$E$3="X",INDIRECT("'DATA - økonomi'!Q"&amp;4+15*$A21+4*$A21+0),0)+IF(Analyse!$E$4="X",INDIRECT("'DATA - økonomi'!Q"&amp;4+15*$A21+4*$A21+1),0)+IF(Analyse!$E$104="X",INDIRECT("'DATA - økonomi'!Q"&amp;4+15*$A21+4*$A21+2),0)+IF(Analyse!$E$105="X",INDIRECT("'DATA - økonomi'!Q"&amp;4+15*$A21+4*$A21+3),0)+IF(Analyse!$E$106="X",INDIRECT("'DATA - økonomi'!Q"&amp;4+15*$A21+4*$A21+4),0)+IF(Analyse!$E$107="X",INDIRECT("'DATA - økonomi'!Q"&amp;4+15*$A21+4*$A21+5),0)+IF(Analyse!$E$108="X",INDIRECT("'DATA - økonomi'!Q"&amp;4+15*$A21+4*$A21+6),0)+IF(Analyse!$E$109="X",INDIRECT("'DATA - økonomi'!Q"&amp;4+15*$A21+4*$A21+7),0)+IF(Analyse!$E$110="X",INDIRECT("'DATA - økonomi'!Q"&amp;4+15*$A21+4*$A21+8),0)+IF(Analyse!$E$111="X",INDIRECT("'DATA - økonomi'!Q"&amp;4+15*$A21+4*$A21+9),0)+IF(Analyse!$E$112="X",INDIRECT("'DATA - økonomi'!Q"&amp;4+15*$A21+4*$A21+10),0)+IF(Analyse!$E$115="X",INDIRECT("'DATA - økonomi'!Q"&amp;4+15*$A21+4*$A21+11),0)+IF(Analyse!$E$116="X",INDIRECT("'DATA - økonomi'!Q"&amp;4+15*$A21+4*$A21+12),0)+IF(Analyse!$E$117="X",INDIRECT("'DATA - økonomi'!Q"&amp;4+15*$A21+4*$A21+13),0)+IF(Analyse!$E$129="X",INDIRECT("'DATA - økonomi'!Q"&amp;4+15*$A21+4*$A21+14),0)</f>
        <v>0</v>
      </c>
      <c r="R21" s="42">
        <f ca="1">IF(Analyse!$E$3="X",INDIRECT("'DATA - økonomi'!R"&amp;4+15*$A21+4*$A21+0),0)+IF(Analyse!$E$4="X",INDIRECT("'DATA - økonomi'!R"&amp;4+15*$A21+4*$A21+1),0)+IF(Analyse!$E$104="X",INDIRECT("'DATA - økonomi'!R"&amp;4+15*$A21+4*$A21+2),0)+IF(Analyse!$E$105="X",INDIRECT("'DATA - økonomi'!R"&amp;4+15*$A21+4*$A21+3),0)+IF(Analyse!$E$106="X",INDIRECT("'DATA - økonomi'!R"&amp;4+15*$A21+4*$A21+4),0)+IF(Analyse!$E$107="X",INDIRECT("'DATA - økonomi'!R"&amp;4+15*$A21+4*$A21+5),0)+IF(Analyse!$E$108="X",INDIRECT("'DATA - økonomi'!R"&amp;4+15*$A21+4*$A21+6),0)+IF(Analyse!$E$109="X",INDIRECT("'DATA - økonomi'!R"&amp;4+15*$A21+4*$A21+7),0)+IF(Analyse!$E$110="X",INDIRECT("'DATA - økonomi'!R"&amp;4+15*$A21+4*$A21+8),0)+IF(Analyse!$E$111="X",INDIRECT("'DATA - økonomi'!R"&amp;4+15*$A21+4*$A21+9),0)+IF(Analyse!$E$112="X",INDIRECT("'DATA - økonomi'!R"&amp;4+15*$A21+4*$A21+10),0)+IF(Analyse!$E$115="X",INDIRECT("'DATA - økonomi'!R"&amp;4+15*$A21+4*$A21+11),0)+IF(Analyse!$E$116="X",INDIRECT("'DATA - økonomi'!R"&amp;4+15*$A21+4*$A21+12),0)+IF(Analyse!$E$117="X",INDIRECT("'DATA - økonomi'!R"&amp;4+15*$A21+4*$A21+13),0)+IF(Analyse!$E$129="X",INDIRECT("'DATA - økonomi'!R"&amp;4+15*$A21+4*$A21+14),0)</f>
        <v>0</v>
      </c>
      <c r="S21" s="42">
        <f ca="1">IF(Analyse!$E$3="X",INDIRECT("'DATA - økonomi'!S"&amp;4+15*$A21+4*$A21+0),0)+IF(Analyse!$E$4="X",INDIRECT("'DATA - økonomi'!S"&amp;4+15*$A21+4*$A21+1),0)+IF(Analyse!$E$104="X",INDIRECT("'DATA - økonomi'!S"&amp;4+15*$A21+4*$A21+2),0)+IF(Analyse!$E$105="X",INDIRECT("'DATA - økonomi'!S"&amp;4+15*$A21+4*$A21+3),0)+IF(Analyse!$E$106="X",INDIRECT("'DATA - økonomi'!S"&amp;4+15*$A21+4*$A21+4),0)+IF(Analyse!$E$107="X",INDIRECT("'DATA - økonomi'!S"&amp;4+15*$A21+4*$A21+5),0)+IF(Analyse!$E$108="X",INDIRECT("'DATA - økonomi'!S"&amp;4+15*$A21+4*$A21+6),0)+IF(Analyse!$E$109="X",INDIRECT("'DATA - økonomi'!S"&amp;4+15*$A21+4*$A21+7),0)+IF(Analyse!$E$110="X",INDIRECT("'DATA - økonomi'!S"&amp;4+15*$A21+4*$A21+8),0)+IF(Analyse!$E$111="X",INDIRECT("'DATA - økonomi'!S"&amp;4+15*$A21+4*$A21+9),0)+IF(Analyse!$E$112="X",INDIRECT("'DATA - økonomi'!S"&amp;4+15*$A21+4*$A21+10),0)+IF(Analyse!$E$115="X",INDIRECT("'DATA - økonomi'!S"&amp;4+15*$A21+4*$A21+11),0)+IF(Analyse!$E$116="X",INDIRECT("'DATA - økonomi'!S"&amp;4+15*$A21+4*$A21+12),0)+IF(Analyse!$E$117="X",INDIRECT("'DATA - økonomi'!S"&amp;4+15*$A21+4*$A21+13),0)+IF(Analyse!$E$129="X",INDIRECT("'DATA - økonomi'!S"&amp;4+15*$A21+4*$A21+14),0)</f>
        <v>0</v>
      </c>
      <c r="T21" s="42">
        <f ca="1">IF(Analyse!$E$3="X",INDIRECT("'DATA - økonomi'!T"&amp;4+15*$A21+4*$A21+0),0)+IF(Analyse!$E$4="X",INDIRECT("'DATA - økonomi'!T"&amp;4+15*$A21+4*$A21+1),0)+IF(Analyse!$E$104="X",INDIRECT("'DATA - økonomi'!T"&amp;4+15*$A21+4*$A21+2),0)+IF(Analyse!$E$105="X",INDIRECT("'DATA - økonomi'!T"&amp;4+15*$A21+4*$A21+3),0)+IF(Analyse!$E$106="X",INDIRECT("'DATA - økonomi'!T"&amp;4+15*$A21+4*$A21+4),0)+IF(Analyse!$E$107="X",INDIRECT("'DATA - økonomi'!T"&amp;4+15*$A21+4*$A21+5),0)+IF(Analyse!$E$108="X",INDIRECT("'DATA - økonomi'!T"&amp;4+15*$A21+4*$A21+6),0)+IF(Analyse!$E$109="X",INDIRECT("'DATA - økonomi'!T"&amp;4+15*$A21+4*$A21+7),0)+IF(Analyse!$E$110="X",INDIRECT("'DATA - økonomi'!T"&amp;4+15*$A21+4*$A21+8),0)+IF(Analyse!$E$111="X",INDIRECT("'DATA - økonomi'!T"&amp;4+15*$A21+4*$A21+9),0)+IF(Analyse!$E$112="X",INDIRECT("'DATA - økonomi'!T"&amp;4+15*$A21+4*$A21+10),0)+IF(Analyse!$E$115="X",INDIRECT("'DATA - økonomi'!T"&amp;4+15*$A21+4*$A21+11),0)+IF(Analyse!$E$116="X",INDIRECT("'DATA - økonomi'!T"&amp;4+15*$A21+4*$A21+12),0)+IF(Analyse!$E$117="X",INDIRECT("'DATA - økonomi'!T"&amp;4+15*$A21+4*$A21+13),0)+IF(Analyse!$E$129="X",INDIRECT("'DATA - økonomi'!T"&amp;4+15*$A21+4*$A21+14),0)</f>
        <v>0</v>
      </c>
      <c r="U21" s="42">
        <f ca="1">IF(Analyse!$E$3="X",INDIRECT("'DATA - økonomi'!U"&amp;4+15*$A21+4*$A21+0),0)+IF(Analyse!$E$4="X",INDIRECT("'DATA - økonomi'!U"&amp;4+15*$A21+4*$A21+1),0)+IF(Analyse!$E$104="X",INDIRECT("'DATA - økonomi'!U"&amp;4+15*$A21+4*$A21+2),0)+IF(Analyse!$E$105="X",INDIRECT("'DATA - økonomi'!U"&amp;4+15*$A21+4*$A21+3),0)+IF(Analyse!$E$106="X",INDIRECT("'DATA - økonomi'!U"&amp;4+15*$A21+4*$A21+4),0)+IF(Analyse!$E$107="X",INDIRECT("'DATA - økonomi'!U"&amp;4+15*$A21+4*$A21+5),0)+IF(Analyse!$E$108="X",INDIRECT("'DATA - økonomi'!U"&amp;4+15*$A21+4*$A21+6),0)+IF(Analyse!$E$109="X",INDIRECT("'DATA - økonomi'!U"&amp;4+15*$A21+4*$A21+7),0)+IF(Analyse!$E$110="X",INDIRECT("'DATA - økonomi'!U"&amp;4+15*$A21+4*$A21+8),0)+IF(Analyse!$E$111="X",INDIRECT("'DATA - økonomi'!U"&amp;4+15*$A21+4*$A21+9),0)+IF(Analyse!$E$112="X",INDIRECT("'DATA - økonomi'!U"&amp;4+15*$A21+4*$A21+10),0)+IF(Analyse!$E$115="X",INDIRECT("'DATA - økonomi'!U"&amp;4+15*$A21+4*$A21+11),0)+IF(Analyse!$E$116="X",INDIRECT("'DATA - økonomi'!U"&amp;4+15*$A21+4*$A21+12),0)+IF(Analyse!$E$117="X",INDIRECT("'DATA - økonomi'!U"&amp;4+15*$A21+4*$A21+13),0)+IF(Analyse!$E$129="X",INDIRECT("'DATA - økonomi'!U"&amp;4+15*$A21+4*$A21+14),0)</f>
        <v>0</v>
      </c>
      <c r="V21" s="42">
        <f ca="1">IF(Analyse!$E$3="X",INDIRECT("'DATA - økonomi'!V"&amp;4+15*$A21+4*$A21+0),0)+IF(Analyse!$E$4="X",INDIRECT("'DATA - økonomi'!V"&amp;4+15*$A21+4*$A21+1),0)+IF(Analyse!$E$104="X",INDIRECT("'DATA - økonomi'!V"&amp;4+15*$A21+4*$A21+2),0)+IF(Analyse!$E$105="X",INDIRECT("'DATA - økonomi'!V"&amp;4+15*$A21+4*$A21+3),0)+IF(Analyse!$E$106="X",INDIRECT("'DATA - økonomi'!V"&amp;4+15*$A21+4*$A21+4),0)+IF(Analyse!$E$107="X",INDIRECT("'DATA - økonomi'!V"&amp;4+15*$A21+4*$A21+5),0)+IF(Analyse!$E$108="X",INDIRECT("'DATA - økonomi'!V"&amp;4+15*$A21+4*$A21+6),0)+IF(Analyse!$E$109="X",INDIRECT("'DATA - økonomi'!V"&amp;4+15*$A21+4*$A21+7),0)+IF(Analyse!$E$110="X",INDIRECT("'DATA - økonomi'!V"&amp;4+15*$A21+4*$A21+8),0)+IF(Analyse!$E$111="X",INDIRECT("'DATA - økonomi'!V"&amp;4+15*$A21+4*$A21+9),0)+IF(Analyse!$E$112="X",INDIRECT("'DATA - økonomi'!V"&amp;4+15*$A21+4*$A21+10),0)+IF(Analyse!$E$115="X",INDIRECT("'DATA - økonomi'!V"&amp;4+15*$A21+4*$A21+11),0)+IF(Analyse!$E$116="X",INDIRECT("'DATA - økonomi'!V"&amp;4+15*$A21+4*$A21+12),0)+IF(Analyse!$E$117="X",INDIRECT("'DATA - økonomi'!V"&amp;4+15*$A21+4*$A21+13),0)+IF(Analyse!$E$129="X",INDIRECT("'DATA - økonomi'!V"&amp;4+15*$A21+4*$A21+14),0)</f>
        <v>0</v>
      </c>
      <c r="W21" s="42">
        <f ca="1">IF(Analyse!$E$3="X",INDIRECT("'DATA - økonomi'!W"&amp;4+15*$A21+4*$A21+0),0)+IF(Analyse!$E$4="X",INDIRECT("'DATA - økonomi'!W"&amp;4+15*$A21+4*$A21+1),0)+IF(Analyse!$E$104="X",INDIRECT("'DATA - økonomi'!W"&amp;4+15*$A21+4*$A21+2),0)+IF(Analyse!$E$105="X",INDIRECT("'DATA - økonomi'!W"&amp;4+15*$A21+4*$A21+3),0)+IF(Analyse!$E$106="X",INDIRECT("'DATA - økonomi'!W"&amp;4+15*$A21+4*$A21+4),0)+IF(Analyse!$E$107="X",INDIRECT("'DATA - økonomi'!W"&amp;4+15*$A21+4*$A21+5),0)+IF(Analyse!$E$108="X",INDIRECT("'DATA - økonomi'!W"&amp;4+15*$A21+4*$A21+6),0)+IF(Analyse!$E$109="X",INDIRECT("'DATA - økonomi'!W"&amp;4+15*$A21+4*$A21+7),0)+IF(Analyse!$E$110="X",INDIRECT("'DATA - økonomi'!W"&amp;4+15*$A21+4*$A21+8),0)+IF(Analyse!$E$111="X",INDIRECT("'DATA - økonomi'!W"&amp;4+15*$A21+4*$A21+9),0)+IF(Analyse!$E$112="X",INDIRECT("'DATA - økonomi'!W"&amp;4+15*$A21+4*$A21+10),0)+IF(Analyse!$E$115="X",INDIRECT("'DATA - økonomi'!W"&amp;4+15*$A21+4*$A21+11),0)+IF(Analyse!$E$116="X",INDIRECT("'DATA - økonomi'!W"&amp;4+15*$A21+4*$A21+12),0)+IF(Analyse!$E$117="X",INDIRECT("'DATA - økonomi'!W"&amp;4+15*$A21+4*$A21+13),0)+IF(Analyse!$E$129="X",INDIRECT("'DATA - økonomi'!W"&amp;4+15*$A21+4*$A21+14),0)</f>
        <v>0</v>
      </c>
      <c r="X21" s="42">
        <f ca="1">IF(Analyse!$E$3="X",INDIRECT("'DATA - økonomi'!X"&amp;4+15*$A21+4*$A21+0),0)+IF(Analyse!$E$4="X",INDIRECT("'DATA - økonomi'!X"&amp;4+15*$A21+4*$A21+1),0)+IF(Analyse!$E$104="X",INDIRECT("'DATA - økonomi'!X"&amp;4+15*$A21+4*$A21+2),0)+IF(Analyse!$E$105="X",INDIRECT("'DATA - økonomi'!X"&amp;4+15*$A21+4*$A21+3),0)+IF(Analyse!$E$106="X",INDIRECT("'DATA - økonomi'!X"&amp;4+15*$A21+4*$A21+4),0)+IF(Analyse!$E$107="X",INDIRECT("'DATA - økonomi'!X"&amp;4+15*$A21+4*$A21+5),0)+IF(Analyse!$E$108="X",INDIRECT("'DATA - økonomi'!X"&amp;4+15*$A21+4*$A21+6),0)+IF(Analyse!$E$109="X",INDIRECT("'DATA - økonomi'!X"&amp;4+15*$A21+4*$A21+7),0)+IF(Analyse!$E$110="X",INDIRECT("'DATA - økonomi'!X"&amp;4+15*$A21+4*$A21+8),0)+IF(Analyse!$E$111="X",INDIRECT("'DATA - økonomi'!X"&amp;4+15*$A21+4*$A21+9),0)+IF(Analyse!$E$112="X",INDIRECT("'DATA - økonomi'!X"&amp;4+15*$A21+4*$A21+10),0)+IF(Analyse!$E$115="X",INDIRECT("'DATA - økonomi'!X"&amp;4+15*$A21+4*$A21+11),0)+IF(Analyse!$E$116="X",INDIRECT("'DATA - økonomi'!X"&amp;4+15*$A21+4*$A21+12),0)+IF(Analyse!$E$117="X",INDIRECT("'DATA - økonomi'!X"&amp;4+15*$A21+4*$A21+13),0)+IF(Analyse!$E$129="X",INDIRECT("'DATA - økonomi'!X"&amp;4+15*$A21+4*$A21+14),0)</f>
        <v>0</v>
      </c>
      <c r="Y21" s="42">
        <f ca="1">IF(Analyse!$E$3="X",INDIRECT("'DATA - økonomi'!Y"&amp;4+15*$A21+4*$A21+0),0)+IF(Analyse!$E$4="X",INDIRECT("'DATA - økonomi'!Y"&amp;4+15*$A21+4*$A21+1),0)+IF(Analyse!$E$104="X",INDIRECT("'DATA - økonomi'!Y"&amp;4+15*$A21+4*$A21+2),0)+IF(Analyse!$E$105="X",INDIRECT("'DATA - økonomi'!Y"&amp;4+15*$A21+4*$A21+3),0)+IF(Analyse!$E$106="X",INDIRECT("'DATA - økonomi'!Y"&amp;4+15*$A21+4*$A21+4),0)+IF(Analyse!$E$107="X",INDIRECT("'DATA - økonomi'!Y"&amp;4+15*$A21+4*$A21+5),0)+IF(Analyse!$E$108="X",INDIRECT("'DATA - økonomi'!Y"&amp;4+15*$A21+4*$A21+6),0)+IF(Analyse!$E$109="X",INDIRECT("'DATA - økonomi'!Y"&amp;4+15*$A21+4*$A21+7),0)+IF(Analyse!$E$110="X",INDIRECT("'DATA - økonomi'!Y"&amp;4+15*$A21+4*$A21+8),0)+IF(Analyse!$E$111="X",INDIRECT("'DATA - økonomi'!Y"&amp;4+15*$A21+4*$A21+9),0)+IF(Analyse!$E$112="X",INDIRECT("'DATA - økonomi'!Y"&amp;4+15*$A21+4*$A21+10),0)+IF(Analyse!$E$115="X",INDIRECT("'DATA - økonomi'!Y"&amp;4+15*$A21+4*$A21+11),0)+IF(Analyse!$E$116="X",INDIRECT("'DATA - økonomi'!Y"&amp;4+15*$A21+4*$A21+12),0)+IF(Analyse!$E$117="X",INDIRECT("'DATA - økonomi'!Y"&amp;4+15*$A21+4*$A21+13),0)+IF(Analyse!$E$129="X",INDIRECT("'DATA - økonomi'!Y"&amp;4+15*$A21+4*$A21+14),0)</f>
        <v>0</v>
      </c>
      <c r="Z21" s="42">
        <f ca="1">IF(Analyse!$E$3="X",INDIRECT("'DATA - økonomi'!Z"&amp;4+15*$A21+4*$A21+0),0)+IF(Analyse!$E$4="X",INDIRECT("'DATA - økonomi'!Z"&amp;4+15*$A21+4*$A21+1),0)+IF(Analyse!$E$104="X",INDIRECT("'DATA - økonomi'!Z"&amp;4+15*$A21+4*$A21+2),0)+IF(Analyse!$E$105="X",INDIRECT("'DATA - økonomi'!Z"&amp;4+15*$A21+4*$A21+3),0)+IF(Analyse!$E$106="X",INDIRECT("'DATA - økonomi'!Z"&amp;4+15*$A21+4*$A21+4),0)+IF(Analyse!$E$107="X",INDIRECT("'DATA - økonomi'!Z"&amp;4+15*$A21+4*$A21+5),0)+IF(Analyse!$E$108="X",INDIRECT("'DATA - økonomi'!Z"&amp;4+15*$A21+4*$A21+6),0)+IF(Analyse!$E$109="X",INDIRECT("'DATA - økonomi'!Z"&amp;4+15*$A21+4*$A21+7),0)+IF(Analyse!$E$110="X",INDIRECT("'DATA - økonomi'!Z"&amp;4+15*$A21+4*$A21+8),0)+IF(Analyse!$E$111="X",INDIRECT("'DATA - økonomi'!Z"&amp;4+15*$A21+4*$A21+9),0)+IF(Analyse!$E$112="X",INDIRECT("'DATA - økonomi'!Z"&amp;4+15*$A21+4*$A21+10),0)+IF(Analyse!$E$115="X",INDIRECT("'DATA - økonomi'!Z"&amp;4+15*$A21+4*$A21+11),0)+IF(Analyse!$E$116="X",INDIRECT("'DATA - økonomi'!Z"&amp;4+15*$A21+4*$A21+12),0)+IF(Analyse!$E$117="X",INDIRECT("'DATA - økonomi'!Z"&amp;4+15*$A21+4*$A21+13),0)+IF(Analyse!$E$129="X",INDIRECT("'DATA - økonomi'!Z"&amp;4+15*$A21+4*$A21+14),0)</f>
        <v>0</v>
      </c>
      <c r="AA21" s="36"/>
      <c r="AB21" s="41" t="s">
        <v>29</v>
      </c>
      <c r="AC21" s="42">
        <f ca="1">IF(Analyse!$E$3="X",INDIRECT("'DATA - økonomi'!AC"&amp;4+15*$A21+4*$A21+0),0)+IF(Analyse!$E$4="X",INDIRECT("'DATA - økonomi'!AC"&amp;4+15*$A21+4*$A21+1),0)+IF(Analyse!$E$104="X",INDIRECT("'DATA - økonomi'!AC"&amp;4+15*$A21+4*$A21+2),0)+IF(Analyse!$E$105="X",INDIRECT("'DATA - økonomi'!AC"&amp;4+15*$A21+4*$A21+3),0)+IF(Analyse!$E$106="X",INDIRECT("'DATA - økonomi'!AC"&amp;4+15*$A21+4*$A21+4),0)+IF(Analyse!$E$107="X",INDIRECT("'DATA - økonomi'!AC"&amp;4+15*$A21+4*$A21+5),0)+IF(Analyse!$E$108="X",INDIRECT("'DATA - økonomi'!AC"&amp;4+15*$A21+4*$A21+6),0)+IF(Analyse!$E$109="X",INDIRECT("'DATA - økonomi'!AC"&amp;4+15*$A21+4*$A21+7),0)+IF(Analyse!$E$110="X",INDIRECT("'DATA - økonomi'!AC"&amp;4+15*$A21+4*$A21+8),0)+IF(Analyse!$E$111="X",INDIRECT("'DATA - økonomi'!AC"&amp;4+15*$A21+4*$A21+9),0)+IF(Analyse!$E$112="X",INDIRECT("'DATA - økonomi'!AC"&amp;4+15*$A21+4*$A21+10),0)+IF(Analyse!$E$115="X",INDIRECT("'DATA - økonomi'!AC"&amp;4+15*$A21+4*$A21+11),0)+IF(Analyse!$E$116="X",INDIRECT("'DATA - økonomi'!AC"&amp;4+15*$A21+4*$A21+12),0)+IF(Analyse!$E$117="X",INDIRECT("'DATA - økonomi'!AC"&amp;4+15*$A21+4*$A21+13),0)+IF(Analyse!$E$129="X",INDIRECT("'DATA - økonomi'!AC"&amp;4+15*$A21+4*$A21+14),0)</f>
        <v>0</v>
      </c>
      <c r="AD21" s="42">
        <f ca="1">IF(Analyse!$E$3="X",INDIRECT("'DATA - økonomi'!AD"&amp;4+15*$A21+4*$A21+0),0)+IF(Analyse!$E$4="X",INDIRECT("'DATA - økonomi'!AD"&amp;4+15*$A21+4*$A21+1),0)+IF(Analyse!$E$104="X",INDIRECT("'DATA - økonomi'!AD"&amp;4+15*$A21+4*$A21+2),0)+IF(Analyse!$E$105="X",INDIRECT("'DATA - økonomi'!AD"&amp;4+15*$A21+4*$A21+3),0)+IF(Analyse!$E$106="X",INDIRECT("'DATA - økonomi'!AD"&amp;4+15*$A21+4*$A21+4),0)+IF(Analyse!$E$107="X",INDIRECT("'DATA - økonomi'!AD"&amp;4+15*$A21+4*$A21+5),0)+IF(Analyse!$E$108="X",INDIRECT("'DATA - økonomi'!AD"&amp;4+15*$A21+4*$A21+6),0)+IF(Analyse!$E$109="X",INDIRECT("'DATA - økonomi'!AD"&amp;4+15*$A21+4*$A21+7),0)+IF(Analyse!$E$110="X",INDIRECT("'DATA - økonomi'!AD"&amp;4+15*$A21+4*$A21+8),0)+IF(Analyse!$E$111="X",INDIRECT("'DATA - økonomi'!AD"&amp;4+15*$A21+4*$A21+9),0)+IF(Analyse!$E$112="X",INDIRECT("'DATA - økonomi'!AD"&amp;4+15*$A21+4*$A21+10),0)+IF(Analyse!$E$115="X",INDIRECT("'DATA - økonomi'!AD"&amp;4+15*$A21+4*$A21+11),0)+IF(Analyse!$E$116="X",INDIRECT("'DATA - økonomi'!AD"&amp;4+15*$A21+4*$A21+12),0)+IF(Analyse!$E$117="X",INDIRECT("'DATA - økonomi'!AD"&amp;4+15*$A21+4*$A21+13),0)+IF(Analyse!$E$129="X",INDIRECT("'DATA - økonomi'!AD"&amp;4+15*$A21+4*$A21+14),0)</f>
        <v>0</v>
      </c>
      <c r="AE21" s="42">
        <f ca="1">IF(Analyse!$E$3="X",INDIRECT("'DATA - økonomi'!AE"&amp;4+15*$A21+4*$A21+0),0)+IF(Analyse!$E$4="X",INDIRECT("'DATA - økonomi'!AE"&amp;4+15*$A21+4*$A21+1),0)+IF(Analyse!$E$104="X",INDIRECT("'DATA - økonomi'!AE"&amp;4+15*$A21+4*$A21+2),0)+IF(Analyse!$E$105="X",INDIRECT("'DATA - økonomi'!AE"&amp;4+15*$A21+4*$A21+3),0)+IF(Analyse!$E$106="X",INDIRECT("'DATA - økonomi'!AE"&amp;4+15*$A21+4*$A21+4),0)+IF(Analyse!$E$107="X",INDIRECT("'DATA - økonomi'!AE"&amp;4+15*$A21+4*$A21+5),0)+IF(Analyse!$E$108="X",INDIRECT("'DATA - økonomi'!AE"&amp;4+15*$A21+4*$A21+6),0)+IF(Analyse!$E$109="X",INDIRECT("'DATA - økonomi'!AE"&amp;4+15*$A21+4*$A21+7),0)+IF(Analyse!$E$110="X",INDIRECT("'DATA - økonomi'!AE"&amp;4+15*$A21+4*$A21+8),0)+IF(Analyse!$E$111="X",INDIRECT("'DATA - økonomi'!AE"&amp;4+15*$A21+4*$A21+9),0)+IF(Analyse!$E$112="X",INDIRECT("'DATA - økonomi'!AE"&amp;4+15*$A21+4*$A21+10),0)+IF(Analyse!$E$115="X",INDIRECT("'DATA - økonomi'!AE"&amp;4+15*$A21+4*$A21+11),0)+IF(Analyse!$E$116="X",INDIRECT("'DATA - økonomi'!AE"&amp;4+15*$A21+4*$A21+12),0)+IF(Analyse!$E$117="X",INDIRECT("'DATA - økonomi'!AE"&amp;4+15*$A21+4*$A21+13),0)+IF(Analyse!$E$129="X",INDIRECT("'DATA - økonomi'!AE"&amp;4+15*$A21+4*$A21+14),0)</f>
        <v>0</v>
      </c>
      <c r="AF21" s="42">
        <f ca="1">IF(Analyse!$E$3="X",INDIRECT("'DATA - økonomi'!AF"&amp;4+15*$A21+4*$A21+0),0)+IF(Analyse!$E$4="X",INDIRECT("'DATA - økonomi'!AF"&amp;4+15*$A21+4*$A21+1),0)+IF(Analyse!$E$104="X",INDIRECT("'DATA - økonomi'!AF"&amp;4+15*$A21+4*$A21+2),0)+IF(Analyse!$E$105="X",INDIRECT("'DATA - økonomi'!AF"&amp;4+15*$A21+4*$A21+3),0)+IF(Analyse!$E$106="X",INDIRECT("'DATA - økonomi'!AF"&amp;4+15*$A21+4*$A21+4),0)+IF(Analyse!$E$107="X",INDIRECT("'DATA - økonomi'!AF"&amp;4+15*$A21+4*$A21+5),0)+IF(Analyse!$E$108="X",INDIRECT("'DATA - økonomi'!AF"&amp;4+15*$A21+4*$A21+6),0)+IF(Analyse!$E$109="X",INDIRECT("'DATA - økonomi'!AF"&amp;4+15*$A21+4*$A21+7),0)+IF(Analyse!$E$110="X",INDIRECT("'DATA - økonomi'!AF"&amp;4+15*$A21+4*$A21+8),0)+IF(Analyse!$E$111="X",INDIRECT("'DATA - økonomi'!AF"&amp;4+15*$A21+4*$A21+9),0)+IF(Analyse!$E$112="X",INDIRECT("'DATA - økonomi'!AF"&amp;4+15*$A21+4*$A21+10),0)+IF(Analyse!$E$115="X",INDIRECT("'DATA - økonomi'!AF"&amp;4+15*$A21+4*$A21+11),0)+IF(Analyse!$E$116="X",INDIRECT("'DATA - økonomi'!AF"&amp;4+15*$A21+4*$A21+12),0)+IF(Analyse!$E$117="X",INDIRECT("'DATA - økonomi'!AF"&amp;4+15*$A21+4*$A21+13),0)+IF(Analyse!$E$129="X",INDIRECT("'DATA - økonomi'!AF"&amp;4+15*$A21+4*$A21+14),0)</f>
        <v>0</v>
      </c>
      <c r="AG21" s="42">
        <f ca="1">IF(Analyse!$E$3="X",INDIRECT("'DATA - økonomi'!AG"&amp;4+15*$A21+4*$A21+0),0)+IF(Analyse!$E$4="X",INDIRECT("'DATA - økonomi'!AG"&amp;4+15*$A21+4*$A21+1),0)+IF(Analyse!$E$104="X",INDIRECT("'DATA - økonomi'!AG"&amp;4+15*$A21+4*$A21+2),0)+IF(Analyse!$E$105="X",INDIRECT("'DATA - økonomi'!AG"&amp;4+15*$A21+4*$A21+3),0)+IF(Analyse!$E$106="X",INDIRECT("'DATA - økonomi'!AG"&amp;4+15*$A21+4*$A21+4),0)+IF(Analyse!$E$107="X",INDIRECT("'DATA - økonomi'!AG"&amp;4+15*$A21+4*$A21+5),0)+IF(Analyse!$E$108="X",INDIRECT("'DATA - økonomi'!AG"&amp;4+15*$A21+4*$A21+6),0)+IF(Analyse!$E$109="X",INDIRECT("'DATA - økonomi'!AG"&amp;4+15*$A21+4*$A21+7),0)+IF(Analyse!$E$110="X",INDIRECT("'DATA - økonomi'!AG"&amp;4+15*$A21+4*$A21+8),0)+IF(Analyse!$E$111="X",INDIRECT("'DATA - økonomi'!AG"&amp;4+15*$A21+4*$A21+9),0)+IF(Analyse!$E$112="X",INDIRECT("'DATA - økonomi'!AG"&amp;4+15*$A21+4*$A21+10),0)+IF(Analyse!$E$115="X",INDIRECT("'DATA - økonomi'!AG"&amp;4+15*$A21+4*$A21+11),0)+IF(Analyse!$E$116="X",INDIRECT("'DATA - økonomi'!AG"&amp;4+15*$A21+4*$A21+12),0)+IF(Analyse!$E$117="X",INDIRECT("'DATA - økonomi'!AG"&amp;4+15*$A21+4*$A21+13),0)+IF(Analyse!$E$129="X",INDIRECT("'DATA - økonomi'!AG"&amp;4+15*$A21+4*$A21+14),0)</f>
        <v>0</v>
      </c>
      <c r="AH21" s="42">
        <f ca="1">IF(Analyse!$E$3="X",INDIRECT("'DATA - økonomi'!AH"&amp;4+15*$A21+4*$A21+0),0)+IF(Analyse!$E$4="X",INDIRECT("'DATA - økonomi'!AH"&amp;4+15*$A21+4*$A21+1),0)+IF(Analyse!$E$104="X",INDIRECT("'DATA - økonomi'!AH"&amp;4+15*$A21+4*$A21+2),0)+IF(Analyse!$E$105="X",INDIRECT("'DATA - økonomi'!AH"&amp;4+15*$A21+4*$A21+3),0)+IF(Analyse!$E$106="X",INDIRECT("'DATA - økonomi'!AH"&amp;4+15*$A21+4*$A21+4),0)+IF(Analyse!$E$107="X",INDIRECT("'DATA - økonomi'!AH"&amp;4+15*$A21+4*$A21+5),0)+IF(Analyse!$E$108="X",INDIRECT("'DATA - økonomi'!AH"&amp;4+15*$A21+4*$A21+6),0)+IF(Analyse!$E$109="X",INDIRECT("'DATA - økonomi'!AH"&amp;4+15*$A21+4*$A21+7),0)+IF(Analyse!$E$110="X",INDIRECT("'DATA - økonomi'!AH"&amp;4+15*$A21+4*$A21+8),0)+IF(Analyse!$E$111="X",INDIRECT("'DATA - økonomi'!AH"&amp;4+15*$A21+4*$A21+9),0)+IF(Analyse!$E$112="X",INDIRECT("'DATA - økonomi'!AH"&amp;4+15*$A21+4*$A21+10),0)+IF(Analyse!$E$115="X",INDIRECT("'DATA - økonomi'!AH"&amp;4+15*$A21+4*$A21+11),0)+IF(Analyse!$E$116="X",INDIRECT("'DATA - økonomi'!AH"&amp;4+15*$A21+4*$A21+12),0)+IF(Analyse!$E$117="X",INDIRECT("'DATA - økonomi'!AH"&amp;4+15*$A21+4*$A21+13),0)+IF(Analyse!$E$129="X",INDIRECT("'DATA - økonomi'!AH"&amp;4+15*$A21+4*$A21+14),0)</f>
        <v>0</v>
      </c>
      <c r="AI21" s="42">
        <f ca="1">IF(Analyse!$E$3="X",INDIRECT("'DATA - økonomi'!AI"&amp;4+15*$A21+4*$A21+0),0)+IF(Analyse!$E$4="X",INDIRECT("'DATA - økonomi'!AI"&amp;4+15*$A21+4*$A21+1),0)+IF(Analyse!$E$104="X",INDIRECT("'DATA - økonomi'!AI"&amp;4+15*$A21+4*$A21+2),0)+IF(Analyse!$E$105="X",INDIRECT("'DATA - økonomi'!AI"&amp;4+15*$A21+4*$A21+3),0)+IF(Analyse!$E$106="X",INDIRECT("'DATA - økonomi'!AI"&amp;4+15*$A21+4*$A21+4),0)+IF(Analyse!$E$107="X",INDIRECT("'DATA - økonomi'!AI"&amp;4+15*$A21+4*$A21+5),0)+IF(Analyse!$E$108="X",INDIRECT("'DATA - økonomi'!AI"&amp;4+15*$A21+4*$A21+6),0)+IF(Analyse!$E$109="X",INDIRECT("'DATA - økonomi'!AI"&amp;4+15*$A21+4*$A21+7),0)+IF(Analyse!$E$110="X",INDIRECT("'DATA - økonomi'!AI"&amp;4+15*$A21+4*$A21+8),0)+IF(Analyse!$E$111="X",INDIRECT("'DATA - økonomi'!AI"&amp;4+15*$A21+4*$A21+9),0)+IF(Analyse!$E$112="X",INDIRECT("'DATA - økonomi'!AI"&amp;4+15*$A21+4*$A21+10),0)+IF(Analyse!$E$115="X",INDIRECT("'DATA - økonomi'!AI"&amp;4+15*$A21+4*$A21+11),0)+IF(Analyse!$E$116="X",INDIRECT("'DATA - økonomi'!AI"&amp;4+15*$A21+4*$A21+12),0)+IF(Analyse!$E$117="X",INDIRECT("'DATA - økonomi'!AI"&amp;4+15*$A21+4*$A21+13),0)+IF(Analyse!$E$129="X",INDIRECT("'DATA - økonomi'!AI"&amp;4+15*$A21+4*$A21+14),0)</f>
        <v>0</v>
      </c>
      <c r="AJ21" s="42">
        <f ca="1">IF(Analyse!$E$3="X",INDIRECT("'DATA - økonomi'!AJ"&amp;4+15*$A21+4*$A21+0),0)+IF(Analyse!$E$4="X",INDIRECT("'DATA - økonomi'!AJ"&amp;4+15*$A21+4*$A21+1),0)+IF(Analyse!$E$104="X",INDIRECT("'DATA - økonomi'!AJ"&amp;4+15*$A21+4*$A21+2),0)+IF(Analyse!$E$105="X",INDIRECT("'DATA - økonomi'!AJ"&amp;4+15*$A21+4*$A21+3),0)+IF(Analyse!$E$106="X",INDIRECT("'DATA - økonomi'!AJ"&amp;4+15*$A21+4*$A21+4),0)+IF(Analyse!$E$107="X",INDIRECT("'DATA - økonomi'!AJ"&amp;4+15*$A21+4*$A21+5),0)+IF(Analyse!$E$108="X",INDIRECT("'DATA - økonomi'!AJ"&amp;4+15*$A21+4*$A21+6),0)+IF(Analyse!$E$109="X",INDIRECT("'DATA - økonomi'!AJ"&amp;4+15*$A21+4*$A21+7),0)+IF(Analyse!$E$110="X",INDIRECT("'DATA - økonomi'!AJ"&amp;4+15*$A21+4*$A21+8),0)+IF(Analyse!$E$111="X",INDIRECT("'DATA - økonomi'!AJ"&amp;4+15*$A21+4*$A21+9),0)+IF(Analyse!$E$112="X",INDIRECT("'DATA - økonomi'!AJ"&amp;4+15*$A21+4*$A21+10),0)+IF(Analyse!$E$115="X",INDIRECT("'DATA - økonomi'!AJ"&amp;4+15*$A21+4*$A21+11),0)+IF(Analyse!$E$116="X",INDIRECT("'DATA - økonomi'!AJ"&amp;4+15*$A21+4*$A21+12),0)+IF(Analyse!$E$117="X",INDIRECT("'DATA - økonomi'!AJ"&amp;4+15*$A21+4*$A21+13),0)+IF(Analyse!$E$129="X",INDIRECT("'DATA - økonomi'!AJ"&amp;4+15*$A21+4*$A21+14),0)</f>
        <v>0</v>
      </c>
      <c r="AK21" s="42">
        <f ca="1">IF(Analyse!$E$3="X",INDIRECT("'DATA - økonomi'!AK"&amp;4+15*$A21+4*$A21+0),0)+IF(Analyse!$E$4="X",INDIRECT("'DATA - økonomi'!AK"&amp;4+15*$A21+4*$A21+1),0)+IF(Analyse!$E$104="X",INDIRECT("'DATA - økonomi'!AK"&amp;4+15*$A21+4*$A21+2),0)+IF(Analyse!$E$105="X",INDIRECT("'DATA - økonomi'!AK"&amp;4+15*$A21+4*$A21+3),0)+IF(Analyse!$E$106="X",INDIRECT("'DATA - økonomi'!AK"&amp;4+15*$A21+4*$A21+4),0)+IF(Analyse!$E$107="X",INDIRECT("'DATA - økonomi'!AK"&amp;4+15*$A21+4*$A21+5),0)+IF(Analyse!$E$108="X",INDIRECT("'DATA - økonomi'!AK"&amp;4+15*$A21+4*$A21+6),0)+IF(Analyse!$E$109="X",INDIRECT("'DATA - økonomi'!AK"&amp;4+15*$A21+4*$A21+7),0)+IF(Analyse!$E$110="X",INDIRECT("'DATA - økonomi'!AK"&amp;4+15*$A21+4*$A21+8),0)+IF(Analyse!$E$111="X",INDIRECT("'DATA - økonomi'!AK"&amp;4+15*$A21+4*$A21+9),0)+IF(Analyse!$E$112="X",INDIRECT("'DATA - økonomi'!AK"&amp;4+15*$A21+4*$A21+10),0)+IF(Analyse!$E$115="X",INDIRECT("'DATA - økonomi'!AK"&amp;4+15*$A21+4*$A21+11),0)+IF(Analyse!$E$116="X",INDIRECT("'DATA - økonomi'!AK"&amp;4+15*$A21+4*$A21+12),0)+IF(Analyse!$E$117="X",INDIRECT("'DATA - økonomi'!AK"&amp;4+15*$A21+4*$A21+13),0)+IF(Analyse!$E$129="X",INDIRECT("'DATA - økonomi'!AK"&amp;4+15*$A21+4*$A21+14),0)</f>
        <v>0</v>
      </c>
      <c r="AL21" s="42">
        <f ca="1">IF(Analyse!$E$3="X",INDIRECT("'DATA - økonomi'!AL"&amp;4+15*$A21+4*$A21+0),0)+IF(Analyse!$E$4="X",INDIRECT("'DATA - økonomi'!AL"&amp;4+15*$A21+4*$A21+1),0)+IF(Analyse!$E$104="X",INDIRECT("'DATA - økonomi'!AL"&amp;4+15*$A21+4*$A21+2),0)+IF(Analyse!$E$105="X",INDIRECT("'DATA - økonomi'!AL"&amp;4+15*$A21+4*$A21+3),0)+IF(Analyse!$E$106="X",INDIRECT("'DATA - økonomi'!AL"&amp;4+15*$A21+4*$A21+4),0)+IF(Analyse!$E$107="X",INDIRECT("'DATA - økonomi'!AL"&amp;4+15*$A21+4*$A21+5),0)+IF(Analyse!$E$108="X",INDIRECT("'DATA - økonomi'!AL"&amp;4+15*$A21+4*$A21+6),0)+IF(Analyse!$E$109="X",INDIRECT("'DATA - økonomi'!AL"&amp;4+15*$A21+4*$A21+7),0)+IF(Analyse!$E$110="X",INDIRECT("'DATA - økonomi'!AL"&amp;4+15*$A21+4*$A21+8),0)+IF(Analyse!$E$111="X",INDIRECT("'DATA - økonomi'!AL"&amp;4+15*$A21+4*$A21+9),0)+IF(Analyse!$E$112="X",INDIRECT("'DATA - økonomi'!AL"&amp;4+15*$A21+4*$A21+10),0)+IF(Analyse!$E$115="X",INDIRECT("'DATA - økonomi'!AL"&amp;4+15*$A21+4*$A21+11),0)+IF(Analyse!$E$116="X",INDIRECT("'DATA - økonomi'!AL"&amp;4+15*$A21+4*$A21+12),0)+IF(Analyse!$E$117="X",INDIRECT("'DATA - økonomi'!AL"&amp;4+15*$A21+4*$A21+13),0)+IF(Analyse!$E$129="X",INDIRECT("'DATA - økonomi'!AL"&amp;4+15*$A21+4*$A21+14),0)</f>
        <v>0</v>
      </c>
      <c r="AM21" s="36"/>
      <c r="AN21" s="41" t="s">
        <v>29</v>
      </c>
      <c r="AO21" s="42">
        <f t="shared" ca="1" si="0"/>
        <v>70093.92300000001</v>
      </c>
      <c r="AP21" s="42">
        <f t="shared" ca="1" si="1"/>
        <v>70155.710999999996</v>
      </c>
      <c r="AQ21" s="42">
        <f t="shared" ca="1" si="2"/>
        <v>70093.92300000001</v>
      </c>
      <c r="AR21" s="42">
        <f t="shared" ca="1" si="3"/>
        <v>70155.710999999996</v>
      </c>
      <c r="AS21" s="42">
        <f t="shared" ca="1" si="4"/>
        <v>70067.368000000002</v>
      </c>
      <c r="AT21" s="42">
        <f t="shared" ca="1" si="5"/>
        <v>70838.118000000002</v>
      </c>
      <c r="AU21" s="42">
        <f t="shared" ca="1" si="6"/>
        <v>70794.938000000009</v>
      </c>
      <c r="AV21" s="42">
        <f t="shared" ca="1" si="7"/>
        <v>70163.520000000004</v>
      </c>
      <c r="AW21" s="42">
        <f t="shared" ca="1" si="8"/>
        <v>69653.2</v>
      </c>
      <c r="AX21" s="42">
        <f t="shared" ca="1" si="9"/>
        <v>69884.350000000006</v>
      </c>
      <c r="AY21" s="36"/>
    </row>
    <row r="22" spans="1:51" x14ac:dyDescent="0.25">
      <c r="A22" s="38">
        <v>18</v>
      </c>
      <c r="B22" s="41" t="s">
        <v>30</v>
      </c>
      <c r="C22" s="42">
        <f ca="1">IF(Analyse!$E$3="X",INDIRECT("'DATA - økonomi'!C"&amp;4+15*$A22+4*$A22+0),0)+IF(Analyse!$E$4="X",INDIRECT("'DATA - økonomi'!C"&amp;4+15*$A22+4*$A22+1),0)+IF(Analyse!$E$104="X",INDIRECT("'DATA - økonomi'!C"&amp;4+15*$A22+4*$A22+2),0)+IF(Analyse!$E$105="X",INDIRECT("'DATA - økonomi'!C"&amp;4+15*$A22+4*$A22+3),0)+IF(Analyse!$E$106="X",INDIRECT("'DATA - økonomi'!C"&amp;4+15*$A22+4*$A22+4),0)+IF(Analyse!$E$107="X",INDIRECT("'DATA - økonomi'!C"&amp;4+15*$A22+4*$A22+5),0)+IF(Analyse!$E$108="X",INDIRECT("'DATA - økonomi'!C"&amp;4+15*$A22+4*$A22+6),0)+IF(Analyse!$E$109="X",INDIRECT("'DATA - økonomi'!C"&amp;4+15*$A22+4*$A22+7),0)+IF(Analyse!$E$110="X",INDIRECT("'DATA - økonomi'!C"&amp;4+15*$A22+4*$A22+8),0)+IF(Analyse!$E$111="X",INDIRECT("'DATA - økonomi'!C"&amp;4+15*$A22+4*$A22+9),0)+IF(Analyse!$E$112="X",INDIRECT("'DATA - økonomi'!C"&amp;4+15*$A22+4*$A22+10),0)+IF(Analyse!$E$115="X",INDIRECT("'DATA - økonomi'!C"&amp;4+15*$A22+4*$A22+11),0)+IF(Analyse!$E$116="X",INDIRECT("'DATA - økonomi'!C"&amp;4+15*$A22+4*$A22+12),0)+IF(Analyse!$E$117="X",INDIRECT("'DATA - økonomi'!C"&amp;4+15*$A22+4*$A22+13),0)+IF(Analyse!$E$129="X",INDIRECT("'DATA - økonomi'!C"&amp;4+15*$A22+4*$A22+14),0)</f>
        <v>0</v>
      </c>
      <c r="D22" s="42">
        <f ca="1">IF(Analyse!$E$3="X",INDIRECT("'DATA - økonomi'!D"&amp;4+15*$A22+4*$A22+0),0)+IF(Analyse!$E$4="X",INDIRECT("'DATA - økonomi'!D"&amp;4+15*$A22+4*$A22+1),0)+IF(Analyse!$E$104="X",INDIRECT("'DATA - økonomi'!D"&amp;4+15*$A22+4*$A22+2),0)+IF(Analyse!$E$105="X",INDIRECT("'DATA - økonomi'!D"&amp;4+15*$A22+4*$A22+3),0)+IF(Analyse!$E$106="X",INDIRECT("'DATA - økonomi'!D"&amp;4+15*$A22+4*$A22+4),0)+IF(Analyse!$E$107="X",INDIRECT("'DATA - økonomi'!D"&amp;4+15*$A22+4*$A22+5),0)+IF(Analyse!$E$108="X",INDIRECT("'DATA - økonomi'!D"&amp;4+15*$A22+4*$A22+6),0)+IF(Analyse!$E$109="X",INDIRECT("'DATA - økonomi'!D"&amp;4+15*$A22+4*$A22+7),0)+IF(Analyse!$E$110="X",INDIRECT("'DATA - økonomi'!D"&amp;4+15*$A22+4*$A22+8),0)+IF(Analyse!$E$111="X",INDIRECT("'DATA - økonomi'!D"&amp;4+15*$A22+4*$A22+9),0)+IF(Analyse!$E$112="X",INDIRECT("'DATA - økonomi'!D"&amp;4+15*$A22+4*$A22+10),0)+IF(Analyse!$E$115="X",INDIRECT("'DATA - økonomi'!D"&amp;4+15*$A22+4*$A22+11),0)+IF(Analyse!$E$116="X",INDIRECT("'DATA - økonomi'!D"&amp;4+15*$A22+4*$A22+12),0)+IF(Analyse!$E$117="X",INDIRECT("'DATA - økonomi'!D"&amp;4+15*$A22+4*$A22+13),0)+IF(Analyse!$E$129="X",INDIRECT("'DATA - økonomi'!D"&amp;4+15*$A22+4*$A22+14),0)</f>
        <v>0</v>
      </c>
      <c r="E22" s="42">
        <f ca="1">IF(Analyse!$E$3="X",INDIRECT("'DATA - økonomi'!E"&amp;4+15*$A22+4*$A22+0),0)+IF(Analyse!$E$4="X",INDIRECT("'DATA - økonomi'!E"&amp;4+15*$A22+4*$A22+1),0)+IF(Analyse!$E$104="X",INDIRECT("'DATA - økonomi'!E"&amp;4+15*$A22+4*$A22+2),0)+IF(Analyse!$E$105="X",INDIRECT("'DATA - økonomi'!E"&amp;4+15*$A22+4*$A22+3),0)+IF(Analyse!$E$106="X",INDIRECT("'DATA - økonomi'!E"&amp;4+15*$A22+4*$A22+4),0)+IF(Analyse!$E$107="X",INDIRECT("'DATA - økonomi'!E"&amp;4+15*$A22+4*$A22+5),0)+IF(Analyse!$E$108="X",INDIRECT("'DATA - økonomi'!E"&amp;4+15*$A22+4*$A22+6),0)+IF(Analyse!$E$109="X",INDIRECT("'DATA - økonomi'!E"&amp;4+15*$A22+4*$A22+7),0)+IF(Analyse!$E$110="X",INDIRECT("'DATA - økonomi'!E"&amp;4+15*$A22+4*$A22+8),0)+IF(Analyse!$E$111="X",INDIRECT("'DATA - økonomi'!E"&amp;4+15*$A22+4*$A22+9),0)+IF(Analyse!$E$112="X",INDIRECT("'DATA - økonomi'!E"&amp;4+15*$A22+4*$A22+10),0)+IF(Analyse!$E$115="X",INDIRECT("'DATA - økonomi'!E"&amp;4+15*$A22+4*$A22+11),0)+IF(Analyse!$E$116="X",INDIRECT("'DATA - økonomi'!E"&amp;4+15*$A22+4*$A22+12),0)+IF(Analyse!$E$117="X",INDIRECT("'DATA - økonomi'!E"&amp;4+15*$A22+4*$A22+13),0)+IF(Analyse!$E$129="X",INDIRECT("'DATA - økonomi'!E"&amp;4+15*$A22+4*$A22+14),0)</f>
        <v>0</v>
      </c>
      <c r="F22" s="42">
        <f ca="1">IF(Analyse!$E$3="X",INDIRECT("'DATA - økonomi'!F"&amp;4+15*$A22+4*$A22+0),0)+IF(Analyse!$E$4="X",INDIRECT("'DATA - økonomi'!F"&amp;4+15*$A22+4*$A22+1),0)+IF(Analyse!$E$104="X",INDIRECT("'DATA - økonomi'!F"&amp;4+15*$A22+4*$A22+2),0)+IF(Analyse!$E$105="X",INDIRECT("'DATA - økonomi'!F"&amp;4+15*$A22+4*$A22+3),0)+IF(Analyse!$E$106="X",INDIRECT("'DATA - økonomi'!F"&amp;4+15*$A22+4*$A22+4),0)+IF(Analyse!$E$107="X",INDIRECT("'DATA - økonomi'!F"&amp;4+15*$A22+4*$A22+5),0)+IF(Analyse!$E$108="X",INDIRECT("'DATA - økonomi'!F"&amp;4+15*$A22+4*$A22+6),0)+IF(Analyse!$E$109="X",INDIRECT("'DATA - økonomi'!F"&amp;4+15*$A22+4*$A22+7),0)+IF(Analyse!$E$110="X",INDIRECT("'DATA - økonomi'!F"&amp;4+15*$A22+4*$A22+8),0)+IF(Analyse!$E$111="X",INDIRECT("'DATA - økonomi'!F"&amp;4+15*$A22+4*$A22+9),0)+IF(Analyse!$E$112="X",INDIRECT("'DATA - økonomi'!F"&amp;4+15*$A22+4*$A22+10),0)+IF(Analyse!$E$115="X",INDIRECT("'DATA - økonomi'!F"&amp;4+15*$A22+4*$A22+11),0)+IF(Analyse!$E$116="X",INDIRECT("'DATA - økonomi'!F"&amp;4+15*$A22+4*$A22+12),0)+IF(Analyse!$E$117="X",INDIRECT("'DATA - økonomi'!F"&amp;4+15*$A22+4*$A22+13),0)+IF(Analyse!$E$129="X",INDIRECT("'DATA - økonomi'!F"&amp;4+15*$A22+4*$A22+14),0)</f>
        <v>0</v>
      </c>
      <c r="G22" s="42">
        <f ca="1">IF(Analyse!$E$3="X",INDIRECT("'DATA - økonomi'!G"&amp;4+15*$A22+4*$A22+0),0)+IF(Analyse!$E$4="X",INDIRECT("'DATA - økonomi'!G"&amp;4+15*$A22+4*$A22+1),0)+IF(Analyse!$E$104="X",INDIRECT("'DATA - økonomi'!G"&amp;4+15*$A22+4*$A22+2),0)+IF(Analyse!$E$105="X",INDIRECT("'DATA - økonomi'!G"&amp;4+15*$A22+4*$A22+3),0)+IF(Analyse!$E$106="X",INDIRECT("'DATA - økonomi'!G"&amp;4+15*$A22+4*$A22+4),0)+IF(Analyse!$E$107="X",INDIRECT("'DATA - økonomi'!G"&amp;4+15*$A22+4*$A22+5),0)+IF(Analyse!$E$108="X",INDIRECT("'DATA - økonomi'!G"&amp;4+15*$A22+4*$A22+6),0)+IF(Analyse!$E$109="X",INDIRECT("'DATA - økonomi'!G"&amp;4+15*$A22+4*$A22+7),0)+IF(Analyse!$E$110="X",INDIRECT("'DATA - økonomi'!G"&amp;4+15*$A22+4*$A22+8),0)+IF(Analyse!$E$111="X",INDIRECT("'DATA - økonomi'!G"&amp;4+15*$A22+4*$A22+9),0)+IF(Analyse!$E$112="X",INDIRECT("'DATA - økonomi'!G"&amp;4+15*$A22+4*$A22+10),0)+IF(Analyse!$E$115="X",INDIRECT("'DATA - økonomi'!G"&amp;4+15*$A22+4*$A22+11),0)+IF(Analyse!$E$116="X",INDIRECT("'DATA - økonomi'!G"&amp;4+15*$A22+4*$A22+12),0)+IF(Analyse!$E$117="X",INDIRECT("'DATA - økonomi'!G"&amp;4+15*$A22+4*$A22+13),0)+IF(Analyse!$E$129="X",INDIRECT("'DATA - økonomi'!G"&amp;4+15*$A22+4*$A22+14),0)</f>
        <v>0</v>
      </c>
      <c r="H22" s="42">
        <f ca="1">IF(Analyse!$E$3="X",INDIRECT("'DATA - økonomi'!H"&amp;4+15*$A22+4*$A22+0),0)+IF(Analyse!$E$4="X",INDIRECT("'DATA - økonomi'!H"&amp;4+15*$A22+4*$A22+1),0)+IF(Analyse!$E$104="X",INDIRECT("'DATA - økonomi'!H"&amp;4+15*$A22+4*$A22+2),0)+IF(Analyse!$E$105="X",INDIRECT("'DATA - økonomi'!H"&amp;4+15*$A22+4*$A22+3),0)+IF(Analyse!$E$106="X",INDIRECT("'DATA - økonomi'!H"&amp;4+15*$A22+4*$A22+4),0)+IF(Analyse!$E$107="X",INDIRECT("'DATA - økonomi'!H"&amp;4+15*$A22+4*$A22+5),0)+IF(Analyse!$E$108="X",INDIRECT("'DATA - økonomi'!H"&amp;4+15*$A22+4*$A22+6),0)+IF(Analyse!$E$109="X",INDIRECT("'DATA - økonomi'!H"&amp;4+15*$A22+4*$A22+7),0)+IF(Analyse!$E$110="X",INDIRECT("'DATA - økonomi'!H"&amp;4+15*$A22+4*$A22+8),0)+IF(Analyse!$E$111="X",INDIRECT("'DATA - økonomi'!H"&amp;4+15*$A22+4*$A22+9),0)+IF(Analyse!$E$112="X",INDIRECT("'DATA - økonomi'!H"&amp;4+15*$A22+4*$A22+10),0)+IF(Analyse!$E$115="X",INDIRECT("'DATA - økonomi'!H"&amp;4+15*$A22+4*$A22+11),0)+IF(Analyse!$E$116="X",INDIRECT("'DATA - økonomi'!H"&amp;4+15*$A22+4*$A22+12),0)+IF(Analyse!$E$117="X",INDIRECT("'DATA - økonomi'!H"&amp;4+15*$A22+4*$A22+13),0)+IF(Analyse!$E$129="X",INDIRECT("'DATA - økonomi'!H"&amp;4+15*$A22+4*$A22+14),0)</f>
        <v>0</v>
      </c>
      <c r="I22" s="42">
        <f ca="1">IF(Analyse!$E$3="X",INDIRECT("'DATA - økonomi'!I"&amp;4+15*$A22+4*$A22+0),0)+IF(Analyse!$E$4="X",INDIRECT("'DATA - økonomi'!I"&amp;4+15*$A22+4*$A22+1),0)+IF(Analyse!$E$104="X",INDIRECT("'DATA - økonomi'!I"&amp;4+15*$A22+4*$A22+2),0)+IF(Analyse!$E$105="X",INDIRECT("'DATA - økonomi'!I"&amp;4+15*$A22+4*$A22+3),0)+IF(Analyse!$E$106="X",INDIRECT("'DATA - økonomi'!I"&amp;4+15*$A22+4*$A22+4),0)+IF(Analyse!$E$107="X",INDIRECT("'DATA - økonomi'!I"&amp;4+15*$A22+4*$A22+5),0)+IF(Analyse!$E$108="X",INDIRECT("'DATA - økonomi'!I"&amp;4+15*$A22+4*$A22+6),0)+IF(Analyse!$E$109="X",INDIRECT("'DATA - økonomi'!I"&amp;4+15*$A22+4*$A22+7),0)+IF(Analyse!$E$110="X",INDIRECT("'DATA - økonomi'!I"&amp;4+15*$A22+4*$A22+8),0)+IF(Analyse!$E$111="X",INDIRECT("'DATA - økonomi'!I"&amp;4+15*$A22+4*$A22+9),0)+IF(Analyse!$E$112="X",INDIRECT("'DATA - økonomi'!I"&amp;4+15*$A22+4*$A22+10),0)+IF(Analyse!$E$115="X",INDIRECT("'DATA - økonomi'!I"&amp;4+15*$A22+4*$A22+11),0)+IF(Analyse!$E$116="X",INDIRECT("'DATA - økonomi'!I"&amp;4+15*$A22+4*$A22+12),0)+IF(Analyse!$E$117="X",INDIRECT("'DATA - økonomi'!I"&amp;4+15*$A22+4*$A22+13),0)+IF(Analyse!$E$129="X",INDIRECT("'DATA - økonomi'!I"&amp;4+15*$A22+4*$A22+14),0)</f>
        <v>0</v>
      </c>
      <c r="J22" s="42">
        <f ca="1">IF(Analyse!$E$3="X",INDIRECT("'DATA - økonomi'!J"&amp;4+15*$A22+4*$A22+0),0)+IF(Analyse!$E$4="X",INDIRECT("'DATA - økonomi'!J"&amp;4+15*$A22+4*$A22+1),0)+IF(Analyse!$E$104="X",INDIRECT("'DATA - økonomi'!J"&amp;4+15*$A22+4*$A22+2),0)+IF(Analyse!$E$105="X",INDIRECT("'DATA - økonomi'!J"&amp;4+15*$A22+4*$A22+3),0)+IF(Analyse!$E$106="X",INDIRECT("'DATA - økonomi'!J"&amp;4+15*$A22+4*$A22+4),0)+IF(Analyse!$E$107="X",INDIRECT("'DATA - økonomi'!J"&amp;4+15*$A22+4*$A22+5),0)+IF(Analyse!$E$108="X",INDIRECT("'DATA - økonomi'!J"&amp;4+15*$A22+4*$A22+6),0)+IF(Analyse!$E$109="X",INDIRECT("'DATA - økonomi'!J"&amp;4+15*$A22+4*$A22+7),0)+IF(Analyse!$E$110="X",INDIRECT("'DATA - økonomi'!J"&amp;4+15*$A22+4*$A22+8),0)+IF(Analyse!$E$111="X",INDIRECT("'DATA - økonomi'!J"&amp;4+15*$A22+4*$A22+9),0)+IF(Analyse!$E$112="X",INDIRECT("'DATA - økonomi'!J"&amp;4+15*$A22+4*$A22+10),0)+IF(Analyse!$E$115="X",INDIRECT("'DATA - økonomi'!J"&amp;4+15*$A22+4*$A22+11),0)+IF(Analyse!$E$116="X",INDIRECT("'DATA - økonomi'!J"&amp;4+15*$A22+4*$A22+12),0)+IF(Analyse!$E$117="X",INDIRECT("'DATA - økonomi'!J"&amp;4+15*$A22+4*$A22+13),0)+IF(Analyse!$E$129="X",INDIRECT("'DATA - økonomi'!J"&amp;4+15*$A22+4*$A22+14),0)</f>
        <v>0</v>
      </c>
      <c r="K22" s="42">
        <f ca="1">IF(Analyse!$E$3="X",INDIRECT("'DATA - økonomi'!K"&amp;4+15*$A22+4*$A22+0),0)+IF(Analyse!$E$4="X",INDIRECT("'DATA - økonomi'!K"&amp;4+15*$A22+4*$A22+1),0)+IF(Analyse!$E$104="X",INDIRECT("'DATA - økonomi'!K"&amp;4+15*$A22+4*$A22+2),0)+IF(Analyse!$E$105="X",INDIRECT("'DATA - økonomi'!K"&amp;4+15*$A22+4*$A22+3),0)+IF(Analyse!$E$106="X",INDIRECT("'DATA - økonomi'!K"&amp;4+15*$A22+4*$A22+4),0)+IF(Analyse!$E$107="X",INDIRECT("'DATA - økonomi'!K"&amp;4+15*$A22+4*$A22+5),0)+IF(Analyse!$E$108="X",INDIRECT("'DATA - økonomi'!K"&amp;4+15*$A22+4*$A22+6),0)+IF(Analyse!$E$109="X",INDIRECT("'DATA - økonomi'!K"&amp;4+15*$A22+4*$A22+7),0)+IF(Analyse!$E$110="X",INDIRECT("'DATA - økonomi'!K"&amp;4+15*$A22+4*$A22+8),0)+IF(Analyse!$E$111="X",INDIRECT("'DATA - økonomi'!K"&amp;4+15*$A22+4*$A22+9),0)+IF(Analyse!$E$112="X",INDIRECT("'DATA - økonomi'!K"&amp;4+15*$A22+4*$A22+10),0)+IF(Analyse!$E$115="X",INDIRECT("'DATA - økonomi'!K"&amp;4+15*$A22+4*$A22+11),0)+IF(Analyse!$E$116="X",INDIRECT("'DATA - økonomi'!K"&amp;4+15*$A22+4*$A22+12),0)+IF(Analyse!$E$117="X",INDIRECT("'DATA - økonomi'!K"&amp;4+15*$A22+4*$A22+13),0)+IF(Analyse!$E$129="X",INDIRECT("'DATA - økonomi'!K"&amp;4+15*$A22+4*$A22+14),0)</f>
        <v>0</v>
      </c>
      <c r="L22" s="42">
        <f ca="1">IF(Analyse!$E$3="X",INDIRECT("'DATA - økonomi'!L"&amp;4+15*$A22+4*$A22+0),0)+IF(Analyse!$E$4="X",INDIRECT("'DATA - økonomi'!L"&amp;4+15*$A22+4*$A22+1),0)+IF(Analyse!$E$104="X",INDIRECT("'DATA - økonomi'!L"&amp;4+15*$A22+4*$A22+2),0)+IF(Analyse!$E$105="X",INDIRECT("'DATA - økonomi'!L"&amp;4+15*$A22+4*$A22+3),0)+IF(Analyse!$E$106="X",INDIRECT("'DATA - økonomi'!L"&amp;4+15*$A22+4*$A22+4),0)+IF(Analyse!$E$107="X",INDIRECT("'DATA - økonomi'!L"&amp;4+15*$A22+4*$A22+5),0)+IF(Analyse!$E$108="X",INDIRECT("'DATA - økonomi'!L"&amp;4+15*$A22+4*$A22+6),0)+IF(Analyse!$E$109="X",INDIRECT("'DATA - økonomi'!L"&amp;4+15*$A22+4*$A22+7),0)+IF(Analyse!$E$110="X",INDIRECT("'DATA - økonomi'!L"&amp;4+15*$A22+4*$A22+8),0)+IF(Analyse!$E$111="X",INDIRECT("'DATA - økonomi'!L"&amp;4+15*$A22+4*$A22+9),0)+IF(Analyse!$E$112="X",INDIRECT("'DATA - økonomi'!L"&amp;4+15*$A22+4*$A22+10),0)+IF(Analyse!$E$115="X",INDIRECT("'DATA - økonomi'!L"&amp;4+15*$A22+4*$A22+11),0)+IF(Analyse!$E$116="X",INDIRECT("'DATA - økonomi'!L"&amp;4+15*$A22+4*$A22+12),0)+IF(Analyse!$E$117="X",INDIRECT("'DATA - økonomi'!L"&amp;4+15*$A22+4*$A22+13),0)+IF(Analyse!$E$129="X",INDIRECT("'DATA - økonomi'!L"&amp;4+15*$A22+4*$A22+14),0)</f>
        <v>0</v>
      </c>
      <c r="M22" s="42">
        <f ca="1">IF(Analyse!$E$3="X",INDIRECT("'DATA - økonomi'!M"&amp;4+15*$A22+4*$A22+0),0)+IF(Analyse!$E$4="X",INDIRECT("'DATA - økonomi'!M"&amp;4+15*$A22+4*$A22+1),0)+IF(Analyse!$E$104="X",INDIRECT("'DATA - økonomi'!M"&amp;4+15*$A22+4*$A22+2),0)+IF(Analyse!$E$105="X",INDIRECT("'DATA - økonomi'!M"&amp;4+15*$A22+4*$A22+3),0)+IF(Analyse!$E$106="X",INDIRECT("'DATA - økonomi'!M"&amp;4+15*$A22+4*$A22+4),0)+IF(Analyse!$E$107="X",INDIRECT("'DATA - økonomi'!M"&amp;4+15*$A22+4*$A22+5),0)+IF(Analyse!$E$108="X",INDIRECT("'DATA - økonomi'!M"&amp;4+15*$A22+4*$A22+6),0)+IF(Analyse!$E$109="X",INDIRECT("'DATA - økonomi'!M"&amp;4+15*$A22+4*$A22+7),0)+IF(Analyse!$E$110="X",INDIRECT("'DATA - økonomi'!M"&amp;4+15*$A22+4*$A22+8),0)+IF(Analyse!$E$111="X",INDIRECT("'DATA - økonomi'!M"&amp;4+15*$A22+4*$A22+9),0)+IF(Analyse!$E$112="X",INDIRECT("'DATA - økonomi'!M"&amp;4+15*$A22+4*$A22+10),0)+IF(Analyse!$E$115="X",INDIRECT("'DATA - økonomi'!M"&amp;4+15*$A22+4*$A22+11),0)+IF(Analyse!$E$116="X",INDIRECT("'DATA - økonomi'!M"&amp;4+15*$A22+4*$A22+12),0)+IF(Analyse!$E$117="X",INDIRECT("'DATA - økonomi'!M"&amp;4+15*$A22+4*$A22+13),0)+IF(Analyse!$E$129="X",INDIRECT("'DATA - økonomi'!M"&amp;4+15*$A22+4*$A22+14),0)</f>
        <v>0</v>
      </c>
      <c r="N22" s="38"/>
      <c r="O22" s="41" t="s">
        <v>30</v>
      </c>
      <c r="P22" s="42">
        <f ca="1">IF(Analyse!$E$3="X",INDIRECT("'DATA - økonomi'!P"&amp;4+15*$A22+4*$A22+0),0)+IF(Analyse!$E$4="X",INDIRECT("'DATA - økonomi'!P"&amp;4+15*$A22+4*$A22+1),0)+IF(Analyse!$E$104="X",INDIRECT("'DATA - økonomi'!P"&amp;4+15*$A22+4*$A22+2),0)+IF(Analyse!$E$105="X",INDIRECT("'DATA - økonomi'!P"&amp;4+15*$A22+4*$A22+3),0)+IF(Analyse!$E$106="X",INDIRECT("'DATA - økonomi'!P"&amp;4+15*$A22+4*$A22+4),0)+IF(Analyse!$E$107="X",INDIRECT("'DATA - økonomi'!P"&amp;4+15*$A22+4*$A22+5),0)+IF(Analyse!$E$108="X",INDIRECT("'DATA - økonomi'!P"&amp;4+15*$A22+4*$A22+6),0)+IF(Analyse!$E$109="X",INDIRECT("'DATA - økonomi'!P"&amp;4+15*$A22+4*$A22+7),0)+IF(Analyse!$E$110="X",INDIRECT("'DATA - økonomi'!P"&amp;4+15*$A22+4*$A22+8),0)+IF(Analyse!$E$111="X",INDIRECT("'DATA - økonomi'!P"&amp;4+15*$A22+4*$A22+9),0)+IF(Analyse!$E$112="X",INDIRECT("'DATA - økonomi'!P"&amp;4+15*$A22+4*$A22+10),0)+IF(Analyse!$E$115="X",INDIRECT("'DATA - økonomi'!P"&amp;4+15*$A22+4*$A22+11),0)+IF(Analyse!$E$116="X",INDIRECT("'DATA - økonomi'!P"&amp;4+15*$A22+4*$A22+12),0)+IF(Analyse!$E$117="X",INDIRECT("'DATA - økonomi'!P"&amp;4+15*$A22+4*$A22+13),0)+IF(Analyse!$E$129="X",INDIRECT("'DATA - økonomi'!P"&amp;4+15*$A22+4*$A22+14),0)</f>
        <v>0</v>
      </c>
      <c r="Q22" s="42">
        <f ca="1">IF(Analyse!$E$3="X",INDIRECT("'DATA - økonomi'!Q"&amp;4+15*$A22+4*$A22+0),0)+IF(Analyse!$E$4="X",INDIRECT("'DATA - økonomi'!Q"&amp;4+15*$A22+4*$A22+1),0)+IF(Analyse!$E$104="X",INDIRECT("'DATA - økonomi'!Q"&amp;4+15*$A22+4*$A22+2),0)+IF(Analyse!$E$105="X",INDIRECT("'DATA - økonomi'!Q"&amp;4+15*$A22+4*$A22+3),0)+IF(Analyse!$E$106="X",INDIRECT("'DATA - økonomi'!Q"&amp;4+15*$A22+4*$A22+4),0)+IF(Analyse!$E$107="X",INDIRECT("'DATA - økonomi'!Q"&amp;4+15*$A22+4*$A22+5),0)+IF(Analyse!$E$108="X",INDIRECT("'DATA - økonomi'!Q"&amp;4+15*$A22+4*$A22+6),0)+IF(Analyse!$E$109="X",INDIRECT("'DATA - økonomi'!Q"&amp;4+15*$A22+4*$A22+7),0)+IF(Analyse!$E$110="X",INDIRECT("'DATA - økonomi'!Q"&amp;4+15*$A22+4*$A22+8),0)+IF(Analyse!$E$111="X",INDIRECT("'DATA - økonomi'!Q"&amp;4+15*$A22+4*$A22+9),0)+IF(Analyse!$E$112="X",INDIRECT("'DATA - økonomi'!Q"&amp;4+15*$A22+4*$A22+10),0)+IF(Analyse!$E$115="X",INDIRECT("'DATA - økonomi'!Q"&amp;4+15*$A22+4*$A22+11),0)+IF(Analyse!$E$116="X",INDIRECT("'DATA - økonomi'!Q"&amp;4+15*$A22+4*$A22+12),0)+IF(Analyse!$E$117="X",INDIRECT("'DATA - økonomi'!Q"&amp;4+15*$A22+4*$A22+13),0)+IF(Analyse!$E$129="X",INDIRECT("'DATA - økonomi'!Q"&amp;4+15*$A22+4*$A22+14),0)</f>
        <v>0</v>
      </c>
      <c r="R22" s="42">
        <f ca="1">IF(Analyse!$E$3="X",INDIRECT("'DATA - økonomi'!R"&amp;4+15*$A22+4*$A22+0),0)+IF(Analyse!$E$4="X",INDIRECT("'DATA - økonomi'!R"&amp;4+15*$A22+4*$A22+1),0)+IF(Analyse!$E$104="X",INDIRECT("'DATA - økonomi'!R"&amp;4+15*$A22+4*$A22+2),0)+IF(Analyse!$E$105="X",INDIRECT("'DATA - økonomi'!R"&amp;4+15*$A22+4*$A22+3),0)+IF(Analyse!$E$106="X",INDIRECT("'DATA - økonomi'!R"&amp;4+15*$A22+4*$A22+4),0)+IF(Analyse!$E$107="X",INDIRECT("'DATA - økonomi'!R"&amp;4+15*$A22+4*$A22+5),0)+IF(Analyse!$E$108="X",INDIRECT("'DATA - økonomi'!R"&amp;4+15*$A22+4*$A22+6),0)+IF(Analyse!$E$109="X",INDIRECT("'DATA - økonomi'!R"&amp;4+15*$A22+4*$A22+7),0)+IF(Analyse!$E$110="X",INDIRECT("'DATA - økonomi'!R"&amp;4+15*$A22+4*$A22+8),0)+IF(Analyse!$E$111="X",INDIRECT("'DATA - økonomi'!R"&amp;4+15*$A22+4*$A22+9),0)+IF(Analyse!$E$112="X",INDIRECT("'DATA - økonomi'!R"&amp;4+15*$A22+4*$A22+10),0)+IF(Analyse!$E$115="X",INDIRECT("'DATA - økonomi'!R"&amp;4+15*$A22+4*$A22+11),0)+IF(Analyse!$E$116="X",INDIRECT("'DATA - økonomi'!R"&amp;4+15*$A22+4*$A22+12),0)+IF(Analyse!$E$117="X",INDIRECT("'DATA - økonomi'!R"&amp;4+15*$A22+4*$A22+13),0)+IF(Analyse!$E$129="X",INDIRECT("'DATA - økonomi'!R"&amp;4+15*$A22+4*$A22+14),0)</f>
        <v>0</v>
      </c>
      <c r="S22" s="42">
        <f ca="1">IF(Analyse!$E$3="X",INDIRECT("'DATA - økonomi'!S"&amp;4+15*$A22+4*$A22+0),0)+IF(Analyse!$E$4="X",INDIRECT("'DATA - økonomi'!S"&amp;4+15*$A22+4*$A22+1),0)+IF(Analyse!$E$104="X",INDIRECT("'DATA - økonomi'!S"&amp;4+15*$A22+4*$A22+2),0)+IF(Analyse!$E$105="X",INDIRECT("'DATA - økonomi'!S"&amp;4+15*$A22+4*$A22+3),0)+IF(Analyse!$E$106="X",INDIRECT("'DATA - økonomi'!S"&amp;4+15*$A22+4*$A22+4),0)+IF(Analyse!$E$107="X",INDIRECT("'DATA - økonomi'!S"&amp;4+15*$A22+4*$A22+5),0)+IF(Analyse!$E$108="X",INDIRECT("'DATA - økonomi'!S"&amp;4+15*$A22+4*$A22+6),0)+IF(Analyse!$E$109="X",INDIRECT("'DATA - økonomi'!S"&amp;4+15*$A22+4*$A22+7),0)+IF(Analyse!$E$110="X",INDIRECT("'DATA - økonomi'!S"&amp;4+15*$A22+4*$A22+8),0)+IF(Analyse!$E$111="X",INDIRECT("'DATA - økonomi'!S"&amp;4+15*$A22+4*$A22+9),0)+IF(Analyse!$E$112="X",INDIRECT("'DATA - økonomi'!S"&amp;4+15*$A22+4*$A22+10),0)+IF(Analyse!$E$115="X",INDIRECT("'DATA - økonomi'!S"&amp;4+15*$A22+4*$A22+11),0)+IF(Analyse!$E$116="X",INDIRECT("'DATA - økonomi'!S"&amp;4+15*$A22+4*$A22+12),0)+IF(Analyse!$E$117="X",INDIRECT("'DATA - økonomi'!S"&amp;4+15*$A22+4*$A22+13),0)+IF(Analyse!$E$129="X",INDIRECT("'DATA - økonomi'!S"&amp;4+15*$A22+4*$A22+14),0)</f>
        <v>0</v>
      </c>
      <c r="T22" s="42">
        <f ca="1">IF(Analyse!$E$3="X",INDIRECT("'DATA - økonomi'!T"&amp;4+15*$A22+4*$A22+0),0)+IF(Analyse!$E$4="X",INDIRECT("'DATA - økonomi'!T"&amp;4+15*$A22+4*$A22+1),0)+IF(Analyse!$E$104="X",INDIRECT("'DATA - økonomi'!T"&amp;4+15*$A22+4*$A22+2),0)+IF(Analyse!$E$105="X",INDIRECT("'DATA - økonomi'!T"&amp;4+15*$A22+4*$A22+3),0)+IF(Analyse!$E$106="X",INDIRECT("'DATA - økonomi'!T"&amp;4+15*$A22+4*$A22+4),0)+IF(Analyse!$E$107="X",INDIRECT("'DATA - økonomi'!T"&amp;4+15*$A22+4*$A22+5),0)+IF(Analyse!$E$108="X",INDIRECT("'DATA - økonomi'!T"&amp;4+15*$A22+4*$A22+6),0)+IF(Analyse!$E$109="X",INDIRECT("'DATA - økonomi'!T"&amp;4+15*$A22+4*$A22+7),0)+IF(Analyse!$E$110="X",INDIRECT("'DATA - økonomi'!T"&amp;4+15*$A22+4*$A22+8),0)+IF(Analyse!$E$111="X",INDIRECT("'DATA - økonomi'!T"&amp;4+15*$A22+4*$A22+9),0)+IF(Analyse!$E$112="X",INDIRECT("'DATA - økonomi'!T"&amp;4+15*$A22+4*$A22+10),0)+IF(Analyse!$E$115="X",INDIRECT("'DATA - økonomi'!T"&amp;4+15*$A22+4*$A22+11),0)+IF(Analyse!$E$116="X",INDIRECT("'DATA - økonomi'!T"&amp;4+15*$A22+4*$A22+12),0)+IF(Analyse!$E$117="X",INDIRECT("'DATA - økonomi'!T"&amp;4+15*$A22+4*$A22+13),0)+IF(Analyse!$E$129="X",INDIRECT("'DATA - økonomi'!T"&amp;4+15*$A22+4*$A22+14),0)</f>
        <v>0</v>
      </c>
      <c r="U22" s="42">
        <f ca="1">IF(Analyse!$E$3="X",INDIRECT("'DATA - økonomi'!U"&amp;4+15*$A22+4*$A22+0),0)+IF(Analyse!$E$4="X",INDIRECT("'DATA - økonomi'!U"&amp;4+15*$A22+4*$A22+1),0)+IF(Analyse!$E$104="X",INDIRECT("'DATA - økonomi'!U"&amp;4+15*$A22+4*$A22+2),0)+IF(Analyse!$E$105="X",INDIRECT("'DATA - økonomi'!U"&amp;4+15*$A22+4*$A22+3),0)+IF(Analyse!$E$106="X",INDIRECT("'DATA - økonomi'!U"&amp;4+15*$A22+4*$A22+4),0)+IF(Analyse!$E$107="X",INDIRECT("'DATA - økonomi'!U"&amp;4+15*$A22+4*$A22+5),0)+IF(Analyse!$E$108="X",INDIRECT("'DATA - økonomi'!U"&amp;4+15*$A22+4*$A22+6),0)+IF(Analyse!$E$109="X",INDIRECT("'DATA - økonomi'!U"&amp;4+15*$A22+4*$A22+7),0)+IF(Analyse!$E$110="X",INDIRECT("'DATA - økonomi'!U"&amp;4+15*$A22+4*$A22+8),0)+IF(Analyse!$E$111="X",INDIRECT("'DATA - økonomi'!U"&amp;4+15*$A22+4*$A22+9),0)+IF(Analyse!$E$112="X",INDIRECT("'DATA - økonomi'!U"&amp;4+15*$A22+4*$A22+10),0)+IF(Analyse!$E$115="X",INDIRECT("'DATA - økonomi'!U"&amp;4+15*$A22+4*$A22+11),0)+IF(Analyse!$E$116="X",INDIRECT("'DATA - økonomi'!U"&amp;4+15*$A22+4*$A22+12),0)+IF(Analyse!$E$117="X",INDIRECT("'DATA - økonomi'!U"&amp;4+15*$A22+4*$A22+13),0)+IF(Analyse!$E$129="X",INDIRECT("'DATA - økonomi'!U"&amp;4+15*$A22+4*$A22+14),0)</f>
        <v>0</v>
      </c>
      <c r="V22" s="42">
        <f ca="1">IF(Analyse!$E$3="X",INDIRECT("'DATA - økonomi'!V"&amp;4+15*$A22+4*$A22+0),0)+IF(Analyse!$E$4="X",INDIRECT("'DATA - økonomi'!V"&amp;4+15*$A22+4*$A22+1),0)+IF(Analyse!$E$104="X",INDIRECT("'DATA - økonomi'!V"&amp;4+15*$A22+4*$A22+2),0)+IF(Analyse!$E$105="X",INDIRECT("'DATA - økonomi'!V"&amp;4+15*$A22+4*$A22+3),0)+IF(Analyse!$E$106="X",INDIRECT("'DATA - økonomi'!V"&amp;4+15*$A22+4*$A22+4),0)+IF(Analyse!$E$107="X",INDIRECT("'DATA - økonomi'!V"&amp;4+15*$A22+4*$A22+5),0)+IF(Analyse!$E$108="X",INDIRECT("'DATA - økonomi'!V"&amp;4+15*$A22+4*$A22+6),0)+IF(Analyse!$E$109="X",INDIRECT("'DATA - økonomi'!V"&amp;4+15*$A22+4*$A22+7),0)+IF(Analyse!$E$110="X",INDIRECT("'DATA - økonomi'!V"&amp;4+15*$A22+4*$A22+8),0)+IF(Analyse!$E$111="X",INDIRECT("'DATA - økonomi'!V"&amp;4+15*$A22+4*$A22+9),0)+IF(Analyse!$E$112="X",INDIRECT("'DATA - økonomi'!V"&amp;4+15*$A22+4*$A22+10),0)+IF(Analyse!$E$115="X",INDIRECT("'DATA - økonomi'!V"&amp;4+15*$A22+4*$A22+11),0)+IF(Analyse!$E$116="X",INDIRECT("'DATA - økonomi'!V"&amp;4+15*$A22+4*$A22+12),0)+IF(Analyse!$E$117="X",INDIRECT("'DATA - økonomi'!V"&amp;4+15*$A22+4*$A22+13),0)+IF(Analyse!$E$129="X",INDIRECT("'DATA - økonomi'!V"&amp;4+15*$A22+4*$A22+14),0)</f>
        <v>0</v>
      </c>
      <c r="W22" s="42">
        <f ca="1">IF(Analyse!$E$3="X",INDIRECT("'DATA - økonomi'!W"&amp;4+15*$A22+4*$A22+0),0)+IF(Analyse!$E$4="X",INDIRECT("'DATA - økonomi'!W"&amp;4+15*$A22+4*$A22+1),0)+IF(Analyse!$E$104="X",INDIRECT("'DATA - økonomi'!W"&amp;4+15*$A22+4*$A22+2),0)+IF(Analyse!$E$105="X",INDIRECT("'DATA - økonomi'!W"&amp;4+15*$A22+4*$A22+3),0)+IF(Analyse!$E$106="X",INDIRECT("'DATA - økonomi'!W"&amp;4+15*$A22+4*$A22+4),0)+IF(Analyse!$E$107="X",INDIRECT("'DATA - økonomi'!W"&amp;4+15*$A22+4*$A22+5),0)+IF(Analyse!$E$108="X",INDIRECT("'DATA - økonomi'!W"&amp;4+15*$A22+4*$A22+6),0)+IF(Analyse!$E$109="X",INDIRECT("'DATA - økonomi'!W"&amp;4+15*$A22+4*$A22+7),0)+IF(Analyse!$E$110="X",INDIRECT("'DATA - økonomi'!W"&amp;4+15*$A22+4*$A22+8),0)+IF(Analyse!$E$111="X",INDIRECT("'DATA - økonomi'!W"&amp;4+15*$A22+4*$A22+9),0)+IF(Analyse!$E$112="X",INDIRECT("'DATA - økonomi'!W"&amp;4+15*$A22+4*$A22+10),0)+IF(Analyse!$E$115="X",INDIRECT("'DATA - økonomi'!W"&amp;4+15*$A22+4*$A22+11),0)+IF(Analyse!$E$116="X",INDIRECT("'DATA - økonomi'!W"&amp;4+15*$A22+4*$A22+12),0)+IF(Analyse!$E$117="X",INDIRECT("'DATA - økonomi'!W"&amp;4+15*$A22+4*$A22+13),0)+IF(Analyse!$E$129="X",INDIRECT("'DATA - økonomi'!W"&amp;4+15*$A22+4*$A22+14),0)</f>
        <v>0</v>
      </c>
      <c r="X22" s="42">
        <f ca="1">IF(Analyse!$E$3="X",INDIRECT("'DATA - økonomi'!X"&amp;4+15*$A22+4*$A22+0),0)+IF(Analyse!$E$4="X",INDIRECT("'DATA - økonomi'!X"&amp;4+15*$A22+4*$A22+1),0)+IF(Analyse!$E$104="X",INDIRECT("'DATA - økonomi'!X"&amp;4+15*$A22+4*$A22+2),0)+IF(Analyse!$E$105="X",INDIRECT("'DATA - økonomi'!X"&amp;4+15*$A22+4*$A22+3),0)+IF(Analyse!$E$106="X",INDIRECT("'DATA - økonomi'!X"&amp;4+15*$A22+4*$A22+4),0)+IF(Analyse!$E$107="X",INDIRECT("'DATA - økonomi'!X"&amp;4+15*$A22+4*$A22+5),0)+IF(Analyse!$E$108="X",INDIRECT("'DATA - økonomi'!X"&amp;4+15*$A22+4*$A22+6),0)+IF(Analyse!$E$109="X",INDIRECT("'DATA - økonomi'!X"&amp;4+15*$A22+4*$A22+7),0)+IF(Analyse!$E$110="X",INDIRECT("'DATA - økonomi'!X"&amp;4+15*$A22+4*$A22+8),0)+IF(Analyse!$E$111="X",INDIRECT("'DATA - økonomi'!X"&amp;4+15*$A22+4*$A22+9),0)+IF(Analyse!$E$112="X",INDIRECT("'DATA - økonomi'!X"&amp;4+15*$A22+4*$A22+10),0)+IF(Analyse!$E$115="X",INDIRECT("'DATA - økonomi'!X"&amp;4+15*$A22+4*$A22+11),0)+IF(Analyse!$E$116="X",INDIRECT("'DATA - økonomi'!X"&amp;4+15*$A22+4*$A22+12),0)+IF(Analyse!$E$117="X",INDIRECT("'DATA - økonomi'!X"&amp;4+15*$A22+4*$A22+13),0)+IF(Analyse!$E$129="X",INDIRECT("'DATA - økonomi'!X"&amp;4+15*$A22+4*$A22+14),0)</f>
        <v>0</v>
      </c>
      <c r="Y22" s="42">
        <f ca="1">IF(Analyse!$E$3="X",INDIRECT("'DATA - økonomi'!Y"&amp;4+15*$A22+4*$A22+0),0)+IF(Analyse!$E$4="X",INDIRECT("'DATA - økonomi'!Y"&amp;4+15*$A22+4*$A22+1),0)+IF(Analyse!$E$104="X",INDIRECT("'DATA - økonomi'!Y"&amp;4+15*$A22+4*$A22+2),0)+IF(Analyse!$E$105="X",INDIRECT("'DATA - økonomi'!Y"&amp;4+15*$A22+4*$A22+3),0)+IF(Analyse!$E$106="X",INDIRECT("'DATA - økonomi'!Y"&amp;4+15*$A22+4*$A22+4),0)+IF(Analyse!$E$107="X",INDIRECT("'DATA - økonomi'!Y"&amp;4+15*$A22+4*$A22+5),0)+IF(Analyse!$E$108="X",INDIRECT("'DATA - økonomi'!Y"&amp;4+15*$A22+4*$A22+6),0)+IF(Analyse!$E$109="X",INDIRECT("'DATA - økonomi'!Y"&amp;4+15*$A22+4*$A22+7),0)+IF(Analyse!$E$110="X",INDIRECT("'DATA - økonomi'!Y"&amp;4+15*$A22+4*$A22+8),0)+IF(Analyse!$E$111="X",INDIRECT("'DATA - økonomi'!Y"&amp;4+15*$A22+4*$A22+9),0)+IF(Analyse!$E$112="X",INDIRECT("'DATA - økonomi'!Y"&amp;4+15*$A22+4*$A22+10),0)+IF(Analyse!$E$115="X",INDIRECT("'DATA - økonomi'!Y"&amp;4+15*$A22+4*$A22+11),0)+IF(Analyse!$E$116="X",INDIRECT("'DATA - økonomi'!Y"&amp;4+15*$A22+4*$A22+12),0)+IF(Analyse!$E$117="X",INDIRECT("'DATA - økonomi'!Y"&amp;4+15*$A22+4*$A22+13),0)+IF(Analyse!$E$129="X",INDIRECT("'DATA - økonomi'!Y"&amp;4+15*$A22+4*$A22+14),0)</f>
        <v>0</v>
      </c>
      <c r="Z22" s="42">
        <f ca="1">IF(Analyse!$E$3="X",INDIRECT("'DATA - økonomi'!Z"&amp;4+15*$A22+4*$A22+0),0)+IF(Analyse!$E$4="X",INDIRECT("'DATA - økonomi'!Z"&amp;4+15*$A22+4*$A22+1),0)+IF(Analyse!$E$104="X",INDIRECT("'DATA - økonomi'!Z"&amp;4+15*$A22+4*$A22+2),0)+IF(Analyse!$E$105="X",INDIRECT("'DATA - økonomi'!Z"&amp;4+15*$A22+4*$A22+3),0)+IF(Analyse!$E$106="X",INDIRECT("'DATA - økonomi'!Z"&amp;4+15*$A22+4*$A22+4),0)+IF(Analyse!$E$107="X",INDIRECT("'DATA - økonomi'!Z"&amp;4+15*$A22+4*$A22+5),0)+IF(Analyse!$E$108="X",INDIRECT("'DATA - økonomi'!Z"&amp;4+15*$A22+4*$A22+6),0)+IF(Analyse!$E$109="X",INDIRECT("'DATA - økonomi'!Z"&amp;4+15*$A22+4*$A22+7),0)+IF(Analyse!$E$110="X",INDIRECT("'DATA - økonomi'!Z"&amp;4+15*$A22+4*$A22+8),0)+IF(Analyse!$E$111="X",INDIRECT("'DATA - økonomi'!Z"&amp;4+15*$A22+4*$A22+9),0)+IF(Analyse!$E$112="X",INDIRECT("'DATA - økonomi'!Z"&amp;4+15*$A22+4*$A22+10),0)+IF(Analyse!$E$115="X",INDIRECT("'DATA - økonomi'!Z"&amp;4+15*$A22+4*$A22+11),0)+IF(Analyse!$E$116="X",INDIRECT("'DATA - økonomi'!Z"&amp;4+15*$A22+4*$A22+12),0)+IF(Analyse!$E$117="X",INDIRECT("'DATA - økonomi'!Z"&amp;4+15*$A22+4*$A22+13),0)+IF(Analyse!$E$129="X",INDIRECT("'DATA - økonomi'!Z"&amp;4+15*$A22+4*$A22+14),0)</f>
        <v>0</v>
      </c>
      <c r="AA22" s="36"/>
      <c r="AB22" s="41" t="s">
        <v>30</v>
      </c>
      <c r="AC22" s="42">
        <f ca="1">IF(Analyse!$E$3="X",INDIRECT("'DATA - økonomi'!AC"&amp;4+15*$A22+4*$A22+0),0)+IF(Analyse!$E$4="X",INDIRECT("'DATA - økonomi'!AC"&amp;4+15*$A22+4*$A22+1),0)+IF(Analyse!$E$104="X",INDIRECT("'DATA - økonomi'!AC"&amp;4+15*$A22+4*$A22+2),0)+IF(Analyse!$E$105="X",INDIRECT("'DATA - økonomi'!AC"&amp;4+15*$A22+4*$A22+3),0)+IF(Analyse!$E$106="X",INDIRECT("'DATA - økonomi'!AC"&amp;4+15*$A22+4*$A22+4),0)+IF(Analyse!$E$107="X",INDIRECT("'DATA - økonomi'!AC"&amp;4+15*$A22+4*$A22+5),0)+IF(Analyse!$E$108="X",INDIRECT("'DATA - økonomi'!AC"&amp;4+15*$A22+4*$A22+6),0)+IF(Analyse!$E$109="X",INDIRECT("'DATA - økonomi'!AC"&amp;4+15*$A22+4*$A22+7),0)+IF(Analyse!$E$110="X",INDIRECT("'DATA - økonomi'!AC"&amp;4+15*$A22+4*$A22+8),0)+IF(Analyse!$E$111="X",INDIRECT("'DATA - økonomi'!AC"&amp;4+15*$A22+4*$A22+9),0)+IF(Analyse!$E$112="X",INDIRECT("'DATA - økonomi'!AC"&amp;4+15*$A22+4*$A22+10),0)+IF(Analyse!$E$115="X",INDIRECT("'DATA - økonomi'!AC"&amp;4+15*$A22+4*$A22+11),0)+IF(Analyse!$E$116="X",INDIRECT("'DATA - økonomi'!AC"&amp;4+15*$A22+4*$A22+12),0)+IF(Analyse!$E$117="X",INDIRECT("'DATA - økonomi'!AC"&amp;4+15*$A22+4*$A22+13),0)+IF(Analyse!$E$129="X",INDIRECT("'DATA - økonomi'!AC"&amp;4+15*$A22+4*$A22+14),0)</f>
        <v>0</v>
      </c>
      <c r="AD22" s="42">
        <f ca="1">IF(Analyse!$E$3="X",INDIRECT("'DATA - økonomi'!AD"&amp;4+15*$A22+4*$A22+0),0)+IF(Analyse!$E$4="X",INDIRECT("'DATA - økonomi'!AD"&amp;4+15*$A22+4*$A22+1),0)+IF(Analyse!$E$104="X",INDIRECT("'DATA - økonomi'!AD"&amp;4+15*$A22+4*$A22+2),0)+IF(Analyse!$E$105="X",INDIRECT("'DATA - økonomi'!AD"&amp;4+15*$A22+4*$A22+3),0)+IF(Analyse!$E$106="X",INDIRECT("'DATA - økonomi'!AD"&amp;4+15*$A22+4*$A22+4),0)+IF(Analyse!$E$107="X",INDIRECT("'DATA - økonomi'!AD"&amp;4+15*$A22+4*$A22+5),0)+IF(Analyse!$E$108="X",INDIRECT("'DATA - økonomi'!AD"&amp;4+15*$A22+4*$A22+6),0)+IF(Analyse!$E$109="X",INDIRECT("'DATA - økonomi'!AD"&amp;4+15*$A22+4*$A22+7),0)+IF(Analyse!$E$110="X",INDIRECT("'DATA - økonomi'!AD"&amp;4+15*$A22+4*$A22+8),0)+IF(Analyse!$E$111="X",INDIRECT("'DATA - økonomi'!AD"&amp;4+15*$A22+4*$A22+9),0)+IF(Analyse!$E$112="X",INDIRECT("'DATA - økonomi'!AD"&amp;4+15*$A22+4*$A22+10),0)+IF(Analyse!$E$115="X",INDIRECT("'DATA - økonomi'!AD"&amp;4+15*$A22+4*$A22+11),0)+IF(Analyse!$E$116="X",INDIRECT("'DATA - økonomi'!AD"&amp;4+15*$A22+4*$A22+12),0)+IF(Analyse!$E$117="X",INDIRECT("'DATA - økonomi'!AD"&amp;4+15*$A22+4*$A22+13),0)+IF(Analyse!$E$129="X",INDIRECT("'DATA - økonomi'!AD"&amp;4+15*$A22+4*$A22+14),0)</f>
        <v>0</v>
      </c>
      <c r="AE22" s="42">
        <f ca="1">IF(Analyse!$E$3="X",INDIRECT("'DATA - økonomi'!AE"&amp;4+15*$A22+4*$A22+0),0)+IF(Analyse!$E$4="X",INDIRECT("'DATA - økonomi'!AE"&amp;4+15*$A22+4*$A22+1),0)+IF(Analyse!$E$104="X",INDIRECT("'DATA - økonomi'!AE"&amp;4+15*$A22+4*$A22+2),0)+IF(Analyse!$E$105="X",INDIRECT("'DATA - økonomi'!AE"&amp;4+15*$A22+4*$A22+3),0)+IF(Analyse!$E$106="X",INDIRECT("'DATA - økonomi'!AE"&amp;4+15*$A22+4*$A22+4),0)+IF(Analyse!$E$107="X",INDIRECT("'DATA - økonomi'!AE"&amp;4+15*$A22+4*$A22+5),0)+IF(Analyse!$E$108="X",INDIRECT("'DATA - økonomi'!AE"&amp;4+15*$A22+4*$A22+6),0)+IF(Analyse!$E$109="X",INDIRECT("'DATA - økonomi'!AE"&amp;4+15*$A22+4*$A22+7),0)+IF(Analyse!$E$110="X",INDIRECT("'DATA - økonomi'!AE"&amp;4+15*$A22+4*$A22+8),0)+IF(Analyse!$E$111="X",INDIRECT("'DATA - økonomi'!AE"&amp;4+15*$A22+4*$A22+9),0)+IF(Analyse!$E$112="X",INDIRECT("'DATA - økonomi'!AE"&amp;4+15*$A22+4*$A22+10),0)+IF(Analyse!$E$115="X",INDIRECT("'DATA - økonomi'!AE"&amp;4+15*$A22+4*$A22+11),0)+IF(Analyse!$E$116="X",INDIRECT("'DATA - økonomi'!AE"&amp;4+15*$A22+4*$A22+12),0)+IF(Analyse!$E$117="X",INDIRECT("'DATA - økonomi'!AE"&amp;4+15*$A22+4*$A22+13),0)+IF(Analyse!$E$129="X",INDIRECT("'DATA - økonomi'!AE"&amp;4+15*$A22+4*$A22+14),0)</f>
        <v>0</v>
      </c>
      <c r="AF22" s="42">
        <f ca="1">IF(Analyse!$E$3="X",INDIRECT("'DATA - økonomi'!AF"&amp;4+15*$A22+4*$A22+0),0)+IF(Analyse!$E$4="X",INDIRECT("'DATA - økonomi'!AF"&amp;4+15*$A22+4*$A22+1),0)+IF(Analyse!$E$104="X",INDIRECT("'DATA - økonomi'!AF"&amp;4+15*$A22+4*$A22+2),0)+IF(Analyse!$E$105="X",INDIRECT("'DATA - økonomi'!AF"&amp;4+15*$A22+4*$A22+3),0)+IF(Analyse!$E$106="X",INDIRECT("'DATA - økonomi'!AF"&amp;4+15*$A22+4*$A22+4),0)+IF(Analyse!$E$107="X",INDIRECT("'DATA - økonomi'!AF"&amp;4+15*$A22+4*$A22+5),0)+IF(Analyse!$E$108="X",INDIRECT("'DATA - økonomi'!AF"&amp;4+15*$A22+4*$A22+6),0)+IF(Analyse!$E$109="X",INDIRECT("'DATA - økonomi'!AF"&amp;4+15*$A22+4*$A22+7),0)+IF(Analyse!$E$110="X",INDIRECT("'DATA - økonomi'!AF"&amp;4+15*$A22+4*$A22+8),0)+IF(Analyse!$E$111="X",INDIRECT("'DATA - økonomi'!AF"&amp;4+15*$A22+4*$A22+9),0)+IF(Analyse!$E$112="X",INDIRECT("'DATA - økonomi'!AF"&amp;4+15*$A22+4*$A22+10),0)+IF(Analyse!$E$115="X",INDIRECT("'DATA - økonomi'!AF"&amp;4+15*$A22+4*$A22+11),0)+IF(Analyse!$E$116="X",INDIRECT("'DATA - økonomi'!AF"&amp;4+15*$A22+4*$A22+12),0)+IF(Analyse!$E$117="X",INDIRECT("'DATA - økonomi'!AF"&amp;4+15*$A22+4*$A22+13),0)+IF(Analyse!$E$129="X",INDIRECT("'DATA - økonomi'!AF"&amp;4+15*$A22+4*$A22+14),0)</f>
        <v>0</v>
      </c>
      <c r="AG22" s="42">
        <f ca="1">IF(Analyse!$E$3="X",INDIRECT("'DATA - økonomi'!AG"&amp;4+15*$A22+4*$A22+0),0)+IF(Analyse!$E$4="X",INDIRECT("'DATA - økonomi'!AG"&amp;4+15*$A22+4*$A22+1),0)+IF(Analyse!$E$104="X",INDIRECT("'DATA - økonomi'!AG"&amp;4+15*$A22+4*$A22+2),0)+IF(Analyse!$E$105="X",INDIRECT("'DATA - økonomi'!AG"&amp;4+15*$A22+4*$A22+3),0)+IF(Analyse!$E$106="X",INDIRECT("'DATA - økonomi'!AG"&amp;4+15*$A22+4*$A22+4),0)+IF(Analyse!$E$107="X",INDIRECT("'DATA - økonomi'!AG"&amp;4+15*$A22+4*$A22+5),0)+IF(Analyse!$E$108="X",INDIRECT("'DATA - økonomi'!AG"&amp;4+15*$A22+4*$A22+6),0)+IF(Analyse!$E$109="X",INDIRECT("'DATA - økonomi'!AG"&amp;4+15*$A22+4*$A22+7),0)+IF(Analyse!$E$110="X",INDIRECT("'DATA - økonomi'!AG"&amp;4+15*$A22+4*$A22+8),0)+IF(Analyse!$E$111="X",INDIRECT("'DATA - økonomi'!AG"&amp;4+15*$A22+4*$A22+9),0)+IF(Analyse!$E$112="X",INDIRECT("'DATA - økonomi'!AG"&amp;4+15*$A22+4*$A22+10),0)+IF(Analyse!$E$115="X",INDIRECT("'DATA - økonomi'!AG"&amp;4+15*$A22+4*$A22+11),0)+IF(Analyse!$E$116="X",INDIRECT("'DATA - økonomi'!AG"&amp;4+15*$A22+4*$A22+12),0)+IF(Analyse!$E$117="X",INDIRECT("'DATA - økonomi'!AG"&amp;4+15*$A22+4*$A22+13),0)+IF(Analyse!$E$129="X",INDIRECT("'DATA - økonomi'!AG"&amp;4+15*$A22+4*$A22+14),0)</f>
        <v>0</v>
      </c>
      <c r="AH22" s="42">
        <f ca="1">IF(Analyse!$E$3="X",INDIRECT("'DATA - økonomi'!AH"&amp;4+15*$A22+4*$A22+0),0)+IF(Analyse!$E$4="X",INDIRECT("'DATA - økonomi'!AH"&amp;4+15*$A22+4*$A22+1),0)+IF(Analyse!$E$104="X",INDIRECT("'DATA - økonomi'!AH"&amp;4+15*$A22+4*$A22+2),0)+IF(Analyse!$E$105="X",INDIRECT("'DATA - økonomi'!AH"&amp;4+15*$A22+4*$A22+3),0)+IF(Analyse!$E$106="X",INDIRECT("'DATA - økonomi'!AH"&amp;4+15*$A22+4*$A22+4),0)+IF(Analyse!$E$107="X",INDIRECT("'DATA - økonomi'!AH"&amp;4+15*$A22+4*$A22+5),0)+IF(Analyse!$E$108="X",INDIRECT("'DATA - økonomi'!AH"&amp;4+15*$A22+4*$A22+6),0)+IF(Analyse!$E$109="X",INDIRECT("'DATA - økonomi'!AH"&amp;4+15*$A22+4*$A22+7),0)+IF(Analyse!$E$110="X",INDIRECT("'DATA - økonomi'!AH"&amp;4+15*$A22+4*$A22+8),0)+IF(Analyse!$E$111="X",INDIRECT("'DATA - økonomi'!AH"&amp;4+15*$A22+4*$A22+9),0)+IF(Analyse!$E$112="X",INDIRECT("'DATA - økonomi'!AH"&amp;4+15*$A22+4*$A22+10),0)+IF(Analyse!$E$115="X",INDIRECT("'DATA - økonomi'!AH"&amp;4+15*$A22+4*$A22+11),0)+IF(Analyse!$E$116="X",INDIRECT("'DATA - økonomi'!AH"&amp;4+15*$A22+4*$A22+12),0)+IF(Analyse!$E$117="X",INDIRECT("'DATA - økonomi'!AH"&amp;4+15*$A22+4*$A22+13),0)+IF(Analyse!$E$129="X",INDIRECT("'DATA - økonomi'!AH"&amp;4+15*$A22+4*$A22+14),0)</f>
        <v>0</v>
      </c>
      <c r="AI22" s="42">
        <f ca="1">IF(Analyse!$E$3="X",INDIRECT("'DATA - økonomi'!AI"&amp;4+15*$A22+4*$A22+0),0)+IF(Analyse!$E$4="X",INDIRECT("'DATA - økonomi'!AI"&amp;4+15*$A22+4*$A22+1),0)+IF(Analyse!$E$104="X",INDIRECT("'DATA - økonomi'!AI"&amp;4+15*$A22+4*$A22+2),0)+IF(Analyse!$E$105="X",INDIRECT("'DATA - økonomi'!AI"&amp;4+15*$A22+4*$A22+3),0)+IF(Analyse!$E$106="X",INDIRECT("'DATA - økonomi'!AI"&amp;4+15*$A22+4*$A22+4),0)+IF(Analyse!$E$107="X",INDIRECT("'DATA - økonomi'!AI"&amp;4+15*$A22+4*$A22+5),0)+IF(Analyse!$E$108="X",INDIRECT("'DATA - økonomi'!AI"&amp;4+15*$A22+4*$A22+6),0)+IF(Analyse!$E$109="X",INDIRECT("'DATA - økonomi'!AI"&amp;4+15*$A22+4*$A22+7),0)+IF(Analyse!$E$110="X",INDIRECT("'DATA - økonomi'!AI"&amp;4+15*$A22+4*$A22+8),0)+IF(Analyse!$E$111="X",INDIRECT("'DATA - økonomi'!AI"&amp;4+15*$A22+4*$A22+9),0)+IF(Analyse!$E$112="X",INDIRECT("'DATA - økonomi'!AI"&amp;4+15*$A22+4*$A22+10),0)+IF(Analyse!$E$115="X",INDIRECT("'DATA - økonomi'!AI"&amp;4+15*$A22+4*$A22+11),0)+IF(Analyse!$E$116="X",INDIRECT("'DATA - økonomi'!AI"&amp;4+15*$A22+4*$A22+12),0)+IF(Analyse!$E$117="X",INDIRECT("'DATA - økonomi'!AI"&amp;4+15*$A22+4*$A22+13),0)+IF(Analyse!$E$129="X",INDIRECT("'DATA - økonomi'!AI"&amp;4+15*$A22+4*$A22+14),0)</f>
        <v>0</v>
      </c>
      <c r="AJ22" s="42">
        <f ca="1">IF(Analyse!$E$3="X",INDIRECT("'DATA - økonomi'!AJ"&amp;4+15*$A22+4*$A22+0),0)+IF(Analyse!$E$4="X",INDIRECT("'DATA - økonomi'!AJ"&amp;4+15*$A22+4*$A22+1),0)+IF(Analyse!$E$104="X",INDIRECT("'DATA - økonomi'!AJ"&amp;4+15*$A22+4*$A22+2),0)+IF(Analyse!$E$105="X",INDIRECT("'DATA - økonomi'!AJ"&amp;4+15*$A22+4*$A22+3),0)+IF(Analyse!$E$106="X",INDIRECT("'DATA - økonomi'!AJ"&amp;4+15*$A22+4*$A22+4),0)+IF(Analyse!$E$107="X",INDIRECT("'DATA - økonomi'!AJ"&amp;4+15*$A22+4*$A22+5),0)+IF(Analyse!$E$108="X",INDIRECT("'DATA - økonomi'!AJ"&amp;4+15*$A22+4*$A22+6),0)+IF(Analyse!$E$109="X",INDIRECT("'DATA - økonomi'!AJ"&amp;4+15*$A22+4*$A22+7),0)+IF(Analyse!$E$110="X",INDIRECT("'DATA - økonomi'!AJ"&amp;4+15*$A22+4*$A22+8),0)+IF(Analyse!$E$111="X",INDIRECT("'DATA - økonomi'!AJ"&amp;4+15*$A22+4*$A22+9),0)+IF(Analyse!$E$112="X",INDIRECT("'DATA - økonomi'!AJ"&amp;4+15*$A22+4*$A22+10),0)+IF(Analyse!$E$115="X",INDIRECT("'DATA - økonomi'!AJ"&amp;4+15*$A22+4*$A22+11),0)+IF(Analyse!$E$116="X",INDIRECT("'DATA - økonomi'!AJ"&amp;4+15*$A22+4*$A22+12),0)+IF(Analyse!$E$117="X",INDIRECT("'DATA - økonomi'!AJ"&amp;4+15*$A22+4*$A22+13),0)+IF(Analyse!$E$129="X",INDIRECT("'DATA - økonomi'!AJ"&amp;4+15*$A22+4*$A22+14),0)</f>
        <v>0</v>
      </c>
      <c r="AK22" s="42">
        <f ca="1">IF(Analyse!$E$3="X",INDIRECT("'DATA - økonomi'!AK"&amp;4+15*$A22+4*$A22+0),0)+IF(Analyse!$E$4="X",INDIRECT("'DATA - økonomi'!AK"&amp;4+15*$A22+4*$A22+1),0)+IF(Analyse!$E$104="X",INDIRECT("'DATA - økonomi'!AK"&amp;4+15*$A22+4*$A22+2),0)+IF(Analyse!$E$105="X",INDIRECT("'DATA - økonomi'!AK"&amp;4+15*$A22+4*$A22+3),0)+IF(Analyse!$E$106="X",INDIRECT("'DATA - økonomi'!AK"&amp;4+15*$A22+4*$A22+4),0)+IF(Analyse!$E$107="X",INDIRECT("'DATA - økonomi'!AK"&amp;4+15*$A22+4*$A22+5),0)+IF(Analyse!$E$108="X",INDIRECT("'DATA - økonomi'!AK"&amp;4+15*$A22+4*$A22+6),0)+IF(Analyse!$E$109="X",INDIRECT("'DATA - økonomi'!AK"&amp;4+15*$A22+4*$A22+7),0)+IF(Analyse!$E$110="X",INDIRECT("'DATA - økonomi'!AK"&amp;4+15*$A22+4*$A22+8),0)+IF(Analyse!$E$111="X",INDIRECT("'DATA - økonomi'!AK"&amp;4+15*$A22+4*$A22+9),0)+IF(Analyse!$E$112="X",INDIRECT("'DATA - økonomi'!AK"&amp;4+15*$A22+4*$A22+10),0)+IF(Analyse!$E$115="X",INDIRECT("'DATA - økonomi'!AK"&amp;4+15*$A22+4*$A22+11),0)+IF(Analyse!$E$116="X",INDIRECT("'DATA - økonomi'!AK"&amp;4+15*$A22+4*$A22+12),0)+IF(Analyse!$E$117="X",INDIRECT("'DATA - økonomi'!AK"&amp;4+15*$A22+4*$A22+13),0)+IF(Analyse!$E$129="X",INDIRECT("'DATA - økonomi'!AK"&amp;4+15*$A22+4*$A22+14),0)</f>
        <v>0</v>
      </c>
      <c r="AL22" s="42">
        <f ca="1">IF(Analyse!$E$3="X",INDIRECT("'DATA - økonomi'!AL"&amp;4+15*$A22+4*$A22+0),0)+IF(Analyse!$E$4="X",INDIRECT("'DATA - økonomi'!AL"&amp;4+15*$A22+4*$A22+1),0)+IF(Analyse!$E$104="X",INDIRECT("'DATA - økonomi'!AL"&amp;4+15*$A22+4*$A22+2),0)+IF(Analyse!$E$105="X",INDIRECT("'DATA - økonomi'!AL"&amp;4+15*$A22+4*$A22+3),0)+IF(Analyse!$E$106="X",INDIRECT("'DATA - økonomi'!AL"&amp;4+15*$A22+4*$A22+4),0)+IF(Analyse!$E$107="X",INDIRECT("'DATA - økonomi'!AL"&amp;4+15*$A22+4*$A22+5),0)+IF(Analyse!$E$108="X",INDIRECT("'DATA - økonomi'!AL"&amp;4+15*$A22+4*$A22+6),0)+IF(Analyse!$E$109="X",INDIRECT("'DATA - økonomi'!AL"&amp;4+15*$A22+4*$A22+7),0)+IF(Analyse!$E$110="X",INDIRECT("'DATA - økonomi'!AL"&amp;4+15*$A22+4*$A22+8),0)+IF(Analyse!$E$111="X",INDIRECT("'DATA - økonomi'!AL"&amp;4+15*$A22+4*$A22+9),0)+IF(Analyse!$E$112="X",INDIRECT("'DATA - økonomi'!AL"&amp;4+15*$A22+4*$A22+10),0)+IF(Analyse!$E$115="X",INDIRECT("'DATA - økonomi'!AL"&amp;4+15*$A22+4*$A22+11),0)+IF(Analyse!$E$116="X",INDIRECT("'DATA - økonomi'!AL"&amp;4+15*$A22+4*$A22+12),0)+IF(Analyse!$E$117="X",INDIRECT("'DATA - økonomi'!AL"&amp;4+15*$A22+4*$A22+13),0)+IF(Analyse!$E$129="X",INDIRECT("'DATA - økonomi'!AL"&amp;4+15*$A22+4*$A22+14),0)</f>
        <v>0</v>
      </c>
      <c r="AM22" s="36"/>
      <c r="AN22" s="41" t="s">
        <v>30</v>
      </c>
      <c r="AO22" s="42">
        <f t="shared" ca="1" si="0"/>
        <v>37194.300000000003</v>
      </c>
      <c r="AP22" s="42">
        <f t="shared" ca="1" si="1"/>
        <v>36758.464</v>
      </c>
      <c r="AQ22" s="42">
        <f t="shared" ca="1" si="2"/>
        <v>37194.300000000003</v>
      </c>
      <c r="AR22" s="42">
        <f t="shared" ca="1" si="3"/>
        <v>36758.464</v>
      </c>
      <c r="AS22" s="42">
        <f t="shared" ca="1" si="4"/>
        <v>36467.707999999999</v>
      </c>
      <c r="AT22" s="42">
        <f t="shared" ca="1" si="5"/>
        <v>36268.092000000004</v>
      </c>
      <c r="AU22" s="42">
        <f t="shared" ca="1" si="6"/>
        <v>36092.887999999999</v>
      </c>
      <c r="AV22" s="42">
        <f t="shared" ca="1" si="7"/>
        <v>35723.160000000003</v>
      </c>
      <c r="AW22" s="42">
        <f t="shared" ca="1" si="8"/>
        <v>35452.317000000003</v>
      </c>
      <c r="AX22" s="42">
        <f t="shared" ca="1" si="9"/>
        <v>35076.551999999996</v>
      </c>
      <c r="AY22" s="36"/>
    </row>
    <row r="23" spans="1:51" x14ac:dyDescent="0.25">
      <c r="A23" s="38">
        <v>19</v>
      </c>
      <c r="B23" s="41" t="s">
        <v>31</v>
      </c>
      <c r="C23" s="42">
        <f ca="1">IF(Analyse!$E$3="X",INDIRECT("'DATA - økonomi'!C"&amp;4+15*$A23+4*$A23+0),0)+IF(Analyse!$E$4="X",INDIRECT("'DATA - økonomi'!C"&amp;4+15*$A23+4*$A23+1),0)+IF(Analyse!$E$104="X",INDIRECT("'DATA - økonomi'!C"&amp;4+15*$A23+4*$A23+2),0)+IF(Analyse!$E$105="X",INDIRECT("'DATA - økonomi'!C"&amp;4+15*$A23+4*$A23+3),0)+IF(Analyse!$E$106="X",INDIRECT("'DATA - økonomi'!C"&amp;4+15*$A23+4*$A23+4),0)+IF(Analyse!$E$107="X",INDIRECT("'DATA - økonomi'!C"&amp;4+15*$A23+4*$A23+5),0)+IF(Analyse!$E$108="X",INDIRECT("'DATA - økonomi'!C"&amp;4+15*$A23+4*$A23+6),0)+IF(Analyse!$E$109="X",INDIRECT("'DATA - økonomi'!C"&amp;4+15*$A23+4*$A23+7),0)+IF(Analyse!$E$110="X",INDIRECT("'DATA - økonomi'!C"&amp;4+15*$A23+4*$A23+8),0)+IF(Analyse!$E$111="X",INDIRECT("'DATA - økonomi'!C"&amp;4+15*$A23+4*$A23+9),0)+IF(Analyse!$E$112="X",INDIRECT("'DATA - økonomi'!C"&amp;4+15*$A23+4*$A23+10),0)+IF(Analyse!$E$115="X",INDIRECT("'DATA - økonomi'!C"&amp;4+15*$A23+4*$A23+11),0)+IF(Analyse!$E$116="X",INDIRECT("'DATA - økonomi'!C"&amp;4+15*$A23+4*$A23+12),0)+IF(Analyse!$E$117="X",INDIRECT("'DATA - økonomi'!C"&amp;4+15*$A23+4*$A23+13),0)+IF(Analyse!$E$129="X",INDIRECT("'DATA - økonomi'!C"&amp;4+15*$A23+4*$A23+14),0)</f>
        <v>0</v>
      </c>
      <c r="D23" s="42">
        <f ca="1">IF(Analyse!$E$3="X",INDIRECT("'DATA - økonomi'!D"&amp;4+15*$A23+4*$A23+0),0)+IF(Analyse!$E$4="X",INDIRECT("'DATA - økonomi'!D"&amp;4+15*$A23+4*$A23+1),0)+IF(Analyse!$E$104="X",INDIRECT("'DATA - økonomi'!D"&amp;4+15*$A23+4*$A23+2),0)+IF(Analyse!$E$105="X",INDIRECT("'DATA - økonomi'!D"&amp;4+15*$A23+4*$A23+3),0)+IF(Analyse!$E$106="X",INDIRECT("'DATA - økonomi'!D"&amp;4+15*$A23+4*$A23+4),0)+IF(Analyse!$E$107="X",INDIRECT("'DATA - økonomi'!D"&amp;4+15*$A23+4*$A23+5),0)+IF(Analyse!$E$108="X",INDIRECT("'DATA - økonomi'!D"&amp;4+15*$A23+4*$A23+6),0)+IF(Analyse!$E$109="X",INDIRECT("'DATA - økonomi'!D"&amp;4+15*$A23+4*$A23+7),0)+IF(Analyse!$E$110="X",INDIRECT("'DATA - økonomi'!D"&amp;4+15*$A23+4*$A23+8),0)+IF(Analyse!$E$111="X",INDIRECT("'DATA - økonomi'!D"&amp;4+15*$A23+4*$A23+9),0)+IF(Analyse!$E$112="X",INDIRECT("'DATA - økonomi'!D"&amp;4+15*$A23+4*$A23+10),0)+IF(Analyse!$E$115="X",INDIRECT("'DATA - økonomi'!D"&amp;4+15*$A23+4*$A23+11),0)+IF(Analyse!$E$116="X",INDIRECT("'DATA - økonomi'!D"&amp;4+15*$A23+4*$A23+12),0)+IF(Analyse!$E$117="X",INDIRECT("'DATA - økonomi'!D"&amp;4+15*$A23+4*$A23+13),0)+IF(Analyse!$E$129="X",INDIRECT("'DATA - økonomi'!D"&amp;4+15*$A23+4*$A23+14),0)</f>
        <v>0</v>
      </c>
      <c r="E23" s="42">
        <f ca="1">IF(Analyse!$E$3="X",INDIRECT("'DATA - økonomi'!E"&amp;4+15*$A23+4*$A23+0),0)+IF(Analyse!$E$4="X",INDIRECT("'DATA - økonomi'!E"&amp;4+15*$A23+4*$A23+1),0)+IF(Analyse!$E$104="X",INDIRECT("'DATA - økonomi'!E"&amp;4+15*$A23+4*$A23+2),0)+IF(Analyse!$E$105="X",INDIRECT("'DATA - økonomi'!E"&amp;4+15*$A23+4*$A23+3),0)+IF(Analyse!$E$106="X",INDIRECT("'DATA - økonomi'!E"&amp;4+15*$A23+4*$A23+4),0)+IF(Analyse!$E$107="X",INDIRECT("'DATA - økonomi'!E"&amp;4+15*$A23+4*$A23+5),0)+IF(Analyse!$E$108="X",INDIRECT("'DATA - økonomi'!E"&amp;4+15*$A23+4*$A23+6),0)+IF(Analyse!$E$109="X",INDIRECT("'DATA - økonomi'!E"&amp;4+15*$A23+4*$A23+7),0)+IF(Analyse!$E$110="X",INDIRECT("'DATA - økonomi'!E"&amp;4+15*$A23+4*$A23+8),0)+IF(Analyse!$E$111="X",INDIRECT("'DATA - økonomi'!E"&amp;4+15*$A23+4*$A23+9),0)+IF(Analyse!$E$112="X",INDIRECT("'DATA - økonomi'!E"&amp;4+15*$A23+4*$A23+10),0)+IF(Analyse!$E$115="X",INDIRECT("'DATA - økonomi'!E"&amp;4+15*$A23+4*$A23+11),0)+IF(Analyse!$E$116="X",INDIRECT("'DATA - økonomi'!E"&amp;4+15*$A23+4*$A23+12),0)+IF(Analyse!$E$117="X",INDIRECT("'DATA - økonomi'!E"&amp;4+15*$A23+4*$A23+13),0)+IF(Analyse!$E$129="X",INDIRECT("'DATA - økonomi'!E"&amp;4+15*$A23+4*$A23+14),0)</f>
        <v>0</v>
      </c>
      <c r="F23" s="42">
        <f ca="1">IF(Analyse!$E$3="X",INDIRECT("'DATA - økonomi'!F"&amp;4+15*$A23+4*$A23+0),0)+IF(Analyse!$E$4="X",INDIRECT("'DATA - økonomi'!F"&amp;4+15*$A23+4*$A23+1),0)+IF(Analyse!$E$104="X",INDIRECT("'DATA - økonomi'!F"&amp;4+15*$A23+4*$A23+2),0)+IF(Analyse!$E$105="X",INDIRECT("'DATA - økonomi'!F"&amp;4+15*$A23+4*$A23+3),0)+IF(Analyse!$E$106="X",INDIRECT("'DATA - økonomi'!F"&amp;4+15*$A23+4*$A23+4),0)+IF(Analyse!$E$107="X",INDIRECT("'DATA - økonomi'!F"&amp;4+15*$A23+4*$A23+5),0)+IF(Analyse!$E$108="X",INDIRECT("'DATA - økonomi'!F"&amp;4+15*$A23+4*$A23+6),0)+IF(Analyse!$E$109="X",INDIRECT("'DATA - økonomi'!F"&amp;4+15*$A23+4*$A23+7),0)+IF(Analyse!$E$110="X",INDIRECT("'DATA - økonomi'!F"&amp;4+15*$A23+4*$A23+8),0)+IF(Analyse!$E$111="X",INDIRECT("'DATA - økonomi'!F"&amp;4+15*$A23+4*$A23+9),0)+IF(Analyse!$E$112="X",INDIRECT("'DATA - økonomi'!F"&amp;4+15*$A23+4*$A23+10),0)+IF(Analyse!$E$115="X",INDIRECT("'DATA - økonomi'!F"&amp;4+15*$A23+4*$A23+11),0)+IF(Analyse!$E$116="X",INDIRECT("'DATA - økonomi'!F"&amp;4+15*$A23+4*$A23+12),0)+IF(Analyse!$E$117="X",INDIRECT("'DATA - økonomi'!F"&amp;4+15*$A23+4*$A23+13),0)+IF(Analyse!$E$129="X",INDIRECT("'DATA - økonomi'!F"&amp;4+15*$A23+4*$A23+14),0)</f>
        <v>0</v>
      </c>
      <c r="G23" s="42">
        <f ca="1">IF(Analyse!$E$3="X",INDIRECT("'DATA - økonomi'!G"&amp;4+15*$A23+4*$A23+0),0)+IF(Analyse!$E$4="X",INDIRECT("'DATA - økonomi'!G"&amp;4+15*$A23+4*$A23+1),0)+IF(Analyse!$E$104="X",INDIRECT("'DATA - økonomi'!G"&amp;4+15*$A23+4*$A23+2),0)+IF(Analyse!$E$105="X",INDIRECT("'DATA - økonomi'!G"&amp;4+15*$A23+4*$A23+3),0)+IF(Analyse!$E$106="X",INDIRECT("'DATA - økonomi'!G"&amp;4+15*$A23+4*$A23+4),0)+IF(Analyse!$E$107="X",INDIRECT("'DATA - økonomi'!G"&amp;4+15*$A23+4*$A23+5),0)+IF(Analyse!$E$108="X",INDIRECT("'DATA - økonomi'!G"&amp;4+15*$A23+4*$A23+6),0)+IF(Analyse!$E$109="X",INDIRECT("'DATA - økonomi'!G"&amp;4+15*$A23+4*$A23+7),0)+IF(Analyse!$E$110="X",INDIRECT("'DATA - økonomi'!G"&amp;4+15*$A23+4*$A23+8),0)+IF(Analyse!$E$111="X",INDIRECT("'DATA - økonomi'!G"&amp;4+15*$A23+4*$A23+9),0)+IF(Analyse!$E$112="X",INDIRECT("'DATA - økonomi'!G"&amp;4+15*$A23+4*$A23+10),0)+IF(Analyse!$E$115="X",INDIRECT("'DATA - økonomi'!G"&amp;4+15*$A23+4*$A23+11),0)+IF(Analyse!$E$116="X",INDIRECT("'DATA - økonomi'!G"&amp;4+15*$A23+4*$A23+12),0)+IF(Analyse!$E$117="X",INDIRECT("'DATA - økonomi'!G"&amp;4+15*$A23+4*$A23+13),0)+IF(Analyse!$E$129="X",INDIRECT("'DATA - økonomi'!G"&amp;4+15*$A23+4*$A23+14),0)</f>
        <v>0</v>
      </c>
      <c r="H23" s="42">
        <f ca="1">IF(Analyse!$E$3="X",INDIRECT("'DATA - økonomi'!H"&amp;4+15*$A23+4*$A23+0),0)+IF(Analyse!$E$4="X",INDIRECT("'DATA - økonomi'!H"&amp;4+15*$A23+4*$A23+1),0)+IF(Analyse!$E$104="X",INDIRECT("'DATA - økonomi'!H"&amp;4+15*$A23+4*$A23+2),0)+IF(Analyse!$E$105="X",INDIRECT("'DATA - økonomi'!H"&amp;4+15*$A23+4*$A23+3),0)+IF(Analyse!$E$106="X",INDIRECT("'DATA - økonomi'!H"&amp;4+15*$A23+4*$A23+4),0)+IF(Analyse!$E$107="X",INDIRECT("'DATA - økonomi'!H"&amp;4+15*$A23+4*$A23+5),0)+IF(Analyse!$E$108="X",INDIRECT("'DATA - økonomi'!H"&amp;4+15*$A23+4*$A23+6),0)+IF(Analyse!$E$109="X",INDIRECT("'DATA - økonomi'!H"&amp;4+15*$A23+4*$A23+7),0)+IF(Analyse!$E$110="X",INDIRECT("'DATA - økonomi'!H"&amp;4+15*$A23+4*$A23+8),0)+IF(Analyse!$E$111="X",INDIRECT("'DATA - økonomi'!H"&amp;4+15*$A23+4*$A23+9),0)+IF(Analyse!$E$112="X",INDIRECT("'DATA - økonomi'!H"&amp;4+15*$A23+4*$A23+10),0)+IF(Analyse!$E$115="X",INDIRECT("'DATA - økonomi'!H"&amp;4+15*$A23+4*$A23+11),0)+IF(Analyse!$E$116="X",INDIRECT("'DATA - økonomi'!H"&amp;4+15*$A23+4*$A23+12),0)+IF(Analyse!$E$117="X",INDIRECT("'DATA - økonomi'!H"&amp;4+15*$A23+4*$A23+13),0)+IF(Analyse!$E$129="X",INDIRECT("'DATA - økonomi'!H"&amp;4+15*$A23+4*$A23+14),0)</f>
        <v>0</v>
      </c>
      <c r="I23" s="42">
        <f ca="1">IF(Analyse!$E$3="X",INDIRECT("'DATA - økonomi'!I"&amp;4+15*$A23+4*$A23+0),0)+IF(Analyse!$E$4="X",INDIRECT("'DATA - økonomi'!I"&amp;4+15*$A23+4*$A23+1),0)+IF(Analyse!$E$104="X",INDIRECT("'DATA - økonomi'!I"&amp;4+15*$A23+4*$A23+2),0)+IF(Analyse!$E$105="X",INDIRECT("'DATA - økonomi'!I"&amp;4+15*$A23+4*$A23+3),0)+IF(Analyse!$E$106="X",INDIRECT("'DATA - økonomi'!I"&amp;4+15*$A23+4*$A23+4),0)+IF(Analyse!$E$107="X",INDIRECT("'DATA - økonomi'!I"&amp;4+15*$A23+4*$A23+5),0)+IF(Analyse!$E$108="X",INDIRECT("'DATA - økonomi'!I"&amp;4+15*$A23+4*$A23+6),0)+IF(Analyse!$E$109="X",INDIRECT("'DATA - økonomi'!I"&amp;4+15*$A23+4*$A23+7),0)+IF(Analyse!$E$110="X",INDIRECT("'DATA - økonomi'!I"&amp;4+15*$A23+4*$A23+8),0)+IF(Analyse!$E$111="X",INDIRECT("'DATA - økonomi'!I"&amp;4+15*$A23+4*$A23+9),0)+IF(Analyse!$E$112="X",INDIRECT("'DATA - økonomi'!I"&amp;4+15*$A23+4*$A23+10),0)+IF(Analyse!$E$115="X",INDIRECT("'DATA - økonomi'!I"&amp;4+15*$A23+4*$A23+11),0)+IF(Analyse!$E$116="X",INDIRECT("'DATA - økonomi'!I"&amp;4+15*$A23+4*$A23+12),0)+IF(Analyse!$E$117="X",INDIRECT("'DATA - økonomi'!I"&amp;4+15*$A23+4*$A23+13),0)+IF(Analyse!$E$129="X",INDIRECT("'DATA - økonomi'!I"&amp;4+15*$A23+4*$A23+14),0)</f>
        <v>0</v>
      </c>
      <c r="J23" s="42">
        <f ca="1">IF(Analyse!$E$3="X",INDIRECT("'DATA - økonomi'!J"&amp;4+15*$A23+4*$A23+0),0)+IF(Analyse!$E$4="X",INDIRECT("'DATA - økonomi'!J"&amp;4+15*$A23+4*$A23+1),0)+IF(Analyse!$E$104="X",INDIRECT("'DATA - økonomi'!J"&amp;4+15*$A23+4*$A23+2),0)+IF(Analyse!$E$105="X",INDIRECT("'DATA - økonomi'!J"&amp;4+15*$A23+4*$A23+3),0)+IF(Analyse!$E$106="X",INDIRECT("'DATA - økonomi'!J"&amp;4+15*$A23+4*$A23+4),0)+IF(Analyse!$E$107="X",INDIRECT("'DATA - økonomi'!J"&amp;4+15*$A23+4*$A23+5),0)+IF(Analyse!$E$108="X",INDIRECT("'DATA - økonomi'!J"&amp;4+15*$A23+4*$A23+6),0)+IF(Analyse!$E$109="X",INDIRECT("'DATA - økonomi'!J"&amp;4+15*$A23+4*$A23+7),0)+IF(Analyse!$E$110="X",INDIRECT("'DATA - økonomi'!J"&amp;4+15*$A23+4*$A23+8),0)+IF(Analyse!$E$111="X",INDIRECT("'DATA - økonomi'!J"&amp;4+15*$A23+4*$A23+9),0)+IF(Analyse!$E$112="X",INDIRECT("'DATA - økonomi'!J"&amp;4+15*$A23+4*$A23+10),0)+IF(Analyse!$E$115="X",INDIRECT("'DATA - økonomi'!J"&amp;4+15*$A23+4*$A23+11),0)+IF(Analyse!$E$116="X",INDIRECT("'DATA - økonomi'!J"&amp;4+15*$A23+4*$A23+12),0)+IF(Analyse!$E$117="X",INDIRECT("'DATA - økonomi'!J"&amp;4+15*$A23+4*$A23+13),0)+IF(Analyse!$E$129="X",INDIRECT("'DATA - økonomi'!J"&amp;4+15*$A23+4*$A23+14),0)</f>
        <v>0</v>
      </c>
      <c r="K23" s="42">
        <f ca="1">IF(Analyse!$E$3="X",INDIRECT("'DATA - økonomi'!K"&amp;4+15*$A23+4*$A23+0),0)+IF(Analyse!$E$4="X",INDIRECT("'DATA - økonomi'!K"&amp;4+15*$A23+4*$A23+1),0)+IF(Analyse!$E$104="X",INDIRECT("'DATA - økonomi'!K"&amp;4+15*$A23+4*$A23+2),0)+IF(Analyse!$E$105="X",INDIRECT("'DATA - økonomi'!K"&amp;4+15*$A23+4*$A23+3),0)+IF(Analyse!$E$106="X",INDIRECT("'DATA - økonomi'!K"&amp;4+15*$A23+4*$A23+4),0)+IF(Analyse!$E$107="X",INDIRECT("'DATA - økonomi'!K"&amp;4+15*$A23+4*$A23+5),0)+IF(Analyse!$E$108="X",INDIRECT("'DATA - økonomi'!K"&amp;4+15*$A23+4*$A23+6),0)+IF(Analyse!$E$109="X",INDIRECT("'DATA - økonomi'!K"&amp;4+15*$A23+4*$A23+7),0)+IF(Analyse!$E$110="X",INDIRECT("'DATA - økonomi'!K"&amp;4+15*$A23+4*$A23+8),0)+IF(Analyse!$E$111="X",INDIRECT("'DATA - økonomi'!K"&amp;4+15*$A23+4*$A23+9),0)+IF(Analyse!$E$112="X",INDIRECT("'DATA - økonomi'!K"&amp;4+15*$A23+4*$A23+10),0)+IF(Analyse!$E$115="X",INDIRECT("'DATA - økonomi'!K"&amp;4+15*$A23+4*$A23+11),0)+IF(Analyse!$E$116="X",INDIRECT("'DATA - økonomi'!K"&amp;4+15*$A23+4*$A23+12),0)+IF(Analyse!$E$117="X",INDIRECT("'DATA - økonomi'!K"&amp;4+15*$A23+4*$A23+13),0)+IF(Analyse!$E$129="X",INDIRECT("'DATA - økonomi'!K"&amp;4+15*$A23+4*$A23+14),0)</f>
        <v>0</v>
      </c>
      <c r="L23" s="42">
        <f ca="1">IF(Analyse!$E$3="X",INDIRECT("'DATA - økonomi'!L"&amp;4+15*$A23+4*$A23+0),0)+IF(Analyse!$E$4="X",INDIRECT("'DATA - økonomi'!L"&amp;4+15*$A23+4*$A23+1),0)+IF(Analyse!$E$104="X",INDIRECT("'DATA - økonomi'!L"&amp;4+15*$A23+4*$A23+2),0)+IF(Analyse!$E$105="X",INDIRECT("'DATA - økonomi'!L"&amp;4+15*$A23+4*$A23+3),0)+IF(Analyse!$E$106="X",INDIRECT("'DATA - økonomi'!L"&amp;4+15*$A23+4*$A23+4),0)+IF(Analyse!$E$107="X",INDIRECT("'DATA - økonomi'!L"&amp;4+15*$A23+4*$A23+5),0)+IF(Analyse!$E$108="X",INDIRECT("'DATA - økonomi'!L"&amp;4+15*$A23+4*$A23+6),0)+IF(Analyse!$E$109="X",INDIRECT("'DATA - økonomi'!L"&amp;4+15*$A23+4*$A23+7),0)+IF(Analyse!$E$110="X",INDIRECT("'DATA - økonomi'!L"&amp;4+15*$A23+4*$A23+8),0)+IF(Analyse!$E$111="X",INDIRECT("'DATA - økonomi'!L"&amp;4+15*$A23+4*$A23+9),0)+IF(Analyse!$E$112="X",INDIRECT("'DATA - økonomi'!L"&amp;4+15*$A23+4*$A23+10),0)+IF(Analyse!$E$115="X",INDIRECT("'DATA - økonomi'!L"&amp;4+15*$A23+4*$A23+11),0)+IF(Analyse!$E$116="X",INDIRECT("'DATA - økonomi'!L"&amp;4+15*$A23+4*$A23+12),0)+IF(Analyse!$E$117="X",INDIRECT("'DATA - økonomi'!L"&amp;4+15*$A23+4*$A23+13),0)+IF(Analyse!$E$129="X",INDIRECT("'DATA - økonomi'!L"&amp;4+15*$A23+4*$A23+14),0)</f>
        <v>0</v>
      </c>
      <c r="M23" s="42">
        <f ca="1">IF(Analyse!$E$3="X",INDIRECT("'DATA - økonomi'!M"&amp;4+15*$A23+4*$A23+0),0)+IF(Analyse!$E$4="X",INDIRECT("'DATA - økonomi'!M"&amp;4+15*$A23+4*$A23+1),0)+IF(Analyse!$E$104="X",INDIRECT("'DATA - økonomi'!M"&amp;4+15*$A23+4*$A23+2),0)+IF(Analyse!$E$105="X",INDIRECT("'DATA - økonomi'!M"&amp;4+15*$A23+4*$A23+3),0)+IF(Analyse!$E$106="X",INDIRECT("'DATA - økonomi'!M"&amp;4+15*$A23+4*$A23+4),0)+IF(Analyse!$E$107="X",INDIRECT("'DATA - økonomi'!M"&amp;4+15*$A23+4*$A23+5),0)+IF(Analyse!$E$108="X",INDIRECT("'DATA - økonomi'!M"&amp;4+15*$A23+4*$A23+6),0)+IF(Analyse!$E$109="X",INDIRECT("'DATA - økonomi'!M"&amp;4+15*$A23+4*$A23+7),0)+IF(Analyse!$E$110="X",INDIRECT("'DATA - økonomi'!M"&amp;4+15*$A23+4*$A23+8),0)+IF(Analyse!$E$111="X",INDIRECT("'DATA - økonomi'!M"&amp;4+15*$A23+4*$A23+9),0)+IF(Analyse!$E$112="X",INDIRECT("'DATA - økonomi'!M"&amp;4+15*$A23+4*$A23+10),0)+IF(Analyse!$E$115="X",INDIRECT("'DATA - økonomi'!M"&amp;4+15*$A23+4*$A23+11),0)+IF(Analyse!$E$116="X",INDIRECT("'DATA - økonomi'!M"&amp;4+15*$A23+4*$A23+12),0)+IF(Analyse!$E$117="X",INDIRECT("'DATA - økonomi'!M"&amp;4+15*$A23+4*$A23+13),0)+IF(Analyse!$E$129="X",INDIRECT("'DATA - økonomi'!M"&amp;4+15*$A23+4*$A23+14),0)</f>
        <v>0</v>
      </c>
      <c r="N23" s="38"/>
      <c r="O23" s="41" t="s">
        <v>31</v>
      </c>
      <c r="P23" s="42">
        <f ca="1">IF(Analyse!$E$3="X",INDIRECT("'DATA - økonomi'!P"&amp;4+15*$A23+4*$A23+0),0)+IF(Analyse!$E$4="X",INDIRECT("'DATA - økonomi'!P"&amp;4+15*$A23+4*$A23+1),0)+IF(Analyse!$E$104="X",INDIRECT("'DATA - økonomi'!P"&amp;4+15*$A23+4*$A23+2),0)+IF(Analyse!$E$105="X",INDIRECT("'DATA - økonomi'!P"&amp;4+15*$A23+4*$A23+3),0)+IF(Analyse!$E$106="X",INDIRECT("'DATA - økonomi'!P"&amp;4+15*$A23+4*$A23+4),0)+IF(Analyse!$E$107="X",INDIRECT("'DATA - økonomi'!P"&amp;4+15*$A23+4*$A23+5),0)+IF(Analyse!$E$108="X",INDIRECT("'DATA - økonomi'!P"&amp;4+15*$A23+4*$A23+6),0)+IF(Analyse!$E$109="X",INDIRECT("'DATA - økonomi'!P"&amp;4+15*$A23+4*$A23+7),0)+IF(Analyse!$E$110="X",INDIRECT("'DATA - økonomi'!P"&amp;4+15*$A23+4*$A23+8),0)+IF(Analyse!$E$111="X",INDIRECT("'DATA - økonomi'!P"&amp;4+15*$A23+4*$A23+9),0)+IF(Analyse!$E$112="X",INDIRECT("'DATA - økonomi'!P"&amp;4+15*$A23+4*$A23+10),0)+IF(Analyse!$E$115="X",INDIRECT("'DATA - økonomi'!P"&amp;4+15*$A23+4*$A23+11),0)+IF(Analyse!$E$116="X",INDIRECT("'DATA - økonomi'!P"&amp;4+15*$A23+4*$A23+12),0)+IF(Analyse!$E$117="X",INDIRECT("'DATA - økonomi'!P"&amp;4+15*$A23+4*$A23+13),0)+IF(Analyse!$E$129="X",INDIRECT("'DATA - økonomi'!P"&amp;4+15*$A23+4*$A23+14),0)</f>
        <v>0</v>
      </c>
      <c r="Q23" s="42">
        <f ca="1">IF(Analyse!$E$3="X",INDIRECT("'DATA - økonomi'!Q"&amp;4+15*$A23+4*$A23+0),0)+IF(Analyse!$E$4="X",INDIRECT("'DATA - økonomi'!Q"&amp;4+15*$A23+4*$A23+1),0)+IF(Analyse!$E$104="X",INDIRECT("'DATA - økonomi'!Q"&amp;4+15*$A23+4*$A23+2),0)+IF(Analyse!$E$105="X",INDIRECT("'DATA - økonomi'!Q"&amp;4+15*$A23+4*$A23+3),0)+IF(Analyse!$E$106="X",INDIRECT("'DATA - økonomi'!Q"&amp;4+15*$A23+4*$A23+4),0)+IF(Analyse!$E$107="X",INDIRECT("'DATA - økonomi'!Q"&amp;4+15*$A23+4*$A23+5),0)+IF(Analyse!$E$108="X",INDIRECT("'DATA - økonomi'!Q"&amp;4+15*$A23+4*$A23+6),0)+IF(Analyse!$E$109="X",INDIRECT("'DATA - økonomi'!Q"&amp;4+15*$A23+4*$A23+7),0)+IF(Analyse!$E$110="X",INDIRECT("'DATA - økonomi'!Q"&amp;4+15*$A23+4*$A23+8),0)+IF(Analyse!$E$111="X",INDIRECT("'DATA - økonomi'!Q"&amp;4+15*$A23+4*$A23+9),0)+IF(Analyse!$E$112="X",INDIRECT("'DATA - økonomi'!Q"&amp;4+15*$A23+4*$A23+10),0)+IF(Analyse!$E$115="X",INDIRECT("'DATA - økonomi'!Q"&amp;4+15*$A23+4*$A23+11),0)+IF(Analyse!$E$116="X",INDIRECT("'DATA - økonomi'!Q"&amp;4+15*$A23+4*$A23+12),0)+IF(Analyse!$E$117="X",INDIRECT("'DATA - økonomi'!Q"&amp;4+15*$A23+4*$A23+13),0)+IF(Analyse!$E$129="X",INDIRECT("'DATA - økonomi'!Q"&amp;4+15*$A23+4*$A23+14),0)</f>
        <v>0</v>
      </c>
      <c r="R23" s="42">
        <f ca="1">IF(Analyse!$E$3="X",INDIRECT("'DATA - økonomi'!R"&amp;4+15*$A23+4*$A23+0),0)+IF(Analyse!$E$4="X",INDIRECT("'DATA - økonomi'!R"&amp;4+15*$A23+4*$A23+1),0)+IF(Analyse!$E$104="X",INDIRECT("'DATA - økonomi'!R"&amp;4+15*$A23+4*$A23+2),0)+IF(Analyse!$E$105="X",INDIRECT("'DATA - økonomi'!R"&amp;4+15*$A23+4*$A23+3),0)+IF(Analyse!$E$106="X",INDIRECT("'DATA - økonomi'!R"&amp;4+15*$A23+4*$A23+4),0)+IF(Analyse!$E$107="X",INDIRECT("'DATA - økonomi'!R"&amp;4+15*$A23+4*$A23+5),0)+IF(Analyse!$E$108="X",INDIRECT("'DATA - økonomi'!R"&amp;4+15*$A23+4*$A23+6),0)+IF(Analyse!$E$109="X",INDIRECT("'DATA - økonomi'!R"&amp;4+15*$A23+4*$A23+7),0)+IF(Analyse!$E$110="X",INDIRECT("'DATA - økonomi'!R"&amp;4+15*$A23+4*$A23+8),0)+IF(Analyse!$E$111="X",INDIRECT("'DATA - økonomi'!R"&amp;4+15*$A23+4*$A23+9),0)+IF(Analyse!$E$112="X",INDIRECT("'DATA - økonomi'!R"&amp;4+15*$A23+4*$A23+10),0)+IF(Analyse!$E$115="X",INDIRECT("'DATA - økonomi'!R"&amp;4+15*$A23+4*$A23+11),0)+IF(Analyse!$E$116="X",INDIRECT("'DATA - økonomi'!R"&amp;4+15*$A23+4*$A23+12),0)+IF(Analyse!$E$117="X",INDIRECT("'DATA - økonomi'!R"&amp;4+15*$A23+4*$A23+13),0)+IF(Analyse!$E$129="X",INDIRECT("'DATA - økonomi'!R"&amp;4+15*$A23+4*$A23+14),0)</f>
        <v>0</v>
      </c>
      <c r="S23" s="42">
        <f ca="1">IF(Analyse!$E$3="X",INDIRECT("'DATA - økonomi'!S"&amp;4+15*$A23+4*$A23+0),0)+IF(Analyse!$E$4="X",INDIRECT("'DATA - økonomi'!S"&amp;4+15*$A23+4*$A23+1),0)+IF(Analyse!$E$104="X",INDIRECT("'DATA - økonomi'!S"&amp;4+15*$A23+4*$A23+2),0)+IF(Analyse!$E$105="X",INDIRECT("'DATA - økonomi'!S"&amp;4+15*$A23+4*$A23+3),0)+IF(Analyse!$E$106="X",INDIRECT("'DATA - økonomi'!S"&amp;4+15*$A23+4*$A23+4),0)+IF(Analyse!$E$107="X",INDIRECT("'DATA - økonomi'!S"&amp;4+15*$A23+4*$A23+5),0)+IF(Analyse!$E$108="X",INDIRECT("'DATA - økonomi'!S"&amp;4+15*$A23+4*$A23+6),0)+IF(Analyse!$E$109="X",INDIRECT("'DATA - økonomi'!S"&amp;4+15*$A23+4*$A23+7),0)+IF(Analyse!$E$110="X",INDIRECT("'DATA - økonomi'!S"&amp;4+15*$A23+4*$A23+8),0)+IF(Analyse!$E$111="X",INDIRECT("'DATA - økonomi'!S"&amp;4+15*$A23+4*$A23+9),0)+IF(Analyse!$E$112="X",INDIRECT("'DATA - økonomi'!S"&amp;4+15*$A23+4*$A23+10),0)+IF(Analyse!$E$115="X",INDIRECT("'DATA - økonomi'!S"&amp;4+15*$A23+4*$A23+11),0)+IF(Analyse!$E$116="X",INDIRECT("'DATA - økonomi'!S"&amp;4+15*$A23+4*$A23+12),0)+IF(Analyse!$E$117="X",INDIRECT("'DATA - økonomi'!S"&amp;4+15*$A23+4*$A23+13),0)+IF(Analyse!$E$129="X",INDIRECT("'DATA - økonomi'!S"&amp;4+15*$A23+4*$A23+14),0)</f>
        <v>0</v>
      </c>
      <c r="T23" s="42">
        <f ca="1">IF(Analyse!$E$3="X",INDIRECT("'DATA - økonomi'!T"&amp;4+15*$A23+4*$A23+0),0)+IF(Analyse!$E$4="X",INDIRECT("'DATA - økonomi'!T"&amp;4+15*$A23+4*$A23+1),0)+IF(Analyse!$E$104="X",INDIRECT("'DATA - økonomi'!T"&amp;4+15*$A23+4*$A23+2),0)+IF(Analyse!$E$105="X",INDIRECT("'DATA - økonomi'!T"&amp;4+15*$A23+4*$A23+3),0)+IF(Analyse!$E$106="X",INDIRECT("'DATA - økonomi'!T"&amp;4+15*$A23+4*$A23+4),0)+IF(Analyse!$E$107="X",INDIRECT("'DATA - økonomi'!T"&amp;4+15*$A23+4*$A23+5),0)+IF(Analyse!$E$108="X",INDIRECT("'DATA - økonomi'!T"&amp;4+15*$A23+4*$A23+6),0)+IF(Analyse!$E$109="X",INDIRECT("'DATA - økonomi'!T"&amp;4+15*$A23+4*$A23+7),0)+IF(Analyse!$E$110="X",INDIRECT("'DATA - økonomi'!T"&amp;4+15*$A23+4*$A23+8),0)+IF(Analyse!$E$111="X",INDIRECT("'DATA - økonomi'!T"&amp;4+15*$A23+4*$A23+9),0)+IF(Analyse!$E$112="X",INDIRECT("'DATA - økonomi'!T"&amp;4+15*$A23+4*$A23+10),0)+IF(Analyse!$E$115="X",INDIRECT("'DATA - økonomi'!T"&amp;4+15*$A23+4*$A23+11),0)+IF(Analyse!$E$116="X",INDIRECT("'DATA - økonomi'!T"&amp;4+15*$A23+4*$A23+12),0)+IF(Analyse!$E$117="X",INDIRECT("'DATA - økonomi'!T"&amp;4+15*$A23+4*$A23+13),0)+IF(Analyse!$E$129="X",INDIRECT("'DATA - økonomi'!T"&amp;4+15*$A23+4*$A23+14),0)</f>
        <v>0</v>
      </c>
      <c r="U23" s="42">
        <f ca="1">IF(Analyse!$E$3="X",INDIRECT("'DATA - økonomi'!U"&amp;4+15*$A23+4*$A23+0),0)+IF(Analyse!$E$4="X",INDIRECT("'DATA - økonomi'!U"&amp;4+15*$A23+4*$A23+1),0)+IF(Analyse!$E$104="X",INDIRECT("'DATA - økonomi'!U"&amp;4+15*$A23+4*$A23+2),0)+IF(Analyse!$E$105="X",INDIRECT("'DATA - økonomi'!U"&amp;4+15*$A23+4*$A23+3),0)+IF(Analyse!$E$106="X",INDIRECT("'DATA - økonomi'!U"&amp;4+15*$A23+4*$A23+4),0)+IF(Analyse!$E$107="X",INDIRECT("'DATA - økonomi'!U"&amp;4+15*$A23+4*$A23+5),0)+IF(Analyse!$E$108="X",INDIRECT("'DATA - økonomi'!U"&amp;4+15*$A23+4*$A23+6),0)+IF(Analyse!$E$109="X",INDIRECT("'DATA - økonomi'!U"&amp;4+15*$A23+4*$A23+7),0)+IF(Analyse!$E$110="X",INDIRECT("'DATA - økonomi'!U"&amp;4+15*$A23+4*$A23+8),0)+IF(Analyse!$E$111="X",INDIRECT("'DATA - økonomi'!U"&amp;4+15*$A23+4*$A23+9),0)+IF(Analyse!$E$112="X",INDIRECT("'DATA - økonomi'!U"&amp;4+15*$A23+4*$A23+10),0)+IF(Analyse!$E$115="X",INDIRECT("'DATA - økonomi'!U"&amp;4+15*$A23+4*$A23+11),0)+IF(Analyse!$E$116="X",INDIRECT("'DATA - økonomi'!U"&amp;4+15*$A23+4*$A23+12),0)+IF(Analyse!$E$117="X",INDIRECT("'DATA - økonomi'!U"&amp;4+15*$A23+4*$A23+13),0)+IF(Analyse!$E$129="X",INDIRECT("'DATA - økonomi'!U"&amp;4+15*$A23+4*$A23+14),0)</f>
        <v>0</v>
      </c>
      <c r="V23" s="42">
        <f ca="1">IF(Analyse!$E$3="X",INDIRECT("'DATA - økonomi'!V"&amp;4+15*$A23+4*$A23+0),0)+IF(Analyse!$E$4="X",INDIRECT("'DATA - økonomi'!V"&amp;4+15*$A23+4*$A23+1),0)+IF(Analyse!$E$104="X",INDIRECT("'DATA - økonomi'!V"&amp;4+15*$A23+4*$A23+2),0)+IF(Analyse!$E$105="X",INDIRECT("'DATA - økonomi'!V"&amp;4+15*$A23+4*$A23+3),0)+IF(Analyse!$E$106="X",INDIRECT("'DATA - økonomi'!V"&amp;4+15*$A23+4*$A23+4),0)+IF(Analyse!$E$107="X",INDIRECT("'DATA - økonomi'!V"&amp;4+15*$A23+4*$A23+5),0)+IF(Analyse!$E$108="X",INDIRECT("'DATA - økonomi'!V"&amp;4+15*$A23+4*$A23+6),0)+IF(Analyse!$E$109="X",INDIRECT("'DATA - økonomi'!V"&amp;4+15*$A23+4*$A23+7),0)+IF(Analyse!$E$110="X",INDIRECT("'DATA - økonomi'!V"&amp;4+15*$A23+4*$A23+8),0)+IF(Analyse!$E$111="X",INDIRECT("'DATA - økonomi'!V"&amp;4+15*$A23+4*$A23+9),0)+IF(Analyse!$E$112="X",INDIRECT("'DATA - økonomi'!V"&amp;4+15*$A23+4*$A23+10),0)+IF(Analyse!$E$115="X",INDIRECT("'DATA - økonomi'!V"&amp;4+15*$A23+4*$A23+11),0)+IF(Analyse!$E$116="X",INDIRECT("'DATA - økonomi'!V"&amp;4+15*$A23+4*$A23+12),0)+IF(Analyse!$E$117="X",INDIRECT("'DATA - økonomi'!V"&amp;4+15*$A23+4*$A23+13),0)+IF(Analyse!$E$129="X",INDIRECT("'DATA - økonomi'!V"&amp;4+15*$A23+4*$A23+14),0)</f>
        <v>0</v>
      </c>
      <c r="W23" s="42">
        <f ca="1">IF(Analyse!$E$3="X",INDIRECT("'DATA - økonomi'!W"&amp;4+15*$A23+4*$A23+0),0)+IF(Analyse!$E$4="X",INDIRECT("'DATA - økonomi'!W"&amp;4+15*$A23+4*$A23+1),0)+IF(Analyse!$E$104="X",INDIRECT("'DATA - økonomi'!W"&amp;4+15*$A23+4*$A23+2),0)+IF(Analyse!$E$105="X",INDIRECT("'DATA - økonomi'!W"&amp;4+15*$A23+4*$A23+3),0)+IF(Analyse!$E$106="X",INDIRECT("'DATA - økonomi'!W"&amp;4+15*$A23+4*$A23+4),0)+IF(Analyse!$E$107="X",INDIRECT("'DATA - økonomi'!W"&amp;4+15*$A23+4*$A23+5),0)+IF(Analyse!$E$108="X",INDIRECT("'DATA - økonomi'!W"&amp;4+15*$A23+4*$A23+6),0)+IF(Analyse!$E$109="X",INDIRECT("'DATA - økonomi'!W"&amp;4+15*$A23+4*$A23+7),0)+IF(Analyse!$E$110="X",INDIRECT("'DATA - økonomi'!W"&amp;4+15*$A23+4*$A23+8),0)+IF(Analyse!$E$111="X",INDIRECT("'DATA - økonomi'!W"&amp;4+15*$A23+4*$A23+9),0)+IF(Analyse!$E$112="X",INDIRECT("'DATA - økonomi'!W"&amp;4+15*$A23+4*$A23+10),0)+IF(Analyse!$E$115="X",INDIRECT("'DATA - økonomi'!W"&amp;4+15*$A23+4*$A23+11),0)+IF(Analyse!$E$116="X",INDIRECT("'DATA - økonomi'!W"&amp;4+15*$A23+4*$A23+12),0)+IF(Analyse!$E$117="X",INDIRECT("'DATA - økonomi'!W"&amp;4+15*$A23+4*$A23+13),0)+IF(Analyse!$E$129="X",INDIRECT("'DATA - økonomi'!W"&amp;4+15*$A23+4*$A23+14),0)</f>
        <v>0</v>
      </c>
      <c r="X23" s="42">
        <f ca="1">IF(Analyse!$E$3="X",INDIRECT("'DATA - økonomi'!X"&amp;4+15*$A23+4*$A23+0),0)+IF(Analyse!$E$4="X",INDIRECT("'DATA - økonomi'!X"&amp;4+15*$A23+4*$A23+1),0)+IF(Analyse!$E$104="X",INDIRECT("'DATA - økonomi'!X"&amp;4+15*$A23+4*$A23+2),0)+IF(Analyse!$E$105="X",INDIRECT("'DATA - økonomi'!X"&amp;4+15*$A23+4*$A23+3),0)+IF(Analyse!$E$106="X",INDIRECT("'DATA - økonomi'!X"&amp;4+15*$A23+4*$A23+4),0)+IF(Analyse!$E$107="X",INDIRECT("'DATA - økonomi'!X"&amp;4+15*$A23+4*$A23+5),0)+IF(Analyse!$E$108="X",INDIRECT("'DATA - økonomi'!X"&amp;4+15*$A23+4*$A23+6),0)+IF(Analyse!$E$109="X",INDIRECT("'DATA - økonomi'!X"&amp;4+15*$A23+4*$A23+7),0)+IF(Analyse!$E$110="X",INDIRECT("'DATA - økonomi'!X"&amp;4+15*$A23+4*$A23+8),0)+IF(Analyse!$E$111="X",INDIRECT("'DATA - økonomi'!X"&amp;4+15*$A23+4*$A23+9),0)+IF(Analyse!$E$112="X",INDIRECT("'DATA - økonomi'!X"&amp;4+15*$A23+4*$A23+10),0)+IF(Analyse!$E$115="X",INDIRECT("'DATA - økonomi'!X"&amp;4+15*$A23+4*$A23+11),0)+IF(Analyse!$E$116="X",INDIRECT("'DATA - økonomi'!X"&amp;4+15*$A23+4*$A23+12),0)+IF(Analyse!$E$117="X",INDIRECT("'DATA - økonomi'!X"&amp;4+15*$A23+4*$A23+13),0)+IF(Analyse!$E$129="X",INDIRECT("'DATA - økonomi'!X"&amp;4+15*$A23+4*$A23+14),0)</f>
        <v>0</v>
      </c>
      <c r="Y23" s="42">
        <f ca="1">IF(Analyse!$E$3="X",INDIRECT("'DATA - økonomi'!Y"&amp;4+15*$A23+4*$A23+0),0)+IF(Analyse!$E$4="X",INDIRECT("'DATA - økonomi'!Y"&amp;4+15*$A23+4*$A23+1),0)+IF(Analyse!$E$104="X",INDIRECT("'DATA - økonomi'!Y"&amp;4+15*$A23+4*$A23+2),0)+IF(Analyse!$E$105="X",INDIRECT("'DATA - økonomi'!Y"&amp;4+15*$A23+4*$A23+3),0)+IF(Analyse!$E$106="X",INDIRECT("'DATA - økonomi'!Y"&amp;4+15*$A23+4*$A23+4),0)+IF(Analyse!$E$107="X",INDIRECT("'DATA - økonomi'!Y"&amp;4+15*$A23+4*$A23+5),0)+IF(Analyse!$E$108="X",INDIRECT("'DATA - økonomi'!Y"&amp;4+15*$A23+4*$A23+6),0)+IF(Analyse!$E$109="X",INDIRECT("'DATA - økonomi'!Y"&amp;4+15*$A23+4*$A23+7),0)+IF(Analyse!$E$110="X",INDIRECT("'DATA - økonomi'!Y"&amp;4+15*$A23+4*$A23+8),0)+IF(Analyse!$E$111="X",INDIRECT("'DATA - økonomi'!Y"&amp;4+15*$A23+4*$A23+9),0)+IF(Analyse!$E$112="X",INDIRECT("'DATA - økonomi'!Y"&amp;4+15*$A23+4*$A23+10),0)+IF(Analyse!$E$115="X",INDIRECT("'DATA - økonomi'!Y"&amp;4+15*$A23+4*$A23+11),0)+IF(Analyse!$E$116="X",INDIRECT("'DATA - økonomi'!Y"&amp;4+15*$A23+4*$A23+12),0)+IF(Analyse!$E$117="X",INDIRECT("'DATA - økonomi'!Y"&amp;4+15*$A23+4*$A23+13),0)+IF(Analyse!$E$129="X",INDIRECT("'DATA - økonomi'!Y"&amp;4+15*$A23+4*$A23+14),0)</f>
        <v>0</v>
      </c>
      <c r="Z23" s="42">
        <f ca="1">IF(Analyse!$E$3="X",INDIRECT("'DATA - økonomi'!Z"&amp;4+15*$A23+4*$A23+0),0)+IF(Analyse!$E$4="X",INDIRECT("'DATA - økonomi'!Z"&amp;4+15*$A23+4*$A23+1),0)+IF(Analyse!$E$104="X",INDIRECT("'DATA - økonomi'!Z"&amp;4+15*$A23+4*$A23+2),0)+IF(Analyse!$E$105="X",INDIRECT("'DATA - økonomi'!Z"&amp;4+15*$A23+4*$A23+3),0)+IF(Analyse!$E$106="X",INDIRECT("'DATA - økonomi'!Z"&amp;4+15*$A23+4*$A23+4),0)+IF(Analyse!$E$107="X",INDIRECT("'DATA - økonomi'!Z"&amp;4+15*$A23+4*$A23+5),0)+IF(Analyse!$E$108="X",INDIRECT("'DATA - økonomi'!Z"&amp;4+15*$A23+4*$A23+6),0)+IF(Analyse!$E$109="X",INDIRECT("'DATA - økonomi'!Z"&amp;4+15*$A23+4*$A23+7),0)+IF(Analyse!$E$110="X",INDIRECT("'DATA - økonomi'!Z"&amp;4+15*$A23+4*$A23+8),0)+IF(Analyse!$E$111="X",INDIRECT("'DATA - økonomi'!Z"&amp;4+15*$A23+4*$A23+9),0)+IF(Analyse!$E$112="X",INDIRECT("'DATA - økonomi'!Z"&amp;4+15*$A23+4*$A23+10),0)+IF(Analyse!$E$115="X",INDIRECT("'DATA - økonomi'!Z"&amp;4+15*$A23+4*$A23+11),0)+IF(Analyse!$E$116="X",INDIRECT("'DATA - økonomi'!Z"&amp;4+15*$A23+4*$A23+12),0)+IF(Analyse!$E$117="X",INDIRECT("'DATA - økonomi'!Z"&amp;4+15*$A23+4*$A23+13),0)+IF(Analyse!$E$129="X",INDIRECT("'DATA - økonomi'!Z"&amp;4+15*$A23+4*$A23+14),0)</f>
        <v>0</v>
      </c>
      <c r="AA23" s="36"/>
      <c r="AB23" s="41" t="s">
        <v>31</v>
      </c>
      <c r="AC23" s="42">
        <f ca="1">IF(Analyse!$E$3="X",INDIRECT("'DATA - økonomi'!AC"&amp;4+15*$A23+4*$A23+0),0)+IF(Analyse!$E$4="X",INDIRECT("'DATA - økonomi'!AC"&amp;4+15*$A23+4*$A23+1),0)+IF(Analyse!$E$104="X",INDIRECT("'DATA - økonomi'!AC"&amp;4+15*$A23+4*$A23+2),0)+IF(Analyse!$E$105="X",INDIRECT("'DATA - økonomi'!AC"&amp;4+15*$A23+4*$A23+3),0)+IF(Analyse!$E$106="X",INDIRECT("'DATA - økonomi'!AC"&amp;4+15*$A23+4*$A23+4),0)+IF(Analyse!$E$107="X",INDIRECT("'DATA - økonomi'!AC"&amp;4+15*$A23+4*$A23+5),0)+IF(Analyse!$E$108="X",INDIRECT("'DATA - økonomi'!AC"&amp;4+15*$A23+4*$A23+6),0)+IF(Analyse!$E$109="X",INDIRECT("'DATA - økonomi'!AC"&amp;4+15*$A23+4*$A23+7),0)+IF(Analyse!$E$110="X",INDIRECT("'DATA - økonomi'!AC"&amp;4+15*$A23+4*$A23+8),0)+IF(Analyse!$E$111="X",INDIRECT("'DATA - økonomi'!AC"&amp;4+15*$A23+4*$A23+9),0)+IF(Analyse!$E$112="X",INDIRECT("'DATA - økonomi'!AC"&amp;4+15*$A23+4*$A23+10),0)+IF(Analyse!$E$115="X",INDIRECT("'DATA - økonomi'!AC"&amp;4+15*$A23+4*$A23+11),0)+IF(Analyse!$E$116="X",INDIRECT("'DATA - økonomi'!AC"&amp;4+15*$A23+4*$A23+12),0)+IF(Analyse!$E$117="X",INDIRECT("'DATA - økonomi'!AC"&amp;4+15*$A23+4*$A23+13),0)+IF(Analyse!$E$129="X",INDIRECT("'DATA - økonomi'!AC"&amp;4+15*$A23+4*$A23+14),0)</f>
        <v>0</v>
      </c>
      <c r="AD23" s="42">
        <f ca="1">IF(Analyse!$E$3="X",INDIRECT("'DATA - økonomi'!AD"&amp;4+15*$A23+4*$A23+0),0)+IF(Analyse!$E$4="X",INDIRECT("'DATA - økonomi'!AD"&amp;4+15*$A23+4*$A23+1),0)+IF(Analyse!$E$104="X",INDIRECT("'DATA - økonomi'!AD"&amp;4+15*$A23+4*$A23+2),0)+IF(Analyse!$E$105="X",INDIRECT("'DATA - økonomi'!AD"&amp;4+15*$A23+4*$A23+3),0)+IF(Analyse!$E$106="X",INDIRECT("'DATA - økonomi'!AD"&amp;4+15*$A23+4*$A23+4),0)+IF(Analyse!$E$107="X",INDIRECT("'DATA - økonomi'!AD"&amp;4+15*$A23+4*$A23+5),0)+IF(Analyse!$E$108="X",INDIRECT("'DATA - økonomi'!AD"&amp;4+15*$A23+4*$A23+6),0)+IF(Analyse!$E$109="X",INDIRECT("'DATA - økonomi'!AD"&amp;4+15*$A23+4*$A23+7),0)+IF(Analyse!$E$110="X",INDIRECT("'DATA - økonomi'!AD"&amp;4+15*$A23+4*$A23+8),0)+IF(Analyse!$E$111="X",INDIRECT("'DATA - økonomi'!AD"&amp;4+15*$A23+4*$A23+9),0)+IF(Analyse!$E$112="X",INDIRECT("'DATA - økonomi'!AD"&amp;4+15*$A23+4*$A23+10),0)+IF(Analyse!$E$115="X",INDIRECT("'DATA - økonomi'!AD"&amp;4+15*$A23+4*$A23+11),0)+IF(Analyse!$E$116="X",INDIRECT("'DATA - økonomi'!AD"&amp;4+15*$A23+4*$A23+12),0)+IF(Analyse!$E$117="X",INDIRECT("'DATA - økonomi'!AD"&amp;4+15*$A23+4*$A23+13),0)+IF(Analyse!$E$129="X",INDIRECT("'DATA - økonomi'!AD"&amp;4+15*$A23+4*$A23+14),0)</f>
        <v>0</v>
      </c>
      <c r="AE23" s="42">
        <f ca="1">IF(Analyse!$E$3="X",INDIRECT("'DATA - økonomi'!AE"&amp;4+15*$A23+4*$A23+0),0)+IF(Analyse!$E$4="X",INDIRECT("'DATA - økonomi'!AE"&amp;4+15*$A23+4*$A23+1),0)+IF(Analyse!$E$104="X",INDIRECT("'DATA - økonomi'!AE"&amp;4+15*$A23+4*$A23+2),0)+IF(Analyse!$E$105="X",INDIRECT("'DATA - økonomi'!AE"&amp;4+15*$A23+4*$A23+3),0)+IF(Analyse!$E$106="X",INDIRECT("'DATA - økonomi'!AE"&amp;4+15*$A23+4*$A23+4),0)+IF(Analyse!$E$107="X",INDIRECT("'DATA - økonomi'!AE"&amp;4+15*$A23+4*$A23+5),0)+IF(Analyse!$E$108="X",INDIRECT("'DATA - økonomi'!AE"&amp;4+15*$A23+4*$A23+6),0)+IF(Analyse!$E$109="X",INDIRECT("'DATA - økonomi'!AE"&amp;4+15*$A23+4*$A23+7),0)+IF(Analyse!$E$110="X",INDIRECT("'DATA - økonomi'!AE"&amp;4+15*$A23+4*$A23+8),0)+IF(Analyse!$E$111="X",INDIRECT("'DATA - økonomi'!AE"&amp;4+15*$A23+4*$A23+9),0)+IF(Analyse!$E$112="X",INDIRECT("'DATA - økonomi'!AE"&amp;4+15*$A23+4*$A23+10),0)+IF(Analyse!$E$115="X",INDIRECT("'DATA - økonomi'!AE"&amp;4+15*$A23+4*$A23+11),0)+IF(Analyse!$E$116="X",INDIRECT("'DATA - økonomi'!AE"&amp;4+15*$A23+4*$A23+12),0)+IF(Analyse!$E$117="X",INDIRECT("'DATA - økonomi'!AE"&amp;4+15*$A23+4*$A23+13),0)+IF(Analyse!$E$129="X",INDIRECT("'DATA - økonomi'!AE"&amp;4+15*$A23+4*$A23+14),0)</f>
        <v>0</v>
      </c>
      <c r="AF23" s="42">
        <f ca="1">IF(Analyse!$E$3="X",INDIRECT("'DATA - økonomi'!AF"&amp;4+15*$A23+4*$A23+0),0)+IF(Analyse!$E$4="X",INDIRECT("'DATA - økonomi'!AF"&amp;4+15*$A23+4*$A23+1),0)+IF(Analyse!$E$104="X",INDIRECT("'DATA - økonomi'!AF"&amp;4+15*$A23+4*$A23+2),0)+IF(Analyse!$E$105="X",INDIRECT("'DATA - økonomi'!AF"&amp;4+15*$A23+4*$A23+3),0)+IF(Analyse!$E$106="X",INDIRECT("'DATA - økonomi'!AF"&amp;4+15*$A23+4*$A23+4),0)+IF(Analyse!$E$107="X",INDIRECT("'DATA - økonomi'!AF"&amp;4+15*$A23+4*$A23+5),0)+IF(Analyse!$E$108="X",INDIRECT("'DATA - økonomi'!AF"&amp;4+15*$A23+4*$A23+6),0)+IF(Analyse!$E$109="X",INDIRECT("'DATA - økonomi'!AF"&amp;4+15*$A23+4*$A23+7),0)+IF(Analyse!$E$110="X",INDIRECT("'DATA - økonomi'!AF"&amp;4+15*$A23+4*$A23+8),0)+IF(Analyse!$E$111="X",INDIRECT("'DATA - økonomi'!AF"&amp;4+15*$A23+4*$A23+9),0)+IF(Analyse!$E$112="X",INDIRECT("'DATA - økonomi'!AF"&amp;4+15*$A23+4*$A23+10),0)+IF(Analyse!$E$115="X",INDIRECT("'DATA - økonomi'!AF"&amp;4+15*$A23+4*$A23+11),0)+IF(Analyse!$E$116="X",INDIRECT("'DATA - økonomi'!AF"&amp;4+15*$A23+4*$A23+12),0)+IF(Analyse!$E$117="X",INDIRECT("'DATA - økonomi'!AF"&amp;4+15*$A23+4*$A23+13),0)+IF(Analyse!$E$129="X",INDIRECT("'DATA - økonomi'!AF"&amp;4+15*$A23+4*$A23+14),0)</f>
        <v>0</v>
      </c>
      <c r="AG23" s="42">
        <f ca="1">IF(Analyse!$E$3="X",INDIRECT("'DATA - økonomi'!AG"&amp;4+15*$A23+4*$A23+0),0)+IF(Analyse!$E$4="X",INDIRECT("'DATA - økonomi'!AG"&amp;4+15*$A23+4*$A23+1),0)+IF(Analyse!$E$104="X",INDIRECT("'DATA - økonomi'!AG"&amp;4+15*$A23+4*$A23+2),0)+IF(Analyse!$E$105="X",INDIRECT("'DATA - økonomi'!AG"&amp;4+15*$A23+4*$A23+3),0)+IF(Analyse!$E$106="X",INDIRECT("'DATA - økonomi'!AG"&amp;4+15*$A23+4*$A23+4),0)+IF(Analyse!$E$107="X",INDIRECT("'DATA - økonomi'!AG"&amp;4+15*$A23+4*$A23+5),0)+IF(Analyse!$E$108="X",INDIRECT("'DATA - økonomi'!AG"&amp;4+15*$A23+4*$A23+6),0)+IF(Analyse!$E$109="X",INDIRECT("'DATA - økonomi'!AG"&amp;4+15*$A23+4*$A23+7),0)+IF(Analyse!$E$110="X",INDIRECT("'DATA - økonomi'!AG"&amp;4+15*$A23+4*$A23+8),0)+IF(Analyse!$E$111="X",INDIRECT("'DATA - økonomi'!AG"&amp;4+15*$A23+4*$A23+9),0)+IF(Analyse!$E$112="X",INDIRECT("'DATA - økonomi'!AG"&amp;4+15*$A23+4*$A23+10),0)+IF(Analyse!$E$115="X",INDIRECT("'DATA - økonomi'!AG"&amp;4+15*$A23+4*$A23+11),0)+IF(Analyse!$E$116="X",INDIRECT("'DATA - økonomi'!AG"&amp;4+15*$A23+4*$A23+12),0)+IF(Analyse!$E$117="X",INDIRECT("'DATA - økonomi'!AG"&amp;4+15*$A23+4*$A23+13),0)+IF(Analyse!$E$129="X",INDIRECT("'DATA - økonomi'!AG"&amp;4+15*$A23+4*$A23+14),0)</f>
        <v>0</v>
      </c>
      <c r="AH23" s="42">
        <f ca="1">IF(Analyse!$E$3="X",INDIRECT("'DATA - økonomi'!AH"&amp;4+15*$A23+4*$A23+0),0)+IF(Analyse!$E$4="X",INDIRECT("'DATA - økonomi'!AH"&amp;4+15*$A23+4*$A23+1),0)+IF(Analyse!$E$104="X",INDIRECT("'DATA - økonomi'!AH"&amp;4+15*$A23+4*$A23+2),0)+IF(Analyse!$E$105="X",INDIRECT("'DATA - økonomi'!AH"&amp;4+15*$A23+4*$A23+3),0)+IF(Analyse!$E$106="X",INDIRECT("'DATA - økonomi'!AH"&amp;4+15*$A23+4*$A23+4),0)+IF(Analyse!$E$107="X",INDIRECT("'DATA - økonomi'!AH"&amp;4+15*$A23+4*$A23+5),0)+IF(Analyse!$E$108="X",INDIRECT("'DATA - økonomi'!AH"&amp;4+15*$A23+4*$A23+6),0)+IF(Analyse!$E$109="X",INDIRECT("'DATA - økonomi'!AH"&amp;4+15*$A23+4*$A23+7),0)+IF(Analyse!$E$110="X",INDIRECT("'DATA - økonomi'!AH"&amp;4+15*$A23+4*$A23+8),0)+IF(Analyse!$E$111="X",INDIRECT("'DATA - økonomi'!AH"&amp;4+15*$A23+4*$A23+9),0)+IF(Analyse!$E$112="X",INDIRECT("'DATA - økonomi'!AH"&amp;4+15*$A23+4*$A23+10),0)+IF(Analyse!$E$115="X",INDIRECT("'DATA - økonomi'!AH"&amp;4+15*$A23+4*$A23+11),0)+IF(Analyse!$E$116="X",INDIRECT("'DATA - økonomi'!AH"&amp;4+15*$A23+4*$A23+12),0)+IF(Analyse!$E$117="X",INDIRECT("'DATA - økonomi'!AH"&amp;4+15*$A23+4*$A23+13),0)+IF(Analyse!$E$129="X",INDIRECT("'DATA - økonomi'!AH"&amp;4+15*$A23+4*$A23+14),0)</f>
        <v>0</v>
      </c>
      <c r="AI23" s="42">
        <f ca="1">IF(Analyse!$E$3="X",INDIRECT("'DATA - økonomi'!AI"&amp;4+15*$A23+4*$A23+0),0)+IF(Analyse!$E$4="X",INDIRECT("'DATA - økonomi'!AI"&amp;4+15*$A23+4*$A23+1),0)+IF(Analyse!$E$104="X",INDIRECT("'DATA - økonomi'!AI"&amp;4+15*$A23+4*$A23+2),0)+IF(Analyse!$E$105="X",INDIRECT("'DATA - økonomi'!AI"&amp;4+15*$A23+4*$A23+3),0)+IF(Analyse!$E$106="X",INDIRECT("'DATA - økonomi'!AI"&amp;4+15*$A23+4*$A23+4),0)+IF(Analyse!$E$107="X",INDIRECT("'DATA - økonomi'!AI"&amp;4+15*$A23+4*$A23+5),0)+IF(Analyse!$E$108="X",INDIRECT("'DATA - økonomi'!AI"&amp;4+15*$A23+4*$A23+6),0)+IF(Analyse!$E$109="X",INDIRECT("'DATA - økonomi'!AI"&amp;4+15*$A23+4*$A23+7),0)+IF(Analyse!$E$110="X",INDIRECT("'DATA - økonomi'!AI"&amp;4+15*$A23+4*$A23+8),0)+IF(Analyse!$E$111="X",INDIRECT("'DATA - økonomi'!AI"&amp;4+15*$A23+4*$A23+9),0)+IF(Analyse!$E$112="X",INDIRECT("'DATA - økonomi'!AI"&amp;4+15*$A23+4*$A23+10),0)+IF(Analyse!$E$115="X",INDIRECT("'DATA - økonomi'!AI"&amp;4+15*$A23+4*$A23+11),0)+IF(Analyse!$E$116="X",INDIRECT("'DATA - økonomi'!AI"&amp;4+15*$A23+4*$A23+12),0)+IF(Analyse!$E$117="X",INDIRECT("'DATA - økonomi'!AI"&amp;4+15*$A23+4*$A23+13),0)+IF(Analyse!$E$129="X",INDIRECT("'DATA - økonomi'!AI"&amp;4+15*$A23+4*$A23+14),0)</f>
        <v>0</v>
      </c>
      <c r="AJ23" s="42">
        <f ca="1">IF(Analyse!$E$3="X",INDIRECT("'DATA - økonomi'!AJ"&amp;4+15*$A23+4*$A23+0),0)+IF(Analyse!$E$4="X",INDIRECT("'DATA - økonomi'!AJ"&amp;4+15*$A23+4*$A23+1),0)+IF(Analyse!$E$104="X",INDIRECT("'DATA - økonomi'!AJ"&amp;4+15*$A23+4*$A23+2),0)+IF(Analyse!$E$105="X",INDIRECT("'DATA - økonomi'!AJ"&amp;4+15*$A23+4*$A23+3),0)+IF(Analyse!$E$106="X",INDIRECT("'DATA - økonomi'!AJ"&amp;4+15*$A23+4*$A23+4),0)+IF(Analyse!$E$107="X",INDIRECT("'DATA - økonomi'!AJ"&amp;4+15*$A23+4*$A23+5),0)+IF(Analyse!$E$108="X",INDIRECT("'DATA - økonomi'!AJ"&amp;4+15*$A23+4*$A23+6),0)+IF(Analyse!$E$109="X",INDIRECT("'DATA - økonomi'!AJ"&amp;4+15*$A23+4*$A23+7),0)+IF(Analyse!$E$110="X",INDIRECT("'DATA - økonomi'!AJ"&amp;4+15*$A23+4*$A23+8),0)+IF(Analyse!$E$111="X",INDIRECT("'DATA - økonomi'!AJ"&amp;4+15*$A23+4*$A23+9),0)+IF(Analyse!$E$112="X",INDIRECT("'DATA - økonomi'!AJ"&amp;4+15*$A23+4*$A23+10),0)+IF(Analyse!$E$115="X",INDIRECT("'DATA - økonomi'!AJ"&amp;4+15*$A23+4*$A23+11),0)+IF(Analyse!$E$116="X",INDIRECT("'DATA - økonomi'!AJ"&amp;4+15*$A23+4*$A23+12),0)+IF(Analyse!$E$117="X",INDIRECT("'DATA - økonomi'!AJ"&amp;4+15*$A23+4*$A23+13),0)+IF(Analyse!$E$129="X",INDIRECT("'DATA - økonomi'!AJ"&amp;4+15*$A23+4*$A23+14),0)</f>
        <v>0</v>
      </c>
      <c r="AK23" s="42">
        <f ca="1">IF(Analyse!$E$3="X",INDIRECT("'DATA - økonomi'!AK"&amp;4+15*$A23+4*$A23+0),0)+IF(Analyse!$E$4="X",INDIRECT("'DATA - økonomi'!AK"&amp;4+15*$A23+4*$A23+1),0)+IF(Analyse!$E$104="X",INDIRECT("'DATA - økonomi'!AK"&amp;4+15*$A23+4*$A23+2),0)+IF(Analyse!$E$105="X",INDIRECT("'DATA - økonomi'!AK"&amp;4+15*$A23+4*$A23+3),0)+IF(Analyse!$E$106="X",INDIRECT("'DATA - økonomi'!AK"&amp;4+15*$A23+4*$A23+4),0)+IF(Analyse!$E$107="X",INDIRECT("'DATA - økonomi'!AK"&amp;4+15*$A23+4*$A23+5),0)+IF(Analyse!$E$108="X",INDIRECT("'DATA - økonomi'!AK"&amp;4+15*$A23+4*$A23+6),0)+IF(Analyse!$E$109="X",INDIRECT("'DATA - økonomi'!AK"&amp;4+15*$A23+4*$A23+7),0)+IF(Analyse!$E$110="X",INDIRECT("'DATA - økonomi'!AK"&amp;4+15*$A23+4*$A23+8),0)+IF(Analyse!$E$111="X",INDIRECT("'DATA - økonomi'!AK"&amp;4+15*$A23+4*$A23+9),0)+IF(Analyse!$E$112="X",INDIRECT("'DATA - økonomi'!AK"&amp;4+15*$A23+4*$A23+10),0)+IF(Analyse!$E$115="X",INDIRECT("'DATA - økonomi'!AK"&amp;4+15*$A23+4*$A23+11),0)+IF(Analyse!$E$116="X",INDIRECT("'DATA - økonomi'!AK"&amp;4+15*$A23+4*$A23+12),0)+IF(Analyse!$E$117="X",INDIRECT("'DATA - økonomi'!AK"&amp;4+15*$A23+4*$A23+13),0)+IF(Analyse!$E$129="X",INDIRECT("'DATA - økonomi'!AK"&amp;4+15*$A23+4*$A23+14),0)</f>
        <v>0</v>
      </c>
      <c r="AL23" s="42">
        <f ca="1">IF(Analyse!$E$3="X",INDIRECT("'DATA - økonomi'!AL"&amp;4+15*$A23+4*$A23+0),0)+IF(Analyse!$E$4="X",INDIRECT("'DATA - økonomi'!AL"&amp;4+15*$A23+4*$A23+1),0)+IF(Analyse!$E$104="X",INDIRECT("'DATA - økonomi'!AL"&amp;4+15*$A23+4*$A23+2),0)+IF(Analyse!$E$105="X",INDIRECT("'DATA - økonomi'!AL"&amp;4+15*$A23+4*$A23+3),0)+IF(Analyse!$E$106="X",INDIRECT("'DATA - økonomi'!AL"&amp;4+15*$A23+4*$A23+4),0)+IF(Analyse!$E$107="X",INDIRECT("'DATA - økonomi'!AL"&amp;4+15*$A23+4*$A23+5),0)+IF(Analyse!$E$108="X",INDIRECT("'DATA - økonomi'!AL"&amp;4+15*$A23+4*$A23+6),0)+IF(Analyse!$E$109="X",INDIRECT("'DATA - økonomi'!AL"&amp;4+15*$A23+4*$A23+7),0)+IF(Analyse!$E$110="X",INDIRECT("'DATA - økonomi'!AL"&amp;4+15*$A23+4*$A23+8),0)+IF(Analyse!$E$111="X",INDIRECT("'DATA - økonomi'!AL"&amp;4+15*$A23+4*$A23+9),0)+IF(Analyse!$E$112="X",INDIRECT("'DATA - økonomi'!AL"&amp;4+15*$A23+4*$A23+10),0)+IF(Analyse!$E$115="X",INDIRECT("'DATA - økonomi'!AL"&amp;4+15*$A23+4*$A23+11),0)+IF(Analyse!$E$116="X",INDIRECT("'DATA - økonomi'!AL"&amp;4+15*$A23+4*$A23+12),0)+IF(Analyse!$E$117="X",INDIRECT("'DATA - økonomi'!AL"&amp;4+15*$A23+4*$A23+13),0)+IF(Analyse!$E$129="X",INDIRECT("'DATA - økonomi'!AL"&amp;4+15*$A23+4*$A23+14),0)</f>
        <v>0</v>
      </c>
      <c r="AM23" s="36"/>
      <c r="AN23" s="41" t="s">
        <v>31</v>
      </c>
      <c r="AO23" s="42">
        <f t="shared" ca="1" si="0"/>
        <v>26663.365000000002</v>
      </c>
      <c r="AP23" s="42">
        <f t="shared" ca="1" si="1"/>
        <v>26551.797999999999</v>
      </c>
      <c r="AQ23" s="42">
        <f t="shared" ca="1" si="2"/>
        <v>26663.365000000002</v>
      </c>
      <c r="AR23" s="42">
        <f t="shared" ca="1" si="3"/>
        <v>26551.797999999999</v>
      </c>
      <c r="AS23" s="42">
        <f t="shared" ca="1" si="4"/>
        <v>26381.321999999996</v>
      </c>
      <c r="AT23" s="42">
        <f t="shared" ca="1" si="5"/>
        <v>26521.924999999999</v>
      </c>
      <c r="AU23" s="42">
        <f t="shared" ca="1" si="6"/>
        <v>26751.383999999998</v>
      </c>
      <c r="AV23" s="42">
        <f t="shared" ca="1" si="7"/>
        <v>26706.699000000001</v>
      </c>
      <c r="AW23" s="42">
        <f t="shared" ca="1" si="8"/>
        <v>26700.547999999999</v>
      </c>
      <c r="AX23" s="42">
        <f t="shared" ca="1" si="9"/>
        <v>26636.346999999998</v>
      </c>
      <c r="AY23" s="36"/>
    </row>
    <row r="24" spans="1:51" x14ac:dyDescent="0.25">
      <c r="A24" s="38">
        <v>20</v>
      </c>
      <c r="B24" s="41" t="s">
        <v>32</v>
      </c>
      <c r="C24" s="42">
        <f ca="1">IF(Analyse!$E$3="X",INDIRECT("'DATA - økonomi'!C"&amp;4+15*$A24+4*$A24+0),0)+IF(Analyse!$E$4="X",INDIRECT("'DATA - økonomi'!C"&amp;4+15*$A24+4*$A24+1),0)+IF(Analyse!$E$104="X",INDIRECT("'DATA - økonomi'!C"&amp;4+15*$A24+4*$A24+2),0)+IF(Analyse!$E$105="X",INDIRECT("'DATA - økonomi'!C"&amp;4+15*$A24+4*$A24+3),0)+IF(Analyse!$E$106="X",INDIRECT("'DATA - økonomi'!C"&amp;4+15*$A24+4*$A24+4),0)+IF(Analyse!$E$107="X",INDIRECT("'DATA - økonomi'!C"&amp;4+15*$A24+4*$A24+5),0)+IF(Analyse!$E$108="X",INDIRECT("'DATA - økonomi'!C"&amp;4+15*$A24+4*$A24+6),0)+IF(Analyse!$E$109="X",INDIRECT("'DATA - økonomi'!C"&amp;4+15*$A24+4*$A24+7),0)+IF(Analyse!$E$110="X",INDIRECT("'DATA - økonomi'!C"&amp;4+15*$A24+4*$A24+8),0)+IF(Analyse!$E$111="X",INDIRECT("'DATA - økonomi'!C"&amp;4+15*$A24+4*$A24+9),0)+IF(Analyse!$E$112="X",INDIRECT("'DATA - økonomi'!C"&amp;4+15*$A24+4*$A24+10),0)+IF(Analyse!$E$115="X",INDIRECT("'DATA - økonomi'!C"&amp;4+15*$A24+4*$A24+11),0)+IF(Analyse!$E$116="X",INDIRECT("'DATA - økonomi'!C"&amp;4+15*$A24+4*$A24+12),0)+IF(Analyse!$E$117="X",INDIRECT("'DATA - økonomi'!C"&amp;4+15*$A24+4*$A24+13),0)+IF(Analyse!$E$129="X",INDIRECT("'DATA - økonomi'!C"&amp;4+15*$A24+4*$A24+14),0)</f>
        <v>0</v>
      </c>
      <c r="D24" s="42">
        <f ca="1">IF(Analyse!$E$3="X",INDIRECT("'DATA - økonomi'!D"&amp;4+15*$A24+4*$A24+0),0)+IF(Analyse!$E$4="X",INDIRECT("'DATA - økonomi'!D"&amp;4+15*$A24+4*$A24+1),0)+IF(Analyse!$E$104="X",INDIRECT("'DATA - økonomi'!D"&amp;4+15*$A24+4*$A24+2),0)+IF(Analyse!$E$105="X",INDIRECT("'DATA - økonomi'!D"&amp;4+15*$A24+4*$A24+3),0)+IF(Analyse!$E$106="X",INDIRECT("'DATA - økonomi'!D"&amp;4+15*$A24+4*$A24+4),0)+IF(Analyse!$E$107="X",INDIRECT("'DATA - økonomi'!D"&amp;4+15*$A24+4*$A24+5),0)+IF(Analyse!$E$108="X",INDIRECT("'DATA - økonomi'!D"&amp;4+15*$A24+4*$A24+6),0)+IF(Analyse!$E$109="X",INDIRECT("'DATA - økonomi'!D"&amp;4+15*$A24+4*$A24+7),0)+IF(Analyse!$E$110="X",INDIRECT("'DATA - økonomi'!D"&amp;4+15*$A24+4*$A24+8),0)+IF(Analyse!$E$111="X",INDIRECT("'DATA - økonomi'!D"&amp;4+15*$A24+4*$A24+9),0)+IF(Analyse!$E$112="X",INDIRECT("'DATA - økonomi'!D"&amp;4+15*$A24+4*$A24+10),0)+IF(Analyse!$E$115="X",INDIRECT("'DATA - økonomi'!D"&amp;4+15*$A24+4*$A24+11),0)+IF(Analyse!$E$116="X",INDIRECT("'DATA - økonomi'!D"&amp;4+15*$A24+4*$A24+12),0)+IF(Analyse!$E$117="X",INDIRECT("'DATA - økonomi'!D"&amp;4+15*$A24+4*$A24+13),0)+IF(Analyse!$E$129="X",INDIRECT("'DATA - økonomi'!D"&amp;4+15*$A24+4*$A24+14),0)</f>
        <v>0</v>
      </c>
      <c r="E24" s="42">
        <f ca="1">IF(Analyse!$E$3="X",INDIRECT("'DATA - økonomi'!E"&amp;4+15*$A24+4*$A24+0),0)+IF(Analyse!$E$4="X",INDIRECT("'DATA - økonomi'!E"&amp;4+15*$A24+4*$A24+1),0)+IF(Analyse!$E$104="X",INDIRECT("'DATA - økonomi'!E"&amp;4+15*$A24+4*$A24+2),0)+IF(Analyse!$E$105="X",INDIRECT("'DATA - økonomi'!E"&amp;4+15*$A24+4*$A24+3),0)+IF(Analyse!$E$106="X",INDIRECT("'DATA - økonomi'!E"&amp;4+15*$A24+4*$A24+4),0)+IF(Analyse!$E$107="X",INDIRECT("'DATA - økonomi'!E"&amp;4+15*$A24+4*$A24+5),0)+IF(Analyse!$E$108="X",INDIRECT("'DATA - økonomi'!E"&amp;4+15*$A24+4*$A24+6),0)+IF(Analyse!$E$109="X",INDIRECT("'DATA - økonomi'!E"&amp;4+15*$A24+4*$A24+7),0)+IF(Analyse!$E$110="X",INDIRECT("'DATA - økonomi'!E"&amp;4+15*$A24+4*$A24+8),0)+IF(Analyse!$E$111="X",INDIRECT("'DATA - økonomi'!E"&amp;4+15*$A24+4*$A24+9),0)+IF(Analyse!$E$112="X",INDIRECT("'DATA - økonomi'!E"&amp;4+15*$A24+4*$A24+10),0)+IF(Analyse!$E$115="X",INDIRECT("'DATA - økonomi'!E"&amp;4+15*$A24+4*$A24+11),0)+IF(Analyse!$E$116="X",INDIRECT("'DATA - økonomi'!E"&amp;4+15*$A24+4*$A24+12),0)+IF(Analyse!$E$117="X",INDIRECT("'DATA - økonomi'!E"&amp;4+15*$A24+4*$A24+13),0)+IF(Analyse!$E$129="X",INDIRECT("'DATA - økonomi'!E"&amp;4+15*$A24+4*$A24+14),0)</f>
        <v>0</v>
      </c>
      <c r="F24" s="42">
        <f ca="1">IF(Analyse!$E$3="X",INDIRECT("'DATA - økonomi'!F"&amp;4+15*$A24+4*$A24+0),0)+IF(Analyse!$E$4="X",INDIRECT("'DATA - økonomi'!F"&amp;4+15*$A24+4*$A24+1),0)+IF(Analyse!$E$104="X",INDIRECT("'DATA - økonomi'!F"&amp;4+15*$A24+4*$A24+2),0)+IF(Analyse!$E$105="X",INDIRECT("'DATA - økonomi'!F"&amp;4+15*$A24+4*$A24+3),0)+IF(Analyse!$E$106="X",INDIRECT("'DATA - økonomi'!F"&amp;4+15*$A24+4*$A24+4),0)+IF(Analyse!$E$107="X",INDIRECT("'DATA - økonomi'!F"&amp;4+15*$A24+4*$A24+5),0)+IF(Analyse!$E$108="X",INDIRECT("'DATA - økonomi'!F"&amp;4+15*$A24+4*$A24+6),0)+IF(Analyse!$E$109="X",INDIRECT("'DATA - økonomi'!F"&amp;4+15*$A24+4*$A24+7),0)+IF(Analyse!$E$110="X",INDIRECT("'DATA - økonomi'!F"&amp;4+15*$A24+4*$A24+8),0)+IF(Analyse!$E$111="X",INDIRECT("'DATA - økonomi'!F"&amp;4+15*$A24+4*$A24+9),0)+IF(Analyse!$E$112="X",INDIRECT("'DATA - økonomi'!F"&amp;4+15*$A24+4*$A24+10),0)+IF(Analyse!$E$115="X",INDIRECT("'DATA - økonomi'!F"&amp;4+15*$A24+4*$A24+11),0)+IF(Analyse!$E$116="X",INDIRECT("'DATA - økonomi'!F"&amp;4+15*$A24+4*$A24+12),0)+IF(Analyse!$E$117="X",INDIRECT("'DATA - økonomi'!F"&amp;4+15*$A24+4*$A24+13),0)+IF(Analyse!$E$129="X",INDIRECT("'DATA - økonomi'!F"&amp;4+15*$A24+4*$A24+14),0)</f>
        <v>0</v>
      </c>
      <c r="G24" s="42">
        <f ca="1">IF(Analyse!$E$3="X",INDIRECT("'DATA - økonomi'!G"&amp;4+15*$A24+4*$A24+0),0)+IF(Analyse!$E$4="X",INDIRECT("'DATA - økonomi'!G"&amp;4+15*$A24+4*$A24+1),0)+IF(Analyse!$E$104="X",INDIRECT("'DATA - økonomi'!G"&amp;4+15*$A24+4*$A24+2),0)+IF(Analyse!$E$105="X",INDIRECT("'DATA - økonomi'!G"&amp;4+15*$A24+4*$A24+3),0)+IF(Analyse!$E$106="X",INDIRECT("'DATA - økonomi'!G"&amp;4+15*$A24+4*$A24+4),0)+IF(Analyse!$E$107="X",INDIRECT("'DATA - økonomi'!G"&amp;4+15*$A24+4*$A24+5),0)+IF(Analyse!$E$108="X",INDIRECT("'DATA - økonomi'!G"&amp;4+15*$A24+4*$A24+6),0)+IF(Analyse!$E$109="X",INDIRECT("'DATA - økonomi'!G"&amp;4+15*$A24+4*$A24+7),0)+IF(Analyse!$E$110="X",INDIRECT("'DATA - økonomi'!G"&amp;4+15*$A24+4*$A24+8),0)+IF(Analyse!$E$111="X",INDIRECT("'DATA - økonomi'!G"&amp;4+15*$A24+4*$A24+9),0)+IF(Analyse!$E$112="X",INDIRECT("'DATA - økonomi'!G"&amp;4+15*$A24+4*$A24+10),0)+IF(Analyse!$E$115="X",INDIRECT("'DATA - økonomi'!G"&amp;4+15*$A24+4*$A24+11),0)+IF(Analyse!$E$116="X",INDIRECT("'DATA - økonomi'!G"&amp;4+15*$A24+4*$A24+12),0)+IF(Analyse!$E$117="X",INDIRECT("'DATA - økonomi'!G"&amp;4+15*$A24+4*$A24+13),0)+IF(Analyse!$E$129="X",INDIRECT("'DATA - økonomi'!G"&amp;4+15*$A24+4*$A24+14),0)</f>
        <v>0</v>
      </c>
      <c r="H24" s="42">
        <f ca="1">IF(Analyse!$E$3="X",INDIRECT("'DATA - økonomi'!H"&amp;4+15*$A24+4*$A24+0),0)+IF(Analyse!$E$4="X",INDIRECT("'DATA - økonomi'!H"&amp;4+15*$A24+4*$A24+1),0)+IF(Analyse!$E$104="X",INDIRECT("'DATA - økonomi'!H"&amp;4+15*$A24+4*$A24+2),0)+IF(Analyse!$E$105="X",INDIRECT("'DATA - økonomi'!H"&amp;4+15*$A24+4*$A24+3),0)+IF(Analyse!$E$106="X",INDIRECT("'DATA - økonomi'!H"&amp;4+15*$A24+4*$A24+4),0)+IF(Analyse!$E$107="X",INDIRECT("'DATA - økonomi'!H"&amp;4+15*$A24+4*$A24+5),0)+IF(Analyse!$E$108="X",INDIRECT("'DATA - økonomi'!H"&amp;4+15*$A24+4*$A24+6),0)+IF(Analyse!$E$109="X",INDIRECT("'DATA - økonomi'!H"&amp;4+15*$A24+4*$A24+7),0)+IF(Analyse!$E$110="X",INDIRECT("'DATA - økonomi'!H"&amp;4+15*$A24+4*$A24+8),0)+IF(Analyse!$E$111="X",INDIRECT("'DATA - økonomi'!H"&amp;4+15*$A24+4*$A24+9),0)+IF(Analyse!$E$112="X",INDIRECT("'DATA - økonomi'!H"&amp;4+15*$A24+4*$A24+10),0)+IF(Analyse!$E$115="X",INDIRECT("'DATA - økonomi'!H"&amp;4+15*$A24+4*$A24+11),0)+IF(Analyse!$E$116="X",INDIRECT("'DATA - økonomi'!H"&amp;4+15*$A24+4*$A24+12),0)+IF(Analyse!$E$117="X",INDIRECT("'DATA - økonomi'!H"&amp;4+15*$A24+4*$A24+13),0)+IF(Analyse!$E$129="X",INDIRECT("'DATA - økonomi'!H"&amp;4+15*$A24+4*$A24+14),0)</f>
        <v>0</v>
      </c>
      <c r="I24" s="42">
        <f ca="1">IF(Analyse!$E$3="X",INDIRECT("'DATA - økonomi'!I"&amp;4+15*$A24+4*$A24+0),0)+IF(Analyse!$E$4="X",INDIRECT("'DATA - økonomi'!I"&amp;4+15*$A24+4*$A24+1),0)+IF(Analyse!$E$104="X",INDIRECT("'DATA - økonomi'!I"&amp;4+15*$A24+4*$A24+2),0)+IF(Analyse!$E$105="X",INDIRECT("'DATA - økonomi'!I"&amp;4+15*$A24+4*$A24+3),0)+IF(Analyse!$E$106="X",INDIRECT("'DATA - økonomi'!I"&amp;4+15*$A24+4*$A24+4),0)+IF(Analyse!$E$107="X",INDIRECT("'DATA - økonomi'!I"&amp;4+15*$A24+4*$A24+5),0)+IF(Analyse!$E$108="X",INDIRECT("'DATA - økonomi'!I"&amp;4+15*$A24+4*$A24+6),0)+IF(Analyse!$E$109="X",INDIRECT("'DATA - økonomi'!I"&amp;4+15*$A24+4*$A24+7),0)+IF(Analyse!$E$110="X",INDIRECT("'DATA - økonomi'!I"&amp;4+15*$A24+4*$A24+8),0)+IF(Analyse!$E$111="X",INDIRECT("'DATA - økonomi'!I"&amp;4+15*$A24+4*$A24+9),0)+IF(Analyse!$E$112="X",INDIRECT("'DATA - økonomi'!I"&amp;4+15*$A24+4*$A24+10),0)+IF(Analyse!$E$115="X",INDIRECT("'DATA - økonomi'!I"&amp;4+15*$A24+4*$A24+11),0)+IF(Analyse!$E$116="X",INDIRECT("'DATA - økonomi'!I"&amp;4+15*$A24+4*$A24+12),0)+IF(Analyse!$E$117="X",INDIRECT("'DATA - økonomi'!I"&amp;4+15*$A24+4*$A24+13),0)+IF(Analyse!$E$129="X",INDIRECT("'DATA - økonomi'!I"&amp;4+15*$A24+4*$A24+14),0)</f>
        <v>0</v>
      </c>
      <c r="J24" s="42">
        <f ca="1">IF(Analyse!$E$3="X",INDIRECT("'DATA - økonomi'!J"&amp;4+15*$A24+4*$A24+0),0)+IF(Analyse!$E$4="X",INDIRECT("'DATA - økonomi'!J"&amp;4+15*$A24+4*$A24+1),0)+IF(Analyse!$E$104="X",INDIRECT("'DATA - økonomi'!J"&amp;4+15*$A24+4*$A24+2),0)+IF(Analyse!$E$105="X",INDIRECT("'DATA - økonomi'!J"&amp;4+15*$A24+4*$A24+3),0)+IF(Analyse!$E$106="X",INDIRECT("'DATA - økonomi'!J"&amp;4+15*$A24+4*$A24+4),0)+IF(Analyse!$E$107="X",INDIRECT("'DATA - økonomi'!J"&amp;4+15*$A24+4*$A24+5),0)+IF(Analyse!$E$108="X",INDIRECT("'DATA - økonomi'!J"&amp;4+15*$A24+4*$A24+6),0)+IF(Analyse!$E$109="X",INDIRECT("'DATA - økonomi'!J"&amp;4+15*$A24+4*$A24+7),0)+IF(Analyse!$E$110="X",INDIRECT("'DATA - økonomi'!J"&amp;4+15*$A24+4*$A24+8),0)+IF(Analyse!$E$111="X",INDIRECT("'DATA - økonomi'!J"&amp;4+15*$A24+4*$A24+9),0)+IF(Analyse!$E$112="X",INDIRECT("'DATA - økonomi'!J"&amp;4+15*$A24+4*$A24+10),0)+IF(Analyse!$E$115="X",INDIRECT("'DATA - økonomi'!J"&amp;4+15*$A24+4*$A24+11),0)+IF(Analyse!$E$116="X",INDIRECT("'DATA - økonomi'!J"&amp;4+15*$A24+4*$A24+12),0)+IF(Analyse!$E$117="X",INDIRECT("'DATA - økonomi'!J"&amp;4+15*$A24+4*$A24+13),0)+IF(Analyse!$E$129="X",INDIRECT("'DATA - økonomi'!J"&amp;4+15*$A24+4*$A24+14),0)</f>
        <v>0</v>
      </c>
      <c r="K24" s="42">
        <f ca="1">IF(Analyse!$E$3="X",INDIRECT("'DATA - økonomi'!K"&amp;4+15*$A24+4*$A24+0),0)+IF(Analyse!$E$4="X",INDIRECT("'DATA - økonomi'!K"&amp;4+15*$A24+4*$A24+1),0)+IF(Analyse!$E$104="X",INDIRECT("'DATA - økonomi'!K"&amp;4+15*$A24+4*$A24+2),0)+IF(Analyse!$E$105="X",INDIRECT("'DATA - økonomi'!K"&amp;4+15*$A24+4*$A24+3),0)+IF(Analyse!$E$106="X",INDIRECT("'DATA - økonomi'!K"&amp;4+15*$A24+4*$A24+4),0)+IF(Analyse!$E$107="X",INDIRECT("'DATA - økonomi'!K"&amp;4+15*$A24+4*$A24+5),0)+IF(Analyse!$E$108="X",INDIRECT("'DATA - økonomi'!K"&amp;4+15*$A24+4*$A24+6),0)+IF(Analyse!$E$109="X",INDIRECT("'DATA - økonomi'!K"&amp;4+15*$A24+4*$A24+7),0)+IF(Analyse!$E$110="X",INDIRECT("'DATA - økonomi'!K"&amp;4+15*$A24+4*$A24+8),0)+IF(Analyse!$E$111="X",INDIRECT("'DATA - økonomi'!K"&amp;4+15*$A24+4*$A24+9),0)+IF(Analyse!$E$112="X",INDIRECT("'DATA - økonomi'!K"&amp;4+15*$A24+4*$A24+10),0)+IF(Analyse!$E$115="X",INDIRECT("'DATA - økonomi'!K"&amp;4+15*$A24+4*$A24+11),0)+IF(Analyse!$E$116="X",INDIRECT("'DATA - økonomi'!K"&amp;4+15*$A24+4*$A24+12),0)+IF(Analyse!$E$117="X",INDIRECT("'DATA - økonomi'!K"&amp;4+15*$A24+4*$A24+13),0)+IF(Analyse!$E$129="X",INDIRECT("'DATA - økonomi'!K"&amp;4+15*$A24+4*$A24+14),0)</f>
        <v>0</v>
      </c>
      <c r="L24" s="42">
        <f ca="1">IF(Analyse!$E$3="X",INDIRECT("'DATA - økonomi'!L"&amp;4+15*$A24+4*$A24+0),0)+IF(Analyse!$E$4="X",INDIRECT("'DATA - økonomi'!L"&amp;4+15*$A24+4*$A24+1),0)+IF(Analyse!$E$104="X",INDIRECT("'DATA - økonomi'!L"&amp;4+15*$A24+4*$A24+2),0)+IF(Analyse!$E$105="X",INDIRECT("'DATA - økonomi'!L"&amp;4+15*$A24+4*$A24+3),0)+IF(Analyse!$E$106="X",INDIRECT("'DATA - økonomi'!L"&amp;4+15*$A24+4*$A24+4),0)+IF(Analyse!$E$107="X",INDIRECT("'DATA - økonomi'!L"&amp;4+15*$A24+4*$A24+5),0)+IF(Analyse!$E$108="X",INDIRECT("'DATA - økonomi'!L"&amp;4+15*$A24+4*$A24+6),0)+IF(Analyse!$E$109="X",INDIRECT("'DATA - økonomi'!L"&amp;4+15*$A24+4*$A24+7),0)+IF(Analyse!$E$110="X",INDIRECT("'DATA - økonomi'!L"&amp;4+15*$A24+4*$A24+8),0)+IF(Analyse!$E$111="X",INDIRECT("'DATA - økonomi'!L"&amp;4+15*$A24+4*$A24+9),0)+IF(Analyse!$E$112="X",INDIRECT("'DATA - økonomi'!L"&amp;4+15*$A24+4*$A24+10),0)+IF(Analyse!$E$115="X",INDIRECT("'DATA - økonomi'!L"&amp;4+15*$A24+4*$A24+11),0)+IF(Analyse!$E$116="X",INDIRECT("'DATA - økonomi'!L"&amp;4+15*$A24+4*$A24+12),0)+IF(Analyse!$E$117="X",INDIRECT("'DATA - økonomi'!L"&amp;4+15*$A24+4*$A24+13),0)+IF(Analyse!$E$129="X",INDIRECT("'DATA - økonomi'!L"&amp;4+15*$A24+4*$A24+14),0)</f>
        <v>0</v>
      </c>
      <c r="M24" s="42">
        <f ca="1">IF(Analyse!$E$3="X",INDIRECT("'DATA - økonomi'!M"&amp;4+15*$A24+4*$A24+0),0)+IF(Analyse!$E$4="X",INDIRECT("'DATA - økonomi'!M"&amp;4+15*$A24+4*$A24+1),0)+IF(Analyse!$E$104="X",INDIRECT("'DATA - økonomi'!M"&amp;4+15*$A24+4*$A24+2),0)+IF(Analyse!$E$105="X",INDIRECT("'DATA - økonomi'!M"&amp;4+15*$A24+4*$A24+3),0)+IF(Analyse!$E$106="X",INDIRECT("'DATA - økonomi'!M"&amp;4+15*$A24+4*$A24+4),0)+IF(Analyse!$E$107="X",INDIRECT("'DATA - økonomi'!M"&amp;4+15*$A24+4*$A24+5),0)+IF(Analyse!$E$108="X",INDIRECT("'DATA - økonomi'!M"&amp;4+15*$A24+4*$A24+6),0)+IF(Analyse!$E$109="X",INDIRECT("'DATA - økonomi'!M"&amp;4+15*$A24+4*$A24+7),0)+IF(Analyse!$E$110="X",INDIRECT("'DATA - økonomi'!M"&amp;4+15*$A24+4*$A24+8),0)+IF(Analyse!$E$111="X",INDIRECT("'DATA - økonomi'!M"&amp;4+15*$A24+4*$A24+9),0)+IF(Analyse!$E$112="X",INDIRECT("'DATA - økonomi'!M"&amp;4+15*$A24+4*$A24+10),0)+IF(Analyse!$E$115="X",INDIRECT("'DATA - økonomi'!M"&amp;4+15*$A24+4*$A24+11),0)+IF(Analyse!$E$116="X",INDIRECT("'DATA - økonomi'!M"&amp;4+15*$A24+4*$A24+12),0)+IF(Analyse!$E$117="X",INDIRECT("'DATA - økonomi'!M"&amp;4+15*$A24+4*$A24+13),0)+IF(Analyse!$E$129="X",INDIRECT("'DATA - økonomi'!M"&amp;4+15*$A24+4*$A24+14),0)</f>
        <v>0</v>
      </c>
      <c r="N24" s="38"/>
      <c r="O24" s="41" t="s">
        <v>32</v>
      </c>
      <c r="P24" s="42">
        <f ca="1">IF(Analyse!$E$3="X",INDIRECT("'DATA - økonomi'!P"&amp;4+15*$A24+4*$A24+0),0)+IF(Analyse!$E$4="X",INDIRECT("'DATA - økonomi'!P"&amp;4+15*$A24+4*$A24+1),0)+IF(Analyse!$E$104="X",INDIRECT("'DATA - økonomi'!P"&amp;4+15*$A24+4*$A24+2),0)+IF(Analyse!$E$105="X",INDIRECT("'DATA - økonomi'!P"&amp;4+15*$A24+4*$A24+3),0)+IF(Analyse!$E$106="X",INDIRECT("'DATA - økonomi'!P"&amp;4+15*$A24+4*$A24+4),0)+IF(Analyse!$E$107="X",INDIRECT("'DATA - økonomi'!P"&amp;4+15*$A24+4*$A24+5),0)+IF(Analyse!$E$108="X",INDIRECT("'DATA - økonomi'!P"&amp;4+15*$A24+4*$A24+6),0)+IF(Analyse!$E$109="X",INDIRECT("'DATA - økonomi'!P"&amp;4+15*$A24+4*$A24+7),0)+IF(Analyse!$E$110="X",INDIRECT("'DATA - økonomi'!P"&amp;4+15*$A24+4*$A24+8),0)+IF(Analyse!$E$111="X",INDIRECT("'DATA - økonomi'!P"&amp;4+15*$A24+4*$A24+9),0)+IF(Analyse!$E$112="X",INDIRECT("'DATA - økonomi'!P"&amp;4+15*$A24+4*$A24+10),0)+IF(Analyse!$E$115="X",INDIRECT("'DATA - økonomi'!P"&amp;4+15*$A24+4*$A24+11),0)+IF(Analyse!$E$116="X",INDIRECT("'DATA - økonomi'!P"&amp;4+15*$A24+4*$A24+12),0)+IF(Analyse!$E$117="X",INDIRECT("'DATA - økonomi'!P"&amp;4+15*$A24+4*$A24+13),0)+IF(Analyse!$E$129="X",INDIRECT("'DATA - økonomi'!P"&amp;4+15*$A24+4*$A24+14),0)</f>
        <v>0</v>
      </c>
      <c r="Q24" s="42">
        <f ca="1">IF(Analyse!$E$3="X",INDIRECT("'DATA - økonomi'!Q"&amp;4+15*$A24+4*$A24+0),0)+IF(Analyse!$E$4="X",INDIRECT("'DATA - økonomi'!Q"&amp;4+15*$A24+4*$A24+1),0)+IF(Analyse!$E$104="X",INDIRECT("'DATA - økonomi'!Q"&amp;4+15*$A24+4*$A24+2),0)+IF(Analyse!$E$105="X",INDIRECT("'DATA - økonomi'!Q"&amp;4+15*$A24+4*$A24+3),0)+IF(Analyse!$E$106="X",INDIRECT("'DATA - økonomi'!Q"&amp;4+15*$A24+4*$A24+4),0)+IF(Analyse!$E$107="X",INDIRECT("'DATA - økonomi'!Q"&amp;4+15*$A24+4*$A24+5),0)+IF(Analyse!$E$108="X",INDIRECT("'DATA - økonomi'!Q"&amp;4+15*$A24+4*$A24+6),0)+IF(Analyse!$E$109="X",INDIRECT("'DATA - økonomi'!Q"&amp;4+15*$A24+4*$A24+7),0)+IF(Analyse!$E$110="X",INDIRECT("'DATA - økonomi'!Q"&amp;4+15*$A24+4*$A24+8),0)+IF(Analyse!$E$111="X",INDIRECT("'DATA - økonomi'!Q"&amp;4+15*$A24+4*$A24+9),0)+IF(Analyse!$E$112="X",INDIRECT("'DATA - økonomi'!Q"&amp;4+15*$A24+4*$A24+10),0)+IF(Analyse!$E$115="X",INDIRECT("'DATA - økonomi'!Q"&amp;4+15*$A24+4*$A24+11),0)+IF(Analyse!$E$116="X",INDIRECT("'DATA - økonomi'!Q"&amp;4+15*$A24+4*$A24+12),0)+IF(Analyse!$E$117="X",INDIRECT("'DATA - økonomi'!Q"&amp;4+15*$A24+4*$A24+13),0)+IF(Analyse!$E$129="X",INDIRECT("'DATA - økonomi'!Q"&amp;4+15*$A24+4*$A24+14),0)</f>
        <v>0</v>
      </c>
      <c r="R24" s="42">
        <f ca="1">IF(Analyse!$E$3="X",INDIRECT("'DATA - økonomi'!R"&amp;4+15*$A24+4*$A24+0),0)+IF(Analyse!$E$4="X",INDIRECT("'DATA - økonomi'!R"&amp;4+15*$A24+4*$A24+1),0)+IF(Analyse!$E$104="X",INDIRECT("'DATA - økonomi'!R"&amp;4+15*$A24+4*$A24+2),0)+IF(Analyse!$E$105="X",INDIRECT("'DATA - økonomi'!R"&amp;4+15*$A24+4*$A24+3),0)+IF(Analyse!$E$106="X",INDIRECT("'DATA - økonomi'!R"&amp;4+15*$A24+4*$A24+4),0)+IF(Analyse!$E$107="X",INDIRECT("'DATA - økonomi'!R"&amp;4+15*$A24+4*$A24+5),0)+IF(Analyse!$E$108="X",INDIRECT("'DATA - økonomi'!R"&amp;4+15*$A24+4*$A24+6),0)+IF(Analyse!$E$109="X",INDIRECT("'DATA - økonomi'!R"&amp;4+15*$A24+4*$A24+7),0)+IF(Analyse!$E$110="X",INDIRECT("'DATA - økonomi'!R"&amp;4+15*$A24+4*$A24+8),0)+IF(Analyse!$E$111="X",INDIRECT("'DATA - økonomi'!R"&amp;4+15*$A24+4*$A24+9),0)+IF(Analyse!$E$112="X",INDIRECT("'DATA - økonomi'!R"&amp;4+15*$A24+4*$A24+10),0)+IF(Analyse!$E$115="X",INDIRECT("'DATA - økonomi'!R"&amp;4+15*$A24+4*$A24+11),0)+IF(Analyse!$E$116="X",INDIRECT("'DATA - økonomi'!R"&amp;4+15*$A24+4*$A24+12),0)+IF(Analyse!$E$117="X",INDIRECT("'DATA - økonomi'!R"&amp;4+15*$A24+4*$A24+13),0)+IF(Analyse!$E$129="X",INDIRECT("'DATA - økonomi'!R"&amp;4+15*$A24+4*$A24+14),0)</f>
        <v>0</v>
      </c>
      <c r="S24" s="42">
        <f ca="1">IF(Analyse!$E$3="X",INDIRECT("'DATA - økonomi'!S"&amp;4+15*$A24+4*$A24+0),0)+IF(Analyse!$E$4="X",INDIRECT("'DATA - økonomi'!S"&amp;4+15*$A24+4*$A24+1),0)+IF(Analyse!$E$104="X",INDIRECT("'DATA - økonomi'!S"&amp;4+15*$A24+4*$A24+2),0)+IF(Analyse!$E$105="X",INDIRECT("'DATA - økonomi'!S"&amp;4+15*$A24+4*$A24+3),0)+IF(Analyse!$E$106="X",INDIRECT("'DATA - økonomi'!S"&amp;4+15*$A24+4*$A24+4),0)+IF(Analyse!$E$107="X",INDIRECT("'DATA - økonomi'!S"&amp;4+15*$A24+4*$A24+5),0)+IF(Analyse!$E$108="X",INDIRECT("'DATA - økonomi'!S"&amp;4+15*$A24+4*$A24+6),0)+IF(Analyse!$E$109="X",INDIRECT("'DATA - økonomi'!S"&amp;4+15*$A24+4*$A24+7),0)+IF(Analyse!$E$110="X",INDIRECT("'DATA - økonomi'!S"&amp;4+15*$A24+4*$A24+8),0)+IF(Analyse!$E$111="X",INDIRECT("'DATA - økonomi'!S"&amp;4+15*$A24+4*$A24+9),0)+IF(Analyse!$E$112="X",INDIRECT("'DATA - økonomi'!S"&amp;4+15*$A24+4*$A24+10),0)+IF(Analyse!$E$115="X",INDIRECT("'DATA - økonomi'!S"&amp;4+15*$A24+4*$A24+11),0)+IF(Analyse!$E$116="X",INDIRECT("'DATA - økonomi'!S"&amp;4+15*$A24+4*$A24+12),0)+IF(Analyse!$E$117="X",INDIRECT("'DATA - økonomi'!S"&amp;4+15*$A24+4*$A24+13),0)+IF(Analyse!$E$129="X",INDIRECT("'DATA - økonomi'!S"&amp;4+15*$A24+4*$A24+14),0)</f>
        <v>0</v>
      </c>
      <c r="T24" s="42">
        <f ca="1">IF(Analyse!$E$3="X",INDIRECT("'DATA - økonomi'!T"&amp;4+15*$A24+4*$A24+0),0)+IF(Analyse!$E$4="X",INDIRECT("'DATA - økonomi'!T"&amp;4+15*$A24+4*$A24+1),0)+IF(Analyse!$E$104="X",INDIRECT("'DATA - økonomi'!T"&amp;4+15*$A24+4*$A24+2),0)+IF(Analyse!$E$105="X",INDIRECT("'DATA - økonomi'!T"&amp;4+15*$A24+4*$A24+3),0)+IF(Analyse!$E$106="X",INDIRECT("'DATA - økonomi'!T"&amp;4+15*$A24+4*$A24+4),0)+IF(Analyse!$E$107="X",INDIRECT("'DATA - økonomi'!T"&amp;4+15*$A24+4*$A24+5),0)+IF(Analyse!$E$108="X",INDIRECT("'DATA - økonomi'!T"&amp;4+15*$A24+4*$A24+6),0)+IF(Analyse!$E$109="X",INDIRECT("'DATA - økonomi'!T"&amp;4+15*$A24+4*$A24+7),0)+IF(Analyse!$E$110="X",INDIRECT("'DATA - økonomi'!T"&amp;4+15*$A24+4*$A24+8),0)+IF(Analyse!$E$111="X",INDIRECT("'DATA - økonomi'!T"&amp;4+15*$A24+4*$A24+9),0)+IF(Analyse!$E$112="X",INDIRECT("'DATA - økonomi'!T"&amp;4+15*$A24+4*$A24+10),0)+IF(Analyse!$E$115="X",INDIRECT("'DATA - økonomi'!T"&amp;4+15*$A24+4*$A24+11),0)+IF(Analyse!$E$116="X",INDIRECT("'DATA - økonomi'!T"&amp;4+15*$A24+4*$A24+12),0)+IF(Analyse!$E$117="X",INDIRECT("'DATA - økonomi'!T"&amp;4+15*$A24+4*$A24+13),0)+IF(Analyse!$E$129="X",INDIRECT("'DATA - økonomi'!T"&amp;4+15*$A24+4*$A24+14),0)</f>
        <v>0</v>
      </c>
      <c r="U24" s="42">
        <f ca="1">IF(Analyse!$E$3="X",INDIRECT("'DATA - økonomi'!U"&amp;4+15*$A24+4*$A24+0),0)+IF(Analyse!$E$4="X",INDIRECT("'DATA - økonomi'!U"&amp;4+15*$A24+4*$A24+1),0)+IF(Analyse!$E$104="X",INDIRECT("'DATA - økonomi'!U"&amp;4+15*$A24+4*$A24+2),0)+IF(Analyse!$E$105="X",INDIRECT("'DATA - økonomi'!U"&amp;4+15*$A24+4*$A24+3),0)+IF(Analyse!$E$106="X",INDIRECT("'DATA - økonomi'!U"&amp;4+15*$A24+4*$A24+4),0)+IF(Analyse!$E$107="X",INDIRECT("'DATA - økonomi'!U"&amp;4+15*$A24+4*$A24+5),0)+IF(Analyse!$E$108="X",INDIRECT("'DATA - økonomi'!U"&amp;4+15*$A24+4*$A24+6),0)+IF(Analyse!$E$109="X",INDIRECT("'DATA - økonomi'!U"&amp;4+15*$A24+4*$A24+7),0)+IF(Analyse!$E$110="X",INDIRECT("'DATA - økonomi'!U"&amp;4+15*$A24+4*$A24+8),0)+IF(Analyse!$E$111="X",INDIRECT("'DATA - økonomi'!U"&amp;4+15*$A24+4*$A24+9),0)+IF(Analyse!$E$112="X",INDIRECT("'DATA - økonomi'!U"&amp;4+15*$A24+4*$A24+10),0)+IF(Analyse!$E$115="X",INDIRECT("'DATA - økonomi'!U"&amp;4+15*$A24+4*$A24+11),0)+IF(Analyse!$E$116="X",INDIRECT("'DATA - økonomi'!U"&amp;4+15*$A24+4*$A24+12),0)+IF(Analyse!$E$117="X",INDIRECT("'DATA - økonomi'!U"&amp;4+15*$A24+4*$A24+13),0)+IF(Analyse!$E$129="X",INDIRECT("'DATA - økonomi'!U"&amp;4+15*$A24+4*$A24+14),0)</f>
        <v>0</v>
      </c>
      <c r="V24" s="42">
        <f ca="1">IF(Analyse!$E$3="X",INDIRECT("'DATA - økonomi'!V"&amp;4+15*$A24+4*$A24+0),0)+IF(Analyse!$E$4="X",INDIRECT("'DATA - økonomi'!V"&amp;4+15*$A24+4*$A24+1),0)+IF(Analyse!$E$104="X",INDIRECT("'DATA - økonomi'!V"&amp;4+15*$A24+4*$A24+2),0)+IF(Analyse!$E$105="X",INDIRECT("'DATA - økonomi'!V"&amp;4+15*$A24+4*$A24+3),0)+IF(Analyse!$E$106="X",INDIRECT("'DATA - økonomi'!V"&amp;4+15*$A24+4*$A24+4),0)+IF(Analyse!$E$107="X",INDIRECT("'DATA - økonomi'!V"&amp;4+15*$A24+4*$A24+5),0)+IF(Analyse!$E$108="X",INDIRECT("'DATA - økonomi'!V"&amp;4+15*$A24+4*$A24+6),0)+IF(Analyse!$E$109="X",INDIRECT("'DATA - økonomi'!V"&amp;4+15*$A24+4*$A24+7),0)+IF(Analyse!$E$110="X",INDIRECT("'DATA - økonomi'!V"&amp;4+15*$A24+4*$A24+8),0)+IF(Analyse!$E$111="X",INDIRECT("'DATA - økonomi'!V"&amp;4+15*$A24+4*$A24+9),0)+IF(Analyse!$E$112="X",INDIRECT("'DATA - økonomi'!V"&amp;4+15*$A24+4*$A24+10),0)+IF(Analyse!$E$115="X",INDIRECT("'DATA - økonomi'!V"&amp;4+15*$A24+4*$A24+11),0)+IF(Analyse!$E$116="X",INDIRECT("'DATA - økonomi'!V"&amp;4+15*$A24+4*$A24+12),0)+IF(Analyse!$E$117="X",INDIRECT("'DATA - økonomi'!V"&amp;4+15*$A24+4*$A24+13),0)+IF(Analyse!$E$129="X",INDIRECT("'DATA - økonomi'!V"&amp;4+15*$A24+4*$A24+14),0)</f>
        <v>0</v>
      </c>
      <c r="W24" s="42">
        <f ca="1">IF(Analyse!$E$3="X",INDIRECT("'DATA - økonomi'!W"&amp;4+15*$A24+4*$A24+0),0)+IF(Analyse!$E$4="X",INDIRECT("'DATA - økonomi'!W"&amp;4+15*$A24+4*$A24+1),0)+IF(Analyse!$E$104="X",INDIRECT("'DATA - økonomi'!W"&amp;4+15*$A24+4*$A24+2),0)+IF(Analyse!$E$105="X",INDIRECT("'DATA - økonomi'!W"&amp;4+15*$A24+4*$A24+3),0)+IF(Analyse!$E$106="X",INDIRECT("'DATA - økonomi'!W"&amp;4+15*$A24+4*$A24+4),0)+IF(Analyse!$E$107="X",INDIRECT("'DATA - økonomi'!W"&amp;4+15*$A24+4*$A24+5),0)+IF(Analyse!$E$108="X",INDIRECT("'DATA - økonomi'!W"&amp;4+15*$A24+4*$A24+6),0)+IF(Analyse!$E$109="X",INDIRECT("'DATA - økonomi'!W"&amp;4+15*$A24+4*$A24+7),0)+IF(Analyse!$E$110="X",INDIRECT("'DATA - økonomi'!W"&amp;4+15*$A24+4*$A24+8),0)+IF(Analyse!$E$111="X",INDIRECT("'DATA - økonomi'!W"&amp;4+15*$A24+4*$A24+9),0)+IF(Analyse!$E$112="X",INDIRECT("'DATA - økonomi'!W"&amp;4+15*$A24+4*$A24+10),0)+IF(Analyse!$E$115="X",INDIRECT("'DATA - økonomi'!W"&amp;4+15*$A24+4*$A24+11),0)+IF(Analyse!$E$116="X",INDIRECT("'DATA - økonomi'!W"&amp;4+15*$A24+4*$A24+12),0)+IF(Analyse!$E$117="X",INDIRECT("'DATA - økonomi'!W"&amp;4+15*$A24+4*$A24+13),0)+IF(Analyse!$E$129="X",INDIRECT("'DATA - økonomi'!W"&amp;4+15*$A24+4*$A24+14),0)</f>
        <v>0</v>
      </c>
      <c r="X24" s="42">
        <f ca="1">IF(Analyse!$E$3="X",INDIRECT("'DATA - økonomi'!X"&amp;4+15*$A24+4*$A24+0),0)+IF(Analyse!$E$4="X",INDIRECT("'DATA - økonomi'!X"&amp;4+15*$A24+4*$A24+1),0)+IF(Analyse!$E$104="X",INDIRECT("'DATA - økonomi'!X"&amp;4+15*$A24+4*$A24+2),0)+IF(Analyse!$E$105="X",INDIRECT("'DATA - økonomi'!X"&amp;4+15*$A24+4*$A24+3),0)+IF(Analyse!$E$106="X",INDIRECT("'DATA - økonomi'!X"&amp;4+15*$A24+4*$A24+4),0)+IF(Analyse!$E$107="X",INDIRECT("'DATA - økonomi'!X"&amp;4+15*$A24+4*$A24+5),0)+IF(Analyse!$E$108="X",INDIRECT("'DATA - økonomi'!X"&amp;4+15*$A24+4*$A24+6),0)+IF(Analyse!$E$109="X",INDIRECT("'DATA - økonomi'!X"&amp;4+15*$A24+4*$A24+7),0)+IF(Analyse!$E$110="X",INDIRECT("'DATA - økonomi'!X"&amp;4+15*$A24+4*$A24+8),0)+IF(Analyse!$E$111="X",INDIRECT("'DATA - økonomi'!X"&amp;4+15*$A24+4*$A24+9),0)+IF(Analyse!$E$112="X",INDIRECT("'DATA - økonomi'!X"&amp;4+15*$A24+4*$A24+10),0)+IF(Analyse!$E$115="X",INDIRECT("'DATA - økonomi'!X"&amp;4+15*$A24+4*$A24+11),0)+IF(Analyse!$E$116="X",INDIRECT("'DATA - økonomi'!X"&amp;4+15*$A24+4*$A24+12),0)+IF(Analyse!$E$117="X",INDIRECT("'DATA - økonomi'!X"&amp;4+15*$A24+4*$A24+13),0)+IF(Analyse!$E$129="X",INDIRECT("'DATA - økonomi'!X"&amp;4+15*$A24+4*$A24+14),0)</f>
        <v>0</v>
      </c>
      <c r="Y24" s="42">
        <f ca="1">IF(Analyse!$E$3="X",INDIRECT("'DATA - økonomi'!Y"&amp;4+15*$A24+4*$A24+0),0)+IF(Analyse!$E$4="X",INDIRECT("'DATA - økonomi'!Y"&amp;4+15*$A24+4*$A24+1),0)+IF(Analyse!$E$104="X",INDIRECT("'DATA - økonomi'!Y"&amp;4+15*$A24+4*$A24+2),0)+IF(Analyse!$E$105="X",INDIRECT("'DATA - økonomi'!Y"&amp;4+15*$A24+4*$A24+3),0)+IF(Analyse!$E$106="X",INDIRECT("'DATA - økonomi'!Y"&amp;4+15*$A24+4*$A24+4),0)+IF(Analyse!$E$107="X",INDIRECT("'DATA - økonomi'!Y"&amp;4+15*$A24+4*$A24+5),0)+IF(Analyse!$E$108="X",INDIRECT("'DATA - økonomi'!Y"&amp;4+15*$A24+4*$A24+6),0)+IF(Analyse!$E$109="X",INDIRECT("'DATA - økonomi'!Y"&amp;4+15*$A24+4*$A24+7),0)+IF(Analyse!$E$110="X",INDIRECT("'DATA - økonomi'!Y"&amp;4+15*$A24+4*$A24+8),0)+IF(Analyse!$E$111="X",INDIRECT("'DATA - økonomi'!Y"&amp;4+15*$A24+4*$A24+9),0)+IF(Analyse!$E$112="X",INDIRECT("'DATA - økonomi'!Y"&amp;4+15*$A24+4*$A24+10),0)+IF(Analyse!$E$115="X",INDIRECT("'DATA - økonomi'!Y"&amp;4+15*$A24+4*$A24+11),0)+IF(Analyse!$E$116="X",INDIRECT("'DATA - økonomi'!Y"&amp;4+15*$A24+4*$A24+12),0)+IF(Analyse!$E$117="X",INDIRECT("'DATA - økonomi'!Y"&amp;4+15*$A24+4*$A24+13),0)+IF(Analyse!$E$129="X",INDIRECT("'DATA - økonomi'!Y"&amp;4+15*$A24+4*$A24+14),0)</f>
        <v>0</v>
      </c>
      <c r="Z24" s="42">
        <f ca="1">IF(Analyse!$E$3="X",INDIRECT("'DATA - økonomi'!Z"&amp;4+15*$A24+4*$A24+0),0)+IF(Analyse!$E$4="X",INDIRECT("'DATA - økonomi'!Z"&amp;4+15*$A24+4*$A24+1),0)+IF(Analyse!$E$104="X",INDIRECT("'DATA - økonomi'!Z"&amp;4+15*$A24+4*$A24+2),0)+IF(Analyse!$E$105="X",INDIRECT("'DATA - økonomi'!Z"&amp;4+15*$A24+4*$A24+3),0)+IF(Analyse!$E$106="X",INDIRECT("'DATA - økonomi'!Z"&amp;4+15*$A24+4*$A24+4),0)+IF(Analyse!$E$107="X",INDIRECT("'DATA - økonomi'!Z"&amp;4+15*$A24+4*$A24+5),0)+IF(Analyse!$E$108="X",INDIRECT("'DATA - økonomi'!Z"&amp;4+15*$A24+4*$A24+6),0)+IF(Analyse!$E$109="X",INDIRECT("'DATA - økonomi'!Z"&amp;4+15*$A24+4*$A24+7),0)+IF(Analyse!$E$110="X",INDIRECT("'DATA - økonomi'!Z"&amp;4+15*$A24+4*$A24+8),0)+IF(Analyse!$E$111="X",INDIRECT("'DATA - økonomi'!Z"&amp;4+15*$A24+4*$A24+9),0)+IF(Analyse!$E$112="X",INDIRECT("'DATA - økonomi'!Z"&amp;4+15*$A24+4*$A24+10),0)+IF(Analyse!$E$115="X",INDIRECT("'DATA - økonomi'!Z"&amp;4+15*$A24+4*$A24+11),0)+IF(Analyse!$E$116="X",INDIRECT("'DATA - økonomi'!Z"&amp;4+15*$A24+4*$A24+12),0)+IF(Analyse!$E$117="X",INDIRECT("'DATA - økonomi'!Z"&amp;4+15*$A24+4*$A24+13),0)+IF(Analyse!$E$129="X",INDIRECT("'DATA - økonomi'!Z"&amp;4+15*$A24+4*$A24+14),0)</f>
        <v>0</v>
      </c>
      <c r="AA24" s="36"/>
      <c r="AB24" s="41" t="s">
        <v>32</v>
      </c>
      <c r="AC24" s="42">
        <f ca="1">IF(Analyse!$E$3="X",INDIRECT("'DATA - økonomi'!AC"&amp;4+15*$A24+4*$A24+0),0)+IF(Analyse!$E$4="X",INDIRECT("'DATA - økonomi'!AC"&amp;4+15*$A24+4*$A24+1),0)+IF(Analyse!$E$104="X",INDIRECT("'DATA - økonomi'!AC"&amp;4+15*$A24+4*$A24+2),0)+IF(Analyse!$E$105="X",INDIRECT("'DATA - økonomi'!AC"&amp;4+15*$A24+4*$A24+3),0)+IF(Analyse!$E$106="X",INDIRECT("'DATA - økonomi'!AC"&amp;4+15*$A24+4*$A24+4),0)+IF(Analyse!$E$107="X",INDIRECT("'DATA - økonomi'!AC"&amp;4+15*$A24+4*$A24+5),0)+IF(Analyse!$E$108="X",INDIRECT("'DATA - økonomi'!AC"&amp;4+15*$A24+4*$A24+6),0)+IF(Analyse!$E$109="X",INDIRECT("'DATA - økonomi'!AC"&amp;4+15*$A24+4*$A24+7),0)+IF(Analyse!$E$110="X",INDIRECT("'DATA - økonomi'!AC"&amp;4+15*$A24+4*$A24+8),0)+IF(Analyse!$E$111="X",INDIRECT("'DATA - økonomi'!AC"&amp;4+15*$A24+4*$A24+9),0)+IF(Analyse!$E$112="X",INDIRECT("'DATA - økonomi'!AC"&amp;4+15*$A24+4*$A24+10),0)+IF(Analyse!$E$115="X",INDIRECT("'DATA - økonomi'!AC"&amp;4+15*$A24+4*$A24+11),0)+IF(Analyse!$E$116="X",INDIRECT("'DATA - økonomi'!AC"&amp;4+15*$A24+4*$A24+12),0)+IF(Analyse!$E$117="X",INDIRECT("'DATA - økonomi'!AC"&amp;4+15*$A24+4*$A24+13),0)+IF(Analyse!$E$129="X",INDIRECT("'DATA - økonomi'!AC"&amp;4+15*$A24+4*$A24+14),0)</f>
        <v>0</v>
      </c>
      <c r="AD24" s="42">
        <f ca="1">IF(Analyse!$E$3="X",INDIRECT("'DATA - økonomi'!AD"&amp;4+15*$A24+4*$A24+0),0)+IF(Analyse!$E$4="X",INDIRECT("'DATA - økonomi'!AD"&amp;4+15*$A24+4*$A24+1),0)+IF(Analyse!$E$104="X",INDIRECT("'DATA - økonomi'!AD"&amp;4+15*$A24+4*$A24+2),0)+IF(Analyse!$E$105="X",INDIRECT("'DATA - økonomi'!AD"&amp;4+15*$A24+4*$A24+3),0)+IF(Analyse!$E$106="X",INDIRECT("'DATA - økonomi'!AD"&amp;4+15*$A24+4*$A24+4),0)+IF(Analyse!$E$107="X",INDIRECT("'DATA - økonomi'!AD"&amp;4+15*$A24+4*$A24+5),0)+IF(Analyse!$E$108="X",INDIRECT("'DATA - økonomi'!AD"&amp;4+15*$A24+4*$A24+6),0)+IF(Analyse!$E$109="X",INDIRECT("'DATA - økonomi'!AD"&amp;4+15*$A24+4*$A24+7),0)+IF(Analyse!$E$110="X",INDIRECT("'DATA - økonomi'!AD"&amp;4+15*$A24+4*$A24+8),0)+IF(Analyse!$E$111="X",INDIRECT("'DATA - økonomi'!AD"&amp;4+15*$A24+4*$A24+9),0)+IF(Analyse!$E$112="X",INDIRECT("'DATA - økonomi'!AD"&amp;4+15*$A24+4*$A24+10),0)+IF(Analyse!$E$115="X",INDIRECT("'DATA - økonomi'!AD"&amp;4+15*$A24+4*$A24+11),0)+IF(Analyse!$E$116="X",INDIRECT("'DATA - økonomi'!AD"&amp;4+15*$A24+4*$A24+12),0)+IF(Analyse!$E$117="X",INDIRECT("'DATA - økonomi'!AD"&amp;4+15*$A24+4*$A24+13),0)+IF(Analyse!$E$129="X",INDIRECT("'DATA - økonomi'!AD"&amp;4+15*$A24+4*$A24+14),0)</f>
        <v>0</v>
      </c>
      <c r="AE24" s="42">
        <f ca="1">IF(Analyse!$E$3="X",INDIRECT("'DATA - økonomi'!AE"&amp;4+15*$A24+4*$A24+0),0)+IF(Analyse!$E$4="X",INDIRECT("'DATA - økonomi'!AE"&amp;4+15*$A24+4*$A24+1),0)+IF(Analyse!$E$104="X",INDIRECT("'DATA - økonomi'!AE"&amp;4+15*$A24+4*$A24+2),0)+IF(Analyse!$E$105="X",INDIRECT("'DATA - økonomi'!AE"&amp;4+15*$A24+4*$A24+3),0)+IF(Analyse!$E$106="X",INDIRECT("'DATA - økonomi'!AE"&amp;4+15*$A24+4*$A24+4),0)+IF(Analyse!$E$107="X",INDIRECT("'DATA - økonomi'!AE"&amp;4+15*$A24+4*$A24+5),0)+IF(Analyse!$E$108="X",INDIRECT("'DATA - økonomi'!AE"&amp;4+15*$A24+4*$A24+6),0)+IF(Analyse!$E$109="X",INDIRECT("'DATA - økonomi'!AE"&amp;4+15*$A24+4*$A24+7),0)+IF(Analyse!$E$110="X",INDIRECT("'DATA - økonomi'!AE"&amp;4+15*$A24+4*$A24+8),0)+IF(Analyse!$E$111="X",INDIRECT("'DATA - økonomi'!AE"&amp;4+15*$A24+4*$A24+9),0)+IF(Analyse!$E$112="X",INDIRECT("'DATA - økonomi'!AE"&amp;4+15*$A24+4*$A24+10),0)+IF(Analyse!$E$115="X",INDIRECT("'DATA - økonomi'!AE"&amp;4+15*$A24+4*$A24+11),0)+IF(Analyse!$E$116="X",INDIRECT("'DATA - økonomi'!AE"&amp;4+15*$A24+4*$A24+12),0)+IF(Analyse!$E$117="X",INDIRECT("'DATA - økonomi'!AE"&amp;4+15*$A24+4*$A24+13),0)+IF(Analyse!$E$129="X",INDIRECT("'DATA - økonomi'!AE"&amp;4+15*$A24+4*$A24+14),0)</f>
        <v>0</v>
      </c>
      <c r="AF24" s="42">
        <f ca="1">IF(Analyse!$E$3="X",INDIRECT("'DATA - økonomi'!AF"&amp;4+15*$A24+4*$A24+0),0)+IF(Analyse!$E$4="X",INDIRECT("'DATA - økonomi'!AF"&amp;4+15*$A24+4*$A24+1),0)+IF(Analyse!$E$104="X",INDIRECT("'DATA - økonomi'!AF"&amp;4+15*$A24+4*$A24+2),0)+IF(Analyse!$E$105="X",INDIRECT("'DATA - økonomi'!AF"&amp;4+15*$A24+4*$A24+3),0)+IF(Analyse!$E$106="X",INDIRECT("'DATA - økonomi'!AF"&amp;4+15*$A24+4*$A24+4),0)+IF(Analyse!$E$107="X",INDIRECT("'DATA - økonomi'!AF"&amp;4+15*$A24+4*$A24+5),0)+IF(Analyse!$E$108="X",INDIRECT("'DATA - økonomi'!AF"&amp;4+15*$A24+4*$A24+6),0)+IF(Analyse!$E$109="X",INDIRECT("'DATA - økonomi'!AF"&amp;4+15*$A24+4*$A24+7),0)+IF(Analyse!$E$110="X",INDIRECT("'DATA - økonomi'!AF"&amp;4+15*$A24+4*$A24+8),0)+IF(Analyse!$E$111="X",INDIRECT("'DATA - økonomi'!AF"&amp;4+15*$A24+4*$A24+9),0)+IF(Analyse!$E$112="X",INDIRECT("'DATA - økonomi'!AF"&amp;4+15*$A24+4*$A24+10),0)+IF(Analyse!$E$115="X",INDIRECT("'DATA - økonomi'!AF"&amp;4+15*$A24+4*$A24+11),0)+IF(Analyse!$E$116="X",INDIRECT("'DATA - økonomi'!AF"&amp;4+15*$A24+4*$A24+12),0)+IF(Analyse!$E$117="X",INDIRECT("'DATA - økonomi'!AF"&amp;4+15*$A24+4*$A24+13),0)+IF(Analyse!$E$129="X",INDIRECT("'DATA - økonomi'!AF"&amp;4+15*$A24+4*$A24+14),0)</f>
        <v>0</v>
      </c>
      <c r="AG24" s="42">
        <f ca="1">IF(Analyse!$E$3="X",INDIRECT("'DATA - økonomi'!AG"&amp;4+15*$A24+4*$A24+0),0)+IF(Analyse!$E$4="X",INDIRECT("'DATA - økonomi'!AG"&amp;4+15*$A24+4*$A24+1),0)+IF(Analyse!$E$104="X",INDIRECT("'DATA - økonomi'!AG"&amp;4+15*$A24+4*$A24+2),0)+IF(Analyse!$E$105="X",INDIRECT("'DATA - økonomi'!AG"&amp;4+15*$A24+4*$A24+3),0)+IF(Analyse!$E$106="X",INDIRECT("'DATA - økonomi'!AG"&amp;4+15*$A24+4*$A24+4),0)+IF(Analyse!$E$107="X",INDIRECT("'DATA - økonomi'!AG"&amp;4+15*$A24+4*$A24+5),0)+IF(Analyse!$E$108="X",INDIRECT("'DATA - økonomi'!AG"&amp;4+15*$A24+4*$A24+6),0)+IF(Analyse!$E$109="X",INDIRECT("'DATA - økonomi'!AG"&amp;4+15*$A24+4*$A24+7),0)+IF(Analyse!$E$110="X",INDIRECT("'DATA - økonomi'!AG"&amp;4+15*$A24+4*$A24+8),0)+IF(Analyse!$E$111="X",INDIRECT("'DATA - økonomi'!AG"&amp;4+15*$A24+4*$A24+9),0)+IF(Analyse!$E$112="X",INDIRECT("'DATA - økonomi'!AG"&amp;4+15*$A24+4*$A24+10),0)+IF(Analyse!$E$115="X",INDIRECT("'DATA - økonomi'!AG"&amp;4+15*$A24+4*$A24+11),0)+IF(Analyse!$E$116="X",INDIRECT("'DATA - økonomi'!AG"&amp;4+15*$A24+4*$A24+12),0)+IF(Analyse!$E$117="X",INDIRECT("'DATA - økonomi'!AG"&amp;4+15*$A24+4*$A24+13),0)+IF(Analyse!$E$129="X",INDIRECT("'DATA - økonomi'!AG"&amp;4+15*$A24+4*$A24+14),0)</f>
        <v>0</v>
      </c>
      <c r="AH24" s="42">
        <f ca="1">IF(Analyse!$E$3="X",INDIRECT("'DATA - økonomi'!AH"&amp;4+15*$A24+4*$A24+0),0)+IF(Analyse!$E$4="X",INDIRECT("'DATA - økonomi'!AH"&amp;4+15*$A24+4*$A24+1),0)+IF(Analyse!$E$104="X",INDIRECT("'DATA - økonomi'!AH"&amp;4+15*$A24+4*$A24+2),0)+IF(Analyse!$E$105="X",INDIRECT("'DATA - økonomi'!AH"&amp;4+15*$A24+4*$A24+3),0)+IF(Analyse!$E$106="X",INDIRECT("'DATA - økonomi'!AH"&amp;4+15*$A24+4*$A24+4),0)+IF(Analyse!$E$107="X",INDIRECT("'DATA - økonomi'!AH"&amp;4+15*$A24+4*$A24+5),0)+IF(Analyse!$E$108="X",INDIRECT("'DATA - økonomi'!AH"&amp;4+15*$A24+4*$A24+6),0)+IF(Analyse!$E$109="X",INDIRECT("'DATA - økonomi'!AH"&amp;4+15*$A24+4*$A24+7),0)+IF(Analyse!$E$110="X",INDIRECT("'DATA - økonomi'!AH"&amp;4+15*$A24+4*$A24+8),0)+IF(Analyse!$E$111="X",INDIRECT("'DATA - økonomi'!AH"&amp;4+15*$A24+4*$A24+9),0)+IF(Analyse!$E$112="X",INDIRECT("'DATA - økonomi'!AH"&amp;4+15*$A24+4*$A24+10),0)+IF(Analyse!$E$115="X",INDIRECT("'DATA - økonomi'!AH"&amp;4+15*$A24+4*$A24+11),0)+IF(Analyse!$E$116="X",INDIRECT("'DATA - økonomi'!AH"&amp;4+15*$A24+4*$A24+12),0)+IF(Analyse!$E$117="X",INDIRECT("'DATA - økonomi'!AH"&amp;4+15*$A24+4*$A24+13),0)+IF(Analyse!$E$129="X",INDIRECT("'DATA - økonomi'!AH"&amp;4+15*$A24+4*$A24+14),0)</f>
        <v>0</v>
      </c>
      <c r="AI24" s="42">
        <f ca="1">IF(Analyse!$E$3="X",INDIRECT("'DATA - økonomi'!AI"&amp;4+15*$A24+4*$A24+0),0)+IF(Analyse!$E$4="X",INDIRECT("'DATA - økonomi'!AI"&amp;4+15*$A24+4*$A24+1),0)+IF(Analyse!$E$104="X",INDIRECT("'DATA - økonomi'!AI"&amp;4+15*$A24+4*$A24+2),0)+IF(Analyse!$E$105="X",INDIRECT("'DATA - økonomi'!AI"&amp;4+15*$A24+4*$A24+3),0)+IF(Analyse!$E$106="X",INDIRECT("'DATA - økonomi'!AI"&amp;4+15*$A24+4*$A24+4),0)+IF(Analyse!$E$107="X",INDIRECT("'DATA - økonomi'!AI"&amp;4+15*$A24+4*$A24+5),0)+IF(Analyse!$E$108="X",INDIRECT("'DATA - økonomi'!AI"&amp;4+15*$A24+4*$A24+6),0)+IF(Analyse!$E$109="X",INDIRECT("'DATA - økonomi'!AI"&amp;4+15*$A24+4*$A24+7),0)+IF(Analyse!$E$110="X",INDIRECT("'DATA - økonomi'!AI"&amp;4+15*$A24+4*$A24+8),0)+IF(Analyse!$E$111="X",INDIRECT("'DATA - økonomi'!AI"&amp;4+15*$A24+4*$A24+9),0)+IF(Analyse!$E$112="X",INDIRECT("'DATA - økonomi'!AI"&amp;4+15*$A24+4*$A24+10),0)+IF(Analyse!$E$115="X",INDIRECT("'DATA - økonomi'!AI"&amp;4+15*$A24+4*$A24+11),0)+IF(Analyse!$E$116="X",INDIRECT("'DATA - økonomi'!AI"&amp;4+15*$A24+4*$A24+12),0)+IF(Analyse!$E$117="X",INDIRECT("'DATA - økonomi'!AI"&amp;4+15*$A24+4*$A24+13),0)+IF(Analyse!$E$129="X",INDIRECT("'DATA - økonomi'!AI"&amp;4+15*$A24+4*$A24+14),0)</f>
        <v>0</v>
      </c>
      <c r="AJ24" s="42">
        <f ca="1">IF(Analyse!$E$3="X",INDIRECT("'DATA - økonomi'!AJ"&amp;4+15*$A24+4*$A24+0),0)+IF(Analyse!$E$4="X",INDIRECT("'DATA - økonomi'!AJ"&amp;4+15*$A24+4*$A24+1),0)+IF(Analyse!$E$104="X",INDIRECT("'DATA - økonomi'!AJ"&amp;4+15*$A24+4*$A24+2),0)+IF(Analyse!$E$105="X",INDIRECT("'DATA - økonomi'!AJ"&amp;4+15*$A24+4*$A24+3),0)+IF(Analyse!$E$106="X",INDIRECT("'DATA - økonomi'!AJ"&amp;4+15*$A24+4*$A24+4),0)+IF(Analyse!$E$107="X",INDIRECT("'DATA - økonomi'!AJ"&amp;4+15*$A24+4*$A24+5),0)+IF(Analyse!$E$108="X",INDIRECT("'DATA - økonomi'!AJ"&amp;4+15*$A24+4*$A24+6),0)+IF(Analyse!$E$109="X",INDIRECT("'DATA - økonomi'!AJ"&amp;4+15*$A24+4*$A24+7),0)+IF(Analyse!$E$110="X",INDIRECT("'DATA - økonomi'!AJ"&amp;4+15*$A24+4*$A24+8),0)+IF(Analyse!$E$111="X",INDIRECT("'DATA - økonomi'!AJ"&amp;4+15*$A24+4*$A24+9),0)+IF(Analyse!$E$112="X",INDIRECT("'DATA - økonomi'!AJ"&amp;4+15*$A24+4*$A24+10),0)+IF(Analyse!$E$115="X",INDIRECT("'DATA - økonomi'!AJ"&amp;4+15*$A24+4*$A24+11),0)+IF(Analyse!$E$116="X",INDIRECT("'DATA - økonomi'!AJ"&amp;4+15*$A24+4*$A24+12),0)+IF(Analyse!$E$117="X",INDIRECT("'DATA - økonomi'!AJ"&amp;4+15*$A24+4*$A24+13),0)+IF(Analyse!$E$129="X",INDIRECT("'DATA - økonomi'!AJ"&amp;4+15*$A24+4*$A24+14),0)</f>
        <v>0</v>
      </c>
      <c r="AK24" s="42">
        <f ca="1">IF(Analyse!$E$3="X",INDIRECT("'DATA - økonomi'!AK"&amp;4+15*$A24+4*$A24+0),0)+IF(Analyse!$E$4="X",INDIRECT("'DATA - økonomi'!AK"&amp;4+15*$A24+4*$A24+1),0)+IF(Analyse!$E$104="X",INDIRECT("'DATA - økonomi'!AK"&amp;4+15*$A24+4*$A24+2),0)+IF(Analyse!$E$105="X",INDIRECT("'DATA - økonomi'!AK"&amp;4+15*$A24+4*$A24+3),0)+IF(Analyse!$E$106="X",INDIRECT("'DATA - økonomi'!AK"&amp;4+15*$A24+4*$A24+4),0)+IF(Analyse!$E$107="X",INDIRECT("'DATA - økonomi'!AK"&amp;4+15*$A24+4*$A24+5),0)+IF(Analyse!$E$108="X",INDIRECT("'DATA - økonomi'!AK"&amp;4+15*$A24+4*$A24+6),0)+IF(Analyse!$E$109="X",INDIRECT("'DATA - økonomi'!AK"&amp;4+15*$A24+4*$A24+7),0)+IF(Analyse!$E$110="X",INDIRECT("'DATA - økonomi'!AK"&amp;4+15*$A24+4*$A24+8),0)+IF(Analyse!$E$111="X",INDIRECT("'DATA - økonomi'!AK"&amp;4+15*$A24+4*$A24+9),0)+IF(Analyse!$E$112="X",INDIRECT("'DATA - økonomi'!AK"&amp;4+15*$A24+4*$A24+10),0)+IF(Analyse!$E$115="X",INDIRECT("'DATA - økonomi'!AK"&amp;4+15*$A24+4*$A24+11),0)+IF(Analyse!$E$116="X",INDIRECT("'DATA - økonomi'!AK"&amp;4+15*$A24+4*$A24+12),0)+IF(Analyse!$E$117="X",INDIRECT("'DATA - økonomi'!AK"&amp;4+15*$A24+4*$A24+13),0)+IF(Analyse!$E$129="X",INDIRECT("'DATA - økonomi'!AK"&amp;4+15*$A24+4*$A24+14),0)</f>
        <v>0</v>
      </c>
      <c r="AL24" s="42">
        <f ca="1">IF(Analyse!$E$3="X",INDIRECT("'DATA - økonomi'!AL"&amp;4+15*$A24+4*$A24+0),0)+IF(Analyse!$E$4="X",INDIRECT("'DATA - økonomi'!AL"&amp;4+15*$A24+4*$A24+1),0)+IF(Analyse!$E$104="X",INDIRECT("'DATA - økonomi'!AL"&amp;4+15*$A24+4*$A24+2),0)+IF(Analyse!$E$105="X",INDIRECT("'DATA - økonomi'!AL"&amp;4+15*$A24+4*$A24+3),0)+IF(Analyse!$E$106="X",INDIRECT("'DATA - økonomi'!AL"&amp;4+15*$A24+4*$A24+4),0)+IF(Analyse!$E$107="X",INDIRECT("'DATA - økonomi'!AL"&amp;4+15*$A24+4*$A24+5),0)+IF(Analyse!$E$108="X",INDIRECT("'DATA - økonomi'!AL"&amp;4+15*$A24+4*$A24+6),0)+IF(Analyse!$E$109="X",INDIRECT("'DATA - økonomi'!AL"&amp;4+15*$A24+4*$A24+7),0)+IF(Analyse!$E$110="X",INDIRECT("'DATA - økonomi'!AL"&amp;4+15*$A24+4*$A24+8),0)+IF(Analyse!$E$111="X",INDIRECT("'DATA - økonomi'!AL"&amp;4+15*$A24+4*$A24+9),0)+IF(Analyse!$E$112="X",INDIRECT("'DATA - økonomi'!AL"&amp;4+15*$A24+4*$A24+10),0)+IF(Analyse!$E$115="X",INDIRECT("'DATA - økonomi'!AL"&amp;4+15*$A24+4*$A24+11),0)+IF(Analyse!$E$116="X",INDIRECT("'DATA - økonomi'!AL"&amp;4+15*$A24+4*$A24+12),0)+IF(Analyse!$E$117="X",INDIRECT("'DATA - økonomi'!AL"&amp;4+15*$A24+4*$A24+13),0)+IF(Analyse!$E$129="X",INDIRECT("'DATA - økonomi'!AL"&amp;4+15*$A24+4*$A24+14),0)</f>
        <v>0</v>
      </c>
      <c r="AM24" s="36"/>
      <c r="AN24" s="41" t="s">
        <v>32</v>
      </c>
      <c r="AO24" s="42">
        <f t="shared" ca="1" si="0"/>
        <v>22215.116000000002</v>
      </c>
      <c r="AP24" s="42">
        <f t="shared" ca="1" si="1"/>
        <v>22248.376</v>
      </c>
      <c r="AQ24" s="42">
        <f t="shared" ca="1" si="2"/>
        <v>22215.116000000002</v>
      </c>
      <c r="AR24" s="42">
        <f t="shared" ca="1" si="3"/>
        <v>22248.376</v>
      </c>
      <c r="AS24" s="42">
        <f t="shared" ca="1" si="4"/>
        <v>22469.275000000001</v>
      </c>
      <c r="AT24" s="42">
        <f t="shared" ca="1" si="5"/>
        <v>23129.856</v>
      </c>
      <c r="AU24" s="42">
        <f t="shared" ca="1" si="6"/>
        <v>23393.088000000003</v>
      </c>
      <c r="AV24" s="42">
        <f t="shared" ca="1" si="7"/>
        <v>23442.002999999997</v>
      </c>
      <c r="AW24" s="42">
        <f t="shared" ca="1" si="8"/>
        <v>23532.536999999997</v>
      </c>
      <c r="AX24" s="42">
        <f t="shared" ca="1" si="9"/>
        <v>23309.084999999999</v>
      </c>
      <c r="AY24" s="36"/>
    </row>
    <row r="25" spans="1:51" x14ac:dyDescent="0.25">
      <c r="A25" s="38">
        <v>21</v>
      </c>
      <c r="B25" s="41" t="s">
        <v>33</v>
      </c>
      <c r="C25" s="42">
        <f ca="1">IF(Analyse!$E$3="X",INDIRECT("'DATA - økonomi'!C"&amp;4+15*$A25+4*$A25+0),0)+IF(Analyse!$E$4="X",INDIRECT("'DATA - økonomi'!C"&amp;4+15*$A25+4*$A25+1),0)+IF(Analyse!$E$104="X",INDIRECT("'DATA - økonomi'!C"&amp;4+15*$A25+4*$A25+2),0)+IF(Analyse!$E$105="X",INDIRECT("'DATA - økonomi'!C"&amp;4+15*$A25+4*$A25+3),0)+IF(Analyse!$E$106="X",INDIRECT("'DATA - økonomi'!C"&amp;4+15*$A25+4*$A25+4),0)+IF(Analyse!$E$107="X",INDIRECT("'DATA - økonomi'!C"&amp;4+15*$A25+4*$A25+5),0)+IF(Analyse!$E$108="X",INDIRECT("'DATA - økonomi'!C"&amp;4+15*$A25+4*$A25+6),0)+IF(Analyse!$E$109="X",INDIRECT("'DATA - økonomi'!C"&amp;4+15*$A25+4*$A25+7),0)+IF(Analyse!$E$110="X",INDIRECT("'DATA - økonomi'!C"&amp;4+15*$A25+4*$A25+8),0)+IF(Analyse!$E$111="X",INDIRECT("'DATA - økonomi'!C"&amp;4+15*$A25+4*$A25+9),0)+IF(Analyse!$E$112="X",INDIRECT("'DATA - økonomi'!C"&amp;4+15*$A25+4*$A25+10),0)+IF(Analyse!$E$115="X",INDIRECT("'DATA - økonomi'!C"&amp;4+15*$A25+4*$A25+11),0)+IF(Analyse!$E$116="X",INDIRECT("'DATA - økonomi'!C"&amp;4+15*$A25+4*$A25+12),0)+IF(Analyse!$E$117="X",INDIRECT("'DATA - økonomi'!C"&amp;4+15*$A25+4*$A25+13),0)+IF(Analyse!$E$129="X",INDIRECT("'DATA - økonomi'!C"&amp;4+15*$A25+4*$A25+14),0)</f>
        <v>0</v>
      </c>
      <c r="D25" s="42">
        <f ca="1">IF(Analyse!$E$3="X",INDIRECT("'DATA - økonomi'!D"&amp;4+15*$A25+4*$A25+0),0)+IF(Analyse!$E$4="X",INDIRECT("'DATA - økonomi'!D"&amp;4+15*$A25+4*$A25+1),0)+IF(Analyse!$E$104="X",INDIRECT("'DATA - økonomi'!D"&amp;4+15*$A25+4*$A25+2),0)+IF(Analyse!$E$105="X",INDIRECT("'DATA - økonomi'!D"&amp;4+15*$A25+4*$A25+3),0)+IF(Analyse!$E$106="X",INDIRECT("'DATA - økonomi'!D"&amp;4+15*$A25+4*$A25+4),0)+IF(Analyse!$E$107="X",INDIRECT("'DATA - økonomi'!D"&amp;4+15*$A25+4*$A25+5),0)+IF(Analyse!$E$108="X",INDIRECT("'DATA - økonomi'!D"&amp;4+15*$A25+4*$A25+6),0)+IF(Analyse!$E$109="X",INDIRECT("'DATA - økonomi'!D"&amp;4+15*$A25+4*$A25+7),0)+IF(Analyse!$E$110="X",INDIRECT("'DATA - økonomi'!D"&amp;4+15*$A25+4*$A25+8),0)+IF(Analyse!$E$111="X",INDIRECT("'DATA - økonomi'!D"&amp;4+15*$A25+4*$A25+9),0)+IF(Analyse!$E$112="X",INDIRECT("'DATA - økonomi'!D"&amp;4+15*$A25+4*$A25+10),0)+IF(Analyse!$E$115="X",INDIRECT("'DATA - økonomi'!D"&amp;4+15*$A25+4*$A25+11),0)+IF(Analyse!$E$116="X",INDIRECT("'DATA - økonomi'!D"&amp;4+15*$A25+4*$A25+12),0)+IF(Analyse!$E$117="X",INDIRECT("'DATA - økonomi'!D"&amp;4+15*$A25+4*$A25+13),0)+IF(Analyse!$E$129="X",INDIRECT("'DATA - økonomi'!D"&amp;4+15*$A25+4*$A25+14),0)</f>
        <v>0</v>
      </c>
      <c r="E25" s="42">
        <f ca="1">IF(Analyse!$E$3="X",INDIRECT("'DATA - økonomi'!E"&amp;4+15*$A25+4*$A25+0),0)+IF(Analyse!$E$4="X",INDIRECT("'DATA - økonomi'!E"&amp;4+15*$A25+4*$A25+1),0)+IF(Analyse!$E$104="X",INDIRECT("'DATA - økonomi'!E"&amp;4+15*$A25+4*$A25+2),0)+IF(Analyse!$E$105="X",INDIRECT("'DATA - økonomi'!E"&amp;4+15*$A25+4*$A25+3),0)+IF(Analyse!$E$106="X",INDIRECT("'DATA - økonomi'!E"&amp;4+15*$A25+4*$A25+4),0)+IF(Analyse!$E$107="X",INDIRECT("'DATA - økonomi'!E"&amp;4+15*$A25+4*$A25+5),0)+IF(Analyse!$E$108="X",INDIRECT("'DATA - økonomi'!E"&amp;4+15*$A25+4*$A25+6),0)+IF(Analyse!$E$109="X",INDIRECT("'DATA - økonomi'!E"&amp;4+15*$A25+4*$A25+7),0)+IF(Analyse!$E$110="X",INDIRECT("'DATA - økonomi'!E"&amp;4+15*$A25+4*$A25+8),0)+IF(Analyse!$E$111="X",INDIRECT("'DATA - økonomi'!E"&amp;4+15*$A25+4*$A25+9),0)+IF(Analyse!$E$112="X",INDIRECT("'DATA - økonomi'!E"&amp;4+15*$A25+4*$A25+10),0)+IF(Analyse!$E$115="X",INDIRECT("'DATA - økonomi'!E"&amp;4+15*$A25+4*$A25+11),0)+IF(Analyse!$E$116="X",INDIRECT("'DATA - økonomi'!E"&amp;4+15*$A25+4*$A25+12),0)+IF(Analyse!$E$117="X",INDIRECT("'DATA - økonomi'!E"&amp;4+15*$A25+4*$A25+13),0)+IF(Analyse!$E$129="X",INDIRECT("'DATA - økonomi'!E"&amp;4+15*$A25+4*$A25+14),0)</f>
        <v>0</v>
      </c>
      <c r="F25" s="42">
        <f ca="1">IF(Analyse!$E$3="X",INDIRECT("'DATA - økonomi'!F"&amp;4+15*$A25+4*$A25+0),0)+IF(Analyse!$E$4="X",INDIRECT("'DATA - økonomi'!F"&amp;4+15*$A25+4*$A25+1),0)+IF(Analyse!$E$104="X",INDIRECT("'DATA - økonomi'!F"&amp;4+15*$A25+4*$A25+2),0)+IF(Analyse!$E$105="X",INDIRECT("'DATA - økonomi'!F"&amp;4+15*$A25+4*$A25+3),0)+IF(Analyse!$E$106="X",INDIRECT("'DATA - økonomi'!F"&amp;4+15*$A25+4*$A25+4),0)+IF(Analyse!$E$107="X",INDIRECT("'DATA - økonomi'!F"&amp;4+15*$A25+4*$A25+5),0)+IF(Analyse!$E$108="X",INDIRECT("'DATA - økonomi'!F"&amp;4+15*$A25+4*$A25+6),0)+IF(Analyse!$E$109="X",INDIRECT("'DATA - økonomi'!F"&amp;4+15*$A25+4*$A25+7),0)+IF(Analyse!$E$110="X",INDIRECT("'DATA - økonomi'!F"&amp;4+15*$A25+4*$A25+8),0)+IF(Analyse!$E$111="X",INDIRECT("'DATA - økonomi'!F"&amp;4+15*$A25+4*$A25+9),0)+IF(Analyse!$E$112="X",INDIRECT("'DATA - økonomi'!F"&amp;4+15*$A25+4*$A25+10),0)+IF(Analyse!$E$115="X",INDIRECT("'DATA - økonomi'!F"&amp;4+15*$A25+4*$A25+11),0)+IF(Analyse!$E$116="X",INDIRECT("'DATA - økonomi'!F"&amp;4+15*$A25+4*$A25+12),0)+IF(Analyse!$E$117="X",INDIRECT("'DATA - økonomi'!F"&amp;4+15*$A25+4*$A25+13),0)+IF(Analyse!$E$129="X",INDIRECT("'DATA - økonomi'!F"&amp;4+15*$A25+4*$A25+14),0)</f>
        <v>0</v>
      </c>
      <c r="G25" s="42">
        <f ca="1">IF(Analyse!$E$3="X",INDIRECT("'DATA - økonomi'!G"&amp;4+15*$A25+4*$A25+0),0)+IF(Analyse!$E$4="X",INDIRECT("'DATA - økonomi'!G"&amp;4+15*$A25+4*$A25+1),0)+IF(Analyse!$E$104="X",INDIRECT("'DATA - økonomi'!G"&amp;4+15*$A25+4*$A25+2),0)+IF(Analyse!$E$105="X",INDIRECT("'DATA - økonomi'!G"&amp;4+15*$A25+4*$A25+3),0)+IF(Analyse!$E$106="X",INDIRECT("'DATA - økonomi'!G"&amp;4+15*$A25+4*$A25+4),0)+IF(Analyse!$E$107="X",INDIRECT("'DATA - økonomi'!G"&amp;4+15*$A25+4*$A25+5),0)+IF(Analyse!$E$108="X",INDIRECT("'DATA - økonomi'!G"&amp;4+15*$A25+4*$A25+6),0)+IF(Analyse!$E$109="X",INDIRECT("'DATA - økonomi'!G"&amp;4+15*$A25+4*$A25+7),0)+IF(Analyse!$E$110="X",INDIRECT("'DATA - økonomi'!G"&amp;4+15*$A25+4*$A25+8),0)+IF(Analyse!$E$111="X",INDIRECT("'DATA - økonomi'!G"&amp;4+15*$A25+4*$A25+9),0)+IF(Analyse!$E$112="X",INDIRECT("'DATA - økonomi'!G"&amp;4+15*$A25+4*$A25+10),0)+IF(Analyse!$E$115="X",INDIRECT("'DATA - økonomi'!G"&amp;4+15*$A25+4*$A25+11),0)+IF(Analyse!$E$116="X",INDIRECT("'DATA - økonomi'!G"&amp;4+15*$A25+4*$A25+12),0)+IF(Analyse!$E$117="X",INDIRECT("'DATA - økonomi'!G"&amp;4+15*$A25+4*$A25+13),0)+IF(Analyse!$E$129="X",INDIRECT("'DATA - økonomi'!G"&amp;4+15*$A25+4*$A25+14),0)</f>
        <v>0</v>
      </c>
      <c r="H25" s="42">
        <f ca="1">IF(Analyse!$E$3="X",INDIRECT("'DATA - økonomi'!H"&amp;4+15*$A25+4*$A25+0),0)+IF(Analyse!$E$4="X",INDIRECT("'DATA - økonomi'!H"&amp;4+15*$A25+4*$A25+1),0)+IF(Analyse!$E$104="X",INDIRECT("'DATA - økonomi'!H"&amp;4+15*$A25+4*$A25+2),0)+IF(Analyse!$E$105="X",INDIRECT("'DATA - økonomi'!H"&amp;4+15*$A25+4*$A25+3),0)+IF(Analyse!$E$106="X",INDIRECT("'DATA - økonomi'!H"&amp;4+15*$A25+4*$A25+4),0)+IF(Analyse!$E$107="X",INDIRECT("'DATA - økonomi'!H"&amp;4+15*$A25+4*$A25+5),0)+IF(Analyse!$E$108="X",INDIRECT("'DATA - økonomi'!H"&amp;4+15*$A25+4*$A25+6),0)+IF(Analyse!$E$109="X",INDIRECT("'DATA - økonomi'!H"&amp;4+15*$A25+4*$A25+7),0)+IF(Analyse!$E$110="X",INDIRECT("'DATA - økonomi'!H"&amp;4+15*$A25+4*$A25+8),0)+IF(Analyse!$E$111="X",INDIRECT("'DATA - økonomi'!H"&amp;4+15*$A25+4*$A25+9),0)+IF(Analyse!$E$112="X",INDIRECT("'DATA - økonomi'!H"&amp;4+15*$A25+4*$A25+10),0)+IF(Analyse!$E$115="X",INDIRECT("'DATA - økonomi'!H"&amp;4+15*$A25+4*$A25+11),0)+IF(Analyse!$E$116="X",INDIRECT("'DATA - økonomi'!H"&amp;4+15*$A25+4*$A25+12),0)+IF(Analyse!$E$117="X",INDIRECT("'DATA - økonomi'!H"&amp;4+15*$A25+4*$A25+13),0)+IF(Analyse!$E$129="X",INDIRECT("'DATA - økonomi'!H"&amp;4+15*$A25+4*$A25+14),0)</f>
        <v>0</v>
      </c>
      <c r="I25" s="42">
        <f ca="1">IF(Analyse!$E$3="X",INDIRECT("'DATA - økonomi'!I"&amp;4+15*$A25+4*$A25+0),0)+IF(Analyse!$E$4="X",INDIRECT("'DATA - økonomi'!I"&amp;4+15*$A25+4*$A25+1),0)+IF(Analyse!$E$104="X",INDIRECT("'DATA - økonomi'!I"&amp;4+15*$A25+4*$A25+2),0)+IF(Analyse!$E$105="X",INDIRECT("'DATA - økonomi'!I"&amp;4+15*$A25+4*$A25+3),0)+IF(Analyse!$E$106="X",INDIRECT("'DATA - økonomi'!I"&amp;4+15*$A25+4*$A25+4),0)+IF(Analyse!$E$107="X",INDIRECT("'DATA - økonomi'!I"&amp;4+15*$A25+4*$A25+5),0)+IF(Analyse!$E$108="X",INDIRECT("'DATA - økonomi'!I"&amp;4+15*$A25+4*$A25+6),0)+IF(Analyse!$E$109="X",INDIRECT("'DATA - økonomi'!I"&amp;4+15*$A25+4*$A25+7),0)+IF(Analyse!$E$110="X",INDIRECT("'DATA - økonomi'!I"&amp;4+15*$A25+4*$A25+8),0)+IF(Analyse!$E$111="X",INDIRECT("'DATA - økonomi'!I"&amp;4+15*$A25+4*$A25+9),0)+IF(Analyse!$E$112="X",INDIRECT("'DATA - økonomi'!I"&amp;4+15*$A25+4*$A25+10),0)+IF(Analyse!$E$115="X",INDIRECT("'DATA - økonomi'!I"&amp;4+15*$A25+4*$A25+11),0)+IF(Analyse!$E$116="X",INDIRECT("'DATA - økonomi'!I"&amp;4+15*$A25+4*$A25+12),0)+IF(Analyse!$E$117="X",INDIRECT("'DATA - økonomi'!I"&amp;4+15*$A25+4*$A25+13),0)+IF(Analyse!$E$129="X",INDIRECT("'DATA - økonomi'!I"&amp;4+15*$A25+4*$A25+14),0)</f>
        <v>0</v>
      </c>
      <c r="J25" s="42">
        <f ca="1">IF(Analyse!$E$3="X",INDIRECT("'DATA - økonomi'!J"&amp;4+15*$A25+4*$A25+0),0)+IF(Analyse!$E$4="X",INDIRECT("'DATA - økonomi'!J"&amp;4+15*$A25+4*$A25+1),0)+IF(Analyse!$E$104="X",INDIRECT("'DATA - økonomi'!J"&amp;4+15*$A25+4*$A25+2),0)+IF(Analyse!$E$105="X",INDIRECT("'DATA - økonomi'!J"&amp;4+15*$A25+4*$A25+3),0)+IF(Analyse!$E$106="X",INDIRECT("'DATA - økonomi'!J"&amp;4+15*$A25+4*$A25+4),0)+IF(Analyse!$E$107="X",INDIRECT("'DATA - økonomi'!J"&amp;4+15*$A25+4*$A25+5),0)+IF(Analyse!$E$108="X",INDIRECT("'DATA - økonomi'!J"&amp;4+15*$A25+4*$A25+6),0)+IF(Analyse!$E$109="X",INDIRECT("'DATA - økonomi'!J"&amp;4+15*$A25+4*$A25+7),0)+IF(Analyse!$E$110="X",INDIRECT("'DATA - økonomi'!J"&amp;4+15*$A25+4*$A25+8),0)+IF(Analyse!$E$111="X",INDIRECT("'DATA - økonomi'!J"&amp;4+15*$A25+4*$A25+9),0)+IF(Analyse!$E$112="X",INDIRECT("'DATA - økonomi'!J"&amp;4+15*$A25+4*$A25+10),0)+IF(Analyse!$E$115="X",INDIRECT("'DATA - økonomi'!J"&amp;4+15*$A25+4*$A25+11),0)+IF(Analyse!$E$116="X",INDIRECT("'DATA - økonomi'!J"&amp;4+15*$A25+4*$A25+12),0)+IF(Analyse!$E$117="X",INDIRECT("'DATA - økonomi'!J"&amp;4+15*$A25+4*$A25+13),0)+IF(Analyse!$E$129="X",INDIRECT("'DATA - økonomi'!J"&amp;4+15*$A25+4*$A25+14),0)</f>
        <v>0</v>
      </c>
      <c r="K25" s="42">
        <f ca="1">IF(Analyse!$E$3="X",INDIRECT("'DATA - økonomi'!K"&amp;4+15*$A25+4*$A25+0),0)+IF(Analyse!$E$4="X",INDIRECT("'DATA - økonomi'!K"&amp;4+15*$A25+4*$A25+1),0)+IF(Analyse!$E$104="X",INDIRECT("'DATA - økonomi'!K"&amp;4+15*$A25+4*$A25+2),0)+IF(Analyse!$E$105="X",INDIRECT("'DATA - økonomi'!K"&amp;4+15*$A25+4*$A25+3),0)+IF(Analyse!$E$106="X",INDIRECT("'DATA - økonomi'!K"&amp;4+15*$A25+4*$A25+4),0)+IF(Analyse!$E$107="X",INDIRECT("'DATA - økonomi'!K"&amp;4+15*$A25+4*$A25+5),0)+IF(Analyse!$E$108="X",INDIRECT("'DATA - økonomi'!K"&amp;4+15*$A25+4*$A25+6),0)+IF(Analyse!$E$109="X",INDIRECT("'DATA - økonomi'!K"&amp;4+15*$A25+4*$A25+7),0)+IF(Analyse!$E$110="X",INDIRECT("'DATA - økonomi'!K"&amp;4+15*$A25+4*$A25+8),0)+IF(Analyse!$E$111="X",INDIRECT("'DATA - økonomi'!K"&amp;4+15*$A25+4*$A25+9),0)+IF(Analyse!$E$112="X",INDIRECT("'DATA - økonomi'!K"&amp;4+15*$A25+4*$A25+10),0)+IF(Analyse!$E$115="X",INDIRECT("'DATA - økonomi'!K"&amp;4+15*$A25+4*$A25+11),0)+IF(Analyse!$E$116="X",INDIRECT("'DATA - økonomi'!K"&amp;4+15*$A25+4*$A25+12),0)+IF(Analyse!$E$117="X",INDIRECT("'DATA - økonomi'!K"&amp;4+15*$A25+4*$A25+13),0)+IF(Analyse!$E$129="X",INDIRECT("'DATA - økonomi'!K"&amp;4+15*$A25+4*$A25+14),0)</f>
        <v>0</v>
      </c>
      <c r="L25" s="42">
        <f ca="1">IF(Analyse!$E$3="X",INDIRECT("'DATA - økonomi'!L"&amp;4+15*$A25+4*$A25+0),0)+IF(Analyse!$E$4="X",INDIRECT("'DATA - økonomi'!L"&amp;4+15*$A25+4*$A25+1),0)+IF(Analyse!$E$104="X",INDIRECT("'DATA - økonomi'!L"&amp;4+15*$A25+4*$A25+2),0)+IF(Analyse!$E$105="X",INDIRECT("'DATA - økonomi'!L"&amp;4+15*$A25+4*$A25+3),0)+IF(Analyse!$E$106="X",INDIRECT("'DATA - økonomi'!L"&amp;4+15*$A25+4*$A25+4),0)+IF(Analyse!$E$107="X",INDIRECT("'DATA - økonomi'!L"&amp;4+15*$A25+4*$A25+5),0)+IF(Analyse!$E$108="X",INDIRECT("'DATA - økonomi'!L"&amp;4+15*$A25+4*$A25+6),0)+IF(Analyse!$E$109="X",INDIRECT("'DATA - økonomi'!L"&amp;4+15*$A25+4*$A25+7),0)+IF(Analyse!$E$110="X",INDIRECT("'DATA - økonomi'!L"&amp;4+15*$A25+4*$A25+8),0)+IF(Analyse!$E$111="X",INDIRECT("'DATA - økonomi'!L"&amp;4+15*$A25+4*$A25+9),0)+IF(Analyse!$E$112="X",INDIRECT("'DATA - økonomi'!L"&amp;4+15*$A25+4*$A25+10),0)+IF(Analyse!$E$115="X",INDIRECT("'DATA - økonomi'!L"&amp;4+15*$A25+4*$A25+11),0)+IF(Analyse!$E$116="X",INDIRECT("'DATA - økonomi'!L"&amp;4+15*$A25+4*$A25+12),0)+IF(Analyse!$E$117="X",INDIRECT("'DATA - økonomi'!L"&amp;4+15*$A25+4*$A25+13),0)+IF(Analyse!$E$129="X",INDIRECT("'DATA - økonomi'!L"&amp;4+15*$A25+4*$A25+14),0)</f>
        <v>0</v>
      </c>
      <c r="M25" s="42">
        <f ca="1">IF(Analyse!$E$3="X",INDIRECT("'DATA - økonomi'!M"&amp;4+15*$A25+4*$A25+0),0)+IF(Analyse!$E$4="X",INDIRECT("'DATA - økonomi'!M"&amp;4+15*$A25+4*$A25+1),0)+IF(Analyse!$E$104="X",INDIRECT("'DATA - økonomi'!M"&amp;4+15*$A25+4*$A25+2),0)+IF(Analyse!$E$105="X",INDIRECT("'DATA - økonomi'!M"&amp;4+15*$A25+4*$A25+3),0)+IF(Analyse!$E$106="X",INDIRECT("'DATA - økonomi'!M"&amp;4+15*$A25+4*$A25+4),0)+IF(Analyse!$E$107="X",INDIRECT("'DATA - økonomi'!M"&amp;4+15*$A25+4*$A25+5),0)+IF(Analyse!$E$108="X",INDIRECT("'DATA - økonomi'!M"&amp;4+15*$A25+4*$A25+6),0)+IF(Analyse!$E$109="X",INDIRECT("'DATA - økonomi'!M"&amp;4+15*$A25+4*$A25+7),0)+IF(Analyse!$E$110="X",INDIRECT("'DATA - økonomi'!M"&amp;4+15*$A25+4*$A25+8),0)+IF(Analyse!$E$111="X",INDIRECT("'DATA - økonomi'!M"&amp;4+15*$A25+4*$A25+9),0)+IF(Analyse!$E$112="X",INDIRECT("'DATA - økonomi'!M"&amp;4+15*$A25+4*$A25+10),0)+IF(Analyse!$E$115="X",INDIRECT("'DATA - økonomi'!M"&amp;4+15*$A25+4*$A25+11),0)+IF(Analyse!$E$116="X",INDIRECT("'DATA - økonomi'!M"&amp;4+15*$A25+4*$A25+12),0)+IF(Analyse!$E$117="X",INDIRECT("'DATA - økonomi'!M"&amp;4+15*$A25+4*$A25+13),0)+IF(Analyse!$E$129="X",INDIRECT("'DATA - økonomi'!M"&amp;4+15*$A25+4*$A25+14),0)</f>
        <v>0</v>
      </c>
      <c r="N25" s="38"/>
      <c r="O25" s="41" t="s">
        <v>33</v>
      </c>
      <c r="P25" s="42">
        <f ca="1">IF(Analyse!$E$3="X",INDIRECT("'DATA - økonomi'!P"&amp;4+15*$A25+4*$A25+0),0)+IF(Analyse!$E$4="X",INDIRECT("'DATA - økonomi'!P"&amp;4+15*$A25+4*$A25+1),0)+IF(Analyse!$E$104="X",INDIRECT("'DATA - økonomi'!P"&amp;4+15*$A25+4*$A25+2),0)+IF(Analyse!$E$105="X",INDIRECT("'DATA - økonomi'!P"&amp;4+15*$A25+4*$A25+3),0)+IF(Analyse!$E$106="X",INDIRECT("'DATA - økonomi'!P"&amp;4+15*$A25+4*$A25+4),0)+IF(Analyse!$E$107="X",INDIRECT("'DATA - økonomi'!P"&amp;4+15*$A25+4*$A25+5),0)+IF(Analyse!$E$108="X",INDIRECT("'DATA - økonomi'!P"&amp;4+15*$A25+4*$A25+6),0)+IF(Analyse!$E$109="X",INDIRECT("'DATA - økonomi'!P"&amp;4+15*$A25+4*$A25+7),0)+IF(Analyse!$E$110="X",INDIRECT("'DATA - økonomi'!P"&amp;4+15*$A25+4*$A25+8),0)+IF(Analyse!$E$111="X",INDIRECT("'DATA - økonomi'!P"&amp;4+15*$A25+4*$A25+9),0)+IF(Analyse!$E$112="X",INDIRECT("'DATA - økonomi'!P"&amp;4+15*$A25+4*$A25+10),0)+IF(Analyse!$E$115="X",INDIRECT("'DATA - økonomi'!P"&amp;4+15*$A25+4*$A25+11),0)+IF(Analyse!$E$116="X",INDIRECT("'DATA - økonomi'!P"&amp;4+15*$A25+4*$A25+12),0)+IF(Analyse!$E$117="X",INDIRECT("'DATA - økonomi'!P"&amp;4+15*$A25+4*$A25+13),0)+IF(Analyse!$E$129="X",INDIRECT("'DATA - økonomi'!P"&amp;4+15*$A25+4*$A25+14),0)</f>
        <v>0</v>
      </c>
      <c r="Q25" s="42">
        <f ca="1">IF(Analyse!$E$3="X",INDIRECT("'DATA - økonomi'!Q"&amp;4+15*$A25+4*$A25+0),0)+IF(Analyse!$E$4="X",INDIRECT("'DATA - økonomi'!Q"&amp;4+15*$A25+4*$A25+1),0)+IF(Analyse!$E$104="X",INDIRECT("'DATA - økonomi'!Q"&amp;4+15*$A25+4*$A25+2),0)+IF(Analyse!$E$105="X",INDIRECT("'DATA - økonomi'!Q"&amp;4+15*$A25+4*$A25+3),0)+IF(Analyse!$E$106="X",INDIRECT("'DATA - økonomi'!Q"&amp;4+15*$A25+4*$A25+4),0)+IF(Analyse!$E$107="X",INDIRECT("'DATA - økonomi'!Q"&amp;4+15*$A25+4*$A25+5),0)+IF(Analyse!$E$108="X",INDIRECT("'DATA - økonomi'!Q"&amp;4+15*$A25+4*$A25+6),0)+IF(Analyse!$E$109="X",INDIRECT("'DATA - økonomi'!Q"&amp;4+15*$A25+4*$A25+7),0)+IF(Analyse!$E$110="X",INDIRECT("'DATA - økonomi'!Q"&amp;4+15*$A25+4*$A25+8),0)+IF(Analyse!$E$111="X",INDIRECT("'DATA - økonomi'!Q"&amp;4+15*$A25+4*$A25+9),0)+IF(Analyse!$E$112="X",INDIRECT("'DATA - økonomi'!Q"&amp;4+15*$A25+4*$A25+10),0)+IF(Analyse!$E$115="X",INDIRECT("'DATA - økonomi'!Q"&amp;4+15*$A25+4*$A25+11),0)+IF(Analyse!$E$116="X",INDIRECT("'DATA - økonomi'!Q"&amp;4+15*$A25+4*$A25+12),0)+IF(Analyse!$E$117="X",INDIRECT("'DATA - økonomi'!Q"&amp;4+15*$A25+4*$A25+13),0)+IF(Analyse!$E$129="X",INDIRECT("'DATA - økonomi'!Q"&amp;4+15*$A25+4*$A25+14),0)</f>
        <v>0</v>
      </c>
      <c r="R25" s="42">
        <f ca="1">IF(Analyse!$E$3="X",INDIRECT("'DATA - økonomi'!R"&amp;4+15*$A25+4*$A25+0),0)+IF(Analyse!$E$4="X",INDIRECT("'DATA - økonomi'!R"&amp;4+15*$A25+4*$A25+1),0)+IF(Analyse!$E$104="X",INDIRECT("'DATA - økonomi'!R"&amp;4+15*$A25+4*$A25+2),0)+IF(Analyse!$E$105="X",INDIRECT("'DATA - økonomi'!R"&amp;4+15*$A25+4*$A25+3),0)+IF(Analyse!$E$106="X",INDIRECT("'DATA - økonomi'!R"&amp;4+15*$A25+4*$A25+4),0)+IF(Analyse!$E$107="X",INDIRECT("'DATA - økonomi'!R"&amp;4+15*$A25+4*$A25+5),0)+IF(Analyse!$E$108="X",INDIRECT("'DATA - økonomi'!R"&amp;4+15*$A25+4*$A25+6),0)+IF(Analyse!$E$109="X",INDIRECT("'DATA - økonomi'!R"&amp;4+15*$A25+4*$A25+7),0)+IF(Analyse!$E$110="X",INDIRECT("'DATA - økonomi'!R"&amp;4+15*$A25+4*$A25+8),0)+IF(Analyse!$E$111="X",INDIRECT("'DATA - økonomi'!R"&amp;4+15*$A25+4*$A25+9),0)+IF(Analyse!$E$112="X",INDIRECT("'DATA - økonomi'!R"&amp;4+15*$A25+4*$A25+10),0)+IF(Analyse!$E$115="X",INDIRECT("'DATA - økonomi'!R"&amp;4+15*$A25+4*$A25+11),0)+IF(Analyse!$E$116="X",INDIRECT("'DATA - økonomi'!R"&amp;4+15*$A25+4*$A25+12),0)+IF(Analyse!$E$117="X",INDIRECT("'DATA - økonomi'!R"&amp;4+15*$A25+4*$A25+13),0)+IF(Analyse!$E$129="X",INDIRECT("'DATA - økonomi'!R"&amp;4+15*$A25+4*$A25+14),0)</f>
        <v>0</v>
      </c>
      <c r="S25" s="42">
        <f ca="1">IF(Analyse!$E$3="X",INDIRECT("'DATA - økonomi'!S"&amp;4+15*$A25+4*$A25+0),0)+IF(Analyse!$E$4="X",INDIRECT("'DATA - økonomi'!S"&amp;4+15*$A25+4*$A25+1),0)+IF(Analyse!$E$104="X",INDIRECT("'DATA - økonomi'!S"&amp;4+15*$A25+4*$A25+2),0)+IF(Analyse!$E$105="X",INDIRECT("'DATA - økonomi'!S"&amp;4+15*$A25+4*$A25+3),0)+IF(Analyse!$E$106="X",INDIRECT("'DATA - økonomi'!S"&amp;4+15*$A25+4*$A25+4),0)+IF(Analyse!$E$107="X",INDIRECT("'DATA - økonomi'!S"&amp;4+15*$A25+4*$A25+5),0)+IF(Analyse!$E$108="X",INDIRECT("'DATA - økonomi'!S"&amp;4+15*$A25+4*$A25+6),0)+IF(Analyse!$E$109="X",INDIRECT("'DATA - økonomi'!S"&amp;4+15*$A25+4*$A25+7),0)+IF(Analyse!$E$110="X",INDIRECT("'DATA - økonomi'!S"&amp;4+15*$A25+4*$A25+8),0)+IF(Analyse!$E$111="X",INDIRECT("'DATA - økonomi'!S"&amp;4+15*$A25+4*$A25+9),0)+IF(Analyse!$E$112="X",INDIRECT("'DATA - økonomi'!S"&amp;4+15*$A25+4*$A25+10),0)+IF(Analyse!$E$115="X",INDIRECT("'DATA - økonomi'!S"&amp;4+15*$A25+4*$A25+11),0)+IF(Analyse!$E$116="X",INDIRECT("'DATA - økonomi'!S"&amp;4+15*$A25+4*$A25+12),0)+IF(Analyse!$E$117="X",INDIRECT("'DATA - økonomi'!S"&amp;4+15*$A25+4*$A25+13),0)+IF(Analyse!$E$129="X",INDIRECT("'DATA - økonomi'!S"&amp;4+15*$A25+4*$A25+14),0)</f>
        <v>0</v>
      </c>
      <c r="T25" s="42">
        <f ca="1">IF(Analyse!$E$3="X",INDIRECT("'DATA - økonomi'!T"&amp;4+15*$A25+4*$A25+0),0)+IF(Analyse!$E$4="X",INDIRECT("'DATA - økonomi'!T"&amp;4+15*$A25+4*$A25+1),0)+IF(Analyse!$E$104="X",INDIRECT("'DATA - økonomi'!T"&amp;4+15*$A25+4*$A25+2),0)+IF(Analyse!$E$105="X",INDIRECT("'DATA - økonomi'!T"&amp;4+15*$A25+4*$A25+3),0)+IF(Analyse!$E$106="X",INDIRECT("'DATA - økonomi'!T"&amp;4+15*$A25+4*$A25+4),0)+IF(Analyse!$E$107="X",INDIRECT("'DATA - økonomi'!T"&amp;4+15*$A25+4*$A25+5),0)+IF(Analyse!$E$108="X",INDIRECT("'DATA - økonomi'!T"&amp;4+15*$A25+4*$A25+6),0)+IF(Analyse!$E$109="X",INDIRECT("'DATA - økonomi'!T"&amp;4+15*$A25+4*$A25+7),0)+IF(Analyse!$E$110="X",INDIRECT("'DATA - økonomi'!T"&amp;4+15*$A25+4*$A25+8),0)+IF(Analyse!$E$111="X",INDIRECT("'DATA - økonomi'!T"&amp;4+15*$A25+4*$A25+9),0)+IF(Analyse!$E$112="X",INDIRECT("'DATA - økonomi'!T"&amp;4+15*$A25+4*$A25+10),0)+IF(Analyse!$E$115="X",INDIRECT("'DATA - økonomi'!T"&amp;4+15*$A25+4*$A25+11),0)+IF(Analyse!$E$116="X",INDIRECT("'DATA - økonomi'!T"&amp;4+15*$A25+4*$A25+12),0)+IF(Analyse!$E$117="X",INDIRECT("'DATA - økonomi'!T"&amp;4+15*$A25+4*$A25+13),0)+IF(Analyse!$E$129="X",INDIRECT("'DATA - økonomi'!T"&amp;4+15*$A25+4*$A25+14),0)</f>
        <v>0</v>
      </c>
      <c r="U25" s="42">
        <f ca="1">IF(Analyse!$E$3="X",INDIRECT("'DATA - økonomi'!U"&amp;4+15*$A25+4*$A25+0),0)+IF(Analyse!$E$4="X",INDIRECT("'DATA - økonomi'!U"&amp;4+15*$A25+4*$A25+1),0)+IF(Analyse!$E$104="X",INDIRECT("'DATA - økonomi'!U"&amp;4+15*$A25+4*$A25+2),0)+IF(Analyse!$E$105="X",INDIRECT("'DATA - økonomi'!U"&amp;4+15*$A25+4*$A25+3),0)+IF(Analyse!$E$106="X",INDIRECT("'DATA - økonomi'!U"&amp;4+15*$A25+4*$A25+4),0)+IF(Analyse!$E$107="X",INDIRECT("'DATA - økonomi'!U"&amp;4+15*$A25+4*$A25+5),0)+IF(Analyse!$E$108="X",INDIRECT("'DATA - økonomi'!U"&amp;4+15*$A25+4*$A25+6),0)+IF(Analyse!$E$109="X",INDIRECT("'DATA - økonomi'!U"&amp;4+15*$A25+4*$A25+7),0)+IF(Analyse!$E$110="X",INDIRECT("'DATA - økonomi'!U"&amp;4+15*$A25+4*$A25+8),0)+IF(Analyse!$E$111="X",INDIRECT("'DATA - økonomi'!U"&amp;4+15*$A25+4*$A25+9),0)+IF(Analyse!$E$112="X",INDIRECT("'DATA - økonomi'!U"&amp;4+15*$A25+4*$A25+10),0)+IF(Analyse!$E$115="X",INDIRECT("'DATA - økonomi'!U"&amp;4+15*$A25+4*$A25+11),0)+IF(Analyse!$E$116="X",INDIRECT("'DATA - økonomi'!U"&amp;4+15*$A25+4*$A25+12),0)+IF(Analyse!$E$117="X",INDIRECT("'DATA - økonomi'!U"&amp;4+15*$A25+4*$A25+13),0)+IF(Analyse!$E$129="X",INDIRECT("'DATA - økonomi'!U"&amp;4+15*$A25+4*$A25+14),0)</f>
        <v>0</v>
      </c>
      <c r="V25" s="42">
        <f ca="1">IF(Analyse!$E$3="X",INDIRECT("'DATA - økonomi'!V"&amp;4+15*$A25+4*$A25+0),0)+IF(Analyse!$E$4="X",INDIRECT("'DATA - økonomi'!V"&amp;4+15*$A25+4*$A25+1),0)+IF(Analyse!$E$104="X",INDIRECT("'DATA - økonomi'!V"&amp;4+15*$A25+4*$A25+2),0)+IF(Analyse!$E$105="X",INDIRECT("'DATA - økonomi'!V"&amp;4+15*$A25+4*$A25+3),0)+IF(Analyse!$E$106="X",INDIRECT("'DATA - økonomi'!V"&amp;4+15*$A25+4*$A25+4),0)+IF(Analyse!$E$107="X",INDIRECT("'DATA - økonomi'!V"&amp;4+15*$A25+4*$A25+5),0)+IF(Analyse!$E$108="X",INDIRECT("'DATA - økonomi'!V"&amp;4+15*$A25+4*$A25+6),0)+IF(Analyse!$E$109="X",INDIRECT("'DATA - økonomi'!V"&amp;4+15*$A25+4*$A25+7),0)+IF(Analyse!$E$110="X",INDIRECT("'DATA - økonomi'!V"&amp;4+15*$A25+4*$A25+8),0)+IF(Analyse!$E$111="X",INDIRECT("'DATA - økonomi'!V"&amp;4+15*$A25+4*$A25+9),0)+IF(Analyse!$E$112="X",INDIRECT("'DATA - økonomi'!V"&amp;4+15*$A25+4*$A25+10),0)+IF(Analyse!$E$115="X",INDIRECT("'DATA - økonomi'!V"&amp;4+15*$A25+4*$A25+11),0)+IF(Analyse!$E$116="X",INDIRECT("'DATA - økonomi'!V"&amp;4+15*$A25+4*$A25+12),0)+IF(Analyse!$E$117="X",INDIRECT("'DATA - økonomi'!V"&amp;4+15*$A25+4*$A25+13),0)+IF(Analyse!$E$129="X",INDIRECT("'DATA - økonomi'!V"&amp;4+15*$A25+4*$A25+14),0)</f>
        <v>0</v>
      </c>
      <c r="W25" s="42">
        <f ca="1">IF(Analyse!$E$3="X",INDIRECT("'DATA - økonomi'!W"&amp;4+15*$A25+4*$A25+0),0)+IF(Analyse!$E$4="X",INDIRECT("'DATA - økonomi'!W"&amp;4+15*$A25+4*$A25+1),0)+IF(Analyse!$E$104="X",INDIRECT("'DATA - økonomi'!W"&amp;4+15*$A25+4*$A25+2),0)+IF(Analyse!$E$105="X",INDIRECT("'DATA - økonomi'!W"&amp;4+15*$A25+4*$A25+3),0)+IF(Analyse!$E$106="X",INDIRECT("'DATA - økonomi'!W"&amp;4+15*$A25+4*$A25+4),0)+IF(Analyse!$E$107="X",INDIRECT("'DATA - økonomi'!W"&amp;4+15*$A25+4*$A25+5),0)+IF(Analyse!$E$108="X",INDIRECT("'DATA - økonomi'!W"&amp;4+15*$A25+4*$A25+6),0)+IF(Analyse!$E$109="X",INDIRECT("'DATA - økonomi'!W"&amp;4+15*$A25+4*$A25+7),0)+IF(Analyse!$E$110="X",INDIRECT("'DATA - økonomi'!W"&amp;4+15*$A25+4*$A25+8),0)+IF(Analyse!$E$111="X",INDIRECT("'DATA - økonomi'!W"&amp;4+15*$A25+4*$A25+9),0)+IF(Analyse!$E$112="X",INDIRECT("'DATA - økonomi'!W"&amp;4+15*$A25+4*$A25+10),0)+IF(Analyse!$E$115="X",INDIRECT("'DATA - økonomi'!W"&amp;4+15*$A25+4*$A25+11),0)+IF(Analyse!$E$116="X",INDIRECT("'DATA - økonomi'!W"&amp;4+15*$A25+4*$A25+12),0)+IF(Analyse!$E$117="X",INDIRECT("'DATA - økonomi'!W"&amp;4+15*$A25+4*$A25+13),0)+IF(Analyse!$E$129="X",INDIRECT("'DATA - økonomi'!W"&amp;4+15*$A25+4*$A25+14),0)</f>
        <v>0</v>
      </c>
      <c r="X25" s="42">
        <f ca="1">IF(Analyse!$E$3="X",INDIRECT("'DATA - økonomi'!X"&amp;4+15*$A25+4*$A25+0),0)+IF(Analyse!$E$4="X",INDIRECT("'DATA - økonomi'!X"&amp;4+15*$A25+4*$A25+1),0)+IF(Analyse!$E$104="X",INDIRECT("'DATA - økonomi'!X"&amp;4+15*$A25+4*$A25+2),0)+IF(Analyse!$E$105="X",INDIRECT("'DATA - økonomi'!X"&amp;4+15*$A25+4*$A25+3),0)+IF(Analyse!$E$106="X",INDIRECT("'DATA - økonomi'!X"&amp;4+15*$A25+4*$A25+4),0)+IF(Analyse!$E$107="X",INDIRECT("'DATA - økonomi'!X"&amp;4+15*$A25+4*$A25+5),0)+IF(Analyse!$E$108="X",INDIRECT("'DATA - økonomi'!X"&amp;4+15*$A25+4*$A25+6),0)+IF(Analyse!$E$109="X",INDIRECT("'DATA - økonomi'!X"&amp;4+15*$A25+4*$A25+7),0)+IF(Analyse!$E$110="X",INDIRECT("'DATA - økonomi'!X"&amp;4+15*$A25+4*$A25+8),0)+IF(Analyse!$E$111="X",INDIRECT("'DATA - økonomi'!X"&amp;4+15*$A25+4*$A25+9),0)+IF(Analyse!$E$112="X",INDIRECT("'DATA - økonomi'!X"&amp;4+15*$A25+4*$A25+10),0)+IF(Analyse!$E$115="X",INDIRECT("'DATA - økonomi'!X"&amp;4+15*$A25+4*$A25+11),0)+IF(Analyse!$E$116="X",INDIRECT("'DATA - økonomi'!X"&amp;4+15*$A25+4*$A25+12),0)+IF(Analyse!$E$117="X",INDIRECT("'DATA - økonomi'!X"&amp;4+15*$A25+4*$A25+13),0)+IF(Analyse!$E$129="X",INDIRECT("'DATA - økonomi'!X"&amp;4+15*$A25+4*$A25+14),0)</f>
        <v>0</v>
      </c>
      <c r="Y25" s="42">
        <f ca="1">IF(Analyse!$E$3="X",INDIRECT("'DATA - økonomi'!Y"&amp;4+15*$A25+4*$A25+0),0)+IF(Analyse!$E$4="X",INDIRECT("'DATA - økonomi'!Y"&amp;4+15*$A25+4*$A25+1),0)+IF(Analyse!$E$104="X",INDIRECT("'DATA - økonomi'!Y"&amp;4+15*$A25+4*$A25+2),0)+IF(Analyse!$E$105="X",INDIRECT("'DATA - økonomi'!Y"&amp;4+15*$A25+4*$A25+3),0)+IF(Analyse!$E$106="X",INDIRECT("'DATA - økonomi'!Y"&amp;4+15*$A25+4*$A25+4),0)+IF(Analyse!$E$107="X",INDIRECT("'DATA - økonomi'!Y"&amp;4+15*$A25+4*$A25+5),0)+IF(Analyse!$E$108="X",INDIRECT("'DATA - økonomi'!Y"&amp;4+15*$A25+4*$A25+6),0)+IF(Analyse!$E$109="X",INDIRECT("'DATA - økonomi'!Y"&amp;4+15*$A25+4*$A25+7),0)+IF(Analyse!$E$110="X",INDIRECT("'DATA - økonomi'!Y"&amp;4+15*$A25+4*$A25+8),0)+IF(Analyse!$E$111="X",INDIRECT("'DATA - økonomi'!Y"&amp;4+15*$A25+4*$A25+9),0)+IF(Analyse!$E$112="X",INDIRECT("'DATA - økonomi'!Y"&amp;4+15*$A25+4*$A25+10),0)+IF(Analyse!$E$115="X",INDIRECT("'DATA - økonomi'!Y"&amp;4+15*$A25+4*$A25+11),0)+IF(Analyse!$E$116="X",INDIRECT("'DATA - økonomi'!Y"&amp;4+15*$A25+4*$A25+12),0)+IF(Analyse!$E$117="X",INDIRECT("'DATA - økonomi'!Y"&amp;4+15*$A25+4*$A25+13),0)+IF(Analyse!$E$129="X",INDIRECT("'DATA - økonomi'!Y"&amp;4+15*$A25+4*$A25+14),0)</f>
        <v>0</v>
      </c>
      <c r="Z25" s="42">
        <f ca="1">IF(Analyse!$E$3="X",INDIRECT("'DATA - økonomi'!Z"&amp;4+15*$A25+4*$A25+0),0)+IF(Analyse!$E$4="X",INDIRECT("'DATA - økonomi'!Z"&amp;4+15*$A25+4*$A25+1),0)+IF(Analyse!$E$104="X",INDIRECT("'DATA - økonomi'!Z"&amp;4+15*$A25+4*$A25+2),0)+IF(Analyse!$E$105="X",INDIRECT("'DATA - økonomi'!Z"&amp;4+15*$A25+4*$A25+3),0)+IF(Analyse!$E$106="X",INDIRECT("'DATA - økonomi'!Z"&amp;4+15*$A25+4*$A25+4),0)+IF(Analyse!$E$107="X",INDIRECT("'DATA - økonomi'!Z"&amp;4+15*$A25+4*$A25+5),0)+IF(Analyse!$E$108="X",INDIRECT("'DATA - økonomi'!Z"&amp;4+15*$A25+4*$A25+6),0)+IF(Analyse!$E$109="X",INDIRECT("'DATA - økonomi'!Z"&amp;4+15*$A25+4*$A25+7),0)+IF(Analyse!$E$110="X",INDIRECT("'DATA - økonomi'!Z"&amp;4+15*$A25+4*$A25+8),0)+IF(Analyse!$E$111="X",INDIRECT("'DATA - økonomi'!Z"&amp;4+15*$A25+4*$A25+9),0)+IF(Analyse!$E$112="X",INDIRECT("'DATA - økonomi'!Z"&amp;4+15*$A25+4*$A25+10),0)+IF(Analyse!$E$115="X",INDIRECT("'DATA - økonomi'!Z"&amp;4+15*$A25+4*$A25+11),0)+IF(Analyse!$E$116="X",INDIRECT("'DATA - økonomi'!Z"&amp;4+15*$A25+4*$A25+12),0)+IF(Analyse!$E$117="X",INDIRECT("'DATA - økonomi'!Z"&amp;4+15*$A25+4*$A25+13),0)+IF(Analyse!$E$129="X",INDIRECT("'DATA - økonomi'!Z"&amp;4+15*$A25+4*$A25+14),0)</f>
        <v>0</v>
      </c>
      <c r="AA25" s="36"/>
      <c r="AB25" s="41" t="s">
        <v>33</v>
      </c>
      <c r="AC25" s="42">
        <f ca="1">IF(Analyse!$E$3="X",INDIRECT("'DATA - økonomi'!AC"&amp;4+15*$A25+4*$A25+0),0)+IF(Analyse!$E$4="X",INDIRECT("'DATA - økonomi'!AC"&amp;4+15*$A25+4*$A25+1),0)+IF(Analyse!$E$104="X",INDIRECT("'DATA - økonomi'!AC"&amp;4+15*$A25+4*$A25+2),0)+IF(Analyse!$E$105="X",INDIRECT("'DATA - økonomi'!AC"&amp;4+15*$A25+4*$A25+3),0)+IF(Analyse!$E$106="X",INDIRECT("'DATA - økonomi'!AC"&amp;4+15*$A25+4*$A25+4),0)+IF(Analyse!$E$107="X",INDIRECT("'DATA - økonomi'!AC"&amp;4+15*$A25+4*$A25+5),0)+IF(Analyse!$E$108="X",INDIRECT("'DATA - økonomi'!AC"&amp;4+15*$A25+4*$A25+6),0)+IF(Analyse!$E$109="X",INDIRECT("'DATA - økonomi'!AC"&amp;4+15*$A25+4*$A25+7),0)+IF(Analyse!$E$110="X",INDIRECT("'DATA - økonomi'!AC"&amp;4+15*$A25+4*$A25+8),0)+IF(Analyse!$E$111="X",INDIRECT("'DATA - økonomi'!AC"&amp;4+15*$A25+4*$A25+9),0)+IF(Analyse!$E$112="X",INDIRECT("'DATA - økonomi'!AC"&amp;4+15*$A25+4*$A25+10),0)+IF(Analyse!$E$115="X",INDIRECT("'DATA - økonomi'!AC"&amp;4+15*$A25+4*$A25+11),0)+IF(Analyse!$E$116="X",INDIRECT("'DATA - økonomi'!AC"&amp;4+15*$A25+4*$A25+12),0)+IF(Analyse!$E$117="X",INDIRECT("'DATA - økonomi'!AC"&amp;4+15*$A25+4*$A25+13),0)+IF(Analyse!$E$129="X",INDIRECT("'DATA - økonomi'!AC"&amp;4+15*$A25+4*$A25+14),0)</f>
        <v>0</v>
      </c>
      <c r="AD25" s="42">
        <f ca="1">IF(Analyse!$E$3="X",INDIRECT("'DATA - økonomi'!AD"&amp;4+15*$A25+4*$A25+0),0)+IF(Analyse!$E$4="X",INDIRECT("'DATA - økonomi'!AD"&amp;4+15*$A25+4*$A25+1),0)+IF(Analyse!$E$104="X",INDIRECT("'DATA - økonomi'!AD"&amp;4+15*$A25+4*$A25+2),0)+IF(Analyse!$E$105="X",INDIRECT("'DATA - økonomi'!AD"&amp;4+15*$A25+4*$A25+3),0)+IF(Analyse!$E$106="X",INDIRECT("'DATA - økonomi'!AD"&amp;4+15*$A25+4*$A25+4),0)+IF(Analyse!$E$107="X",INDIRECT("'DATA - økonomi'!AD"&amp;4+15*$A25+4*$A25+5),0)+IF(Analyse!$E$108="X",INDIRECT("'DATA - økonomi'!AD"&amp;4+15*$A25+4*$A25+6),0)+IF(Analyse!$E$109="X",INDIRECT("'DATA - økonomi'!AD"&amp;4+15*$A25+4*$A25+7),0)+IF(Analyse!$E$110="X",INDIRECT("'DATA - økonomi'!AD"&amp;4+15*$A25+4*$A25+8),0)+IF(Analyse!$E$111="X",INDIRECT("'DATA - økonomi'!AD"&amp;4+15*$A25+4*$A25+9),0)+IF(Analyse!$E$112="X",INDIRECT("'DATA - økonomi'!AD"&amp;4+15*$A25+4*$A25+10),0)+IF(Analyse!$E$115="X",INDIRECT("'DATA - økonomi'!AD"&amp;4+15*$A25+4*$A25+11),0)+IF(Analyse!$E$116="X",INDIRECT("'DATA - økonomi'!AD"&amp;4+15*$A25+4*$A25+12),0)+IF(Analyse!$E$117="X",INDIRECT("'DATA - økonomi'!AD"&amp;4+15*$A25+4*$A25+13),0)+IF(Analyse!$E$129="X",INDIRECT("'DATA - økonomi'!AD"&amp;4+15*$A25+4*$A25+14),0)</f>
        <v>0</v>
      </c>
      <c r="AE25" s="42">
        <f ca="1">IF(Analyse!$E$3="X",INDIRECT("'DATA - økonomi'!AE"&amp;4+15*$A25+4*$A25+0),0)+IF(Analyse!$E$4="X",INDIRECT("'DATA - økonomi'!AE"&amp;4+15*$A25+4*$A25+1),0)+IF(Analyse!$E$104="X",INDIRECT("'DATA - økonomi'!AE"&amp;4+15*$A25+4*$A25+2),0)+IF(Analyse!$E$105="X",INDIRECT("'DATA - økonomi'!AE"&amp;4+15*$A25+4*$A25+3),0)+IF(Analyse!$E$106="X",INDIRECT("'DATA - økonomi'!AE"&amp;4+15*$A25+4*$A25+4),0)+IF(Analyse!$E$107="X",INDIRECT("'DATA - økonomi'!AE"&amp;4+15*$A25+4*$A25+5),0)+IF(Analyse!$E$108="X",INDIRECT("'DATA - økonomi'!AE"&amp;4+15*$A25+4*$A25+6),0)+IF(Analyse!$E$109="X",INDIRECT("'DATA - økonomi'!AE"&amp;4+15*$A25+4*$A25+7),0)+IF(Analyse!$E$110="X",INDIRECT("'DATA - økonomi'!AE"&amp;4+15*$A25+4*$A25+8),0)+IF(Analyse!$E$111="X",INDIRECT("'DATA - økonomi'!AE"&amp;4+15*$A25+4*$A25+9),0)+IF(Analyse!$E$112="X",INDIRECT("'DATA - økonomi'!AE"&amp;4+15*$A25+4*$A25+10),0)+IF(Analyse!$E$115="X",INDIRECT("'DATA - økonomi'!AE"&amp;4+15*$A25+4*$A25+11),0)+IF(Analyse!$E$116="X",INDIRECT("'DATA - økonomi'!AE"&amp;4+15*$A25+4*$A25+12),0)+IF(Analyse!$E$117="X",INDIRECT("'DATA - økonomi'!AE"&amp;4+15*$A25+4*$A25+13),0)+IF(Analyse!$E$129="X",INDIRECT("'DATA - økonomi'!AE"&amp;4+15*$A25+4*$A25+14),0)</f>
        <v>0</v>
      </c>
      <c r="AF25" s="42">
        <f ca="1">IF(Analyse!$E$3="X",INDIRECT("'DATA - økonomi'!AF"&amp;4+15*$A25+4*$A25+0),0)+IF(Analyse!$E$4="X",INDIRECT("'DATA - økonomi'!AF"&amp;4+15*$A25+4*$A25+1),0)+IF(Analyse!$E$104="X",INDIRECT("'DATA - økonomi'!AF"&amp;4+15*$A25+4*$A25+2),0)+IF(Analyse!$E$105="X",INDIRECT("'DATA - økonomi'!AF"&amp;4+15*$A25+4*$A25+3),0)+IF(Analyse!$E$106="X",INDIRECT("'DATA - økonomi'!AF"&amp;4+15*$A25+4*$A25+4),0)+IF(Analyse!$E$107="X",INDIRECT("'DATA - økonomi'!AF"&amp;4+15*$A25+4*$A25+5),0)+IF(Analyse!$E$108="X",INDIRECT("'DATA - økonomi'!AF"&amp;4+15*$A25+4*$A25+6),0)+IF(Analyse!$E$109="X",INDIRECT("'DATA - økonomi'!AF"&amp;4+15*$A25+4*$A25+7),0)+IF(Analyse!$E$110="X",INDIRECT("'DATA - økonomi'!AF"&amp;4+15*$A25+4*$A25+8),0)+IF(Analyse!$E$111="X",INDIRECT("'DATA - økonomi'!AF"&amp;4+15*$A25+4*$A25+9),0)+IF(Analyse!$E$112="X",INDIRECT("'DATA - økonomi'!AF"&amp;4+15*$A25+4*$A25+10),0)+IF(Analyse!$E$115="X",INDIRECT("'DATA - økonomi'!AF"&amp;4+15*$A25+4*$A25+11),0)+IF(Analyse!$E$116="X",INDIRECT("'DATA - økonomi'!AF"&amp;4+15*$A25+4*$A25+12),0)+IF(Analyse!$E$117="X",INDIRECT("'DATA - økonomi'!AF"&amp;4+15*$A25+4*$A25+13),0)+IF(Analyse!$E$129="X",INDIRECT("'DATA - økonomi'!AF"&amp;4+15*$A25+4*$A25+14),0)</f>
        <v>0</v>
      </c>
      <c r="AG25" s="42">
        <f ca="1">IF(Analyse!$E$3="X",INDIRECT("'DATA - økonomi'!AG"&amp;4+15*$A25+4*$A25+0),0)+IF(Analyse!$E$4="X",INDIRECT("'DATA - økonomi'!AG"&amp;4+15*$A25+4*$A25+1),0)+IF(Analyse!$E$104="X",INDIRECT("'DATA - økonomi'!AG"&amp;4+15*$A25+4*$A25+2),0)+IF(Analyse!$E$105="X",INDIRECT("'DATA - økonomi'!AG"&amp;4+15*$A25+4*$A25+3),0)+IF(Analyse!$E$106="X",INDIRECT("'DATA - økonomi'!AG"&amp;4+15*$A25+4*$A25+4),0)+IF(Analyse!$E$107="X",INDIRECT("'DATA - økonomi'!AG"&amp;4+15*$A25+4*$A25+5),0)+IF(Analyse!$E$108="X",INDIRECT("'DATA - økonomi'!AG"&amp;4+15*$A25+4*$A25+6),0)+IF(Analyse!$E$109="X",INDIRECT("'DATA - økonomi'!AG"&amp;4+15*$A25+4*$A25+7),0)+IF(Analyse!$E$110="X",INDIRECT("'DATA - økonomi'!AG"&amp;4+15*$A25+4*$A25+8),0)+IF(Analyse!$E$111="X",INDIRECT("'DATA - økonomi'!AG"&amp;4+15*$A25+4*$A25+9),0)+IF(Analyse!$E$112="X",INDIRECT("'DATA - økonomi'!AG"&amp;4+15*$A25+4*$A25+10),0)+IF(Analyse!$E$115="X",INDIRECT("'DATA - økonomi'!AG"&amp;4+15*$A25+4*$A25+11),0)+IF(Analyse!$E$116="X",INDIRECT("'DATA - økonomi'!AG"&amp;4+15*$A25+4*$A25+12),0)+IF(Analyse!$E$117="X",INDIRECT("'DATA - økonomi'!AG"&amp;4+15*$A25+4*$A25+13),0)+IF(Analyse!$E$129="X",INDIRECT("'DATA - økonomi'!AG"&amp;4+15*$A25+4*$A25+14),0)</f>
        <v>0</v>
      </c>
      <c r="AH25" s="42">
        <f ca="1">IF(Analyse!$E$3="X",INDIRECT("'DATA - økonomi'!AH"&amp;4+15*$A25+4*$A25+0),0)+IF(Analyse!$E$4="X",INDIRECT("'DATA - økonomi'!AH"&amp;4+15*$A25+4*$A25+1),0)+IF(Analyse!$E$104="X",INDIRECT("'DATA - økonomi'!AH"&amp;4+15*$A25+4*$A25+2),0)+IF(Analyse!$E$105="X",INDIRECT("'DATA - økonomi'!AH"&amp;4+15*$A25+4*$A25+3),0)+IF(Analyse!$E$106="X",INDIRECT("'DATA - økonomi'!AH"&amp;4+15*$A25+4*$A25+4),0)+IF(Analyse!$E$107="X",INDIRECT("'DATA - økonomi'!AH"&amp;4+15*$A25+4*$A25+5),0)+IF(Analyse!$E$108="X",INDIRECT("'DATA - økonomi'!AH"&amp;4+15*$A25+4*$A25+6),0)+IF(Analyse!$E$109="X",INDIRECT("'DATA - økonomi'!AH"&amp;4+15*$A25+4*$A25+7),0)+IF(Analyse!$E$110="X",INDIRECT("'DATA - økonomi'!AH"&amp;4+15*$A25+4*$A25+8),0)+IF(Analyse!$E$111="X",INDIRECT("'DATA - økonomi'!AH"&amp;4+15*$A25+4*$A25+9),0)+IF(Analyse!$E$112="X",INDIRECT("'DATA - økonomi'!AH"&amp;4+15*$A25+4*$A25+10),0)+IF(Analyse!$E$115="X",INDIRECT("'DATA - økonomi'!AH"&amp;4+15*$A25+4*$A25+11),0)+IF(Analyse!$E$116="X",INDIRECT("'DATA - økonomi'!AH"&amp;4+15*$A25+4*$A25+12),0)+IF(Analyse!$E$117="X",INDIRECT("'DATA - økonomi'!AH"&amp;4+15*$A25+4*$A25+13),0)+IF(Analyse!$E$129="X",INDIRECT("'DATA - økonomi'!AH"&amp;4+15*$A25+4*$A25+14),0)</f>
        <v>0</v>
      </c>
      <c r="AI25" s="42">
        <f ca="1">IF(Analyse!$E$3="X",INDIRECT("'DATA - økonomi'!AI"&amp;4+15*$A25+4*$A25+0),0)+IF(Analyse!$E$4="X",INDIRECT("'DATA - økonomi'!AI"&amp;4+15*$A25+4*$A25+1),0)+IF(Analyse!$E$104="X",INDIRECT("'DATA - økonomi'!AI"&amp;4+15*$A25+4*$A25+2),0)+IF(Analyse!$E$105="X",INDIRECT("'DATA - økonomi'!AI"&amp;4+15*$A25+4*$A25+3),0)+IF(Analyse!$E$106="X",INDIRECT("'DATA - økonomi'!AI"&amp;4+15*$A25+4*$A25+4),0)+IF(Analyse!$E$107="X",INDIRECT("'DATA - økonomi'!AI"&amp;4+15*$A25+4*$A25+5),0)+IF(Analyse!$E$108="X",INDIRECT("'DATA - økonomi'!AI"&amp;4+15*$A25+4*$A25+6),0)+IF(Analyse!$E$109="X",INDIRECT("'DATA - økonomi'!AI"&amp;4+15*$A25+4*$A25+7),0)+IF(Analyse!$E$110="X",INDIRECT("'DATA - økonomi'!AI"&amp;4+15*$A25+4*$A25+8),0)+IF(Analyse!$E$111="X",INDIRECT("'DATA - økonomi'!AI"&amp;4+15*$A25+4*$A25+9),0)+IF(Analyse!$E$112="X",INDIRECT("'DATA - økonomi'!AI"&amp;4+15*$A25+4*$A25+10),0)+IF(Analyse!$E$115="X",INDIRECT("'DATA - økonomi'!AI"&amp;4+15*$A25+4*$A25+11),0)+IF(Analyse!$E$116="X",INDIRECT("'DATA - økonomi'!AI"&amp;4+15*$A25+4*$A25+12),0)+IF(Analyse!$E$117="X",INDIRECT("'DATA - økonomi'!AI"&amp;4+15*$A25+4*$A25+13),0)+IF(Analyse!$E$129="X",INDIRECT("'DATA - økonomi'!AI"&amp;4+15*$A25+4*$A25+14),0)</f>
        <v>0</v>
      </c>
      <c r="AJ25" s="42">
        <f ca="1">IF(Analyse!$E$3="X",INDIRECT("'DATA - økonomi'!AJ"&amp;4+15*$A25+4*$A25+0),0)+IF(Analyse!$E$4="X",INDIRECT("'DATA - økonomi'!AJ"&amp;4+15*$A25+4*$A25+1),0)+IF(Analyse!$E$104="X",INDIRECT("'DATA - økonomi'!AJ"&amp;4+15*$A25+4*$A25+2),0)+IF(Analyse!$E$105="X",INDIRECT("'DATA - økonomi'!AJ"&amp;4+15*$A25+4*$A25+3),0)+IF(Analyse!$E$106="X",INDIRECT("'DATA - økonomi'!AJ"&amp;4+15*$A25+4*$A25+4),0)+IF(Analyse!$E$107="X",INDIRECT("'DATA - økonomi'!AJ"&amp;4+15*$A25+4*$A25+5),0)+IF(Analyse!$E$108="X",INDIRECT("'DATA - økonomi'!AJ"&amp;4+15*$A25+4*$A25+6),0)+IF(Analyse!$E$109="X",INDIRECT("'DATA - økonomi'!AJ"&amp;4+15*$A25+4*$A25+7),0)+IF(Analyse!$E$110="X",INDIRECT("'DATA - økonomi'!AJ"&amp;4+15*$A25+4*$A25+8),0)+IF(Analyse!$E$111="X",INDIRECT("'DATA - økonomi'!AJ"&amp;4+15*$A25+4*$A25+9),0)+IF(Analyse!$E$112="X",INDIRECT("'DATA - økonomi'!AJ"&amp;4+15*$A25+4*$A25+10),0)+IF(Analyse!$E$115="X",INDIRECT("'DATA - økonomi'!AJ"&amp;4+15*$A25+4*$A25+11),0)+IF(Analyse!$E$116="X",INDIRECT("'DATA - økonomi'!AJ"&amp;4+15*$A25+4*$A25+12),0)+IF(Analyse!$E$117="X",INDIRECT("'DATA - økonomi'!AJ"&amp;4+15*$A25+4*$A25+13),0)+IF(Analyse!$E$129="X",INDIRECT("'DATA - økonomi'!AJ"&amp;4+15*$A25+4*$A25+14),0)</f>
        <v>0</v>
      </c>
      <c r="AK25" s="42">
        <f ca="1">IF(Analyse!$E$3="X",INDIRECT("'DATA - økonomi'!AK"&amp;4+15*$A25+4*$A25+0),0)+IF(Analyse!$E$4="X",INDIRECT("'DATA - økonomi'!AK"&amp;4+15*$A25+4*$A25+1),0)+IF(Analyse!$E$104="X",INDIRECT("'DATA - økonomi'!AK"&amp;4+15*$A25+4*$A25+2),0)+IF(Analyse!$E$105="X",INDIRECT("'DATA - økonomi'!AK"&amp;4+15*$A25+4*$A25+3),0)+IF(Analyse!$E$106="X",INDIRECT("'DATA - økonomi'!AK"&amp;4+15*$A25+4*$A25+4),0)+IF(Analyse!$E$107="X",INDIRECT("'DATA - økonomi'!AK"&amp;4+15*$A25+4*$A25+5),0)+IF(Analyse!$E$108="X",INDIRECT("'DATA - økonomi'!AK"&amp;4+15*$A25+4*$A25+6),0)+IF(Analyse!$E$109="X",INDIRECT("'DATA - økonomi'!AK"&amp;4+15*$A25+4*$A25+7),0)+IF(Analyse!$E$110="X",INDIRECT("'DATA - økonomi'!AK"&amp;4+15*$A25+4*$A25+8),0)+IF(Analyse!$E$111="X",INDIRECT("'DATA - økonomi'!AK"&amp;4+15*$A25+4*$A25+9),0)+IF(Analyse!$E$112="X",INDIRECT("'DATA - økonomi'!AK"&amp;4+15*$A25+4*$A25+10),0)+IF(Analyse!$E$115="X",INDIRECT("'DATA - økonomi'!AK"&amp;4+15*$A25+4*$A25+11),0)+IF(Analyse!$E$116="X",INDIRECT("'DATA - økonomi'!AK"&amp;4+15*$A25+4*$A25+12),0)+IF(Analyse!$E$117="X",INDIRECT("'DATA - økonomi'!AK"&amp;4+15*$A25+4*$A25+13),0)+IF(Analyse!$E$129="X",INDIRECT("'DATA - økonomi'!AK"&amp;4+15*$A25+4*$A25+14),0)</f>
        <v>0</v>
      </c>
      <c r="AL25" s="42">
        <f ca="1">IF(Analyse!$E$3="X",INDIRECT("'DATA - økonomi'!AL"&amp;4+15*$A25+4*$A25+0),0)+IF(Analyse!$E$4="X",INDIRECT("'DATA - økonomi'!AL"&amp;4+15*$A25+4*$A25+1),0)+IF(Analyse!$E$104="X",INDIRECT("'DATA - økonomi'!AL"&amp;4+15*$A25+4*$A25+2),0)+IF(Analyse!$E$105="X",INDIRECT("'DATA - økonomi'!AL"&amp;4+15*$A25+4*$A25+3),0)+IF(Analyse!$E$106="X",INDIRECT("'DATA - økonomi'!AL"&amp;4+15*$A25+4*$A25+4),0)+IF(Analyse!$E$107="X",INDIRECT("'DATA - økonomi'!AL"&amp;4+15*$A25+4*$A25+5),0)+IF(Analyse!$E$108="X",INDIRECT("'DATA - økonomi'!AL"&amp;4+15*$A25+4*$A25+6),0)+IF(Analyse!$E$109="X",INDIRECT("'DATA - økonomi'!AL"&amp;4+15*$A25+4*$A25+7),0)+IF(Analyse!$E$110="X",INDIRECT("'DATA - økonomi'!AL"&amp;4+15*$A25+4*$A25+8),0)+IF(Analyse!$E$111="X",INDIRECT("'DATA - økonomi'!AL"&amp;4+15*$A25+4*$A25+9),0)+IF(Analyse!$E$112="X",INDIRECT("'DATA - økonomi'!AL"&amp;4+15*$A25+4*$A25+10),0)+IF(Analyse!$E$115="X",INDIRECT("'DATA - økonomi'!AL"&amp;4+15*$A25+4*$A25+11),0)+IF(Analyse!$E$116="X",INDIRECT("'DATA - økonomi'!AL"&amp;4+15*$A25+4*$A25+12),0)+IF(Analyse!$E$117="X",INDIRECT("'DATA - økonomi'!AL"&amp;4+15*$A25+4*$A25+13),0)+IF(Analyse!$E$129="X",INDIRECT("'DATA - økonomi'!AL"&amp;4+15*$A25+4*$A25+14),0)</f>
        <v>0</v>
      </c>
      <c r="AM25" s="36"/>
      <c r="AN25" s="41" t="s">
        <v>33</v>
      </c>
      <c r="AO25" s="42">
        <f t="shared" ca="1" si="0"/>
        <v>30793.991000000002</v>
      </c>
      <c r="AP25" s="42">
        <f t="shared" ca="1" si="1"/>
        <v>30442.488000000001</v>
      </c>
      <c r="AQ25" s="42">
        <f t="shared" ca="1" si="2"/>
        <v>30793.991000000002</v>
      </c>
      <c r="AR25" s="42">
        <f t="shared" ca="1" si="3"/>
        <v>30442.488000000001</v>
      </c>
      <c r="AS25" s="42">
        <f t="shared" ca="1" si="4"/>
        <v>30215.129000000001</v>
      </c>
      <c r="AT25" s="42">
        <f t="shared" ca="1" si="5"/>
        <v>30229.24</v>
      </c>
      <c r="AU25" s="42">
        <f t="shared" ca="1" si="6"/>
        <v>30209.088</v>
      </c>
      <c r="AV25" s="42">
        <f t="shared" ca="1" si="7"/>
        <v>30200.096000000001</v>
      </c>
      <c r="AW25" s="42">
        <f t="shared" ca="1" si="8"/>
        <v>30360.074000000001</v>
      </c>
      <c r="AX25" s="42">
        <f t="shared" ca="1" si="9"/>
        <v>30057.147999999997</v>
      </c>
      <c r="AY25" s="36"/>
    </row>
    <row r="26" spans="1:51" x14ac:dyDescent="0.25">
      <c r="A26" s="38">
        <v>22</v>
      </c>
      <c r="B26" s="41" t="s">
        <v>34</v>
      </c>
      <c r="C26" s="42">
        <f ca="1">IF(Analyse!$E$3="X",INDIRECT("'DATA - økonomi'!C"&amp;4+15*$A26+4*$A26+0),0)+IF(Analyse!$E$4="X",INDIRECT("'DATA - økonomi'!C"&amp;4+15*$A26+4*$A26+1),0)+IF(Analyse!$E$104="X",INDIRECT("'DATA - økonomi'!C"&amp;4+15*$A26+4*$A26+2),0)+IF(Analyse!$E$105="X",INDIRECT("'DATA - økonomi'!C"&amp;4+15*$A26+4*$A26+3),0)+IF(Analyse!$E$106="X",INDIRECT("'DATA - økonomi'!C"&amp;4+15*$A26+4*$A26+4),0)+IF(Analyse!$E$107="X",INDIRECT("'DATA - økonomi'!C"&amp;4+15*$A26+4*$A26+5),0)+IF(Analyse!$E$108="X",INDIRECT("'DATA - økonomi'!C"&amp;4+15*$A26+4*$A26+6),0)+IF(Analyse!$E$109="X",INDIRECT("'DATA - økonomi'!C"&amp;4+15*$A26+4*$A26+7),0)+IF(Analyse!$E$110="X",INDIRECT("'DATA - økonomi'!C"&amp;4+15*$A26+4*$A26+8),0)+IF(Analyse!$E$111="X",INDIRECT("'DATA - økonomi'!C"&amp;4+15*$A26+4*$A26+9),0)+IF(Analyse!$E$112="X",INDIRECT("'DATA - økonomi'!C"&amp;4+15*$A26+4*$A26+10),0)+IF(Analyse!$E$115="X",INDIRECT("'DATA - økonomi'!C"&amp;4+15*$A26+4*$A26+11),0)+IF(Analyse!$E$116="X",INDIRECT("'DATA - økonomi'!C"&amp;4+15*$A26+4*$A26+12),0)+IF(Analyse!$E$117="X",INDIRECT("'DATA - økonomi'!C"&amp;4+15*$A26+4*$A26+13),0)+IF(Analyse!$E$129="X",INDIRECT("'DATA - økonomi'!C"&amp;4+15*$A26+4*$A26+14),0)</f>
        <v>0</v>
      </c>
      <c r="D26" s="42">
        <f ca="1">IF(Analyse!$E$3="X",INDIRECT("'DATA - økonomi'!D"&amp;4+15*$A26+4*$A26+0),0)+IF(Analyse!$E$4="X",INDIRECT("'DATA - økonomi'!D"&amp;4+15*$A26+4*$A26+1),0)+IF(Analyse!$E$104="X",INDIRECT("'DATA - økonomi'!D"&amp;4+15*$A26+4*$A26+2),0)+IF(Analyse!$E$105="X",INDIRECT("'DATA - økonomi'!D"&amp;4+15*$A26+4*$A26+3),0)+IF(Analyse!$E$106="X",INDIRECT("'DATA - økonomi'!D"&amp;4+15*$A26+4*$A26+4),0)+IF(Analyse!$E$107="X",INDIRECT("'DATA - økonomi'!D"&amp;4+15*$A26+4*$A26+5),0)+IF(Analyse!$E$108="X",INDIRECT("'DATA - økonomi'!D"&amp;4+15*$A26+4*$A26+6),0)+IF(Analyse!$E$109="X",INDIRECT("'DATA - økonomi'!D"&amp;4+15*$A26+4*$A26+7),0)+IF(Analyse!$E$110="X",INDIRECT("'DATA - økonomi'!D"&amp;4+15*$A26+4*$A26+8),0)+IF(Analyse!$E$111="X",INDIRECT("'DATA - økonomi'!D"&amp;4+15*$A26+4*$A26+9),0)+IF(Analyse!$E$112="X",INDIRECT("'DATA - økonomi'!D"&amp;4+15*$A26+4*$A26+10),0)+IF(Analyse!$E$115="X",INDIRECT("'DATA - økonomi'!D"&amp;4+15*$A26+4*$A26+11),0)+IF(Analyse!$E$116="X",INDIRECT("'DATA - økonomi'!D"&amp;4+15*$A26+4*$A26+12),0)+IF(Analyse!$E$117="X",INDIRECT("'DATA - økonomi'!D"&amp;4+15*$A26+4*$A26+13),0)+IF(Analyse!$E$129="X",INDIRECT("'DATA - økonomi'!D"&amp;4+15*$A26+4*$A26+14),0)</f>
        <v>0</v>
      </c>
      <c r="E26" s="42">
        <f ca="1">IF(Analyse!$E$3="X",INDIRECT("'DATA - økonomi'!E"&amp;4+15*$A26+4*$A26+0),0)+IF(Analyse!$E$4="X",INDIRECT("'DATA - økonomi'!E"&amp;4+15*$A26+4*$A26+1),0)+IF(Analyse!$E$104="X",INDIRECT("'DATA - økonomi'!E"&amp;4+15*$A26+4*$A26+2),0)+IF(Analyse!$E$105="X",INDIRECT("'DATA - økonomi'!E"&amp;4+15*$A26+4*$A26+3),0)+IF(Analyse!$E$106="X",INDIRECT("'DATA - økonomi'!E"&amp;4+15*$A26+4*$A26+4),0)+IF(Analyse!$E$107="X",INDIRECT("'DATA - økonomi'!E"&amp;4+15*$A26+4*$A26+5),0)+IF(Analyse!$E$108="X",INDIRECT("'DATA - økonomi'!E"&amp;4+15*$A26+4*$A26+6),0)+IF(Analyse!$E$109="X",INDIRECT("'DATA - økonomi'!E"&amp;4+15*$A26+4*$A26+7),0)+IF(Analyse!$E$110="X",INDIRECT("'DATA - økonomi'!E"&amp;4+15*$A26+4*$A26+8),0)+IF(Analyse!$E$111="X",INDIRECT("'DATA - økonomi'!E"&amp;4+15*$A26+4*$A26+9),0)+IF(Analyse!$E$112="X",INDIRECT("'DATA - økonomi'!E"&amp;4+15*$A26+4*$A26+10),0)+IF(Analyse!$E$115="X",INDIRECT("'DATA - økonomi'!E"&amp;4+15*$A26+4*$A26+11),0)+IF(Analyse!$E$116="X",INDIRECT("'DATA - økonomi'!E"&amp;4+15*$A26+4*$A26+12),0)+IF(Analyse!$E$117="X",INDIRECT("'DATA - økonomi'!E"&amp;4+15*$A26+4*$A26+13),0)+IF(Analyse!$E$129="X",INDIRECT("'DATA - økonomi'!E"&amp;4+15*$A26+4*$A26+14),0)</f>
        <v>0</v>
      </c>
      <c r="F26" s="42">
        <f ca="1">IF(Analyse!$E$3="X",INDIRECT("'DATA - økonomi'!F"&amp;4+15*$A26+4*$A26+0),0)+IF(Analyse!$E$4="X",INDIRECT("'DATA - økonomi'!F"&amp;4+15*$A26+4*$A26+1),0)+IF(Analyse!$E$104="X",INDIRECT("'DATA - økonomi'!F"&amp;4+15*$A26+4*$A26+2),0)+IF(Analyse!$E$105="X",INDIRECT("'DATA - økonomi'!F"&amp;4+15*$A26+4*$A26+3),0)+IF(Analyse!$E$106="X",INDIRECT("'DATA - økonomi'!F"&amp;4+15*$A26+4*$A26+4),0)+IF(Analyse!$E$107="X",INDIRECT("'DATA - økonomi'!F"&amp;4+15*$A26+4*$A26+5),0)+IF(Analyse!$E$108="X",INDIRECT("'DATA - økonomi'!F"&amp;4+15*$A26+4*$A26+6),0)+IF(Analyse!$E$109="X",INDIRECT("'DATA - økonomi'!F"&amp;4+15*$A26+4*$A26+7),0)+IF(Analyse!$E$110="X",INDIRECT("'DATA - økonomi'!F"&amp;4+15*$A26+4*$A26+8),0)+IF(Analyse!$E$111="X",INDIRECT("'DATA - økonomi'!F"&amp;4+15*$A26+4*$A26+9),0)+IF(Analyse!$E$112="X",INDIRECT("'DATA - økonomi'!F"&amp;4+15*$A26+4*$A26+10),0)+IF(Analyse!$E$115="X",INDIRECT("'DATA - økonomi'!F"&amp;4+15*$A26+4*$A26+11),0)+IF(Analyse!$E$116="X",INDIRECT("'DATA - økonomi'!F"&amp;4+15*$A26+4*$A26+12),0)+IF(Analyse!$E$117="X",INDIRECT("'DATA - økonomi'!F"&amp;4+15*$A26+4*$A26+13),0)+IF(Analyse!$E$129="X",INDIRECT("'DATA - økonomi'!F"&amp;4+15*$A26+4*$A26+14),0)</f>
        <v>0</v>
      </c>
      <c r="G26" s="42">
        <f ca="1">IF(Analyse!$E$3="X",INDIRECT("'DATA - økonomi'!G"&amp;4+15*$A26+4*$A26+0),0)+IF(Analyse!$E$4="X",INDIRECT("'DATA - økonomi'!G"&amp;4+15*$A26+4*$A26+1),0)+IF(Analyse!$E$104="X",INDIRECT("'DATA - økonomi'!G"&amp;4+15*$A26+4*$A26+2),0)+IF(Analyse!$E$105="X",INDIRECT("'DATA - økonomi'!G"&amp;4+15*$A26+4*$A26+3),0)+IF(Analyse!$E$106="X",INDIRECT("'DATA - økonomi'!G"&amp;4+15*$A26+4*$A26+4),0)+IF(Analyse!$E$107="X",INDIRECT("'DATA - økonomi'!G"&amp;4+15*$A26+4*$A26+5),0)+IF(Analyse!$E$108="X",INDIRECT("'DATA - økonomi'!G"&amp;4+15*$A26+4*$A26+6),0)+IF(Analyse!$E$109="X",INDIRECT("'DATA - økonomi'!G"&amp;4+15*$A26+4*$A26+7),0)+IF(Analyse!$E$110="X",INDIRECT("'DATA - økonomi'!G"&amp;4+15*$A26+4*$A26+8),0)+IF(Analyse!$E$111="X",INDIRECT("'DATA - økonomi'!G"&amp;4+15*$A26+4*$A26+9),0)+IF(Analyse!$E$112="X",INDIRECT("'DATA - økonomi'!G"&amp;4+15*$A26+4*$A26+10),0)+IF(Analyse!$E$115="X",INDIRECT("'DATA - økonomi'!G"&amp;4+15*$A26+4*$A26+11),0)+IF(Analyse!$E$116="X",INDIRECT("'DATA - økonomi'!G"&amp;4+15*$A26+4*$A26+12),0)+IF(Analyse!$E$117="X",INDIRECT("'DATA - økonomi'!G"&amp;4+15*$A26+4*$A26+13),0)+IF(Analyse!$E$129="X",INDIRECT("'DATA - økonomi'!G"&amp;4+15*$A26+4*$A26+14),0)</f>
        <v>0</v>
      </c>
      <c r="H26" s="42">
        <f ca="1">IF(Analyse!$E$3="X",INDIRECT("'DATA - økonomi'!H"&amp;4+15*$A26+4*$A26+0),0)+IF(Analyse!$E$4="X",INDIRECT("'DATA - økonomi'!H"&amp;4+15*$A26+4*$A26+1),0)+IF(Analyse!$E$104="X",INDIRECT("'DATA - økonomi'!H"&amp;4+15*$A26+4*$A26+2),0)+IF(Analyse!$E$105="X",INDIRECT("'DATA - økonomi'!H"&amp;4+15*$A26+4*$A26+3),0)+IF(Analyse!$E$106="X",INDIRECT("'DATA - økonomi'!H"&amp;4+15*$A26+4*$A26+4),0)+IF(Analyse!$E$107="X",INDIRECT("'DATA - økonomi'!H"&amp;4+15*$A26+4*$A26+5),0)+IF(Analyse!$E$108="X",INDIRECT("'DATA - økonomi'!H"&amp;4+15*$A26+4*$A26+6),0)+IF(Analyse!$E$109="X",INDIRECT("'DATA - økonomi'!H"&amp;4+15*$A26+4*$A26+7),0)+IF(Analyse!$E$110="X",INDIRECT("'DATA - økonomi'!H"&amp;4+15*$A26+4*$A26+8),0)+IF(Analyse!$E$111="X",INDIRECT("'DATA - økonomi'!H"&amp;4+15*$A26+4*$A26+9),0)+IF(Analyse!$E$112="X",INDIRECT("'DATA - økonomi'!H"&amp;4+15*$A26+4*$A26+10),0)+IF(Analyse!$E$115="X",INDIRECT("'DATA - økonomi'!H"&amp;4+15*$A26+4*$A26+11),0)+IF(Analyse!$E$116="X",INDIRECT("'DATA - økonomi'!H"&amp;4+15*$A26+4*$A26+12),0)+IF(Analyse!$E$117="X",INDIRECT("'DATA - økonomi'!H"&amp;4+15*$A26+4*$A26+13),0)+IF(Analyse!$E$129="X",INDIRECT("'DATA - økonomi'!H"&amp;4+15*$A26+4*$A26+14),0)</f>
        <v>0</v>
      </c>
      <c r="I26" s="42">
        <f ca="1">IF(Analyse!$E$3="X",INDIRECT("'DATA - økonomi'!I"&amp;4+15*$A26+4*$A26+0),0)+IF(Analyse!$E$4="X",INDIRECT("'DATA - økonomi'!I"&amp;4+15*$A26+4*$A26+1),0)+IF(Analyse!$E$104="X",INDIRECT("'DATA - økonomi'!I"&amp;4+15*$A26+4*$A26+2),0)+IF(Analyse!$E$105="X",INDIRECT("'DATA - økonomi'!I"&amp;4+15*$A26+4*$A26+3),0)+IF(Analyse!$E$106="X",INDIRECT("'DATA - økonomi'!I"&amp;4+15*$A26+4*$A26+4),0)+IF(Analyse!$E$107="X",INDIRECT("'DATA - økonomi'!I"&amp;4+15*$A26+4*$A26+5),0)+IF(Analyse!$E$108="X",INDIRECT("'DATA - økonomi'!I"&amp;4+15*$A26+4*$A26+6),0)+IF(Analyse!$E$109="X",INDIRECT("'DATA - økonomi'!I"&amp;4+15*$A26+4*$A26+7),0)+IF(Analyse!$E$110="X",INDIRECT("'DATA - økonomi'!I"&amp;4+15*$A26+4*$A26+8),0)+IF(Analyse!$E$111="X",INDIRECT("'DATA - økonomi'!I"&amp;4+15*$A26+4*$A26+9),0)+IF(Analyse!$E$112="X",INDIRECT("'DATA - økonomi'!I"&amp;4+15*$A26+4*$A26+10),0)+IF(Analyse!$E$115="X",INDIRECT("'DATA - økonomi'!I"&amp;4+15*$A26+4*$A26+11),0)+IF(Analyse!$E$116="X",INDIRECT("'DATA - økonomi'!I"&amp;4+15*$A26+4*$A26+12),0)+IF(Analyse!$E$117="X",INDIRECT("'DATA - økonomi'!I"&amp;4+15*$A26+4*$A26+13),0)+IF(Analyse!$E$129="X",INDIRECT("'DATA - økonomi'!I"&amp;4+15*$A26+4*$A26+14),0)</f>
        <v>0</v>
      </c>
      <c r="J26" s="42">
        <f ca="1">IF(Analyse!$E$3="X",INDIRECT("'DATA - økonomi'!J"&amp;4+15*$A26+4*$A26+0),0)+IF(Analyse!$E$4="X",INDIRECT("'DATA - økonomi'!J"&amp;4+15*$A26+4*$A26+1),0)+IF(Analyse!$E$104="X",INDIRECT("'DATA - økonomi'!J"&amp;4+15*$A26+4*$A26+2),0)+IF(Analyse!$E$105="X",INDIRECT("'DATA - økonomi'!J"&amp;4+15*$A26+4*$A26+3),0)+IF(Analyse!$E$106="X",INDIRECT("'DATA - økonomi'!J"&amp;4+15*$A26+4*$A26+4),0)+IF(Analyse!$E$107="X",INDIRECT("'DATA - økonomi'!J"&amp;4+15*$A26+4*$A26+5),0)+IF(Analyse!$E$108="X",INDIRECT("'DATA - økonomi'!J"&amp;4+15*$A26+4*$A26+6),0)+IF(Analyse!$E$109="X",INDIRECT("'DATA - økonomi'!J"&amp;4+15*$A26+4*$A26+7),0)+IF(Analyse!$E$110="X",INDIRECT("'DATA - økonomi'!J"&amp;4+15*$A26+4*$A26+8),0)+IF(Analyse!$E$111="X",INDIRECT("'DATA - økonomi'!J"&amp;4+15*$A26+4*$A26+9),0)+IF(Analyse!$E$112="X",INDIRECT("'DATA - økonomi'!J"&amp;4+15*$A26+4*$A26+10),0)+IF(Analyse!$E$115="X",INDIRECT("'DATA - økonomi'!J"&amp;4+15*$A26+4*$A26+11),0)+IF(Analyse!$E$116="X",INDIRECT("'DATA - økonomi'!J"&amp;4+15*$A26+4*$A26+12),0)+IF(Analyse!$E$117="X",INDIRECT("'DATA - økonomi'!J"&amp;4+15*$A26+4*$A26+13),0)+IF(Analyse!$E$129="X",INDIRECT("'DATA - økonomi'!J"&amp;4+15*$A26+4*$A26+14),0)</f>
        <v>0</v>
      </c>
      <c r="K26" s="42">
        <f ca="1">IF(Analyse!$E$3="X",INDIRECT("'DATA - økonomi'!K"&amp;4+15*$A26+4*$A26+0),0)+IF(Analyse!$E$4="X",INDIRECT("'DATA - økonomi'!K"&amp;4+15*$A26+4*$A26+1),0)+IF(Analyse!$E$104="X",INDIRECT("'DATA - økonomi'!K"&amp;4+15*$A26+4*$A26+2),0)+IF(Analyse!$E$105="X",INDIRECT("'DATA - økonomi'!K"&amp;4+15*$A26+4*$A26+3),0)+IF(Analyse!$E$106="X",INDIRECT("'DATA - økonomi'!K"&amp;4+15*$A26+4*$A26+4),0)+IF(Analyse!$E$107="X",INDIRECT("'DATA - økonomi'!K"&amp;4+15*$A26+4*$A26+5),0)+IF(Analyse!$E$108="X",INDIRECT("'DATA - økonomi'!K"&amp;4+15*$A26+4*$A26+6),0)+IF(Analyse!$E$109="X",INDIRECT("'DATA - økonomi'!K"&amp;4+15*$A26+4*$A26+7),0)+IF(Analyse!$E$110="X",INDIRECT("'DATA - økonomi'!K"&amp;4+15*$A26+4*$A26+8),0)+IF(Analyse!$E$111="X",INDIRECT("'DATA - økonomi'!K"&amp;4+15*$A26+4*$A26+9),0)+IF(Analyse!$E$112="X",INDIRECT("'DATA - økonomi'!K"&amp;4+15*$A26+4*$A26+10),0)+IF(Analyse!$E$115="X",INDIRECT("'DATA - økonomi'!K"&amp;4+15*$A26+4*$A26+11),0)+IF(Analyse!$E$116="X",INDIRECT("'DATA - økonomi'!K"&amp;4+15*$A26+4*$A26+12),0)+IF(Analyse!$E$117="X",INDIRECT("'DATA - økonomi'!K"&amp;4+15*$A26+4*$A26+13),0)+IF(Analyse!$E$129="X",INDIRECT("'DATA - økonomi'!K"&amp;4+15*$A26+4*$A26+14),0)</f>
        <v>0</v>
      </c>
      <c r="L26" s="42">
        <f ca="1">IF(Analyse!$E$3="X",INDIRECT("'DATA - økonomi'!L"&amp;4+15*$A26+4*$A26+0),0)+IF(Analyse!$E$4="X",INDIRECT("'DATA - økonomi'!L"&amp;4+15*$A26+4*$A26+1),0)+IF(Analyse!$E$104="X",INDIRECT("'DATA - økonomi'!L"&amp;4+15*$A26+4*$A26+2),0)+IF(Analyse!$E$105="X",INDIRECT("'DATA - økonomi'!L"&amp;4+15*$A26+4*$A26+3),0)+IF(Analyse!$E$106="X",INDIRECT("'DATA - økonomi'!L"&amp;4+15*$A26+4*$A26+4),0)+IF(Analyse!$E$107="X",INDIRECT("'DATA - økonomi'!L"&amp;4+15*$A26+4*$A26+5),0)+IF(Analyse!$E$108="X",INDIRECT("'DATA - økonomi'!L"&amp;4+15*$A26+4*$A26+6),0)+IF(Analyse!$E$109="X",INDIRECT("'DATA - økonomi'!L"&amp;4+15*$A26+4*$A26+7),0)+IF(Analyse!$E$110="X",INDIRECT("'DATA - økonomi'!L"&amp;4+15*$A26+4*$A26+8),0)+IF(Analyse!$E$111="X",INDIRECT("'DATA - økonomi'!L"&amp;4+15*$A26+4*$A26+9),0)+IF(Analyse!$E$112="X",INDIRECT("'DATA - økonomi'!L"&amp;4+15*$A26+4*$A26+10),0)+IF(Analyse!$E$115="X",INDIRECT("'DATA - økonomi'!L"&amp;4+15*$A26+4*$A26+11),0)+IF(Analyse!$E$116="X",INDIRECT("'DATA - økonomi'!L"&amp;4+15*$A26+4*$A26+12),0)+IF(Analyse!$E$117="X",INDIRECT("'DATA - økonomi'!L"&amp;4+15*$A26+4*$A26+13),0)+IF(Analyse!$E$129="X",INDIRECT("'DATA - økonomi'!L"&amp;4+15*$A26+4*$A26+14),0)</f>
        <v>0</v>
      </c>
      <c r="M26" s="42">
        <f ca="1">IF(Analyse!$E$3="X",INDIRECT("'DATA - økonomi'!M"&amp;4+15*$A26+4*$A26+0),0)+IF(Analyse!$E$4="X",INDIRECT("'DATA - økonomi'!M"&amp;4+15*$A26+4*$A26+1),0)+IF(Analyse!$E$104="X",INDIRECT("'DATA - økonomi'!M"&amp;4+15*$A26+4*$A26+2),0)+IF(Analyse!$E$105="X",INDIRECT("'DATA - økonomi'!M"&amp;4+15*$A26+4*$A26+3),0)+IF(Analyse!$E$106="X",INDIRECT("'DATA - økonomi'!M"&amp;4+15*$A26+4*$A26+4),0)+IF(Analyse!$E$107="X",INDIRECT("'DATA - økonomi'!M"&amp;4+15*$A26+4*$A26+5),0)+IF(Analyse!$E$108="X",INDIRECT("'DATA - økonomi'!M"&amp;4+15*$A26+4*$A26+6),0)+IF(Analyse!$E$109="X",INDIRECT("'DATA - økonomi'!M"&amp;4+15*$A26+4*$A26+7),0)+IF(Analyse!$E$110="X",INDIRECT("'DATA - økonomi'!M"&amp;4+15*$A26+4*$A26+8),0)+IF(Analyse!$E$111="X",INDIRECT("'DATA - økonomi'!M"&amp;4+15*$A26+4*$A26+9),0)+IF(Analyse!$E$112="X",INDIRECT("'DATA - økonomi'!M"&amp;4+15*$A26+4*$A26+10),0)+IF(Analyse!$E$115="X",INDIRECT("'DATA - økonomi'!M"&amp;4+15*$A26+4*$A26+11),0)+IF(Analyse!$E$116="X",INDIRECT("'DATA - økonomi'!M"&amp;4+15*$A26+4*$A26+12),0)+IF(Analyse!$E$117="X",INDIRECT("'DATA - økonomi'!M"&amp;4+15*$A26+4*$A26+13),0)+IF(Analyse!$E$129="X",INDIRECT("'DATA - økonomi'!M"&amp;4+15*$A26+4*$A26+14),0)</f>
        <v>0</v>
      </c>
      <c r="N26" s="38"/>
      <c r="O26" s="41" t="s">
        <v>34</v>
      </c>
      <c r="P26" s="42">
        <f ca="1">IF(Analyse!$E$3="X",INDIRECT("'DATA - økonomi'!P"&amp;4+15*$A26+4*$A26+0),0)+IF(Analyse!$E$4="X",INDIRECT("'DATA - økonomi'!P"&amp;4+15*$A26+4*$A26+1),0)+IF(Analyse!$E$104="X",INDIRECT("'DATA - økonomi'!P"&amp;4+15*$A26+4*$A26+2),0)+IF(Analyse!$E$105="X",INDIRECT("'DATA - økonomi'!P"&amp;4+15*$A26+4*$A26+3),0)+IF(Analyse!$E$106="X",INDIRECT("'DATA - økonomi'!P"&amp;4+15*$A26+4*$A26+4),0)+IF(Analyse!$E$107="X",INDIRECT("'DATA - økonomi'!P"&amp;4+15*$A26+4*$A26+5),0)+IF(Analyse!$E$108="X",INDIRECT("'DATA - økonomi'!P"&amp;4+15*$A26+4*$A26+6),0)+IF(Analyse!$E$109="X",INDIRECT("'DATA - økonomi'!P"&amp;4+15*$A26+4*$A26+7),0)+IF(Analyse!$E$110="X",INDIRECT("'DATA - økonomi'!P"&amp;4+15*$A26+4*$A26+8),0)+IF(Analyse!$E$111="X",INDIRECT("'DATA - økonomi'!P"&amp;4+15*$A26+4*$A26+9),0)+IF(Analyse!$E$112="X",INDIRECT("'DATA - økonomi'!P"&amp;4+15*$A26+4*$A26+10),0)+IF(Analyse!$E$115="X",INDIRECT("'DATA - økonomi'!P"&amp;4+15*$A26+4*$A26+11),0)+IF(Analyse!$E$116="X",INDIRECT("'DATA - økonomi'!P"&amp;4+15*$A26+4*$A26+12),0)+IF(Analyse!$E$117="X",INDIRECT("'DATA - økonomi'!P"&amp;4+15*$A26+4*$A26+13),0)+IF(Analyse!$E$129="X",INDIRECT("'DATA - økonomi'!P"&amp;4+15*$A26+4*$A26+14),0)</f>
        <v>0</v>
      </c>
      <c r="Q26" s="42">
        <f ca="1">IF(Analyse!$E$3="X",INDIRECT("'DATA - økonomi'!Q"&amp;4+15*$A26+4*$A26+0),0)+IF(Analyse!$E$4="X",INDIRECT("'DATA - økonomi'!Q"&amp;4+15*$A26+4*$A26+1),0)+IF(Analyse!$E$104="X",INDIRECT("'DATA - økonomi'!Q"&amp;4+15*$A26+4*$A26+2),0)+IF(Analyse!$E$105="X",INDIRECT("'DATA - økonomi'!Q"&amp;4+15*$A26+4*$A26+3),0)+IF(Analyse!$E$106="X",INDIRECT("'DATA - økonomi'!Q"&amp;4+15*$A26+4*$A26+4),0)+IF(Analyse!$E$107="X",INDIRECT("'DATA - økonomi'!Q"&amp;4+15*$A26+4*$A26+5),0)+IF(Analyse!$E$108="X",INDIRECT("'DATA - økonomi'!Q"&amp;4+15*$A26+4*$A26+6),0)+IF(Analyse!$E$109="X",INDIRECT("'DATA - økonomi'!Q"&amp;4+15*$A26+4*$A26+7),0)+IF(Analyse!$E$110="X",INDIRECT("'DATA - økonomi'!Q"&amp;4+15*$A26+4*$A26+8),0)+IF(Analyse!$E$111="X",INDIRECT("'DATA - økonomi'!Q"&amp;4+15*$A26+4*$A26+9),0)+IF(Analyse!$E$112="X",INDIRECT("'DATA - økonomi'!Q"&amp;4+15*$A26+4*$A26+10),0)+IF(Analyse!$E$115="X",INDIRECT("'DATA - økonomi'!Q"&amp;4+15*$A26+4*$A26+11),0)+IF(Analyse!$E$116="X",INDIRECT("'DATA - økonomi'!Q"&amp;4+15*$A26+4*$A26+12),0)+IF(Analyse!$E$117="X",INDIRECT("'DATA - økonomi'!Q"&amp;4+15*$A26+4*$A26+13),0)+IF(Analyse!$E$129="X",INDIRECT("'DATA - økonomi'!Q"&amp;4+15*$A26+4*$A26+14),0)</f>
        <v>0</v>
      </c>
      <c r="R26" s="42">
        <f ca="1">IF(Analyse!$E$3="X",INDIRECT("'DATA - økonomi'!R"&amp;4+15*$A26+4*$A26+0),0)+IF(Analyse!$E$4="X",INDIRECT("'DATA - økonomi'!R"&amp;4+15*$A26+4*$A26+1),0)+IF(Analyse!$E$104="X",INDIRECT("'DATA - økonomi'!R"&amp;4+15*$A26+4*$A26+2),0)+IF(Analyse!$E$105="X",INDIRECT("'DATA - økonomi'!R"&amp;4+15*$A26+4*$A26+3),0)+IF(Analyse!$E$106="X",INDIRECT("'DATA - økonomi'!R"&amp;4+15*$A26+4*$A26+4),0)+IF(Analyse!$E$107="X",INDIRECT("'DATA - økonomi'!R"&amp;4+15*$A26+4*$A26+5),0)+IF(Analyse!$E$108="X",INDIRECT("'DATA - økonomi'!R"&amp;4+15*$A26+4*$A26+6),0)+IF(Analyse!$E$109="X",INDIRECT("'DATA - økonomi'!R"&amp;4+15*$A26+4*$A26+7),0)+IF(Analyse!$E$110="X",INDIRECT("'DATA - økonomi'!R"&amp;4+15*$A26+4*$A26+8),0)+IF(Analyse!$E$111="X",INDIRECT("'DATA - økonomi'!R"&amp;4+15*$A26+4*$A26+9),0)+IF(Analyse!$E$112="X",INDIRECT("'DATA - økonomi'!R"&amp;4+15*$A26+4*$A26+10),0)+IF(Analyse!$E$115="X",INDIRECT("'DATA - økonomi'!R"&amp;4+15*$A26+4*$A26+11),0)+IF(Analyse!$E$116="X",INDIRECT("'DATA - økonomi'!R"&amp;4+15*$A26+4*$A26+12),0)+IF(Analyse!$E$117="X",INDIRECT("'DATA - økonomi'!R"&amp;4+15*$A26+4*$A26+13),0)+IF(Analyse!$E$129="X",INDIRECT("'DATA - økonomi'!R"&amp;4+15*$A26+4*$A26+14),0)</f>
        <v>0</v>
      </c>
      <c r="S26" s="42">
        <f ca="1">IF(Analyse!$E$3="X",INDIRECT("'DATA - økonomi'!S"&amp;4+15*$A26+4*$A26+0),0)+IF(Analyse!$E$4="X",INDIRECT("'DATA - økonomi'!S"&amp;4+15*$A26+4*$A26+1),0)+IF(Analyse!$E$104="X",INDIRECT("'DATA - økonomi'!S"&amp;4+15*$A26+4*$A26+2),0)+IF(Analyse!$E$105="X",INDIRECT("'DATA - økonomi'!S"&amp;4+15*$A26+4*$A26+3),0)+IF(Analyse!$E$106="X",INDIRECT("'DATA - økonomi'!S"&amp;4+15*$A26+4*$A26+4),0)+IF(Analyse!$E$107="X",INDIRECT("'DATA - økonomi'!S"&amp;4+15*$A26+4*$A26+5),0)+IF(Analyse!$E$108="X",INDIRECT("'DATA - økonomi'!S"&amp;4+15*$A26+4*$A26+6),0)+IF(Analyse!$E$109="X",INDIRECT("'DATA - økonomi'!S"&amp;4+15*$A26+4*$A26+7),0)+IF(Analyse!$E$110="X",INDIRECT("'DATA - økonomi'!S"&amp;4+15*$A26+4*$A26+8),0)+IF(Analyse!$E$111="X",INDIRECT("'DATA - økonomi'!S"&amp;4+15*$A26+4*$A26+9),0)+IF(Analyse!$E$112="X",INDIRECT("'DATA - økonomi'!S"&amp;4+15*$A26+4*$A26+10),0)+IF(Analyse!$E$115="X",INDIRECT("'DATA - økonomi'!S"&amp;4+15*$A26+4*$A26+11),0)+IF(Analyse!$E$116="X",INDIRECT("'DATA - økonomi'!S"&amp;4+15*$A26+4*$A26+12),0)+IF(Analyse!$E$117="X",INDIRECT("'DATA - økonomi'!S"&amp;4+15*$A26+4*$A26+13),0)+IF(Analyse!$E$129="X",INDIRECT("'DATA - økonomi'!S"&amp;4+15*$A26+4*$A26+14),0)</f>
        <v>0</v>
      </c>
      <c r="T26" s="42">
        <f ca="1">IF(Analyse!$E$3="X",INDIRECT("'DATA - økonomi'!T"&amp;4+15*$A26+4*$A26+0),0)+IF(Analyse!$E$4="X",INDIRECT("'DATA - økonomi'!T"&amp;4+15*$A26+4*$A26+1),0)+IF(Analyse!$E$104="X",INDIRECT("'DATA - økonomi'!T"&amp;4+15*$A26+4*$A26+2),0)+IF(Analyse!$E$105="X",INDIRECT("'DATA - økonomi'!T"&amp;4+15*$A26+4*$A26+3),0)+IF(Analyse!$E$106="X",INDIRECT("'DATA - økonomi'!T"&amp;4+15*$A26+4*$A26+4),0)+IF(Analyse!$E$107="X",INDIRECT("'DATA - økonomi'!T"&amp;4+15*$A26+4*$A26+5),0)+IF(Analyse!$E$108="X",INDIRECT("'DATA - økonomi'!T"&amp;4+15*$A26+4*$A26+6),0)+IF(Analyse!$E$109="X",INDIRECT("'DATA - økonomi'!T"&amp;4+15*$A26+4*$A26+7),0)+IF(Analyse!$E$110="X",INDIRECT("'DATA - økonomi'!T"&amp;4+15*$A26+4*$A26+8),0)+IF(Analyse!$E$111="X",INDIRECT("'DATA - økonomi'!T"&amp;4+15*$A26+4*$A26+9),0)+IF(Analyse!$E$112="X",INDIRECT("'DATA - økonomi'!T"&amp;4+15*$A26+4*$A26+10),0)+IF(Analyse!$E$115="X",INDIRECT("'DATA - økonomi'!T"&amp;4+15*$A26+4*$A26+11),0)+IF(Analyse!$E$116="X",INDIRECT("'DATA - økonomi'!T"&amp;4+15*$A26+4*$A26+12),0)+IF(Analyse!$E$117="X",INDIRECT("'DATA - økonomi'!T"&amp;4+15*$A26+4*$A26+13),0)+IF(Analyse!$E$129="X",INDIRECT("'DATA - økonomi'!T"&amp;4+15*$A26+4*$A26+14),0)</f>
        <v>0</v>
      </c>
      <c r="U26" s="42">
        <f ca="1">IF(Analyse!$E$3="X",INDIRECT("'DATA - økonomi'!U"&amp;4+15*$A26+4*$A26+0),0)+IF(Analyse!$E$4="X",INDIRECT("'DATA - økonomi'!U"&amp;4+15*$A26+4*$A26+1),0)+IF(Analyse!$E$104="X",INDIRECT("'DATA - økonomi'!U"&amp;4+15*$A26+4*$A26+2),0)+IF(Analyse!$E$105="X",INDIRECT("'DATA - økonomi'!U"&amp;4+15*$A26+4*$A26+3),0)+IF(Analyse!$E$106="X",INDIRECT("'DATA - økonomi'!U"&amp;4+15*$A26+4*$A26+4),0)+IF(Analyse!$E$107="X",INDIRECT("'DATA - økonomi'!U"&amp;4+15*$A26+4*$A26+5),0)+IF(Analyse!$E$108="X",INDIRECT("'DATA - økonomi'!U"&amp;4+15*$A26+4*$A26+6),0)+IF(Analyse!$E$109="X",INDIRECT("'DATA - økonomi'!U"&amp;4+15*$A26+4*$A26+7),0)+IF(Analyse!$E$110="X",INDIRECT("'DATA - økonomi'!U"&amp;4+15*$A26+4*$A26+8),0)+IF(Analyse!$E$111="X",INDIRECT("'DATA - økonomi'!U"&amp;4+15*$A26+4*$A26+9),0)+IF(Analyse!$E$112="X",INDIRECT("'DATA - økonomi'!U"&amp;4+15*$A26+4*$A26+10),0)+IF(Analyse!$E$115="X",INDIRECT("'DATA - økonomi'!U"&amp;4+15*$A26+4*$A26+11),0)+IF(Analyse!$E$116="X",INDIRECT("'DATA - økonomi'!U"&amp;4+15*$A26+4*$A26+12),0)+IF(Analyse!$E$117="X",INDIRECT("'DATA - økonomi'!U"&amp;4+15*$A26+4*$A26+13),0)+IF(Analyse!$E$129="X",INDIRECT("'DATA - økonomi'!U"&amp;4+15*$A26+4*$A26+14),0)</f>
        <v>0</v>
      </c>
      <c r="V26" s="42">
        <f ca="1">IF(Analyse!$E$3="X",INDIRECT("'DATA - økonomi'!V"&amp;4+15*$A26+4*$A26+0),0)+IF(Analyse!$E$4="X",INDIRECT("'DATA - økonomi'!V"&amp;4+15*$A26+4*$A26+1),0)+IF(Analyse!$E$104="X",INDIRECT("'DATA - økonomi'!V"&amp;4+15*$A26+4*$A26+2),0)+IF(Analyse!$E$105="X",INDIRECT("'DATA - økonomi'!V"&amp;4+15*$A26+4*$A26+3),0)+IF(Analyse!$E$106="X",INDIRECT("'DATA - økonomi'!V"&amp;4+15*$A26+4*$A26+4),0)+IF(Analyse!$E$107="X",INDIRECT("'DATA - økonomi'!V"&amp;4+15*$A26+4*$A26+5),0)+IF(Analyse!$E$108="X",INDIRECT("'DATA - økonomi'!V"&amp;4+15*$A26+4*$A26+6),0)+IF(Analyse!$E$109="X",INDIRECT("'DATA - økonomi'!V"&amp;4+15*$A26+4*$A26+7),0)+IF(Analyse!$E$110="X",INDIRECT("'DATA - økonomi'!V"&amp;4+15*$A26+4*$A26+8),0)+IF(Analyse!$E$111="X",INDIRECT("'DATA - økonomi'!V"&amp;4+15*$A26+4*$A26+9),0)+IF(Analyse!$E$112="X",INDIRECT("'DATA - økonomi'!V"&amp;4+15*$A26+4*$A26+10),0)+IF(Analyse!$E$115="X",INDIRECT("'DATA - økonomi'!V"&amp;4+15*$A26+4*$A26+11),0)+IF(Analyse!$E$116="X",INDIRECT("'DATA - økonomi'!V"&amp;4+15*$A26+4*$A26+12),0)+IF(Analyse!$E$117="X",INDIRECT("'DATA - økonomi'!V"&amp;4+15*$A26+4*$A26+13),0)+IF(Analyse!$E$129="X",INDIRECT("'DATA - økonomi'!V"&amp;4+15*$A26+4*$A26+14),0)</f>
        <v>0</v>
      </c>
      <c r="W26" s="42">
        <f ca="1">IF(Analyse!$E$3="X",INDIRECT("'DATA - økonomi'!W"&amp;4+15*$A26+4*$A26+0),0)+IF(Analyse!$E$4="X",INDIRECT("'DATA - økonomi'!W"&amp;4+15*$A26+4*$A26+1),0)+IF(Analyse!$E$104="X",INDIRECT("'DATA - økonomi'!W"&amp;4+15*$A26+4*$A26+2),0)+IF(Analyse!$E$105="X",INDIRECT("'DATA - økonomi'!W"&amp;4+15*$A26+4*$A26+3),0)+IF(Analyse!$E$106="X",INDIRECT("'DATA - økonomi'!W"&amp;4+15*$A26+4*$A26+4),0)+IF(Analyse!$E$107="X",INDIRECT("'DATA - økonomi'!W"&amp;4+15*$A26+4*$A26+5),0)+IF(Analyse!$E$108="X",INDIRECT("'DATA - økonomi'!W"&amp;4+15*$A26+4*$A26+6),0)+IF(Analyse!$E$109="X",INDIRECT("'DATA - økonomi'!W"&amp;4+15*$A26+4*$A26+7),0)+IF(Analyse!$E$110="X",INDIRECT("'DATA - økonomi'!W"&amp;4+15*$A26+4*$A26+8),0)+IF(Analyse!$E$111="X",INDIRECT("'DATA - økonomi'!W"&amp;4+15*$A26+4*$A26+9),0)+IF(Analyse!$E$112="X",INDIRECT("'DATA - økonomi'!W"&amp;4+15*$A26+4*$A26+10),0)+IF(Analyse!$E$115="X",INDIRECT("'DATA - økonomi'!W"&amp;4+15*$A26+4*$A26+11),0)+IF(Analyse!$E$116="X",INDIRECT("'DATA - økonomi'!W"&amp;4+15*$A26+4*$A26+12),0)+IF(Analyse!$E$117="X",INDIRECT("'DATA - økonomi'!W"&amp;4+15*$A26+4*$A26+13),0)+IF(Analyse!$E$129="X",INDIRECT("'DATA - økonomi'!W"&amp;4+15*$A26+4*$A26+14),0)</f>
        <v>0</v>
      </c>
      <c r="X26" s="42">
        <f ca="1">IF(Analyse!$E$3="X",INDIRECT("'DATA - økonomi'!X"&amp;4+15*$A26+4*$A26+0),0)+IF(Analyse!$E$4="X",INDIRECT("'DATA - økonomi'!X"&amp;4+15*$A26+4*$A26+1),0)+IF(Analyse!$E$104="X",INDIRECT("'DATA - økonomi'!X"&amp;4+15*$A26+4*$A26+2),0)+IF(Analyse!$E$105="X",INDIRECT("'DATA - økonomi'!X"&amp;4+15*$A26+4*$A26+3),0)+IF(Analyse!$E$106="X",INDIRECT("'DATA - økonomi'!X"&amp;4+15*$A26+4*$A26+4),0)+IF(Analyse!$E$107="X",INDIRECT("'DATA - økonomi'!X"&amp;4+15*$A26+4*$A26+5),0)+IF(Analyse!$E$108="X",INDIRECT("'DATA - økonomi'!X"&amp;4+15*$A26+4*$A26+6),0)+IF(Analyse!$E$109="X",INDIRECT("'DATA - økonomi'!X"&amp;4+15*$A26+4*$A26+7),0)+IF(Analyse!$E$110="X",INDIRECT("'DATA - økonomi'!X"&amp;4+15*$A26+4*$A26+8),0)+IF(Analyse!$E$111="X",INDIRECT("'DATA - økonomi'!X"&amp;4+15*$A26+4*$A26+9),0)+IF(Analyse!$E$112="X",INDIRECT("'DATA - økonomi'!X"&amp;4+15*$A26+4*$A26+10),0)+IF(Analyse!$E$115="X",INDIRECT("'DATA - økonomi'!X"&amp;4+15*$A26+4*$A26+11),0)+IF(Analyse!$E$116="X",INDIRECT("'DATA - økonomi'!X"&amp;4+15*$A26+4*$A26+12),0)+IF(Analyse!$E$117="X",INDIRECT("'DATA - økonomi'!X"&amp;4+15*$A26+4*$A26+13),0)+IF(Analyse!$E$129="X",INDIRECT("'DATA - økonomi'!X"&amp;4+15*$A26+4*$A26+14),0)</f>
        <v>0</v>
      </c>
      <c r="Y26" s="42">
        <f ca="1">IF(Analyse!$E$3="X",INDIRECT("'DATA - økonomi'!Y"&amp;4+15*$A26+4*$A26+0),0)+IF(Analyse!$E$4="X",INDIRECT("'DATA - økonomi'!Y"&amp;4+15*$A26+4*$A26+1),0)+IF(Analyse!$E$104="X",INDIRECT("'DATA - økonomi'!Y"&amp;4+15*$A26+4*$A26+2),0)+IF(Analyse!$E$105="X",INDIRECT("'DATA - økonomi'!Y"&amp;4+15*$A26+4*$A26+3),0)+IF(Analyse!$E$106="X",INDIRECT("'DATA - økonomi'!Y"&amp;4+15*$A26+4*$A26+4),0)+IF(Analyse!$E$107="X",INDIRECT("'DATA - økonomi'!Y"&amp;4+15*$A26+4*$A26+5),0)+IF(Analyse!$E$108="X",INDIRECT("'DATA - økonomi'!Y"&amp;4+15*$A26+4*$A26+6),0)+IF(Analyse!$E$109="X",INDIRECT("'DATA - økonomi'!Y"&amp;4+15*$A26+4*$A26+7),0)+IF(Analyse!$E$110="X",INDIRECT("'DATA - økonomi'!Y"&amp;4+15*$A26+4*$A26+8),0)+IF(Analyse!$E$111="X",INDIRECT("'DATA - økonomi'!Y"&amp;4+15*$A26+4*$A26+9),0)+IF(Analyse!$E$112="X",INDIRECT("'DATA - økonomi'!Y"&amp;4+15*$A26+4*$A26+10),0)+IF(Analyse!$E$115="X",INDIRECT("'DATA - økonomi'!Y"&amp;4+15*$A26+4*$A26+11),0)+IF(Analyse!$E$116="X",INDIRECT("'DATA - økonomi'!Y"&amp;4+15*$A26+4*$A26+12),0)+IF(Analyse!$E$117="X",INDIRECT("'DATA - økonomi'!Y"&amp;4+15*$A26+4*$A26+13),0)+IF(Analyse!$E$129="X",INDIRECT("'DATA - økonomi'!Y"&amp;4+15*$A26+4*$A26+14),0)</f>
        <v>0</v>
      </c>
      <c r="Z26" s="42">
        <f ca="1">IF(Analyse!$E$3="X",INDIRECT("'DATA - økonomi'!Z"&amp;4+15*$A26+4*$A26+0),0)+IF(Analyse!$E$4="X",INDIRECT("'DATA - økonomi'!Z"&amp;4+15*$A26+4*$A26+1),0)+IF(Analyse!$E$104="X",INDIRECT("'DATA - økonomi'!Z"&amp;4+15*$A26+4*$A26+2),0)+IF(Analyse!$E$105="X",INDIRECT("'DATA - økonomi'!Z"&amp;4+15*$A26+4*$A26+3),0)+IF(Analyse!$E$106="X",INDIRECT("'DATA - økonomi'!Z"&amp;4+15*$A26+4*$A26+4),0)+IF(Analyse!$E$107="X",INDIRECT("'DATA - økonomi'!Z"&amp;4+15*$A26+4*$A26+5),0)+IF(Analyse!$E$108="X",INDIRECT("'DATA - økonomi'!Z"&amp;4+15*$A26+4*$A26+6),0)+IF(Analyse!$E$109="X",INDIRECT("'DATA - økonomi'!Z"&amp;4+15*$A26+4*$A26+7),0)+IF(Analyse!$E$110="X",INDIRECT("'DATA - økonomi'!Z"&amp;4+15*$A26+4*$A26+8),0)+IF(Analyse!$E$111="X",INDIRECT("'DATA - økonomi'!Z"&amp;4+15*$A26+4*$A26+9),0)+IF(Analyse!$E$112="X",INDIRECT("'DATA - økonomi'!Z"&amp;4+15*$A26+4*$A26+10),0)+IF(Analyse!$E$115="X",INDIRECT("'DATA - økonomi'!Z"&amp;4+15*$A26+4*$A26+11),0)+IF(Analyse!$E$116="X",INDIRECT("'DATA - økonomi'!Z"&amp;4+15*$A26+4*$A26+12),0)+IF(Analyse!$E$117="X",INDIRECT("'DATA - økonomi'!Z"&amp;4+15*$A26+4*$A26+13),0)+IF(Analyse!$E$129="X",INDIRECT("'DATA - økonomi'!Z"&amp;4+15*$A26+4*$A26+14),0)</f>
        <v>0</v>
      </c>
      <c r="AA26" s="36"/>
      <c r="AB26" s="41" t="s">
        <v>34</v>
      </c>
      <c r="AC26" s="42">
        <f ca="1">IF(Analyse!$E$3="X",INDIRECT("'DATA - økonomi'!AC"&amp;4+15*$A26+4*$A26+0),0)+IF(Analyse!$E$4="X",INDIRECT("'DATA - økonomi'!AC"&amp;4+15*$A26+4*$A26+1),0)+IF(Analyse!$E$104="X",INDIRECT("'DATA - økonomi'!AC"&amp;4+15*$A26+4*$A26+2),0)+IF(Analyse!$E$105="X",INDIRECT("'DATA - økonomi'!AC"&amp;4+15*$A26+4*$A26+3),0)+IF(Analyse!$E$106="X",INDIRECT("'DATA - økonomi'!AC"&amp;4+15*$A26+4*$A26+4),0)+IF(Analyse!$E$107="X",INDIRECT("'DATA - økonomi'!AC"&amp;4+15*$A26+4*$A26+5),0)+IF(Analyse!$E$108="X",INDIRECT("'DATA - økonomi'!AC"&amp;4+15*$A26+4*$A26+6),0)+IF(Analyse!$E$109="X",INDIRECT("'DATA - økonomi'!AC"&amp;4+15*$A26+4*$A26+7),0)+IF(Analyse!$E$110="X",INDIRECT("'DATA - økonomi'!AC"&amp;4+15*$A26+4*$A26+8),0)+IF(Analyse!$E$111="X",INDIRECT("'DATA - økonomi'!AC"&amp;4+15*$A26+4*$A26+9),0)+IF(Analyse!$E$112="X",INDIRECT("'DATA - økonomi'!AC"&amp;4+15*$A26+4*$A26+10),0)+IF(Analyse!$E$115="X",INDIRECT("'DATA - økonomi'!AC"&amp;4+15*$A26+4*$A26+11),0)+IF(Analyse!$E$116="X",INDIRECT("'DATA - økonomi'!AC"&amp;4+15*$A26+4*$A26+12),0)+IF(Analyse!$E$117="X",INDIRECT("'DATA - økonomi'!AC"&amp;4+15*$A26+4*$A26+13),0)+IF(Analyse!$E$129="X",INDIRECT("'DATA - økonomi'!AC"&amp;4+15*$A26+4*$A26+14),0)</f>
        <v>0</v>
      </c>
      <c r="AD26" s="42">
        <f ca="1">IF(Analyse!$E$3="X",INDIRECT("'DATA - økonomi'!AD"&amp;4+15*$A26+4*$A26+0),0)+IF(Analyse!$E$4="X",INDIRECT("'DATA - økonomi'!AD"&amp;4+15*$A26+4*$A26+1),0)+IF(Analyse!$E$104="X",INDIRECT("'DATA - økonomi'!AD"&amp;4+15*$A26+4*$A26+2),0)+IF(Analyse!$E$105="X",INDIRECT("'DATA - økonomi'!AD"&amp;4+15*$A26+4*$A26+3),0)+IF(Analyse!$E$106="X",INDIRECT("'DATA - økonomi'!AD"&amp;4+15*$A26+4*$A26+4),0)+IF(Analyse!$E$107="X",INDIRECT("'DATA - økonomi'!AD"&amp;4+15*$A26+4*$A26+5),0)+IF(Analyse!$E$108="X",INDIRECT("'DATA - økonomi'!AD"&amp;4+15*$A26+4*$A26+6),0)+IF(Analyse!$E$109="X",INDIRECT("'DATA - økonomi'!AD"&amp;4+15*$A26+4*$A26+7),0)+IF(Analyse!$E$110="X",INDIRECT("'DATA - økonomi'!AD"&amp;4+15*$A26+4*$A26+8),0)+IF(Analyse!$E$111="X",INDIRECT("'DATA - økonomi'!AD"&amp;4+15*$A26+4*$A26+9),0)+IF(Analyse!$E$112="X",INDIRECT("'DATA - økonomi'!AD"&amp;4+15*$A26+4*$A26+10),0)+IF(Analyse!$E$115="X",INDIRECT("'DATA - økonomi'!AD"&amp;4+15*$A26+4*$A26+11),0)+IF(Analyse!$E$116="X",INDIRECT("'DATA - økonomi'!AD"&amp;4+15*$A26+4*$A26+12),0)+IF(Analyse!$E$117="X",INDIRECT("'DATA - økonomi'!AD"&amp;4+15*$A26+4*$A26+13),0)+IF(Analyse!$E$129="X",INDIRECT("'DATA - økonomi'!AD"&amp;4+15*$A26+4*$A26+14),0)</f>
        <v>0</v>
      </c>
      <c r="AE26" s="42">
        <f ca="1">IF(Analyse!$E$3="X",INDIRECT("'DATA - økonomi'!AE"&amp;4+15*$A26+4*$A26+0),0)+IF(Analyse!$E$4="X",INDIRECT("'DATA - økonomi'!AE"&amp;4+15*$A26+4*$A26+1),0)+IF(Analyse!$E$104="X",INDIRECT("'DATA - økonomi'!AE"&amp;4+15*$A26+4*$A26+2),0)+IF(Analyse!$E$105="X",INDIRECT("'DATA - økonomi'!AE"&amp;4+15*$A26+4*$A26+3),0)+IF(Analyse!$E$106="X",INDIRECT("'DATA - økonomi'!AE"&amp;4+15*$A26+4*$A26+4),0)+IF(Analyse!$E$107="X",INDIRECT("'DATA - økonomi'!AE"&amp;4+15*$A26+4*$A26+5),0)+IF(Analyse!$E$108="X",INDIRECT("'DATA - økonomi'!AE"&amp;4+15*$A26+4*$A26+6),0)+IF(Analyse!$E$109="X",INDIRECT("'DATA - økonomi'!AE"&amp;4+15*$A26+4*$A26+7),0)+IF(Analyse!$E$110="X",INDIRECT("'DATA - økonomi'!AE"&amp;4+15*$A26+4*$A26+8),0)+IF(Analyse!$E$111="X",INDIRECT("'DATA - økonomi'!AE"&amp;4+15*$A26+4*$A26+9),0)+IF(Analyse!$E$112="X",INDIRECT("'DATA - økonomi'!AE"&amp;4+15*$A26+4*$A26+10),0)+IF(Analyse!$E$115="X",INDIRECT("'DATA - økonomi'!AE"&amp;4+15*$A26+4*$A26+11),0)+IF(Analyse!$E$116="X",INDIRECT("'DATA - økonomi'!AE"&amp;4+15*$A26+4*$A26+12),0)+IF(Analyse!$E$117="X",INDIRECT("'DATA - økonomi'!AE"&amp;4+15*$A26+4*$A26+13),0)+IF(Analyse!$E$129="X",INDIRECT("'DATA - økonomi'!AE"&amp;4+15*$A26+4*$A26+14),0)</f>
        <v>0</v>
      </c>
      <c r="AF26" s="42">
        <f ca="1">IF(Analyse!$E$3="X",INDIRECT("'DATA - økonomi'!AF"&amp;4+15*$A26+4*$A26+0),0)+IF(Analyse!$E$4="X",INDIRECT("'DATA - økonomi'!AF"&amp;4+15*$A26+4*$A26+1),0)+IF(Analyse!$E$104="X",INDIRECT("'DATA - økonomi'!AF"&amp;4+15*$A26+4*$A26+2),0)+IF(Analyse!$E$105="X",INDIRECT("'DATA - økonomi'!AF"&amp;4+15*$A26+4*$A26+3),0)+IF(Analyse!$E$106="X",INDIRECT("'DATA - økonomi'!AF"&amp;4+15*$A26+4*$A26+4),0)+IF(Analyse!$E$107="X",INDIRECT("'DATA - økonomi'!AF"&amp;4+15*$A26+4*$A26+5),0)+IF(Analyse!$E$108="X",INDIRECT("'DATA - økonomi'!AF"&amp;4+15*$A26+4*$A26+6),0)+IF(Analyse!$E$109="X",INDIRECT("'DATA - økonomi'!AF"&amp;4+15*$A26+4*$A26+7),0)+IF(Analyse!$E$110="X",INDIRECT("'DATA - økonomi'!AF"&amp;4+15*$A26+4*$A26+8),0)+IF(Analyse!$E$111="X",INDIRECT("'DATA - økonomi'!AF"&amp;4+15*$A26+4*$A26+9),0)+IF(Analyse!$E$112="X",INDIRECT("'DATA - økonomi'!AF"&amp;4+15*$A26+4*$A26+10),0)+IF(Analyse!$E$115="X",INDIRECT("'DATA - økonomi'!AF"&amp;4+15*$A26+4*$A26+11),0)+IF(Analyse!$E$116="X",INDIRECT("'DATA - økonomi'!AF"&amp;4+15*$A26+4*$A26+12),0)+IF(Analyse!$E$117="X",INDIRECT("'DATA - økonomi'!AF"&amp;4+15*$A26+4*$A26+13),0)+IF(Analyse!$E$129="X",INDIRECT("'DATA - økonomi'!AF"&amp;4+15*$A26+4*$A26+14),0)</f>
        <v>0</v>
      </c>
      <c r="AG26" s="42">
        <f ca="1">IF(Analyse!$E$3="X",INDIRECT("'DATA - økonomi'!AG"&amp;4+15*$A26+4*$A26+0),0)+IF(Analyse!$E$4="X",INDIRECT("'DATA - økonomi'!AG"&amp;4+15*$A26+4*$A26+1),0)+IF(Analyse!$E$104="X",INDIRECT("'DATA - økonomi'!AG"&amp;4+15*$A26+4*$A26+2),0)+IF(Analyse!$E$105="X",INDIRECT("'DATA - økonomi'!AG"&amp;4+15*$A26+4*$A26+3),0)+IF(Analyse!$E$106="X",INDIRECT("'DATA - økonomi'!AG"&amp;4+15*$A26+4*$A26+4),0)+IF(Analyse!$E$107="X",INDIRECT("'DATA - økonomi'!AG"&amp;4+15*$A26+4*$A26+5),0)+IF(Analyse!$E$108="X",INDIRECT("'DATA - økonomi'!AG"&amp;4+15*$A26+4*$A26+6),0)+IF(Analyse!$E$109="X",INDIRECT("'DATA - økonomi'!AG"&amp;4+15*$A26+4*$A26+7),0)+IF(Analyse!$E$110="X",INDIRECT("'DATA - økonomi'!AG"&amp;4+15*$A26+4*$A26+8),0)+IF(Analyse!$E$111="X",INDIRECT("'DATA - økonomi'!AG"&amp;4+15*$A26+4*$A26+9),0)+IF(Analyse!$E$112="X",INDIRECT("'DATA - økonomi'!AG"&amp;4+15*$A26+4*$A26+10),0)+IF(Analyse!$E$115="X",INDIRECT("'DATA - økonomi'!AG"&amp;4+15*$A26+4*$A26+11),0)+IF(Analyse!$E$116="X",INDIRECT("'DATA - økonomi'!AG"&amp;4+15*$A26+4*$A26+12),0)+IF(Analyse!$E$117="X",INDIRECT("'DATA - økonomi'!AG"&amp;4+15*$A26+4*$A26+13),0)+IF(Analyse!$E$129="X",INDIRECT("'DATA - økonomi'!AG"&amp;4+15*$A26+4*$A26+14),0)</f>
        <v>0</v>
      </c>
      <c r="AH26" s="42">
        <f ca="1">IF(Analyse!$E$3="X",INDIRECT("'DATA - økonomi'!AH"&amp;4+15*$A26+4*$A26+0),0)+IF(Analyse!$E$4="X",INDIRECT("'DATA - økonomi'!AH"&amp;4+15*$A26+4*$A26+1),0)+IF(Analyse!$E$104="X",INDIRECT("'DATA - økonomi'!AH"&amp;4+15*$A26+4*$A26+2),0)+IF(Analyse!$E$105="X",INDIRECT("'DATA - økonomi'!AH"&amp;4+15*$A26+4*$A26+3),0)+IF(Analyse!$E$106="X",INDIRECT("'DATA - økonomi'!AH"&amp;4+15*$A26+4*$A26+4),0)+IF(Analyse!$E$107="X",INDIRECT("'DATA - økonomi'!AH"&amp;4+15*$A26+4*$A26+5),0)+IF(Analyse!$E$108="X",INDIRECT("'DATA - økonomi'!AH"&amp;4+15*$A26+4*$A26+6),0)+IF(Analyse!$E$109="X",INDIRECT("'DATA - økonomi'!AH"&amp;4+15*$A26+4*$A26+7),0)+IF(Analyse!$E$110="X",INDIRECT("'DATA - økonomi'!AH"&amp;4+15*$A26+4*$A26+8),0)+IF(Analyse!$E$111="X",INDIRECT("'DATA - økonomi'!AH"&amp;4+15*$A26+4*$A26+9),0)+IF(Analyse!$E$112="X",INDIRECT("'DATA - økonomi'!AH"&amp;4+15*$A26+4*$A26+10),0)+IF(Analyse!$E$115="X",INDIRECT("'DATA - økonomi'!AH"&amp;4+15*$A26+4*$A26+11),0)+IF(Analyse!$E$116="X",INDIRECT("'DATA - økonomi'!AH"&amp;4+15*$A26+4*$A26+12),0)+IF(Analyse!$E$117="X",INDIRECT("'DATA - økonomi'!AH"&amp;4+15*$A26+4*$A26+13),0)+IF(Analyse!$E$129="X",INDIRECT("'DATA - økonomi'!AH"&amp;4+15*$A26+4*$A26+14),0)</f>
        <v>0</v>
      </c>
      <c r="AI26" s="42">
        <f ca="1">IF(Analyse!$E$3="X",INDIRECT("'DATA - økonomi'!AI"&amp;4+15*$A26+4*$A26+0),0)+IF(Analyse!$E$4="X",INDIRECT("'DATA - økonomi'!AI"&amp;4+15*$A26+4*$A26+1),0)+IF(Analyse!$E$104="X",INDIRECT("'DATA - økonomi'!AI"&amp;4+15*$A26+4*$A26+2),0)+IF(Analyse!$E$105="X",INDIRECT("'DATA - økonomi'!AI"&amp;4+15*$A26+4*$A26+3),0)+IF(Analyse!$E$106="X",INDIRECT("'DATA - økonomi'!AI"&amp;4+15*$A26+4*$A26+4),0)+IF(Analyse!$E$107="X",INDIRECT("'DATA - økonomi'!AI"&amp;4+15*$A26+4*$A26+5),0)+IF(Analyse!$E$108="X",INDIRECT("'DATA - økonomi'!AI"&amp;4+15*$A26+4*$A26+6),0)+IF(Analyse!$E$109="X",INDIRECT("'DATA - økonomi'!AI"&amp;4+15*$A26+4*$A26+7),0)+IF(Analyse!$E$110="X",INDIRECT("'DATA - økonomi'!AI"&amp;4+15*$A26+4*$A26+8),0)+IF(Analyse!$E$111="X",INDIRECT("'DATA - økonomi'!AI"&amp;4+15*$A26+4*$A26+9),0)+IF(Analyse!$E$112="X",INDIRECT("'DATA - økonomi'!AI"&amp;4+15*$A26+4*$A26+10),0)+IF(Analyse!$E$115="X",INDIRECT("'DATA - økonomi'!AI"&amp;4+15*$A26+4*$A26+11),0)+IF(Analyse!$E$116="X",INDIRECT("'DATA - økonomi'!AI"&amp;4+15*$A26+4*$A26+12),0)+IF(Analyse!$E$117="X",INDIRECT("'DATA - økonomi'!AI"&amp;4+15*$A26+4*$A26+13),0)+IF(Analyse!$E$129="X",INDIRECT("'DATA - økonomi'!AI"&amp;4+15*$A26+4*$A26+14),0)</f>
        <v>0</v>
      </c>
      <c r="AJ26" s="42">
        <f ca="1">IF(Analyse!$E$3="X",INDIRECT("'DATA - økonomi'!AJ"&amp;4+15*$A26+4*$A26+0),0)+IF(Analyse!$E$4="X",INDIRECT("'DATA - økonomi'!AJ"&amp;4+15*$A26+4*$A26+1),0)+IF(Analyse!$E$104="X",INDIRECT("'DATA - økonomi'!AJ"&amp;4+15*$A26+4*$A26+2),0)+IF(Analyse!$E$105="X",INDIRECT("'DATA - økonomi'!AJ"&amp;4+15*$A26+4*$A26+3),0)+IF(Analyse!$E$106="X",INDIRECT("'DATA - økonomi'!AJ"&amp;4+15*$A26+4*$A26+4),0)+IF(Analyse!$E$107="X",INDIRECT("'DATA - økonomi'!AJ"&amp;4+15*$A26+4*$A26+5),0)+IF(Analyse!$E$108="X",INDIRECT("'DATA - økonomi'!AJ"&amp;4+15*$A26+4*$A26+6),0)+IF(Analyse!$E$109="X",INDIRECT("'DATA - økonomi'!AJ"&amp;4+15*$A26+4*$A26+7),0)+IF(Analyse!$E$110="X",INDIRECT("'DATA - økonomi'!AJ"&amp;4+15*$A26+4*$A26+8),0)+IF(Analyse!$E$111="X",INDIRECT("'DATA - økonomi'!AJ"&amp;4+15*$A26+4*$A26+9),0)+IF(Analyse!$E$112="X",INDIRECT("'DATA - økonomi'!AJ"&amp;4+15*$A26+4*$A26+10),0)+IF(Analyse!$E$115="X",INDIRECT("'DATA - økonomi'!AJ"&amp;4+15*$A26+4*$A26+11),0)+IF(Analyse!$E$116="X",INDIRECT("'DATA - økonomi'!AJ"&amp;4+15*$A26+4*$A26+12),0)+IF(Analyse!$E$117="X",INDIRECT("'DATA - økonomi'!AJ"&amp;4+15*$A26+4*$A26+13),0)+IF(Analyse!$E$129="X",INDIRECT("'DATA - økonomi'!AJ"&amp;4+15*$A26+4*$A26+14),0)</f>
        <v>0</v>
      </c>
      <c r="AK26" s="42">
        <f ca="1">IF(Analyse!$E$3="X",INDIRECT("'DATA - økonomi'!AK"&amp;4+15*$A26+4*$A26+0),0)+IF(Analyse!$E$4="X",INDIRECT("'DATA - økonomi'!AK"&amp;4+15*$A26+4*$A26+1),0)+IF(Analyse!$E$104="X",INDIRECT("'DATA - økonomi'!AK"&amp;4+15*$A26+4*$A26+2),0)+IF(Analyse!$E$105="X",INDIRECT("'DATA - økonomi'!AK"&amp;4+15*$A26+4*$A26+3),0)+IF(Analyse!$E$106="X",INDIRECT("'DATA - økonomi'!AK"&amp;4+15*$A26+4*$A26+4),0)+IF(Analyse!$E$107="X",INDIRECT("'DATA - økonomi'!AK"&amp;4+15*$A26+4*$A26+5),0)+IF(Analyse!$E$108="X",INDIRECT("'DATA - økonomi'!AK"&amp;4+15*$A26+4*$A26+6),0)+IF(Analyse!$E$109="X",INDIRECT("'DATA - økonomi'!AK"&amp;4+15*$A26+4*$A26+7),0)+IF(Analyse!$E$110="X",INDIRECT("'DATA - økonomi'!AK"&amp;4+15*$A26+4*$A26+8),0)+IF(Analyse!$E$111="X",INDIRECT("'DATA - økonomi'!AK"&amp;4+15*$A26+4*$A26+9),0)+IF(Analyse!$E$112="X",INDIRECT("'DATA - økonomi'!AK"&amp;4+15*$A26+4*$A26+10),0)+IF(Analyse!$E$115="X",INDIRECT("'DATA - økonomi'!AK"&amp;4+15*$A26+4*$A26+11),0)+IF(Analyse!$E$116="X",INDIRECT("'DATA - økonomi'!AK"&amp;4+15*$A26+4*$A26+12),0)+IF(Analyse!$E$117="X",INDIRECT("'DATA - økonomi'!AK"&amp;4+15*$A26+4*$A26+13),0)+IF(Analyse!$E$129="X",INDIRECT("'DATA - økonomi'!AK"&amp;4+15*$A26+4*$A26+14),0)</f>
        <v>0</v>
      </c>
      <c r="AL26" s="42">
        <f ca="1">IF(Analyse!$E$3="X",INDIRECT("'DATA - økonomi'!AL"&amp;4+15*$A26+4*$A26+0),0)+IF(Analyse!$E$4="X",INDIRECT("'DATA - økonomi'!AL"&amp;4+15*$A26+4*$A26+1),0)+IF(Analyse!$E$104="X",INDIRECT("'DATA - økonomi'!AL"&amp;4+15*$A26+4*$A26+2),0)+IF(Analyse!$E$105="X",INDIRECT("'DATA - økonomi'!AL"&amp;4+15*$A26+4*$A26+3),0)+IF(Analyse!$E$106="X",INDIRECT("'DATA - økonomi'!AL"&amp;4+15*$A26+4*$A26+4),0)+IF(Analyse!$E$107="X",INDIRECT("'DATA - økonomi'!AL"&amp;4+15*$A26+4*$A26+5),0)+IF(Analyse!$E$108="X",INDIRECT("'DATA - økonomi'!AL"&amp;4+15*$A26+4*$A26+6),0)+IF(Analyse!$E$109="X",INDIRECT("'DATA - økonomi'!AL"&amp;4+15*$A26+4*$A26+7),0)+IF(Analyse!$E$110="X",INDIRECT("'DATA - økonomi'!AL"&amp;4+15*$A26+4*$A26+8),0)+IF(Analyse!$E$111="X",INDIRECT("'DATA - økonomi'!AL"&amp;4+15*$A26+4*$A26+9),0)+IF(Analyse!$E$112="X",INDIRECT("'DATA - økonomi'!AL"&amp;4+15*$A26+4*$A26+10),0)+IF(Analyse!$E$115="X",INDIRECT("'DATA - økonomi'!AL"&amp;4+15*$A26+4*$A26+11),0)+IF(Analyse!$E$116="X",INDIRECT("'DATA - økonomi'!AL"&amp;4+15*$A26+4*$A26+12),0)+IF(Analyse!$E$117="X",INDIRECT("'DATA - økonomi'!AL"&amp;4+15*$A26+4*$A26+13),0)+IF(Analyse!$E$129="X",INDIRECT("'DATA - økonomi'!AL"&amp;4+15*$A26+4*$A26+14),0)</f>
        <v>0</v>
      </c>
      <c r="AM26" s="36"/>
      <c r="AN26" s="41" t="s">
        <v>34</v>
      </c>
      <c r="AO26" s="42">
        <f t="shared" ca="1" si="0"/>
        <v>44529.52</v>
      </c>
      <c r="AP26" s="42">
        <f t="shared" ca="1" si="1"/>
        <v>44940.61</v>
      </c>
      <c r="AQ26" s="42">
        <f t="shared" ca="1" si="2"/>
        <v>44529.52</v>
      </c>
      <c r="AR26" s="42">
        <f t="shared" ca="1" si="3"/>
        <v>44940.61</v>
      </c>
      <c r="AS26" s="42">
        <f t="shared" ca="1" si="4"/>
        <v>45183.995999999999</v>
      </c>
      <c r="AT26" s="42">
        <f t="shared" ca="1" si="5"/>
        <v>45210</v>
      </c>
      <c r="AU26" s="42">
        <f t="shared" ca="1" si="6"/>
        <v>45483</v>
      </c>
      <c r="AV26" s="42">
        <f t="shared" ca="1" si="7"/>
        <v>45405.997000000003</v>
      </c>
      <c r="AW26" s="42">
        <f t="shared" ca="1" si="8"/>
        <v>44729.72</v>
      </c>
      <c r="AX26" s="42">
        <f t="shared" ca="1" si="9"/>
        <v>44374.19</v>
      </c>
      <c r="AY26" s="36"/>
    </row>
    <row r="27" spans="1:51" x14ac:dyDescent="0.25">
      <c r="A27" s="38">
        <v>23</v>
      </c>
      <c r="B27" s="41" t="s">
        <v>35</v>
      </c>
      <c r="C27" s="42">
        <f ca="1">IF(Analyse!$E$3="X",INDIRECT("'DATA - økonomi'!C"&amp;4+15*$A27+4*$A27+0),0)+IF(Analyse!$E$4="X",INDIRECT("'DATA - økonomi'!C"&amp;4+15*$A27+4*$A27+1),0)+IF(Analyse!$E$104="X",INDIRECT("'DATA - økonomi'!C"&amp;4+15*$A27+4*$A27+2),0)+IF(Analyse!$E$105="X",INDIRECT("'DATA - økonomi'!C"&amp;4+15*$A27+4*$A27+3),0)+IF(Analyse!$E$106="X",INDIRECT("'DATA - økonomi'!C"&amp;4+15*$A27+4*$A27+4),0)+IF(Analyse!$E$107="X",INDIRECT("'DATA - økonomi'!C"&amp;4+15*$A27+4*$A27+5),0)+IF(Analyse!$E$108="X",INDIRECT("'DATA - økonomi'!C"&amp;4+15*$A27+4*$A27+6),0)+IF(Analyse!$E$109="X",INDIRECT("'DATA - økonomi'!C"&amp;4+15*$A27+4*$A27+7),0)+IF(Analyse!$E$110="X",INDIRECT("'DATA - økonomi'!C"&amp;4+15*$A27+4*$A27+8),0)+IF(Analyse!$E$111="X",INDIRECT("'DATA - økonomi'!C"&amp;4+15*$A27+4*$A27+9),0)+IF(Analyse!$E$112="X",INDIRECT("'DATA - økonomi'!C"&amp;4+15*$A27+4*$A27+10),0)+IF(Analyse!$E$115="X",INDIRECT("'DATA - økonomi'!C"&amp;4+15*$A27+4*$A27+11),0)+IF(Analyse!$E$116="X",INDIRECT("'DATA - økonomi'!C"&amp;4+15*$A27+4*$A27+12),0)+IF(Analyse!$E$117="X",INDIRECT("'DATA - økonomi'!C"&amp;4+15*$A27+4*$A27+13),0)+IF(Analyse!$E$129="X",INDIRECT("'DATA - økonomi'!C"&amp;4+15*$A27+4*$A27+14),0)</f>
        <v>0</v>
      </c>
      <c r="D27" s="42">
        <f ca="1">IF(Analyse!$E$3="X",INDIRECT("'DATA - økonomi'!D"&amp;4+15*$A27+4*$A27+0),0)+IF(Analyse!$E$4="X",INDIRECT("'DATA - økonomi'!D"&amp;4+15*$A27+4*$A27+1),0)+IF(Analyse!$E$104="X",INDIRECT("'DATA - økonomi'!D"&amp;4+15*$A27+4*$A27+2),0)+IF(Analyse!$E$105="X",INDIRECT("'DATA - økonomi'!D"&amp;4+15*$A27+4*$A27+3),0)+IF(Analyse!$E$106="X",INDIRECT("'DATA - økonomi'!D"&amp;4+15*$A27+4*$A27+4),0)+IF(Analyse!$E$107="X",INDIRECT("'DATA - økonomi'!D"&amp;4+15*$A27+4*$A27+5),0)+IF(Analyse!$E$108="X",INDIRECT("'DATA - økonomi'!D"&amp;4+15*$A27+4*$A27+6),0)+IF(Analyse!$E$109="X",INDIRECT("'DATA - økonomi'!D"&amp;4+15*$A27+4*$A27+7),0)+IF(Analyse!$E$110="X",INDIRECT("'DATA - økonomi'!D"&amp;4+15*$A27+4*$A27+8),0)+IF(Analyse!$E$111="X",INDIRECT("'DATA - økonomi'!D"&amp;4+15*$A27+4*$A27+9),0)+IF(Analyse!$E$112="X",INDIRECT("'DATA - økonomi'!D"&amp;4+15*$A27+4*$A27+10),0)+IF(Analyse!$E$115="X",INDIRECT("'DATA - økonomi'!D"&amp;4+15*$A27+4*$A27+11),0)+IF(Analyse!$E$116="X",INDIRECT("'DATA - økonomi'!D"&amp;4+15*$A27+4*$A27+12),0)+IF(Analyse!$E$117="X",INDIRECT("'DATA - økonomi'!D"&amp;4+15*$A27+4*$A27+13),0)+IF(Analyse!$E$129="X",INDIRECT("'DATA - økonomi'!D"&amp;4+15*$A27+4*$A27+14),0)</f>
        <v>0</v>
      </c>
      <c r="E27" s="42">
        <f ca="1">IF(Analyse!$E$3="X",INDIRECT("'DATA - økonomi'!E"&amp;4+15*$A27+4*$A27+0),0)+IF(Analyse!$E$4="X",INDIRECT("'DATA - økonomi'!E"&amp;4+15*$A27+4*$A27+1),0)+IF(Analyse!$E$104="X",INDIRECT("'DATA - økonomi'!E"&amp;4+15*$A27+4*$A27+2),0)+IF(Analyse!$E$105="X",INDIRECT("'DATA - økonomi'!E"&amp;4+15*$A27+4*$A27+3),0)+IF(Analyse!$E$106="X",INDIRECT("'DATA - økonomi'!E"&amp;4+15*$A27+4*$A27+4),0)+IF(Analyse!$E$107="X",INDIRECT("'DATA - økonomi'!E"&amp;4+15*$A27+4*$A27+5),0)+IF(Analyse!$E$108="X",INDIRECT("'DATA - økonomi'!E"&amp;4+15*$A27+4*$A27+6),0)+IF(Analyse!$E$109="X",INDIRECT("'DATA - økonomi'!E"&amp;4+15*$A27+4*$A27+7),0)+IF(Analyse!$E$110="X",INDIRECT("'DATA - økonomi'!E"&amp;4+15*$A27+4*$A27+8),0)+IF(Analyse!$E$111="X",INDIRECT("'DATA - økonomi'!E"&amp;4+15*$A27+4*$A27+9),0)+IF(Analyse!$E$112="X",INDIRECT("'DATA - økonomi'!E"&amp;4+15*$A27+4*$A27+10),0)+IF(Analyse!$E$115="X",INDIRECT("'DATA - økonomi'!E"&amp;4+15*$A27+4*$A27+11),0)+IF(Analyse!$E$116="X",INDIRECT("'DATA - økonomi'!E"&amp;4+15*$A27+4*$A27+12),0)+IF(Analyse!$E$117="X",INDIRECT("'DATA - økonomi'!E"&amp;4+15*$A27+4*$A27+13),0)+IF(Analyse!$E$129="X",INDIRECT("'DATA - økonomi'!E"&amp;4+15*$A27+4*$A27+14),0)</f>
        <v>0</v>
      </c>
      <c r="F27" s="42">
        <f ca="1">IF(Analyse!$E$3="X",INDIRECT("'DATA - økonomi'!F"&amp;4+15*$A27+4*$A27+0),0)+IF(Analyse!$E$4="X",INDIRECT("'DATA - økonomi'!F"&amp;4+15*$A27+4*$A27+1),0)+IF(Analyse!$E$104="X",INDIRECT("'DATA - økonomi'!F"&amp;4+15*$A27+4*$A27+2),0)+IF(Analyse!$E$105="X",INDIRECT("'DATA - økonomi'!F"&amp;4+15*$A27+4*$A27+3),0)+IF(Analyse!$E$106="X",INDIRECT("'DATA - økonomi'!F"&amp;4+15*$A27+4*$A27+4),0)+IF(Analyse!$E$107="X",INDIRECT("'DATA - økonomi'!F"&amp;4+15*$A27+4*$A27+5),0)+IF(Analyse!$E$108="X",INDIRECT("'DATA - økonomi'!F"&amp;4+15*$A27+4*$A27+6),0)+IF(Analyse!$E$109="X",INDIRECT("'DATA - økonomi'!F"&amp;4+15*$A27+4*$A27+7),0)+IF(Analyse!$E$110="X",INDIRECT("'DATA - økonomi'!F"&amp;4+15*$A27+4*$A27+8),0)+IF(Analyse!$E$111="X",INDIRECT("'DATA - økonomi'!F"&amp;4+15*$A27+4*$A27+9),0)+IF(Analyse!$E$112="X",INDIRECT("'DATA - økonomi'!F"&amp;4+15*$A27+4*$A27+10),0)+IF(Analyse!$E$115="X",INDIRECT("'DATA - økonomi'!F"&amp;4+15*$A27+4*$A27+11),0)+IF(Analyse!$E$116="X",INDIRECT("'DATA - økonomi'!F"&amp;4+15*$A27+4*$A27+12),0)+IF(Analyse!$E$117="X",INDIRECT("'DATA - økonomi'!F"&amp;4+15*$A27+4*$A27+13),0)+IF(Analyse!$E$129="X",INDIRECT("'DATA - økonomi'!F"&amp;4+15*$A27+4*$A27+14),0)</f>
        <v>0</v>
      </c>
      <c r="G27" s="42">
        <f ca="1">IF(Analyse!$E$3="X",INDIRECT("'DATA - økonomi'!G"&amp;4+15*$A27+4*$A27+0),0)+IF(Analyse!$E$4="X",INDIRECT("'DATA - økonomi'!G"&amp;4+15*$A27+4*$A27+1),0)+IF(Analyse!$E$104="X",INDIRECT("'DATA - økonomi'!G"&amp;4+15*$A27+4*$A27+2),0)+IF(Analyse!$E$105="X",INDIRECT("'DATA - økonomi'!G"&amp;4+15*$A27+4*$A27+3),0)+IF(Analyse!$E$106="X",INDIRECT("'DATA - økonomi'!G"&amp;4+15*$A27+4*$A27+4),0)+IF(Analyse!$E$107="X",INDIRECT("'DATA - økonomi'!G"&amp;4+15*$A27+4*$A27+5),0)+IF(Analyse!$E$108="X",INDIRECT("'DATA - økonomi'!G"&amp;4+15*$A27+4*$A27+6),0)+IF(Analyse!$E$109="X",INDIRECT("'DATA - økonomi'!G"&amp;4+15*$A27+4*$A27+7),0)+IF(Analyse!$E$110="X",INDIRECT("'DATA - økonomi'!G"&amp;4+15*$A27+4*$A27+8),0)+IF(Analyse!$E$111="X",INDIRECT("'DATA - økonomi'!G"&amp;4+15*$A27+4*$A27+9),0)+IF(Analyse!$E$112="X",INDIRECT("'DATA - økonomi'!G"&amp;4+15*$A27+4*$A27+10),0)+IF(Analyse!$E$115="X",INDIRECT("'DATA - økonomi'!G"&amp;4+15*$A27+4*$A27+11),0)+IF(Analyse!$E$116="X",INDIRECT("'DATA - økonomi'!G"&amp;4+15*$A27+4*$A27+12),0)+IF(Analyse!$E$117="X",INDIRECT("'DATA - økonomi'!G"&amp;4+15*$A27+4*$A27+13),0)+IF(Analyse!$E$129="X",INDIRECT("'DATA - økonomi'!G"&amp;4+15*$A27+4*$A27+14),0)</f>
        <v>0</v>
      </c>
      <c r="H27" s="42">
        <f ca="1">IF(Analyse!$E$3="X",INDIRECT("'DATA - økonomi'!H"&amp;4+15*$A27+4*$A27+0),0)+IF(Analyse!$E$4="X",INDIRECT("'DATA - økonomi'!H"&amp;4+15*$A27+4*$A27+1),0)+IF(Analyse!$E$104="X",INDIRECT("'DATA - økonomi'!H"&amp;4+15*$A27+4*$A27+2),0)+IF(Analyse!$E$105="X",INDIRECT("'DATA - økonomi'!H"&amp;4+15*$A27+4*$A27+3),0)+IF(Analyse!$E$106="X",INDIRECT("'DATA - økonomi'!H"&amp;4+15*$A27+4*$A27+4),0)+IF(Analyse!$E$107="X",INDIRECT("'DATA - økonomi'!H"&amp;4+15*$A27+4*$A27+5),0)+IF(Analyse!$E$108="X",INDIRECT("'DATA - økonomi'!H"&amp;4+15*$A27+4*$A27+6),0)+IF(Analyse!$E$109="X",INDIRECT("'DATA - økonomi'!H"&amp;4+15*$A27+4*$A27+7),0)+IF(Analyse!$E$110="X",INDIRECT("'DATA - økonomi'!H"&amp;4+15*$A27+4*$A27+8),0)+IF(Analyse!$E$111="X",INDIRECT("'DATA - økonomi'!H"&amp;4+15*$A27+4*$A27+9),0)+IF(Analyse!$E$112="X",INDIRECT("'DATA - økonomi'!H"&amp;4+15*$A27+4*$A27+10),0)+IF(Analyse!$E$115="X",INDIRECT("'DATA - økonomi'!H"&amp;4+15*$A27+4*$A27+11),0)+IF(Analyse!$E$116="X",INDIRECT("'DATA - økonomi'!H"&amp;4+15*$A27+4*$A27+12),0)+IF(Analyse!$E$117="X",INDIRECT("'DATA - økonomi'!H"&amp;4+15*$A27+4*$A27+13),0)+IF(Analyse!$E$129="X",INDIRECT("'DATA - økonomi'!H"&amp;4+15*$A27+4*$A27+14),0)</f>
        <v>0</v>
      </c>
      <c r="I27" s="42">
        <f ca="1">IF(Analyse!$E$3="X",INDIRECT("'DATA - økonomi'!I"&amp;4+15*$A27+4*$A27+0),0)+IF(Analyse!$E$4="X",INDIRECT("'DATA - økonomi'!I"&amp;4+15*$A27+4*$A27+1),0)+IF(Analyse!$E$104="X",INDIRECT("'DATA - økonomi'!I"&amp;4+15*$A27+4*$A27+2),0)+IF(Analyse!$E$105="X",INDIRECT("'DATA - økonomi'!I"&amp;4+15*$A27+4*$A27+3),0)+IF(Analyse!$E$106="X",INDIRECT("'DATA - økonomi'!I"&amp;4+15*$A27+4*$A27+4),0)+IF(Analyse!$E$107="X",INDIRECT("'DATA - økonomi'!I"&amp;4+15*$A27+4*$A27+5),0)+IF(Analyse!$E$108="X",INDIRECT("'DATA - økonomi'!I"&amp;4+15*$A27+4*$A27+6),0)+IF(Analyse!$E$109="X",INDIRECT("'DATA - økonomi'!I"&amp;4+15*$A27+4*$A27+7),0)+IF(Analyse!$E$110="X",INDIRECT("'DATA - økonomi'!I"&amp;4+15*$A27+4*$A27+8),0)+IF(Analyse!$E$111="X",INDIRECT("'DATA - økonomi'!I"&amp;4+15*$A27+4*$A27+9),0)+IF(Analyse!$E$112="X",INDIRECT("'DATA - økonomi'!I"&amp;4+15*$A27+4*$A27+10),0)+IF(Analyse!$E$115="X",INDIRECT("'DATA - økonomi'!I"&amp;4+15*$A27+4*$A27+11),0)+IF(Analyse!$E$116="X",INDIRECT("'DATA - økonomi'!I"&amp;4+15*$A27+4*$A27+12),0)+IF(Analyse!$E$117="X",INDIRECT("'DATA - økonomi'!I"&amp;4+15*$A27+4*$A27+13),0)+IF(Analyse!$E$129="X",INDIRECT("'DATA - økonomi'!I"&amp;4+15*$A27+4*$A27+14),0)</f>
        <v>0</v>
      </c>
      <c r="J27" s="42">
        <f ca="1">IF(Analyse!$E$3="X",INDIRECT("'DATA - økonomi'!J"&amp;4+15*$A27+4*$A27+0),0)+IF(Analyse!$E$4="X",INDIRECT("'DATA - økonomi'!J"&amp;4+15*$A27+4*$A27+1),0)+IF(Analyse!$E$104="X",INDIRECT("'DATA - økonomi'!J"&amp;4+15*$A27+4*$A27+2),0)+IF(Analyse!$E$105="X",INDIRECT("'DATA - økonomi'!J"&amp;4+15*$A27+4*$A27+3),0)+IF(Analyse!$E$106="X",INDIRECT("'DATA - økonomi'!J"&amp;4+15*$A27+4*$A27+4),0)+IF(Analyse!$E$107="X",INDIRECT("'DATA - økonomi'!J"&amp;4+15*$A27+4*$A27+5),0)+IF(Analyse!$E$108="X",INDIRECT("'DATA - økonomi'!J"&amp;4+15*$A27+4*$A27+6),0)+IF(Analyse!$E$109="X",INDIRECT("'DATA - økonomi'!J"&amp;4+15*$A27+4*$A27+7),0)+IF(Analyse!$E$110="X",INDIRECT("'DATA - økonomi'!J"&amp;4+15*$A27+4*$A27+8),0)+IF(Analyse!$E$111="X",INDIRECT("'DATA - økonomi'!J"&amp;4+15*$A27+4*$A27+9),0)+IF(Analyse!$E$112="X",INDIRECT("'DATA - økonomi'!J"&amp;4+15*$A27+4*$A27+10),0)+IF(Analyse!$E$115="X",INDIRECT("'DATA - økonomi'!J"&amp;4+15*$A27+4*$A27+11),0)+IF(Analyse!$E$116="X",INDIRECT("'DATA - økonomi'!J"&amp;4+15*$A27+4*$A27+12),0)+IF(Analyse!$E$117="X",INDIRECT("'DATA - økonomi'!J"&amp;4+15*$A27+4*$A27+13),0)+IF(Analyse!$E$129="X",INDIRECT("'DATA - økonomi'!J"&amp;4+15*$A27+4*$A27+14),0)</f>
        <v>0</v>
      </c>
      <c r="K27" s="42">
        <f ca="1">IF(Analyse!$E$3="X",INDIRECT("'DATA - økonomi'!K"&amp;4+15*$A27+4*$A27+0),0)+IF(Analyse!$E$4="X",INDIRECT("'DATA - økonomi'!K"&amp;4+15*$A27+4*$A27+1),0)+IF(Analyse!$E$104="X",INDIRECT("'DATA - økonomi'!K"&amp;4+15*$A27+4*$A27+2),0)+IF(Analyse!$E$105="X",INDIRECT("'DATA - økonomi'!K"&amp;4+15*$A27+4*$A27+3),0)+IF(Analyse!$E$106="X",INDIRECT("'DATA - økonomi'!K"&amp;4+15*$A27+4*$A27+4),0)+IF(Analyse!$E$107="X",INDIRECT("'DATA - økonomi'!K"&amp;4+15*$A27+4*$A27+5),0)+IF(Analyse!$E$108="X",INDIRECT("'DATA - økonomi'!K"&amp;4+15*$A27+4*$A27+6),0)+IF(Analyse!$E$109="X",INDIRECT("'DATA - økonomi'!K"&amp;4+15*$A27+4*$A27+7),0)+IF(Analyse!$E$110="X",INDIRECT("'DATA - økonomi'!K"&amp;4+15*$A27+4*$A27+8),0)+IF(Analyse!$E$111="X",INDIRECT("'DATA - økonomi'!K"&amp;4+15*$A27+4*$A27+9),0)+IF(Analyse!$E$112="X",INDIRECT("'DATA - økonomi'!K"&amp;4+15*$A27+4*$A27+10),0)+IF(Analyse!$E$115="X",INDIRECT("'DATA - økonomi'!K"&amp;4+15*$A27+4*$A27+11),0)+IF(Analyse!$E$116="X",INDIRECT("'DATA - økonomi'!K"&amp;4+15*$A27+4*$A27+12),0)+IF(Analyse!$E$117="X",INDIRECT("'DATA - økonomi'!K"&amp;4+15*$A27+4*$A27+13),0)+IF(Analyse!$E$129="X",INDIRECT("'DATA - økonomi'!K"&amp;4+15*$A27+4*$A27+14),0)</f>
        <v>0</v>
      </c>
      <c r="L27" s="42">
        <f ca="1">IF(Analyse!$E$3="X",INDIRECT("'DATA - økonomi'!L"&amp;4+15*$A27+4*$A27+0),0)+IF(Analyse!$E$4="X",INDIRECT("'DATA - økonomi'!L"&amp;4+15*$A27+4*$A27+1),0)+IF(Analyse!$E$104="X",INDIRECT("'DATA - økonomi'!L"&amp;4+15*$A27+4*$A27+2),0)+IF(Analyse!$E$105="X",INDIRECT("'DATA - økonomi'!L"&amp;4+15*$A27+4*$A27+3),0)+IF(Analyse!$E$106="X",INDIRECT("'DATA - økonomi'!L"&amp;4+15*$A27+4*$A27+4),0)+IF(Analyse!$E$107="X",INDIRECT("'DATA - økonomi'!L"&amp;4+15*$A27+4*$A27+5),0)+IF(Analyse!$E$108="X",INDIRECT("'DATA - økonomi'!L"&amp;4+15*$A27+4*$A27+6),0)+IF(Analyse!$E$109="X",INDIRECT("'DATA - økonomi'!L"&amp;4+15*$A27+4*$A27+7),0)+IF(Analyse!$E$110="X",INDIRECT("'DATA - økonomi'!L"&amp;4+15*$A27+4*$A27+8),0)+IF(Analyse!$E$111="X",INDIRECT("'DATA - økonomi'!L"&amp;4+15*$A27+4*$A27+9),0)+IF(Analyse!$E$112="X",INDIRECT("'DATA - økonomi'!L"&amp;4+15*$A27+4*$A27+10),0)+IF(Analyse!$E$115="X",INDIRECT("'DATA - økonomi'!L"&amp;4+15*$A27+4*$A27+11),0)+IF(Analyse!$E$116="X",INDIRECT("'DATA - økonomi'!L"&amp;4+15*$A27+4*$A27+12),0)+IF(Analyse!$E$117="X",INDIRECT("'DATA - økonomi'!L"&amp;4+15*$A27+4*$A27+13),0)+IF(Analyse!$E$129="X",INDIRECT("'DATA - økonomi'!L"&amp;4+15*$A27+4*$A27+14),0)</f>
        <v>0</v>
      </c>
      <c r="M27" s="42">
        <f ca="1">IF(Analyse!$E$3="X",INDIRECT("'DATA - økonomi'!M"&amp;4+15*$A27+4*$A27+0),0)+IF(Analyse!$E$4="X",INDIRECT("'DATA - økonomi'!M"&amp;4+15*$A27+4*$A27+1),0)+IF(Analyse!$E$104="X",INDIRECT("'DATA - økonomi'!M"&amp;4+15*$A27+4*$A27+2),0)+IF(Analyse!$E$105="X",INDIRECT("'DATA - økonomi'!M"&amp;4+15*$A27+4*$A27+3),0)+IF(Analyse!$E$106="X",INDIRECT("'DATA - økonomi'!M"&amp;4+15*$A27+4*$A27+4),0)+IF(Analyse!$E$107="X",INDIRECT("'DATA - økonomi'!M"&amp;4+15*$A27+4*$A27+5),0)+IF(Analyse!$E$108="X",INDIRECT("'DATA - økonomi'!M"&amp;4+15*$A27+4*$A27+6),0)+IF(Analyse!$E$109="X",INDIRECT("'DATA - økonomi'!M"&amp;4+15*$A27+4*$A27+7),0)+IF(Analyse!$E$110="X",INDIRECT("'DATA - økonomi'!M"&amp;4+15*$A27+4*$A27+8),0)+IF(Analyse!$E$111="X",INDIRECT("'DATA - økonomi'!M"&amp;4+15*$A27+4*$A27+9),0)+IF(Analyse!$E$112="X",INDIRECT("'DATA - økonomi'!M"&amp;4+15*$A27+4*$A27+10),0)+IF(Analyse!$E$115="X",INDIRECT("'DATA - økonomi'!M"&amp;4+15*$A27+4*$A27+11),0)+IF(Analyse!$E$116="X",INDIRECT("'DATA - økonomi'!M"&amp;4+15*$A27+4*$A27+12),0)+IF(Analyse!$E$117="X",INDIRECT("'DATA - økonomi'!M"&amp;4+15*$A27+4*$A27+13),0)+IF(Analyse!$E$129="X",INDIRECT("'DATA - økonomi'!M"&amp;4+15*$A27+4*$A27+14),0)</f>
        <v>0</v>
      </c>
      <c r="N27" s="38"/>
      <c r="O27" s="41" t="s">
        <v>35</v>
      </c>
      <c r="P27" s="42">
        <f ca="1">IF(Analyse!$E$3="X",INDIRECT("'DATA - økonomi'!P"&amp;4+15*$A27+4*$A27+0),0)+IF(Analyse!$E$4="X",INDIRECT("'DATA - økonomi'!P"&amp;4+15*$A27+4*$A27+1),0)+IF(Analyse!$E$104="X",INDIRECT("'DATA - økonomi'!P"&amp;4+15*$A27+4*$A27+2),0)+IF(Analyse!$E$105="X",INDIRECT("'DATA - økonomi'!P"&amp;4+15*$A27+4*$A27+3),0)+IF(Analyse!$E$106="X",INDIRECT("'DATA - økonomi'!P"&amp;4+15*$A27+4*$A27+4),0)+IF(Analyse!$E$107="X",INDIRECT("'DATA - økonomi'!P"&amp;4+15*$A27+4*$A27+5),0)+IF(Analyse!$E$108="X",INDIRECT("'DATA - økonomi'!P"&amp;4+15*$A27+4*$A27+6),0)+IF(Analyse!$E$109="X",INDIRECT("'DATA - økonomi'!P"&amp;4+15*$A27+4*$A27+7),0)+IF(Analyse!$E$110="X",INDIRECT("'DATA - økonomi'!P"&amp;4+15*$A27+4*$A27+8),0)+IF(Analyse!$E$111="X",INDIRECT("'DATA - økonomi'!P"&amp;4+15*$A27+4*$A27+9),0)+IF(Analyse!$E$112="X",INDIRECT("'DATA - økonomi'!P"&amp;4+15*$A27+4*$A27+10),0)+IF(Analyse!$E$115="X",INDIRECT("'DATA - økonomi'!P"&amp;4+15*$A27+4*$A27+11),0)+IF(Analyse!$E$116="X",INDIRECT("'DATA - økonomi'!P"&amp;4+15*$A27+4*$A27+12),0)+IF(Analyse!$E$117="X",INDIRECT("'DATA - økonomi'!P"&amp;4+15*$A27+4*$A27+13),0)+IF(Analyse!$E$129="X",INDIRECT("'DATA - økonomi'!P"&amp;4+15*$A27+4*$A27+14),0)</f>
        <v>0</v>
      </c>
      <c r="Q27" s="42">
        <f ca="1">IF(Analyse!$E$3="X",INDIRECT("'DATA - økonomi'!Q"&amp;4+15*$A27+4*$A27+0),0)+IF(Analyse!$E$4="X",INDIRECT("'DATA - økonomi'!Q"&amp;4+15*$A27+4*$A27+1),0)+IF(Analyse!$E$104="X",INDIRECT("'DATA - økonomi'!Q"&amp;4+15*$A27+4*$A27+2),0)+IF(Analyse!$E$105="X",INDIRECT("'DATA - økonomi'!Q"&amp;4+15*$A27+4*$A27+3),0)+IF(Analyse!$E$106="X",INDIRECT("'DATA - økonomi'!Q"&amp;4+15*$A27+4*$A27+4),0)+IF(Analyse!$E$107="X",INDIRECT("'DATA - økonomi'!Q"&amp;4+15*$A27+4*$A27+5),0)+IF(Analyse!$E$108="X",INDIRECT("'DATA - økonomi'!Q"&amp;4+15*$A27+4*$A27+6),0)+IF(Analyse!$E$109="X",INDIRECT("'DATA - økonomi'!Q"&amp;4+15*$A27+4*$A27+7),0)+IF(Analyse!$E$110="X",INDIRECT("'DATA - økonomi'!Q"&amp;4+15*$A27+4*$A27+8),0)+IF(Analyse!$E$111="X",INDIRECT("'DATA - økonomi'!Q"&amp;4+15*$A27+4*$A27+9),0)+IF(Analyse!$E$112="X",INDIRECT("'DATA - økonomi'!Q"&amp;4+15*$A27+4*$A27+10),0)+IF(Analyse!$E$115="X",INDIRECT("'DATA - økonomi'!Q"&amp;4+15*$A27+4*$A27+11),0)+IF(Analyse!$E$116="X",INDIRECT("'DATA - økonomi'!Q"&amp;4+15*$A27+4*$A27+12),0)+IF(Analyse!$E$117="X",INDIRECT("'DATA - økonomi'!Q"&amp;4+15*$A27+4*$A27+13),0)+IF(Analyse!$E$129="X",INDIRECT("'DATA - økonomi'!Q"&amp;4+15*$A27+4*$A27+14),0)</f>
        <v>0</v>
      </c>
      <c r="R27" s="42">
        <f ca="1">IF(Analyse!$E$3="X",INDIRECT("'DATA - økonomi'!R"&amp;4+15*$A27+4*$A27+0),0)+IF(Analyse!$E$4="X",INDIRECT("'DATA - økonomi'!R"&amp;4+15*$A27+4*$A27+1),0)+IF(Analyse!$E$104="X",INDIRECT("'DATA - økonomi'!R"&amp;4+15*$A27+4*$A27+2),0)+IF(Analyse!$E$105="X",INDIRECT("'DATA - økonomi'!R"&amp;4+15*$A27+4*$A27+3),0)+IF(Analyse!$E$106="X",INDIRECT("'DATA - økonomi'!R"&amp;4+15*$A27+4*$A27+4),0)+IF(Analyse!$E$107="X",INDIRECT("'DATA - økonomi'!R"&amp;4+15*$A27+4*$A27+5),0)+IF(Analyse!$E$108="X",INDIRECT("'DATA - økonomi'!R"&amp;4+15*$A27+4*$A27+6),0)+IF(Analyse!$E$109="X",INDIRECT("'DATA - økonomi'!R"&amp;4+15*$A27+4*$A27+7),0)+IF(Analyse!$E$110="X",INDIRECT("'DATA - økonomi'!R"&amp;4+15*$A27+4*$A27+8),0)+IF(Analyse!$E$111="X",INDIRECT("'DATA - økonomi'!R"&amp;4+15*$A27+4*$A27+9),0)+IF(Analyse!$E$112="X",INDIRECT("'DATA - økonomi'!R"&amp;4+15*$A27+4*$A27+10),0)+IF(Analyse!$E$115="X",INDIRECT("'DATA - økonomi'!R"&amp;4+15*$A27+4*$A27+11),0)+IF(Analyse!$E$116="X",INDIRECT("'DATA - økonomi'!R"&amp;4+15*$A27+4*$A27+12),0)+IF(Analyse!$E$117="X",INDIRECT("'DATA - økonomi'!R"&amp;4+15*$A27+4*$A27+13),0)+IF(Analyse!$E$129="X",INDIRECT("'DATA - økonomi'!R"&amp;4+15*$A27+4*$A27+14),0)</f>
        <v>0</v>
      </c>
      <c r="S27" s="42">
        <f ca="1">IF(Analyse!$E$3="X",INDIRECT("'DATA - økonomi'!S"&amp;4+15*$A27+4*$A27+0),0)+IF(Analyse!$E$4="X",INDIRECT("'DATA - økonomi'!S"&amp;4+15*$A27+4*$A27+1),0)+IF(Analyse!$E$104="X",INDIRECT("'DATA - økonomi'!S"&amp;4+15*$A27+4*$A27+2),0)+IF(Analyse!$E$105="X",INDIRECT("'DATA - økonomi'!S"&amp;4+15*$A27+4*$A27+3),0)+IF(Analyse!$E$106="X",INDIRECT("'DATA - økonomi'!S"&amp;4+15*$A27+4*$A27+4),0)+IF(Analyse!$E$107="X",INDIRECT("'DATA - økonomi'!S"&amp;4+15*$A27+4*$A27+5),0)+IF(Analyse!$E$108="X",INDIRECT("'DATA - økonomi'!S"&amp;4+15*$A27+4*$A27+6),0)+IF(Analyse!$E$109="X",INDIRECT("'DATA - økonomi'!S"&amp;4+15*$A27+4*$A27+7),0)+IF(Analyse!$E$110="X",INDIRECT("'DATA - økonomi'!S"&amp;4+15*$A27+4*$A27+8),0)+IF(Analyse!$E$111="X",INDIRECT("'DATA - økonomi'!S"&amp;4+15*$A27+4*$A27+9),0)+IF(Analyse!$E$112="X",INDIRECT("'DATA - økonomi'!S"&amp;4+15*$A27+4*$A27+10),0)+IF(Analyse!$E$115="X",INDIRECT("'DATA - økonomi'!S"&amp;4+15*$A27+4*$A27+11),0)+IF(Analyse!$E$116="X",INDIRECT("'DATA - økonomi'!S"&amp;4+15*$A27+4*$A27+12),0)+IF(Analyse!$E$117="X",INDIRECT("'DATA - økonomi'!S"&amp;4+15*$A27+4*$A27+13),0)+IF(Analyse!$E$129="X",INDIRECT("'DATA - økonomi'!S"&amp;4+15*$A27+4*$A27+14),0)</f>
        <v>0</v>
      </c>
      <c r="T27" s="42">
        <f ca="1">IF(Analyse!$E$3="X",INDIRECT("'DATA - økonomi'!T"&amp;4+15*$A27+4*$A27+0),0)+IF(Analyse!$E$4="X",INDIRECT("'DATA - økonomi'!T"&amp;4+15*$A27+4*$A27+1),0)+IF(Analyse!$E$104="X",INDIRECT("'DATA - økonomi'!T"&amp;4+15*$A27+4*$A27+2),0)+IF(Analyse!$E$105="X",INDIRECT("'DATA - økonomi'!T"&amp;4+15*$A27+4*$A27+3),0)+IF(Analyse!$E$106="X",INDIRECT("'DATA - økonomi'!T"&amp;4+15*$A27+4*$A27+4),0)+IF(Analyse!$E$107="X",INDIRECT("'DATA - økonomi'!T"&amp;4+15*$A27+4*$A27+5),0)+IF(Analyse!$E$108="X",INDIRECT("'DATA - økonomi'!T"&amp;4+15*$A27+4*$A27+6),0)+IF(Analyse!$E$109="X",INDIRECT("'DATA - økonomi'!T"&amp;4+15*$A27+4*$A27+7),0)+IF(Analyse!$E$110="X",INDIRECT("'DATA - økonomi'!T"&amp;4+15*$A27+4*$A27+8),0)+IF(Analyse!$E$111="X",INDIRECT("'DATA - økonomi'!T"&amp;4+15*$A27+4*$A27+9),0)+IF(Analyse!$E$112="X",INDIRECT("'DATA - økonomi'!T"&amp;4+15*$A27+4*$A27+10),0)+IF(Analyse!$E$115="X",INDIRECT("'DATA - økonomi'!T"&amp;4+15*$A27+4*$A27+11),0)+IF(Analyse!$E$116="X",INDIRECT("'DATA - økonomi'!T"&amp;4+15*$A27+4*$A27+12),0)+IF(Analyse!$E$117="X",INDIRECT("'DATA - økonomi'!T"&amp;4+15*$A27+4*$A27+13),0)+IF(Analyse!$E$129="X",INDIRECT("'DATA - økonomi'!T"&amp;4+15*$A27+4*$A27+14),0)</f>
        <v>0</v>
      </c>
      <c r="U27" s="42">
        <f ca="1">IF(Analyse!$E$3="X",INDIRECT("'DATA - økonomi'!U"&amp;4+15*$A27+4*$A27+0),0)+IF(Analyse!$E$4="X",INDIRECT("'DATA - økonomi'!U"&amp;4+15*$A27+4*$A27+1),0)+IF(Analyse!$E$104="X",INDIRECT("'DATA - økonomi'!U"&amp;4+15*$A27+4*$A27+2),0)+IF(Analyse!$E$105="X",INDIRECT("'DATA - økonomi'!U"&amp;4+15*$A27+4*$A27+3),0)+IF(Analyse!$E$106="X",INDIRECT("'DATA - økonomi'!U"&amp;4+15*$A27+4*$A27+4),0)+IF(Analyse!$E$107="X",INDIRECT("'DATA - økonomi'!U"&amp;4+15*$A27+4*$A27+5),0)+IF(Analyse!$E$108="X",INDIRECT("'DATA - økonomi'!U"&amp;4+15*$A27+4*$A27+6),0)+IF(Analyse!$E$109="X",INDIRECT("'DATA - økonomi'!U"&amp;4+15*$A27+4*$A27+7),0)+IF(Analyse!$E$110="X",INDIRECT("'DATA - økonomi'!U"&amp;4+15*$A27+4*$A27+8),0)+IF(Analyse!$E$111="X",INDIRECT("'DATA - økonomi'!U"&amp;4+15*$A27+4*$A27+9),0)+IF(Analyse!$E$112="X",INDIRECT("'DATA - økonomi'!U"&amp;4+15*$A27+4*$A27+10),0)+IF(Analyse!$E$115="X",INDIRECT("'DATA - økonomi'!U"&amp;4+15*$A27+4*$A27+11),0)+IF(Analyse!$E$116="X",INDIRECT("'DATA - økonomi'!U"&amp;4+15*$A27+4*$A27+12),0)+IF(Analyse!$E$117="X",INDIRECT("'DATA - økonomi'!U"&amp;4+15*$A27+4*$A27+13),0)+IF(Analyse!$E$129="X",INDIRECT("'DATA - økonomi'!U"&amp;4+15*$A27+4*$A27+14),0)</f>
        <v>0</v>
      </c>
      <c r="V27" s="42">
        <f ca="1">IF(Analyse!$E$3="X",INDIRECT("'DATA - økonomi'!V"&amp;4+15*$A27+4*$A27+0),0)+IF(Analyse!$E$4="X",INDIRECT("'DATA - økonomi'!V"&amp;4+15*$A27+4*$A27+1),0)+IF(Analyse!$E$104="X",INDIRECT("'DATA - økonomi'!V"&amp;4+15*$A27+4*$A27+2),0)+IF(Analyse!$E$105="X",INDIRECT("'DATA - økonomi'!V"&amp;4+15*$A27+4*$A27+3),0)+IF(Analyse!$E$106="X",INDIRECT("'DATA - økonomi'!V"&amp;4+15*$A27+4*$A27+4),0)+IF(Analyse!$E$107="X",INDIRECT("'DATA - økonomi'!V"&amp;4+15*$A27+4*$A27+5),0)+IF(Analyse!$E$108="X",INDIRECT("'DATA - økonomi'!V"&amp;4+15*$A27+4*$A27+6),0)+IF(Analyse!$E$109="X",INDIRECT("'DATA - økonomi'!V"&amp;4+15*$A27+4*$A27+7),0)+IF(Analyse!$E$110="X",INDIRECT("'DATA - økonomi'!V"&amp;4+15*$A27+4*$A27+8),0)+IF(Analyse!$E$111="X",INDIRECT("'DATA - økonomi'!V"&amp;4+15*$A27+4*$A27+9),0)+IF(Analyse!$E$112="X",INDIRECT("'DATA - økonomi'!V"&amp;4+15*$A27+4*$A27+10),0)+IF(Analyse!$E$115="X",INDIRECT("'DATA - økonomi'!V"&amp;4+15*$A27+4*$A27+11),0)+IF(Analyse!$E$116="X",INDIRECT("'DATA - økonomi'!V"&amp;4+15*$A27+4*$A27+12),0)+IF(Analyse!$E$117="X",INDIRECT("'DATA - økonomi'!V"&amp;4+15*$A27+4*$A27+13),0)+IF(Analyse!$E$129="X",INDIRECT("'DATA - økonomi'!V"&amp;4+15*$A27+4*$A27+14),0)</f>
        <v>0</v>
      </c>
      <c r="W27" s="42">
        <f ca="1">IF(Analyse!$E$3="X",INDIRECT("'DATA - økonomi'!W"&amp;4+15*$A27+4*$A27+0),0)+IF(Analyse!$E$4="X",INDIRECT("'DATA - økonomi'!W"&amp;4+15*$A27+4*$A27+1),0)+IF(Analyse!$E$104="X",INDIRECT("'DATA - økonomi'!W"&amp;4+15*$A27+4*$A27+2),0)+IF(Analyse!$E$105="X",INDIRECT("'DATA - økonomi'!W"&amp;4+15*$A27+4*$A27+3),0)+IF(Analyse!$E$106="X",INDIRECT("'DATA - økonomi'!W"&amp;4+15*$A27+4*$A27+4),0)+IF(Analyse!$E$107="X",INDIRECT("'DATA - økonomi'!W"&amp;4+15*$A27+4*$A27+5),0)+IF(Analyse!$E$108="X",INDIRECT("'DATA - økonomi'!W"&amp;4+15*$A27+4*$A27+6),0)+IF(Analyse!$E$109="X",INDIRECT("'DATA - økonomi'!W"&amp;4+15*$A27+4*$A27+7),0)+IF(Analyse!$E$110="X",INDIRECT("'DATA - økonomi'!W"&amp;4+15*$A27+4*$A27+8),0)+IF(Analyse!$E$111="X",INDIRECT("'DATA - økonomi'!W"&amp;4+15*$A27+4*$A27+9),0)+IF(Analyse!$E$112="X",INDIRECT("'DATA - økonomi'!W"&amp;4+15*$A27+4*$A27+10),0)+IF(Analyse!$E$115="X",INDIRECT("'DATA - økonomi'!W"&amp;4+15*$A27+4*$A27+11),0)+IF(Analyse!$E$116="X",INDIRECT("'DATA - økonomi'!W"&amp;4+15*$A27+4*$A27+12),0)+IF(Analyse!$E$117="X",INDIRECT("'DATA - økonomi'!W"&amp;4+15*$A27+4*$A27+13),0)+IF(Analyse!$E$129="X",INDIRECT("'DATA - økonomi'!W"&amp;4+15*$A27+4*$A27+14),0)</f>
        <v>0</v>
      </c>
      <c r="X27" s="42">
        <f ca="1">IF(Analyse!$E$3="X",INDIRECT("'DATA - økonomi'!X"&amp;4+15*$A27+4*$A27+0),0)+IF(Analyse!$E$4="X",INDIRECT("'DATA - økonomi'!X"&amp;4+15*$A27+4*$A27+1),0)+IF(Analyse!$E$104="X",INDIRECT("'DATA - økonomi'!X"&amp;4+15*$A27+4*$A27+2),0)+IF(Analyse!$E$105="X",INDIRECT("'DATA - økonomi'!X"&amp;4+15*$A27+4*$A27+3),0)+IF(Analyse!$E$106="X",INDIRECT("'DATA - økonomi'!X"&amp;4+15*$A27+4*$A27+4),0)+IF(Analyse!$E$107="X",INDIRECT("'DATA - økonomi'!X"&amp;4+15*$A27+4*$A27+5),0)+IF(Analyse!$E$108="X",INDIRECT("'DATA - økonomi'!X"&amp;4+15*$A27+4*$A27+6),0)+IF(Analyse!$E$109="X",INDIRECT("'DATA - økonomi'!X"&amp;4+15*$A27+4*$A27+7),0)+IF(Analyse!$E$110="X",INDIRECT("'DATA - økonomi'!X"&amp;4+15*$A27+4*$A27+8),0)+IF(Analyse!$E$111="X",INDIRECT("'DATA - økonomi'!X"&amp;4+15*$A27+4*$A27+9),0)+IF(Analyse!$E$112="X",INDIRECT("'DATA - økonomi'!X"&amp;4+15*$A27+4*$A27+10),0)+IF(Analyse!$E$115="X",INDIRECT("'DATA - økonomi'!X"&amp;4+15*$A27+4*$A27+11),0)+IF(Analyse!$E$116="X",INDIRECT("'DATA - økonomi'!X"&amp;4+15*$A27+4*$A27+12),0)+IF(Analyse!$E$117="X",INDIRECT("'DATA - økonomi'!X"&amp;4+15*$A27+4*$A27+13),0)+IF(Analyse!$E$129="X",INDIRECT("'DATA - økonomi'!X"&amp;4+15*$A27+4*$A27+14),0)</f>
        <v>0</v>
      </c>
      <c r="Y27" s="42">
        <f ca="1">IF(Analyse!$E$3="X",INDIRECT("'DATA - økonomi'!Y"&amp;4+15*$A27+4*$A27+0),0)+IF(Analyse!$E$4="X",INDIRECT("'DATA - økonomi'!Y"&amp;4+15*$A27+4*$A27+1),0)+IF(Analyse!$E$104="X",INDIRECT("'DATA - økonomi'!Y"&amp;4+15*$A27+4*$A27+2),0)+IF(Analyse!$E$105="X",INDIRECT("'DATA - økonomi'!Y"&amp;4+15*$A27+4*$A27+3),0)+IF(Analyse!$E$106="X",INDIRECT("'DATA - økonomi'!Y"&amp;4+15*$A27+4*$A27+4),0)+IF(Analyse!$E$107="X",INDIRECT("'DATA - økonomi'!Y"&amp;4+15*$A27+4*$A27+5),0)+IF(Analyse!$E$108="X",INDIRECT("'DATA - økonomi'!Y"&amp;4+15*$A27+4*$A27+6),0)+IF(Analyse!$E$109="X",INDIRECT("'DATA - økonomi'!Y"&amp;4+15*$A27+4*$A27+7),0)+IF(Analyse!$E$110="X",INDIRECT("'DATA - økonomi'!Y"&amp;4+15*$A27+4*$A27+8),0)+IF(Analyse!$E$111="X",INDIRECT("'DATA - økonomi'!Y"&amp;4+15*$A27+4*$A27+9),0)+IF(Analyse!$E$112="X",INDIRECT("'DATA - økonomi'!Y"&amp;4+15*$A27+4*$A27+10),0)+IF(Analyse!$E$115="X",INDIRECT("'DATA - økonomi'!Y"&amp;4+15*$A27+4*$A27+11),0)+IF(Analyse!$E$116="X",INDIRECT("'DATA - økonomi'!Y"&amp;4+15*$A27+4*$A27+12),0)+IF(Analyse!$E$117="X",INDIRECT("'DATA - økonomi'!Y"&amp;4+15*$A27+4*$A27+13),0)+IF(Analyse!$E$129="X",INDIRECT("'DATA - økonomi'!Y"&amp;4+15*$A27+4*$A27+14),0)</f>
        <v>0</v>
      </c>
      <c r="Z27" s="42">
        <f ca="1">IF(Analyse!$E$3="X",INDIRECT("'DATA - økonomi'!Z"&amp;4+15*$A27+4*$A27+0),0)+IF(Analyse!$E$4="X",INDIRECT("'DATA - økonomi'!Z"&amp;4+15*$A27+4*$A27+1),0)+IF(Analyse!$E$104="X",INDIRECT("'DATA - økonomi'!Z"&amp;4+15*$A27+4*$A27+2),0)+IF(Analyse!$E$105="X",INDIRECT("'DATA - økonomi'!Z"&amp;4+15*$A27+4*$A27+3),0)+IF(Analyse!$E$106="X",INDIRECT("'DATA - økonomi'!Z"&amp;4+15*$A27+4*$A27+4),0)+IF(Analyse!$E$107="X",INDIRECT("'DATA - økonomi'!Z"&amp;4+15*$A27+4*$A27+5),0)+IF(Analyse!$E$108="X",INDIRECT("'DATA - økonomi'!Z"&amp;4+15*$A27+4*$A27+6),0)+IF(Analyse!$E$109="X",INDIRECT("'DATA - økonomi'!Z"&amp;4+15*$A27+4*$A27+7),0)+IF(Analyse!$E$110="X",INDIRECT("'DATA - økonomi'!Z"&amp;4+15*$A27+4*$A27+8),0)+IF(Analyse!$E$111="X",INDIRECT("'DATA - økonomi'!Z"&amp;4+15*$A27+4*$A27+9),0)+IF(Analyse!$E$112="X",INDIRECT("'DATA - økonomi'!Z"&amp;4+15*$A27+4*$A27+10),0)+IF(Analyse!$E$115="X",INDIRECT("'DATA - økonomi'!Z"&amp;4+15*$A27+4*$A27+11),0)+IF(Analyse!$E$116="X",INDIRECT("'DATA - økonomi'!Z"&amp;4+15*$A27+4*$A27+12),0)+IF(Analyse!$E$117="X",INDIRECT("'DATA - økonomi'!Z"&amp;4+15*$A27+4*$A27+13),0)+IF(Analyse!$E$129="X",INDIRECT("'DATA - økonomi'!Z"&amp;4+15*$A27+4*$A27+14),0)</f>
        <v>0</v>
      </c>
      <c r="AA27" s="36"/>
      <c r="AB27" s="41" t="s">
        <v>35</v>
      </c>
      <c r="AC27" s="42">
        <f ca="1">IF(Analyse!$E$3="X",INDIRECT("'DATA - økonomi'!AC"&amp;4+15*$A27+4*$A27+0),0)+IF(Analyse!$E$4="X",INDIRECT("'DATA - økonomi'!AC"&amp;4+15*$A27+4*$A27+1),0)+IF(Analyse!$E$104="X",INDIRECT("'DATA - økonomi'!AC"&amp;4+15*$A27+4*$A27+2),0)+IF(Analyse!$E$105="X",INDIRECT("'DATA - økonomi'!AC"&amp;4+15*$A27+4*$A27+3),0)+IF(Analyse!$E$106="X",INDIRECT("'DATA - økonomi'!AC"&amp;4+15*$A27+4*$A27+4),0)+IF(Analyse!$E$107="X",INDIRECT("'DATA - økonomi'!AC"&amp;4+15*$A27+4*$A27+5),0)+IF(Analyse!$E$108="X",INDIRECT("'DATA - økonomi'!AC"&amp;4+15*$A27+4*$A27+6),0)+IF(Analyse!$E$109="X",INDIRECT("'DATA - økonomi'!AC"&amp;4+15*$A27+4*$A27+7),0)+IF(Analyse!$E$110="X",INDIRECT("'DATA - økonomi'!AC"&amp;4+15*$A27+4*$A27+8),0)+IF(Analyse!$E$111="X",INDIRECT("'DATA - økonomi'!AC"&amp;4+15*$A27+4*$A27+9),0)+IF(Analyse!$E$112="X",INDIRECT("'DATA - økonomi'!AC"&amp;4+15*$A27+4*$A27+10),0)+IF(Analyse!$E$115="X",INDIRECT("'DATA - økonomi'!AC"&amp;4+15*$A27+4*$A27+11),0)+IF(Analyse!$E$116="X",INDIRECT("'DATA - økonomi'!AC"&amp;4+15*$A27+4*$A27+12),0)+IF(Analyse!$E$117="X",INDIRECT("'DATA - økonomi'!AC"&amp;4+15*$A27+4*$A27+13),0)+IF(Analyse!$E$129="X",INDIRECT("'DATA - økonomi'!AC"&amp;4+15*$A27+4*$A27+14),0)</f>
        <v>0</v>
      </c>
      <c r="AD27" s="42">
        <f ca="1">IF(Analyse!$E$3="X",INDIRECT("'DATA - økonomi'!AD"&amp;4+15*$A27+4*$A27+0),0)+IF(Analyse!$E$4="X",INDIRECT("'DATA - økonomi'!AD"&amp;4+15*$A27+4*$A27+1),0)+IF(Analyse!$E$104="X",INDIRECT("'DATA - økonomi'!AD"&amp;4+15*$A27+4*$A27+2),0)+IF(Analyse!$E$105="X",INDIRECT("'DATA - økonomi'!AD"&amp;4+15*$A27+4*$A27+3),0)+IF(Analyse!$E$106="X",INDIRECT("'DATA - økonomi'!AD"&amp;4+15*$A27+4*$A27+4),0)+IF(Analyse!$E$107="X",INDIRECT("'DATA - økonomi'!AD"&amp;4+15*$A27+4*$A27+5),0)+IF(Analyse!$E$108="X",INDIRECT("'DATA - økonomi'!AD"&amp;4+15*$A27+4*$A27+6),0)+IF(Analyse!$E$109="X",INDIRECT("'DATA - økonomi'!AD"&amp;4+15*$A27+4*$A27+7),0)+IF(Analyse!$E$110="X",INDIRECT("'DATA - økonomi'!AD"&amp;4+15*$A27+4*$A27+8),0)+IF(Analyse!$E$111="X",INDIRECT("'DATA - økonomi'!AD"&amp;4+15*$A27+4*$A27+9),0)+IF(Analyse!$E$112="X",INDIRECT("'DATA - økonomi'!AD"&amp;4+15*$A27+4*$A27+10),0)+IF(Analyse!$E$115="X",INDIRECT("'DATA - økonomi'!AD"&amp;4+15*$A27+4*$A27+11),0)+IF(Analyse!$E$116="X",INDIRECT("'DATA - økonomi'!AD"&amp;4+15*$A27+4*$A27+12),0)+IF(Analyse!$E$117="X",INDIRECT("'DATA - økonomi'!AD"&amp;4+15*$A27+4*$A27+13),0)+IF(Analyse!$E$129="X",INDIRECT("'DATA - økonomi'!AD"&amp;4+15*$A27+4*$A27+14),0)</f>
        <v>0</v>
      </c>
      <c r="AE27" s="42">
        <f ca="1">IF(Analyse!$E$3="X",INDIRECT("'DATA - økonomi'!AE"&amp;4+15*$A27+4*$A27+0),0)+IF(Analyse!$E$4="X",INDIRECT("'DATA - økonomi'!AE"&amp;4+15*$A27+4*$A27+1),0)+IF(Analyse!$E$104="X",INDIRECT("'DATA - økonomi'!AE"&amp;4+15*$A27+4*$A27+2),0)+IF(Analyse!$E$105="X",INDIRECT("'DATA - økonomi'!AE"&amp;4+15*$A27+4*$A27+3),0)+IF(Analyse!$E$106="X",INDIRECT("'DATA - økonomi'!AE"&amp;4+15*$A27+4*$A27+4),0)+IF(Analyse!$E$107="X",INDIRECT("'DATA - økonomi'!AE"&amp;4+15*$A27+4*$A27+5),0)+IF(Analyse!$E$108="X",INDIRECT("'DATA - økonomi'!AE"&amp;4+15*$A27+4*$A27+6),0)+IF(Analyse!$E$109="X",INDIRECT("'DATA - økonomi'!AE"&amp;4+15*$A27+4*$A27+7),0)+IF(Analyse!$E$110="X",INDIRECT("'DATA - økonomi'!AE"&amp;4+15*$A27+4*$A27+8),0)+IF(Analyse!$E$111="X",INDIRECT("'DATA - økonomi'!AE"&amp;4+15*$A27+4*$A27+9),0)+IF(Analyse!$E$112="X",INDIRECT("'DATA - økonomi'!AE"&amp;4+15*$A27+4*$A27+10),0)+IF(Analyse!$E$115="X",INDIRECT("'DATA - økonomi'!AE"&amp;4+15*$A27+4*$A27+11),0)+IF(Analyse!$E$116="X",INDIRECT("'DATA - økonomi'!AE"&amp;4+15*$A27+4*$A27+12),0)+IF(Analyse!$E$117="X",INDIRECT("'DATA - økonomi'!AE"&amp;4+15*$A27+4*$A27+13),0)+IF(Analyse!$E$129="X",INDIRECT("'DATA - økonomi'!AE"&amp;4+15*$A27+4*$A27+14),0)</f>
        <v>0</v>
      </c>
      <c r="AF27" s="42">
        <f ca="1">IF(Analyse!$E$3="X",INDIRECT("'DATA - økonomi'!AF"&amp;4+15*$A27+4*$A27+0),0)+IF(Analyse!$E$4="X",INDIRECT("'DATA - økonomi'!AF"&amp;4+15*$A27+4*$A27+1),0)+IF(Analyse!$E$104="X",INDIRECT("'DATA - økonomi'!AF"&amp;4+15*$A27+4*$A27+2),0)+IF(Analyse!$E$105="X",INDIRECT("'DATA - økonomi'!AF"&amp;4+15*$A27+4*$A27+3),0)+IF(Analyse!$E$106="X",INDIRECT("'DATA - økonomi'!AF"&amp;4+15*$A27+4*$A27+4),0)+IF(Analyse!$E$107="X",INDIRECT("'DATA - økonomi'!AF"&amp;4+15*$A27+4*$A27+5),0)+IF(Analyse!$E$108="X",INDIRECT("'DATA - økonomi'!AF"&amp;4+15*$A27+4*$A27+6),0)+IF(Analyse!$E$109="X",INDIRECT("'DATA - økonomi'!AF"&amp;4+15*$A27+4*$A27+7),0)+IF(Analyse!$E$110="X",INDIRECT("'DATA - økonomi'!AF"&amp;4+15*$A27+4*$A27+8),0)+IF(Analyse!$E$111="X",INDIRECT("'DATA - økonomi'!AF"&amp;4+15*$A27+4*$A27+9),0)+IF(Analyse!$E$112="X",INDIRECT("'DATA - økonomi'!AF"&amp;4+15*$A27+4*$A27+10),0)+IF(Analyse!$E$115="X",INDIRECT("'DATA - økonomi'!AF"&amp;4+15*$A27+4*$A27+11),0)+IF(Analyse!$E$116="X",INDIRECT("'DATA - økonomi'!AF"&amp;4+15*$A27+4*$A27+12),0)+IF(Analyse!$E$117="X",INDIRECT("'DATA - økonomi'!AF"&amp;4+15*$A27+4*$A27+13),0)+IF(Analyse!$E$129="X",INDIRECT("'DATA - økonomi'!AF"&amp;4+15*$A27+4*$A27+14),0)</f>
        <v>0</v>
      </c>
      <c r="AG27" s="42">
        <f ca="1">IF(Analyse!$E$3="X",INDIRECT("'DATA - økonomi'!AG"&amp;4+15*$A27+4*$A27+0),0)+IF(Analyse!$E$4="X",INDIRECT("'DATA - økonomi'!AG"&amp;4+15*$A27+4*$A27+1),0)+IF(Analyse!$E$104="X",INDIRECT("'DATA - økonomi'!AG"&amp;4+15*$A27+4*$A27+2),0)+IF(Analyse!$E$105="X",INDIRECT("'DATA - økonomi'!AG"&amp;4+15*$A27+4*$A27+3),0)+IF(Analyse!$E$106="X",INDIRECT("'DATA - økonomi'!AG"&amp;4+15*$A27+4*$A27+4),0)+IF(Analyse!$E$107="X",INDIRECT("'DATA - økonomi'!AG"&amp;4+15*$A27+4*$A27+5),0)+IF(Analyse!$E$108="X",INDIRECT("'DATA - økonomi'!AG"&amp;4+15*$A27+4*$A27+6),0)+IF(Analyse!$E$109="X",INDIRECT("'DATA - økonomi'!AG"&amp;4+15*$A27+4*$A27+7),0)+IF(Analyse!$E$110="X",INDIRECT("'DATA - økonomi'!AG"&amp;4+15*$A27+4*$A27+8),0)+IF(Analyse!$E$111="X",INDIRECT("'DATA - økonomi'!AG"&amp;4+15*$A27+4*$A27+9),0)+IF(Analyse!$E$112="X",INDIRECT("'DATA - økonomi'!AG"&amp;4+15*$A27+4*$A27+10),0)+IF(Analyse!$E$115="X",INDIRECT("'DATA - økonomi'!AG"&amp;4+15*$A27+4*$A27+11),0)+IF(Analyse!$E$116="X",INDIRECT("'DATA - økonomi'!AG"&amp;4+15*$A27+4*$A27+12),0)+IF(Analyse!$E$117="X",INDIRECT("'DATA - økonomi'!AG"&amp;4+15*$A27+4*$A27+13),0)+IF(Analyse!$E$129="X",INDIRECT("'DATA - økonomi'!AG"&amp;4+15*$A27+4*$A27+14),0)</f>
        <v>0</v>
      </c>
      <c r="AH27" s="42">
        <f ca="1">IF(Analyse!$E$3="X",INDIRECT("'DATA - økonomi'!AH"&amp;4+15*$A27+4*$A27+0),0)+IF(Analyse!$E$4="X",INDIRECT("'DATA - økonomi'!AH"&amp;4+15*$A27+4*$A27+1),0)+IF(Analyse!$E$104="X",INDIRECT("'DATA - økonomi'!AH"&amp;4+15*$A27+4*$A27+2),0)+IF(Analyse!$E$105="X",INDIRECT("'DATA - økonomi'!AH"&amp;4+15*$A27+4*$A27+3),0)+IF(Analyse!$E$106="X",INDIRECT("'DATA - økonomi'!AH"&amp;4+15*$A27+4*$A27+4),0)+IF(Analyse!$E$107="X",INDIRECT("'DATA - økonomi'!AH"&amp;4+15*$A27+4*$A27+5),0)+IF(Analyse!$E$108="X",INDIRECT("'DATA - økonomi'!AH"&amp;4+15*$A27+4*$A27+6),0)+IF(Analyse!$E$109="X",INDIRECT("'DATA - økonomi'!AH"&amp;4+15*$A27+4*$A27+7),0)+IF(Analyse!$E$110="X",INDIRECT("'DATA - økonomi'!AH"&amp;4+15*$A27+4*$A27+8),0)+IF(Analyse!$E$111="X",INDIRECT("'DATA - økonomi'!AH"&amp;4+15*$A27+4*$A27+9),0)+IF(Analyse!$E$112="X",INDIRECT("'DATA - økonomi'!AH"&amp;4+15*$A27+4*$A27+10),0)+IF(Analyse!$E$115="X",INDIRECT("'DATA - økonomi'!AH"&amp;4+15*$A27+4*$A27+11),0)+IF(Analyse!$E$116="X",INDIRECT("'DATA - økonomi'!AH"&amp;4+15*$A27+4*$A27+12),0)+IF(Analyse!$E$117="X",INDIRECT("'DATA - økonomi'!AH"&amp;4+15*$A27+4*$A27+13),0)+IF(Analyse!$E$129="X",INDIRECT("'DATA - økonomi'!AH"&amp;4+15*$A27+4*$A27+14),0)</f>
        <v>0</v>
      </c>
      <c r="AI27" s="42">
        <f ca="1">IF(Analyse!$E$3="X",INDIRECT("'DATA - økonomi'!AI"&amp;4+15*$A27+4*$A27+0),0)+IF(Analyse!$E$4="X",INDIRECT("'DATA - økonomi'!AI"&amp;4+15*$A27+4*$A27+1),0)+IF(Analyse!$E$104="X",INDIRECT("'DATA - økonomi'!AI"&amp;4+15*$A27+4*$A27+2),0)+IF(Analyse!$E$105="X",INDIRECT("'DATA - økonomi'!AI"&amp;4+15*$A27+4*$A27+3),0)+IF(Analyse!$E$106="X",INDIRECT("'DATA - økonomi'!AI"&amp;4+15*$A27+4*$A27+4),0)+IF(Analyse!$E$107="X",INDIRECT("'DATA - økonomi'!AI"&amp;4+15*$A27+4*$A27+5),0)+IF(Analyse!$E$108="X",INDIRECT("'DATA - økonomi'!AI"&amp;4+15*$A27+4*$A27+6),0)+IF(Analyse!$E$109="X",INDIRECT("'DATA - økonomi'!AI"&amp;4+15*$A27+4*$A27+7),0)+IF(Analyse!$E$110="X",INDIRECT("'DATA - økonomi'!AI"&amp;4+15*$A27+4*$A27+8),0)+IF(Analyse!$E$111="X",INDIRECT("'DATA - økonomi'!AI"&amp;4+15*$A27+4*$A27+9),0)+IF(Analyse!$E$112="X",INDIRECT("'DATA - økonomi'!AI"&amp;4+15*$A27+4*$A27+10),0)+IF(Analyse!$E$115="X",INDIRECT("'DATA - økonomi'!AI"&amp;4+15*$A27+4*$A27+11),0)+IF(Analyse!$E$116="X",INDIRECT("'DATA - økonomi'!AI"&amp;4+15*$A27+4*$A27+12),0)+IF(Analyse!$E$117="X",INDIRECT("'DATA - økonomi'!AI"&amp;4+15*$A27+4*$A27+13),0)+IF(Analyse!$E$129="X",INDIRECT("'DATA - økonomi'!AI"&amp;4+15*$A27+4*$A27+14),0)</f>
        <v>0</v>
      </c>
      <c r="AJ27" s="42">
        <f ca="1">IF(Analyse!$E$3="X",INDIRECT("'DATA - økonomi'!AJ"&amp;4+15*$A27+4*$A27+0),0)+IF(Analyse!$E$4="X",INDIRECT("'DATA - økonomi'!AJ"&amp;4+15*$A27+4*$A27+1),0)+IF(Analyse!$E$104="X",INDIRECT("'DATA - økonomi'!AJ"&amp;4+15*$A27+4*$A27+2),0)+IF(Analyse!$E$105="X",INDIRECT("'DATA - økonomi'!AJ"&amp;4+15*$A27+4*$A27+3),0)+IF(Analyse!$E$106="X",INDIRECT("'DATA - økonomi'!AJ"&amp;4+15*$A27+4*$A27+4),0)+IF(Analyse!$E$107="X",INDIRECT("'DATA - økonomi'!AJ"&amp;4+15*$A27+4*$A27+5),0)+IF(Analyse!$E$108="X",INDIRECT("'DATA - økonomi'!AJ"&amp;4+15*$A27+4*$A27+6),0)+IF(Analyse!$E$109="X",INDIRECT("'DATA - økonomi'!AJ"&amp;4+15*$A27+4*$A27+7),0)+IF(Analyse!$E$110="X",INDIRECT("'DATA - økonomi'!AJ"&amp;4+15*$A27+4*$A27+8),0)+IF(Analyse!$E$111="X",INDIRECT("'DATA - økonomi'!AJ"&amp;4+15*$A27+4*$A27+9),0)+IF(Analyse!$E$112="X",INDIRECT("'DATA - økonomi'!AJ"&amp;4+15*$A27+4*$A27+10),0)+IF(Analyse!$E$115="X",INDIRECT("'DATA - økonomi'!AJ"&amp;4+15*$A27+4*$A27+11),0)+IF(Analyse!$E$116="X",INDIRECT("'DATA - økonomi'!AJ"&amp;4+15*$A27+4*$A27+12),0)+IF(Analyse!$E$117="X",INDIRECT("'DATA - økonomi'!AJ"&amp;4+15*$A27+4*$A27+13),0)+IF(Analyse!$E$129="X",INDIRECT("'DATA - økonomi'!AJ"&amp;4+15*$A27+4*$A27+14),0)</f>
        <v>0</v>
      </c>
      <c r="AK27" s="42">
        <f ca="1">IF(Analyse!$E$3="X",INDIRECT("'DATA - økonomi'!AK"&amp;4+15*$A27+4*$A27+0),0)+IF(Analyse!$E$4="X",INDIRECT("'DATA - økonomi'!AK"&amp;4+15*$A27+4*$A27+1),0)+IF(Analyse!$E$104="X",INDIRECT("'DATA - økonomi'!AK"&amp;4+15*$A27+4*$A27+2),0)+IF(Analyse!$E$105="X",INDIRECT("'DATA - økonomi'!AK"&amp;4+15*$A27+4*$A27+3),0)+IF(Analyse!$E$106="X",INDIRECT("'DATA - økonomi'!AK"&amp;4+15*$A27+4*$A27+4),0)+IF(Analyse!$E$107="X",INDIRECT("'DATA - økonomi'!AK"&amp;4+15*$A27+4*$A27+5),0)+IF(Analyse!$E$108="X",INDIRECT("'DATA - økonomi'!AK"&amp;4+15*$A27+4*$A27+6),0)+IF(Analyse!$E$109="X",INDIRECT("'DATA - økonomi'!AK"&amp;4+15*$A27+4*$A27+7),0)+IF(Analyse!$E$110="X",INDIRECT("'DATA - økonomi'!AK"&amp;4+15*$A27+4*$A27+8),0)+IF(Analyse!$E$111="X",INDIRECT("'DATA - økonomi'!AK"&amp;4+15*$A27+4*$A27+9),0)+IF(Analyse!$E$112="X",INDIRECT("'DATA - økonomi'!AK"&amp;4+15*$A27+4*$A27+10),0)+IF(Analyse!$E$115="X",INDIRECT("'DATA - økonomi'!AK"&amp;4+15*$A27+4*$A27+11),0)+IF(Analyse!$E$116="X",INDIRECT("'DATA - økonomi'!AK"&amp;4+15*$A27+4*$A27+12),0)+IF(Analyse!$E$117="X",INDIRECT("'DATA - økonomi'!AK"&amp;4+15*$A27+4*$A27+13),0)+IF(Analyse!$E$129="X",INDIRECT("'DATA - økonomi'!AK"&amp;4+15*$A27+4*$A27+14),0)</f>
        <v>0</v>
      </c>
      <c r="AL27" s="42">
        <f ca="1">IF(Analyse!$E$3="X",INDIRECT("'DATA - økonomi'!AL"&amp;4+15*$A27+4*$A27+0),0)+IF(Analyse!$E$4="X",INDIRECT("'DATA - økonomi'!AL"&amp;4+15*$A27+4*$A27+1),0)+IF(Analyse!$E$104="X",INDIRECT("'DATA - økonomi'!AL"&amp;4+15*$A27+4*$A27+2),0)+IF(Analyse!$E$105="X",INDIRECT("'DATA - økonomi'!AL"&amp;4+15*$A27+4*$A27+3),0)+IF(Analyse!$E$106="X",INDIRECT("'DATA - økonomi'!AL"&amp;4+15*$A27+4*$A27+4),0)+IF(Analyse!$E$107="X",INDIRECT("'DATA - økonomi'!AL"&amp;4+15*$A27+4*$A27+5),0)+IF(Analyse!$E$108="X",INDIRECT("'DATA - økonomi'!AL"&amp;4+15*$A27+4*$A27+6),0)+IF(Analyse!$E$109="X",INDIRECT("'DATA - økonomi'!AL"&amp;4+15*$A27+4*$A27+7),0)+IF(Analyse!$E$110="X",INDIRECT("'DATA - økonomi'!AL"&amp;4+15*$A27+4*$A27+8),0)+IF(Analyse!$E$111="X",INDIRECT("'DATA - økonomi'!AL"&amp;4+15*$A27+4*$A27+9),0)+IF(Analyse!$E$112="X",INDIRECT("'DATA - økonomi'!AL"&amp;4+15*$A27+4*$A27+10),0)+IF(Analyse!$E$115="X",INDIRECT("'DATA - økonomi'!AL"&amp;4+15*$A27+4*$A27+11),0)+IF(Analyse!$E$116="X",INDIRECT("'DATA - økonomi'!AL"&amp;4+15*$A27+4*$A27+12),0)+IF(Analyse!$E$117="X",INDIRECT("'DATA - økonomi'!AL"&amp;4+15*$A27+4*$A27+13),0)+IF(Analyse!$E$129="X",INDIRECT("'DATA - økonomi'!AL"&amp;4+15*$A27+4*$A27+14),0)</f>
        <v>0</v>
      </c>
      <c r="AM27" s="36"/>
      <c r="AN27" s="41" t="s">
        <v>35</v>
      </c>
      <c r="AO27" s="42">
        <f t="shared" ca="1" si="0"/>
        <v>41532.870000000003</v>
      </c>
      <c r="AP27" s="42">
        <f t="shared" ca="1" si="1"/>
        <v>42059.936000000009</v>
      </c>
      <c r="AQ27" s="42">
        <f t="shared" ca="1" si="2"/>
        <v>41532.870000000003</v>
      </c>
      <c r="AR27" s="42">
        <f t="shared" ca="1" si="3"/>
        <v>42059.936000000009</v>
      </c>
      <c r="AS27" s="42">
        <f t="shared" ca="1" si="4"/>
        <v>42428.61</v>
      </c>
      <c r="AT27" s="42">
        <f t="shared" ca="1" si="5"/>
        <v>42921.648000000001</v>
      </c>
      <c r="AU27" s="42">
        <f t="shared" ca="1" si="6"/>
        <v>43534.574999999997</v>
      </c>
      <c r="AV27" s="42">
        <f t="shared" ca="1" si="7"/>
        <v>44122.34</v>
      </c>
      <c r="AW27" s="42">
        <f t="shared" ca="1" si="8"/>
        <v>44177.753999999994</v>
      </c>
      <c r="AX27" s="42">
        <f t="shared" ca="1" si="9"/>
        <v>43565.797999999995</v>
      </c>
      <c r="AY27" s="36"/>
    </row>
    <row r="28" spans="1:51" x14ac:dyDescent="0.25">
      <c r="A28" s="38">
        <v>24</v>
      </c>
      <c r="B28" s="41" t="s">
        <v>36</v>
      </c>
      <c r="C28" s="42">
        <f ca="1">IF(Analyse!$E$3="X",INDIRECT("'DATA - økonomi'!C"&amp;4+15*$A28+4*$A28+0),0)+IF(Analyse!$E$4="X",INDIRECT("'DATA - økonomi'!C"&amp;4+15*$A28+4*$A28+1),0)+IF(Analyse!$E$104="X",INDIRECT("'DATA - økonomi'!C"&amp;4+15*$A28+4*$A28+2),0)+IF(Analyse!$E$105="X",INDIRECT("'DATA - økonomi'!C"&amp;4+15*$A28+4*$A28+3),0)+IF(Analyse!$E$106="X",INDIRECT("'DATA - økonomi'!C"&amp;4+15*$A28+4*$A28+4),0)+IF(Analyse!$E$107="X",INDIRECT("'DATA - økonomi'!C"&amp;4+15*$A28+4*$A28+5),0)+IF(Analyse!$E$108="X",INDIRECT("'DATA - økonomi'!C"&amp;4+15*$A28+4*$A28+6),0)+IF(Analyse!$E$109="X",INDIRECT("'DATA - økonomi'!C"&amp;4+15*$A28+4*$A28+7),0)+IF(Analyse!$E$110="X",INDIRECT("'DATA - økonomi'!C"&amp;4+15*$A28+4*$A28+8),0)+IF(Analyse!$E$111="X",INDIRECT("'DATA - økonomi'!C"&amp;4+15*$A28+4*$A28+9),0)+IF(Analyse!$E$112="X",INDIRECT("'DATA - økonomi'!C"&amp;4+15*$A28+4*$A28+10),0)+IF(Analyse!$E$115="X",INDIRECT("'DATA - økonomi'!C"&amp;4+15*$A28+4*$A28+11),0)+IF(Analyse!$E$116="X",INDIRECT("'DATA - økonomi'!C"&amp;4+15*$A28+4*$A28+12),0)+IF(Analyse!$E$117="X",INDIRECT("'DATA - økonomi'!C"&amp;4+15*$A28+4*$A28+13),0)+IF(Analyse!$E$129="X",INDIRECT("'DATA - økonomi'!C"&amp;4+15*$A28+4*$A28+14),0)</f>
        <v>0</v>
      </c>
      <c r="D28" s="42">
        <f ca="1">IF(Analyse!$E$3="X",INDIRECT("'DATA - økonomi'!D"&amp;4+15*$A28+4*$A28+0),0)+IF(Analyse!$E$4="X",INDIRECT("'DATA - økonomi'!D"&amp;4+15*$A28+4*$A28+1),0)+IF(Analyse!$E$104="X",INDIRECT("'DATA - økonomi'!D"&amp;4+15*$A28+4*$A28+2),0)+IF(Analyse!$E$105="X",INDIRECT("'DATA - økonomi'!D"&amp;4+15*$A28+4*$A28+3),0)+IF(Analyse!$E$106="X",INDIRECT("'DATA - økonomi'!D"&amp;4+15*$A28+4*$A28+4),0)+IF(Analyse!$E$107="X",INDIRECT("'DATA - økonomi'!D"&amp;4+15*$A28+4*$A28+5),0)+IF(Analyse!$E$108="X",INDIRECT("'DATA - økonomi'!D"&amp;4+15*$A28+4*$A28+6),0)+IF(Analyse!$E$109="X",INDIRECT("'DATA - økonomi'!D"&amp;4+15*$A28+4*$A28+7),0)+IF(Analyse!$E$110="X",INDIRECT("'DATA - økonomi'!D"&amp;4+15*$A28+4*$A28+8),0)+IF(Analyse!$E$111="X",INDIRECT("'DATA - økonomi'!D"&amp;4+15*$A28+4*$A28+9),0)+IF(Analyse!$E$112="X",INDIRECT("'DATA - økonomi'!D"&amp;4+15*$A28+4*$A28+10),0)+IF(Analyse!$E$115="X",INDIRECT("'DATA - økonomi'!D"&amp;4+15*$A28+4*$A28+11),0)+IF(Analyse!$E$116="X",INDIRECT("'DATA - økonomi'!D"&amp;4+15*$A28+4*$A28+12),0)+IF(Analyse!$E$117="X",INDIRECT("'DATA - økonomi'!D"&amp;4+15*$A28+4*$A28+13),0)+IF(Analyse!$E$129="X",INDIRECT("'DATA - økonomi'!D"&amp;4+15*$A28+4*$A28+14),0)</f>
        <v>0</v>
      </c>
      <c r="E28" s="42">
        <f ca="1">IF(Analyse!$E$3="X",INDIRECT("'DATA - økonomi'!E"&amp;4+15*$A28+4*$A28+0),0)+IF(Analyse!$E$4="X",INDIRECT("'DATA - økonomi'!E"&amp;4+15*$A28+4*$A28+1),0)+IF(Analyse!$E$104="X",INDIRECT("'DATA - økonomi'!E"&amp;4+15*$A28+4*$A28+2),0)+IF(Analyse!$E$105="X",INDIRECT("'DATA - økonomi'!E"&amp;4+15*$A28+4*$A28+3),0)+IF(Analyse!$E$106="X",INDIRECT("'DATA - økonomi'!E"&amp;4+15*$A28+4*$A28+4),0)+IF(Analyse!$E$107="X",INDIRECT("'DATA - økonomi'!E"&amp;4+15*$A28+4*$A28+5),0)+IF(Analyse!$E$108="X",INDIRECT("'DATA - økonomi'!E"&amp;4+15*$A28+4*$A28+6),0)+IF(Analyse!$E$109="X",INDIRECT("'DATA - økonomi'!E"&amp;4+15*$A28+4*$A28+7),0)+IF(Analyse!$E$110="X",INDIRECT("'DATA - økonomi'!E"&amp;4+15*$A28+4*$A28+8),0)+IF(Analyse!$E$111="X",INDIRECT("'DATA - økonomi'!E"&amp;4+15*$A28+4*$A28+9),0)+IF(Analyse!$E$112="X",INDIRECT("'DATA - økonomi'!E"&amp;4+15*$A28+4*$A28+10),0)+IF(Analyse!$E$115="X",INDIRECT("'DATA - økonomi'!E"&amp;4+15*$A28+4*$A28+11),0)+IF(Analyse!$E$116="X",INDIRECT("'DATA - økonomi'!E"&amp;4+15*$A28+4*$A28+12),0)+IF(Analyse!$E$117="X",INDIRECT("'DATA - økonomi'!E"&amp;4+15*$A28+4*$A28+13),0)+IF(Analyse!$E$129="X",INDIRECT("'DATA - økonomi'!E"&amp;4+15*$A28+4*$A28+14),0)</f>
        <v>0</v>
      </c>
      <c r="F28" s="42">
        <f ca="1">IF(Analyse!$E$3="X",INDIRECT("'DATA - økonomi'!F"&amp;4+15*$A28+4*$A28+0),0)+IF(Analyse!$E$4="X",INDIRECT("'DATA - økonomi'!F"&amp;4+15*$A28+4*$A28+1),0)+IF(Analyse!$E$104="X",INDIRECT("'DATA - økonomi'!F"&amp;4+15*$A28+4*$A28+2),0)+IF(Analyse!$E$105="X",INDIRECT("'DATA - økonomi'!F"&amp;4+15*$A28+4*$A28+3),0)+IF(Analyse!$E$106="X",INDIRECT("'DATA - økonomi'!F"&amp;4+15*$A28+4*$A28+4),0)+IF(Analyse!$E$107="X",INDIRECT("'DATA - økonomi'!F"&amp;4+15*$A28+4*$A28+5),0)+IF(Analyse!$E$108="X",INDIRECT("'DATA - økonomi'!F"&amp;4+15*$A28+4*$A28+6),0)+IF(Analyse!$E$109="X",INDIRECT("'DATA - økonomi'!F"&amp;4+15*$A28+4*$A28+7),0)+IF(Analyse!$E$110="X",INDIRECT("'DATA - økonomi'!F"&amp;4+15*$A28+4*$A28+8),0)+IF(Analyse!$E$111="X",INDIRECT("'DATA - økonomi'!F"&amp;4+15*$A28+4*$A28+9),0)+IF(Analyse!$E$112="X",INDIRECT("'DATA - økonomi'!F"&amp;4+15*$A28+4*$A28+10),0)+IF(Analyse!$E$115="X",INDIRECT("'DATA - økonomi'!F"&amp;4+15*$A28+4*$A28+11),0)+IF(Analyse!$E$116="X",INDIRECT("'DATA - økonomi'!F"&amp;4+15*$A28+4*$A28+12),0)+IF(Analyse!$E$117="X",INDIRECT("'DATA - økonomi'!F"&amp;4+15*$A28+4*$A28+13),0)+IF(Analyse!$E$129="X",INDIRECT("'DATA - økonomi'!F"&amp;4+15*$A28+4*$A28+14),0)</f>
        <v>0</v>
      </c>
      <c r="G28" s="42">
        <f ca="1">IF(Analyse!$E$3="X",INDIRECT("'DATA - økonomi'!G"&amp;4+15*$A28+4*$A28+0),0)+IF(Analyse!$E$4="X",INDIRECT("'DATA - økonomi'!G"&amp;4+15*$A28+4*$A28+1),0)+IF(Analyse!$E$104="X",INDIRECT("'DATA - økonomi'!G"&amp;4+15*$A28+4*$A28+2),0)+IF(Analyse!$E$105="X",INDIRECT("'DATA - økonomi'!G"&amp;4+15*$A28+4*$A28+3),0)+IF(Analyse!$E$106="X",INDIRECT("'DATA - økonomi'!G"&amp;4+15*$A28+4*$A28+4),0)+IF(Analyse!$E$107="X",INDIRECT("'DATA - økonomi'!G"&amp;4+15*$A28+4*$A28+5),0)+IF(Analyse!$E$108="X",INDIRECT("'DATA - økonomi'!G"&amp;4+15*$A28+4*$A28+6),0)+IF(Analyse!$E$109="X",INDIRECT("'DATA - økonomi'!G"&amp;4+15*$A28+4*$A28+7),0)+IF(Analyse!$E$110="X",INDIRECT("'DATA - økonomi'!G"&amp;4+15*$A28+4*$A28+8),0)+IF(Analyse!$E$111="X",INDIRECT("'DATA - økonomi'!G"&amp;4+15*$A28+4*$A28+9),0)+IF(Analyse!$E$112="X",INDIRECT("'DATA - økonomi'!G"&amp;4+15*$A28+4*$A28+10),0)+IF(Analyse!$E$115="X",INDIRECT("'DATA - økonomi'!G"&amp;4+15*$A28+4*$A28+11),0)+IF(Analyse!$E$116="X",INDIRECT("'DATA - økonomi'!G"&amp;4+15*$A28+4*$A28+12),0)+IF(Analyse!$E$117="X",INDIRECT("'DATA - økonomi'!G"&amp;4+15*$A28+4*$A28+13),0)+IF(Analyse!$E$129="X",INDIRECT("'DATA - økonomi'!G"&amp;4+15*$A28+4*$A28+14),0)</f>
        <v>0</v>
      </c>
      <c r="H28" s="42">
        <f ca="1">IF(Analyse!$E$3="X",INDIRECT("'DATA - økonomi'!H"&amp;4+15*$A28+4*$A28+0),0)+IF(Analyse!$E$4="X",INDIRECT("'DATA - økonomi'!H"&amp;4+15*$A28+4*$A28+1),0)+IF(Analyse!$E$104="X",INDIRECT("'DATA - økonomi'!H"&amp;4+15*$A28+4*$A28+2),0)+IF(Analyse!$E$105="X",INDIRECT("'DATA - økonomi'!H"&amp;4+15*$A28+4*$A28+3),0)+IF(Analyse!$E$106="X",INDIRECT("'DATA - økonomi'!H"&amp;4+15*$A28+4*$A28+4),0)+IF(Analyse!$E$107="X",INDIRECT("'DATA - økonomi'!H"&amp;4+15*$A28+4*$A28+5),0)+IF(Analyse!$E$108="X",INDIRECT("'DATA - økonomi'!H"&amp;4+15*$A28+4*$A28+6),0)+IF(Analyse!$E$109="X",INDIRECT("'DATA - økonomi'!H"&amp;4+15*$A28+4*$A28+7),0)+IF(Analyse!$E$110="X",INDIRECT("'DATA - økonomi'!H"&amp;4+15*$A28+4*$A28+8),0)+IF(Analyse!$E$111="X",INDIRECT("'DATA - økonomi'!H"&amp;4+15*$A28+4*$A28+9),0)+IF(Analyse!$E$112="X",INDIRECT("'DATA - økonomi'!H"&amp;4+15*$A28+4*$A28+10),0)+IF(Analyse!$E$115="X",INDIRECT("'DATA - økonomi'!H"&amp;4+15*$A28+4*$A28+11),0)+IF(Analyse!$E$116="X",INDIRECT("'DATA - økonomi'!H"&amp;4+15*$A28+4*$A28+12),0)+IF(Analyse!$E$117="X",INDIRECT("'DATA - økonomi'!H"&amp;4+15*$A28+4*$A28+13),0)+IF(Analyse!$E$129="X",INDIRECT("'DATA - økonomi'!H"&amp;4+15*$A28+4*$A28+14),0)</f>
        <v>0</v>
      </c>
      <c r="I28" s="42">
        <f ca="1">IF(Analyse!$E$3="X",INDIRECT("'DATA - økonomi'!I"&amp;4+15*$A28+4*$A28+0),0)+IF(Analyse!$E$4="X",INDIRECT("'DATA - økonomi'!I"&amp;4+15*$A28+4*$A28+1),0)+IF(Analyse!$E$104="X",INDIRECT("'DATA - økonomi'!I"&amp;4+15*$A28+4*$A28+2),0)+IF(Analyse!$E$105="X",INDIRECT("'DATA - økonomi'!I"&amp;4+15*$A28+4*$A28+3),0)+IF(Analyse!$E$106="X",INDIRECT("'DATA - økonomi'!I"&amp;4+15*$A28+4*$A28+4),0)+IF(Analyse!$E$107="X",INDIRECT("'DATA - økonomi'!I"&amp;4+15*$A28+4*$A28+5),0)+IF(Analyse!$E$108="X",INDIRECT("'DATA - økonomi'!I"&amp;4+15*$A28+4*$A28+6),0)+IF(Analyse!$E$109="X",INDIRECT("'DATA - økonomi'!I"&amp;4+15*$A28+4*$A28+7),0)+IF(Analyse!$E$110="X",INDIRECT("'DATA - økonomi'!I"&amp;4+15*$A28+4*$A28+8),0)+IF(Analyse!$E$111="X",INDIRECT("'DATA - økonomi'!I"&amp;4+15*$A28+4*$A28+9),0)+IF(Analyse!$E$112="X",INDIRECT("'DATA - økonomi'!I"&amp;4+15*$A28+4*$A28+10),0)+IF(Analyse!$E$115="X",INDIRECT("'DATA - økonomi'!I"&amp;4+15*$A28+4*$A28+11),0)+IF(Analyse!$E$116="X",INDIRECT("'DATA - økonomi'!I"&amp;4+15*$A28+4*$A28+12),0)+IF(Analyse!$E$117="X",INDIRECT("'DATA - økonomi'!I"&amp;4+15*$A28+4*$A28+13),0)+IF(Analyse!$E$129="X",INDIRECT("'DATA - økonomi'!I"&amp;4+15*$A28+4*$A28+14),0)</f>
        <v>0</v>
      </c>
      <c r="J28" s="42">
        <f ca="1">IF(Analyse!$E$3="X",INDIRECT("'DATA - økonomi'!J"&amp;4+15*$A28+4*$A28+0),0)+IF(Analyse!$E$4="X",INDIRECT("'DATA - økonomi'!J"&amp;4+15*$A28+4*$A28+1),0)+IF(Analyse!$E$104="X",INDIRECT("'DATA - økonomi'!J"&amp;4+15*$A28+4*$A28+2),0)+IF(Analyse!$E$105="X",INDIRECT("'DATA - økonomi'!J"&amp;4+15*$A28+4*$A28+3),0)+IF(Analyse!$E$106="X",INDIRECT("'DATA - økonomi'!J"&amp;4+15*$A28+4*$A28+4),0)+IF(Analyse!$E$107="X",INDIRECT("'DATA - økonomi'!J"&amp;4+15*$A28+4*$A28+5),0)+IF(Analyse!$E$108="X",INDIRECT("'DATA - økonomi'!J"&amp;4+15*$A28+4*$A28+6),0)+IF(Analyse!$E$109="X",INDIRECT("'DATA - økonomi'!J"&amp;4+15*$A28+4*$A28+7),0)+IF(Analyse!$E$110="X",INDIRECT("'DATA - økonomi'!J"&amp;4+15*$A28+4*$A28+8),0)+IF(Analyse!$E$111="X",INDIRECT("'DATA - økonomi'!J"&amp;4+15*$A28+4*$A28+9),0)+IF(Analyse!$E$112="X",INDIRECT("'DATA - økonomi'!J"&amp;4+15*$A28+4*$A28+10),0)+IF(Analyse!$E$115="X",INDIRECT("'DATA - økonomi'!J"&amp;4+15*$A28+4*$A28+11),0)+IF(Analyse!$E$116="X",INDIRECT("'DATA - økonomi'!J"&amp;4+15*$A28+4*$A28+12),0)+IF(Analyse!$E$117="X",INDIRECT("'DATA - økonomi'!J"&amp;4+15*$A28+4*$A28+13),0)+IF(Analyse!$E$129="X",INDIRECT("'DATA - økonomi'!J"&amp;4+15*$A28+4*$A28+14),0)</f>
        <v>0</v>
      </c>
      <c r="K28" s="42">
        <f ca="1">IF(Analyse!$E$3="X",INDIRECT("'DATA - økonomi'!K"&amp;4+15*$A28+4*$A28+0),0)+IF(Analyse!$E$4="X",INDIRECT("'DATA - økonomi'!K"&amp;4+15*$A28+4*$A28+1),0)+IF(Analyse!$E$104="X",INDIRECT("'DATA - økonomi'!K"&amp;4+15*$A28+4*$A28+2),0)+IF(Analyse!$E$105="X",INDIRECT("'DATA - økonomi'!K"&amp;4+15*$A28+4*$A28+3),0)+IF(Analyse!$E$106="X",INDIRECT("'DATA - økonomi'!K"&amp;4+15*$A28+4*$A28+4),0)+IF(Analyse!$E$107="X",INDIRECT("'DATA - økonomi'!K"&amp;4+15*$A28+4*$A28+5),0)+IF(Analyse!$E$108="X",INDIRECT("'DATA - økonomi'!K"&amp;4+15*$A28+4*$A28+6),0)+IF(Analyse!$E$109="X",INDIRECT("'DATA - økonomi'!K"&amp;4+15*$A28+4*$A28+7),0)+IF(Analyse!$E$110="X",INDIRECT("'DATA - økonomi'!K"&amp;4+15*$A28+4*$A28+8),0)+IF(Analyse!$E$111="X",INDIRECT("'DATA - økonomi'!K"&amp;4+15*$A28+4*$A28+9),0)+IF(Analyse!$E$112="X",INDIRECT("'DATA - økonomi'!K"&amp;4+15*$A28+4*$A28+10),0)+IF(Analyse!$E$115="X",INDIRECT("'DATA - økonomi'!K"&amp;4+15*$A28+4*$A28+11),0)+IF(Analyse!$E$116="X",INDIRECT("'DATA - økonomi'!K"&amp;4+15*$A28+4*$A28+12),0)+IF(Analyse!$E$117="X",INDIRECT("'DATA - økonomi'!K"&amp;4+15*$A28+4*$A28+13),0)+IF(Analyse!$E$129="X",INDIRECT("'DATA - økonomi'!K"&amp;4+15*$A28+4*$A28+14),0)</f>
        <v>0</v>
      </c>
      <c r="L28" s="42">
        <f ca="1">IF(Analyse!$E$3="X",INDIRECT("'DATA - økonomi'!L"&amp;4+15*$A28+4*$A28+0),0)+IF(Analyse!$E$4="X",INDIRECT("'DATA - økonomi'!L"&amp;4+15*$A28+4*$A28+1),0)+IF(Analyse!$E$104="X",INDIRECT("'DATA - økonomi'!L"&amp;4+15*$A28+4*$A28+2),0)+IF(Analyse!$E$105="X",INDIRECT("'DATA - økonomi'!L"&amp;4+15*$A28+4*$A28+3),0)+IF(Analyse!$E$106="X",INDIRECT("'DATA - økonomi'!L"&amp;4+15*$A28+4*$A28+4),0)+IF(Analyse!$E$107="X",INDIRECT("'DATA - økonomi'!L"&amp;4+15*$A28+4*$A28+5),0)+IF(Analyse!$E$108="X",INDIRECT("'DATA - økonomi'!L"&amp;4+15*$A28+4*$A28+6),0)+IF(Analyse!$E$109="X",INDIRECT("'DATA - økonomi'!L"&amp;4+15*$A28+4*$A28+7),0)+IF(Analyse!$E$110="X",INDIRECT("'DATA - økonomi'!L"&amp;4+15*$A28+4*$A28+8),0)+IF(Analyse!$E$111="X",INDIRECT("'DATA - økonomi'!L"&amp;4+15*$A28+4*$A28+9),0)+IF(Analyse!$E$112="X",INDIRECT("'DATA - økonomi'!L"&amp;4+15*$A28+4*$A28+10),0)+IF(Analyse!$E$115="X",INDIRECT("'DATA - økonomi'!L"&amp;4+15*$A28+4*$A28+11),0)+IF(Analyse!$E$116="X",INDIRECT("'DATA - økonomi'!L"&amp;4+15*$A28+4*$A28+12),0)+IF(Analyse!$E$117="X",INDIRECT("'DATA - økonomi'!L"&amp;4+15*$A28+4*$A28+13),0)+IF(Analyse!$E$129="X",INDIRECT("'DATA - økonomi'!L"&amp;4+15*$A28+4*$A28+14),0)</f>
        <v>0</v>
      </c>
      <c r="M28" s="42">
        <f ca="1">IF(Analyse!$E$3="X",INDIRECT("'DATA - økonomi'!M"&amp;4+15*$A28+4*$A28+0),0)+IF(Analyse!$E$4="X",INDIRECT("'DATA - økonomi'!M"&amp;4+15*$A28+4*$A28+1),0)+IF(Analyse!$E$104="X",INDIRECT("'DATA - økonomi'!M"&amp;4+15*$A28+4*$A28+2),0)+IF(Analyse!$E$105="X",INDIRECT("'DATA - økonomi'!M"&amp;4+15*$A28+4*$A28+3),0)+IF(Analyse!$E$106="X",INDIRECT("'DATA - økonomi'!M"&amp;4+15*$A28+4*$A28+4),0)+IF(Analyse!$E$107="X",INDIRECT("'DATA - økonomi'!M"&amp;4+15*$A28+4*$A28+5),0)+IF(Analyse!$E$108="X",INDIRECT("'DATA - økonomi'!M"&amp;4+15*$A28+4*$A28+6),0)+IF(Analyse!$E$109="X",INDIRECT("'DATA - økonomi'!M"&amp;4+15*$A28+4*$A28+7),0)+IF(Analyse!$E$110="X",INDIRECT("'DATA - økonomi'!M"&amp;4+15*$A28+4*$A28+8),0)+IF(Analyse!$E$111="X",INDIRECT("'DATA - økonomi'!M"&amp;4+15*$A28+4*$A28+9),0)+IF(Analyse!$E$112="X",INDIRECT("'DATA - økonomi'!M"&amp;4+15*$A28+4*$A28+10),0)+IF(Analyse!$E$115="X",INDIRECT("'DATA - økonomi'!M"&amp;4+15*$A28+4*$A28+11),0)+IF(Analyse!$E$116="X",INDIRECT("'DATA - økonomi'!M"&amp;4+15*$A28+4*$A28+12),0)+IF(Analyse!$E$117="X",INDIRECT("'DATA - økonomi'!M"&amp;4+15*$A28+4*$A28+13),0)+IF(Analyse!$E$129="X",INDIRECT("'DATA - økonomi'!M"&amp;4+15*$A28+4*$A28+14),0)</f>
        <v>0</v>
      </c>
      <c r="N28" s="38"/>
      <c r="O28" s="41" t="s">
        <v>36</v>
      </c>
      <c r="P28" s="42">
        <f ca="1">IF(Analyse!$E$3="X",INDIRECT("'DATA - økonomi'!P"&amp;4+15*$A28+4*$A28+0),0)+IF(Analyse!$E$4="X",INDIRECT("'DATA - økonomi'!P"&amp;4+15*$A28+4*$A28+1),0)+IF(Analyse!$E$104="X",INDIRECT("'DATA - økonomi'!P"&amp;4+15*$A28+4*$A28+2),0)+IF(Analyse!$E$105="X",INDIRECT("'DATA - økonomi'!P"&amp;4+15*$A28+4*$A28+3),0)+IF(Analyse!$E$106="X",INDIRECT("'DATA - økonomi'!P"&amp;4+15*$A28+4*$A28+4),0)+IF(Analyse!$E$107="X",INDIRECT("'DATA - økonomi'!P"&amp;4+15*$A28+4*$A28+5),0)+IF(Analyse!$E$108="X",INDIRECT("'DATA - økonomi'!P"&amp;4+15*$A28+4*$A28+6),0)+IF(Analyse!$E$109="X",INDIRECT("'DATA - økonomi'!P"&amp;4+15*$A28+4*$A28+7),0)+IF(Analyse!$E$110="X",INDIRECT("'DATA - økonomi'!P"&amp;4+15*$A28+4*$A28+8),0)+IF(Analyse!$E$111="X",INDIRECT("'DATA - økonomi'!P"&amp;4+15*$A28+4*$A28+9),0)+IF(Analyse!$E$112="X",INDIRECT("'DATA - økonomi'!P"&amp;4+15*$A28+4*$A28+10),0)+IF(Analyse!$E$115="X",INDIRECT("'DATA - økonomi'!P"&amp;4+15*$A28+4*$A28+11),0)+IF(Analyse!$E$116="X",INDIRECT("'DATA - økonomi'!P"&amp;4+15*$A28+4*$A28+12),0)+IF(Analyse!$E$117="X",INDIRECT("'DATA - økonomi'!P"&amp;4+15*$A28+4*$A28+13),0)+IF(Analyse!$E$129="X",INDIRECT("'DATA - økonomi'!P"&amp;4+15*$A28+4*$A28+14),0)</f>
        <v>0</v>
      </c>
      <c r="Q28" s="42">
        <f ca="1">IF(Analyse!$E$3="X",INDIRECT("'DATA - økonomi'!Q"&amp;4+15*$A28+4*$A28+0),0)+IF(Analyse!$E$4="X",INDIRECT("'DATA - økonomi'!Q"&amp;4+15*$A28+4*$A28+1),0)+IF(Analyse!$E$104="X",INDIRECT("'DATA - økonomi'!Q"&amp;4+15*$A28+4*$A28+2),0)+IF(Analyse!$E$105="X",INDIRECT("'DATA - økonomi'!Q"&amp;4+15*$A28+4*$A28+3),0)+IF(Analyse!$E$106="X",INDIRECT("'DATA - økonomi'!Q"&amp;4+15*$A28+4*$A28+4),0)+IF(Analyse!$E$107="X",INDIRECT("'DATA - økonomi'!Q"&amp;4+15*$A28+4*$A28+5),0)+IF(Analyse!$E$108="X",INDIRECT("'DATA - økonomi'!Q"&amp;4+15*$A28+4*$A28+6),0)+IF(Analyse!$E$109="X",INDIRECT("'DATA - økonomi'!Q"&amp;4+15*$A28+4*$A28+7),0)+IF(Analyse!$E$110="X",INDIRECT("'DATA - økonomi'!Q"&amp;4+15*$A28+4*$A28+8),0)+IF(Analyse!$E$111="X",INDIRECT("'DATA - økonomi'!Q"&amp;4+15*$A28+4*$A28+9),0)+IF(Analyse!$E$112="X",INDIRECT("'DATA - økonomi'!Q"&amp;4+15*$A28+4*$A28+10),0)+IF(Analyse!$E$115="X",INDIRECT("'DATA - økonomi'!Q"&amp;4+15*$A28+4*$A28+11),0)+IF(Analyse!$E$116="X",INDIRECT("'DATA - økonomi'!Q"&amp;4+15*$A28+4*$A28+12),0)+IF(Analyse!$E$117="X",INDIRECT("'DATA - økonomi'!Q"&amp;4+15*$A28+4*$A28+13),0)+IF(Analyse!$E$129="X",INDIRECT("'DATA - økonomi'!Q"&amp;4+15*$A28+4*$A28+14),0)</f>
        <v>0</v>
      </c>
      <c r="R28" s="42">
        <f ca="1">IF(Analyse!$E$3="X",INDIRECT("'DATA - økonomi'!R"&amp;4+15*$A28+4*$A28+0),0)+IF(Analyse!$E$4="X",INDIRECT("'DATA - økonomi'!R"&amp;4+15*$A28+4*$A28+1),0)+IF(Analyse!$E$104="X",INDIRECT("'DATA - økonomi'!R"&amp;4+15*$A28+4*$A28+2),0)+IF(Analyse!$E$105="X",INDIRECT("'DATA - økonomi'!R"&amp;4+15*$A28+4*$A28+3),0)+IF(Analyse!$E$106="X",INDIRECT("'DATA - økonomi'!R"&amp;4+15*$A28+4*$A28+4),0)+IF(Analyse!$E$107="X",INDIRECT("'DATA - økonomi'!R"&amp;4+15*$A28+4*$A28+5),0)+IF(Analyse!$E$108="X",INDIRECT("'DATA - økonomi'!R"&amp;4+15*$A28+4*$A28+6),0)+IF(Analyse!$E$109="X",INDIRECT("'DATA - økonomi'!R"&amp;4+15*$A28+4*$A28+7),0)+IF(Analyse!$E$110="X",INDIRECT("'DATA - økonomi'!R"&amp;4+15*$A28+4*$A28+8),0)+IF(Analyse!$E$111="X",INDIRECT("'DATA - økonomi'!R"&amp;4+15*$A28+4*$A28+9),0)+IF(Analyse!$E$112="X",INDIRECT("'DATA - økonomi'!R"&amp;4+15*$A28+4*$A28+10),0)+IF(Analyse!$E$115="X",INDIRECT("'DATA - økonomi'!R"&amp;4+15*$A28+4*$A28+11),0)+IF(Analyse!$E$116="X",INDIRECT("'DATA - økonomi'!R"&amp;4+15*$A28+4*$A28+12),0)+IF(Analyse!$E$117="X",INDIRECT("'DATA - økonomi'!R"&amp;4+15*$A28+4*$A28+13),0)+IF(Analyse!$E$129="X",INDIRECT("'DATA - økonomi'!R"&amp;4+15*$A28+4*$A28+14),0)</f>
        <v>0</v>
      </c>
      <c r="S28" s="42">
        <f ca="1">IF(Analyse!$E$3="X",INDIRECT("'DATA - økonomi'!S"&amp;4+15*$A28+4*$A28+0),0)+IF(Analyse!$E$4="X",INDIRECT("'DATA - økonomi'!S"&amp;4+15*$A28+4*$A28+1),0)+IF(Analyse!$E$104="X",INDIRECT("'DATA - økonomi'!S"&amp;4+15*$A28+4*$A28+2),0)+IF(Analyse!$E$105="X",INDIRECT("'DATA - økonomi'!S"&amp;4+15*$A28+4*$A28+3),0)+IF(Analyse!$E$106="X",INDIRECT("'DATA - økonomi'!S"&amp;4+15*$A28+4*$A28+4),0)+IF(Analyse!$E$107="X",INDIRECT("'DATA - økonomi'!S"&amp;4+15*$A28+4*$A28+5),0)+IF(Analyse!$E$108="X",INDIRECT("'DATA - økonomi'!S"&amp;4+15*$A28+4*$A28+6),0)+IF(Analyse!$E$109="X",INDIRECT("'DATA - økonomi'!S"&amp;4+15*$A28+4*$A28+7),0)+IF(Analyse!$E$110="X",INDIRECT("'DATA - økonomi'!S"&amp;4+15*$A28+4*$A28+8),0)+IF(Analyse!$E$111="X",INDIRECT("'DATA - økonomi'!S"&amp;4+15*$A28+4*$A28+9),0)+IF(Analyse!$E$112="X",INDIRECT("'DATA - økonomi'!S"&amp;4+15*$A28+4*$A28+10),0)+IF(Analyse!$E$115="X",INDIRECT("'DATA - økonomi'!S"&amp;4+15*$A28+4*$A28+11),0)+IF(Analyse!$E$116="X",INDIRECT("'DATA - økonomi'!S"&amp;4+15*$A28+4*$A28+12),0)+IF(Analyse!$E$117="X",INDIRECT("'DATA - økonomi'!S"&amp;4+15*$A28+4*$A28+13),0)+IF(Analyse!$E$129="X",INDIRECT("'DATA - økonomi'!S"&amp;4+15*$A28+4*$A28+14),0)</f>
        <v>0</v>
      </c>
      <c r="T28" s="42">
        <f ca="1">IF(Analyse!$E$3="X",INDIRECT("'DATA - økonomi'!T"&amp;4+15*$A28+4*$A28+0),0)+IF(Analyse!$E$4="X",INDIRECT("'DATA - økonomi'!T"&amp;4+15*$A28+4*$A28+1),0)+IF(Analyse!$E$104="X",INDIRECT("'DATA - økonomi'!T"&amp;4+15*$A28+4*$A28+2),0)+IF(Analyse!$E$105="X",INDIRECT("'DATA - økonomi'!T"&amp;4+15*$A28+4*$A28+3),0)+IF(Analyse!$E$106="X",INDIRECT("'DATA - økonomi'!T"&amp;4+15*$A28+4*$A28+4),0)+IF(Analyse!$E$107="X",INDIRECT("'DATA - økonomi'!T"&amp;4+15*$A28+4*$A28+5),0)+IF(Analyse!$E$108="X",INDIRECT("'DATA - økonomi'!T"&amp;4+15*$A28+4*$A28+6),0)+IF(Analyse!$E$109="X",INDIRECT("'DATA - økonomi'!T"&amp;4+15*$A28+4*$A28+7),0)+IF(Analyse!$E$110="X",INDIRECT("'DATA - økonomi'!T"&amp;4+15*$A28+4*$A28+8),0)+IF(Analyse!$E$111="X",INDIRECT("'DATA - økonomi'!T"&amp;4+15*$A28+4*$A28+9),0)+IF(Analyse!$E$112="X",INDIRECT("'DATA - økonomi'!T"&amp;4+15*$A28+4*$A28+10),0)+IF(Analyse!$E$115="X",INDIRECT("'DATA - økonomi'!T"&amp;4+15*$A28+4*$A28+11),0)+IF(Analyse!$E$116="X",INDIRECT("'DATA - økonomi'!T"&amp;4+15*$A28+4*$A28+12),0)+IF(Analyse!$E$117="X",INDIRECT("'DATA - økonomi'!T"&amp;4+15*$A28+4*$A28+13),0)+IF(Analyse!$E$129="X",INDIRECT("'DATA - økonomi'!T"&amp;4+15*$A28+4*$A28+14),0)</f>
        <v>0</v>
      </c>
      <c r="U28" s="42">
        <f ca="1">IF(Analyse!$E$3="X",INDIRECT("'DATA - økonomi'!U"&amp;4+15*$A28+4*$A28+0),0)+IF(Analyse!$E$4="X",INDIRECT("'DATA - økonomi'!U"&amp;4+15*$A28+4*$A28+1),0)+IF(Analyse!$E$104="X",INDIRECT("'DATA - økonomi'!U"&amp;4+15*$A28+4*$A28+2),0)+IF(Analyse!$E$105="X",INDIRECT("'DATA - økonomi'!U"&amp;4+15*$A28+4*$A28+3),0)+IF(Analyse!$E$106="X",INDIRECT("'DATA - økonomi'!U"&amp;4+15*$A28+4*$A28+4),0)+IF(Analyse!$E$107="X",INDIRECT("'DATA - økonomi'!U"&amp;4+15*$A28+4*$A28+5),0)+IF(Analyse!$E$108="X",INDIRECT("'DATA - økonomi'!U"&amp;4+15*$A28+4*$A28+6),0)+IF(Analyse!$E$109="X",INDIRECT("'DATA - økonomi'!U"&amp;4+15*$A28+4*$A28+7),0)+IF(Analyse!$E$110="X",INDIRECT("'DATA - økonomi'!U"&amp;4+15*$A28+4*$A28+8),0)+IF(Analyse!$E$111="X",INDIRECT("'DATA - økonomi'!U"&amp;4+15*$A28+4*$A28+9),0)+IF(Analyse!$E$112="X",INDIRECT("'DATA - økonomi'!U"&amp;4+15*$A28+4*$A28+10),0)+IF(Analyse!$E$115="X",INDIRECT("'DATA - økonomi'!U"&amp;4+15*$A28+4*$A28+11),0)+IF(Analyse!$E$116="X",INDIRECT("'DATA - økonomi'!U"&amp;4+15*$A28+4*$A28+12),0)+IF(Analyse!$E$117="X",INDIRECT("'DATA - økonomi'!U"&amp;4+15*$A28+4*$A28+13),0)+IF(Analyse!$E$129="X",INDIRECT("'DATA - økonomi'!U"&amp;4+15*$A28+4*$A28+14),0)</f>
        <v>0</v>
      </c>
      <c r="V28" s="42">
        <f ca="1">IF(Analyse!$E$3="X",INDIRECT("'DATA - økonomi'!V"&amp;4+15*$A28+4*$A28+0),0)+IF(Analyse!$E$4="X",INDIRECT("'DATA - økonomi'!V"&amp;4+15*$A28+4*$A28+1),0)+IF(Analyse!$E$104="X",INDIRECT("'DATA - økonomi'!V"&amp;4+15*$A28+4*$A28+2),0)+IF(Analyse!$E$105="X",INDIRECT("'DATA - økonomi'!V"&amp;4+15*$A28+4*$A28+3),0)+IF(Analyse!$E$106="X",INDIRECT("'DATA - økonomi'!V"&amp;4+15*$A28+4*$A28+4),0)+IF(Analyse!$E$107="X",INDIRECT("'DATA - økonomi'!V"&amp;4+15*$A28+4*$A28+5),0)+IF(Analyse!$E$108="X",INDIRECT("'DATA - økonomi'!V"&amp;4+15*$A28+4*$A28+6),0)+IF(Analyse!$E$109="X",INDIRECT("'DATA - økonomi'!V"&amp;4+15*$A28+4*$A28+7),0)+IF(Analyse!$E$110="X",INDIRECT("'DATA - økonomi'!V"&amp;4+15*$A28+4*$A28+8),0)+IF(Analyse!$E$111="X",INDIRECT("'DATA - økonomi'!V"&amp;4+15*$A28+4*$A28+9),0)+IF(Analyse!$E$112="X",INDIRECT("'DATA - økonomi'!V"&amp;4+15*$A28+4*$A28+10),0)+IF(Analyse!$E$115="X",INDIRECT("'DATA - økonomi'!V"&amp;4+15*$A28+4*$A28+11),0)+IF(Analyse!$E$116="X",INDIRECT("'DATA - økonomi'!V"&amp;4+15*$A28+4*$A28+12),0)+IF(Analyse!$E$117="X",INDIRECT("'DATA - økonomi'!V"&amp;4+15*$A28+4*$A28+13),0)+IF(Analyse!$E$129="X",INDIRECT("'DATA - økonomi'!V"&amp;4+15*$A28+4*$A28+14),0)</f>
        <v>0</v>
      </c>
      <c r="W28" s="42">
        <f ca="1">IF(Analyse!$E$3="X",INDIRECT("'DATA - økonomi'!W"&amp;4+15*$A28+4*$A28+0),0)+IF(Analyse!$E$4="X",INDIRECT("'DATA - økonomi'!W"&amp;4+15*$A28+4*$A28+1),0)+IF(Analyse!$E$104="X",INDIRECT("'DATA - økonomi'!W"&amp;4+15*$A28+4*$A28+2),0)+IF(Analyse!$E$105="X",INDIRECT("'DATA - økonomi'!W"&amp;4+15*$A28+4*$A28+3),0)+IF(Analyse!$E$106="X",INDIRECT("'DATA - økonomi'!W"&amp;4+15*$A28+4*$A28+4),0)+IF(Analyse!$E$107="X",INDIRECT("'DATA - økonomi'!W"&amp;4+15*$A28+4*$A28+5),0)+IF(Analyse!$E$108="X",INDIRECT("'DATA - økonomi'!W"&amp;4+15*$A28+4*$A28+6),0)+IF(Analyse!$E$109="X",INDIRECT("'DATA - økonomi'!W"&amp;4+15*$A28+4*$A28+7),0)+IF(Analyse!$E$110="X",INDIRECT("'DATA - økonomi'!W"&amp;4+15*$A28+4*$A28+8),0)+IF(Analyse!$E$111="X",INDIRECT("'DATA - økonomi'!W"&amp;4+15*$A28+4*$A28+9),0)+IF(Analyse!$E$112="X",INDIRECT("'DATA - økonomi'!W"&amp;4+15*$A28+4*$A28+10),0)+IF(Analyse!$E$115="X",INDIRECT("'DATA - økonomi'!W"&amp;4+15*$A28+4*$A28+11),0)+IF(Analyse!$E$116="X",INDIRECT("'DATA - økonomi'!W"&amp;4+15*$A28+4*$A28+12),0)+IF(Analyse!$E$117="X",INDIRECT("'DATA - økonomi'!W"&amp;4+15*$A28+4*$A28+13),0)+IF(Analyse!$E$129="X",INDIRECT("'DATA - økonomi'!W"&amp;4+15*$A28+4*$A28+14),0)</f>
        <v>0</v>
      </c>
      <c r="X28" s="42">
        <f ca="1">IF(Analyse!$E$3="X",INDIRECT("'DATA - økonomi'!X"&amp;4+15*$A28+4*$A28+0),0)+IF(Analyse!$E$4="X",INDIRECT("'DATA - økonomi'!X"&amp;4+15*$A28+4*$A28+1),0)+IF(Analyse!$E$104="X",INDIRECT("'DATA - økonomi'!X"&amp;4+15*$A28+4*$A28+2),0)+IF(Analyse!$E$105="X",INDIRECT("'DATA - økonomi'!X"&amp;4+15*$A28+4*$A28+3),0)+IF(Analyse!$E$106="X",INDIRECT("'DATA - økonomi'!X"&amp;4+15*$A28+4*$A28+4),0)+IF(Analyse!$E$107="X",INDIRECT("'DATA - økonomi'!X"&amp;4+15*$A28+4*$A28+5),0)+IF(Analyse!$E$108="X",INDIRECT("'DATA - økonomi'!X"&amp;4+15*$A28+4*$A28+6),0)+IF(Analyse!$E$109="X",INDIRECT("'DATA - økonomi'!X"&amp;4+15*$A28+4*$A28+7),0)+IF(Analyse!$E$110="X",INDIRECT("'DATA - økonomi'!X"&amp;4+15*$A28+4*$A28+8),0)+IF(Analyse!$E$111="X",INDIRECT("'DATA - økonomi'!X"&amp;4+15*$A28+4*$A28+9),0)+IF(Analyse!$E$112="X",INDIRECT("'DATA - økonomi'!X"&amp;4+15*$A28+4*$A28+10),0)+IF(Analyse!$E$115="X",INDIRECT("'DATA - økonomi'!X"&amp;4+15*$A28+4*$A28+11),0)+IF(Analyse!$E$116="X",INDIRECT("'DATA - økonomi'!X"&amp;4+15*$A28+4*$A28+12),0)+IF(Analyse!$E$117="X",INDIRECT("'DATA - økonomi'!X"&amp;4+15*$A28+4*$A28+13),0)+IF(Analyse!$E$129="X",INDIRECT("'DATA - økonomi'!X"&amp;4+15*$A28+4*$A28+14),0)</f>
        <v>0</v>
      </c>
      <c r="Y28" s="42">
        <f ca="1">IF(Analyse!$E$3="X",INDIRECT("'DATA - økonomi'!Y"&amp;4+15*$A28+4*$A28+0),0)+IF(Analyse!$E$4="X",INDIRECT("'DATA - økonomi'!Y"&amp;4+15*$A28+4*$A28+1),0)+IF(Analyse!$E$104="X",INDIRECT("'DATA - økonomi'!Y"&amp;4+15*$A28+4*$A28+2),0)+IF(Analyse!$E$105="X",INDIRECT("'DATA - økonomi'!Y"&amp;4+15*$A28+4*$A28+3),0)+IF(Analyse!$E$106="X",INDIRECT("'DATA - økonomi'!Y"&amp;4+15*$A28+4*$A28+4),0)+IF(Analyse!$E$107="X",INDIRECT("'DATA - økonomi'!Y"&amp;4+15*$A28+4*$A28+5),0)+IF(Analyse!$E$108="X",INDIRECT("'DATA - økonomi'!Y"&amp;4+15*$A28+4*$A28+6),0)+IF(Analyse!$E$109="X",INDIRECT("'DATA - økonomi'!Y"&amp;4+15*$A28+4*$A28+7),0)+IF(Analyse!$E$110="X",INDIRECT("'DATA - økonomi'!Y"&amp;4+15*$A28+4*$A28+8),0)+IF(Analyse!$E$111="X",INDIRECT("'DATA - økonomi'!Y"&amp;4+15*$A28+4*$A28+9),0)+IF(Analyse!$E$112="X",INDIRECT("'DATA - økonomi'!Y"&amp;4+15*$A28+4*$A28+10),0)+IF(Analyse!$E$115="X",INDIRECT("'DATA - økonomi'!Y"&amp;4+15*$A28+4*$A28+11),0)+IF(Analyse!$E$116="X",INDIRECT("'DATA - økonomi'!Y"&amp;4+15*$A28+4*$A28+12),0)+IF(Analyse!$E$117="X",INDIRECT("'DATA - økonomi'!Y"&amp;4+15*$A28+4*$A28+13),0)+IF(Analyse!$E$129="X",INDIRECT("'DATA - økonomi'!Y"&amp;4+15*$A28+4*$A28+14),0)</f>
        <v>0</v>
      </c>
      <c r="Z28" s="42">
        <f ca="1">IF(Analyse!$E$3="X",INDIRECT("'DATA - økonomi'!Z"&amp;4+15*$A28+4*$A28+0),0)+IF(Analyse!$E$4="X",INDIRECT("'DATA - økonomi'!Z"&amp;4+15*$A28+4*$A28+1),0)+IF(Analyse!$E$104="X",INDIRECT("'DATA - økonomi'!Z"&amp;4+15*$A28+4*$A28+2),0)+IF(Analyse!$E$105="X",INDIRECT("'DATA - økonomi'!Z"&amp;4+15*$A28+4*$A28+3),0)+IF(Analyse!$E$106="X",INDIRECT("'DATA - økonomi'!Z"&amp;4+15*$A28+4*$A28+4),0)+IF(Analyse!$E$107="X",INDIRECT("'DATA - økonomi'!Z"&amp;4+15*$A28+4*$A28+5),0)+IF(Analyse!$E$108="X",INDIRECT("'DATA - økonomi'!Z"&amp;4+15*$A28+4*$A28+6),0)+IF(Analyse!$E$109="X",INDIRECT("'DATA - økonomi'!Z"&amp;4+15*$A28+4*$A28+7),0)+IF(Analyse!$E$110="X",INDIRECT("'DATA - økonomi'!Z"&amp;4+15*$A28+4*$A28+8),0)+IF(Analyse!$E$111="X",INDIRECT("'DATA - økonomi'!Z"&amp;4+15*$A28+4*$A28+9),0)+IF(Analyse!$E$112="X",INDIRECT("'DATA - økonomi'!Z"&amp;4+15*$A28+4*$A28+10),0)+IF(Analyse!$E$115="X",INDIRECT("'DATA - økonomi'!Z"&amp;4+15*$A28+4*$A28+11),0)+IF(Analyse!$E$116="X",INDIRECT("'DATA - økonomi'!Z"&amp;4+15*$A28+4*$A28+12),0)+IF(Analyse!$E$117="X",INDIRECT("'DATA - økonomi'!Z"&amp;4+15*$A28+4*$A28+13),0)+IF(Analyse!$E$129="X",INDIRECT("'DATA - økonomi'!Z"&amp;4+15*$A28+4*$A28+14),0)</f>
        <v>0</v>
      </c>
      <c r="AA28" s="36"/>
      <c r="AB28" s="41" t="s">
        <v>36</v>
      </c>
      <c r="AC28" s="42">
        <f ca="1">IF(Analyse!$E$3="X",INDIRECT("'DATA - økonomi'!AC"&amp;4+15*$A28+4*$A28+0),0)+IF(Analyse!$E$4="X",INDIRECT("'DATA - økonomi'!AC"&amp;4+15*$A28+4*$A28+1),0)+IF(Analyse!$E$104="X",INDIRECT("'DATA - økonomi'!AC"&amp;4+15*$A28+4*$A28+2),0)+IF(Analyse!$E$105="X",INDIRECT("'DATA - økonomi'!AC"&amp;4+15*$A28+4*$A28+3),0)+IF(Analyse!$E$106="X",INDIRECT("'DATA - økonomi'!AC"&amp;4+15*$A28+4*$A28+4),0)+IF(Analyse!$E$107="X",INDIRECT("'DATA - økonomi'!AC"&amp;4+15*$A28+4*$A28+5),0)+IF(Analyse!$E$108="X",INDIRECT("'DATA - økonomi'!AC"&amp;4+15*$A28+4*$A28+6),0)+IF(Analyse!$E$109="X",INDIRECT("'DATA - økonomi'!AC"&amp;4+15*$A28+4*$A28+7),0)+IF(Analyse!$E$110="X",INDIRECT("'DATA - økonomi'!AC"&amp;4+15*$A28+4*$A28+8),0)+IF(Analyse!$E$111="X",INDIRECT("'DATA - økonomi'!AC"&amp;4+15*$A28+4*$A28+9),0)+IF(Analyse!$E$112="X",INDIRECT("'DATA - økonomi'!AC"&amp;4+15*$A28+4*$A28+10),0)+IF(Analyse!$E$115="X",INDIRECT("'DATA - økonomi'!AC"&amp;4+15*$A28+4*$A28+11),0)+IF(Analyse!$E$116="X",INDIRECT("'DATA - økonomi'!AC"&amp;4+15*$A28+4*$A28+12),0)+IF(Analyse!$E$117="X",INDIRECT("'DATA - økonomi'!AC"&amp;4+15*$A28+4*$A28+13),0)+IF(Analyse!$E$129="X",INDIRECT("'DATA - økonomi'!AC"&amp;4+15*$A28+4*$A28+14),0)</f>
        <v>0</v>
      </c>
      <c r="AD28" s="42">
        <f ca="1">IF(Analyse!$E$3="X",INDIRECT("'DATA - økonomi'!AD"&amp;4+15*$A28+4*$A28+0),0)+IF(Analyse!$E$4="X",INDIRECT("'DATA - økonomi'!AD"&amp;4+15*$A28+4*$A28+1),0)+IF(Analyse!$E$104="X",INDIRECT("'DATA - økonomi'!AD"&amp;4+15*$A28+4*$A28+2),0)+IF(Analyse!$E$105="X",INDIRECT("'DATA - økonomi'!AD"&amp;4+15*$A28+4*$A28+3),0)+IF(Analyse!$E$106="X",INDIRECT("'DATA - økonomi'!AD"&amp;4+15*$A28+4*$A28+4),0)+IF(Analyse!$E$107="X",INDIRECT("'DATA - økonomi'!AD"&amp;4+15*$A28+4*$A28+5),0)+IF(Analyse!$E$108="X",INDIRECT("'DATA - økonomi'!AD"&amp;4+15*$A28+4*$A28+6),0)+IF(Analyse!$E$109="X",INDIRECT("'DATA - økonomi'!AD"&amp;4+15*$A28+4*$A28+7),0)+IF(Analyse!$E$110="X",INDIRECT("'DATA - økonomi'!AD"&amp;4+15*$A28+4*$A28+8),0)+IF(Analyse!$E$111="X",INDIRECT("'DATA - økonomi'!AD"&amp;4+15*$A28+4*$A28+9),0)+IF(Analyse!$E$112="X",INDIRECT("'DATA - økonomi'!AD"&amp;4+15*$A28+4*$A28+10),0)+IF(Analyse!$E$115="X",INDIRECT("'DATA - økonomi'!AD"&amp;4+15*$A28+4*$A28+11),0)+IF(Analyse!$E$116="X",INDIRECT("'DATA - økonomi'!AD"&amp;4+15*$A28+4*$A28+12),0)+IF(Analyse!$E$117="X",INDIRECT("'DATA - økonomi'!AD"&amp;4+15*$A28+4*$A28+13),0)+IF(Analyse!$E$129="X",INDIRECT("'DATA - økonomi'!AD"&amp;4+15*$A28+4*$A28+14),0)</f>
        <v>0</v>
      </c>
      <c r="AE28" s="42">
        <f ca="1">IF(Analyse!$E$3="X",INDIRECT("'DATA - økonomi'!AE"&amp;4+15*$A28+4*$A28+0),0)+IF(Analyse!$E$4="X",INDIRECT("'DATA - økonomi'!AE"&amp;4+15*$A28+4*$A28+1),0)+IF(Analyse!$E$104="X",INDIRECT("'DATA - økonomi'!AE"&amp;4+15*$A28+4*$A28+2),0)+IF(Analyse!$E$105="X",INDIRECT("'DATA - økonomi'!AE"&amp;4+15*$A28+4*$A28+3),0)+IF(Analyse!$E$106="X",INDIRECT("'DATA - økonomi'!AE"&amp;4+15*$A28+4*$A28+4),0)+IF(Analyse!$E$107="X",INDIRECT("'DATA - økonomi'!AE"&amp;4+15*$A28+4*$A28+5),0)+IF(Analyse!$E$108="X",INDIRECT("'DATA - økonomi'!AE"&amp;4+15*$A28+4*$A28+6),0)+IF(Analyse!$E$109="X",INDIRECT("'DATA - økonomi'!AE"&amp;4+15*$A28+4*$A28+7),0)+IF(Analyse!$E$110="X",INDIRECT("'DATA - økonomi'!AE"&amp;4+15*$A28+4*$A28+8),0)+IF(Analyse!$E$111="X",INDIRECT("'DATA - økonomi'!AE"&amp;4+15*$A28+4*$A28+9),0)+IF(Analyse!$E$112="X",INDIRECT("'DATA - økonomi'!AE"&amp;4+15*$A28+4*$A28+10),0)+IF(Analyse!$E$115="X",INDIRECT("'DATA - økonomi'!AE"&amp;4+15*$A28+4*$A28+11),0)+IF(Analyse!$E$116="X",INDIRECT("'DATA - økonomi'!AE"&amp;4+15*$A28+4*$A28+12),0)+IF(Analyse!$E$117="X",INDIRECT("'DATA - økonomi'!AE"&amp;4+15*$A28+4*$A28+13),0)+IF(Analyse!$E$129="X",INDIRECT("'DATA - økonomi'!AE"&amp;4+15*$A28+4*$A28+14),0)</f>
        <v>0</v>
      </c>
      <c r="AF28" s="42">
        <f ca="1">IF(Analyse!$E$3="X",INDIRECT("'DATA - økonomi'!AF"&amp;4+15*$A28+4*$A28+0),0)+IF(Analyse!$E$4="X",INDIRECT("'DATA - økonomi'!AF"&amp;4+15*$A28+4*$A28+1),0)+IF(Analyse!$E$104="X",INDIRECT("'DATA - økonomi'!AF"&amp;4+15*$A28+4*$A28+2),0)+IF(Analyse!$E$105="X",INDIRECT("'DATA - økonomi'!AF"&amp;4+15*$A28+4*$A28+3),0)+IF(Analyse!$E$106="X",INDIRECT("'DATA - økonomi'!AF"&amp;4+15*$A28+4*$A28+4),0)+IF(Analyse!$E$107="X",INDIRECT("'DATA - økonomi'!AF"&amp;4+15*$A28+4*$A28+5),0)+IF(Analyse!$E$108="X",INDIRECT("'DATA - økonomi'!AF"&amp;4+15*$A28+4*$A28+6),0)+IF(Analyse!$E$109="X",INDIRECT("'DATA - økonomi'!AF"&amp;4+15*$A28+4*$A28+7),0)+IF(Analyse!$E$110="X",INDIRECT("'DATA - økonomi'!AF"&amp;4+15*$A28+4*$A28+8),0)+IF(Analyse!$E$111="X",INDIRECT("'DATA - økonomi'!AF"&amp;4+15*$A28+4*$A28+9),0)+IF(Analyse!$E$112="X",INDIRECT("'DATA - økonomi'!AF"&amp;4+15*$A28+4*$A28+10),0)+IF(Analyse!$E$115="X",INDIRECT("'DATA - økonomi'!AF"&amp;4+15*$A28+4*$A28+11),0)+IF(Analyse!$E$116="X",INDIRECT("'DATA - økonomi'!AF"&amp;4+15*$A28+4*$A28+12),0)+IF(Analyse!$E$117="X",INDIRECT("'DATA - økonomi'!AF"&amp;4+15*$A28+4*$A28+13),0)+IF(Analyse!$E$129="X",INDIRECT("'DATA - økonomi'!AF"&amp;4+15*$A28+4*$A28+14),0)</f>
        <v>0</v>
      </c>
      <c r="AG28" s="42">
        <f ca="1">IF(Analyse!$E$3="X",INDIRECT("'DATA - økonomi'!AG"&amp;4+15*$A28+4*$A28+0),0)+IF(Analyse!$E$4="X",INDIRECT("'DATA - økonomi'!AG"&amp;4+15*$A28+4*$A28+1),0)+IF(Analyse!$E$104="X",INDIRECT("'DATA - økonomi'!AG"&amp;4+15*$A28+4*$A28+2),0)+IF(Analyse!$E$105="X",INDIRECT("'DATA - økonomi'!AG"&amp;4+15*$A28+4*$A28+3),0)+IF(Analyse!$E$106="X",INDIRECT("'DATA - økonomi'!AG"&amp;4+15*$A28+4*$A28+4),0)+IF(Analyse!$E$107="X",INDIRECT("'DATA - økonomi'!AG"&amp;4+15*$A28+4*$A28+5),0)+IF(Analyse!$E$108="X",INDIRECT("'DATA - økonomi'!AG"&amp;4+15*$A28+4*$A28+6),0)+IF(Analyse!$E$109="X",INDIRECT("'DATA - økonomi'!AG"&amp;4+15*$A28+4*$A28+7),0)+IF(Analyse!$E$110="X",INDIRECT("'DATA - økonomi'!AG"&amp;4+15*$A28+4*$A28+8),0)+IF(Analyse!$E$111="X",INDIRECT("'DATA - økonomi'!AG"&amp;4+15*$A28+4*$A28+9),0)+IF(Analyse!$E$112="X",INDIRECT("'DATA - økonomi'!AG"&amp;4+15*$A28+4*$A28+10),0)+IF(Analyse!$E$115="X",INDIRECT("'DATA - økonomi'!AG"&amp;4+15*$A28+4*$A28+11),0)+IF(Analyse!$E$116="X",INDIRECT("'DATA - økonomi'!AG"&amp;4+15*$A28+4*$A28+12),0)+IF(Analyse!$E$117="X",INDIRECT("'DATA - økonomi'!AG"&amp;4+15*$A28+4*$A28+13),0)+IF(Analyse!$E$129="X",INDIRECT("'DATA - økonomi'!AG"&amp;4+15*$A28+4*$A28+14),0)</f>
        <v>0</v>
      </c>
      <c r="AH28" s="42">
        <f ca="1">IF(Analyse!$E$3="X",INDIRECT("'DATA - økonomi'!AH"&amp;4+15*$A28+4*$A28+0),0)+IF(Analyse!$E$4="X",INDIRECT("'DATA - økonomi'!AH"&amp;4+15*$A28+4*$A28+1),0)+IF(Analyse!$E$104="X",INDIRECT("'DATA - økonomi'!AH"&amp;4+15*$A28+4*$A28+2),0)+IF(Analyse!$E$105="X",INDIRECT("'DATA - økonomi'!AH"&amp;4+15*$A28+4*$A28+3),0)+IF(Analyse!$E$106="X",INDIRECT("'DATA - økonomi'!AH"&amp;4+15*$A28+4*$A28+4),0)+IF(Analyse!$E$107="X",INDIRECT("'DATA - økonomi'!AH"&amp;4+15*$A28+4*$A28+5),0)+IF(Analyse!$E$108="X",INDIRECT("'DATA - økonomi'!AH"&amp;4+15*$A28+4*$A28+6),0)+IF(Analyse!$E$109="X",INDIRECT("'DATA - økonomi'!AH"&amp;4+15*$A28+4*$A28+7),0)+IF(Analyse!$E$110="X",INDIRECT("'DATA - økonomi'!AH"&amp;4+15*$A28+4*$A28+8),0)+IF(Analyse!$E$111="X",INDIRECT("'DATA - økonomi'!AH"&amp;4+15*$A28+4*$A28+9),0)+IF(Analyse!$E$112="X",INDIRECT("'DATA - økonomi'!AH"&amp;4+15*$A28+4*$A28+10),0)+IF(Analyse!$E$115="X",INDIRECT("'DATA - økonomi'!AH"&amp;4+15*$A28+4*$A28+11),0)+IF(Analyse!$E$116="X",INDIRECT("'DATA - økonomi'!AH"&amp;4+15*$A28+4*$A28+12),0)+IF(Analyse!$E$117="X",INDIRECT("'DATA - økonomi'!AH"&amp;4+15*$A28+4*$A28+13),0)+IF(Analyse!$E$129="X",INDIRECT("'DATA - økonomi'!AH"&amp;4+15*$A28+4*$A28+14),0)</f>
        <v>0</v>
      </c>
      <c r="AI28" s="42">
        <f ca="1">IF(Analyse!$E$3="X",INDIRECT("'DATA - økonomi'!AI"&amp;4+15*$A28+4*$A28+0),0)+IF(Analyse!$E$4="X",INDIRECT("'DATA - økonomi'!AI"&amp;4+15*$A28+4*$A28+1),0)+IF(Analyse!$E$104="X",INDIRECT("'DATA - økonomi'!AI"&amp;4+15*$A28+4*$A28+2),0)+IF(Analyse!$E$105="X",INDIRECT("'DATA - økonomi'!AI"&amp;4+15*$A28+4*$A28+3),0)+IF(Analyse!$E$106="X",INDIRECT("'DATA - økonomi'!AI"&amp;4+15*$A28+4*$A28+4),0)+IF(Analyse!$E$107="X",INDIRECT("'DATA - økonomi'!AI"&amp;4+15*$A28+4*$A28+5),0)+IF(Analyse!$E$108="X",INDIRECT("'DATA - økonomi'!AI"&amp;4+15*$A28+4*$A28+6),0)+IF(Analyse!$E$109="X",INDIRECT("'DATA - økonomi'!AI"&amp;4+15*$A28+4*$A28+7),0)+IF(Analyse!$E$110="X",INDIRECT("'DATA - økonomi'!AI"&amp;4+15*$A28+4*$A28+8),0)+IF(Analyse!$E$111="X",INDIRECT("'DATA - økonomi'!AI"&amp;4+15*$A28+4*$A28+9),0)+IF(Analyse!$E$112="X",INDIRECT("'DATA - økonomi'!AI"&amp;4+15*$A28+4*$A28+10),0)+IF(Analyse!$E$115="X",INDIRECT("'DATA - økonomi'!AI"&amp;4+15*$A28+4*$A28+11),0)+IF(Analyse!$E$116="X",INDIRECT("'DATA - økonomi'!AI"&amp;4+15*$A28+4*$A28+12),0)+IF(Analyse!$E$117="X",INDIRECT("'DATA - økonomi'!AI"&amp;4+15*$A28+4*$A28+13),0)+IF(Analyse!$E$129="X",INDIRECT("'DATA - økonomi'!AI"&amp;4+15*$A28+4*$A28+14),0)</f>
        <v>0</v>
      </c>
      <c r="AJ28" s="42">
        <f ca="1">IF(Analyse!$E$3="X",INDIRECT("'DATA - økonomi'!AJ"&amp;4+15*$A28+4*$A28+0),0)+IF(Analyse!$E$4="X",INDIRECT("'DATA - økonomi'!AJ"&amp;4+15*$A28+4*$A28+1),0)+IF(Analyse!$E$104="X",INDIRECT("'DATA - økonomi'!AJ"&amp;4+15*$A28+4*$A28+2),0)+IF(Analyse!$E$105="X",INDIRECT("'DATA - økonomi'!AJ"&amp;4+15*$A28+4*$A28+3),0)+IF(Analyse!$E$106="X",INDIRECT("'DATA - økonomi'!AJ"&amp;4+15*$A28+4*$A28+4),0)+IF(Analyse!$E$107="X",INDIRECT("'DATA - økonomi'!AJ"&amp;4+15*$A28+4*$A28+5),0)+IF(Analyse!$E$108="X",INDIRECT("'DATA - økonomi'!AJ"&amp;4+15*$A28+4*$A28+6),0)+IF(Analyse!$E$109="X",INDIRECT("'DATA - økonomi'!AJ"&amp;4+15*$A28+4*$A28+7),0)+IF(Analyse!$E$110="X",INDIRECT("'DATA - økonomi'!AJ"&amp;4+15*$A28+4*$A28+8),0)+IF(Analyse!$E$111="X",INDIRECT("'DATA - økonomi'!AJ"&amp;4+15*$A28+4*$A28+9),0)+IF(Analyse!$E$112="X",INDIRECT("'DATA - økonomi'!AJ"&amp;4+15*$A28+4*$A28+10),0)+IF(Analyse!$E$115="X",INDIRECT("'DATA - økonomi'!AJ"&amp;4+15*$A28+4*$A28+11),0)+IF(Analyse!$E$116="X",INDIRECT("'DATA - økonomi'!AJ"&amp;4+15*$A28+4*$A28+12),0)+IF(Analyse!$E$117="X",INDIRECT("'DATA - økonomi'!AJ"&amp;4+15*$A28+4*$A28+13),0)+IF(Analyse!$E$129="X",INDIRECT("'DATA - økonomi'!AJ"&amp;4+15*$A28+4*$A28+14),0)</f>
        <v>0</v>
      </c>
      <c r="AK28" s="42">
        <f ca="1">IF(Analyse!$E$3="X",INDIRECT("'DATA - økonomi'!AK"&amp;4+15*$A28+4*$A28+0),0)+IF(Analyse!$E$4="X",INDIRECT("'DATA - økonomi'!AK"&amp;4+15*$A28+4*$A28+1),0)+IF(Analyse!$E$104="X",INDIRECT("'DATA - økonomi'!AK"&amp;4+15*$A28+4*$A28+2),0)+IF(Analyse!$E$105="X",INDIRECT("'DATA - økonomi'!AK"&amp;4+15*$A28+4*$A28+3),0)+IF(Analyse!$E$106="X",INDIRECT("'DATA - økonomi'!AK"&amp;4+15*$A28+4*$A28+4),0)+IF(Analyse!$E$107="X",INDIRECT("'DATA - økonomi'!AK"&amp;4+15*$A28+4*$A28+5),0)+IF(Analyse!$E$108="X",INDIRECT("'DATA - økonomi'!AK"&amp;4+15*$A28+4*$A28+6),0)+IF(Analyse!$E$109="X",INDIRECT("'DATA - økonomi'!AK"&amp;4+15*$A28+4*$A28+7),0)+IF(Analyse!$E$110="X",INDIRECT("'DATA - økonomi'!AK"&amp;4+15*$A28+4*$A28+8),0)+IF(Analyse!$E$111="X",INDIRECT("'DATA - økonomi'!AK"&amp;4+15*$A28+4*$A28+9),0)+IF(Analyse!$E$112="X",INDIRECT("'DATA - økonomi'!AK"&amp;4+15*$A28+4*$A28+10),0)+IF(Analyse!$E$115="X",INDIRECT("'DATA - økonomi'!AK"&amp;4+15*$A28+4*$A28+11),0)+IF(Analyse!$E$116="X",INDIRECT("'DATA - økonomi'!AK"&amp;4+15*$A28+4*$A28+12),0)+IF(Analyse!$E$117="X",INDIRECT("'DATA - økonomi'!AK"&amp;4+15*$A28+4*$A28+13),0)+IF(Analyse!$E$129="X",INDIRECT("'DATA - økonomi'!AK"&amp;4+15*$A28+4*$A28+14),0)</f>
        <v>0</v>
      </c>
      <c r="AL28" s="42">
        <f ca="1">IF(Analyse!$E$3="X",INDIRECT("'DATA - økonomi'!AL"&amp;4+15*$A28+4*$A28+0),0)+IF(Analyse!$E$4="X",INDIRECT("'DATA - økonomi'!AL"&amp;4+15*$A28+4*$A28+1),0)+IF(Analyse!$E$104="X",INDIRECT("'DATA - økonomi'!AL"&amp;4+15*$A28+4*$A28+2),0)+IF(Analyse!$E$105="X",INDIRECT("'DATA - økonomi'!AL"&amp;4+15*$A28+4*$A28+3),0)+IF(Analyse!$E$106="X",INDIRECT("'DATA - økonomi'!AL"&amp;4+15*$A28+4*$A28+4),0)+IF(Analyse!$E$107="X",INDIRECT("'DATA - økonomi'!AL"&amp;4+15*$A28+4*$A28+5),0)+IF(Analyse!$E$108="X",INDIRECT("'DATA - økonomi'!AL"&amp;4+15*$A28+4*$A28+6),0)+IF(Analyse!$E$109="X",INDIRECT("'DATA - økonomi'!AL"&amp;4+15*$A28+4*$A28+7),0)+IF(Analyse!$E$110="X",INDIRECT("'DATA - økonomi'!AL"&amp;4+15*$A28+4*$A28+8),0)+IF(Analyse!$E$111="X",INDIRECT("'DATA - økonomi'!AL"&amp;4+15*$A28+4*$A28+9),0)+IF(Analyse!$E$112="X",INDIRECT("'DATA - økonomi'!AL"&amp;4+15*$A28+4*$A28+10),0)+IF(Analyse!$E$115="X",INDIRECT("'DATA - økonomi'!AL"&amp;4+15*$A28+4*$A28+11),0)+IF(Analyse!$E$116="X",INDIRECT("'DATA - økonomi'!AL"&amp;4+15*$A28+4*$A28+12),0)+IF(Analyse!$E$117="X",INDIRECT("'DATA - økonomi'!AL"&amp;4+15*$A28+4*$A28+13),0)+IF(Analyse!$E$129="X",INDIRECT("'DATA - økonomi'!AL"&amp;4+15*$A28+4*$A28+14),0)</f>
        <v>0</v>
      </c>
      <c r="AM28" s="36"/>
      <c r="AN28" s="41" t="s">
        <v>36</v>
      </c>
      <c r="AO28" s="42">
        <f t="shared" ca="1" si="0"/>
        <v>13886.815000000001</v>
      </c>
      <c r="AP28" s="42">
        <f t="shared" ca="1" si="1"/>
        <v>14011.91</v>
      </c>
      <c r="AQ28" s="42">
        <f t="shared" ca="1" si="2"/>
        <v>13886.815000000001</v>
      </c>
      <c r="AR28" s="42">
        <f t="shared" ca="1" si="3"/>
        <v>14011.91</v>
      </c>
      <c r="AS28" s="42">
        <f t="shared" ca="1" si="4"/>
        <v>14129.624000000002</v>
      </c>
      <c r="AT28" s="42">
        <f t="shared" ca="1" si="5"/>
        <v>14217.813</v>
      </c>
      <c r="AU28" s="42">
        <f t="shared" ca="1" si="6"/>
        <v>14215.168</v>
      </c>
      <c r="AV28" s="42">
        <f t="shared" ca="1" si="7"/>
        <v>14255.027</v>
      </c>
      <c r="AW28" s="42">
        <f t="shared" ca="1" si="8"/>
        <v>14247.45</v>
      </c>
      <c r="AX28" s="42">
        <f t="shared" ca="1" si="9"/>
        <v>14616.896000000001</v>
      </c>
      <c r="AY28" s="36"/>
    </row>
    <row r="29" spans="1:51" x14ac:dyDescent="0.25">
      <c r="A29" s="38">
        <v>25</v>
      </c>
      <c r="B29" s="41" t="s">
        <v>37</v>
      </c>
      <c r="C29" s="42">
        <f ca="1">IF(Analyse!$E$3="X",INDIRECT("'DATA - økonomi'!C"&amp;4+15*$A29+4*$A29+0),0)+IF(Analyse!$E$4="X",INDIRECT("'DATA - økonomi'!C"&amp;4+15*$A29+4*$A29+1),0)+IF(Analyse!$E$104="X",INDIRECT("'DATA - økonomi'!C"&amp;4+15*$A29+4*$A29+2),0)+IF(Analyse!$E$105="X",INDIRECT("'DATA - økonomi'!C"&amp;4+15*$A29+4*$A29+3),0)+IF(Analyse!$E$106="X",INDIRECT("'DATA - økonomi'!C"&amp;4+15*$A29+4*$A29+4),0)+IF(Analyse!$E$107="X",INDIRECT("'DATA - økonomi'!C"&amp;4+15*$A29+4*$A29+5),0)+IF(Analyse!$E$108="X",INDIRECT("'DATA - økonomi'!C"&amp;4+15*$A29+4*$A29+6),0)+IF(Analyse!$E$109="X",INDIRECT("'DATA - økonomi'!C"&amp;4+15*$A29+4*$A29+7),0)+IF(Analyse!$E$110="X",INDIRECT("'DATA - økonomi'!C"&amp;4+15*$A29+4*$A29+8),0)+IF(Analyse!$E$111="X",INDIRECT("'DATA - økonomi'!C"&amp;4+15*$A29+4*$A29+9),0)+IF(Analyse!$E$112="X",INDIRECT("'DATA - økonomi'!C"&amp;4+15*$A29+4*$A29+10),0)+IF(Analyse!$E$115="X",INDIRECT("'DATA - økonomi'!C"&amp;4+15*$A29+4*$A29+11),0)+IF(Analyse!$E$116="X",INDIRECT("'DATA - økonomi'!C"&amp;4+15*$A29+4*$A29+12),0)+IF(Analyse!$E$117="X",INDIRECT("'DATA - økonomi'!C"&amp;4+15*$A29+4*$A29+13),0)+IF(Analyse!$E$129="X",INDIRECT("'DATA - økonomi'!C"&amp;4+15*$A29+4*$A29+14),0)</f>
        <v>0</v>
      </c>
      <c r="D29" s="42">
        <f ca="1">IF(Analyse!$E$3="X",INDIRECT("'DATA - økonomi'!D"&amp;4+15*$A29+4*$A29+0),0)+IF(Analyse!$E$4="X",INDIRECT("'DATA - økonomi'!D"&amp;4+15*$A29+4*$A29+1),0)+IF(Analyse!$E$104="X",INDIRECT("'DATA - økonomi'!D"&amp;4+15*$A29+4*$A29+2),0)+IF(Analyse!$E$105="X",INDIRECT("'DATA - økonomi'!D"&amp;4+15*$A29+4*$A29+3),0)+IF(Analyse!$E$106="X",INDIRECT("'DATA - økonomi'!D"&amp;4+15*$A29+4*$A29+4),0)+IF(Analyse!$E$107="X",INDIRECT("'DATA - økonomi'!D"&amp;4+15*$A29+4*$A29+5),0)+IF(Analyse!$E$108="X",INDIRECT("'DATA - økonomi'!D"&amp;4+15*$A29+4*$A29+6),0)+IF(Analyse!$E$109="X",INDIRECT("'DATA - økonomi'!D"&amp;4+15*$A29+4*$A29+7),0)+IF(Analyse!$E$110="X",INDIRECT("'DATA - økonomi'!D"&amp;4+15*$A29+4*$A29+8),0)+IF(Analyse!$E$111="X",INDIRECT("'DATA - økonomi'!D"&amp;4+15*$A29+4*$A29+9),0)+IF(Analyse!$E$112="X",INDIRECT("'DATA - økonomi'!D"&amp;4+15*$A29+4*$A29+10),0)+IF(Analyse!$E$115="X",INDIRECT("'DATA - økonomi'!D"&amp;4+15*$A29+4*$A29+11),0)+IF(Analyse!$E$116="X",INDIRECT("'DATA - økonomi'!D"&amp;4+15*$A29+4*$A29+12),0)+IF(Analyse!$E$117="X",INDIRECT("'DATA - økonomi'!D"&amp;4+15*$A29+4*$A29+13),0)+IF(Analyse!$E$129="X",INDIRECT("'DATA - økonomi'!D"&amp;4+15*$A29+4*$A29+14),0)</f>
        <v>0</v>
      </c>
      <c r="E29" s="42">
        <f ca="1">IF(Analyse!$E$3="X",INDIRECT("'DATA - økonomi'!E"&amp;4+15*$A29+4*$A29+0),0)+IF(Analyse!$E$4="X",INDIRECT("'DATA - økonomi'!E"&amp;4+15*$A29+4*$A29+1),0)+IF(Analyse!$E$104="X",INDIRECT("'DATA - økonomi'!E"&amp;4+15*$A29+4*$A29+2),0)+IF(Analyse!$E$105="X",INDIRECT("'DATA - økonomi'!E"&amp;4+15*$A29+4*$A29+3),0)+IF(Analyse!$E$106="X",INDIRECT("'DATA - økonomi'!E"&amp;4+15*$A29+4*$A29+4),0)+IF(Analyse!$E$107="X",INDIRECT("'DATA - økonomi'!E"&amp;4+15*$A29+4*$A29+5),0)+IF(Analyse!$E$108="X",INDIRECT("'DATA - økonomi'!E"&amp;4+15*$A29+4*$A29+6),0)+IF(Analyse!$E$109="X",INDIRECT("'DATA - økonomi'!E"&amp;4+15*$A29+4*$A29+7),0)+IF(Analyse!$E$110="X",INDIRECT("'DATA - økonomi'!E"&amp;4+15*$A29+4*$A29+8),0)+IF(Analyse!$E$111="X",INDIRECT("'DATA - økonomi'!E"&amp;4+15*$A29+4*$A29+9),0)+IF(Analyse!$E$112="X",INDIRECT("'DATA - økonomi'!E"&amp;4+15*$A29+4*$A29+10),0)+IF(Analyse!$E$115="X",INDIRECT("'DATA - økonomi'!E"&amp;4+15*$A29+4*$A29+11),0)+IF(Analyse!$E$116="X",INDIRECT("'DATA - økonomi'!E"&amp;4+15*$A29+4*$A29+12),0)+IF(Analyse!$E$117="X",INDIRECT("'DATA - økonomi'!E"&amp;4+15*$A29+4*$A29+13),0)+IF(Analyse!$E$129="X",INDIRECT("'DATA - økonomi'!E"&amp;4+15*$A29+4*$A29+14),0)</f>
        <v>0</v>
      </c>
      <c r="F29" s="42">
        <f ca="1">IF(Analyse!$E$3="X",INDIRECT("'DATA - økonomi'!F"&amp;4+15*$A29+4*$A29+0),0)+IF(Analyse!$E$4="X",INDIRECT("'DATA - økonomi'!F"&amp;4+15*$A29+4*$A29+1),0)+IF(Analyse!$E$104="X",INDIRECT("'DATA - økonomi'!F"&amp;4+15*$A29+4*$A29+2),0)+IF(Analyse!$E$105="X",INDIRECT("'DATA - økonomi'!F"&amp;4+15*$A29+4*$A29+3),0)+IF(Analyse!$E$106="X",INDIRECT("'DATA - økonomi'!F"&amp;4+15*$A29+4*$A29+4),0)+IF(Analyse!$E$107="X",INDIRECT("'DATA - økonomi'!F"&amp;4+15*$A29+4*$A29+5),0)+IF(Analyse!$E$108="X",INDIRECT("'DATA - økonomi'!F"&amp;4+15*$A29+4*$A29+6),0)+IF(Analyse!$E$109="X",INDIRECT("'DATA - økonomi'!F"&amp;4+15*$A29+4*$A29+7),0)+IF(Analyse!$E$110="X",INDIRECT("'DATA - økonomi'!F"&amp;4+15*$A29+4*$A29+8),0)+IF(Analyse!$E$111="X",INDIRECT("'DATA - økonomi'!F"&amp;4+15*$A29+4*$A29+9),0)+IF(Analyse!$E$112="X",INDIRECT("'DATA - økonomi'!F"&amp;4+15*$A29+4*$A29+10),0)+IF(Analyse!$E$115="X",INDIRECT("'DATA - økonomi'!F"&amp;4+15*$A29+4*$A29+11),0)+IF(Analyse!$E$116="X",INDIRECT("'DATA - økonomi'!F"&amp;4+15*$A29+4*$A29+12),0)+IF(Analyse!$E$117="X",INDIRECT("'DATA - økonomi'!F"&amp;4+15*$A29+4*$A29+13),0)+IF(Analyse!$E$129="X",INDIRECT("'DATA - økonomi'!F"&amp;4+15*$A29+4*$A29+14),0)</f>
        <v>0</v>
      </c>
      <c r="G29" s="42">
        <f ca="1">IF(Analyse!$E$3="X",INDIRECT("'DATA - økonomi'!G"&amp;4+15*$A29+4*$A29+0),0)+IF(Analyse!$E$4="X",INDIRECT("'DATA - økonomi'!G"&amp;4+15*$A29+4*$A29+1),0)+IF(Analyse!$E$104="X",INDIRECT("'DATA - økonomi'!G"&amp;4+15*$A29+4*$A29+2),0)+IF(Analyse!$E$105="X",INDIRECT("'DATA - økonomi'!G"&amp;4+15*$A29+4*$A29+3),0)+IF(Analyse!$E$106="X",INDIRECT("'DATA - økonomi'!G"&amp;4+15*$A29+4*$A29+4),0)+IF(Analyse!$E$107="X",INDIRECT("'DATA - økonomi'!G"&amp;4+15*$A29+4*$A29+5),0)+IF(Analyse!$E$108="X",INDIRECT("'DATA - økonomi'!G"&amp;4+15*$A29+4*$A29+6),0)+IF(Analyse!$E$109="X",INDIRECT("'DATA - økonomi'!G"&amp;4+15*$A29+4*$A29+7),0)+IF(Analyse!$E$110="X",INDIRECT("'DATA - økonomi'!G"&amp;4+15*$A29+4*$A29+8),0)+IF(Analyse!$E$111="X",INDIRECT("'DATA - økonomi'!G"&amp;4+15*$A29+4*$A29+9),0)+IF(Analyse!$E$112="X",INDIRECT("'DATA - økonomi'!G"&amp;4+15*$A29+4*$A29+10),0)+IF(Analyse!$E$115="X",INDIRECT("'DATA - økonomi'!G"&amp;4+15*$A29+4*$A29+11),0)+IF(Analyse!$E$116="X",INDIRECT("'DATA - økonomi'!G"&amp;4+15*$A29+4*$A29+12),0)+IF(Analyse!$E$117="X",INDIRECT("'DATA - økonomi'!G"&amp;4+15*$A29+4*$A29+13),0)+IF(Analyse!$E$129="X",INDIRECT("'DATA - økonomi'!G"&amp;4+15*$A29+4*$A29+14),0)</f>
        <v>0</v>
      </c>
      <c r="H29" s="42">
        <f ca="1">IF(Analyse!$E$3="X",INDIRECT("'DATA - økonomi'!H"&amp;4+15*$A29+4*$A29+0),0)+IF(Analyse!$E$4="X",INDIRECT("'DATA - økonomi'!H"&amp;4+15*$A29+4*$A29+1),0)+IF(Analyse!$E$104="X",INDIRECT("'DATA - økonomi'!H"&amp;4+15*$A29+4*$A29+2),0)+IF(Analyse!$E$105="X",INDIRECT("'DATA - økonomi'!H"&amp;4+15*$A29+4*$A29+3),0)+IF(Analyse!$E$106="X",INDIRECT("'DATA - økonomi'!H"&amp;4+15*$A29+4*$A29+4),0)+IF(Analyse!$E$107="X",INDIRECT("'DATA - økonomi'!H"&amp;4+15*$A29+4*$A29+5),0)+IF(Analyse!$E$108="X",INDIRECT("'DATA - økonomi'!H"&amp;4+15*$A29+4*$A29+6),0)+IF(Analyse!$E$109="X",INDIRECT("'DATA - økonomi'!H"&amp;4+15*$A29+4*$A29+7),0)+IF(Analyse!$E$110="X",INDIRECT("'DATA - økonomi'!H"&amp;4+15*$A29+4*$A29+8),0)+IF(Analyse!$E$111="X",INDIRECT("'DATA - økonomi'!H"&amp;4+15*$A29+4*$A29+9),0)+IF(Analyse!$E$112="X",INDIRECT("'DATA - økonomi'!H"&amp;4+15*$A29+4*$A29+10),0)+IF(Analyse!$E$115="X",INDIRECT("'DATA - økonomi'!H"&amp;4+15*$A29+4*$A29+11),0)+IF(Analyse!$E$116="X",INDIRECT("'DATA - økonomi'!H"&amp;4+15*$A29+4*$A29+12),0)+IF(Analyse!$E$117="X",INDIRECT("'DATA - økonomi'!H"&amp;4+15*$A29+4*$A29+13),0)+IF(Analyse!$E$129="X",INDIRECT("'DATA - økonomi'!H"&amp;4+15*$A29+4*$A29+14),0)</f>
        <v>0</v>
      </c>
      <c r="I29" s="42">
        <f ca="1">IF(Analyse!$E$3="X",INDIRECT("'DATA - økonomi'!I"&amp;4+15*$A29+4*$A29+0),0)+IF(Analyse!$E$4="X",INDIRECT("'DATA - økonomi'!I"&amp;4+15*$A29+4*$A29+1),0)+IF(Analyse!$E$104="X",INDIRECT("'DATA - økonomi'!I"&amp;4+15*$A29+4*$A29+2),0)+IF(Analyse!$E$105="X",INDIRECT("'DATA - økonomi'!I"&amp;4+15*$A29+4*$A29+3),0)+IF(Analyse!$E$106="X",INDIRECT("'DATA - økonomi'!I"&amp;4+15*$A29+4*$A29+4),0)+IF(Analyse!$E$107="X",INDIRECT("'DATA - økonomi'!I"&amp;4+15*$A29+4*$A29+5),0)+IF(Analyse!$E$108="X",INDIRECT("'DATA - økonomi'!I"&amp;4+15*$A29+4*$A29+6),0)+IF(Analyse!$E$109="X",INDIRECT("'DATA - økonomi'!I"&amp;4+15*$A29+4*$A29+7),0)+IF(Analyse!$E$110="X",INDIRECT("'DATA - økonomi'!I"&amp;4+15*$A29+4*$A29+8),0)+IF(Analyse!$E$111="X",INDIRECT("'DATA - økonomi'!I"&amp;4+15*$A29+4*$A29+9),0)+IF(Analyse!$E$112="X",INDIRECT("'DATA - økonomi'!I"&amp;4+15*$A29+4*$A29+10),0)+IF(Analyse!$E$115="X",INDIRECT("'DATA - økonomi'!I"&amp;4+15*$A29+4*$A29+11),0)+IF(Analyse!$E$116="X",INDIRECT("'DATA - økonomi'!I"&amp;4+15*$A29+4*$A29+12),0)+IF(Analyse!$E$117="X",INDIRECT("'DATA - økonomi'!I"&amp;4+15*$A29+4*$A29+13),0)+IF(Analyse!$E$129="X",INDIRECT("'DATA - økonomi'!I"&amp;4+15*$A29+4*$A29+14),0)</f>
        <v>0</v>
      </c>
      <c r="J29" s="42">
        <f ca="1">IF(Analyse!$E$3="X",INDIRECT("'DATA - økonomi'!J"&amp;4+15*$A29+4*$A29+0),0)+IF(Analyse!$E$4="X",INDIRECT("'DATA - økonomi'!J"&amp;4+15*$A29+4*$A29+1),0)+IF(Analyse!$E$104="X",INDIRECT("'DATA - økonomi'!J"&amp;4+15*$A29+4*$A29+2),0)+IF(Analyse!$E$105="X",INDIRECT("'DATA - økonomi'!J"&amp;4+15*$A29+4*$A29+3),0)+IF(Analyse!$E$106="X",INDIRECT("'DATA - økonomi'!J"&amp;4+15*$A29+4*$A29+4),0)+IF(Analyse!$E$107="X",INDIRECT("'DATA - økonomi'!J"&amp;4+15*$A29+4*$A29+5),0)+IF(Analyse!$E$108="X",INDIRECT("'DATA - økonomi'!J"&amp;4+15*$A29+4*$A29+6),0)+IF(Analyse!$E$109="X",INDIRECT("'DATA - økonomi'!J"&amp;4+15*$A29+4*$A29+7),0)+IF(Analyse!$E$110="X",INDIRECT("'DATA - økonomi'!J"&amp;4+15*$A29+4*$A29+8),0)+IF(Analyse!$E$111="X",INDIRECT("'DATA - økonomi'!J"&amp;4+15*$A29+4*$A29+9),0)+IF(Analyse!$E$112="X",INDIRECT("'DATA - økonomi'!J"&amp;4+15*$A29+4*$A29+10),0)+IF(Analyse!$E$115="X",INDIRECT("'DATA - økonomi'!J"&amp;4+15*$A29+4*$A29+11),0)+IF(Analyse!$E$116="X",INDIRECT("'DATA - økonomi'!J"&amp;4+15*$A29+4*$A29+12),0)+IF(Analyse!$E$117="X",INDIRECT("'DATA - økonomi'!J"&amp;4+15*$A29+4*$A29+13),0)+IF(Analyse!$E$129="X",INDIRECT("'DATA - økonomi'!J"&amp;4+15*$A29+4*$A29+14),0)</f>
        <v>0</v>
      </c>
      <c r="K29" s="42">
        <f ca="1">IF(Analyse!$E$3="X",INDIRECT("'DATA - økonomi'!K"&amp;4+15*$A29+4*$A29+0),0)+IF(Analyse!$E$4="X",INDIRECT("'DATA - økonomi'!K"&amp;4+15*$A29+4*$A29+1),0)+IF(Analyse!$E$104="X",INDIRECT("'DATA - økonomi'!K"&amp;4+15*$A29+4*$A29+2),0)+IF(Analyse!$E$105="X",INDIRECT("'DATA - økonomi'!K"&amp;4+15*$A29+4*$A29+3),0)+IF(Analyse!$E$106="X",INDIRECT("'DATA - økonomi'!K"&amp;4+15*$A29+4*$A29+4),0)+IF(Analyse!$E$107="X",INDIRECT("'DATA - økonomi'!K"&amp;4+15*$A29+4*$A29+5),0)+IF(Analyse!$E$108="X",INDIRECT("'DATA - økonomi'!K"&amp;4+15*$A29+4*$A29+6),0)+IF(Analyse!$E$109="X",INDIRECT("'DATA - økonomi'!K"&amp;4+15*$A29+4*$A29+7),0)+IF(Analyse!$E$110="X",INDIRECT("'DATA - økonomi'!K"&amp;4+15*$A29+4*$A29+8),0)+IF(Analyse!$E$111="X",INDIRECT("'DATA - økonomi'!K"&amp;4+15*$A29+4*$A29+9),0)+IF(Analyse!$E$112="X",INDIRECT("'DATA - økonomi'!K"&amp;4+15*$A29+4*$A29+10),0)+IF(Analyse!$E$115="X",INDIRECT("'DATA - økonomi'!K"&amp;4+15*$A29+4*$A29+11),0)+IF(Analyse!$E$116="X",INDIRECT("'DATA - økonomi'!K"&amp;4+15*$A29+4*$A29+12),0)+IF(Analyse!$E$117="X",INDIRECT("'DATA - økonomi'!K"&amp;4+15*$A29+4*$A29+13),0)+IF(Analyse!$E$129="X",INDIRECT("'DATA - økonomi'!K"&amp;4+15*$A29+4*$A29+14),0)</f>
        <v>0</v>
      </c>
      <c r="L29" s="42">
        <f ca="1">IF(Analyse!$E$3="X",INDIRECT("'DATA - økonomi'!L"&amp;4+15*$A29+4*$A29+0),0)+IF(Analyse!$E$4="X",INDIRECT("'DATA - økonomi'!L"&amp;4+15*$A29+4*$A29+1),0)+IF(Analyse!$E$104="X",INDIRECT("'DATA - økonomi'!L"&amp;4+15*$A29+4*$A29+2),0)+IF(Analyse!$E$105="X",INDIRECT("'DATA - økonomi'!L"&amp;4+15*$A29+4*$A29+3),0)+IF(Analyse!$E$106="X",INDIRECT("'DATA - økonomi'!L"&amp;4+15*$A29+4*$A29+4),0)+IF(Analyse!$E$107="X",INDIRECT("'DATA - økonomi'!L"&amp;4+15*$A29+4*$A29+5),0)+IF(Analyse!$E$108="X",INDIRECT("'DATA - økonomi'!L"&amp;4+15*$A29+4*$A29+6),0)+IF(Analyse!$E$109="X",INDIRECT("'DATA - økonomi'!L"&amp;4+15*$A29+4*$A29+7),0)+IF(Analyse!$E$110="X",INDIRECT("'DATA - økonomi'!L"&amp;4+15*$A29+4*$A29+8),0)+IF(Analyse!$E$111="X",INDIRECT("'DATA - økonomi'!L"&amp;4+15*$A29+4*$A29+9),0)+IF(Analyse!$E$112="X",INDIRECT("'DATA - økonomi'!L"&amp;4+15*$A29+4*$A29+10),0)+IF(Analyse!$E$115="X",INDIRECT("'DATA - økonomi'!L"&amp;4+15*$A29+4*$A29+11),0)+IF(Analyse!$E$116="X",INDIRECT("'DATA - økonomi'!L"&amp;4+15*$A29+4*$A29+12),0)+IF(Analyse!$E$117="X",INDIRECT("'DATA - økonomi'!L"&amp;4+15*$A29+4*$A29+13),0)+IF(Analyse!$E$129="X",INDIRECT("'DATA - økonomi'!L"&amp;4+15*$A29+4*$A29+14),0)</f>
        <v>0</v>
      </c>
      <c r="M29" s="42">
        <f ca="1">IF(Analyse!$E$3="X",INDIRECT("'DATA - økonomi'!M"&amp;4+15*$A29+4*$A29+0),0)+IF(Analyse!$E$4="X",INDIRECT("'DATA - økonomi'!M"&amp;4+15*$A29+4*$A29+1),0)+IF(Analyse!$E$104="X",INDIRECT("'DATA - økonomi'!M"&amp;4+15*$A29+4*$A29+2),0)+IF(Analyse!$E$105="X",INDIRECT("'DATA - økonomi'!M"&amp;4+15*$A29+4*$A29+3),0)+IF(Analyse!$E$106="X",INDIRECT("'DATA - økonomi'!M"&amp;4+15*$A29+4*$A29+4),0)+IF(Analyse!$E$107="X",INDIRECT("'DATA - økonomi'!M"&amp;4+15*$A29+4*$A29+5),0)+IF(Analyse!$E$108="X",INDIRECT("'DATA - økonomi'!M"&amp;4+15*$A29+4*$A29+6),0)+IF(Analyse!$E$109="X",INDIRECT("'DATA - økonomi'!M"&amp;4+15*$A29+4*$A29+7),0)+IF(Analyse!$E$110="X",INDIRECT("'DATA - økonomi'!M"&amp;4+15*$A29+4*$A29+8),0)+IF(Analyse!$E$111="X",INDIRECT("'DATA - økonomi'!M"&amp;4+15*$A29+4*$A29+9),0)+IF(Analyse!$E$112="X",INDIRECT("'DATA - økonomi'!M"&amp;4+15*$A29+4*$A29+10),0)+IF(Analyse!$E$115="X",INDIRECT("'DATA - økonomi'!M"&amp;4+15*$A29+4*$A29+11),0)+IF(Analyse!$E$116="X",INDIRECT("'DATA - økonomi'!M"&amp;4+15*$A29+4*$A29+12),0)+IF(Analyse!$E$117="X",INDIRECT("'DATA - økonomi'!M"&amp;4+15*$A29+4*$A29+13),0)+IF(Analyse!$E$129="X",INDIRECT("'DATA - økonomi'!M"&amp;4+15*$A29+4*$A29+14),0)</f>
        <v>0</v>
      </c>
      <c r="N29" s="38"/>
      <c r="O29" s="41" t="s">
        <v>37</v>
      </c>
      <c r="P29" s="42">
        <f ca="1">IF(Analyse!$E$3="X",INDIRECT("'DATA - økonomi'!P"&amp;4+15*$A29+4*$A29+0),0)+IF(Analyse!$E$4="X",INDIRECT("'DATA - økonomi'!P"&amp;4+15*$A29+4*$A29+1),0)+IF(Analyse!$E$104="X",INDIRECT("'DATA - økonomi'!P"&amp;4+15*$A29+4*$A29+2),0)+IF(Analyse!$E$105="X",INDIRECT("'DATA - økonomi'!P"&amp;4+15*$A29+4*$A29+3),0)+IF(Analyse!$E$106="X",INDIRECT("'DATA - økonomi'!P"&amp;4+15*$A29+4*$A29+4),0)+IF(Analyse!$E$107="X",INDIRECT("'DATA - økonomi'!P"&amp;4+15*$A29+4*$A29+5),0)+IF(Analyse!$E$108="X",INDIRECT("'DATA - økonomi'!P"&amp;4+15*$A29+4*$A29+6),0)+IF(Analyse!$E$109="X",INDIRECT("'DATA - økonomi'!P"&amp;4+15*$A29+4*$A29+7),0)+IF(Analyse!$E$110="X",INDIRECT("'DATA - økonomi'!P"&amp;4+15*$A29+4*$A29+8),0)+IF(Analyse!$E$111="X",INDIRECT("'DATA - økonomi'!P"&amp;4+15*$A29+4*$A29+9),0)+IF(Analyse!$E$112="X",INDIRECT("'DATA - økonomi'!P"&amp;4+15*$A29+4*$A29+10),0)+IF(Analyse!$E$115="X",INDIRECT("'DATA - økonomi'!P"&amp;4+15*$A29+4*$A29+11),0)+IF(Analyse!$E$116="X",INDIRECT("'DATA - økonomi'!P"&amp;4+15*$A29+4*$A29+12),0)+IF(Analyse!$E$117="X",INDIRECT("'DATA - økonomi'!P"&amp;4+15*$A29+4*$A29+13),0)+IF(Analyse!$E$129="X",INDIRECT("'DATA - økonomi'!P"&amp;4+15*$A29+4*$A29+14),0)</f>
        <v>0</v>
      </c>
      <c r="Q29" s="42">
        <f ca="1">IF(Analyse!$E$3="X",INDIRECT("'DATA - økonomi'!Q"&amp;4+15*$A29+4*$A29+0),0)+IF(Analyse!$E$4="X",INDIRECT("'DATA - økonomi'!Q"&amp;4+15*$A29+4*$A29+1),0)+IF(Analyse!$E$104="X",INDIRECT("'DATA - økonomi'!Q"&amp;4+15*$A29+4*$A29+2),0)+IF(Analyse!$E$105="X",INDIRECT("'DATA - økonomi'!Q"&amp;4+15*$A29+4*$A29+3),0)+IF(Analyse!$E$106="X",INDIRECT("'DATA - økonomi'!Q"&amp;4+15*$A29+4*$A29+4),0)+IF(Analyse!$E$107="X",INDIRECT("'DATA - økonomi'!Q"&amp;4+15*$A29+4*$A29+5),0)+IF(Analyse!$E$108="X",INDIRECT("'DATA - økonomi'!Q"&amp;4+15*$A29+4*$A29+6),0)+IF(Analyse!$E$109="X",INDIRECT("'DATA - økonomi'!Q"&amp;4+15*$A29+4*$A29+7),0)+IF(Analyse!$E$110="X",INDIRECT("'DATA - økonomi'!Q"&amp;4+15*$A29+4*$A29+8),0)+IF(Analyse!$E$111="X",INDIRECT("'DATA - økonomi'!Q"&amp;4+15*$A29+4*$A29+9),0)+IF(Analyse!$E$112="X",INDIRECT("'DATA - økonomi'!Q"&amp;4+15*$A29+4*$A29+10),0)+IF(Analyse!$E$115="X",INDIRECT("'DATA - økonomi'!Q"&amp;4+15*$A29+4*$A29+11),0)+IF(Analyse!$E$116="X",INDIRECT("'DATA - økonomi'!Q"&amp;4+15*$A29+4*$A29+12),0)+IF(Analyse!$E$117="X",INDIRECT("'DATA - økonomi'!Q"&amp;4+15*$A29+4*$A29+13),0)+IF(Analyse!$E$129="X",INDIRECT("'DATA - økonomi'!Q"&amp;4+15*$A29+4*$A29+14),0)</f>
        <v>0</v>
      </c>
      <c r="R29" s="42">
        <f ca="1">IF(Analyse!$E$3="X",INDIRECT("'DATA - økonomi'!R"&amp;4+15*$A29+4*$A29+0),0)+IF(Analyse!$E$4="X",INDIRECT("'DATA - økonomi'!R"&amp;4+15*$A29+4*$A29+1),0)+IF(Analyse!$E$104="X",INDIRECT("'DATA - økonomi'!R"&amp;4+15*$A29+4*$A29+2),0)+IF(Analyse!$E$105="X",INDIRECT("'DATA - økonomi'!R"&amp;4+15*$A29+4*$A29+3),0)+IF(Analyse!$E$106="X",INDIRECT("'DATA - økonomi'!R"&amp;4+15*$A29+4*$A29+4),0)+IF(Analyse!$E$107="X",INDIRECT("'DATA - økonomi'!R"&amp;4+15*$A29+4*$A29+5),0)+IF(Analyse!$E$108="X",INDIRECT("'DATA - økonomi'!R"&amp;4+15*$A29+4*$A29+6),0)+IF(Analyse!$E$109="X",INDIRECT("'DATA - økonomi'!R"&amp;4+15*$A29+4*$A29+7),0)+IF(Analyse!$E$110="X",INDIRECT("'DATA - økonomi'!R"&amp;4+15*$A29+4*$A29+8),0)+IF(Analyse!$E$111="X",INDIRECT("'DATA - økonomi'!R"&amp;4+15*$A29+4*$A29+9),0)+IF(Analyse!$E$112="X",INDIRECT("'DATA - økonomi'!R"&amp;4+15*$A29+4*$A29+10),0)+IF(Analyse!$E$115="X",INDIRECT("'DATA - økonomi'!R"&amp;4+15*$A29+4*$A29+11),0)+IF(Analyse!$E$116="X",INDIRECT("'DATA - økonomi'!R"&amp;4+15*$A29+4*$A29+12),0)+IF(Analyse!$E$117="X",INDIRECT("'DATA - økonomi'!R"&amp;4+15*$A29+4*$A29+13),0)+IF(Analyse!$E$129="X",INDIRECT("'DATA - økonomi'!R"&amp;4+15*$A29+4*$A29+14),0)</f>
        <v>0</v>
      </c>
      <c r="S29" s="42">
        <f ca="1">IF(Analyse!$E$3="X",INDIRECT("'DATA - økonomi'!S"&amp;4+15*$A29+4*$A29+0),0)+IF(Analyse!$E$4="X",INDIRECT("'DATA - økonomi'!S"&amp;4+15*$A29+4*$A29+1),0)+IF(Analyse!$E$104="X",INDIRECT("'DATA - økonomi'!S"&amp;4+15*$A29+4*$A29+2),0)+IF(Analyse!$E$105="X",INDIRECT("'DATA - økonomi'!S"&amp;4+15*$A29+4*$A29+3),0)+IF(Analyse!$E$106="X",INDIRECT("'DATA - økonomi'!S"&amp;4+15*$A29+4*$A29+4),0)+IF(Analyse!$E$107="X",INDIRECT("'DATA - økonomi'!S"&amp;4+15*$A29+4*$A29+5),0)+IF(Analyse!$E$108="X",INDIRECT("'DATA - økonomi'!S"&amp;4+15*$A29+4*$A29+6),0)+IF(Analyse!$E$109="X",INDIRECT("'DATA - økonomi'!S"&amp;4+15*$A29+4*$A29+7),0)+IF(Analyse!$E$110="X",INDIRECT("'DATA - økonomi'!S"&amp;4+15*$A29+4*$A29+8),0)+IF(Analyse!$E$111="X",INDIRECT("'DATA - økonomi'!S"&amp;4+15*$A29+4*$A29+9),0)+IF(Analyse!$E$112="X",INDIRECT("'DATA - økonomi'!S"&amp;4+15*$A29+4*$A29+10),0)+IF(Analyse!$E$115="X",INDIRECT("'DATA - økonomi'!S"&amp;4+15*$A29+4*$A29+11),0)+IF(Analyse!$E$116="X",INDIRECT("'DATA - økonomi'!S"&amp;4+15*$A29+4*$A29+12),0)+IF(Analyse!$E$117="X",INDIRECT("'DATA - økonomi'!S"&amp;4+15*$A29+4*$A29+13),0)+IF(Analyse!$E$129="X",INDIRECT("'DATA - økonomi'!S"&amp;4+15*$A29+4*$A29+14),0)</f>
        <v>0</v>
      </c>
      <c r="T29" s="42">
        <f ca="1">IF(Analyse!$E$3="X",INDIRECT("'DATA - økonomi'!T"&amp;4+15*$A29+4*$A29+0),0)+IF(Analyse!$E$4="X",INDIRECT("'DATA - økonomi'!T"&amp;4+15*$A29+4*$A29+1),0)+IF(Analyse!$E$104="X",INDIRECT("'DATA - økonomi'!T"&amp;4+15*$A29+4*$A29+2),0)+IF(Analyse!$E$105="X",INDIRECT("'DATA - økonomi'!T"&amp;4+15*$A29+4*$A29+3),0)+IF(Analyse!$E$106="X",INDIRECT("'DATA - økonomi'!T"&amp;4+15*$A29+4*$A29+4),0)+IF(Analyse!$E$107="X",INDIRECT("'DATA - økonomi'!T"&amp;4+15*$A29+4*$A29+5),0)+IF(Analyse!$E$108="X",INDIRECT("'DATA - økonomi'!T"&amp;4+15*$A29+4*$A29+6),0)+IF(Analyse!$E$109="X",INDIRECT("'DATA - økonomi'!T"&amp;4+15*$A29+4*$A29+7),0)+IF(Analyse!$E$110="X",INDIRECT("'DATA - økonomi'!T"&amp;4+15*$A29+4*$A29+8),0)+IF(Analyse!$E$111="X",INDIRECT("'DATA - økonomi'!T"&amp;4+15*$A29+4*$A29+9),0)+IF(Analyse!$E$112="X",INDIRECT("'DATA - økonomi'!T"&amp;4+15*$A29+4*$A29+10),0)+IF(Analyse!$E$115="X",INDIRECT("'DATA - økonomi'!T"&amp;4+15*$A29+4*$A29+11),0)+IF(Analyse!$E$116="X",INDIRECT("'DATA - økonomi'!T"&amp;4+15*$A29+4*$A29+12),0)+IF(Analyse!$E$117="X",INDIRECT("'DATA - økonomi'!T"&amp;4+15*$A29+4*$A29+13),0)+IF(Analyse!$E$129="X",INDIRECT("'DATA - økonomi'!T"&amp;4+15*$A29+4*$A29+14),0)</f>
        <v>0</v>
      </c>
      <c r="U29" s="42">
        <f ca="1">IF(Analyse!$E$3="X",INDIRECT("'DATA - økonomi'!U"&amp;4+15*$A29+4*$A29+0),0)+IF(Analyse!$E$4="X",INDIRECT("'DATA - økonomi'!U"&amp;4+15*$A29+4*$A29+1),0)+IF(Analyse!$E$104="X",INDIRECT("'DATA - økonomi'!U"&amp;4+15*$A29+4*$A29+2),0)+IF(Analyse!$E$105="X",INDIRECT("'DATA - økonomi'!U"&amp;4+15*$A29+4*$A29+3),0)+IF(Analyse!$E$106="X",INDIRECT("'DATA - økonomi'!U"&amp;4+15*$A29+4*$A29+4),0)+IF(Analyse!$E$107="X",INDIRECT("'DATA - økonomi'!U"&amp;4+15*$A29+4*$A29+5),0)+IF(Analyse!$E$108="X",INDIRECT("'DATA - økonomi'!U"&amp;4+15*$A29+4*$A29+6),0)+IF(Analyse!$E$109="X",INDIRECT("'DATA - økonomi'!U"&amp;4+15*$A29+4*$A29+7),0)+IF(Analyse!$E$110="X",INDIRECT("'DATA - økonomi'!U"&amp;4+15*$A29+4*$A29+8),0)+IF(Analyse!$E$111="X",INDIRECT("'DATA - økonomi'!U"&amp;4+15*$A29+4*$A29+9),0)+IF(Analyse!$E$112="X",INDIRECT("'DATA - økonomi'!U"&amp;4+15*$A29+4*$A29+10),0)+IF(Analyse!$E$115="X",INDIRECT("'DATA - økonomi'!U"&amp;4+15*$A29+4*$A29+11),0)+IF(Analyse!$E$116="X",INDIRECT("'DATA - økonomi'!U"&amp;4+15*$A29+4*$A29+12),0)+IF(Analyse!$E$117="X",INDIRECT("'DATA - økonomi'!U"&amp;4+15*$A29+4*$A29+13),0)+IF(Analyse!$E$129="X",INDIRECT("'DATA - økonomi'!U"&amp;4+15*$A29+4*$A29+14),0)</f>
        <v>0</v>
      </c>
      <c r="V29" s="42">
        <f ca="1">IF(Analyse!$E$3="X",INDIRECT("'DATA - økonomi'!V"&amp;4+15*$A29+4*$A29+0),0)+IF(Analyse!$E$4="X",INDIRECT("'DATA - økonomi'!V"&amp;4+15*$A29+4*$A29+1),0)+IF(Analyse!$E$104="X",INDIRECT("'DATA - økonomi'!V"&amp;4+15*$A29+4*$A29+2),0)+IF(Analyse!$E$105="X",INDIRECT("'DATA - økonomi'!V"&amp;4+15*$A29+4*$A29+3),0)+IF(Analyse!$E$106="X",INDIRECT("'DATA - økonomi'!V"&amp;4+15*$A29+4*$A29+4),0)+IF(Analyse!$E$107="X",INDIRECT("'DATA - økonomi'!V"&amp;4+15*$A29+4*$A29+5),0)+IF(Analyse!$E$108="X",INDIRECT("'DATA - økonomi'!V"&amp;4+15*$A29+4*$A29+6),0)+IF(Analyse!$E$109="X",INDIRECT("'DATA - økonomi'!V"&amp;4+15*$A29+4*$A29+7),0)+IF(Analyse!$E$110="X",INDIRECT("'DATA - økonomi'!V"&amp;4+15*$A29+4*$A29+8),0)+IF(Analyse!$E$111="X",INDIRECT("'DATA - økonomi'!V"&amp;4+15*$A29+4*$A29+9),0)+IF(Analyse!$E$112="X",INDIRECT("'DATA - økonomi'!V"&amp;4+15*$A29+4*$A29+10),0)+IF(Analyse!$E$115="X",INDIRECT("'DATA - økonomi'!V"&amp;4+15*$A29+4*$A29+11),0)+IF(Analyse!$E$116="X",INDIRECT("'DATA - økonomi'!V"&amp;4+15*$A29+4*$A29+12),0)+IF(Analyse!$E$117="X",INDIRECT("'DATA - økonomi'!V"&amp;4+15*$A29+4*$A29+13),0)+IF(Analyse!$E$129="X",INDIRECT("'DATA - økonomi'!V"&amp;4+15*$A29+4*$A29+14),0)</f>
        <v>0</v>
      </c>
      <c r="W29" s="42">
        <f ca="1">IF(Analyse!$E$3="X",INDIRECT("'DATA - økonomi'!W"&amp;4+15*$A29+4*$A29+0),0)+IF(Analyse!$E$4="X",INDIRECT("'DATA - økonomi'!W"&amp;4+15*$A29+4*$A29+1),0)+IF(Analyse!$E$104="X",INDIRECT("'DATA - økonomi'!W"&amp;4+15*$A29+4*$A29+2),0)+IF(Analyse!$E$105="X",INDIRECT("'DATA - økonomi'!W"&amp;4+15*$A29+4*$A29+3),0)+IF(Analyse!$E$106="X",INDIRECT("'DATA - økonomi'!W"&amp;4+15*$A29+4*$A29+4),0)+IF(Analyse!$E$107="X",INDIRECT("'DATA - økonomi'!W"&amp;4+15*$A29+4*$A29+5),0)+IF(Analyse!$E$108="X",INDIRECT("'DATA - økonomi'!W"&amp;4+15*$A29+4*$A29+6),0)+IF(Analyse!$E$109="X",INDIRECT("'DATA - økonomi'!W"&amp;4+15*$A29+4*$A29+7),0)+IF(Analyse!$E$110="X",INDIRECT("'DATA - økonomi'!W"&amp;4+15*$A29+4*$A29+8),0)+IF(Analyse!$E$111="X",INDIRECT("'DATA - økonomi'!W"&amp;4+15*$A29+4*$A29+9),0)+IF(Analyse!$E$112="X",INDIRECT("'DATA - økonomi'!W"&amp;4+15*$A29+4*$A29+10),0)+IF(Analyse!$E$115="X",INDIRECT("'DATA - økonomi'!W"&amp;4+15*$A29+4*$A29+11),0)+IF(Analyse!$E$116="X",INDIRECT("'DATA - økonomi'!W"&amp;4+15*$A29+4*$A29+12),0)+IF(Analyse!$E$117="X",INDIRECT("'DATA - økonomi'!W"&amp;4+15*$A29+4*$A29+13),0)+IF(Analyse!$E$129="X",INDIRECT("'DATA - økonomi'!W"&amp;4+15*$A29+4*$A29+14),0)</f>
        <v>0</v>
      </c>
      <c r="X29" s="42">
        <f ca="1">IF(Analyse!$E$3="X",INDIRECT("'DATA - økonomi'!X"&amp;4+15*$A29+4*$A29+0),0)+IF(Analyse!$E$4="X",INDIRECT("'DATA - økonomi'!X"&amp;4+15*$A29+4*$A29+1),0)+IF(Analyse!$E$104="X",INDIRECT("'DATA - økonomi'!X"&amp;4+15*$A29+4*$A29+2),0)+IF(Analyse!$E$105="X",INDIRECT("'DATA - økonomi'!X"&amp;4+15*$A29+4*$A29+3),0)+IF(Analyse!$E$106="X",INDIRECT("'DATA - økonomi'!X"&amp;4+15*$A29+4*$A29+4),0)+IF(Analyse!$E$107="X",INDIRECT("'DATA - økonomi'!X"&amp;4+15*$A29+4*$A29+5),0)+IF(Analyse!$E$108="X",INDIRECT("'DATA - økonomi'!X"&amp;4+15*$A29+4*$A29+6),0)+IF(Analyse!$E$109="X",INDIRECT("'DATA - økonomi'!X"&amp;4+15*$A29+4*$A29+7),0)+IF(Analyse!$E$110="X",INDIRECT("'DATA - økonomi'!X"&amp;4+15*$A29+4*$A29+8),0)+IF(Analyse!$E$111="X",INDIRECT("'DATA - økonomi'!X"&amp;4+15*$A29+4*$A29+9),0)+IF(Analyse!$E$112="X",INDIRECT("'DATA - økonomi'!X"&amp;4+15*$A29+4*$A29+10),0)+IF(Analyse!$E$115="X",INDIRECT("'DATA - økonomi'!X"&amp;4+15*$A29+4*$A29+11),0)+IF(Analyse!$E$116="X",INDIRECT("'DATA - økonomi'!X"&amp;4+15*$A29+4*$A29+12),0)+IF(Analyse!$E$117="X",INDIRECT("'DATA - økonomi'!X"&amp;4+15*$A29+4*$A29+13),0)+IF(Analyse!$E$129="X",INDIRECT("'DATA - økonomi'!X"&amp;4+15*$A29+4*$A29+14),0)</f>
        <v>0</v>
      </c>
      <c r="Y29" s="42">
        <f ca="1">IF(Analyse!$E$3="X",INDIRECT("'DATA - økonomi'!Y"&amp;4+15*$A29+4*$A29+0),0)+IF(Analyse!$E$4="X",INDIRECT("'DATA - økonomi'!Y"&amp;4+15*$A29+4*$A29+1),0)+IF(Analyse!$E$104="X",INDIRECT("'DATA - økonomi'!Y"&amp;4+15*$A29+4*$A29+2),0)+IF(Analyse!$E$105="X",INDIRECT("'DATA - økonomi'!Y"&amp;4+15*$A29+4*$A29+3),0)+IF(Analyse!$E$106="X",INDIRECT("'DATA - økonomi'!Y"&amp;4+15*$A29+4*$A29+4),0)+IF(Analyse!$E$107="X",INDIRECT("'DATA - økonomi'!Y"&amp;4+15*$A29+4*$A29+5),0)+IF(Analyse!$E$108="X",INDIRECT("'DATA - økonomi'!Y"&amp;4+15*$A29+4*$A29+6),0)+IF(Analyse!$E$109="X",INDIRECT("'DATA - økonomi'!Y"&amp;4+15*$A29+4*$A29+7),0)+IF(Analyse!$E$110="X",INDIRECT("'DATA - økonomi'!Y"&amp;4+15*$A29+4*$A29+8),0)+IF(Analyse!$E$111="X",INDIRECT("'DATA - økonomi'!Y"&amp;4+15*$A29+4*$A29+9),0)+IF(Analyse!$E$112="X",INDIRECT("'DATA - økonomi'!Y"&amp;4+15*$A29+4*$A29+10),0)+IF(Analyse!$E$115="X",INDIRECT("'DATA - økonomi'!Y"&amp;4+15*$A29+4*$A29+11),0)+IF(Analyse!$E$116="X",INDIRECT("'DATA - økonomi'!Y"&amp;4+15*$A29+4*$A29+12),0)+IF(Analyse!$E$117="X",INDIRECT("'DATA - økonomi'!Y"&amp;4+15*$A29+4*$A29+13),0)+IF(Analyse!$E$129="X",INDIRECT("'DATA - økonomi'!Y"&amp;4+15*$A29+4*$A29+14),0)</f>
        <v>0</v>
      </c>
      <c r="Z29" s="42">
        <f ca="1">IF(Analyse!$E$3="X",INDIRECT("'DATA - økonomi'!Z"&amp;4+15*$A29+4*$A29+0),0)+IF(Analyse!$E$4="X",INDIRECT("'DATA - økonomi'!Z"&amp;4+15*$A29+4*$A29+1),0)+IF(Analyse!$E$104="X",INDIRECT("'DATA - økonomi'!Z"&amp;4+15*$A29+4*$A29+2),0)+IF(Analyse!$E$105="X",INDIRECT("'DATA - økonomi'!Z"&amp;4+15*$A29+4*$A29+3),0)+IF(Analyse!$E$106="X",INDIRECT("'DATA - økonomi'!Z"&amp;4+15*$A29+4*$A29+4),0)+IF(Analyse!$E$107="X",INDIRECT("'DATA - økonomi'!Z"&amp;4+15*$A29+4*$A29+5),0)+IF(Analyse!$E$108="X",INDIRECT("'DATA - økonomi'!Z"&amp;4+15*$A29+4*$A29+6),0)+IF(Analyse!$E$109="X",INDIRECT("'DATA - økonomi'!Z"&amp;4+15*$A29+4*$A29+7),0)+IF(Analyse!$E$110="X",INDIRECT("'DATA - økonomi'!Z"&amp;4+15*$A29+4*$A29+8),0)+IF(Analyse!$E$111="X",INDIRECT("'DATA - økonomi'!Z"&amp;4+15*$A29+4*$A29+9),0)+IF(Analyse!$E$112="X",INDIRECT("'DATA - økonomi'!Z"&amp;4+15*$A29+4*$A29+10),0)+IF(Analyse!$E$115="X",INDIRECT("'DATA - økonomi'!Z"&amp;4+15*$A29+4*$A29+11),0)+IF(Analyse!$E$116="X",INDIRECT("'DATA - økonomi'!Z"&amp;4+15*$A29+4*$A29+12),0)+IF(Analyse!$E$117="X",INDIRECT("'DATA - økonomi'!Z"&amp;4+15*$A29+4*$A29+13),0)+IF(Analyse!$E$129="X",INDIRECT("'DATA - økonomi'!Z"&amp;4+15*$A29+4*$A29+14),0)</f>
        <v>0</v>
      </c>
      <c r="AA29" s="36"/>
      <c r="AB29" s="41" t="s">
        <v>37</v>
      </c>
      <c r="AC29" s="42">
        <f ca="1">IF(Analyse!$E$3="X",INDIRECT("'DATA - økonomi'!AC"&amp;4+15*$A29+4*$A29+0),0)+IF(Analyse!$E$4="X",INDIRECT("'DATA - økonomi'!AC"&amp;4+15*$A29+4*$A29+1),0)+IF(Analyse!$E$104="X",INDIRECT("'DATA - økonomi'!AC"&amp;4+15*$A29+4*$A29+2),0)+IF(Analyse!$E$105="X",INDIRECT("'DATA - økonomi'!AC"&amp;4+15*$A29+4*$A29+3),0)+IF(Analyse!$E$106="X",INDIRECT("'DATA - økonomi'!AC"&amp;4+15*$A29+4*$A29+4),0)+IF(Analyse!$E$107="X",INDIRECT("'DATA - økonomi'!AC"&amp;4+15*$A29+4*$A29+5),0)+IF(Analyse!$E$108="X",INDIRECT("'DATA - økonomi'!AC"&amp;4+15*$A29+4*$A29+6),0)+IF(Analyse!$E$109="X",INDIRECT("'DATA - økonomi'!AC"&amp;4+15*$A29+4*$A29+7),0)+IF(Analyse!$E$110="X",INDIRECT("'DATA - økonomi'!AC"&amp;4+15*$A29+4*$A29+8),0)+IF(Analyse!$E$111="X",INDIRECT("'DATA - økonomi'!AC"&amp;4+15*$A29+4*$A29+9),0)+IF(Analyse!$E$112="X",INDIRECT("'DATA - økonomi'!AC"&amp;4+15*$A29+4*$A29+10),0)+IF(Analyse!$E$115="X",INDIRECT("'DATA - økonomi'!AC"&amp;4+15*$A29+4*$A29+11),0)+IF(Analyse!$E$116="X",INDIRECT("'DATA - økonomi'!AC"&amp;4+15*$A29+4*$A29+12),0)+IF(Analyse!$E$117="X",INDIRECT("'DATA - økonomi'!AC"&amp;4+15*$A29+4*$A29+13),0)+IF(Analyse!$E$129="X",INDIRECT("'DATA - økonomi'!AC"&amp;4+15*$A29+4*$A29+14),0)</f>
        <v>0</v>
      </c>
      <c r="AD29" s="42">
        <f ca="1">IF(Analyse!$E$3="X",INDIRECT("'DATA - økonomi'!AD"&amp;4+15*$A29+4*$A29+0),0)+IF(Analyse!$E$4="X",INDIRECT("'DATA - økonomi'!AD"&amp;4+15*$A29+4*$A29+1),0)+IF(Analyse!$E$104="X",INDIRECT("'DATA - økonomi'!AD"&amp;4+15*$A29+4*$A29+2),0)+IF(Analyse!$E$105="X",INDIRECT("'DATA - økonomi'!AD"&amp;4+15*$A29+4*$A29+3),0)+IF(Analyse!$E$106="X",INDIRECT("'DATA - økonomi'!AD"&amp;4+15*$A29+4*$A29+4),0)+IF(Analyse!$E$107="X",INDIRECT("'DATA - økonomi'!AD"&amp;4+15*$A29+4*$A29+5),0)+IF(Analyse!$E$108="X",INDIRECT("'DATA - økonomi'!AD"&amp;4+15*$A29+4*$A29+6),0)+IF(Analyse!$E$109="X",INDIRECT("'DATA - økonomi'!AD"&amp;4+15*$A29+4*$A29+7),0)+IF(Analyse!$E$110="X",INDIRECT("'DATA - økonomi'!AD"&amp;4+15*$A29+4*$A29+8),0)+IF(Analyse!$E$111="X",INDIRECT("'DATA - økonomi'!AD"&amp;4+15*$A29+4*$A29+9),0)+IF(Analyse!$E$112="X",INDIRECT("'DATA - økonomi'!AD"&amp;4+15*$A29+4*$A29+10),0)+IF(Analyse!$E$115="X",INDIRECT("'DATA - økonomi'!AD"&amp;4+15*$A29+4*$A29+11),0)+IF(Analyse!$E$116="X",INDIRECT("'DATA - økonomi'!AD"&amp;4+15*$A29+4*$A29+12),0)+IF(Analyse!$E$117="X",INDIRECT("'DATA - økonomi'!AD"&amp;4+15*$A29+4*$A29+13),0)+IF(Analyse!$E$129="X",INDIRECT("'DATA - økonomi'!AD"&amp;4+15*$A29+4*$A29+14),0)</f>
        <v>0</v>
      </c>
      <c r="AE29" s="42">
        <f ca="1">IF(Analyse!$E$3="X",INDIRECT("'DATA - økonomi'!AE"&amp;4+15*$A29+4*$A29+0),0)+IF(Analyse!$E$4="X",INDIRECT("'DATA - økonomi'!AE"&amp;4+15*$A29+4*$A29+1),0)+IF(Analyse!$E$104="X",INDIRECT("'DATA - økonomi'!AE"&amp;4+15*$A29+4*$A29+2),0)+IF(Analyse!$E$105="X",INDIRECT("'DATA - økonomi'!AE"&amp;4+15*$A29+4*$A29+3),0)+IF(Analyse!$E$106="X",INDIRECT("'DATA - økonomi'!AE"&amp;4+15*$A29+4*$A29+4),0)+IF(Analyse!$E$107="X",INDIRECT("'DATA - økonomi'!AE"&amp;4+15*$A29+4*$A29+5),0)+IF(Analyse!$E$108="X",INDIRECT("'DATA - økonomi'!AE"&amp;4+15*$A29+4*$A29+6),0)+IF(Analyse!$E$109="X",INDIRECT("'DATA - økonomi'!AE"&amp;4+15*$A29+4*$A29+7),0)+IF(Analyse!$E$110="X",INDIRECT("'DATA - økonomi'!AE"&amp;4+15*$A29+4*$A29+8),0)+IF(Analyse!$E$111="X",INDIRECT("'DATA - økonomi'!AE"&amp;4+15*$A29+4*$A29+9),0)+IF(Analyse!$E$112="X",INDIRECT("'DATA - økonomi'!AE"&amp;4+15*$A29+4*$A29+10),0)+IF(Analyse!$E$115="X",INDIRECT("'DATA - økonomi'!AE"&amp;4+15*$A29+4*$A29+11),0)+IF(Analyse!$E$116="X",INDIRECT("'DATA - økonomi'!AE"&amp;4+15*$A29+4*$A29+12),0)+IF(Analyse!$E$117="X",INDIRECT("'DATA - økonomi'!AE"&amp;4+15*$A29+4*$A29+13),0)+IF(Analyse!$E$129="X",INDIRECT("'DATA - økonomi'!AE"&amp;4+15*$A29+4*$A29+14),0)</f>
        <v>0</v>
      </c>
      <c r="AF29" s="42">
        <f ca="1">IF(Analyse!$E$3="X",INDIRECT("'DATA - økonomi'!AF"&amp;4+15*$A29+4*$A29+0),0)+IF(Analyse!$E$4="X",INDIRECT("'DATA - økonomi'!AF"&amp;4+15*$A29+4*$A29+1),0)+IF(Analyse!$E$104="X",INDIRECT("'DATA - økonomi'!AF"&amp;4+15*$A29+4*$A29+2),0)+IF(Analyse!$E$105="X",INDIRECT("'DATA - økonomi'!AF"&amp;4+15*$A29+4*$A29+3),0)+IF(Analyse!$E$106="X",INDIRECT("'DATA - økonomi'!AF"&amp;4+15*$A29+4*$A29+4),0)+IF(Analyse!$E$107="X",INDIRECT("'DATA - økonomi'!AF"&amp;4+15*$A29+4*$A29+5),0)+IF(Analyse!$E$108="X",INDIRECT("'DATA - økonomi'!AF"&amp;4+15*$A29+4*$A29+6),0)+IF(Analyse!$E$109="X",INDIRECT("'DATA - økonomi'!AF"&amp;4+15*$A29+4*$A29+7),0)+IF(Analyse!$E$110="X",INDIRECT("'DATA - økonomi'!AF"&amp;4+15*$A29+4*$A29+8),0)+IF(Analyse!$E$111="X",INDIRECT("'DATA - økonomi'!AF"&amp;4+15*$A29+4*$A29+9),0)+IF(Analyse!$E$112="X",INDIRECT("'DATA - økonomi'!AF"&amp;4+15*$A29+4*$A29+10),0)+IF(Analyse!$E$115="X",INDIRECT("'DATA - økonomi'!AF"&amp;4+15*$A29+4*$A29+11),0)+IF(Analyse!$E$116="X",INDIRECT("'DATA - økonomi'!AF"&amp;4+15*$A29+4*$A29+12),0)+IF(Analyse!$E$117="X",INDIRECT("'DATA - økonomi'!AF"&amp;4+15*$A29+4*$A29+13),0)+IF(Analyse!$E$129="X",INDIRECT("'DATA - økonomi'!AF"&amp;4+15*$A29+4*$A29+14),0)</f>
        <v>0</v>
      </c>
      <c r="AG29" s="42">
        <f ca="1">IF(Analyse!$E$3="X",INDIRECT("'DATA - økonomi'!AG"&amp;4+15*$A29+4*$A29+0),0)+IF(Analyse!$E$4="X",INDIRECT("'DATA - økonomi'!AG"&amp;4+15*$A29+4*$A29+1),0)+IF(Analyse!$E$104="X",INDIRECT("'DATA - økonomi'!AG"&amp;4+15*$A29+4*$A29+2),0)+IF(Analyse!$E$105="X",INDIRECT("'DATA - økonomi'!AG"&amp;4+15*$A29+4*$A29+3),0)+IF(Analyse!$E$106="X",INDIRECT("'DATA - økonomi'!AG"&amp;4+15*$A29+4*$A29+4),0)+IF(Analyse!$E$107="X",INDIRECT("'DATA - økonomi'!AG"&amp;4+15*$A29+4*$A29+5),0)+IF(Analyse!$E$108="X",INDIRECT("'DATA - økonomi'!AG"&amp;4+15*$A29+4*$A29+6),0)+IF(Analyse!$E$109="X",INDIRECT("'DATA - økonomi'!AG"&amp;4+15*$A29+4*$A29+7),0)+IF(Analyse!$E$110="X",INDIRECT("'DATA - økonomi'!AG"&amp;4+15*$A29+4*$A29+8),0)+IF(Analyse!$E$111="X",INDIRECT("'DATA - økonomi'!AG"&amp;4+15*$A29+4*$A29+9),0)+IF(Analyse!$E$112="X",INDIRECT("'DATA - økonomi'!AG"&amp;4+15*$A29+4*$A29+10),0)+IF(Analyse!$E$115="X",INDIRECT("'DATA - økonomi'!AG"&amp;4+15*$A29+4*$A29+11),0)+IF(Analyse!$E$116="X",INDIRECT("'DATA - økonomi'!AG"&amp;4+15*$A29+4*$A29+12),0)+IF(Analyse!$E$117="X",INDIRECT("'DATA - økonomi'!AG"&amp;4+15*$A29+4*$A29+13),0)+IF(Analyse!$E$129="X",INDIRECT("'DATA - økonomi'!AG"&amp;4+15*$A29+4*$A29+14),0)</f>
        <v>0</v>
      </c>
      <c r="AH29" s="42">
        <f ca="1">IF(Analyse!$E$3="X",INDIRECT("'DATA - økonomi'!AH"&amp;4+15*$A29+4*$A29+0),0)+IF(Analyse!$E$4="X",INDIRECT("'DATA - økonomi'!AH"&amp;4+15*$A29+4*$A29+1),0)+IF(Analyse!$E$104="X",INDIRECT("'DATA - økonomi'!AH"&amp;4+15*$A29+4*$A29+2),0)+IF(Analyse!$E$105="X",INDIRECT("'DATA - økonomi'!AH"&amp;4+15*$A29+4*$A29+3),0)+IF(Analyse!$E$106="X",INDIRECT("'DATA - økonomi'!AH"&amp;4+15*$A29+4*$A29+4),0)+IF(Analyse!$E$107="X",INDIRECT("'DATA - økonomi'!AH"&amp;4+15*$A29+4*$A29+5),0)+IF(Analyse!$E$108="X",INDIRECT("'DATA - økonomi'!AH"&amp;4+15*$A29+4*$A29+6),0)+IF(Analyse!$E$109="X",INDIRECT("'DATA - økonomi'!AH"&amp;4+15*$A29+4*$A29+7),0)+IF(Analyse!$E$110="X",INDIRECT("'DATA - økonomi'!AH"&amp;4+15*$A29+4*$A29+8),0)+IF(Analyse!$E$111="X",INDIRECT("'DATA - økonomi'!AH"&amp;4+15*$A29+4*$A29+9),0)+IF(Analyse!$E$112="X",INDIRECT("'DATA - økonomi'!AH"&amp;4+15*$A29+4*$A29+10),0)+IF(Analyse!$E$115="X",INDIRECT("'DATA - økonomi'!AH"&amp;4+15*$A29+4*$A29+11),0)+IF(Analyse!$E$116="X",INDIRECT("'DATA - økonomi'!AH"&amp;4+15*$A29+4*$A29+12),0)+IF(Analyse!$E$117="X",INDIRECT("'DATA - økonomi'!AH"&amp;4+15*$A29+4*$A29+13),0)+IF(Analyse!$E$129="X",INDIRECT("'DATA - økonomi'!AH"&amp;4+15*$A29+4*$A29+14),0)</f>
        <v>0</v>
      </c>
      <c r="AI29" s="42">
        <f ca="1">IF(Analyse!$E$3="X",INDIRECT("'DATA - økonomi'!AI"&amp;4+15*$A29+4*$A29+0),0)+IF(Analyse!$E$4="X",INDIRECT("'DATA - økonomi'!AI"&amp;4+15*$A29+4*$A29+1),0)+IF(Analyse!$E$104="X",INDIRECT("'DATA - økonomi'!AI"&amp;4+15*$A29+4*$A29+2),0)+IF(Analyse!$E$105="X",INDIRECT("'DATA - økonomi'!AI"&amp;4+15*$A29+4*$A29+3),0)+IF(Analyse!$E$106="X",INDIRECT("'DATA - økonomi'!AI"&amp;4+15*$A29+4*$A29+4),0)+IF(Analyse!$E$107="X",INDIRECT("'DATA - økonomi'!AI"&amp;4+15*$A29+4*$A29+5),0)+IF(Analyse!$E$108="X",INDIRECT("'DATA - økonomi'!AI"&amp;4+15*$A29+4*$A29+6),0)+IF(Analyse!$E$109="X",INDIRECT("'DATA - økonomi'!AI"&amp;4+15*$A29+4*$A29+7),0)+IF(Analyse!$E$110="X",INDIRECT("'DATA - økonomi'!AI"&amp;4+15*$A29+4*$A29+8),0)+IF(Analyse!$E$111="X",INDIRECT("'DATA - økonomi'!AI"&amp;4+15*$A29+4*$A29+9),0)+IF(Analyse!$E$112="X",INDIRECT("'DATA - økonomi'!AI"&amp;4+15*$A29+4*$A29+10),0)+IF(Analyse!$E$115="X",INDIRECT("'DATA - økonomi'!AI"&amp;4+15*$A29+4*$A29+11),0)+IF(Analyse!$E$116="X",INDIRECT("'DATA - økonomi'!AI"&amp;4+15*$A29+4*$A29+12),0)+IF(Analyse!$E$117="X",INDIRECT("'DATA - økonomi'!AI"&amp;4+15*$A29+4*$A29+13),0)+IF(Analyse!$E$129="X",INDIRECT("'DATA - økonomi'!AI"&amp;4+15*$A29+4*$A29+14),0)</f>
        <v>0</v>
      </c>
      <c r="AJ29" s="42">
        <f ca="1">IF(Analyse!$E$3="X",INDIRECT("'DATA - økonomi'!AJ"&amp;4+15*$A29+4*$A29+0),0)+IF(Analyse!$E$4="X",INDIRECT("'DATA - økonomi'!AJ"&amp;4+15*$A29+4*$A29+1),0)+IF(Analyse!$E$104="X",INDIRECT("'DATA - økonomi'!AJ"&amp;4+15*$A29+4*$A29+2),0)+IF(Analyse!$E$105="X",INDIRECT("'DATA - økonomi'!AJ"&amp;4+15*$A29+4*$A29+3),0)+IF(Analyse!$E$106="X",INDIRECT("'DATA - økonomi'!AJ"&amp;4+15*$A29+4*$A29+4),0)+IF(Analyse!$E$107="X",INDIRECT("'DATA - økonomi'!AJ"&amp;4+15*$A29+4*$A29+5),0)+IF(Analyse!$E$108="X",INDIRECT("'DATA - økonomi'!AJ"&amp;4+15*$A29+4*$A29+6),0)+IF(Analyse!$E$109="X",INDIRECT("'DATA - økonomi'!AJ"&amp;4+15*$A29+4*$A29+7),0)+IF(Analyse!$E$110="X",INDIRECT("'DATA - økonomi'!AJ"&amp;4+15*$A29+4*$A29+8),0)+IF(Analyse!$E$111="X",INDIRECT("'DATA - økonomi'!AJ"&amp;4+15*$A29+4*$A29+9),0)+IF(Analyse!$E$112="X",INDIRECT("'DATA - økonomi'!AJ"&amp;4+15*$A29+4*$A29+10),0)+IF(Analyse!$E$115="X",INDIRECT("'DATA - økonomi'!AJ"&amp;4+15*$A29+4*$A29+11),0)+IF(Analyse!$E$116="X",INDIRECT("'DATA - økonomi'!AJ"&amp;4+15*$A29+4*$A29+12),0)+IF(Analyse!$E$117="X",INDIRECT("'DATA - økonomi'!AJ"&amp;4+15*$A29+4*$A29+13),0)+IF(Analyse!$E$129="X",INDIRECT("'DATA - økonomi'!AJ"&amp;4+15*$A29+4*$A29+14),0)</f>
        <v>0</v>
      </c>
      <c r="AK29" s="42">
        <f ca="1">IF(Analyse!$E$3="X",INDIRECT("'DATA - økonomi'!AK"&amp;4+15*$A29+4*$A29+0),0)+IF(Analyse!$E$4="X",INDIRECT("'DATA - økonomi'!AK"&amp;4+15*$A29+4*$A29+1),0)+IF(Analyse!$E$104="X",INDIRECT("'DATA - økonomi'!AK"&amp;4+15*$A29+4*$A29+2),0)+IF(Analyse!$E$105="X",INDIRECT("'DATA - økonomi'!AK"&amp;4+15*$A29+4*$A29+3),0)+IF(Analyse!$E$106="X",INDIRECT("'DATA - økonomi'!AK"&amp;4+15*$A29+4*$A29+4),0)+IF(Analyse!$E$107="X",INDIRECT("'DATA - økonomi'!AK"&amp;4+15*$A29+4*$A29+5),0)+IF(Analyse!$E$108="X",INDIRECT("'DATA - økonomi'!AK"&amp;4+15*$A29+4*$A29+6),0)+IF(Analyse!$E$109="X",INDIRECT("'DATA - økonomi'!AK"&amp;4+15*$A29+4*$A29+7),0)+IF(Analyse!$E$110="X",INDIRECT("'DATA - økonomi'!AK"&amp;4+15*$A29+4*$A29+8),0)+IF(Analyse!$E$111="X",INDIRECT("'DATA - økonomi'!AK"&amp;4+15*$A29+4*$A29+9),0)+IF(Analyse!$E$112="X",INDIRECT("'DATA - økonomi'!AK"&amp;4+15*$A29+4*$A29+10),0)+IF(Analyse!$E$115="X",INDIRECT("'DATA - økonomi'!AK"&amp;4+15*$A29+4*$A29+11),0)+IF(Analyse!$E$116="X",INDIRECT("'DATA - økonomi'!AK"&amp;4+15*$A29+4*$A29+12),0)+IF(Analyse!$E$117="X",INDIRECT("'DATA - økonomi'!AK"&amp;4+15*$A29+4*$A29+13),0)+IF(Analyse!$E$129="X",INDIRECT("'DATA - økonomi'!AK"&amp;4+15*$A29+4*$A29+14),0)</f>
        <v>0</v>
      </c>
      <c r="AL29" s="42">
        <f ca="1">IF(Analyse!$E$3="X",INDIRECT("'DATA - økonomi'!AL"&amp;4+15*$A29+4*$A29+0),0)+IF(Analyse!$E$4="X",INDIRECT("'DATA - økonomi'!AL"&amp;4+15*$A29+4*$A29+1),0)+IF(Analyse!$E$104="X",INDIRECT("'DATA - økonomi'!AL"&amp;4+15*$A29+4*$A29+2),0)+IF(Analyse!$E$105="X",INDIRECT("'DATA - økonomi'!AL"&amp;4+15*$A29+4*$A29+3),0)+IF(Analyse!$E$106="X",INDIRECT("'DATA - økonomi'!AL"&amp;4+15*$A29+4*$A29+4),0)+IF(Analyse!$E$107="X",INDIRECT("'DATA - økonomi'!AL"&amp;4+15*$A29+4*$A29+5),0)+IF(Analyse!$E$108="X",INDIRECT("'DATA - økonomi'!AL"&amp;4+15*$A29+4*$A29+6),0)+IF(Analyse!$E$109="X",INDIRECT("'DATA - økonomi'!AL"&amp;4+15*$A29+4*$A29+7),0)+IF(Analyse!$E$110="X",INDIRECT("'DATA - økonomi'!AL"&amp;4+15*$A29+4*$A29+8),0)+IF(Analyse!$E$111="X",INDIRECT("'DATA - økonomi'!AL"&amp;4+15*$A29+4*$A29+9),0)+IF(Analyse!$E$112="X",INDIRECT("'DATA - økonomi'!AL"&amp;4+15*$A29+4*$A29+10),0)+IF(Analyse!$E$115="X",INDIRECT("'DATA - økonomi'!AL"&amp;4+15*$A29+4*$A29+11),0)+IF(Analyse!$E$116="X",INDIRECT("'DATA - økonomi'!AL"&amp;4+15*$A29+4*$A29+12),0)+IF(Analyse!$E$117="X",INDIRECT("'DATA - økonomi'!AL"&amp;4+15*$A29+4*$A29+13),0)+IF(Analyse!$E$129="X",INDIRECT("'DATA - økonomi'!AL"&amp;4+15*$A29+4*$A29+14),0)</f>
        <v>0</v>
      </c>
      <c r="AM29" s="36"/>
      <c r="AN29" s="41" t="s">
        <v>37</v>
      </c>
      <c r="AO29" s="42">
        <f t="shared" ca="1" si="0"/>
        <v>29171.84</v>
      </c>
      <c r="AP29" s="42">
        <f t="shared" ca="1" si="1"/>
        <v>29001.285</v>
      </c>
      <c r="AQ29" s="42">
        <f t="shared" ca="1" si="2"/>
        <v>29171.84</v>
      </c>
      <c r="AR29" s="42">
        <f t="shared" ca="1" si="3"/>
        <v>29001.285</v>
      </c>
      <c r="AS29" s="42">
        <f t="shared" ca="1" si="4"/>
        <v>29349.834999999999</v>
      </c>
      <c r="AT29" s="42">
        <f t="shared" ca="1" si="5"/>
        <v>29611.763999999999</v>
      </c>
      <c r="AU29" s="42">
        <f t="shared" ca="1" si="6"/>
        <v>29653.074000000001</v>
      </c>
      <c r="AV29" s="42">
        <f t="shared" ca="1" si="7"/>
        <v>29584.608000000004</v>
      </c>
      <c r="AW29" s="42">
        <f t="shared" ca="1" si="8"/>
        <v>29657.53</v>
      </c>
      <c r="AX29" s="42">
        <f t="shared" ca="1" si="9"/>
        <v>29728.103999999999</v>
      </c>
      <c r="AY29" s="36"/>
    </row>
    <row r="30" spans="1:51" x14ac:dyDescent="0.25">
      <c r="A30" s="38">
        <v>26</v>
      </c>
      <c r="B30" s="41" t="s">
        <v>38</v>
      </c>
      <c r="C30" s="42">
        <f ca="1">IF(Analyse!$E$3="X",INDIRECT("'DATA - økonomi'!C"&amp;4+15*$A30+4*$A30+0),0)+IF(Analyse!$E$4="X",INDIRECT("'DATA - økonomi'!C"&amp;4+15*$A30+4*$A30+1),0)+IF(Analyse!$E$104="X",INDIRECT("'DATA - økonomi'!C"&amp;4+15*$A30+4*$A30+2),0)+IF(Analyse!$E$105="X",INDIRECT("'DATA - økonomi'!C"&amp;4+15*$A30+4*$A30+3),0)+IF(Analyse!$E$106="X",INDIRECT("'DATA - økonomi'!C"&amp;4+15*$A30+4*$A30+4),0)+IF(Analyse!$E$107="X",INDIRECT("'DATA - økonomi'!C"&amp;4+15*$A30+4*$A30+5),0)+IF(Analyse!$E$108="X",INDIRECT("'DATA - økonomi'!C"&amp;4+15*$A30+4*$A30+6),0)+IF(Analyse!$E$109="X",INDIRECT("'DATA - økonomi'!C"&amp;4+15*$A30+4*$A30+7),0)+IF(Analyse!$E$110="X",INDIRECT("'DATA - økonomi'!C"&amp;4+15*$A30+4*$A30+8),0)+IF(Analyse!$E$111="X",INDIRECT("'DATA - økonomi'!C"&amp;4+15*$A30+4*$A30+9),0)+IF(Analyse!$E$112="X",INDIRECT("'DATA - økonomi'!C"&amp;4+15*$A30+4*$A30+10),0)+IF(Analyse!$E$115="X",INDIRECT("'DATA - økonomi'!C"&amp;4+15*$A30+4*$A30+11),0)+IF(Analyse!$E$116="X",INDIRECT("'DATA - økonomi'!C"&amp;4+15*$A30+4*$A30+12),0)+IF(Analyse!$E$117="X",INDIRECT("'DATA - økonomi'!C"&amp;4+15*$A30+4*$A30+13),0)+IF(Analyse!$E$129="X",INDIRECT("'DATA - økonomi'!C"&amp;4+15*$A30+4*$A30+14),0)</f>
        <v>0</v>
      </c>
      <c r="D30" s="42">
        <f ca="1">IF(Analyse!$E$3="X",INDIRECT("'DATA - økonomi'!D"&amp;4+15*$A30+4*$A30+0),0)+IF(Analyse!$E$4="X",INDIRECT("'DATA - økonomi'!D"&amp;4+15*$A30+4*$A30+1),0)+IF(Analyse!$E$104="X",INDIRECT("'DATA - økonomi'!D"&amp;4+15*$A30+4*$A30+2),0)+IF(Analyse!$E$105="X",INDIRECT("'DATA - økonomi'!D"&amp;4+15*$A30+4*$A30+3),0)+IF(Analyse!$E$106="X",INDIRECT("'DATA - økonomi'!D"&amp;4+15*$A30+4*$A30+4),0)+IF(Analyse!$E$107="X",INDIRECT("'DATA - økonomi'!D"&amp;4+15*$A30+4*$A30+5),0)+IF(Analyse!$E$108="X",INDIRECT("'DATA - økonomi'!D"&amp;4+15*$A30+4*$A30+6),0)+IF(Analyse!$E$109="X",INDIRECT("'DATA - økonomi'!D"&amp;4+15*$A30+4*$A30+7),0)+IF(Analyse!$E$110="X",INDIRECT("'DATA - økonomi'!D"&amp;4+15*$A30+4*$A30+8),0)+IF(Analyse!$E$111="X",INDIRECT("'DATA - økonomi'!D"&amp;4+15*$A30+4*$A30+9),0)+IF(Analyse!$E$112="X",INDIRECT("'DATA - økonomi'!D"&amp;4+15*$A30+4*$A30+10),0)+IF(Analyse!$E$115="X",INDIRECT("'DATA - økonomi'!D"&amp;4+15*$A30+4*$A30+11),0)+IF(Analyse!$E$116="X",INDIRECT("'DATA - økonomi'!D"&amp;4+15*$A30+4*$A30+12),0)+IF(Analyse!$E$117="X",INDIRECT("'DATA - økonomi'!D"&amp;4+15*$A30+4*$A30+13),0)+IF(Analyse!$E$129="X",INDIRECT("'DATA - økonomi'!D"&amp;4+15*$A30+4*$A30+14),0)</f>
        <v>0</v>
      </c>
      <c r="E30" s="42">
        <f ca="1">IF(Analyse!$E$3="X",INDIRECT("'DATA - økonomi'!E"&amp;4+15*$A30+4*$A30+0),0)+IF(Analyse!$E$4="X",INDIRECT("'DATA - økonomi'!E"&amp;4+15*$A30+4*$A30+1),0)+IF(Analyse!$E$104="X",INDIRECT("'DATA - økonomi'!E"&amp;4+15*$A30+4*$A30+2),0)+IF(Analyse!$E$105="X",INDIRECT("'DATA - økonomi'!E"&amp;4+15*$A30+4*$A30+3),0)+IF(Analyse!$E$106="X",INDIRECT("'DATA - økonomi'!E"&amp;4+15*$A30+4*$A30+4),0)+IF(Analyse!$E$107="X",INDIRECT("'DATA - økonomi'!E"&amp;4+15*$A30+4*$A30+5),0)+IF(Analyse!$E$108="X",INDIRECT("'DATA - økonomi'!E"&amp;4+15*$A30+4*$A30+6),0)+IF(Analyse!$E$109="X",INDIRECT("'DATA - økonomi'!E"&amp;4+15*$A30+4*$A30+7),0)+IF(Analyse!$E$110="X",INDIRECT("'DATA - økonomi'!E"&amp;4+15*$A30+4*$A30+8),0)+IF(Analyse!$E$111="X",INDIRECT("'DATA - økonomi'!E"&amp;4+15*$A30+4*$A30+9),0)+IF(Analyse!$E$112="X",INDIRECT("'DATA - økonomi'!E"&amp;4+15*$A30+4*$A30+10),0)+IF(Analyse!$E$115="X",INDIRECT("'DATA - økonomi'!E"&amp;4+15*$A30+4*$A30+11),0)+IF(Analyse!$E$116="X",INDIRECT("'DATA - økonomi'!E"&amp;4+15*$A30+4*$A30+12),0)+IF(Analyse!$E$117="X",INDIRECT("'DATA - økonomi'!E"&amp;4+15*$A30+4*$A30+13),0)+IF(Analyse!$E$129="X",INDIRECT("'DATA - økonomi'!E"&amp;4+15*$A30+4*$A30+14),0)</f>
        <v>0</v>
      </c>
      <c r="F30" s="42">
        <f ca="1">IF(Analyse!$E$3="X",INDIRECT("'DATA - økonomi'!F"&amp;4+15*$A30+4*$A30+0),0)+IF(Analyse!$E$4="X",INDIRECT("'DATA - økonomi'!F"&amp;4+15*$A30+4*$A30+1),0)+IF(Analyse!$E$104="X",INDIRECT("'DATA - økonomi'!F"&amp;4+15*$A30+4*$A30+2),0)+IF(Analyse!$E$105="X",INDIRECT("'DATA - økonomi'!F"&amp;4+15*$A30+4*$A30+3),0)+IF(Analyse!$E$106="X",INDIRECT("'DATA - økonomi'!F"&amp;4+15*$A30+4*$A30+4),0)+IF(Analyse!$E$107="X",INDIRECT("'DATA - økonomi'!F"&amp;4+15*$A30+4*$A30+5),0)+IF(Analyse!$E$108="X",INDIRECT("'DATA - økonomi'!F"&amp;4+15*$A30+4*$A30+6),0)+IF(Analyse!$E$109="X",INDIRECT("'DATA - økonomi'!F"&amp;4+15*$A30+4*$A30+7),0)+IF(Analyse!$E$110="X",INDIRECT("'DATA - økonomi'!F"&amp;4+15*$A30+4*$A30+8),0)+IF(Analyse!$E$111="X",INDIRECT("'DATA - økonomi'!F"&amp;4+15*$A30+4*$A30+9),0)+IF(Analyse!$E$112="X",INDIRECT("'DATA - økonomi'!F"&amp;4+15*$A30+4*$A30+10),0)+IF(Analyse!$E$115="X",INDIRECT("'DATA - økonomi'!F"&amp;4+15*$A30+4*$A30+11),0)+IF(Analyse!$E$116="X",INDIRECT("'DATA - økonomi'!F"&amp;4+15*$A30+4*$A30+12),0)+IF(Analyse!$E$117="X",INDIRECT("'DATA - økonomi'!F"&amp;4+15*$A30+4*$A30+13),0)+IF(Analyse!$E$129="X",INDIRECT("'DATA - økonomi'!F"&amp;4+15*$A30+4*$A30+14),0)</f>
        <v>0</v>
      </c>
      <c r="G30" s="42">
        <f ca="1">IF(Analyse!$E$3="X",INDIRECT("'DATA - økonomi'!G"&amp;4+15*$A30+4*$A30+0),0)+IF(Analyse!$E$4="X",INDIRECT("'DATA - økonomi'!G"&amp;4+15*$A30+4*$A30+1),0)+IF(Analyse!$E$104="X",INDIRECT("'DATA - økonomi'!G"&amp;4+15*$A30+4*$A30+2),0)+IF(Analyse!$E$105="X",INDIRECT("'DATA - økonomi'!G"&amp;4+15*$A30+4*$A30+3),0)+IF(Analyse!$E$106="X",INDIRECT("'DATA - økonomi'!G"&amp;4+15*$A30+4*$A30+4),0)+IF(Analyse!$E$107="X",INDIRECT("'DATA - økonomi'!G"&amp;4+15*$A30+4*$A30+5),0)+IF(Analyse!$E$108="X",INDIRECT("'DATA - økonomi'!G"&amp;4+15*$A30+4*$A30+6),0)+IF(Analyse!$E$109="X",INDIRECT("'DATA - økonomi'!G"&amp;4+15*$A30+4*$A30+7),0)+IF(Analyse!$E$110="X",INDIRECT("'DATA - økonomi'!G"&amp;4+15*$A30+4*$A30+8),0)+IF(Analyse!$E$111="X",INDIRECT("'DATA - økonomi'!G"&amp;4+15*$A30+4*$A30+9),0)+IF(Analyse!$E$112="X",INDIRECT("'DATA - økonomi'!G"&amp;4+15*$A30+4*$A30+10),0)+IF(Analyse!$E$115="X",INDIRECT("'DATA - økonomi'!G"&amp;4+15*$A30+4*$A30+11),0)+IF(Analyse!$E$116="X",INDIRECT("'DATA - økonomi'!G"&amp;4+15*$A30+4*$A30+12),0)+IF(Analyse!$E$117="X",INDIRECT("'DATA - økonomi'!G"&amp;4+15*$A30+4*$A30+13),0)+IF(Analyse!$E$129="X",INDIRECT("'DATA - økonomi'!G"&amp;4+15*$A30+4*$A30+14),0)</f>
        <v>0</v>
      </c>
      <c r="H30" s="42">
        <f ca="1">IF(Analyse!$E$3="X",INDIRECT("'DATA - økonomi'!H"&amp;4+15*$A30+4*$A30+0),0)+IF(Analyse!$E$4="X",INDIRECT("'DATA - økonomi'!H"&amp;4+15*$A30+4*$A30+1),0)+IF(Analyse!$E$104="X",INDIRECT("'DATA - økonomi'!H"&amp;4+15*$A30+4*$A30+2),0)+IF(Analyse!$E$105="X",INDIRECT("'DATA - økonomi'!H"&amp;4+15*$A30+4*$A30+3),0)+IF(Analyse!$E$106="X",INDIRECT("'DATA - økonomi'!H"&amp;4+15*$A30+4*$A30+4),0)+IF(Analyse!$E$107="X",INDIRECT("'DATA - økonomi'!H"&amp;4+15*$A30+4*$A30+5),0)+IF(Analyse!$E$108="X",INDIRECT("'DATA - økonomi'!H"&amp;4+15*$A30+4*$A30+6),0)+IF(Analyse!$E$109="X",INDIRECT("'DATA - økonomi'!H"&amp;4+15*$A30+4*$A30+7),0)+IF(Analyse!$E$110="X",INDIRECT("'DATA - økonomi'!H"&amp;4+15*$A30+4*$A30+8),0)+IF(Analyse!$E$111="X",INDIRECT("'DATA - økonomi'!H"&amp;4+15*$A30+4*$A30+9),0)+IF(Analyse!$E$112="X",INDIRECT("'DATA - økonomi'!H"&amp;4+15*$A30+4*$A30+10),0)+IF(Analyse!$E$115="X",INDIRECT("'DATA - økonomi'!H"&amp;4+15*$A30+4*$A30+11),0)+IF(Analyse!$E$116="X",INDIRECT("'DATA - økonomi'!H"&amp;4+15*$A30+4*$A30+12),0)+IF(Analyse!$E$117="X",INDIRECT("'DATA - økonomi'!H"&amp;4+15*$A30+4*$A30+13),0)+IF(Analyse!$E$129="X",INDIRECT("'DATA - økonomi'!H"&amp;4+15*$A30+4*$A30+14),0)</f>
        <v>0</v>
      </c>
      <c r="I30" s="42">
        <f ca="1">IF(Analyse!$E$3="X",INDIRECT("'DATA - økonomi'!I"&amp;4+15*$A30+4*$A30+0),0)+IF(Analyse!$E$4="X",INDIRECT("'DATA - økonomi'!I"&amp;4+15*$A30+4*$A30+1),0)+IF(Analyse!$E$104="X",INDIRECT("'DATA - økonomi'!I"&amp;4+15*$A30+4*$A30+2),0)+IF(Analyse!$E$105="X",INDIRECT("'DATA - økonomi'!I"&amp;4+15*$A30+4*$A30+3),0)+IF(Analyse!$E$106="X",INDIRECT("'DATA - økonomi'!I"&amp;4+15*$A30+4*$A30+4),0)+IF(Analyse!$E$107="X",INDIRECT("'DATA - økonomi'!I"&amp;4+15*$A30+4*$A30+5),0)+IF(Analyse!$E$108="X",INDIRECT("'DATA - økonomi'!I"&amp;4+15*$A30+4*$A30+6),0)+IF(Analyse!$E$109="X",INDIRECT("'DATA - økonomi'!I"&amp;4+15*$A30+4*$A30+7),0)+IF(Analyse!$E$110="X",INDIRECT("'DATA - økonomi'!I"&amp;4+15*$A30+4*$A30+8),0)+IF(Analyse!$E$111="X",INDIRECT("'DATA - økonomi'!I"&amp;4+15*$A30+4*$A30+9),0)+IF(Analyse!$E$112="X",INDIRECT("'DATA - økonomi'!I"&amp;4+15*$A30+4*$A30+10),0)+IF(Analyse!$E$115="X",INDIRECT("'DATA - økonomi'!I"&amp;4+15*$A30+4*$A30+11),0)+IF(Analyse!$E$116="X",INDIRECT("'DATA - økonomi'!I"&amp;4+15*$A30+4*$A30+12),0)+IF(Analyse!$E$117="X",INDIRECT("'DATA - økonomi'!I"&amp;4+15*$A30+4*$A30+13),0)+IF(Analyse!$E$129="X",INDIRECT("'DATA - økonomi'!I"&amp;4+15*$A30+4*$A30+14),0)</f>
        <v>0</v>
      </c>
      <c r="J30" s="42">
        <f ca="1">IF(Analyse!$E$3="X",INDIRECT("'DATA - økonomi'!J"&amp;4+15*$A30+4*$A30+0),0)+IF(Analyse!$E$4="X",INDIRECT("'DATA - økonomi'!J"&amp;4+15*$A30+4*$A30+1),0)+IF(Analyse!$E$104="X",INDIRECT("'DATA - økonomi'!J"&amp;4+15*$A30+4*$A30+2),0)+IF(Analyse!$E$105="X",INDIRECT("'DATA - økonomi'!J"&amp;4+15*$A30+4*$A30+3),0)+IF(Analyse!$E$106="X",INDIRECT("'DATA - økonomi'!J"&amp;4+15*$A30+4*$A30+4),0)+IF(Analyse!$E$107="X",INDIRECT("'DATA - økonomi'!J"&amp;4+15*$A30+4*$A30+5),0)+IF(Analyse!$E$108="X",INDIRECT("'DATA - økonomi'!J"&amp;4+15*$A30+4*$A30+6),0)+IF(Analyse!$E$109="X",INDIRECT("'DATA - økonomi'!J"&amp;4+15*$A30+4*$A30+7),0)+IF(Analyse!$E$110="X",INDIRECT("'DATA - økonomi'!J"&amp;4+15*$A30+4*$A30+8),0)+IF(Analyse!$E$111="X",INDIRECT("'DATA - økonomi'!J"&amp;4+15*$A30+4*$A30+9),0)+IF(Analyse!$E$112="X",INDIRECT("'DATA - økonomi'!J"&amp;4+15*$A30+4*$A30+10),0)+IF(Analyse!$E$115="X",INDIRECT("'DATA - økonomi'!J"&amp;4+15*$A30+4*$A30+11),0)+IF(Analyse!$E$116="X",INDIRECT("'DATA - økonomi'!J"&amp;4+15*$A30+4*$A30+12),0)+IF(Analyse!$E$117="X",INDIRECT("'DATA - økonomi'!J"&amp;4+15*$A30+4*$A30+13),0)+IF(Analyse!$E$129="X",INDIRECT("'DATA - økonomi'!J"&amp;4+15*$A30+4*$A30+14),0)</f>
        <v>0</v>
      </c>
      <c r="K30" s="42">
        <f ca="1">IF(Analyse!$E$3="X",INDIRECT("'DATA - økonomi'!K"&amp;4+15*$A30+4*$A30+0),0)+IF(Analyse!$E$4="X",INDIRECT("'DATA - økonomi'!K"&amp;4+15*$A30+4*$A30+1),0)+IF(Analyse!$E$104="X",INDIRECT("'DATA - økonomi'!K"&amp;4+15*$A30+4*$A30+2),0)+IF(Analyse!$E$105="X",INDIRECT("'DATA - økonomi'!K"&amp;4+15*$A30+4*$A30+3),0)+IF(Analyse!$E$106="X",INDIRECT("'DATA - økonomi'!K"&amp;4+15*$A30+4*$A30+4),0)+IF(Analyse!$E$107="X",INDIRECT("'DATA - økonomi'!K"&amp;4+15*$A30+4*$A30+5),0)+IF(Analyse!$E$108="X",INDIRECT("'DATA - økonomi'!K"&amp;4+15*$A30+4*$A30+6),0)+IF(Analyse!$E$109="X",INDIRECT("'DATA - økonomi'!K"&amp;4+15*$A30+4*$A30+7),0)+IF(Analyse!$E$110="X",INDIRECT("'DATA - økonomi'!K"&amp;4+15*$A30+4*$A30+8),0)+IF(Analyse!$E$111="X",INDIRECT("'DATA - økonomi'!K"&amp;4+15*$A30+4*$A30+9),0)+IF(Analyse!$E$112="X",INDIRECT("'DATA - økonomi'!K"&amp;4+15*$A30+4*$A30+10),0)+IF(Analyse!$E$115="X",INDIRECT("'DATA - økonomi'!K"&amp;4+15*$A30+4*$A30+11),0)+IF(Analyse!$E$116="X",INDIRECT("'DATA - økonomi'!K"&amp;4+15*$A30+4*$A30+12),0)+IF(Analyse!$E$117="X",INDIRECT("'DATA - økonomi'!K"&amp;4+15*$A30+4*$A30+13),0)+IF(Analyse!$E$129="X",INDIRECT("'DATA - økonomi'!K"&amp;4+15*$A30+4*$A30+14),0)</f>
        <v>0</v>
      </c>
      <c r="L30" s="42">
        <f ca="1">IF(Analyse!$E$3="X",INDIRECT("'DATA - økonomi'!L"&amp;4+15*$A30+4*$A30+0),0)+IF(Analyse!$E$4="X",INDIRECT("'DATA - økonomi'!L"&amp;4+15*$A30+4*$A30+1),0)+IF(Analyse!$E$104="X",INDIRECT("'DATA - økonomi'!L"&amp;4+15*$A30+4*$A30+2),0)+IF(Analyse!$E$105="X",INDIRECT("'DATA - økonomi'!L"&amp;4+15*$A30+4*$A30+3),0)+IF(Analyse!$E$106="X",INDIRECT("'DATA - økonomi'!L"&amp;4+15*$A30+4*$A30+4),0)+IF(Analyse!$E$107="X",INDIRECT("'DATA - økonomi'!L"&amp;4+15*$A30+4*$A30+5),0)+IF(Analyse!$E$108="X",INDIRECT("'DATA - økonomi'!L"&amp;4+15*$A30+4*$A30+6),0)+IF(Analyse!$E$109="X",INDIRECT("'DATA - økonomi'!L"&amp;4+15*$A30+4*$A30+7),0)+IF(Analyse!$E$110="X",INDIRECT("'DATA - økonomi'!L"&amp;4+15*$A30+4*$A30+8),0)+IF(Analyse!$E$111="X",INDIRECT("'DATA - økonomi'!L"&amp;4+15*$A30+4*$A30+9),0)+IF(Analyse!$E$112="X",INDIRECT("'DATA - økonomi'!L"&amp;4+15*$A30+4*$A30+10),0)+IF(Analyse!$E$115="X",INDIRECT("'DATA - økonomi'!L"&amp;4+15*$A30+4*$A30+11),0)+IF(Analyse!$E$116="X",INDIRECT("'DATA - økonomi'!L"&amp;4+15*$A30+4*$A30+12),0)+IF(Analyse!$E$117="X",INDIRECT("'DATA - økonomi'!L"&amp;4+15*$A30+4*$A30+13),0)+IF(Analyse!$E$129="X",INDIRECT("'DATA - økonomi'!L"&amp;4+15*$A30+4*$A30+14),0)</f>
        <v>0</v>
      </c>
      <c r="M30" s="42">
        <f ca="1">IF(Analyse!$E$3="X",INDIRECT("'DATA - økonomi'!M"&amp;4+15*$A30+4*$A30+0),0)+IF(Analyse!$E$4="X",INDIRECT("'DATA - økonomi'!M"&amp;4+15*$A30+4*$A30+1),0)+IF(Analyse!$E$104="X",INDIRECT("'DATA - økonomi'!M"&amp;4+15*$A30+4*$A30+2),0)+IF(Analyse!$E$105="X",INDIRECT("'DATA - økonomi'!M"&amp;4+15*$A30+4*$A30+3),0)+IF(Analyse!$E$106="X",INDIRECT("'DATA - økonomi'!M"&amp;4+15*$A30+4*$A30+4),0)+IF(Analyse!$E$107="X",INDIRECT("'DATA - økonomi'!M"&amp;4+15*$A30+4*$A30+5),0)+IF(Analyse!$E$108="X",INDIRECT("'DATA - økonomi'!M"&amp;4+15*$A30+4*$A30+6),0)+IF(Analyse!$E$109="X",INDIRECT("'DATA - økonomi'!M"&amp;4+15*$A30+4*$A30+7),0)+IF(Analyse!$E$110="X",INDIRECT("'DATA - økonomi'!M"&amp;4+15*$A30+4*$A30+8),0)+IF(Analyse!$E$111="X",INDIRECT("'DATA - økonomi'!M"&amp;4+15*$A30+4*$A30+9),0)+IF(Analyse!$E$112="X",INDIRECT("'DATA - økonomi'!M"&amp;4+15*$A30+4*$A30+10),0)+IF(Analyse!$E$115="X",INDIRECT("'DATA - økonomi'!M"&amp;4+15*$A30+4*$A30+11),0)+IF(Analyse!$E$116="X",INDIRECT("'DATA - økonomi'!M"&amp;4+15*$A30+4*$A30+12),0)+IF(Analyse!$E$117="X",INDIRECT("'DATA - økonomi'!M"&amp;4+15*$A30+4*$A30+13),0)+IF(Analyse!$E$129="X",INDIRECT("'DATA - økonomi'!M"&amp;4+15*$A30+4*$A30+14),0)</f>
        <v>0</v>
      </c>
      <c r="N30" s="38"/>
      <c r="O30" s="41" t="s">
        <v>38</v>
      </c>
      <c r="P30" s="42">
        <f ca="1">IF(Analyse!$E$3="X",INDIRECT("'DATA - økonomi'!P"&amp;4+15*$A30+4*$A30+0),0)+IF(Analyse!$E$4="X",INDIRECT("'DATA - økonomi'!P"&amp;4+15*$A30+4*$A30+1),0)+IF(Analyse!$E$104="X",INDIRECT("'DATA - økonomi'!P"&amp;4+15*$A30+4*$A30+2),0)+IF(Analyse!$E$105="X",INDIRECT("'DATA - økonomi'!P"&amp;4+15*$A30+4*$A30+3),0)+IF(Analyse!$E$106="X",INDIRECT("'DATA - økonomi'!P"&amp;4+15*$A30+4*$A30+4),0)+IF(Analyse!$E$107="X",INDIRECT("'DATA - økonomi'!P"&amp;4+15*$A30+4*$A30+5),0)+IF(Analyse!$E$108="X",INDIRECT("'DATA - økonomi'!P"&amp;4+15*$A30+4*$A30+6),0)+IF(Analyse!$E$109="X",INDIRECT("'DATA - økonomi'!P"&amp;4+15*$A30+4*$A30+7),0)+IF(Analyse!$E$110="X",INDIRECT("'DATA - økonomi'!P"&amp;4+15*$A30+4*$A30+8),0)+IF(Analyse!$E$111="X",INDIRECT("'DATA - økonomi'!P"&amp;4+15*$A30+4*$A30+9),0)+IF(Analyse!$E$112="X",INDIRECT("'DATA - økonomi'!P"&amp;4+15*$A30+4*$A30+10),0)+IF(Analyse!$E$115="X",INDIRECT("'DATA - økonomi'!P"&amp;4+15*$A30+4*$A30+11),0)+IF(Analyse!$E$116="X",INDIRECT("'DATA - økonomi'!P"&amp;4+15*$A30+4*$A30+12),0)+IF(Analyse!$E$117="X",INDIRECT("'DATA - økonomi'!P"&amp;4+15*$A30+4*$A30+13),0)+IF(Analyse!$E$129="X",INDIRECT("'DATA - økonomi'!P"&amp;4+15*$A30+4*$A30+14),0)</f>
        <v>0</v>
      </c>
      <c r="Q30" s="42">
        <f ca="1">IF(Analyse!$E$3="X",INDIRECT("'DATA - økonomi'!Q"&amp;4+15*$A30+4*$A30+0),0)+IF(Analyse!$E$4="X",INDIRECT("'DATA - økonomi'!Q"&amp;4+15*$A30+4*$A30+1),0)+IF(Analyse!$E$104="X",INDIRECT("'DATA - økonomi'!Q"&amp;4+15*$A30+4*$A30+2),0)+IF(Analyse!$E$105="X",INDIRECT("'DATA - økonomi'!Q"&amp;4+15*$A30+4*$A30+3),0)+IF(Analyse!$E$106="X",INDIRECT("'DATA - økonomi'!Q"&amp;4+15*$A30+4*$A30+4),0)+IF(Analyse!$E$107="X",INDIRECT("'DATA - økonomi'!Q"&amp;4+15*$A30+4*$A30+5),0)+IF(Analyse!$E$108="X",INDIRECT("'DATA - økonomi'!Q"&amp;4+15*$A30+4*$A30+6),0)+IF(Analyse!$E$109="X",INDIRECT("'DATA - økonomi'!Q"&amp;4+15*$A30+4*$A30+7),0)+IF(Analyse!$E$110="X",INDIRECT("'DATA - økonomi'!Q"&amp;4+15*$A30+4*$A30+8),0)+IF(Analyse!$E$111="X",INDIRECT("'DATA - økonomi'!Q"&amp;4+15*$A30+4*$A30+9),0)+IF(Analyse!$E$112="X",INDIRECT("'DATA - økonomi'!Q"&amp;4+15*$A30+4*$A30+10),0)+IF(Analyse!$E$115="X",INDIRECT("'DATA - økonomi'!Q"&amp;4+15*$A30+4*$A30+11),0)+IF(Analyse!$E$116="X",INDIRECT("'DATA - økonomi'!Q"&amp;4+15*$A30+4*$A30+12),0)+IF(Analyse!$E$117="X",INDIRECT("'DATA - økonomi'!Q"&amp;4+15*$A30+4*$A30+13),0)+IF(Analyse!$E$129="X",INDIRECT("'DATA - økonomi'!Q"&amp;4+15*$A30+4*$A30+14),0)</f>
        <v>0</v>
      </c>
      <c r="R30" s="42">
        <f ca="1">IF(Analyse!$E$3="X",INDIRECT("'DATA - økonomi'!R"&amp;4+15*$A30+4*$A30+0),0)+IF(Analyse!$E$4="X",INDIRECT("'DATA - økonomi'!R"&amp;4+15*$A30+4*$A30+1),0)+IF(Analyse!$E$104="X",INDIRECT("'DATA - økonomi'!R"&amp;4+15*$A30+4*$A30+2),0)+IF(Analyse!$E$105="X",INDIRECT("'DATA - økonomi'!R"&amp;4+15*$A30+4*$A30+3),0)+IF(Analyse!$E$106="X",INDIRECT("'DATA - økonomi'!R"&amp;4+15*$A30+4*$A30+4),0)+IF(Analyse!$E$107="X",INDIRECT("'DATA - økonomi'!R"&amp;4+15*$A30+4*$A30+5),0)+IF(Analyse!$E$108="X",INDIRECT("'DATA - økonomi'!R"&amp;4+15*$A30+4*$A30+6),0)+IF(Analyse!$E$109="X",INDIRECT("'DATA - økonomi'!R"&amp;4+15*$A30+4*$A30+7),0)+IF(Analyse!$E$110="X",INDIRECT("'DATA - økonomi'!R"&amp;4+15*$A30+4*$A30+8),0)+IF(Analyse!$E$111="X",INDIRECT("'DATA - økonomi'!R"&amp;4+15*$A30+4*$A30+9),0)+IF(Analyse!$E$112="X",INDIRECT("'DATA - økonomi'!R"&amp;4+15*$A30+4*$A30+10),0)+IF(Analyse!$E$115="X",INDIRECT("'DATA - økonomi'!R"&amp;4+15*$A30+4*$A30+11),0)+IF(Analyse!$E$116="X",INDIRECT("'DATA - økonomi'!R"&amp;4+15*$A30+4*$A30+12),0)+IF(Analyse!$E$117="X",INDIRECT("'DATA - økonomi'!R"&amp;4+15*$A30+4*$A30+13),0)+IF(Analyse!$E$129="X",INDIRECT("'DATA - økonomi'!R"&amp;4+15*$A30+4*$A30+14),0)</f>
        <v>0</v>
      </c>
      <c r="S30" s="42">
        <f ca="1">IF(Analyse!$E$3="X",INDIRECT("'DATA - økonomi'!S"&amp;4+15*$A30+4*$A30+0),0)+IF(Analyse!$E$4="X",INDIRECT("'DATA - økonomi'!S"&amp;4+15*$A30+4*$A30+1),0)+IF(Analyse!$E$104="X",INDIRECT("'DATA - økonomi'!S"&amp;4+15*$A30+4*$A30+2),0)+IF(Analyse!$E$105="X",INDIRECT("'DATA - økonomi'!S"&amp;4+15*$A30+4*$A30+3),0)+IF(Analyse!$E$106="X",INDIRECT("'DATA - økonomi'!S"&amp;4+15*$A30+4*$A30+4),0)+IF(Analyse!$E$107="X",INDIRECT("'DATA - økonomi'!S"&amp;4+15*$A30+4*$A30+5),0)+IF(Analyse!$E$108="X",INDIRECT("'DATA - økonomi'!S"&amp;4+15*$A30+4*$A30+6),0)+IF(Analyse!$E$109="X",INDIRECT("'DATA - økonomi'!S"&amp;4+15*$A30+4*$A30+7),0)+IF(Analyse!$E$110="X",INDIRECT("'DATA - økonomi'!S"&amp;4+15*$A30+4*$A30+8),0)+IF(Analyse!$E$111="X",INDIRECT("'DATA - økonomi'!S"&amp;4+15*$A30+4*$A30+9),0)+IF(Analyse!$E$112="X",INDIRECT("'DATA - økonomi'!S"&amp;4+15*$A30+4*$A30+10),0)+IF(Analyse!$E$115="X",INDIRECT("'DATA - økonomi'!S"&amp;4+15*$A30+4*$A30+11),0)+IF(Analyse!$E$116="X",INDIRECT("'DATA - økonomi'!S"&amp;4+15*$A30+4*$A30+12),0)+IF(Analyse!$E$117="X",INDIRECT("'DATA - økonomi'!S"&amp;4+15*$A30+4*$A30+13),0)+IF(Analyse!$E$129="X",INDIRECT("'DATA - økonomi'!S"&amp;4+15*$A30+4*$A30+14),0)</f>
        <v>0</v>
      </c>
      <c r="T30" s="42">
        <f ca="1">IF(Analyse!$E$3="X",INDIRECT("'DATA - økonomi'!T"&amp;4+15*$A30+4*$A30+0),0)+IF(Analyse!$E$4="X",INDIRECT("'DATA - økonomi'!T"&amp;4+15*$A30+4*$A30+1),0)+IF(Analyse!$E$104="X",INDIRECT("'DATA - økonomi'!T"&amp;4+15*$A30+4*$A30+2),0)+IF(Analyse!$E$105="X",INDIRECT("'DATA - økonomi'!T"&amp;4+15*$A30+4*$A30+3),0)+IF(Analyse!$E$106="X",INDIRECT("'DATA - økonomi'!T"&amp;4+15*$A30+4*$A30+4),0)+IF(Analyse!$E$107="X",INDIRECT("'DATA - økonomi'!T"&amp;4+15*$A30+4*$A30+5),0)+IF(Analyse!$E$108="X",INDIRECT("'DATA - økonomi'!T"&amp;4+15*$A30+4*$A30+6),0)+IF(Analyse!$E$109="X",INDIRECT("'DATA - økonomi'!T"&amp;4+15*$A30+4*$A30+7),0)+IF(Analyse!$E$110="X",INDIRECT("'DATA - økonomi'!T"&amp;4+15*$A30+4*$A30+8),0)+IF(Analyse!$E$111="X",INDIRECT("'DATA - økonomi'!T"&amp;4+15*$A30+4*$A30+9),0)+IF(Analyse!$E$112="X",INDIRECT("'DATA - økonomi'!T"&amp;4+15*$A30+4*$A30+10),0)+IF(Analyse!$E$115="X",INDIRECT("'DATA - økonomi'!T"&amp;4+15*$A30+4*$A30+11),0)+IF(Analyse!$E$116="X",INDIRECT("'DATA - økonomi'!T"&amp;4+15*$A30+4*$A30+12),0)+IF(Analyse!$E$117="X",INDIRECT("'DATA - økonomi'!T"&amp;4+15*$A30+4*$A30+13),0)+IF(Analyse!$E$129="X",INDIRECT("'DATA - økonomi'!T"&amp;4+15*$A30+4*$A30+14),0)</f>
        <v>0</v>
      </c>
      <c r="U30" s="42">
        <f ca="1">IF(Analyse!$E$3="X",INDIRECT("'DATA - økonomi'!U"&amp;4+15*$A30+4*$A30+0),0)+IF(Analyse!$E$4="X",INDIRECT("'DATA - økonomi'!U"&amp;4+15*$A30+4*$A30+1),0)+IF(Analyse!$E$104="X",INDIRECT("'DATA - økonomi'!U"&amp;4+15*$A30+4*$A30+2),0)+IF(Analyse!$E$105="X",INDIRECT("'DATA - økonomi'!U"&amp;4+15*$A30+4*$A30+3),0)+IF(Analyse!$E$106="X",INDIRECT("'DATA - økonomi'!U"&amp;4+15*$A30+4*$A30+4),0)+IF(Analyse!$E$107="X",INDIRECT("'DATA - økonomi'!U"&amp;4+15*$A30+4*$A30+5),0)+IF(Analyse!$E$108="X",INDIRECT("'DATA - økonomi'!U"&amp;4+15*$A30+4*$A30+6),0)+IF(Analyse!$E$109="X",INDIRECT("'DATA - økonomi'!U"&amp;4+15*$A30+4*$A30+7),0)+IF(Analyse!$E$110="X",INDIRECT("'DATA - økonomi'!U"&amp;4+15*$A30+4*$A30+8),0)+IF(Analyse!$E$111="X",INDIRECT("'DATA - økonomi'!U"&amp;4+15*$A30+4*$A30+9),0)+IF(Analyse!$E$112="X",INDIRECT("'DATA - økonomi'!U"&amp;4+15*$A30+4*$A30+10),0)+IF(Analyse!$E$115="X",INDIRECT("'DATA - økonomi'!U"&amp;4+15*$A30+4*$A30+11),0)+IF(Analyse!$E$116="X",INDIRECT("'DATA - økonomi'!U"&amp;4+15*$A30+4*$A30+12),0)+IF(Analyse!$E$117="X",INDIRECT("'DATA - økonomi'!U"&amp;4+15*$A30+4*$A30+13),0)+IF(Analyse!$E$129="X",INDIRECT("'DATA - økonomi'!U"&amp;4+15*$A30+4*$A30+14),0)</f>
        <v>0</v>
      </c>
      <c r="V30" s="42">
        <f ca="1">IF(Analyse!$E$3="X",INDIRECT("'DATA - økonomi'!V"&amp;4+15*$A30+4*$A30+0),0)+IF(Analyse!$E$4="X",INDIRECT("'DATA - økonomi'!V"&amp;4+15*$A30+4*$A30+1),0)+IF(Analyse!$E$104="X",INDIRECT("'DATA - økonomi'!V"&amp;4+15*$A30+4*$A30+2),0)+IF(Analyse!$E$105="X",INDIRECT("'DATA - økonomi'!V"&amp;4+15*$A30+4*$A30+3),0)+IF(Analyse!$E$106="X",INDIRECT("'DATA - økonomi'!V"&amp;4+15*$A30+4*$A30+4),0)+IF(Analyse!$E$107="X",INDIRECT("'DATA - økonomi'!V"&amp;4+15*$A30+4*$A30+5),0)+IF(Analyse!$E$108="X",INDIRECT("'DATA - økonomi'!V"&amp;4+15*$A30+4*$A30+6),0)+IF(Analyse!$E$109="X",INDIRECT("'DATA - økonomi'!V"&amp;4+15*$A30+4*$A30+7),0)+IF(Analyse!$E$110="X",INDIRECT("'DATA - økonomi'!V"&amp;4+15*$A30+4*$A30+8),0)+IF(Analyse!$E$111="X",INDIRECT("'DATA - økonomi'!V"&amp;4+15*$A30+4*$A30+9),0)+IF(Analyse!$E$112="X",INDIRECT("'DATA - økonomi'!V"&amp;4+15*$A30+4*$A30+10),0)+IF(Analyse!$E$115="X",INDIRECT("'DATA - økonomi'!V"&amp;4+15*$A30+4*$A30+11),0)+IF(Analyse!$E$116="X",INDIRECT("'DATA - økonomi'!V"&amp;4+15*$A30+4*$A30+12),0)+IF(Analyse!$E$117="X",INDIRECT("'DATA - økonomi'!V"&amp;4+15*$A30+4*$A30+13),0)+IF(Analyse!$E$129="X",INDIRECT("'DATA - økonomi'!V"&amp;4+15*$A30+4*$A30+14),0)</f>
        <v>0</v>
      </c>
      <c r="W30" s="42">
        <f ca="1">IF(Analyse!$E$3="X",INDIRECT("'DATA - økonomi'!W"&amp;4+15*$A30+4*$A30+0),0)+IF(Analyse!$E$4="X",INDIRECT("'DATA - økonomi'!W"&amp;4+15*$A30+4*$A30+1),0)+IF(Analyse!$E$104="X",INDIRECT("'DATA - økonomi'!W"&amp;4+15*$A30+4*$A30+2),0)+IF(Analyse!$E$105="X",INDIRECT("'DATA - økonomi'!W"&amp;4+15*$A30+4*$A30+3),0)+IF(Analyse!$E$106="X",INDIRECT("'DATA - økonomi'!W"&amp;4+15*$A30+4*$A30+4),0)+IF(Analyse!$E$107="X",INDIRECT("'DATA - økonomi'!W"&amp;4+15*$A30+4*$A30+5),0)+IF(Analyse!$E$108="X",INDIRECT("'DATA - økonomi'!W"&amp;4+15*$A30+4*$A30+6),0)+IF(Analyse!$E$109="X",INDIRECT("'DATA - økonomi'!W"&amp;4+15*$A30+4*$A30+7),0)+IF(Analyse!$E$110="X",INDIRECT("'DATA - økonomi'!W"&amp;4+15*$A30+4*$A30+8),0)+IF(Analyse!$E$111="X",INDIRECT("'DATA - økonomi'!W"&amp;4+15*$A30+4*$A30+9),0)+IF(Analyse!$E$112="X",INDIRECT("'DATA - økonomi'!W"&amp;4+15*$A30+4*$A30+10),0)+IF(Analyse!$E$115="X",INDIRECT("'DATA - økonomi'!W"&amp;4+15*$A30+4*$A30+11),0)+IF(Analyse!$E$116="X",INDIRECT("'DATA - økonomi'!W"&amp;4+15*$A30+4*$A30+12),0)+IF(Analyse!$E$117="X",INDIRECT("'DATA - økonomi'!W"&amp;4+15*$A30+4*$A30+13),0)+IF(Analyse!$E$129="X",INDIRECT("'DATA - økonomi'!W"&amp;4+15*$A30+4*$A30+14),0)</f>
        <v>0</v>
      </c>
      <c r="X30" s="42">
        <f ca="1">IF(Analyse!$E$3="X",INDIRECT("'DATA - økonomi'!X"&amp;4+15*$A30+4*$A30+0),0)+IF(Analyse!$E$4="X",INDIRECT("'DATA - økonomi'!X"&amp;4+15*$A30+4*$A30+1),0)+IF(Analyse!$E$104="X",INDIRECT("'DATA - økonomi'!X"&amp;4+15*$A30+4*$A30+2),0)+IF(Analyse!$E$105="X",INDIRECT("'DATA - økonomi'!X"&amp;4+15*$A30+4*$A30+3),0)+IF(Analyse!$E$106="X",INDIRECT("'DATA - økonomi'!X"&amp;4+15*$A30+4*$A30+4),0)+IF(Analyse!$E$107="X",INDIRECT("'DATA - økonomi'!X"&amp;4+15*$A30+4*$A30+5),0)+IF(Analyse!$E$108="X",INDIRECT("'DATA - økonomi'!X"&amp;4+15*$A30+4*$A30+6),0)+IF(Analyse!$E$109="X",INDIRECT("'DATA - økonomi'!X"&amp;4+15*$A30+4*$A30+7),0)+IF(Analyse!$E$110="X",INDIRECT("'DATA - økonomi'!X"&amp;4+15*$A30+4*$A30+8),0)+IF(Analyse!$E$111="X",INDIRECT("'DATA - økonomi'!X"&amp;4+15*$A30+4*$A30+9),0)+IF(Analyse!$E$112="X",INDIRECT("'DATA - økonomi'!X"&amp;4+15*$A30+4*$A30+10),0)+IF(Analyse!$E$115="X",INDIRECT("'DATA - økonomi'!X"&amp;4+15*$A30+4*$A30+11),0)+IF(Analyse!$E$116="X",INDIRECT("'DATA - økonomi'!X"&amp;4+15*$A30+4*$A30+12),0)+IF(Analyse!$E$117="X",INDIRECT("'DATA - økonomi'!X"&amp;4+15*$A30+4*$A30+13),0)+IF(Analyse!$E$129="X",INDIRECT("'DATA - økonomi'!X"&amp;4+15*$A30+4*$A30+14),0)</f>
        <v>0</v>
      </c>
      <c r="Y30" s="42">
        <f ca="1">IF(Analyse!$E$3="X",INDIRECT("'DATA - økonomi'!Y"&amp;4+15*$A30+4*$A30+0),0)+IF(Analyse!$E$4="X",INDIRECT("'DATA - økonomi'!Y"&amp;4+15*$A30+4*$A30+1),0)+IF(Analyse!$E$104="X",INDIRECT("'DATA - økonomi'!Y"&amp;4+15*$A30+4*$A30+2),0)+IF(Analyse!$E$105="X",INDIRECT("'DATA - økonomi'!Y"&amp;4+15*$A30+4*$A30+3),0)+IF(Analyse!$E$106="X",INDIRECT("'DATA - økonomi'!Y"&amp;4+15*$A30+4*$A30+4),0)+IF(Analyse!$E$107="X",INDIRECT("'DATA - økonomi'!Y"&amp;4+15*$A30+4*$A30+5),0)+IF(Analyse!$E$108="X",INDIRECT("'DATA - økonomi'!Y"&amp;4+15*$A30+4*$A30+6),0)+IF(Analyse!$E$109="X",INDIRECT("'DATA - økonomi'!Y"&amp;4+15*$A30+4*$A30+7),0)+IF(Analyse!$E$110="X",INDIRECT("'DATA - økonomi'!Y"&amp;4+15*$A30+4*$A30+8),0)+IF(Analyse!$E$111="X",INDIRECT("'DATA - økonomi'!Y"&amp;4+15*$A30+4*$A30+9),0)+IF(Analyse!$E$112="X",INDIRECT("'DATA - økonomi'!Y"&amp;4+15*$A30+4*$A30+10),0)+IF(Analyse!$E$115="X",INDIRECT("'DATA - økonomi'!Y"&amp;4+15*$A30+4*$A30+11),0)+IF(Analyse!$E$116="X",INDIRECT("'DATA - økonomi'!Y"&amp;4+15*$A30+4*$A30+12),0)+IF(Analyse!$E$117="X",INDIRECT("'DATA - økonomi'!Y"&amp;4+15*$A30+4*$A30+13),0)+IF(Analyse!$E$129="X",INDIRECT("'DATA - økonomi'!Y"&amp;4+15*$A30+4*$A30+14),0)</f>
        <v>0</v>
      </c>
      <c r="Z30" s="42">
        <f ca="1">IF(Analyse!$E$3="X",INDIRECT("'DATA - økonomi'!Z"&amp;4+15*$A30+4*$A30+0),0)+IF(Analyse!$E$4="X",INDIRECT("'DATA - økonomi'!Z"&amp;4+15*$A30+4*$A30+1),0)+IF(Analyse!$E$104="X",INDIRECT("'DATA - økonomi'!Z"&amp;4+15*$A30+4*$A30+2),0)+IF(Analyse!$E$105="X",INDIRECT("'DATA - økonomi'!Z"&amp;4+15*$A30+4*$A30+3),0)+IF(Analyse!$E$106="X",INDIRECT("'DATA - økonomi'!Z"&amp;4+15*$A30+4*$A30+4),0)+IF(Analyse!$E$107="X",INDIRECT("'DATA - økonomi'!Z"&amp;4+15*$A30+4*$A30+5),0)+IF(Analyse!$E$108="X",INDIRECT("'DATA - økonomi'!Z"&amp;4+15*$A30+4*$A30+6),0)+IF(Analyse!$E$109="X",INDIRECT("'DATA - økonomi'!Z"&amp;4+15*$A30+4*$A30+7),0)+IF(Analyse!$E$110="X",INDIRECT("'DATA - økonomi'!Z"&amp;4+15*$A30+4*$A30+8),0)+IF(Analyse!$E$111="X",INDIRECT("'DATA - økonomi'!Z"&amp;4+15*$A30+4*$A30+9),0)+IF(Analyse!$E$112="X",INDIRECT("'DATA - økonomi'!Z"&amp;4+15*$A30+4*$A30+10),0)+IF(Analyse!$E$115="X",INDIRECT("'DATA - økonomi'!Z"&amp;4+15*$A30+4*$A30+11),0)+IF(Analyse!$E$116="X",INDIRECT("'DATA - økonomi'!Z"&amp;4+15*$A30+4*$A30+12),0)+IF(Analyse!$E$117="X",INDIRECT("'DATA - økonomi'!Z"&amp;4+15*$A30+4*$A30+13),0)+IF(Analyse!$E$129="X",INDIRECT("'DATA - økonomi'!Z"&amp;4+15*$A30+4*$A30+14),0)</f>
        <v>0</v>
      </c>
      <c r="AA30" s="36"/>
      <c r="AB30" s="41" t="s">
        <v>38</v>
      </c>
      <c r="AC30" s="42">
        <f ca="1">IF(Analyse!$E$3="X",INDIRECT("'DATA - økonomi'!AC"&amp;4+15*$A30+4*$A30+0),0)+IF(Analyse!$E$4="X",INDIRECT("'DATA - økonomi'!AC"&amp;4+15*$A30+4*$A30+1),0)+IF(Analyse!$E$104="X",INDIRECT("'DATA - økonomi'!AC"&amp;4+15*$A30+4*$A30+2),0)+IF(Analyse!$E$105="X",INDIRECT("'DATA - økonomi'!AC"&amp;4+15*$A30+4*$A30+3),0)+IF(Analyse!$E$106="X",INDIRECT("'DATA - økonomi'!AC"&amp;4+15*$A30+4*$A30+4),0)+IF(Analyse!$E$107="X",INDIRECT("'DATA - økonomi'!AC"&amp;4+15*$A30+4*$A30+5),0)+IF(Analyse!$E$108="X",INDIRECT("'DATA - økonomi'!AC"&amp;4+15*$A30+4*$A30+6),0)+IF(Analyse!$E$109="X",INDIRECT("'DATA - økonomi'!AC"&amp;4+15*$A30+4*$A30+7),0)+IF(Analyse!$E$110="X",INDIRECT("'DATA - økonomi'!AC"&amp;4+15*$A30+4*$A30+8),0)+IF(Analyse!$E$111="X",INDIRECT("'DATA - økonomi'!AC"&amp;4+15*$A30+4*$A30+9),0)+IF(Analyse!$E$112="X",INDIRECT("'DATA - økonomi'!AC"&amp;4+15*$A30+4*$A30+10),0)+IF(Analyse!$E$115="X",INDIRECT("'DATA - økonomi'!AC"&amp;4+15*$A30+4*$A30+11),0)+IF(Analyse!$E$116="X",INDIRECT("'DATA - økonomi'!AC"&amp;4+15*$A30+4*$A30+12),0)+IF(Analyse!$E$117="X",INDIRECT("'DATA - økonomi'!AC"&amp;4+15*$A30+4*$A30+13),0)+IF(Analyse!$E$129="X",INDIRECT("'DATA - økonomi'!AC"&amp;4+15*$A30+4*$A30+14),0)</f>
        <v>0</v>
      </c>
      <c r="AD30" s="42">
        <f ca="1">IF(Analyse!$E$3="X",INDIRECT("'DATA - økonomi'!AD"&amp;4+15*$A30+4*$A30+0),0)+IF(Analyse!$E$4="X",INDIRECT("'DATA - økonomi'!AD"&amp;4+15*$A30+4*$A30+1),0)+IF(Analyse!$E$104="X",INDIRECT("'DATA - økonomi'!AD"&amp;4+15*$A30+4*$A30+2),0)+IF(Analyse!$E$105="X",INDIRECT("'DATA - økonomi'!AD"&amp;4+15*$A30+4*$A30+3),0)+IF(Analyse!$E$106="X",INDIRECT("'DATA - økonomi'!AD"&amp;4+15*$A30+4*$A30+4),0)+IF(Analyse!$E$107="X",INDIRECT("'DATA - økonomi'!AD"&amp;4+15*$A30+4*$A30+5),0)+IF(Analyse!$E$108="X",INDIRECT("'DATA - økonomi'!AD"&amp;4+15*$A30+4*$A30+6),0)+IF(Analyse!$E$109="X",INDIRECT("'DATA - økonomi'!AD"&amp;4+15*$A30+4*$A30+7),0)+IF(Analyse!$E$110="X",INDIRECT("'DATA - økonomi'!AD"&amp;4+15*$A30+4*$A30+8),0)+IF(Analyse!$E$111="X",INDIRECT("'DATA - økonomi'!AD"&amp;4+15*$A30+4*$A30+9),0)+IF(Analyse!$E$112="X",INDIRECT("'DATA - økonomi'!AD"&amp;4+15*$A30+4*$A30+10),0)+IF(Analyse!$E$115="X",INDIRECT("'DATA - økonomi'!AD"&amp;4+15*$A30+4*$A30+11),0)+IF(Analyse!$E$116="X",INDIRECT("'DATA - økonomi'!AD"&amp;4+15*$A30+4*$A30+12),0)+IF(Analyse!$E$117="X",INDIRECT("'DATA - økonomi'!AD"&amp;4+15*$A30+4*$A30+13),0)+IF(Analyse!$E$129="X",INDIRECT("'DATA - økonomi'!AD"&amp;4+15*$A30+4*$A30+14),0)</f>
        <v>0</v>
      </c>
      <c r="AE30" s="42">
        <f ca="1">IF(Analyse!$E$3="X",INDIRECT("'DATA - økonomi'!AE"&amp;4+15*$A30+4*$A30+0),0)+IF(Analyse!$E$4="X",INDIRECT("'DATA - økonomi'!AE"&amp;4+15*$A30+4*$A30+1),0)+IF(Analyse!$E$104="X",INDIRECT("'DATA - økonomi'!AE"&amp;4+15*$A30+4*$A30+2),0)+IF(Analyse!$E$105="X",INDIRECT("'DATA - økonomi'!AE"&amp;4+15*$A30+4*$A30+3),0)+IF(Analyse!$E$106="X",INDIRECT("'DATA - økonomi'!AE"&amp;4+15*$A30+4*$A30+4),0)+IF(Analyse!$E$107="X",INDIRECT("'DATA - økonomi'!AE"&amp;4+15*$A30+4*$A30+5),0)+IF(Analyse!$E$108="X",INDIRECT("'DATA - økonomi'!AE"&amp;4+15*$A30+4*$A30+6),0)+IF(Analyse!$E$109="X",INDIRECT("'DATA - økonomi'!AE"&amp;4+15*$A30+4*$A30+7),0)+IF(Analyse!$E$110="X",INDIRECT("'DATA - økonomi'!AE"&amp;4+15*$A30+4*$A30+8),0)+IF(Analyse!$E$111="X",INDIRECT("'DATA - økonomi'!AE"&amp;4+15*$A30+4*$A30+9),0)+IF(Analyse!$E$112="X",INDIRECT("'DATA - økonomi'!AE"&amp;4+15*$A30+4*$A30+10),0)+IF(Analyse!$E$115="X",INDIRECT("'DATA - økonomi'!AE"&amp;4+15*$A30+4*$A30+11),0)+IF(Analyse!$E$116="X",INDIRECT("'DATA - økonomi'!AE"&amp;4+15*$A30+4*$A30+12),0)+IF(Analyse!$E$117="X",INDIRECT("'DATA - økonomi'!AE"&amp;4+15*$A30+4*$A30+13),0)+IF(Analyse!$E$129="X",INDIRECT("'DATA - økonomi'!AE"&amp;4+15*$A30+4*$A30+14),0)</f>
        <v>0</v>
      </c>
      <c r="AF30" s="42">
        <f ca="1">IF(Analyse!$E$3="X",INDIRECT("'DATA - økonomi'!AF"&amp;4+15*$A30+4*$A30+0),0)+IF(Analyse!$E$4="X",INDIRECT("'DATA - økonomi'!AF"&amp;4+15*$A30+4*$A30+1),0)+IF(Analyse!$E$104="X",INDIRECT("'DATA - økonomi'!AF"&amp;4+15*$A30+4*$A30+2),0)+IF(Analyse!$E$105="X",INDIRECT("'DATA - økonomi'!AF"&amp;4+15*$A30+4*$A30+3),0)+IF(Analyse!$E$106="X",INDIRECT("'DATA - økonomi'!AF"&amp;4+15*$A30+4*$A30+4),0)+IF(Analyse!$E$107="X",INDIRECT("'DATA - økonomi'!AF"&amp;4+15*$A30+4*$A30+5),0)+IF(Analyse!$E$108="X",INDIRECT("'DATA - økonomi'!AF"&amp;4+15*$A30+4*$A30+6),0)+IF(Analyse!$E$109="X",INDIRECT("'DATA - økonomi'!AF"&amp;4+15*$A30+4*$A30+7),0)+IF(Analyse!$E$110="X",INDIRECT("'DATA - økonomi'!AF"&amp;4+15*$A30+4*$A30+8),0)+IF(Analyse!$E$111="X",INDIRECT("'DATA - økonomi'!AF"&amp;4+15*$A30+4*$A30+9),0)+IF(Analyse!$E$112="X",INDIRECT("'DATA - økonomi'!AF"&amp;4+15*$A30+4*$A30+10),0)+IF(Analyse!$E$115="X",INDIRECT("'DATA - økonomi'!AF"&amp;4+15*$A30+4*$A30+11),0)+IF(Analyse!$E$116="X",INDIRECT("'DATA - økonomi'!AF"&amp;4+15*$A30+4*$A30+12),0)+IF(Analyse!$E$117="X",INDIRECT("'DATA - økonomi'!AF"&amp;4+15*$A30+4*$A30+13),0)+IF(Analyse!$E$129="X",INDIRECT("'DATA - økonomi'!AF"&amp;4+15*$A30+4*$A30+14),0)</f>
        <v>0</v>
      </c>
      <c r="AG30" s="42">
        <f ca="1">IF(Analyse!$E$3="X",INDIRECT("'DATA - økonomi'!AG"&amp;4+15*$A30+4*$A30+0),0)+IF(Analyse!$E$4="X",INDIRECT("'DATA - økonomi'!AG"&amp;4+15*$A30+4*$A30+1),0)+IF(Analyse!$E$104="X",INDIRECT("'DATA - økonomi'!AG"&amp;4+15*$A30+4*$A30+2),0)+IF(Analyse!$E$105="X",INDIRECT("'DATA - økonomi'!AG"&amp;4+15*$A30+4*$A30+3),0)+IF(Analyse!$E$106="X",INDIRECT("'DATA - økonomi'!AG"&amp;4+15*$A30+4*$A30+4),0)+IF(Analyse!$E$107="X",INDIRECT("'DATA - økonomi'!AG"&amp;4+15*$A30+4*$A30+5),0)+IF(Analyse!$E$108="X",INDIRECT("'DATA - økonomi'!AG"&amp;4+15*$A30+4*$A30+6),0)+IF(Analyse!$E$109="X",INDIRECT("'DATA - økonomi'!AG"&amp;4+15*$A30+4*$A30+7),0)+IF(Analyse!$E$110="X",INDIRECT("'DATA - økonomi'!AG"&amp;4+15*$A30+4*$A30+8),0)+IF(Analyse!$E$111="X",INDIRECT("'DATA - økonomi'!AG"&amp;4+15*$A30+4*$A30+9),0)+IF(Analyse!$E$112="X",INDIRECT("'DATA - økonomi'!AG"&amp;4+15*$A30+4*$A30+10),0)+IF(Analyse!$E$115="X",INDIRECT("'DATA - økonomi'!AG"&amp;4+15*$A30+4*$A30+11),0)+IF(Analyse!$E$116="X",INDIRECT("'DATA - økonomi'!AG"&amp;4+15*$A30+4*$A30+12),0)+IF(Analyse!$E$117="X",INDIRECT("'DATA - økonomi'!AG"&amp;4+15*$A30+4*$A30+13),0)+IF(Analyse!$E$129="X",INDIRECT("'DATA - økonomi'!AG"&amp;4+15*$A30+4*$A30+14),0)</f>
        <v>0</v>
      </c>
      <c r="AH30" s="42">
        <f ca="1">IF(Analyse!$E$3="X",INDIRECT("'DATA - økonomi'!AH"&amp;4+15*$A30+4*$A30+0),0)+IF(Analyse!$E$4="X",INDIRECT("'DATA - økonomi'!AH"&amp;4+15*$A30+4*$A30+1),0)+IF(Analyse!$E$104="X",INDIRECT("'DATA - økonomi'!AH"&amp;4+15*$A30+4*$A30+2),0)+IF(Analyse!$E$105="X",INDIRECT("'DATA - økonomi'!AH"&amp;4+15*$A30+4*$A30+3),0)+IF(Analyse!$E$106="X",INDIRECT("'DATA - økonomi'!AH"&amp;4+15*$A30+4*$A30+4),0)+IF(Analyse!$E$107="X",INDIRECT("'DATA - økonomi'!AH"&amp;4+15*$A30+4*$A30+5),0)+IF(Analyse!$E$108="X",INDIRECT("'DATA - økonomi'!AH"&amp;4+15*$A30+4*$A30+6),0)+IF(Analyse!$E$109="X",INDIRECT("'DATA - økonomi'!AH"&amp;4+15*$A30+4*$A30+7),0)+IF(Analyse!$E$110="X",INDIRECT("'DATA - økonomi'!AH"&amp;4+15*$A30+4*$A30+8),0)+IF(Analyse!$E$111="X",INDIRECT("'DATA - økonomi'!AH"&amp;4+15*$A30+4*$A30+9),0)+IF(Analyse!$E$112="X",INDIRECT("'DATA - økonomi'!AH"&amp;4+15*$A30+4*$A30+10),0)+IF(Analyse!$E$115="X",INDIRECT("'DATA - økonomi'!AH"&amp;4+15*$A30+4*$A30+11),0)+IF(Analyse!$E$116="X",INDIRECT("'DATA - økonomi'!AH"&amp;4+15*$A30+4*$A30+12),0)+IF(Analyse!$E$117="X",INDIRECT("'DATA - økonomi'!AH"&amp;4+15*$A30+4*$A30+13),0)+IF(Analyse!$E$129="X",INDIRECT("'DATA - økonomi'!AH"&amp;4+15*$A30+4*$A30+14),0)</f>
        <v>0</v>
      </c>
      <c r="AI30" s="42">
        <f ca="1">IF(Analyse!$E$3="X",INDIRECT("'DATA - økonomi'!AI"&amp;4+15*$A30+4*$A30+0),0)+IF(Analyse!$E$4="X",INDIRECT("'DATA - økonomi'!AI"&amp;4+15*$A30+4*$A30+1),0)+IF(Analyse!$E$104="X",INDIRECT("'DATA - økonomi'!AI"&amp;4+15*$A30+4*$A30+2),0)+IF(Analyse!$E$105="X",INDIRECT("'DATA - økonomi'!AI"&amp;4+15*$A30+4*$A30+3),0)+IF(Analyse!$E$106="X",INDIRECT("'DATA - økonomi'!AI"&amp;4+15*$A30+4*$A30+4),0)+IF(Analyse!$E$107="X",INDIRECT("'DATA - økonomi'!AI"&amp;4+15*$A30+4*$A30+5),0)+IF(Analyse!$E$108="X",INDIRECT("'DATA - økonomi'!AI"&amp;4+15*$A30+4*$A30+6),0)+IF(Analyse!$E$109="X",INDIRECT("'DATA - økonomi'!AI"&amp;4+15*$A30+4*$A30+7),0)+IF(Analyse!$E$110="X",INDIRECT("'DATA - økonomi'!AI"&amp;4+15*$A30+4*$A30+8),0)+IF(Analyse!$E$111="X",INDIRECT("'DATA - økonomi'!AI"&amp;4+15*$A30+4*$A30+9),0)+IF(Analyse!$E$112="X",INDIRECT("'DATA - økonomi'!AI"&amp;4+15*$A30+4*$A30+10),0)+IF(Analyse!$E$115="X",INDIRECT("'DATA - økonomi'!AI"&amp;4+15*$A30+4*$A30+11),0)+IF(Analyse!$E$116="X",INDIRECT("'DATA - økonomi'!AI"&amp;4+15*$A30+4*$A30+12),0)+IF(Analyse!$E$117="X",INDIRECT("'DATA - økonomi'!AI"&amp;4+15*$A30+4*$A30+13),0)+IF(Analyse!$E$129="X",INDIRECT("'DATA - økonomi'!AI"&amp;4+15*$A30+4*$A30+14),0)</f>
        <v>0</v>
      </c>
      <c r="AJ30" s="42">
        <f ca="1">IF(Analyse!$E$3="X",INDIRECT("'DATA - økonomi'!AJ"&amp;4+15*$A30+4*$A30+0),0)+IF(Analyse!$E$4="X",INDIRECT("'DATA - økonomi'!AJ"&amp;4+15*$A30+4*$A30+1),0)+IF(Analyse!$E$104="X",INDIRECT("'DATA - økonomi'!AJ"&amp;4+15*$A30+4*$A30+2),0)+IF(Analyse!$E$105="X",INDIRECT("'DATA - økonomi'!AJ"&amp;4+15*$A30+4*$A30+3),0)+IF(Analyse!$E$106="X",INDIRECT("'DATA - økonomi'!AJ"&amp;4+15*$A30+4*$A30+4),0)+IF(Analyse!$E$107="X",INDIRECT("'DATA - økonomi'!AJ"&amp;4+15*$A30+4*$A30+5),0)+IF(Analyse!$E$108="X",INDIRECT("'DATA - økonomi'!AJ"&amp;4+15*$A30+4*$A30+6),0)+IF(Analyse!$E$109="X",INDIRECT("'DATA - økonomi'!AJ"&amp;4+15*$A30+4*$A30+7),0)+IF(Analyse!$E$110="X",INDIRECT("'DATA - økonomi'!AJ"&amp;4+15*$A30+4*$A30+8),0)+IF(Analyse!$E$111="X",INDIRECT("'DATA - økonomi'!AJ"&amp;4+15*$A30+4*$A30+9),0)+IF(Analyse!$E$112="X",INDIRECT("'DATA - økonomi'!AJ"&amp;4+15*$A30+4*$A30+10),0)+IF(Analyse!$E$115="X",INDIRECT("'DATA - økonomi'!AJ"&amp;4+15*$A30+4*$A30+11),0)+IF(Analyse!$E$116="X",INDIRECT("'DATA - økonomi'!AJ"&amp;4+15*$A30+4*$A30+12),0)+IF(Analyse!$E$117="X",INDIRECT("'DATA - økonomi'!AJ"&amp;4+15*$A30+4*$A30+13),0)+IF(Analyse!$E$129="X",INDIRECT("'DATA - økonomi'!AJ"&amp;4+15*$A30+4*$A30+14),0)</f>
        <v>0</v>
      </c>
      <c r="AK30" s="42">
        <f ca="1">IF(Analyse!$E$3="X",INDIRECT("'DATA - økonomi'!AK"&amp;4+15*$A30+4*$A30+0),0)+IF(Analyse!$E$4="X",INDIRECT("'DATA - økonomi'!AK"&amp;4+15*$A30+4*$A30+1),0)+IF(Analyse!$E$104="X",INDIRECT("'DATA - økonomi'!AK"&amp;4+15*$A30+4*$A30+2),0)+IF(Analyse!$E$105="X",INDIRECT("'DATA - økonomi'!AK"&amp;4+15*$A30+4*$A30+3),0)+IF(Analyse!$E$106="X",INDIRECT("'DATA - økonomi'!AK"&amp;4+15*$A30+4*$A30+4),0)+IF(Analyse!$E$107="X",INDIRECT("'DATA - økonomi'!AK"&amp;4+15*$A30+4*$A30+5),0)+IF(Analyse!$E$108="X",INDIRECT("'DATA - økonomi'!AK"&amp;4+15*$A30+4*$A30+6),0)+IF(Analyse!$E$109="X",INDIRECT("'DATA - økonomi'!AK"&amp;4+15*$A30+4*$A30+7),0)+IF(Analyse!$E$110="X",INDIRECT("'DATA - økonomi'!AK"&amp;4+15*$A30+4*$A30+8),0)+IF(Analyse!$E$111="X",INDIRECT("'DATA - økonomi'!AK"&amp;4+15*$A30+4*$A30+9),0)+IF(Analyse!$E$112="X",INDIRECT("'DATA - økonomi'!AK"&amp;4+15*$A30+4*$A30+10),0)+IF(Analyse!$E$115="X",INDIRECT("'DATA - økonomi'!AK"&amp;4+15*$A30+4*$A30+11),0)+IF(Analyse!$E$116="X",INDIRECT("'DATA - økonomi'!AK"&amp;4+15*$A30+4*$A30+12),0)+IF(Analyse!$E$117="X",INDIRECT("'DATA - økonomi'!AK"&amp;4+15*$A30+4*$A30+13),0)+IF(Analyse!$E$129="X",INDIRECT("'DATA - økonomi'!AK"&amp;4+15*$A30+4*$A30+14),0)</f>
        <v>0</v>
      </c>
      <c r="AL30" s="42">
        <f ca="1">IF(Analyse!$E$3="X",INDIRECT("'DATA - økonomi'!AL"&amp;4+15*$A30+4*$A30+0),0)+IF(Analyse!$E$4="X",INDIRECT("'DATA - økonomi'!AL"&amp;4+15*$A30+4*$A30+1),0)+IF(Analyse!$E$104="X",INDIRECT("'DATA - økonomi'!AL"&amp;4+15*$A30+4*$A30+2),0)+IF(Analyse!$E$105="X",INDIRECT("'DATA - økonomi'!AL"&amp;4+15*$A30+4*$A30+3),0)+IF(Analyse!$E$106="X",INDIRECT("'DATA - økonomi'!AL"&amp;4+15*$A30+4*$A30+4),0)+IF(Analyse!$E$107="X",INDIRECT("'DATA - økonomi'!AL"&amp;4+15*$A30+4*$A30+5),0)+IF(Analyse!$E$108="X",INDIRECT("'DATA - økonomi'!AL"&amp;4+15*$A30+4*$A30+6),0)+IF(Analyse!$E$109="X",INDIRECT("'DATA - økonomi'!AL"&amp;4+15*$A30+4*$A30+7),0)+IF(Analyse!$E$110="X",INDIRECT("'DATA - økonomi'!AL"&amp;4+15*$A30+4*$A30+8),0)+IF(Analyse!$E$111="X",INDIRECT("'DATA - økonomi'!AL"&amp;4+15*$A30+4*$A30+9),0)+IF(Analyse!$E$112="X",INDIRECT("'DATA - økonomi'!AL"&amp;4+15*$A30+4*$A30+10),0)+IF(Analyse!$E$115="X",INDIRECT("'DATA - økonomi'!AL"&amp;4+15*$A30+4*$A30+11),0)+IF(Analyse!$E$116="X",INDIRECT("'DATA - økonomi'!AL"&amp;4+15*$A30+4*$A30+12),0)+IF(Analyse!$E$117="X",INDIRECT("'DATA - økonomi'!AL"&amp;4+15*$A30+4*$A30+13),0)+IF(Analyse!$E$129="X",INDIRECT("'DATA - økonomi'!AL"&amp;4+15*$A30+4*$A30+14),0)</f>
        <v>0</v>
      </c>
      <c r="AM30" s="36"/>
      <c r="AN30" s="41" t="s">
        <v>38</v>
      </c>
      <c r="AO30" s="42">
        <f t="shared" ca="1" si="0"/>
        <v>24393</v>
      </c>
      <c r="AP30" s="42">
        <f t="shared" ca="1" si="1"/>
        <v>24181.353999999999</v>
      </c>
      <c r="AQ30" s="42">
        <f t="shared" ca="1" si="2"/>
        <v>24393</v>
      </c>
      <c r="AR30" s="42">
        <f t="shared" ca="1" si="3"/>
        <v>24181.353999999999</v>
      </c>
      <c r="AS30" s="42">
        <f t="shared" ca="1" si="4"/>
        <v>23981.884999999998</v>
      </c>
      <c r="AT30" s="42">
        <f t="shared" ca="1" si="5"/>
        <v>23965.381000000001</v>
      </c>
      <c r="AU30" s="42">
        <f t="shared" ca="1" si="6"/>
        <v>23903.54</v>
      </c>
      <c r="AV30" s="42">
        <f t="shared" ca="1" si="7"/>
        <v>23823.425999999999</v>
      </c>
      <c r="AW30" s="42">
        <f t="shared" ca="1" si="8"/>
        <v>23810.71</v>
      </c>
      <c r="AX30" s="42">
        <f t="shared" ca="1" si="9"/>
        <v>23520.504000000001</v>
      </c>
      <c r="AY30" s="36"/>
    </row>
    <row r="31" spans="1:51" x14ac:dyDescent="0.25">
      <c r="A31" s="38">
        <v>27</v>
      </c>
      <c r="B31" s="41" t="s">
        <v>39</v>
      </c>
      <c r="C31" s="42">
        <f ca="1">IF(Analyse!$E$3="X",INDIRECT("'DATA - økonomi'!C"&amp;4+15*$A31+4*$A31+0),0)+IF(Analyse!$E$4="X",INDIRECT("'DATA - økonomi'!C"&amp;4+15*$A31+4*$A31+1),0)+IF(Analyse!$E$104="X",INDIRECT("'DATA - økonomi'!C"&amp;4+15*$A31+4*$A31+2),0)+IF(Analyse!$E$105="X",INDIRECT("'DATA - økonomi'!C"&amp;4+15*$A31+4*$A31+3),0)+IF(Analyse!$E$106="X",INDIRECT("'DATA - økonomi'!C"&amp;4+15*$A31+4*$A31+4),0)+IF(Analyse!$E$107="X",INDIRECT("'DATA - økonomi'!C"&amp;4+15*$A31+4*$A31+5),0)+IF(Analyse!$E$108="X",INDIRECT("'DATA - økonomi'!C"&amp;4+15*$A31+4*$A31+6),0)+IF(Analyse!$E$109="X",INDIRECT("'DATA - økonomi'!C"&amp;4+15*$A31+4*$A31+7),0)+IF(Analyse!$E$110="X",INDIRECT("'DATA - økonomi'!C"&amp;4+15*$A31+4*$A31+8),0)+IF(Analyse!$E$111="X",INDIRECT("'DATA - økonomi'!C"&amp;4+15*$A31+4*$A31+9),0)+IF(Analyse!$E$112="X",INDIRECT("'DATA - økonomi'!C"&amp;4+15*$A31+4*$A31+10),0)+IF(Analyse!$E$115="X",INDIRECT("'DATA - økonomi'!C"&amp;4+15*$A31+4*$A31+11),0)+IF(Analyse!$E$116="X",INDIRECT("'DATA - økonomi'!C"&amp;4+15*$A31+4*$A31+12),0)+IF(Analyse!$E$117="X",INDIRECT("'DATA - økonomi'!C"&amp;4+15*$A31+4*$A31+13),0)+IF(Analyse!$E$129="X",INDIRECT("'DATA - økonomi'!C"&amp;4+15*$A31+4*$A31+14),0)</f>
        <v>0</v>
      </c>
      <c r="D31" s="42">
        <f ca="1">IF(Analyse!$E$3="X",INDIRECT("'DATA - økonomi'!D"&amp;4+15*$A31+4*$A31+0),0)+IF(Analyse!$E$4="X",INDIRECT("'DATA - økonomi'!D"&amp;4+15*$A31+4*$A31+1),0)+IF(Analyse!$E$104="X",INDIRECT("'DATA - økonomi'!D"&amp;4+15*$A31+4*$A31+2),0)+IF(Analyse!$E$105="X",INDIRECT("'DATA - økonomi'!D"&amp;4+15*$A31+4*$A31+3),0)+IF(Analyse!$E$106="X",INDIRECT("'DATA - økonomi'!D"&amp;4+15*$A31+4*$A31+4),0)+IF(Analyse!$E$107="X",INDIRECT("'DATA - økonomi'!D"&amp;4+15*$A31+4*$A31+5),0)+IF(Analyse!$E$108="X",INDIRECT("'DATA - økonomi'!D"&amp;4+15*$A31+4*$A31+6),0)+IF(Analyse!$E$109="X",INDIRECT("'DATA - økonomi'!D"&amp;4+15*$A31+4*$A31+7),0)+IF(Analyse!$E$110="X",INDIRECT("'DATA - økonomi'!D"&amp;4+15*$A31+4*$A31+8),0)+IF(Analyse!$E$111="X",INDIRECT("'DATA - økonomi'!D"&amp;4+15*$A31+4*$A31+9),0)+IF(Analyse!$E$112="X",INDIRECT("'DATA - økonomi'!D"&amp;4+15*$A31+4*$A31+10),0)+IF(Analyse!$E$115="X",INDIRECT("'DATA - økonomi'!D"&amp;4+15*$A31+4*$A31+11),0)+IF(Analyse!$E$116="X",INDIRECT("'DATA - økonomi'!D"&amp;4+15*$A31+4*$A31+12),0)+IF(Analyse!$E$117="X",INDIRECT("'DATA - økonomi'!D"&amp;4+15*$A31+4*$A31+13),0)+IF(Analyse!$E$129="X",INDIRECT("'DATA - økonomi'!D"&amp;4+15*$A31+4*$A31+14),0)</f>
        <v>0</v>
      </c>
      <c r="E31" s="42">
        <f ca="1">IF(Analyse!$E$3="X",INDIRECT("'DATA - økonomi'!E"&amp;4+15*$A31+4*$A31+0),0)+IF(Analyse!$E$4="X",INDIRECT("'DATA - økonomi'!E"&amp;4+15*$A31+4*$A31+1),0)+IF(Analyse!$E$104="X",INDIRECT("'DATA - økonomi'!E"&amp;4+15*$A31+4*$A31+2),0)+IF(Analyse!$E$105="X",INDIRECT("'DATA - økonomi'!E"&amp;4+15*$A31+4*$A31+3),0)+IF(Analyse!$E$106="X",INDIRECT("'DATA - økonomi'!E"&amp;4+15*$A31+4*$A31+4),0)+IF(Analyse!$E$107="X",INDIRECT("'DATA - økonomi'!E"&amp;4+15*$A31+4*$A31+5),0)+IF(Analyse!$E$108="X",INDIRECT("'DATA - økonomi'!E"&amp;4+15*$A31+4*$A31+6),0)+IF(Analyse!$E$109="X",INDIRECT("'DATA - økonomi'!E"&amp;4+15*$A31+4*$A31+7),0)+IF(Analyse!$E$110="X",INDIRECT("'DATA - økonomi'!E"&amp;4+15*$A31+4*$A31+8),0)+IF(Analyse!$E$111="X",INDIRECT("'DATA - økonomi'!E"&amp;4+15*$A31+4*$A31+9),0)+IF(Analyse!$E$112="X",INDIRECT("'DATA - økonomi'!E"&amp;4+15*$A31+4*$A31+10),0)+IF(Analyse!$E$115="X",INDIRECT("'DATA - økonomi'!E"&amp;4+15*$A31+4*$A31+11),0)+IF(Analyse!$E$116="X",INDIRECT("'DATA - økonomi'!E"&amp;4+15*$A31+4*$A31+12),0)+IF(Analyse!$E$117="X",INDIRECT("'DATA - økonomi'!E"&amp;4+15*$A31+4*$A31+13),0)+IF(Analyse!$E$129="X",INDIRECT("'DATA - økonomi'!E"&amp;4+15*$A31+4*$A31+14),0)</f>
        <v>0</v>
      </c>
      <c r="F31" s="42">
        <f ca="1">IF(Analyse!$E$3="X",INDIRECT("'DATA - økonomi'!F"&amp;4+15*$A31+4*$A31+0),0)+IF(Analyse!$E$4="X",INDIRECT("'DATA - økonomi'!F"&amp;4+15*$A31+4*$A31+1),0)+IF(Analyse!$E$104="X",INDIRECT("'DATA - økonomi'!F"&amp;4+15*$A31+4*$A31+2),0)+IF(Analyse!$E$105="X",INDIRECT("'DATA - økonomi'!F"&amp;4+15*$A31+4*$A31+3),0)+IF(Analyse!$E$106="X",INDIRECT("'DATA - økonomi'!F"&amp;4+15*$A31+4*$A31+4),0)+IF(Analyse!$E$107="X",INDIRECT("'DATA - økonomi'!F"&amp;4+15*$A31+4*$A31+5),0)+IF(Analyse!$E$108="X",INDIRECT("'DATA - økonomi'!F"&amp;4+15*$A31+4*$A31+6),0)+IF(Analyse!$E$109="X",INDIRECT("'DATA - økonomi'!F"&amp;4+15*$A31+4*$A31+7),0)+IF(Analyse!$E$110="X",INDIRECT("'DATA - økonomi'!F"&amp;4+15*$A31+4*$A31+8),0)+IF(Analyse!$E$111="X",INDIRECT("'DATA - økonomi'!F"&amp;4+15*$A31+4*$A31+9),0)+IF(Analyse!$E$112="X",INDIRECT("'DATA - økonomi'!F"&amp;4+15*$A31+4*$A31+10),0)+IF(Analyse!$E$115="X",INDIRECT("'DATA - økonomi'!F"&amp;4+15*$A31+4*$A31+11),0)+IF(Analyse!$E$116="X",INDIRECT("'DATA - økonomi'!F"&amp;4+15*$A31+4*$A31+12),0)+IF(Analyse!$E$117="X",INDIRECT("'DATA - økonomi'!F"&amp;4+15*$A31+4*$A31+13),0)+IF(Analyse!$E$129="X",INDIRECT("'DATA - økonomi'!F"&amp;4+15*$A31+4*$A31+14),0)</f>
        <v>0</v>
      </c>
      <c r="G31" s="42">
        <f ca="1">IF(Analyse!$E$3="X",INDIRECT("'DATA - økonomi'!G"&amp;4+15*$A31+4*$A31+0),0)+IF(Analyse!$E$4="X",INDIRECT("'DATA - økonomi'!G"&amp;4+15*$A31+4*$A31+1),0)+IF(Analyse!$E$104="X",INDIRECT("'DATA - økonomi'!G"&amp;4+15*$A31+4*$A31+2),0)+IF(Analyse!$E$105="X",INDIRECT("'DATA - økonomi'!G"&amp;4+15*$A31+4*$A31+3),0)+IF(Analyse!$E$106="X",INDIRECT("'DATA - økonomi'!G"&amp;4+15*$A31+4*$A31+4),0)+IF(Analyse!$E$107="X",INDIRECT("'DATA - økonomi'!G"&amp;4+15*$A31+4*$A31+5),0)+IF(Analyse!$E$108="X",INDIRECT("'DATA - økonomi'!G"&amp;4+15*$A31+4*$A31+6),0)+IF(Analyse!$E$109="X",INDIRECT("'DATA - økonomi'!G"&amp;4+15*$A31+4*$A31+7),0)+IF(Analyse!$E$110="X",INDIRECT("'DATA - økonomi'!G"&amp;4+15*$A31+4*$A31+8),0)+IF(Analyse!$E$111="X",INDIRECT("'DATA - økonomi'!G"&amp;4+15*$A31+4*$A31+9),0)+IF(Analyse!$E$112="X",INDIRECT("'DATA - økonomi'!G"&amp;4+15*$A31+4*$A31+10),0)+IF(Analyse!$E$115="X",INDIRECT("'DATA - økonomi'!G"&amp;4+15*$A31+4*$A31+11),0)+IF(Analyse!$E$116="X",INDIRECT("'DATA - økonomi'!G"&amp;4+15*$A31+4*$A31+12),0)+IF(Analyse!$E$117="X",INDIRECT("'DATA - økonomi'!G"&amp;4+15*$A31+4*$A31+13),0)+IF(Analyse!$E$129="X",INDIRECT("'DATA - økonomi'!G"&amp;4+15*$A31+4*$A31+14),0)</f>
        <v>0</v>
      </c>
      <c r="H31" s="42">
        <f ca="1">IF(Analyse!$E$3="X",INDIRECT("'DATA - økonomi'!H"&amp;4+15*$A31+4*$A31+0),0)+IF(Analyse!$E$4="X",INDIRECT("'DATA - økonomi'!H"&amp;4+15*$A31+4*$A31+1),0)+IF(Analyse!$E$104="X",INDIRECT("'DATA - økonomi'!H"&amp;4+15*$A31+4*$A31+2),0)+IF(Analyse!$E$105="X",INDIRECT("'DATA - økonomi'!H"&amp;4+15*$A31+4*$A31+3),0)+IF(Analyse!$E$106="X",INDIRECT("'DATA - økonomi'!H"&amp;4+15*$A31+4*$A31+4),0)+IF(Analyse!$E$107="X",INDIRECT("'DATA - økonomi'!H"&amp;4+15*$A31+4*$A31+5),0)+IF(Analyse!$E$108="X",INDIRECT("'DATA - økonomi'!H"&amp;4+15*$A31+4*$A31+6),0)+IF(Analyse!$E$109="X",INDIRECT("'DATA - økonomi'!H"&amp;4+15*$A31+4*$A31+7),0)+IF(Analyse!$E$110="X",INDIRECT("'DATA - økonomi'!H"&amp;4+15*$A31+4*$A31+8),0)+IF(Analyse!$E$111="X",INDIRECT("'DATA - økonomi'!H"&amp;4+15*$A31+4*$A31+9),0)+IF(Analyse!$E$112="X",INDIRECT("'DATA - økonomi'!H"&amp;4+15*$A31+4*$A31+10),0)+IF(Analyse!$E$115="X",INDIRECT("'DATA - økonomi'!H"&amp;4+15*$A31+4*$A31+11),0)+IF(Analyse!$E$116="X",INDIRECT("'DATA - økonomi'!H"&amp;4+15*$A31+4*$A31+12),0)+IF(Analyse!$E$117="X",INDIRECT("'DATA - økonomi'!H"&amp;4+15*$A31+4*$A31+13),0)+IF(Analyse!$E$129="X",INDIRECT("'DATA - økonomi'!H"&amp;4+15*$A31+4*$A31+14),0)</f>
        <v>0</v>
      </c>
      <c r="I31" s="42">
        <f ca="1">IF(Analyse!$E$3="X",INDIRECT("'DATA - økonomi'!I"&amp;4+15*$A31+4*$A31+0),0)+IF(Analyse!$E$4="X",INDIRECT("'DATA - økonomi'!I"&amp;4+15*$A31+4*$A31+1),0)+IF(Analyse!$E$104="X",INDIRECT("'DATA - økonomi'!I"&amp;4+15*$A31+4*$A31+2),0)+IF(Analyse!$E$105="X",INDIRECT("'DATA - økonomi'!I"&amp;4+15*$A31+4*$A31+3),0)+IF(Analyse!$E$106="X",INDIRECT("'DATA - økonomi'!I"&amp;4+15*$A31+4*$A31+4),0)+IF(Analyse!$E$107="X",INDIRECT("'DATA - økonomi'!I"&amp;4+15*$A31+4*$A31+5),0)+IF(Analyse!$E$108="X",INDIRECT("'DATA - økonomi'!I"&amp;4+15*$A31+4*$A31+6),0)+IF(Analyse!$E$109="X",INDIRECT("'DATA - økonomi'!I"&amp;4+15*$A31+4*$A31+7),0)+IF(Analyse!$E$110="X",INDIRECT("'DATA - økonomi'!I"&amp;4+15*$A31+4*$A31+8),0)+IF(Analyse!$E$111="X",INDIRECT("'DATA - økonomi'!I"&amp;4+15*$A31+4*$A31+9),0)+IF(Analyse!$E$112="X",INDIRECT("'DATA - økonomi'!I"&amp;4+15*$A31+4*$A31+10),0)+IF(Analyse!$E$115="X",INDIRECT("'DATA - økonomi'!I"&amp;4+15*$A31+4*$A31+11),0)+IF(Analyse!$E$116="X",INDIRECT("'DATA - økonomi'!I"&amp;4+15*$A31+4*$A31+12),0)+IF(Analyse!$E$117="X",INDIRECT("'DATA - økonomi'!I"&amp;4+15*$A31+4*$A31+13),0)+IF(Analyse!$E$129="X",INDIRECT("'DATA - økonomi'!I"&amp;4+15*$A31+4*$A31+14),0)</f>
        <v>0</v>
      </c>
      <c r="J31" s="42">
        <f ca="1">IF(Analyse!$E$3="X",INDIRECT("'DATA - økonomi'!J"&amp;4+15*$A31+4*$A31+0),0)+IF(Analyse!$E$4="X",INDIRECT("'DATA - økonomi'!J"&amp;4+15*$A31+4*$A31+1),0)+IF(Analyse!$E$104="X",INDIRECT("'DATA - økonomi'!J"&amp;4+15*$A31+4*$A31+2),0)+IF(Analyse!$E$105="X",INDIRECT("'DATA - økonomi'!J"&amp;4+15*$A31+4*$A31+3),0)+IF(Analyse!$E$106="X",INDIRECT("'DATA - økonomi'!J"&amp;4+15*$A31+4*$A31+4),0)+IF(Analyse!$E$107="X",INDIRECT("'DATA - økonomi'!J"&amp;4+15*$A31+4*$A31+5),0)+IF(Analyse!$E$108="X",INDIRECT("'DATA - økonomi'!J"&amp;4+15*$A31+4*$A31+6),0)+IF(Analyse!$E$109="X",INDIRECT("'DATA - økonomi'!J"&amp;4+15*$A31+4*$A31+7),0)+IF(Analyse!$E$110="X",INDIRECT("'DATA - økonomi'!J"&amp;4+15*$A31+4*$A31+8),0)+IF(Analyse!$E$111="X",INDIRECT("'DATA - økonomi'!J"&amp;4+15*$A31+4*$A31+9),0)+IF(Analyse!$E$112="X",INDIRECT("'DATA - økonomi'!J"&amp;4+15*$A31+4*$A31+10),0)+IF(Analyse!$E$115="X",INDIRECT("'DATA - økonomi'!J"&amp;4+15*$A31+4*$A31+11),0)+IF(Analyse!$E$116="X",INDIRECT("'DATA - økonomi'!J"&amp;4+15*$A31+4*$A31+12),0)+IF(Analyse!$E$117="X",INDIRECT("'DATA - økonomi'!J"&amp;4+15*$A31+4*$A31+13),0)+IF(Analyse!$E$129="X",INDIRECT("'DATA - økonomi'!J"&amp;4+15*$A31+4*$A31+14),0)</f>
        <v>0</v>
      </c>
      <c r="K31" s="42">
        <f ca="1">IF(Analyse!$E$3="X",INDIRECT("'DATA - økonomi'!K"&amp;4+15*$A31+4*$A31+0),0)+IF(Analyse!$E$4="X",INDIRECT("'DATA - økonomi'!K"&amp;4+15*$A31+4*$A31+1),0)+IF(Analyse!$E$104="X",INDIRECT("'DATA - økonomi'!K"&amp;4+15*$A31+4*$A31+2),0)+IF(Analyse!$E$105="X",INDIRECT("'DATA - økonomi'!K"&amp;4+15*$A31+4*$A31+3),0)+IF(Analyse!$E$106="X",INDIRECT("'DATA - økonomi'!K"&amp;4+15*$A31+4*$A31+4),0)+IF(Analyse!$E$107="X",INDIRECT("'DATA - økonomi'!K"&amp;4+15*$A31+4*$A31+5),0)+IF(Analyse!$E$108="X",INDIRECT("'DATA - økonomi'!K"&amp;4+15*$A31+4*$A31+6),0)+IF(Analyse!$E$109="X",INDIRECT("'DATA - økonomi'!K"&amp;4+15*$A31+4*$A31+7),0)+IF(Analyse!$E$110="X",INDIRECT("'DATA - økonomi'!K"&amp;4+15*$A31+4*$A31+8),0)+IF(Analyse!$E$111="X",INDIRECT("'DATA - økonomi'!K"&amp;4+15*$A31+4*$A31+9),0)+IF(Analyse!$E$112="X",INDIRECT("'DATA - økonomi'!K"&amp;4+15*$A31+4*$A31+10),0)+IF(Analyse!$E$115="X",INDIRECT("'DATA - økonomi'!K"&amp;4+15*$A31+4*$A31+11),0)+IF(Analyse!$E$116="X",INDIRECT("'DATA - økonomi'!K"&amp;4+15*$A31+4*$A31+12),0)+IF(Analyse!$E$117="X",INDIRECT("'DATA - økonomi'!K"&amp;4+15*$A31+4*$A31+13),0)+IF(Analyse!$E$129="X",INDIRECT("'DATA - økonomi'!K"&amp;4+15*$A31+4*$A31+14),0)</f>
        <v>0</v>
      </c>
      <c r="L31" s="42">
        <f ca="1">IF(Analyse!$E$3="X",INDIRECT("'DATA - økonomi'!L"&amp;4+15*$A31+4*$A31+0),0)+IF(Analyse!$E$4="X",INDIRECT("'DATA - økonomi'!L"&amp;4+15*$A31+4*$A31+1),0)+IF(Analyse!$E$104="X",INDIRECT("'DATA - økonomi'!L"&amp;4+15*$A31+4*$A31+2),0)+IF(Analyse!$E$105="X",INDIRECT("'DATA - økonomi'!L"&amp;4+15*$A31+4*$A31+3),0)+IF(Analyse!$E$106="X",INDIRECT("'DATA - økonomi'!L"&amp;4+15*$A31+4*$A31+4),0)+IF(Analyse!$E$107="X",INDIRECT("'DATA - økonomi'!L"&amp;4+15*$A31+4*$A31+5),0)+IF(Analyse!$E$108="X",INDIRECT("'DATA - økonomi'!L"&amp;4+15*$A31+4*$A31+6),0)+IF(Analyse!$E$109="X",INDIRECT("'DATA - økonomi'!L"&amp;4+15*$A31+4*$A31+7),0)+IF(Analyse!$E$110="X",INDIRECT("'DATA - økonomi'!L"&amp;4+15*$A31+4*$A31+8),0)+IF(Analyse!$E$111="X",INDIRECT("'DATA - økonomi'!L"&amp;4+15*$A31+4*$A31+9),0)+IF(Analyse!$E$112="X",INDIRECT("'DATA - økonomi'!L"&amp;4+15*$A31+4*$A31+10),0)+IF(Analyse!$E$115="X",INDIRECT("'DATA - økonomi'!L"&amp;4+15*$A31+4*$A31+11),0)+IF(Analyse!$E$116="X",INDIRECT("'DATA - økonomi'!L"&amp;4+15*$A31+4*$A31+12),0)+IF(Analyse!$E$117="X",INDIRECT("'DATA - økonomi'!L"&amp;4+15*$A31+4*$A31+13),0)+IF(Analyse!$E$129="X",INDIRECT("'DATA - økonomi'!L"&amp;4+15*$A31+4*$A31+14),0)</f>
        <v>0</v>
      </c>
      <c r="M31" s="42">
        <f ca="1">IF(Analyse!$E$3="X",INDIRECT("'DATA - økonomi'!M"&amp;4+15*$A31+4*$A31+0),0)+IF(Analyse!$E$4="X",INDIRECT("'DATA - økonomi'!M"&amp;4+15*$A31+4*$A31+1),0)+IF(Analyse!$E$104="X",INDIRECT("'DATA - økonomi'!M"&amp;4+15*$A31+4*$A31+2),0)+IF(Analyse!$E$105="X",INDIRECT("'DATA - økonomi'!M"&amp;4+15*$A31+4*$A31+3),0)+IF(Analyse!$E$106="X",INDIRECT("'DATA - økonomi'!M"&amp;4+15*$A31+4*$A31+4),0)+IF(Analyse!$E$107="X",INDIRECT("'DATA - økonomi'!M"&amp;4+15*$A31+4*$A31+5),0)+IF(Analyse!$E$108="X",INDIRECT("'DATA - økonomi'!M"&amp;4+15*$A31+4*$A31+6),0)+IF(Analyse!$E$109="X",INDIRECT("'DATA - økonomi'!M"&amp;4+15*$A31+4*$A31+7),0)+IF(Analyse!$E$110="X",INDIRECT("'DATA - økonomi'!M"&amp;4+15*$A31+4*$A31+8),0)+IF(Analyse!$E$111="X",INDIRECT("'DATA - økonomi'!M"&amp;4+15*$A31+4*$A31+9),0)+IF(Analyse!$E$112="X",INDIRECT("'DATA - økonomi'!M"&amp;4+15*$A31+4*$A31+10),0)+IF(Analyse!$E$115="X",INDIRECT("'DATA - økonomi'!M"&amp;4+15*$A31+4*$A31+11),0)+IF(Analyse!$E$116="X",INDIRECT("'DATA - økonomi'!M"&amp;4+15*$A31+4*$A31+12),0)+IF(Analyse!$E$117="X",INDIRECT("'DATA - økonomi'!M"&amp;4+15*$A31+4*$A31+13),0)+IF(Analyse!$E$129="X",INDIRECT("'DATA - økonomi'!M"&amp;4+15*$A31+4*$A31+14),0)</f>
        <v>0</v>
      </c>
      <c r="N31" s="38"/>
      <c r="O31" s="41" t="s">
        <v>39</v>
      </c>
      <c r="P31" s="42">
        <f ca="1">IF(Analyse!$E$3="X",INDIRECT("'DATA - økonomi'!P"&amp;4+15*$A31+4*$A31+0),0)+IF(Analyse!$E$4="X",INDIRECT("'DATA - økonomi'!P"&amp;4+15*$A31+4*$A31+1),0)+IF(Analyse!$E$104="X",INDIRECT("'DATA - økonomi'!P"&amp;4+15*$A31+4*$A31+2),0)+IF(Analyse!$E$105="X",INDIRECT("'DATA - økonomi'!P"&amp;4+15*$A31+4*$A31+3),0)+IF(Analyse!$E$106="X",INDIRECT("'DATA - økonomi'!P"&amp;4+15*$A31+4*$A31+4),0)+IF(Analyse!$E$107="X",INDIRECT("'DATA - økonomi'!P"&amp;4+15*$A31+4*$A31+5),0)+IF(Analyse!$E$108="X",INDIRECT("'DATA - økonomi'!P"&amp;4+15*$A31+4*$A31+6),0)+IF(Analyse!$E$109="X",INDIRECT("'DATA - økonomi'!P"&amp;4+15*$A31+4*$A31+7),0)+IF(Analyse!$E$110="X",INDIRECT("'DATA - økonomi'!P"&amp;4+15*$A31+4*$A31+8),0)+IF(Analyse!$E$111="X",INDIRECT("'DATA - økonomi'!P"&amp;4+15*$A31+4*$A31+9),0)+IF(Analyse!$E$112="X",INDIRECT("'DATA - økonomi'!P"&amp;4+15*$A31+4*$A31+10),0)+IF(Analyse!$E$115="X",INDIRECT("'DATA - økonomi'!P"&amp;4+15*$A31+4*$A31+11),0)+IF(Analyse!$E$116="X",INDIRECT("'DATA - økonomi'!P"&amp;4+15*$A31+4*$A31+12),0)+IF(Analyse!$E$117="X",INDIRECT("'DATA - økonomi'!P"&amp;4+15*$A31+4*$A31+13),0)+IF(Analyse!$E$129="X",INDIRECT("'DATA - økonomi'!P"&amp;4+15*$A31+4*$A31+14),0)</f>
        <v>0</v>
      </c>
      <c r="Q31" s="42">
        <f ca="1">IF(Analyse!$E$3="X",INDIRECT("'DATA - økonomi'!Q"&amp;4+15*$A31+4*$A31+0),0)+IF(Analyse!$E$4="X",INDIRECT("'DATA - økonomi'!Q"&amp;4+15*$A31+4*$A31+1),0)+IF(Analyse!$E$104="X",INDIRECT("'DATA - økonomi'!Q"&amp;4+15*$A31+4*$A31+2),0)+IF(Analyse!$E$105="X",INDIRECT("'DATA - økonomi'!Q"&amp;4+15*$A31+4*$A31+3),0)+IF(Analyse!$E$106="X",INDIRECT("'DATA - økonomi'!Q"&amp;4+15*$A31+4*$A31+4),0)+IF(Analyse!$E$107="X",INDIRECT("'DATA - økonomi'!Q"&amp;4+15*$A31+4*$A31+5),0)+IF(Analyse!$E$108="X",INDIRECT("'DATA - økonomi'!Q"&amp;4+15*$A31+4*$A31+6),0)+IF(Analyse!$E$109="X",INDIRECT("'DATA - økonomi'!Q"&amp;4+15*$A31+4*$A31+7),0)+IF(Analyse!$E$110="X",INDIRECT("'DATA - økonomi'!Q"&amp;4+15*$A31+4*$A31+8),0)+IF(Analyse!$E$111="X",INDIRECT("'DATA - økonomi'!Q"&amp;4+15*$A31+4*$A31+9),0)+IF(Analyse!$E$112="X",INDIRECT("'DATA - økonomi'!Q"&amp;4+15*$A31+4*$A31+10),0)+IF(Analyse!$E$115="X",INDIRECT("'DATA - økonomi'!Q"&amp;4+15*$A31+4*$A31+11),0)+IF(Analyse!$E$116="X",INDIRECT("'DATA - økonomi'!Q"&amp;4+15*$A31+4*$A31+12),0)+IF(Analyse!$E$117="X",INDIRECT("'DATA - økonomi'!Q"&amp;4+15*$A31+4*$A31+13),0)+IF(Analyse!$E$129="X",INDIRECT("'DATA - økonomi'!Q"&amp;4+15*$A31+4*$A31+14),0)</f>
        <v>0</v>
      </c>
      <c r="R31" s="42">
        <f ca="1">IF(Analyse!$E$3="X",INDIRECT("'DATA - økonomi'!R"&amp;4+15*$A31+4*$A31+0),0)+IF(Analyse!$E$4="X",INDIRECT("'DATA - økonomi'!R"&amp;4+15*$A31+4*$A31+1),0)+IF(Analyse!$E$104="X",INDIRECT("'DATA - økonomi'!R"&amp;4+15*$A31+4*$A31+2),0)+IF(Analyse!$E$105="X",INDIRECT("'DATA - økonomi'!R"&amp;4+15*$A31+4*$A31+3),0)+IF(Analyse!$E$106="X",INDIRECT("'DATA - økonomi'!R"&amp;4+15*$A31+4*$A31+4),0)+IF(Analyse!$E$107="X",INDIRECT("'DATA - økonomi'!R"&amp;4+15*$A31+4*$A31+5),0)+IF(Analyse!$E$108="X",INDIRECT("'DATA - økonomi'!R"&amp;4+15*$A31+4*$A31+6),0)+IF(Analyse!$E$109="X",INDIRECT("'DATA - økonomi'!R"&amp;4+15*$A31+4*$A31+7),0)+IF(Analyse!$E$110="X",INDIRECT("'DATA - økonomi'!R"&amp;4+15*$A31+4*$A31+8),0)+IF(Analyse!$E$111="X",INDIRECT("'DATA - økonomi'!R"&amp;4+15*$A31+4*$A31+9),0)+IF(Analyse!$E$112="X",INDIRECT("'DATA - økonomi'!R"&amp;4+15*$A31+4*$A31+10),0)+IF(Analyse!$E$115="X",INDIRECT("'DATA - økonomi'!R"&amp;4+15*$A31+4*$A31+11),0)+IF(Analyse!$E$116="X",INDIRECT("'DATA - økonomi'!R"&amp;4+15*$A31+4*$A31+12),0)+IF(Analyse!$E$117="X",INDIRECT("'DATA - økonomi'!R"&amp;4+15*$A31+4*$A31+13),0)+IF(Analyse!$E$129="X",INDIRECT("'DATA - økonomi'!R"&amp;4+15*$A31+4*$A31+14),0)</f>
        <v>0</v>
      </c>
      <c r="S31" s="42">
        <f ca="1">IF(Analyse!$E$3="X",INDIRECT("'DATA - økonomi'!S"&amp;4+15*$A31+4*$A31+0),0)+IF(Analyse!$E$4="X",INDIRECT("'DATA - økonomi'!S"&amp;4+15*$A31+4*$A31+1),0)+IF(Analyse!$E$104="X",INDIRECT("'DATA - økonomi'!S"&amp;4+15*$A31+4*$A31+2),0)+IF(Analyse!$E$105="X",INDIRECT("'DATA - økonomi'!S"&amp;4+15*$A31+4*$A31+3),0)+IF(Analyse!$E$106="X",INDIRECT("'DATA - økonomi'!S"&amp;4+15*$A31+4*$A31+4),0)+IF(Analyse!$E$107="X",INDIRECT("'DATA - økonomi'!S"&amp;4+15*$A31+4*$A31+5),0)+IF(Analyse!$E$108="X",INDIRECT("'DATA - økonomi'!S"&amp;4+15*$A31+4*$A31+6),0)+IF(Analyse!$E$109="X",INDIRECT("'DATA - økonomi'!S"&amp;4+15*$A31+4*$A31+7),0)+IF(Analyse!$E$110="X",INDIRECT("'DATA - økonomi'!S"&amp;4+15*$A31+4*$A31+8),0)+IF(Analyse!$E$111="X",INDIRECT("'DATA - økonomi'!S"&amp;4+15*$A31+4*$A31+9),0)+IF(Analyse!$E$112="X",INDIRECT("'DATA - økonomi'!S"&amp;4+15*$A31+4*$A31+10),0)+IF(Analyse!$E$115="X",INDIRECT("'DATA - økonomi'!S"&amp;4+15*$A31+4*$A31+11),0)+IF(Analyse!$E$116="X",INDIRECT("'DATA - økonomi'!S"&amp;4+15*$A31+4*$A31+12),0)+IF(Analyse!$E$117="X",INDIRECT("'DATA - økonomi'!S"&amp;4+15*$A31+4*$A31+13),0)+IF(Analyse!$E$129="X",INDIRECT("'DATA - økonomi'!S"&amp;4+15*$A31+4*$A31+14),0)</f>
        <v>0</v>
      </c>
      <c r="T31" s="42">
        <f ca="1">IF(Analyse!$E$3="X",INDIRECT("'DATA - økonomi'!T"&amp;4+15*$A31+4*$A31+0),0)+IF(Analyse!$E$4="X",INDIRECT("'DATA - økonomi'!T"&amp;4+15*$A31+4*$A31+1),0)+IF(Analyse!$E$104="X",INDIRECT("'DATA - økonomi'!T"&amp;4+15*$A31+4*$A31+2),0)+IF(Analyse!$E$105="X",INDIRECT("'DATA - økonomi'!T"&amp;4+15*$A31+4*$A31+3),0)+IF(Analyse!$E$106="X",INDIRECT("'DATA - økonomi'!T"&amp;4+15*$A31+4*$A31+4),0)+IF(Analyse!$E$107="X",INDIRECT("'DATA - økonomi'!T"&amp;4+15*$A31+4*$A31+5),0)+IF(Analyse!$E$108="X",INDIRECT("'DATA - økonomi'!T"&amp;4+15*$A31+4*$A31+6),0)+IF(Analyse!$E$109="X",INDIRECT("'DATA - økonomi'!T"&amp;4+15*$A31+4*$A31+7),0)+IF(Analyse!$E$110="X",INDIRECT("'DATA - økonomi'!T"&amp;4+15*$A31+4*$A31+8),0)+IF(Analyse!$E$111="X",INDIRECT("'DATA - økonomi'!T"&amp;4+15*$A31+4*$A31+9),0)+IF(Analyse!$E$112="X",INDIRECT("'DATA - økonomi'!T"&amp;4+15*$A31+4*$A31+10),0)+IF(Analyse!$E$115="X",INDIRECT("'DATA - økonomi'!T"&amp;4+15*$A31+4*$A31+11),0)+IF(Analyse!$E$116="X",INDIRECT("'DATA - økonomi'!T"&amp;4+15*$A31+4*$A31+12),0)+IF(Analyse!$E$117="X",INDIRECT("'DATA - økonomi'!T"&amp;4+15*$A31+4*$A31+13),0)+IF(Analyse!$E$129="X",INDIRECT("'DATA - økonomi'!T"&amp;4+15*$A31+4*$A31+14),0)</f>
        <v>0</v>
      </c>
      <c r="U31" s="42">
        <f ca="1">IF(Analyse!$E$3="X",INDIRECT("'DATA - økonomi'!U"&amp;4+15*$A31+4*$A31+0),0)+IF(Analyse!$E$4="X",INDIRECT("'DATA - økonomi'!U"&amp;4+15*$A31+4*$A31+1),0)+IF(Analyse!$E$104="X",INDIRECT("'DATA - økonomi'!U"&amp;4+15*$A31+4*$A31+2),0)+IF(Analyse!$E$105="X",INDIRECT("'DATA - økonomi'!U"&amp;4+15*$A31+4*$A31+3),0)+IF(Analyse!$E$106="X",INDIRECT("'DATA - økonomi'!U"&amp;4+15*$A31+4*$A31+4),0)+IF(Analyse!$E$107="X",INDIRECT("'DATA - økonomi'!U"&amp;4+15*$A31+4*$A31+5),0)+IF(Analyse!$E$108="X",INDIRECT("'DATA - økonomi'!U"&amp;4+15*$A31+4*$A31+6),0)+IF(Analyse!$E$109="X",INDIRECT("'DATA - økonomi'!U"&amp;4+15*$A31+4*$A31+7),0)+IF(Analyse!$E$110="X",INDIRECT("'DATA - økonomi'!U"&amp;4+15*$A31+4*$A31+8),0)+IF(Analyse!$E$111="X",INDIRECT("'DATA - økonomi'!U"&amp;4+15*$A31+4*$A31+9),0)+IF(Analyse!$E$112="X",INDIRECT("'DATA - økonomi'!U"&amp;4+15*$A31+4*$A31+10),0)+IF(Analyse!$E$115="X",INDIRECT("'DATA - økonomi'!U"&amp;4+15*$A31+4*$A31+11),0)+IF(Analyse!$E$116="X",INDIRECT("'DATA - økonomi'!U"&amp;4+15*$A31+4*$A31+12),0)+IF(Analyse!$E$117="X",INDIRECT("'DATA - økonomi'!U"&amp;4+15*$A31+4*$A31+13),0)+IF(Analyse!$E$129="X",INDIRECT("'DATA - økonomi'!U"&amp;4+15*$A31+4*$A31+14),0)</f>
        <v>0</v>
      </c>
      <c r="V31" s="42">
        <f ca="1">IF(Analyse!$E$3="X",INDIRECT("'DATA - økonomi'!V"&amp;4+15*$A31+4*$A31+0),0)+IF(Analyse!$E$4="X",INDIRECT("'DATA - økonomi'!V"&amp;4+15*$A31+4*$A31+1),0)+IF(Analyse!$E$104="X",INDIRECT("'DATA - økonomi'!V"&amp;4+15*$A31+4*$A31+2),0)+IF(Analyse!$E$105="X",INDIRECT("'DATA - økonomi'!V"&amp;4+15*$A31+4*$A31+3),0)+IF(Analyse!$E$106="X",INDIRECT("'DATA - økonomi'!V"&amp;4+15*$A31+4*$A31+4),0)+IF(Analyse!$E$107="X",INDIRECT("'DATA - økonomi'!V"&amp;4+15*$A31+4*$A31+5),0)+IF(Analyse!$E$108="X",INDIRECT("'DATA - økonomi'!V"&amp;4+15*$A31+4*$A31+6),0)+IF(Analyse!$E$109="X",INDIRECT("'DATA - økonomi'!V"&amp;4+15*$A31+4*$A31+7),0)+IF(Analyse!$E$110="X",INDIRECT("'DATA - økonomi'!V"&amp;4+15*$A31+4*$A31+8),0)+IF(Analyse!$E$111="X",INDIRECT("'DATA - økonomi'!V"&amp;4+15*$A31+4*$A31+9),0)+IF(Analyse!$E$112="X",INDIRECT("'DATA - økonomi'!V"&amp;4+15*$A31+4*$A31+10),0)+IF(Analyse!$E$115="X",INDIRECT("'DATA - økonomi'!V"&amp;4+15*$A31+4*$A31+11),0)+IF(Analyse!$E$116="X",INDIRECT("'DATA - økonomi'!V"&amp;4+15*$A31+4*$A31+12),0)+IF(Analyse!$E$117="X",INDIRECT("'DATA - økonomi'!V"&amp;4+15*$A31+4*$A31+13),0)+IF(Analyse!$E$129="X",INDIRECT("'DATA - økonomi'!V"&amp;4+15*$A31+4*$A31+14),0)</f>
        <v>0</v>
      </c>
      <c r="W31" s="42">
        <f ca="1">IF(Analyse!$E$3="X",INDIRECT("'DATA - økonomi'!W"&amp;4+15*$A31+4*$A31+0),0)+IF(Analyse!$E$4="X",INDIRECT("'DATA - økonomi'!W"&amp;4+15*$A31+4*$A31+1),0)+IF(Analyse!$E$104="X",INDIRECT("'DATA - økonomi'!W"&amp;4+15*$A31+4*$A31+2),0)+IF(Analyse!$E$105="X",INDIRECT("'DATA - økonomi'!W"&amp;4+15*$A31+4*$A31+3),0)+IF(Analyse!$E$106="X",INDIRECT("'DATA - økonomi'!W"&amp;4+15*$A31+4*$A31+4),0)+IF(Analyse!$E$107="X",INDIRECT("'DATA - økonomi'!W"&amp;4+15*$A31+4*$A31+5),0)+IF(Analyse!$E$108="X",INDIRECT("'DATA - økonomi'!W"&amp;4+15*$A31+4*$A31+6),0)+IF(Analyse!$E$109="X",INDIRECT("'DATA - økonomi'!W"&amp;4+15*$A31+4*$A31+7),0)+IF(Analyse!$E$110="X",INDIRECT("'DATA - økonomi'!W"&amp;4+15*$A31+4*$A31+8),0)+IF(Analyse!$E$111="X",INDIRECT("'DATA - økonomi'!W"&amp;4+15*$A31+4*$A31+9),0)+IF(Analyse!$E$112="X",INDIRECT("'DATA - økonomi'!W"&amp;4+15*$A31+4*$A31+10),0)+IF(Analyse!$E$115="X",INDIRECT("'DATA - økonomi'!W"&amp;4+15*$A31+4*$A31+11),0)+IF(Analyse!$E$116="X",INDIRECT("'DATA - økonomi'!W"&amp;4+15*$A31+4*$A31+12),0)+IF(Analyse!$E$117="X",INDIRECT("'DATA - økonomi'!W"&amp;4+15*$A31+4*$A31+13),0)+IF(Analyse!$E$129="X",INDIRECT("'DATA - økonomi'!W"&amp;4+15*$A31+4*$A31+14),0)</f>
        <v>0</v>
      </c>
      <c r="X31" s="42">
        <f ca="1">IF(Analyse!$E$3="X",INDIRECT("'DATA - økonomi'!X"&amp;4+15*$A31+4*$A31+0),0)+IF(Analyse!$E$4="X",INDIRECT("'DATA - økonomi'!X"&amp;4+15*$A31+4*$A31+1),0)+IF(Analyse!$E$104="X",INDIRECT("'DATA - økonomi'!X"&amp;4+15*$A31+4*$A31+2),0)+IF(Analyse!$E$105="X",INDIRECT("'DATA - økonomi'!X"&amp;4+15*$A31+4*$A31+3),0)+IF(Analyse!$E$106="X",INDIRECT("'DATA - økonomi'!X"&amp;4+15*$A31+4*$A31+4),0)+IF(Analyse!$E$107="X",INDIRECT("'DATA - økonomi'!X"&amp;4+15*$A31+4*$A31+5),0)+IF(Analyse!$E$108="X",INDIRECT("'DATA - økonomi'!X"&amp;4+15*$A31+4*$A31+6),0)+IF(Analyse!$E$109="X",INDIRECT("'DATA - økonomi'!X"&amp;4+15*$A31+4*$A31+7),0)+IF(Analyse!$E$110="X",INDIRECT("'DATA - økonomi'!X"&amp;4+15*$A31+4*$A31+8),0)+IF(Analyse!$E$111="X",INDIRECT("'DATA - økonomi'!X"&amp;4+15*$A31+4*$A31+9),0)+IF(Analyse!$E$112="X",INDIRECT("'DATA - økonomi'!X"&amp;4+15*$A31+4*$A31+10),0)+IF(Analyse!$E$115="X",INDIRECT("'DATA - økonomi'!X"&amp;4+15*$A31+4*$A31+11),0)+IF(Analyse!$E$116="X",INDIRECT("'DATA - økonomi'!X"&amp;4+15*$A31+4*$A31+12),0)+IF(Analyse!$E$117="X",INDIRECT("'DATA - økonomi'!X"&amp;4+15*$A31+4*$A31+13),0)+IF(Analyse!$E$129="X",INDIRECT("'DATA - økonomi'!X"&amp;4+15*$A31+4*$A31+14),0)</f>
        <v>0</v>
      </c>
      <c r="Y31" s="42">
        <f ca="1">IF(Analyse!$E$3="X",INDIRECT("'DATA - økonomi'!Y"&amp;4+15*$A31+4*$A31+0),0)+IF(Analyse!$E$4="X",INDIRECT("'DATA - økonomi'!Y"&amp;4+15*$A31+4*$A31+1),0)+IF(Analyse!$E$104="X",INDIRECT("'DATA - økonomi'!Y"&amp;4+15*$A31+4*$A31+2),0)+IF(Analyse!$E$105="X",INDIRECT("'DATA - økonomi'!Y"&amp;4+15*$A31+4*$A31+3),0)+IF(Analyse!$E$106="X",INDIRECT("'DATA - økonomi'!Y"&amp;4+15*$A31+4*$A31+4),0)+IF(Analyse!$E$107="X",INDIRECT("'DATA - økonomi'!Y"&amp;4+15*$A31+4*$A31+5),0)+IF(Analyse!$E$108="X",INDIRECT("'DATA - økonomi'!Y"&amp;4+15*$A31+4*$A31+6),0)+IF(Analyse!$E$109="X",INDIRECT("'DATA - økonomi'!Y"&amp;4+15*$A31+4*$A31+7),0)+IF(Analyse!$E$110="X",INDIRECT("'DATA - økonomi'!Y"&amp;4+15*$A31+4*$A31+8),0)+IF(Analyse!$E$111="X",INDIRECT("'DATA - økonomi'!Y"&amp;4+15*$A31+4*$A31+9),0)+IF(Analyse!$E$112="X",INDIRECT("'DATA - økonomi'!Y"&amp;4+15*$A31+4*$A31+10),0)+IF(Analyse!$E$115="X",INDIRECT("'DATA - økonomi'!Y"&amp;4+15*$A31+4*$A31+11),0)+IF(Analyse!$E$116="X",INDIRECT("'DATA - økonomi'!Y"&amp;4+15*$A31+4*$A31+12),0)+IF(Analyse!$E$117="X",INDIRECT("'DATA - økonomi'!Y"&amp;4+15*$A31+4*$A31+13),0)+IF(Analyse!$E$129="X",INDIRECT("'DATA - økonomi'!Y"&amp;4+15*$A31+4*$A31+14),0)</f>
        <v>0</v>
      </c>
      <c r="Z31" s="42">
        <f ca="1">IF(Analyse!$E$3="X",INDIRECT("'DATA - økonomi'!Z"&amp;4+15*$A31+4*$A31+0),0)+IF(Analyse!$E$4="X",INDIRECT("'DATA - økonomi'!Z"&amp;4+15*$A31+4*$A31+1),0)+IF(Analyse!$E$104="X",INDIRECT("'DATA - økonomi'!Z"&amp;4+15*$A31+4*$A31+2),0)+IF(Analyse!$E$105="X",INDIRECT("'DATA - økonomi'!Z"&amp;4+15*$A31+4*$A31+3),0)+IF(Analyse!$E$106="X",INDIRECT("'DATA - økonomi'!Z"&amp;4+15*$A31+4*$A31+4),0)+IF(Analyse!$E$107="X",INDIRECT("'DATA - økonomi'!Z"&amp;4+15*$A31+4*$A31+5),0)+IF(Analyse!$E$108="X",INDIRECT("'DATA - økonomi'!Z"&amp;4+15*$A31+4*$A31+6),0)+IF(Analyse!$E$109="X",INDIRECT("'DATA - økonomi'!Z"&amp;4+15*$A31+4*$A31+7),0)+IF(Analyse!$E$110="X",INDIRECT("'DATA - økonomi'!Z"&amp;4+15*$A31+4*$A31+8),0)+IF(Analyse!$E$111="X",INDIRECT("'DATA - økonomi'!Z"&amp;4+15*$A31+4*$A31+9),0)+IF(Analyse!$E$112="X",INDIRECT("'DATA - økonomi'!Z"&amp;4+15*$A31+4*$A31+10),0)+IF(Analyse!$E$115="X",INDIRECT("'DATA - økonomi'!Z"&amp;4+15*$A31+4*$A31+11),0)+IF(Analyse!$E$116="X",INDIRECT("'DATA - økonomi'!Z"&amp;4+15*$A31+4*$A31+12),0)+IF(Analyse!$E$117="X",INDIRECT("'DATA - økonomi'!Z"&amp;4+15*$A31+4*$A31+13),0)+IF(Analyse!$E$129="X",INDIRECT("'DATA - økonomi'!Z"&amp;4+15*$A31+4*$A31+14),0)</f>
        <v>0</v>
      </c>
      <c r="AA31" s="36"/>
      <c r="AB31" s="41" t="s">
        <v>39</v>
      </c>
      <c r="AC31" s="42">
        <f ca="1">IF(Analyse!$E$3="X",INDIRECT("'DATA - økonomi'!AC"&amp;4+15*$A31+4*$A31+0),0)+IF(Analyse!$E$4="X",INDIRECT("'DATA - økonomi'!AC"&amp;4+15*$A31+4*$A31+1),0)+IF(Analyse!$E$104="X",INDIRECT("'DATA - økonomi'!AC"&amp;4+15*$A31+4*$A31+2),0)+IF(Analyse!$E$105="X",INDIRECT("'DATA - økonomi'!AC"&amp;4+15*$A31+4*$A31+3),0)+IF(Analyse!$E$106="X",INDIRECT("'DATA - økonomi'!AC"&amp;4+15*$A31+4*$A31+4),0)+IF(Analyse!$E$107="X",INDIRECT("'DATA - økonomi'!AC"&amp;4+15*$A31+4*$A31+5),0)+IF(Analyse!$E$108="X",INDIRECT("'DATA - økonomi'!AC"&amp;4+15*$A31+4*$A31+6),0)+IF(Analyse!$E$109="X",INDIRECT("'DATA - økonomi'!AC"&amp;4+15*$A31+4*$A31+7),0)+IF(Analyse!$E$110="X",INDIRECT("'DATA - økonomi'!AC"&amp;4+15*$A31+4*$A31+8),0)+IF(Analyse!$E$111="X",INDIRECT("'DATA - økonomi'!AC"&amp;4+15*$A31+4*$A31+9),0)+IF(Analyse!$E$112="X",INDIRECT("'DATA - økonomi'!AC"&amp;4+15*$A31+4*$A31+10),0)+IF(Analyse!$E$115="X",INDIRECT("'DATA - økonomi'!AC"&amp;4+15*$A31+4*$A31+11),0)+IF(Analyse!$E$116="X",INDIRECT("'DATA - økonomi'!AC"&amp;4+15*$A31+4*$A31+12),0)+IF(Analyse!$E$117="X",INDIRECT("'DATA - økonomi'!AC"&amp;4+15*$A31+4*$A31+13),0)+IF(Analyse!$E$129="X",INDIRECT("'DATA - økonomi'!AC"&amp;4+15*$A31+4*$A31+14),0)</f>
        <v>0</v>
      </c>
      <c r="AD31" s="42">
        <f ca="1">IF(Analyse!$E$3="X",INDIRECT("'DATA - økonomi'!AD"&amp;4+15*$A31+4*$A31+0),0)+IF(Analyse!$E$4="X",INDIRECT("'DATA - økonomi'!AD"&amp;4+15*$A31+4*$A31+1),0)+IF(Analyse!$E$104="X",INDIRECT("'DATA - økonomi'!AD"&amp;4+15*$A31+4*$A31+2),0)+IF(Analyse!$E$105="X",INDIRECT("'DATA - økonomi'!AD"&amp;4+15*$A31+4*$A31+3),0)+IF(Analyse!$E$106="X",INDIRECT("'DATA - økonomi'!AD"&amp;4+15*$A31+4*$A31+4),0)+IF(Analyse!$E$107="X",INDIRECT("'DATA - økonomi'!AD"&amp;4+15*$A31+4*$A31+5),0)+IF(Analyse!$E$108="X",INDIRECT("'DATA - økonomi'!AD"&amp;4+15*$A31+4*$A31+6),0)+IF(Analyse!$E$109="X",INDIRECT("'DATA - økonomi'!AD"&amp;4+15*$A31+4*$A31+7),0)+IF(Analyse!$E$110="X",INDIRECT("'DATA - økonomi'!AD"&amp;4+15*$A31+4*$A31+8),0)+IF(Analyse!$E$111="X",INDIRECT("'DATA - økonomi'!AD"&amp;4+15*$A31+4*$A31+9),0)+IF(Analyse!$E$112="X",INDIRECT("'DATA - økonomi'!AD"&amp;4+15*$A31+4*$A31+10),0)+IF(Analyse!$E$115="X",INDIRECT("'DATA - økonomi'!AD"&amp;4+15*$A31+4*$A31+11),0)+IF(Analyse!$E$116="X",INDIRECT("'DATA - økonomi'!AD"&amp;4+15*$A31+4*$A31+12),0)+IF(Analyse!$E$117="X",INDIRECT("'DATA - økonomi'!AD"&amp;4+15*$A31+4*$A31+13),0)+IF(Analyse!$E$129="X",INDIRECT("'DATA - økonomi'!AD"&amp;4+15*$A31+4*$A31+14),0)</f>
        <v>0</v>
      </c>
      <c r="AE31" s="42">
        <f ca="1">IF(Analyse!$E$3="X",INDIRECT("'DATA - økonomi'!AE"&amp;4+15*$A31+4*$A31+0),0)+IF(Analyse!$E$4="X",INDIRECT("'DATA - økonomi'!AE"&amp;4+15*$A31+4*$A31+1),0)+IF(Analyse!$E$104="X",INDIRECT("'DATA - økonomi'!AE"&amp;4+15*$A31+4*$A31+2),0)+IF(Analyse!$E$105="X",INDIRECT("'DATA - økonomi'!AE"&amp;4+15*$A31+4*$A31+3),0)+IF(Analyse!$E$106="X",INDIRECT("'DATA - økonomi'!AE"&amp;4+15*$A31+4*$A31+4),0)+IF(Analyse!$E$107="X",INDIRECT("'DATA - økonomi'!AE"&amp;4+15*$A31+4*$A31+5),0)+IF(Analyse!$E$108="X",INDIRECT("'DATA - økonomi'!AE"&amp;4+15*$A31+4*$A31+6),0)+IF(Analyse!$E$109="X",INDIRECT("'DATA - økonomi'!AE"&amp;4+15*$A31+4*$A31+7),0)+IF(Analyse!$E$110="X",INDIRECT("'DATA - økonomi'!AE"&amp;4+15*$A31+4*$A31+8),0)+IF(Analyse!$E$111="X",INDIRECT("'DATA - økonomi'!AE"&amp;4+15*$A31+4*$A31+9),0)+IF(Analyse!$E$112="X",INDIRECT("'DATA - økonomi'!AE"&amp;4+15*$A31+4*$A31+10),0)+IF(Analyse!$E$115="X",INDIRECT("'DATA - økonomi'!AE"&amp;4+15*$A31+4*$A31+11),0)+IF(Analyse!$E$116="X",INDIRECT("'DATA - økonomi'!AE"&amp;4+15*$A31+4*$A31+12),0)+IF(Analyse!$E$117="X",INDIRECT("'DATA - økonomi'!AE"&amp;4+15*$A31+4*$A31+13),0)+IF(Analyse!$E$129="X",INDIRECT("'DATA - økonomi'!AE"&amp;4+15*$A31+4*$A31+14),0)</f>
        <v>0</v>
      </c>
      <c r="AF31" s="42">
        <f ca="1">IF(Analyse!$E$3="X",INDIRECT("'DATA - økonomi'!AF"&amp;4+15*$A31+4*$A31+0),0)+IF(Analyse!$E$4="X",INDIRECT("'DATA - økonomi'!AF"&amp;4+15*$A31+4*$A31+1),0)+IF(Analyse!$E$104="X",INDIRECT("'DATA - økonomi'!AF"&amp;4+15*$A31+4*$A31+2),0)+IF(Analyse!$E$105="X",INDIRECT("'DATA - økonomi'!AF"&amp;4+15*$A31+4*$A31+3),0)+IF(Analyse!$E$106="X",INDIRECT("'DATA - økonomi'!AF"&amp;4+15*$A31+4*$A31+4),0)+IF(Analyse!$E$107="X",INDIRECT("'DATA - økonomi'!AF"&amp;4+15*$A31+4*$A31+5),0)+IF(Analyse!$E$108="X",INDIRECT("'DATA - økonomi'!AF"&amp;4+15*$A31+4*$A31+6),0)+IF(Analyse!$E$109="X",INDIRECT("'DATA - økonomi'!AF"&amp;4+15*$A31+4*$A31+7),0)+IF(Analyse!$E$110="X",INDIRECT("'DATA - økonomi'!AF"&amp;4+15*$A31+4*$A31+8),0)+IF(Analyse!$E$111="X",INDIRECT("'DATA - økonomi'!AF"&amp;4+15*$A31+4*$A31+9),0)+IF(Analyse!$E$112="X",INDIRECT("'DATA - økonomi'!AF"&amp;4+15*$A31+4*$A31+10),0)+IF(Analyse!$E$115="X",INDIRECT("'DATA - økonomi'!AF"&amp;4+15*$A31+4*$A31+11),0)+IF(Analyse!$E$116="X",INDIRECT("'DATA - økonomi'!AF"&amp;4+15*$A31+4*$A31+12),0)+IF(Analyse!$E$117="X",INDIRECT("'DATA - økonomi'!AF"&amp;4+15*$A31+4*$A31+13),0)+IF(Analyse!$E$129="X",INDIRECT("'DATA - økonomi'!AF"&amp;4+15*$A31+4*$A31+14),0)</f>
        <v>0</v>
      </c>
      <c r="AG31" s="42">
        <f ca="1">IF(Analyse!$E$3="X",INDIRECT("'DATA - økonomi'!AG"&amp;4+15*$A31+4*$A31+0),0)+IF(Analyse!$E$4="X",INDIRECT("'DATA - økonomi'!AG"&amp;4+15*$A31+4*$A31+1),0)+IF(Analyse!$E$104="X",INDIRECT("'DATA - økonomi'!AG"&amp;4+15*$A31+4*$A31+2),0)+IF(Analyse!$E$105="X",INDIRECT("'DATA - økonomi'!AG"&amp;4+15*$A31+4*$A31+3),0)+IF(Analyse!$E$106="X",INDIRECT("'DATA - økonomi'!AG"&amp;4+15*$A31+4*$A31+4),0)+IF(Analyse!$E$107="X",INDIRECT("'DATA - økonomi'!AG"&amp;4+15*$A31+4*$A31+5),0)+IF(Analyse!$E$108="X",INDIRECT("'DATA - økonomi'!AG"&amp;4+15*$A31+4*$A31+6),0)+IF(Analyse!$E$109="X",INDIRECT("'DATA - økonomi'!AG"&amp;4+15*$A31+4*$A31+7),0)+IF(Analyse!$E$110="X",INDIRECT("'DATA - økonomi'!AG"&amp;4+15*$A31+4*$A31+8),0)+IF(Analyse!$E$111="X",INDIRECT("'DATA - økonomi'!AG"&amp;4+15*$A31+4*$A31+9),0)+IF(Analyse!$E$112="X",INDIRECT("'DATA - økonomi'!AG"&amp;4+15*$A31+4*$A31+10),0)+IF(Analyse!$E$115="X",INDIRECT("'DATA - økonomi'!AG"&amp;4+15*$A31+4*$A31+11),0)+IF(Analyse!$E$116="X",INDIRECT("'DATA - økonomi'!AG"&amp;4+15*$A31+4*$A31+12),0)+IF(Analyse!$E$117="X",INDIRECT("'DATA - økonomi'!AG"&amp;4+15*$A31+4*$A31+13),0)+IF(Analyse!$E$129="X",INDIRECT("'DATA - økonomi'!AG"&amp;4+15*$A31+4*$A31+14),0)</f>
        <v>0</v>
      </c>
      <c r="AH31" s="42">
        <f ca="1">IF(Analyse!$E$3="X",INDIRECT("'DATA - økonomi'!AH"&amp;4+15*$A31+4*$A31+0),0)+IF(Analyse!$E$4="X",INDIRECT("'DATA - økonomi'!AH"&amp;4+15*$A31+4*$A31+1),0)+IF(Analyse!$E$104="X",INDIRECT("'DATA - økonomi'!AH"&amp;4+15*$A31+4*$A31+2),0)+IF(Analyse!$E$105="X",INDIRECT("'DATA - økonomi'!AH"&amp;4+15*$A31+4*$A31+3),0)+IF(Analyse!$E$106="X",INDIRECT("'DATA - økonomi'!AH"&amp;4+15*$A31+4*$A31+4),0)+IF(Analyse!$E$107="X",INDIRECT("'DATA - økonomi'!AH"&amp;4+15*$A31+4*$A31+5),0)+IF(Analyse!$E$108="X",INDIRECT("'DATA - økonomi'!AH"&amp;4+15*$A31+4*$A31+6),0)+IF(Analyse!$E$109="X",INDIRECT("'DATA - økonomi'!AH"&amp;4+15*$A31+4*$A31+7),0)+IF(Analyse!$E$110="X",INDIRECT("'DATA - økonomi'!AH"&amp;4+15*$A31+4*$A31+8),0)+IF(Analyse!$E$111="X",INDIRECT("'DATA - økonomi'!AH"&amp;4+15*$A31+4*$A31+9),0)+IF(Analyse!$E$112="X",INDIRECT("'DATA - økonomi'!AH"&amp;4+15*$A31+4*$A31+10),0)+IF(Analyse!$E$115="X",INDIRECT("'DATA - økonomi'!AH"&amp;4+15*$A31+4*$A31+11),0)+IF(Analyse!$E$116="X",INDIRECT("'DATA - økonomi'!AH"&amp;4+15*$A31+4*$A31+12),0)+IF(Analyse!$E$117="X",INDIRECT("'DATA - økonomi'!AH"&amp;4+15*$A31+4*$A31+13),0)+IF(Analyse!$E$129="X",INDIRECT("'DATA - økonomi'!AH"&amp;4+15*$A31+4*$A31+14),0)</f>
        <v>0</v>
      </c>
      <c r="AI31" s="42">
        <f ca="1">IF(Analyse!$E$3="X",INDIRECT("'DATA - økonomi'!AI"&amp;4+15*$A31+4*$A31+0),0)+IF(Analyse!$E$4="X",INDIRECT("'DATA - økonomi'!AI"&amp;4+15*$A31+4*$A31+1),0)+IF(Analyse!$E$104="X",INDIRECT("'DATA - økonomi'!AI"&amp;4+15*$A31+4*$A31+2),0)+IF(Analyse!$E$105="X",INDIRECT("'DATA - økonomi'!AI"&amp;4+15*$A31+4*$A31+3),0)+IF(Analyse!$E$106="X",INDIRECT("'DATA - økonomi'!AI"&amp;4+15*$A31+4*$A31+4),0)+IF(Analyse!$E$107="X",INDIRECT("'DATA - økonomi'!AI"&amp;4+15*$A31+4*$A31+5),0)+IF(Analyse!$E$108="X",INDIRECT("'DATA - økonomi'!AI"&amp;4+15*$A31+4*$A31+6),0)+IF(Analyse!$E$109="X",INDIRECT("'DATA - økonomi'!AI"&amp;4+15*$A31+4*$A31+7),0)+IF(Analyse!$E$110="X",INDIRECT("'DATA - økonomi'!AI"&amp;4+15*$A31+4*$A31+8),0)+IF(Analyse!$E$111="X",INDIRECT("'DATA - økonomi'!AI"&amp;4+15*$A31+4*$A31+9),0)+IF(Analyse!$E$112="X",INDIRECT("'DATA - økonomi'!AI"&amp;4+15*$A31+4*$A31+10),0)+IF(Analyse!$E$115="X",INDIRECT("'DATA - økonomi'!AI"&amp;4+15*$A31+4*$A31+11),0)+IF(Analyse!$E$116="X",INDIRECT("'DATA - økonomi'!AI"&amp;4+15*$A31+4*$A31+12),0)+IF(Analyse!$E$117="X",INDIRECT("'DATA - økonomi'!AI"&amp;4+15*$A31+4*$A31+13),0)+IF(Analyse!$E$129="X",INDIRECT("'DATA - økonomi'!AI"&amp;4+15*$A31+4*$A31+14),0)</f>
        <v>0</v>
      </c>
      <c r="AJ31" s="42">
        <f ca="1">IF(Analyse!$E$3="X",INDIRECT("'DATA - økonomi'!AJ"&amp;4+15*$A31+4*$A31+0),0)+IF(Analyse!$E$4="X",INDIRECT("'DATA - økonomi'!AJ"&amp;4+15*$A31+4*$A31+1),0)+IF(Analyse!$E$104="X",INDIRECT("'DATA - økonomi'!AJ"&amp;4+15*$A31+4*$A31+2),0)+IF(Analyse!$E$105="X",INDIRECT("'DATA - økonomi'!AJ"&amp;4+15*$A31+4*$A31+3),0)+IF(Analyse!$E$106="X",INDIRECT("'DATA - økonomi'!AJ"&amp;4+15*$A31+4*$A31+4),0)+IF(Analyse!$E$107="X",INDIRECT("'DATA - økonomi'!AJ"&amp;4+15*$A31+4*$A31+5),0)+IF(Analyse!$E$108="X",INDIRECT("'DATA - økonomi'!AJ"&amp;4+15*$A31+4*$A31+6),0)+IF(Analyse!$E$109="X",INDIRECT("'DATA - økonomi'!AJ"&amp;4+15*$A31+4*$A31+7),0)+IF(Analyse!$E$110="X",INDIRECT("'DATA - økonomi'!AJ"&amp;4+15*$A31+4*$A31+8),0)+IF(Analyse!$E$111="X",INDIRECT("'DATA - økonomi'!AJ"&amp;4+15*$A31+4*$A31+9),0)+IF(Analyse!$E$112="X",INDIRECT("'DATA - økonomi'!AJ"&amp;4+15*$A31+4*$A31+10),0)+IF(Analyse!$E$115="X",INDIRECT("'DATA - økonomi'!AJ"&amp;4+15*$A31+4*$A31+11),0)+IF(Analyse!$E$116="X",INDIRECT("'DATA - økonomi'!AJ"&amp;4+15*$A31+4*$A31+12),0)+IF(Analyse!$E$117="X",INDIRECT("'DATA - økonomi'!AJ"&amp;4+15*$A31+4*$A31+13),0)+IF(Analyse!$E$129="X",INDIRECT("'DATA - økonomi'!AJ"&amp;4+15*$A31+4*$A31+14),0)</f>
        <v>0</v>
      </c>
      <c r="AK31" s="42">
        <f ca="1">IF(Analyse!$E$3="X",INDIRECT("'DATA - økonomi'!AK"&amp;4+15*$A31+4*$A31+0),0)+IF(Analyse!$E$4="X",INDIRECT("'DATA - økonomi'!AK"&amp;4+15*$A31+4*$A31+1),0)+IF(Analyse!$E$104="X",INDIRECT("'DATA - økonomi'!AK"&amp;4+15*$A31+4*$A31+2),0)+IF(Analyse!$E$105="X",INDIRECT("'DATA - økonomi'!AK"&amp;4+15*$A31+4*$A31+3),0)+IF(Analyse!$E$106="X",INDIRECT("'DATA - økonomi'!AK"&amp;4+15*$A31+4*$A31+4),0)+IF(Analyse!$E$107="X",INDIRECT("'DATA - økonomi'!AK"&amp;4+15*$A31+4*$A31+5),0)+IF(Analyse!$E$108="X",INDIRECT("'DATA - økonomi'!AK"&amp;4+15*$A31+4*$A31+6),0)+IF(Analyse!$E$109="X",INDIRECT("'DATA - økonomi'!AK"&amp;4+15*$A31+4*$A31+7),0)+IF(Analyse!$E$110="X",INDIRECT("'DATA - økonomi'!AK"&amp;4+15*$A31+4*$A31+8),0)+IF(Analyse!$E$111="X",INDIRECT("'DATA - økonomi'!AK"&amp;4+15*$A31+4*$A31+9),0)+IF(Analyse!$E$112="X",INDIRECT("'DATA - økonomi'!AK"&amp;4+15*$A31+4*$A31+10),0)+IF(Analyse!$E$115="X",INDIRECT("'DATA - økonomi'!AK"&amp;4+15*$A31+4*$A31+11),0)+IF(Analyse!$E$116="X",INDIRECT("'DATA - økonomi'!AK"&amp;4+15*$A31+4*$A31+12),0)+IF(Analyse!$E$117="X",INDIRECT("'DATA - økonomi'!AK"&amp;4+15*$A31+4*$A31+13),0)+IF(Analyse!$E$129="X",INDIRECT("'DATA - økonomi'!AK"&amp;4+15*$A31+4*$A31+14),0)</f>
        <v>0</v>
      </c>
      <c r="AL31" s="42">
        <f ca="1">IF(Analyse!$E$3="X",INDIRECT("'DATA - økonomi'!AL"&amp;4+15*$A31+4*$A31+0),0)+IF(Analyse!$E$4="X",INDIRECT("'DATA - økonomi'!AL"&amp;4+15*$A31+4*$A31+1),0)+IF(Analyse!$E$104="X",INDIRECT("'DATA - økonomi'!AL"&amp;4+15*$A31+4*$A31+2),0)+IF(Analyse!$E$105="X",INDIRECT("'DATA - økonomi'!AL"&amp;4+15*$A31+4*$A31+3),0)+IF(Analyse!$E$106="X",INDIRECT("'DATA - økonomi'!AL"&amp;4+15*$A31+4*$A31+4),0)+IF(Analyse!$E$107="X",INDIRECT("'DATA - økonomi'!AL"&amp;4+15*$A31+4*$A31+5),0)+IF(Analyse!$E$108="X",INDIRECT("'DATA - økonomi'!AL"&amp;4+15*$A31+4*$A31+6),0)+IF(Analyse!$E$109="X",INDIRECT("'DATA - økonomi'!AL"&amp;4+15*$A31+4*$A31+7),0)+IF(Analyse!$E$110="X",INDIRECT("'DATA - økonomi'!AL"&amp;4+15*$A31+4*$A31+8),0)+IF(Analyse!$E$111="X",INDIRECT("'DATA - økonomi'!AL"&amp;4+15*$A31+4*$A31+9),0)+IF(Analyse!$E$112="X",INDIRECT("'DATA - økonomi'!AL"&amp;4+15*$A31+4*$A31+10),0)+IF(Analyse!$E$115="X",INDIRECT("'DATA - økonomi'!AL"&amp;4+15*$A31+4*$A31+11),0)+IF(Analyse!$E$116="X",INDIRECT("'DATA - økonomi'!AL"&amp;4+15*$A31+4*$A31+12),0)+IF(Analyse!$E$117="X",INDIRECT("'DATA - økonomi'!AL"&amp;4+15*$A31+4*$A31+13),0)+IF(Analyse!$E$129="X",INDIRECT("'DATA - økonomi'!AL"&amp;4+15*$A31+4*$A31+14),0)</f>
        <v>0</v>
      </c>
      <c r="AM31" s="36"/>
      <c r="AN31" s="41" t="s">
        <v>39</v>
      </c>
      <c r="AO31" s="42">
        <f t="shared" ca="1" si="0"/>
        <v>37590.385999999999</v>
      </c>
      <c r="AP31" s="42">
        <f t="shared" ca="1" si="1"/>
        <v>37214.269999999997</v>
      </c>
      <c r="AQ31" s="42">
        <f t="shared" ca="1" si="2"/>
        <v>37590.385999999999</v>
      </c>
      <c r="AR31" s="42">
        <f t="shared" ca="1" si="3"/>
        <v>37214.269999999997</v>
      </c>
      <c r="AS31" s="42">
        <f t="shared" ca="1" si="4"/>
        <v>36740.716</v>
      </c>
      <c r="AT31" s="42">
        <f t="shared" ca="1" si="5"/>
        <v>36709.358</v>
      </c>
      <c r="AU31" s="42">
        <f t="shared" ca="1" si="6"/>
        <v>36692.942999999999</v>
      </c>
      <c r="AV31" s="42">
        <f t="shared" ca="1" si="7"/>
        <v>36425.305</v>
      </c>
      <c r="AW31" s="42">
        <f t="shared" ca="1" si="8"/>
        <v>36131.49</v>
      </c>
      <c r="AX31" s="42">
        <f t="shared" ca="1" si="9"/>
        <v>35825.980000000003</v>
      </c>
      <c r="AY31" s="36"/>
    </row>
    <row r="32" spans="1:51" x14ac:dyDescent="0.25">
      <c r="A32" s="38">
        <v>28</v>
      </c>
      <c r="B32" s="41" t="s">
        <v>40</v>
      </c>
      <c r="C32" s="42">
        <f ca="1">IF(Analyse!$E$3="X",INDIRECT("'DATA - økonomi'!C"&amp;4+15*$A32+4*$A32+0),0)+IF(Analyse!$E$4="X",INDIRECT("'DATA - økonomi'!C"&amp;4+15*$A32+4*$A32+1),0)+IF(Analyse!$E$104="X",INDIRECT("'DATA - økonomi'!C"&amp;4+15*$A32+4*$A32+2),0)+IF(Analyse!$E$105="X",INDIRECT("'DATA - økonomi'!C"&amp;4+15*$A32+4*$A32+3),0)+IF(Analyse!$E$106="X",INDIRECT("'DATA - økonomi'!C"&amp;4+15*$A32+4*$A32+4),0)+IF(Analyse!$E$107="X",INDIRECT("'DATA - økonomi'!C"&amp;4+15*$A32+4*$A32+5),0)+IF(Analyse!$E$108="X",INDIRECT("'DATA - økonomi'!C"&amp;4+15*$A32+4*$A32+6),0)+IF(Analyse!$E$109="X",INDIRECT("'DATA - økonomi'!C"&amp;4+15*$A32+4*$A32+7),0)+IF(Analyse!$E$110="X",INDIRECT("'DATA - økonomi'!C"&amp;4+15*$A32+4*$A32+8),0)+IF(Analyse!$E$111="X",INDIRECT("'DATA - økonomi'!C"&amp;4+15*$A32+4*$A32+9),0)+IF(Analyse!$E$112="X",INDIRECT("'DATA - økonomi'!C"&amp;4+15*$A32+4*$A32+10),0)+IF(Analyse!$E$115="X",INDIRECT("'DATA - økonomi'!C"&amp;4+15*$A32+4*$A32+11),0)+IF(Analyse!$E$116="X",INDIRECT("'DATA - økonomi'!C"&amp;4+15*$A32+4*$A32+12),0)+IF(Analyse!$E$117="X",INDIRECT("'DATA - økonomi'!C"&amp;4+15*$A32+4*$A32+13),0)+IF(Analyse!$E$129="X",INDIRECT("'DATA - økonomi'!C"&amp;4+15*$A32+4*$A32+14),0)</f>
        <v>0</v>
      </c>
      <c r="D32" s="42">
        <f ca="1">IF(Analyse!$E$3="X",INDIRECT("'DATA - økonomi'!D"&amp;4+15*$A32+4*$A32+0),0)+IF(Analyse!$E$4="X",INDIRECT("'DATA - økonomi'!D"&amp;4+15*$A32+4*$A32+1),0)+IF(Analyse!$E$104="X",INDIRECT("'DATA - økonomi'!D"&amp;4+15*$A32+4*$A32+2),0)+IF(Analyse!$E$105="X",INDIRECT("'DATA - økonomi'!D"&amp;4+15*$A32+4*$A32+3),0)+IF(Analyse!$E$106="X",INDIRECT("'DATA - økonomi'!D"&amp;4+15*$A32+4*$A32+4),0)+IF(Analyse!$E$107="X",INDIRECT("'DATA - økonomi'!D"&amp;4+15*$A32+4*$A32+5),0)+IF(Analyse!$E$108="X",INDIRECT("'DATA - økonomi'!D"&amp;4+15*$A32+4*$A32+6),0)+IF(Analyse!$E$109="X",INDIRECT("'DATA - økonomi'!D"&amp;4+15*$A32+4*$A32+7),0)+IF(Analyse!$E$110="X",INDIRECT("'DATA - økonomi'!D"&amp;4+15*$A32+4*$A32+8),0)+IF(Analyse!$E$111="X",INDIRECT("'DATA - økonomi'!D"&amp;4+15*$A32+4*$A32+9),0)+IF(Analyse!$E$112="X",INDIRECT("'DATA - økonomi'!D"&amp;4+15*$A32+4*$A32+10),0)+IF(Analyse!$E$115="X",INDIRECT("'DATA - økonomi'!D"&amp;4+15*$A32+4*$A32+11),0)+IF(Analyse!$E$116="X",INDIRECT("'DATA - økonomi'!D"&amp;4+15*$A32+4*$A32+12),0)+IF(Analyse!$E$117="X",INDIRECT("'DATA - økonomi'!D"&amp;4+15*$A32+4*$A32+13),0)+IF(Analyse!$E$129="X",INDIRECT("'DATA - økonomi'!D"&amp;4+15*$A32+4*$A32+14),0)</f>
        <v>0</v>
      </c>
      <c r="E32" s="42">
        <f ca="1">IF(Analyse!$E$3="X",INDIRECT("'DATA - økonomi'!E"&amp;4+15*$A32+4*$A32+0),0)+IF(Analyse!$E$4="X",INDIRECT("'DATA - økonomi'!E"&amp;4+15*$A32+4*$A32+1),0)+IF(Analyse!$E$104="X",INDIRECT("'DATA - økonomi'!E"&amp;4+15*$A32+4*$A32+2),0)+IF(Analyse!$E$105="X",INDIRECT("'DATA - økonomi'!E"&amp;4+15*$A32+4*$A32+3),0)+IF(Analyse!$E$106="X",INDIRECT("'DATA - økonomi'!E"&amp;4+15*$A32+4*$A32+4),0)+IF(Analyse!$E$107="X",INDIRECT("'DATA - økonomi'!E"&amp;4+15*$A32+4*$A32+5),0)+IF(Analyse!$E$108="X",INDIRECT("'DATA - økonomi'!E"&amp;4+15*$A32+4*$A32+6),0)+IF(Analyse!$E$109="X",INDIRECT("'DATA - økonomi'!E"&amp;4+15*$A32+4*$A32+7),0)+IF(Analyse!$E$110="X",INDIRECT("'DATA - økonomi'!E"&amp;4+15*$A32+4*$A32+8),0)+IF(Analyse!$E$111="X",INDIRECT("'DATA - økonomi'!E"&amp;4+15*$A32+4*$A32+9),0)+IF(Analyse!$E$112="X",INDIRECT("'DATA - økonomi'!E"&amp;4+15*$A32+4*$A32+10),0)+IF(Analyse!$E$115="X",INDIRECT("'DATA - økonomi'!E"&amp;4+15*$A32+4*$A32+11),0)+IF(Analyse!$E$116="X",INDIRECT("'DATA - økonomi'!E"&amp;4+15*$A32+4*$A32+12),0)+IF(Analyse!$E$117="X",INDIRECT("'DATA - økonomi'!E"&amp;4+15*$A32+4*$A32+13),0)+IF(Analyse!$E$129="X",INDIRECT("'DATA - økonomi'!E"&amp;4+15*$A32+4*$A32+14),0)</f>
        <v>0</v>
      </c>
      <c r="F32" s="42">
        <f ca="1">IF(Analyse!$E$3="X",INDIRECT("'DATA - økonomi'!F"&amp;4+15*$A32+4*$A32+0),0)+IF(Analyse!$E$4="X",INDIRECT("'DATA - økonomi'!F"&amp;4+15*$A32+4*$A32+1),0)+IF(Analyse!$E$104="X",INDIRECT("'DATA - økonomi'!F"&amp;4+15*$A32+4*$A32+2),0)+IF(Analyse!$E$105="X",INDIRECT("'DATA - økonomi'!F"&amp;4+15*$A32+4*$A32+3),0)+IF(Analyse!$E$106="X",INDIRECT("'DATA - økonomi'!F"&amp;4+15*$A32+4*$A32+4),0)+IF(Analyse!$E$107="X",INDIRECT("'DATA - økonomi'!F"&amp;4+15*$A32+4*$A32+5),0)+IF(Analyse!$E$108="X",INDIRECT("'DATA - økonomi'!F"&amp;4+15*$A32+4*$A32+6),0)+IF(Analyse!$E$109="X",INDIRECT("'DATA - økonomi'!F"&amp;4+15*$A32+4*$A32+7),0)+IF(Analyse!$E$110="X",INDIRECT("'DATA - økonomi'!F"&amp;4+15*$A32+4*$A32+8),0)+IF(Analyse!$E$111="X",INDIRECT("'DATA - økonomi'!F"&amp;4+15*$A32+4*$A32+9),0)+IF(Analyse!$E$112="X",INDIRECT("'DATA - økonomi'!F"&amp;4+15*$A32+4*$A32+10),0)+IF(Analyse!$E$115="X",INDIRECT("'DATA - økonomi'!F"&amp;4+15*$A32+4*$A32+11),0)+IF(Analyse!$E$116="X",INDIRECT("'DATA - økonomi'!F"&amp;4+15*$A32+4*$A32+12),0)+IF(Analyse!$E$117="X",INDIRECT("'DATA - økonomi'!F"&amp;4+15*$A32+4*$A32+13),0)+IF(Analyse!$E$129="X",INDIRECT("'DATA - økonomi'!F"&amp;4+15*$A32+4*$A32+14),0)</f>
        <v>0</v>
      </c>
      <c r="G32" s="42">
        <f ca="1">IF(Analyse!$E$3="X",INDIRECT("'DATA - økonomi'!G"&amp;4+15*$A32+4*$A32+0),0)+IF(Analyse!$E$4="X",INDIRECT("'DATA - økonomi'!G"&amp;4+15*$A32+4*$A32+1),0)+IF(Analyse!$E$104="X",INDIRECT("'DATA - økonomi'!G"&amp;4+15*$A32+4*$A32+2),0)+IF(Analyse!$E$105="X",INDIRECT("'DATA - økonomi'!G"&amp;4+15*$A32+4*$A32+3),0)+IF(Analyse!$E$106="X",INDIRECT("'DATA - økonomi'!G"&amp;4+15*$A32+4*$A32+4),0)+IF(Analyse!$E$107="X",INDIRECT("'DATA - økonomi'!G"&amp;4+15*$A32+4*$A32+5),0)+IF(Analyse!$E$108="X",INDIRECT("'DATA - økonomi'!G"&amp;4+15*$A32+4*$A32+6),0)+IF(Analyse!$E$109="X",INDIRECT("'DATA - økonomi'!G"&amp;4+15*$A32+4*$A32+7),0)+IF(Analyse!$E$110="X",INDIRECT("'DATA - økonomi'!G"&amp;4+15*$A32+4*$A32+8),0)+IF(Analyse!$E$111="X",INDIRECT("'DATA - økonomi'!G"&amp;4+15*$A32+4*$A32+9),0)+IF(Analyse!$E$112="X",INDIRECT("'DATA - økonomi'!G"&amp;4+15*$A32+4*$A32+10),0)+IF(Analyse!$E$115="X",INDIRECT("'DATA - økonomi'!G"&amp;4+15*$A32+4*$A32+11),0)+IF(Analyse!$E$116="X",INDIRECT("'DATA - økonomi'!G"&amp;4+15*$A32+4*$A32+12),0)+IF(Analyse!$E$117="X",INDIRECT("'DATA - økonomi'!G"&amp;4+15*$A32+4*$A32+13),0)+IF(Analyse!$E$129="X",INDIRECT("'DATA - økonomi'!G"&amp;4+15*$A32+4*$A32+14),0)</f>
        <v>0</v>
      </c>
      <c r="H32" s="42">
        <f ca="1">IF(Analyse!$E$3="X",INDIRECT("'DATA - økonomi'!H"&amp;4+15*$A32+4*$A32+0),0)+IF(Analyse!$E$4="X",INDIRECT("'DATA - økonomi'!H"&amp;4+15*$A32+4*$A32+1),0)+IF(Analyse!$E$104="X",INDIRECT("'DATA - økonomi'!H"&amp;4+15*$A32+4*$A32+2),0)+IF(Analyse!$E$105="X",INDIRECT("'DATA - økonomi'!H"&amp;4+15*$A32+4*$A32+3),0)+IF(Analyse!$E$106="X",INDIRECT("'DATA - økonomi'!H"&amp;4+15*$A32+4*$A32+4),0)+IF(Analyse!$E$107="X",INDIRECT("'DATA - økonomi'!H"&amp;4+15*$A32+4*$A32+5),0)+IF(Analyse!$E$108="X",INDIRECT("'DATA - økonomi'!H"&amp;4+15*$A32+4*$A32+6),0)+IF(Analyse!$E$109="X",INDIRECT("'DATA - økonomi'!H"&amp;4+15*$A32+4*$A32+7),0)+IF(Analyse!$E$110="X",INDIRECT("'DATA - økonomi'!H"&amp;4+15*$A32+4*$A32+8),0)+IF(Analyse!$E$111="X",INDIRECT("'DATA - økonomi'!H"&amp;4+15*$A32+4*$A32+9),0)+IF(Analyse!$E$112="X",INDIRECT("'DATA - økonomi'!H"&amp;4+15*$A32+4*$A32+10),0)+IF(Analyse!$E$115="X",INDIRECT("'DATA - økonomi'!H"&amp;4+15*$A32+4*$A32+11),0)+IF(Analyse!$E$116="X",INDIRECT("'DATA - økonomi'!H"&amp;4+15*$A32+4*$A32+12),0)+IF(Analyse!$E$117="X",INDIRECT("'DATA - økonomi'!H"&amp;4+15*$A32+4*$A32+13),0)+IF(Analyse!$E$129="X",INDIRECT("'DATA - økonomi'!H"&amp;4+15*$A32+4*$A32+14),0)</f>
        <v>0</v>
      </c>
      <c r="I32" s="42">
        <f ca="1">IF(Analyse!$E$3="X",INDIRECT("'DATA - økonomi'!I"&amp;4+15*$A32+4*$A32+0),0)+IF(Analyse!$E$4="X",INDIRECT("'DATA - økonomi'!I"&amp;4+15*$A32+4*$A32+1),0)+IF(Analyse!$E$104="X",INDIRECT("'DATA - økonomi'!I"&amp;4+15*$A32+4*$A32+2),0)+IF(Analyse!$E$105="X",INDIRECT("'DATA - økonomi'!I"&amp;4+15*$A32+4*$A32+3),0)+IF(Analyse!$E$106="X",INDIRECT("'DATA - økonomi'!I"&amp;4+15*$A32+4*$A32+4),0)+IF(Analyse!$E$107="X",INDIRECT("'DATA - økonomi'!I"&amp;4+15*$A32+4*$A32+5),0)+IF(Analyse!$E$108="X",INDIRECT("'DATA - økonomi'!I"&amp;4+15*$A32+4*$A32+6),0)+IF(Analyse!$E$109="X",INDIRECT("'DATA - økonomi'!I"&amp;4+15*$A32+4*$A32+7),0)+IF(Analyse!$E$110="X",INDIRECT("'DATA - økonomi'!I"&amp;4+15*$A32+4*$A32+8),0)+IF(Analyse!$E$111="X",INDIRECT("'DATA - økonomi'!I"&amp;4+15*$A32+4*$A32+9),0)+IF(Analyse!$E$112="X",INDIRECT("'DATA - økonomi'!I"&amp;4+15*$A32+4*$A32+10),0)+IF(Analyse!$E$115="X",INDIRECT("'DATA - økonomi'!I"&amp;4+15*$A32+4*$A32+11),0)+IF(Analyse!$E$116="X",INDIRECT("'DATA - økonomi'!I"&amp;4+15*$A32+4*$A32+12),0)+IF(Analyse!$E$117="X",INDIRECT("'DATA - økonomi'!I"&amp;4+15*$A32+4*$A32+13),0)+IF(Analyse!$E$129="X",INDIRECT("'DATA - økonomi'!I"&amp;4+15*$A32+4*$A32+14),0)</f>
        <v>0</v>
      </c>
      <c r="J32" s="42">
        <f ca="1">IF(Analyse!$E$3="X",INDIRECT("'DATA - økonomi'!J"&amp;4+15*$A32+4*$A32+0),0)+IF(Analyse!$E$4="X",INDIRECT("'DATA - økonomi'!J"&amp;4+15*$A32+4*$A32+1),0)+IF(Analyse!$E$104="X",INDIRECT("'DATA - økonomi'!J"&amp;4+15*$A32+4*$A32+2),0)+IF(Analyse!$E$105="X",INDIRECT("'DATA - økonomi'!J"&amp;4+15*$A32+4*$A32+3),0)+IF(Analyse!$E$106="X",INDIRECT("'DATA - økonomi'!J"&amp;4+15*$A32+4*$A32+4),0)+IF(Analyse!$E$107="X",INDIRECT("'DATA - økonomi'!J"&amp;4+15*$A32+4*$A32+5),0)+IF(Analyse!$E$108="X",INDIRECT("'DATA - økonomi'!J"&amp;4+15*$A32+4*$A32+6),0)+IF(Analyse!$E$109="X",INDIRECT("'DATA - økonomi'!J"&amp;4+15*$A32+4*$A32+7),0)+IF(Analyse!$E$110="X",INDIRECT("'DATA - økonomi'!J"&amp;4+15*$A32+4*$A32+8),0)+IF(Analyse!$E$111="X",INDIRECT("'DATA - økonomi'!J"&amp;4+15*$A32+4*$A32+9),0)+IF(Analyse!$E$112="X",INDIRECT("'DATA - økonomi'!J"&amp;4+15*$A32+4*$A32+10),0)+IF(Analyse!$E$115="X",INDIRECT("'DATA - økonomi'!J"&amp;4+15*$A32+4*$A32+11),0)+IF(Analyse!$E$116="X",INDIRECT("'DATA - økonomi'!J"&amp;4+15*$A32+4*$A32+12),0)+IF(Analyse!$E$117="X",INDIRECT("'DATA - økonomi'!J"&amp;4+15*$A32+4*$A32+13),0)+IF(Analyse!$E$129="X",INDIRECT("'DATA - økonomi'!J"&amp;4+15*$A32+4*$A32+14),0)</f>
        <v>0</v>
      </c>
      <c r="K32" s="42">
        <f ca="1">IF(Analyse!$E$3="X",INDIRECT("'DATA - økonomi'!K"&amp;4+15*$A32+4*$A32+0),0)+IF(Analyse!$E$4="X",INDIRECT("'DATA - økonomi'!K"&amp;4+15*$A32+4*$A32+1),0)+IF(Analyse!$E$104="X",INDIRECT("'DATA - økonomi'!K"&amp;4+15*$A32+4*$A32+2),0)+IF(Analyse!$E$105="X",INDIRECT("'DATA - økonomi'!K"&amp;4+15*$A32+4*$A32+3),0)+IF(Analyse!$E$106="X",INDIRECT("'DATA - økonomi'!K"&amp;4+15*$A32+4*$A32+4),0)+IF(Analyse!$E$107="X",INDIRECT("'DATA - økonomi'!K"&amp;4+15*$A32+4*$A32+5),0)+IF(Analyse!$E$108="X",INDIRECT("'DATA - økonomi'!K"&amp;4+15*$A32+4*$A32+6),0)+IF(Analyse!$E$109="X",INDIRECT("'DATA - økonomi'!K"&amp;4+15*$A32+4*$A32+7),0)+IF(Analyse!$E$110="X",INDIRECT("'DATA - økonomi'!K"&amp;4+15*$A32+4*$A32+8),0)+IF(Analyse!$E$111="X",INDIRECT("'DATA - økonomi'!K"&amp;4+15*$A32+4*$A32+9),0)+IF(Analyse!$E$112="X",INDIRECT("'DATA - økonomi'!K"&amp;4+15*$A32+4*$A32+10),0)+IF(Analyse!$E$115="X",INDIRECT("'DATA - økonomi'!K"&amp;4+15*$A32+4*$A32+11),0)+IF(Analyse!$E$116="X",INDIRECT("'DATA - økonomi'!K"&amp;4+15*$A32+4*$A32+12),0)+IF(Analyse!$E$117="X",INDIRECT("'DATA - økonomi'!K"&amp;4+15*$A32+4*$A32+13),0)+IF(Analyse!$E$129="X",INDIRECT("'DATA - økonomi'!K"&amp;4+15*$A32+4*$A32+14),0)</f>
        <v>0</v>
      </c>
      <c r="L32" s="42">
        <f ca="1">IF(Analyse!$E$3="X",INDIRECT("'DATA - økonomi'!L"&amp;4+15*$A32+4*$A32+0),0)+IF(Analyse!$E$4="X",INDIRECT("'DATA - økonomi'!L"&amp;4+15*$A32+4*$A32+1),0)+IF(Analyse!$E$104="X",INDIRECT("'DATA - økonomi'!L"&amp;4+15*$A32+4*$A32+2),0)+IF(Analyse!$E$105="X",INDIRECT("'DATA - økonomi'!L"&amp;4+15*$A32+4*$A32+3),0)+IF(Analyse!$E$106="X",INDIRECT("'DATA - økonomi'!L"&amp;4+15*$A32+4*$A32+4),0)+IF(Analyse!$E$107="X",INDIRECT("'DATA - økonomi'!L"&amp;4+15*$A32+4*$A32+5),0)+IF(Analyse!$E$108="X",INDIRECT("'DATA - økonomi'!L"&amp;4+15*$A32+4*$A32+6),0)+IF(Analyse!$E$109="X",INDIRECT("'DATA - økonomi'!L"&amp;4+15*$A32+4*$A32+7),0)+IF(Analyse!$E$110="X",INDIRECT("'DATA - økonomi'!L"&amp;4+15*$A32+4*$A32+8),0)+IF(Analyse!$E$111="X",INDIRECT("'DATA - økonomi'!L"&amp;4+15*$A32+4*$A32+9),0)+IF(Analyse!$E$112="X",INDIRECT("'DATA - økonomi'!L"&amp;4+15*$A32+4*$A32+10),0)+IF(Analyse!$E$115="X",INDIRECT("'DATA - økonomi'!L"&amp;4+15*$A32+4*$A32+11),0)+IF(Analyse!$E$116="X",INDIRECT("'DATA - økonomi'!L"&amp;4+15*$A32+4*$A32+12),0)+IF(Analyse!$E$117="X",INDIRECT("'DATA - økonomi'!L"&amp;4+15*$A32+4*$A32+13),0)+IF(Analyse!$E$129="X",INDIRECT("'DATA - økonomi'!L"&amp;4+15*$A32+4*$A32+14),0)</f>
        <v>0</v>
      </c>
      <c r="M32" s="42">
        <f ca="1">IF(Analyse!$E$3="X",INDIRECT("'DATA - økonomi'!M"&amp;4+15*$A32+4*$A32+0),0)+IF(Analyse!$E$4="X",INDIRECT("'DATA - økonomi'!M"&amp;4+15*$A32+4*$A32+1),0)+IF(Analyse!$E$104="X",INDIRECT("'DATA - økonomi'!M"&amp;4+15*$A32+4*$A32+2),0)+IF(Analyse!$E$105="X",INDIRECT("'DATA - økonomi'!M"&amp;4+15*$A32+4*$A32+3),0)+IF(Analyse!$E$106="X",INDIRECT("'DATA - økonomi'!M"&amp;4+15*$A32+4*$A32+4),0)+IF(Analyse!$E$107="X",INDIRECT("'DATA - økonomi'!M"&amp;4+15*$A32+4*$A32+5),0)+IF(Analyse!$E$108="X",INDIRECT("'DATA - økonomi'!M"&amp;4+15*$A32+4*$A32+6),0)+IF(Analyse!$E$109="X",INDIRECT("'DATA - økonomi'!M"&amp;4+15*$A32+4*$A32+7),0)+IF(Analyse!$E$110="X",INDIRECT("'DATA - økonomi'!M"&amp;4+15*$A32+4*$A32+8),0)+IF(Analyse!$E$111="X",INDIRECT("'DATA - økonomi'!M"&amp;4+15*$A32+4*$A32+9),0)+IF(Analyse!$E$112="X",INDIRECT("'DATA - økonomi'!M"&amp;4+15*$A32+4*$A32+10),0)+IF(Analyse!$E$115="X",INDIRECT("'DATA - økonomi'!M"&amp;4+15*$A32+4*$A32+11),0)+IF(Analyse!$E$116="X",INDIRECT("'DATA - økonomi'!M"&amp;4+15*$A32+4*$A32+12),0)+IF(Analyse!$E$117="X",INDIRECT("'DATA - økonomi'!M"&amp;4+15*$A32+4*$A32+13),0)+IF(Analyse!$E$129="X",INDIRECT("'DATA - økonomi'!M"&amp;4+15*$A32+4*$A32+14),0)</f>
        <v>0</v>
      </c>
      <c r="N32" s="38"/>
      <c r="O32" s="41" t="s">
        <v>40</v>
      </c>
      <c r="P32" s="42">
        <f ca="1">IF(Analyse!$E$3="X",INDIRECT("'DATA - økonomi'!P"&amp;4+15*$A32+4*$A32+0),0)+IF(Analyse!$E$4="X",INDIRECT("'DATA - økonomi'!P"&amp;4+15*$A32+4*$A32+1),0)+IF(Analyse!$E$104="X",INDIRECT("'DATA - økonomi'!P"&amp;4+15*$A32+4*$A32+2),0)+IF(Analyse!$E$105="X",INDIRECT("'DATA - økonomi'!P"&amp;4+15*$A32+4*$A32+3),0)+IF(Analyse!$E$106="X",INDIRECT("'DATA - økonomi'!P"&amp;4+15*$A32+4*$A32+4),0)+IF(Analyse!$E$107="X",INDIRECT("'DATA - økonomi'!P"&amp;4+15*$A32+4*$A32+5),0)+IF(Analyse!$E$108="X",INDIRECT("'DATA - økonomi'!P"&amp;4+15*$A32+4*$A32+6),0)+IF(Analyse!$E$109="X",INDIRECT("'DATA - økonomi'!P"&amp;4+15*$A32+4*$A32+7),0)+IF(Analyse!$E$110="X",INDIRECT("'DATA - økonomi'!P"&amp;4+15*$A32+4*$A32+8),0)+IF(Analyse!$E$111="X",INDIRECT("'DATA - økonomi'!P"&amp;4+15*$A32+4*$A32+9),0)+IF(Analyse!$E$112="X",INDIRECT("'DATA - økonomi'!P"&amp;4+15*$A32+4*$A32+10),0)+IF(Analyse!$E$115="X",INDIRECT("'DATA - økonomi'!P"&amp;4+15*$A32+4*$A32+11),0)+IF(Analyse!$E$116="X",INDIRECT("'DATA - økonomi'!P"&amp;4+15*$A32+4*$A32+12),0)+IF(Analyse!$E$117="X",INDIRECT("'DATA - økonomi'!P"&amp;4+15*$A32+4*$A32+13),0)+IF(Analyse!$E$129="X",INDIRECT("'DATA - økonomi'!P"&amp;4+15*$A32+4*$A32+14),0)</f>
        <v>0</v>
      </c>
      <c r="Q32" s="42">
        <f ca="1">IF(Analyse!$E$3="X",INDIRECT("'DATA - økonomi'!Q"&amp;4+15*$A32+4*$A32+0),0)+IF(Analyse!$E$4="X",INDIRECT("'DATA - økonomi'!Q"&amp;4+15*$A32+4*$A32+1),0)+IF(Analyse!$E$104="X",INDIRECT("'DATA - økonomi'!Q"&amp;4+15*$A32+4*$A32+2),0)+IF(Analyse!$E$105="X",INDIRECT("'DATA - økonomi'!Q"&amp;4+15*$A32+4*$A32+3),0)+IF(Analyse!$E$106="X",INDIRECT("'DATA - økonomi'!Q"&amp;4+15*$A32+4*$A32+4),0)+IF(Analyse!$E$107="X",INDIRECT("'DATA - økonomi'!Q"&amp;4+15*$A32+4*$A32+5),0)+IF(Analyse!$E$108="X",INDIRECT("'DATA - økonomi'!Q"&amp;4+15*$A32+4*$A32+6),0)+IF(Analyse!$E$109="X",INDIRECT("'DATA - økonomi'!Q"&amp;4+15*$A32+4*$A32+7),0)+IF(Analyse!$E$110="X",INDIRECT("'DATA - økonomi'!Q"&amp;4+15*$A32+4*$A32+8),0)+IF(Analyse!$E$111="X",INDIRECT("'DATA - økonomi'!Q"&amp;4+15*$A32+4*$A32+9),0)+IF(Analyse!$E$112="X",INDIRECT("'DATA - økonomi'!Q"&amp;4+15*$A32+4*$A32+10),0)+IF(Analyse!$E$115="X",INDIRECT("'DATA - økonomi'!Q"&amp;4+15*$A32+4*$A32+11),0)+IF(Analyse!$E$116="X",INDIRECT("'DATA - økonomi'!Q"&amp;4+15*$A32+4*$A32+12),0)+IF(Analyse!$E$117="X",INDIRECT("'DATA - økonomi'!Q"&amp;4+15*$A32+4*$A32+13),0)+IF(Analyse!$E$129="X",INDIRECT("'DATA - økonomi'!Q"&amp;4+15*$A32+4*$A32+14),0)</f>
        <v>0</v>
      </c>
      <c r="R32" s="42">
        <f ca="1">IF(Analyse!$E$3="X",INDIRECT("'DATA - økonomi'!R"&amp;4+15*$A32+4*$A32+0),0)+IF(Analyse!$E$4="X",INDIRECT("'DATA - økonomi'!R"&amp;4+15*$A32+4*$A32+1),0)+IF(Analyse!$E$104="X",INDIRECT("'DATA - økonomi'!R"&amp;4+15*$A32+4*$A32+2),0)+IF(Analyse!$E$105="X",INDIRECT("'DATA - økonomi'!R"&amp;4+15*$A32+4*$A32+3),0)+IF(Analyse!$E$106="X",INDIRECT("'DATA - økonomi'!R"&amp;4+15*$A32+4*$A32+4),0)+IF(Analyse!$E$107="X",INDIRECT("'DATA - økonomi'!R"&amp;4+15*$A32+4*$A32+5),0)+IF(Analyse!$E$108="X",INDIRECT("'DATA - økonomi'!R"&amp;4+15*$A32+4*$A32+6),0)+IF(Analyse!$E$109="X",INDIRECT("'DATA - økonomi'!R"&amp;4+15*$A32+4*$A32+7),0)+IF(Analyse!$E$110="X",INDIRECT("'DATA - økonomi'!R"&amp;4+15*$A32+4*$A32+8),0)+IF(Analyse!$E$111="X",INDIRECT("'DATA - økonomi'!R"&amp;4+15*$A32+4*$A32+9),0)+IF(Analyse!$E$112="X",INDIRECT("'DATA - økonomi'!R"&amp;4+15*$A32+4*$A32+10),0)+IF(Analyse!$E$115="X",INDIRECT("'DATA - økonomi'!R"&amp;4+15*$A32+4*$A32+11),0)+IF(Analyse!$E$116="X",INDIRECT("'DATA - økonomi'!R"&amp;4+15*$A32+4*$A32+12),0)+IF(Analyse!$E$117="X",INDIRECT("'DATA - økonomi'!R"&amp;4+15*$A32+4*$A32+13),0)+IF(Analyse!$E$129="X",INDIRECT("'DATA - økonomi'!R"&amp;4+15*$A32+4*$A32+14),0)</f>
        <v>0</v>
      </c>
      <c r="S32" s="42">
        <f ca="1">IF(Analyse!$E$3="X",INDIRECT("'DATA - økonomi'!S"&amp;4+15*$A32+4*$A32+0),0)+IF(Analyse!$E$4="X",INDIRECT("'DATA - økonomi'!S"&amp;4+15*$A32+4*$A32+1),0)+IF(Analyse!$E$104="X",INDIRECT("'DATA - økonomi'!S"&amp;4+15*$A32+4*$A32+2),0)+IF(Analyse!$E$105="X",INDIRECT("'DATA - økonomi'!S"&amp;4+15*$A32+4*$A32+3),0)+IF(Analyse!$E$106="X",INDIRECT("'DATA - økonomi'!S"&amp;4+15*$A32+4*$A32+4),0)+IF(Analyse!$E$107="X",INDIRECT("'DATA - økonomi'!S"&amp;4+15*$A32+4*$A32+5),0)+IF(Analyse!$E$108="X",INDIRECT("'DATA - økonomi'!S"&amp;4+15*$A32+4*$A32+6),0)+IF(Analyse!$E$109="X",INDIRECT("'DATA - økonomi'!S"&amp;4+15*$A32+4*$A32+7),0)+IF(Analyse!$E$110="X",INDIRECT("'DATA - økonomi'!S"&amp;4+15*$A32+4*$A32+8),0)+IF(Analyse!$E$111="X",INDIRECT("'DATA - økonomi'!S"&amp;4+15*$A32+4*$A32+9),0)+IF(Analyse!$E$112="X",INDIRECT("'DATA - økonomi'!S"&amp;4+15*$A32+4*$A32+10),0)+IF(Analyse!$E$115="X",INDIRECT("'DATA - økonomi'!S"&amp;4+15*$A32+4*$A32+11),0)+IF(Analyse!$E$116="X",INDIRECT("'DATA - økonomi'!S"&amp;4+15*$A32+4*$A32+12),0)+IF(Analyse!$E$117="X",INDIRECT("'DATA - økonomi'!S"&amp;4+15*$A32+4*$A32+13),0)+IF(Analyse!$E$129="X",INDIRECT("'DATA - økonomi'!S"&amp;4+15*$A32+4*$A32+14),0)</f>
        <v>0</v>
      </c>
      <c r="T32" s="42">
        <f ca="1">IF(Analyse!$E$3="X",INDIRECT("'DATA - økonomi'!T"&amp;4+15*$A32+4*$A32+0),0)+IF(Analyse!$E$4="X",INDIRECT("'DATA - økonomi'!T"&amp;4+15*$A32+4*$A32+1),0)+IF(Analyse!$E$104="X",INDIRECT("'DATA - økonomi'!T"&amp;4+15*$A32+4*$A32+2),0)+IF(Analyse!$E$105="X",INDIRECT("'DATA - økonomi'!T"&amp;4+15*$A32+4*$A32+3),0)+IF(Analyse!$E$106="X",INDIRECT("'DATA - økonomi'!T"&amp;4+15*$A32+4*$A32+4),0)+IF(Analyse!$E$107="X",INDIRECT("'DATA - økonomi'!T"&amp;4+15*$A32+4*$A32+5),0)+IF(Analyse!$E$108="X",INDIRECT("'DATA - økonomi'!T"&amp;4+15*$A32+4*$A32+6),0)+IF(Analyse!$E$109="X",INDIRECT("'DATA - økonomi'!T"&amp;4+15*$A32+4*$A32+7),0)+IF(Analyse!$E$110="X",INDIRECT("'DATA - økonomi'!T"&amp;4+15*$A32+4*$A32+8),0)+IF(Analyse!$E$111="X",INDIRECT("'DATA - økonomi'!T"&amp;4+15*$A32+4*$A32+9),0)+IF(Analyse!$E$112="X",INDIRECT("'DATA - økonomi'!T"&amp;4+15*$A32+4*$A32+10),0)+IF(Analyse!$E$115="X",INDIRECT("'DATA - økonomi'!T"&amp;4+15*$A32+4*$A32+11),0)+IF(Analyse!$E$116="X",INDIRECT("'DATA - økonomi'!T"&amp;4+15*$A32+4*$A32+12),0)+IF(Analyse!$E$117="X",INDIRECT("'DATA - økonomi'!T"&amp;4+15*$A32+4*$A32+13),0)+IF(Analyse!$E$129="X",INDIRECT("'DATA - økonomi'!T"&amp;4+15*$A32+4*$A32+14),0)</f>
        <v>0</v>
      </c>
      <c r="U32" s="42">
        <f ca="1">IF(Analyse!$E$3="X",INDIRECT("'DATA - økonomi'!U"&amp;4+15*$A32+4*$A32+0),0)+IF(Analyse!$E$4="X",INDIRECT("'DATA - økonomi'!U"&amp;4+15*$A32+4*$A32+1),0)+IF(Analyse!$E$104="X",INDIRECT("'DATA - økonomi'!U"&amp;4+15*$A32+4*$A32+2),0)+IF(Analyse!$E$105="X",INDIRECT("'DATA - økonomi'!U"&amp;4+15*$A32+4*$A32+3),0)+IF(Analyse!$E$106="X",INDIRECT("'DATA - økonomi'!U"&amp;4+15*$A32+4*$A32+4),0)+IF(Analyse!$E$107="X",INDIRECT("'DATA - økonomi'!U"&amp;4+15*$A32+4*$A32+5),0)+IF(Analyse!$E$108="X",INDIRECT("'DATA - økonomi'!U"&amp;4+15*$A32+4*$A32+6),0)+IF(Analyse!$E$109="X",INDIRECT("'DATA - økonomi'!U"&amp;4+15*$A32+4*$A32+7),0)+IF(Analyse!$E$110="X",INDIRECT("'DATA - økonomi'!U"&amp;4+15*$A32+4*$A32+8),0)+IF(Analyse!$E$111="X",INDIRECT("'DATA - økonomi'!U"&amp;4+15*$A32+4*$A32+9),0)+IF(Analyse!$E$112="X",INDIRECT("'DATA - økonomi'!U"&amp;4+15*$A32+4*$A32+10),0)+IF(Analyse!$E$115="X",INDIRECT("'DATA - økonomi'!U"&amp;4+15*$A32+4*$A32+11),0)+IF(Analyse!$E$116="X",INDIRECT("'DATA - økonomi'!U"&amp;4+15*$A32+4*$A32+12),0)+IF(Analyse!$E$117="X",INDIRECT("'DATA - økonomi'!U"&amp;4+15*$A32+4*$A32+13),0)+IF(Analyse!$E$129="X",INDIRECT("'DATA - økonomi'!U"&amp;4+15*$A32+4*$A32+14),0)</f>
        <v>0</v>
      </c>
      <c r="V32" s="42">
        <f ca="1">IF(Analyse!$E$3="X",INDIRECT("'DATA - økonomi'!V"&amp;4+15*$A32+4*$A32+0),0)+IF(Analyse!$E$4="X",INDIRECT("'DATA - økonomi'!V"&amp;4+15*$A32+4*$A32+1),0)+IF(Analyse!$E$104="X",INDIRECT("'DATA - økonomi'!V"&amp;4+15*$A32+4*$A32+2),0)+IF(Analyse!$E$105="X",INDIRECT("'DATA - økonomi'!V"&amp;4+15*$A32+4*$A32+3),0)+IF(Analyse!$E$106="X",INDIRECT("'DATA - økonomi'!V"&amp;4+15*$A32+4*$A32+4),0)+IF(Analyse!$E$107="X",INDIRECT("'DATA - økonomi'!V"&amp;4+15*$A32+4*$A32+5),0)+IF(Analyse!$E$108="X",INDIRECT("'DATA - økonomi'!V"&amp;4+15*$A32+4*$A32+6),0)+IF(Analyse!$E$109="X",INDIRECT("'DATA - økonomi'!V"&amp;4+15*$A32+4*$A32+7),0)+IF(Analyse!$E$110="X",INDIRECT("'DATA - økonomi'!V"&amp;4+15*$A32+4*$A32+8),0)+IF(Analyse!$E$111="X",INDIRECT("'DATA - økonomi'!V"&amp;4+15*$A32+4*$A32+9),0)+IF(Analyse!$E$112="X",INDIRECT("'DATA - økonomi'!V"&amp;4+15*$A32+4*$A32+10),0)+IF(Analyse!$E$115="X",INDIRECT("'DATA - økonomi'!V"&amp;4+15*$A32+4*$A32+11),0)+IF(Analyse!$E$116="X",INDIRECT("'DATA - økonomi'!V"&amp;4+15*$A32+4*$A32+12),0)+IF(Analyse!$E$117="X",INDIRECT("'DATA - økonomi'!V"&amp;4+15*$A32+4*$A32+13),0)+IF(Analyse!$E$129="X",INDIRECT("'DATA - økonomi'!V"&amp;4+15*$A32+4*$A32+14),0)</f>
        <v>0</v>
      </c>
      <c r="W32" s="42">
        <f ca="1">IF(Analyse!$E$3="X",INDIRECT("'DATA - økonomi'!W"&amp;4+15*$A32+4*$A32+0),0)+IF(Analyse!$E$4="X",INDIRECT("'DATA - økonomi'!W"&amp;4+15*$A32+4*$A32+1),0)+IF(Analyse!$E$104="X",INDIRECT("'DATA - økonomi'!W"&amp;4+15*$A32+4*$A32+2),0)+IF(Analyse!$E$105="X",INDIRECT("'DATA - økonomi'!W"&amp;4+15*$A32+4*$A32+3),0)+IF(Analyse!$E$106="X",INDIRECT("'DATA - økonomi'!W"&amp;4+15*$A32+4*$A32+4),0)+IF(Analyse!$E$107="X",INDIRECT("'DATA - økonomi'!W"&amp;4+15*$A32+4*$A32+5),0)+IF(Analyse!$E$108="X",INDIRECT("'DATA - økonomi'!W"&amp;4+15*$A32+4*$A32+6),0)+IF(Analyse!$E$109="X",INDIRECT("'DATA - økonomi'!W"&amp;4+15*$A32+4*$A32+7),0)+IF(Analyse!$E$110="X",INDIRECT("'DATA - økonomi'!W"&amp;4+15*$A32+4*$A32+8),0)+IF(Analyse!$E$111="X",INDIRECT("'DATA - økonomi'!W"&amp;4+15*$A32+4*$A32+9),0)+IF(Analyse!$E$112="X",INDIRECT("'DATA - økonomi'!W"&amp;4+15*$A32+4*$A32+10),0)+IF(Analyse!$E$115="X",INDIRECT("'DATA - økonomi'!W"&amp;4+15*$A32+4*$A32+11),0)+IF(Analyse!$E$116="X",INDIRECT("'DATA - økonomi'!W"&amp;4+15*$A32+4*$A32+12),0)+IF(Analyse!$E$117="X",INDIRECT("'DATA - økonomi'!W"&amp;4+15*$A32+4*$A32+13),0)+IF(Analyse!$E$129="X",INDIRECT("'DATA - økonomi'!W"&amp;4+15*$A32+4*$A32+14),0)</f>
        <v>0</v>
      </c>
      <c r="X32" s="42">
        <f ca="1">IF(Analyse!$E$3="X",INDIRECT("'DATA - økonomi'!X"&amp;4+15*$A32+4*$A32+0),0)+IF(Analyse!$E$4="X",INDIRECT("'DATA - økonomi'!X"&amp;4+15*$A32+4*$A32+1),0)+IF(Analyse!$E$104="X",INDIRECT("'DATA - økonomi'!X"&amp;4+15*$A32+4*$A32+2),0)+IF(Analyse!$E$105="X",INDIRECT("'DATA - økonomi'!X"&amp;4+15*$A32+4*$A32+3),0)+IF(Analyse!$E$106="X",INDIRECT("'DATA - økonomi'!X"&amp;4+15*$A32+4*$A32+4),0)+IF(Analyse!$E$107="X",INDIRECT("'DATA - økonomi'!X"&amp;4+15*$A32+4*$A32+5),0)+IF(Analyse!$E$108="X",INDIRECT("'DATA - økonomi'!X"&amp;4+15*$A32+4*$A32+6),0)+IF(Analyse!$E$109="X",INDIRECT("'DATA - økonomi'!X"&amp;4+15*$A32+4*$A32+7),0)+IF(Analyse!$E$110="X",INDIRECT("'DATA - økonomi'!X"&amp;4+15*$A32+4*$A32+8),0)+IF(Analyse!$E$111="X",INDIRECT("'DATA - økonomi'!X"&amp;4+15*$A32+4*$A32+9),0)+IF(Analyse!$E$112="X",INDIRECT("'DATA - økonomi'!X"&amp;4+15*$A32+4*$A32+10),0)+IF(Analyse!$E$115="X",INDIRECT("'DATA - økonomi'!X"&amp;4+15*$A32+4*$A32+11),0)+IF(Analyse!$E$116="X",INDIRECT("'DATA - økonomi'!X"&amp;4+15*$A32+4*$A32+12),0)+IF(Analyse!$E$117="X",INDIRECT("'DATA - økonomi'!X"&amp;4+15*$A32+4*$A32+13),0)+IF(Analyse!$E$129="X",INDIRECT("'DATA - økonomi'!X"&amp;4+15*$A32+4*$A32+14),0)</f>
        <v>0</v>
      </c>
      <c r="Y32" s="42">
        <f ca="1">IF(Analyse!$E$3="X",INDIRECT("'DATA - økonomi'!Y"&amp;4+15*$A32+4*$A32+0),0)+IF(Analyse!$E$4="X",INDIRECT("'DATA - økonomi'!Y"&amp;4+15*$A32+4*$A32+1),0)+IF(Analyse!$E$104="X",INDIRECT("'DATA - økonomi'!Y"&amp;4+15*$A32+4*$A32+2),0)+IF(Analyse!$E$105="X",INDIRECT("'DATA - økonomi'!Y"&amp;4+15*$A32+4*$A32+3),0)+IF(Analyse!$E$106="X",INDIRECT("'DATA - økonomi'!Y"&amp;4+15*$A32+4*$A32+4),0)+IF(Analyse!$E$107="X",INDIRECT("'DATA - økonomi'!Y"&amp;4+15*$A32+4*$A32+5),0)+IF(Analyse!$E$108="X",INDIRECT("'DATA - økonomi'!Y"&amp;4+15*$A32+4*$A32+6),0)+IF(Analyse!$E$109="X",INDIRECT("'DATA - økonomi'!Y"&amp;4+15*$A32+4*$A32+7),0)+IF(Analyse!$E$110="X",INDIRECT("'DATA - økonomi'!Y"&amp;4+15*$A32+4*$A32+8),0)+IF(Analyse!$E$111="X",INDIRECT("'DATA - økonomi'!Y"&amp;4+15*$A32+4*$A32+9),0)+IF(Analyse!$E$112="X",INDIRECT("'DATA - økonomi'!Y"&amp;4+15*$A32+4*$A32+10),0)+IF(Analyse!$E$115="X",INDIRECT("'DATA - økonomi'!Y"&amp;4+15*$A32+4*$A32+11),0)+IF(Analyse!$E$116="X",INDIRECT("'DATA - økonomi'!Y"&amp;4+15*$A32+4*$A32+12),0)+IF(Analyse!$E$117="X",INDIRECT("'DATA - økonomi'!Y"&amp;4+15*$A32+4*$A32+13),0)+IF(Analyse!$E$129="X",INDIRECT("'DATA - økonomi'!Y"&amp;4+15*$A32+4*$A32+14),0)</f>
        <v>0</v>
      </c>
      <c r="Z32" s="42">
        <f ca="1">IF(Analyse!$E$3="X",INDIRECT("'DATA - økonomi'!Z"&amp;4+15*$A32+4*$A32+0),0)+IF(Analyse!$E$4="X",INDIRECT("'DATA - økonomi'!Z"&amp;4+15*$A32+4*$A32+1),0)+IF(Analyse!$E$104="X",INDIRECT("'DATA - økonomi'!Z"&amp;4+15*$A32+4*$A32+2),0)+IF(Analyse!$E$105="X",INDIRECT("'DATA - økonomi'!Z"&amp;4+15*$A32+4*$A32+3),0)+IF(Analyse!$E$106="X",INDIRECT("'DATA - økonomi'!Z"&amp;4+15*$A32+4*$A32+4),0)+IF(Analyse!$E$107="X",INDIRECT("'DATA - økonomi'!Z"&amp;4+15*$A32+4*$A32+5),0)+IF(Analyse!$E$108="X",INDIRECT("'DATA - økonomi'!Z"&amp;4+15*$A32+4*$A32+6),0)+IF(Analyse!$E$109="X",INDIRECT("'DATA - økonomi'!Z"&amp;4+15*$A32+4*$A32+7),0)+IF(Analyse!$E$110="X",INDIRECT("'DATA - økonomi'!Z"&amp;4+15*$A32+4*$A32+8),0)+IF(Analyse!$E$111="X",INDIRECT("'DATA - økonomi'!Z"&amp;4+15*$A32+4*$A32+9),0)+IF(Analyse!$E$112="X",INDIRECT("'DATA - økonomi'!Z"&amp;4+15*$A32+4*$A32+10),0)+IF(Analyse!$E$115="X",INDIRECT("'DATA - økonomi'!Z"&amp;4+15*$A32+4*$A32+11),0)+IF(Analyse!$E$116="X",INDIRECT("'DATA - økonomi'!Z"&amp;4+15*$A32+4*$A32+12),0)+IF(Analyse!$E$117="X",INDIRECT("'DATA - økonomi'!Z"&amp;4+15*$A32+4*$A32+13),0)+IF(Analyse!$E$129="X",INDIRECT("'DATA - økonomi'!Z"&amp;4+15*$A32+4*$A32+14),0)</f>
        <v>0</v>
      </c>
      <c r="AA32" s="36"/>
      <c r="AB32" s="41" t="s">
        <v>40</v>
      </c>
      <c r="AC32" s="42">
        <f ca="1">IF(Analyse!$E$3="X",INDIRECT("'DATA - økonomi'!AC"&amp;4+15*$A32+4*$A32+0),0)+IF(Analyse!$E$4="X",INDIRECT("'DATA - økonomi'!AC"&amp;4+15*$A32+4*$A32+1),0)+IF(Analyse!$E$104="X",INDIRECT("'DATA - økonomi'!AC"&amp;4+15*$A32+4*$A32+2),0)+IF(Analyse!$E$105="X",INDIRECT("'DATA - økonomi'!AC"&amp;4+15*$A32+4*$A32+3),0)+IF(Analyse!$E$106="X",INDIRECT("'DATA - økonomi'!AC"&amp;4+15*$A32+4*$A32+4),0)+IF(Analyse!$E$107="X",INDIRECT("'DATA - økonomi'!AC"&amp;4+15*$A32+4*$A32+5),0)+IF(Analyse!$E$108="X",INDIRECT("'DATA - økonomi'!AC"&amp;4+15*$A32+4*$A32+6),0)+IF(Analyse!$E$109="X",INDIRECT("'DATA - økonomi'!AC"&amp;4+15*$A32+4*$A32+7),0)+IF(Analyse!$E$110="X",INDIRECT("'DATA - økonomi'!AC"&amp;4+15*$A32+4*$A32+8),0)+IF(Analyse!$E$111="X",INDIRECT("'DATA - økonomi'!AC"&amp;4+15*$A32+4*$A32+9),0)+IF(Analyse!$E$112="X",INDIRECT("'DATA - økonomi'!AC"&amp;4+15*$A32+4*$A32+10),0)+IF(Analyse!$E$115="X",INDIRECT("'DATA - økonomi'!AC"&amp;4+15*$A32+4*$A32+11),0)+IF(Analyse!$E$116="X",INDIRECT("'DATA - økonomi'!AC"&amp;4+15*$A32+4*$A32+12),0)+IF(Analyse!$E$117="X",INDIRECT("'DATA - økonomi'!AC"&amp;4+15*$A32+4*$A32+13),0)+IF(Analyse!$E$129="X",INDIRECT("'DATA - økonomi'!AC"&amp;4+15*$A32+4*$A32+14),0)</f>
        <v>0</v>
      </c>
      <c r="AD32" s="42">
        <f ca="1">IF(Analyse!$E$3="X",INDIRECT("'DATA - økonomi'!AD"&amp;4+15*$A32+4*$A32+0),0)+IF(Analyse!$E$4="X",INDIRECT("'DATA - økonomi'!AD"&amp;4+15*$A32+4*$A32+1),0)+IF(Analyse!$E$104="X",INDIRECT("'DATA - økonomi'!AD"&amp;4+15*$A32+4*$A32+2),0)+IF(Analyse!$E$105="X",INDIRECT("'DATA - økonomi'!AD"&amp;4+15*$A32+4*$A32+3),0)+IF(Analyse!$E$106="X",INDIRECT("'DATA - økonomi'!AD"&amp;4+15*$A32+4*$A32+4),0)+IF(Analyse!$E$107="X",INDIRECT("'DATA - økonomi'!AD"&amp;4+15*$A32+4*$A32+5),0)+IF(Analyse!$E$108="X",INDIRECT("'DATA - økonomi'!AD"&amp;4+15*$A32+4*$A32+6),0)+IF(Analyse!$E$109="X",INDIRECT("'DATA - økonomi'!AD"&amp;4+15*$A32+4*$A32+7),0)+IF(Analyse!$E$110="X",INDIRECT("'DATA - økonomi'!AD"&amp;4+15*$A32+4*$A32+8),0)+IF(Analyse!$E$111="X",INDIRECT("'DATA - økonomi'!AD"&amp;4+15*$A32+4*$A32+9),0)+IF(Analyse!$E$112="X",INDIRECT("'DATA - økonomi'!AD"&amp;4+15*$A32+4*$A32+10),0)+IF(Analyse!$E$115="X",INDIRECT("'DATA - økonomi'!AD"&amp;4+15*$A32+4*$A32+11),0)+IF(Analyse!$E$116="X",INDIRECT("'DATA - økonomi'!AD"&amp;4+15*$A32+4*$A32+12),0)+IF(Analyse!$E$117="X",INDIRECT("'DATA - økonomi'!AD"&amp;4+15*$A32+4*$A32+13),0)+IF(Analyse!$E$129="X",INDIRECT("'DATA - økonomi'!AD"&amp;4+15*$A32+4*$A32+14),0)</f>
        <v>0</v>
      </c>
      <c r="AE32" s="42">
        <f ca="1">IF(Analyse!$E$3="X",INDIRECT("'DATA - økonomi'!AE"&amp;4+15*$A32+4*$A32+0),0)+IF(Analyse!$E$4="X",INDIRECT("'DATA - økonomi'!AE"&amp;4+15*$A32+4*$A32+1),0)+IF(Analyse!$E$104="X",INDIRECT("'DATA - økonomi'!AE"&amp;4+15*$A32+4*$A32+2),0)+IF(Analyse!$E$105="X",INDIRECT("'DATA - økonomi'!AE"&amp;4+15*$A32+4*$A32+3),0)+IF(Analyse!$E$106="X",INDIRECT("'DATA - økonomi'!AE"&amp;4+15*$A32+4*$A32+4),0)+IF(Analyse!$E$107="X",INDIRECT("'DATA - økonomi'!AE"&amp;4+15*$A32+4*$A32+5),0)+IF(Analyse!$E$108="X",INDIRECT("'DATA - økonomi'!AE"&amp;4+15*$A32+4*$A32+6),0)+IF(Analyse!$E$109="X",INDIRECT("'DATA - økonomi'!AE"&amp;4+15*$A32+4*$A32+7),0)+IF(Analyse!$E$110="X",INDIRECT("'DATA - økonomi'!AE"&amp;4+15*$A32+4*$A32+8),0)+IF(Analyse!$E$111="X",INDIRECT("'DATA - økonomi'!AE"&amp;4+15*$A32+4*$A32+9),0)+IF(Analyse!$E$112="X",INDIRECT("'DATA - økonomi'!AE"&amp;4+15*$A32+4*$A32+10),0)+IF(Analyse!$E$115="X",INDIRECT("'DATA - økonomi'!AE"&amp;4+15*$A32+4*$A32+11),0)+IF(Analyse!$E$116="X",INDIRECT("'DATA - økonomi'!AE"&amp;4+15*$A32+4*$A32+12),0)+IF(Analyse!$E$117="X",INDIRECT("'DATA - økonomi'!AE"&amp;4+15*$A32+4*$A32+13),0)+IF(Analyse!$E$129="X",INDIRECT("'DATA - økonomi'!AE"&amp;4+15*$A32+4*$A32+14),0)</f>
        <v>0</v>
      </c>
      <c r="AF32" s="42">
        <f ca="1">IF(Analyse!$E$3="X",INDIRECT("'DATA - økonomi'!AF"&amp;4+15*$A32+4*$A32+0),0)+IF(Analyse!$E$4="X",INDIRECT("'DATA - økonomi'!AF"&amp;4+15*$A32+4*$A32+1),0)+IF(Analyse!$E$104="X",INDIRECT("'DATA - økonomi'!AF"&amp;4+15*$A32+4*$A32+2),0)+IF(Analyse!$E$105="X",INDIRECT("'DATA - økonomi'!AF"&amp;4+15*$A32+4*$A32+3),0)+IF(Analyse!$E$106="X",INDIRECT("'DATA - økonomi'!AF"&amp;4+15*$A32+4*$A32+4),0)+IF(Analyse!$E$107="X",INDIRECT("'DATA - økonomi'!AF"&amp;4+15*$A32+4*$A32+5),0)+IF(Analyse!$E$108="X",INDIRECT("'DATA - økonomi'!AF"&amp;4+15*$A32+4*$A32+6),0)+IF(Analyse!$E$109="X",INDIRECT("'DATA - økonomi'!AF"&amp;4+15*$A32+4*$A32+7),0)+IF(Analyse!$E$110="X",INDIRECT("'DATA - økonomi'!AF"&amp;4+15*$A32+4*$A32+8),0)+IF(Analyse!$E$111="X",INDIRECT("'DATA - økonomi'!AF"&amp;4+15*$A32+4*$A32+9),0)+IF(Analyse!$E$112="X",INDIRECT("'DATA - økonomi'!AF"&amp;4+15*$A32+4*$A32+10),0)+IF(Analyse!$E$115="X",INDIRECT("'DATA - økonomi'!AF"&amp;4+15*$A32+4*$A32+11),0)+IF(Analyse!$E$116="X",INDIRECT("'DATA - økonomi'!AF"&amp;4+15*$A32+4*$A32+12),0)+IF(Analyse!$E$117="X",INDIRECT("'DATA - økonomi'!AF"&amp;4+15*$A32+4*$A32+13),0)+IF(Analyse!$E$129="X",INDIRECT("'DATA - økonomi'!AF"&amp;4+15*$A32+4*$A32+14),0)</f>
        <v>0</v>
      </c>
      <c r="AG32" s="42">
        <f ca="1">IF(Analyse!$E$3="X",INDIRECT("'DATA - økonomi'!AG"&amp;4+15*$A32+4*$A32+0),0)+IF(Analyse!$E$4="X",INDIRECT("'DATA - økonomi'!AG"&amp;4+15*$A32+4*$A32+1),0)+IF(Analyse!$E$104="X",INDIRECT("'DATA - økonomi'!AG"&amp;4+15*$A32+4*$A32+2),0)+IF(Analyse!$E$105="X",INDIRECT("'DATA - økonomi'!AG"&amp;4+15*$A32+4*$A32+3),0)+IF(Analyse!$E$106="X",INDIRECT("'DATA - økonomi'!AG"&amp;4+15*$A32+4*$A32+4),0)+IF(Analyse!$E$107="X",INDIRECT("'DATA - økonomi'!AG"&amp;4+15*$A32+4*$A32+5),0)+IF(Analyse!$E$108="X",INDIRECT("'DATA - økonomi'!AG"&amp;4+15*$A32+4*$A32+6),0)+IF(Analyse!$E$109="X",INDIRECT("'DATA - økonomi'!AG"&amp;4+15*$A32+4*$A32+7),0)+IF(Analyse!$E$110="X",INDIRECT("'DATA - økonomi'!AG"&amp;4+15*$A32+4*$A32+8),0)+IF(Analyse!$E$111="X",INDIRECT("'DATA - økonomi'!AG"&amp;4+15*$A32+4*$A32+9),0)+IF(Analyse!$E$112="X",INDIRECT("'DATA - økonomi'!AG"&amp;4+15*$A32+4*$A32+10),0)+IF(Analyse!$E$115="X",INDIRECT("'DATA - økonomi'!AG"&amp;4+15*$A32+4*$A32+11),0)+IF(Analyse!$E$116="X",INDIRECT("'DATA - økonomi'!AG"&amp;4+15*$A32+4*$A32+12),0)+IF(Analyse!$E$117="X",INDIRECT("'DATA - økonomi'!AG"&amp;4+15*$A32+4*$A32+13),0)+IF(Analyse!$E$129="X",INDIRECT("'DATA - økonomi'!AG"&amp;4+15*$A32+4*$A32+14),0)</f>
        <v>0</v>
      </c>
      <c r="AH32" s="42">
        <f ca="1">IF(Analyse!$E$3="X",INDIRECT("'DATA - økonomi'!AH"&amp;4+15*$A32+4*$A32+0),0)+IF(Analyse!$E$4="X",INDIRECT("'DATA - økonomi'!AH"&amp;4+15*$A32+4*$A32+1),0)+IF(Analyse!$E$104="X",INDIRECT("'DATA - økonomi'!AH"&amp;4+15*$A32+4*$A32+2),0)+IF(Analyse!$E$105="X",INDIRECT("'DATA - økonomi'!AH"&amp;4+15*$A32+4*$A32+3),0)+IF(Analyse!$E$106="X",INDIRECT("'DATA - økonomi'!AH"&amp;4+15*$A32+4*$A32+4),0)+IF(Analyse!$E$107="X",INDIRECT("'DATA - økonomi'!AH"&amp;4+15*$A32+4*$A32+5),0)+IF(Analyse!$E$108="X",INDIRECT("'DATA - økonomi'!AH"&amp;4+15*$A32+4*$A32+6),0)+IF(Analyse!$E$109="X",INDIRECT("'DATA - økonomi'!AH"&amp;4+15*$A32+4*$A32+7),0)+IF(Analyse!$E$110="X",INDIRECT("'DATA - økonomi'!AH"&amp;4+15*$A32+4*$A32+8),0)+IF(Analyse!$E$111="X",INDIRECT("'DATA - økonomi'!AH"&amp;4+15*$A32+4*$A32+9),0)+IF(Analyse!$E$112="X",INDIRECT("'DATA - økonomi'!AH"&amp;4+15*$A32+4*$A32+10),0)+IF(Analyse!$E$115="X",INDIRECT("'DATA - økonomi'!AH"&amp;4+15*$A32+4*$A32+11),0)+IF(Analyse!$E$116="X",INDIRECT("'DATA - økonomi'!AH"&amp;4+15*$A32+4*$A32+12),0)+IF(Analyse!$E$117="X",INDIRECT("'DATA - økonomi'!AH"&amp;4+15*$A32+4*$A32+13),0)+IF(Analyse!$E$129="X",INDIRECT("'DATA - økonomi'!AH"&amp;4+15*$A32+4*$A32+14),0)</f>
        <v>0</v>
      </c>
      <c r="AI32" s="42">
        <f ca="1">IF(Analyse!$E$3="X",INDIRECT("'DATA - økonomi'!AI"&amp;4+15*$A32+4*$A32+0),0)+IF(Analyse!$E$4="X",INDIRECT("'DATA - økonomi'!AI"&amp;4+15*$A32+4*$A32+1),0)+IF(Analyse!$E$104="X",INDIRECT("'DATA - økonomi'!AI"&amp;4+15*$A32+4*$A32+2),0)+IF(Analyse!$E$105="X",INDIRECT("'DATA - økonomi'!AI"&amp;4+15*$A32+4*$A32+3),0)+IF(Analyse!$E$106="X",INDIRECT("'DATA - økonomi'!AI"&amp;4+15*$A32+4*$A32+4),0)+IF(Analyse!$E$107="X",INDIRECT("'DATA - økonomi'!AI"&amp;4+15*$A32+4*$A32+5),0)+IF(Analyse!$E$108="X",INDIRECT("'DATA - økonomi'!AI"&amp;4+15*$A32+4*$A32+6),0)+IF(Analyse!$E$109="X",INDIRECT("'DATA - økonomi'!AI"&amp;4+15*$A32+4*$A32+7),0)+IF(Analyse!$E$110="X",INDIRECT("'DATA - økonomi'!AI"&amp;4+15*$A32+4*$A32+8),0)+IF(Analyse!$E$111="X",INDIRECT("'DATA - økonomi'!AI"&amp;4+15*$A32+4*$A32+9),0)+IF(Analyse!$E$112="X",INDIRECT("'DATA - økonomi'!AI"&amp;4+15*$A32+4*$A32+10),0)+IF(Analyse!$E$115="X",INDIRECT("'DATA - økonomi'!AI"&amp;4+15*$A32+4*$A32+11),0)+IF(Analyse!$E$116="X",INDIRECT("'DATA - økonomi'!AI"&amp;4+15*$A32+4*$A32+12),0)+IF(Analyse!$E$117="X",INDIRECT("'DATA - økonomi'!AI"&amp;4+15*$A32+4*$A32+13),0)+IF(Analyse!$E$129="X",INDIRECT("'DATA - økonomi'!AI"&amp;4+15*$A32+4*$A32+14),0)</f>
        <v>0</v>
      </c>
      <c r="AJ32" s="42">
        <f ca="1">IF(Analyse!$E$3="X",INDIRECT("'DATA - økonomi'!AJ"&amp;4+15*$A32+4*$A32+0),0)+IF(Analyse!$E$4="X",INDIRECT("'DATA - økonomi'!AJ"&amp;4+15*$A32+4*$A32+1),0)+IF(Analyse!$E$104="X",INDIRECT("'DATA - økonomi'!AJ"&amp;4+15*$A32+4*$A32+2),0)+IF(Analyse!$E$105="X",INDIRECT("'DATA - økonomi'!AJ"&amp;4+15*$A32+4*$A32+3),0)+IF(Analyse!$E$106="X",INDIRECT("'DATA - økonomi'!AJ"&amp;4+15*$A32+4*$A32+4),0)+IF(Analyse!$E$107="X",INDIRECT("'DATA - økonomi'!AJ"&amp;4+15*$A32+4*$A32+5),0)+IF(Analyse!$E$108="X",INDIRECT("'DATA - økonomi'!AJ"&amp;4+15*$A32+4*$A32+6),0)+IF(Analyse!$E$109="X",INDIRECT("'DATA - økonomi'!AJ"&amp;4+15*$A32+4*$A32+7),0)+IF(Analyse!$E$110="X",INDIRECT("'DATA - økonomi'!AJ"&amp;4+15*$A32+4*$A32+8),0)+IF(Analyse!$E$111="X",INDIRECT("'DATA - økonomi'!AJ"&amp;4+15*$A32+4*$A32+9),0)+IF(Analyse!$E$112="X",INDIRECT("'DATA - økonomi'!AJ"&amp;4+15*$A32+4*$A32+10),0)+IF(Analyse!$E$115="X",INDIRECT("'DATA - økonomi'!AJ"&amp;4+15*$A32+4*$A32+11),0)+IF(Analyse!$E$116="X",INDIRECT("'DATA - økonomi'!AJ"&amp;4+15*$A32+4*$A32+12),0)+IF(Analyse!$E$117="X",INDIRECT("'DATA - økonomi'!AJ"&amp;4+15*$A32+4*$A32+13),0)+IF(Analyse!$E$129="X",INDIRECT("'DATA - økonomi'!AJ"&amp;4+15*$A32+4*$A32+14),0)</f>
        <v>0</v>
      </c>
      <c r="AK32" s="42">
        <f ca="1">IF(Analyse!$E$3="X",INDIRECT("'DATA - økonomi'!AK"&amp;4+15*$A32+4*$A32+0),0)+IF(Analyse!$E$4="X",INDIRECT("'DATA - økonomi'!AK"&amp;4+15*$A32+4*$A32+1),0)+IF(Analyse!$E$104="X",INDIRECT("'DATA - økonomi'!AK"&amp;4+15*$A32+4*$A32+2),0)+IF(Analyse!$E$105="X",INDIRECT("'DATA - økonomi'!AK"&amp;4+15*$A32+4*$A32+3),0)+IF(Analyse!$E$106="X",INDIRECT("'DATA - økonomi'!AK"&amp;4+15*$A32+4*$A32+4),0)+IF(Analyse!$E$107="X",INDIRECT("'DATA - økonomi'!AK"&amp;4+15*$A32+4*$A32+5),0)+IF(Analyse!$E$108="X",INDIRECT("'DATA - økonomi'!AK"&amp;4+15*$A32+4*$A32+6),0)+IF(Analyse!$E$109="X",INDIRECT("'DATA - økonomi'!AK"&amp;4+15*$A32+4*$A32+7),0)+IF(Analyse!$E$110="X",INDIRECT("'DATA - økonomi'!AK"&amp;4+15*$A32+4*$A32+8),0)+IF(Analyse!$E$111="X",INDIRECT("'DATA - økonomi'!AK"&amp;4+15*$A32+4*$A32+9),0)+IF(Analyse!$E$112="X",INDIRECT("'DATA - økonomi'!AK"&amp;4+15*$A32+4*$A32+10),0)+IF(Analyse!$E$115="X",INDIRECT("'DATA - økonomi'!AK"&amp;4+15*$A32+4*$A32+11),0)+IF(Analyse!$E$116="X",INDIRECT("'DATA - økonomi'!AK"&amp;4+15*$A32+4*$A32+12),0)+IF(Analyse!$E$117="X",INDIRECT("'DATA - økonomi'!AK"&amp;4+15*$A32+4*$A32+13),0)+IF(Analyse!$E$129="X",INDIRECT("'DATA - økonomi'!AK"&amp;4+15*$A32+4*$A32+14),0)</f>
        <v>0</v>
      </c>
      <c r="AL32" s="42">
        <f ca="1">IF(Analyse!$E$3="X",INDIRECT("'DATA - økonomi'!AL"&amp;4+15*$A32+4*$A32+0),0)+IF(Analyse!$E$4="X",INDIRECT("'DATA - økonomi'!AL"&amp;4+15*$A32+4*$A32+1),0)+IF(Analyse!$E$104="X",INDIRECT("'DATA - økonomi'!AL"&amp;4+15*$A32+4*$A32+2),0)+IF(Analyse!$E$105="X",INDIRECT("'DATA - økonomi'!AL"&amp;4+15*$A32+4*$A32+3),0)+IF(Analyse!$E$106="X",INDIRECT("'DATA - økonomi'!AL"&amp;4+15*$A32+4*$A32+4),0)+IF(Analyse!$E$107="X",INDIRECT("'DATA - økonomi'!AL"&amp;4+15*$A32+4*$A32+5),0)+IF(Analyse!$E$108="X",INDIRECT("'DATA - økonomi'!AL"&amp;4+15*$A32+4*$A32+6),0)+IF(Analyse!$E$109="X",INDIRECT("'DATA - økonomi'!AL"&amp;4+15*$A32+4*$A32+7),0)+IF(Analyse!$E$110="X",INDIRECT("'DATA - økonomi'!AL"&amp;4+15*$A32+4*$A32+8),0)+IF(Analyse!$E$111="X",INDIRECT("'DATA - økonomi'!AL"&amp;4+15*$A32+4*$A32+9),0)+IF(Analyse!$E$112="X",INDIRECT("'DATA - økonomi'!AL"&amp;4+15*$A32+4*$A32+10),0)+IF(Analyse!$E$115="X",INDIRECT("'DATA - økonomi'!AL"&amp;4+15*$A32+4*$A32+11),0)+IF(Analyse!$E$116="X",INDIRECT("'DATA - økonomi'!AL"&amp;4+15*$A32+4*$A32+12),0)+IF(Analyse!$E$117="X",INDIRECT("'DATA - økonomi'!AL"&amp;4+15*$A32+4*$A32+13),0)+IF(Analyse!$E$129="X",INDIRECT("'DATA - økonomi'!AL"&amp;4+15*$A32+4*$A32+14),0)</f>
        <v>0</v>
      </c>
      <c r="AM32" s="36"/>
      <c r="AN32" s="41" t="s">
        <v>40</v>
      </c>
      <c r="AO32" s="42">
        <f t="shared" ca="1" si="0"/>
        <v>34471.364999999998</v>
      </c>
      <c r="AP32" s="42">
        <f t="shared" ca="1" si="1"/>
        <v>34270.377999999997</v>
      </c>
      <c r="AQ32" s="42">
        <f t="shared" ca="1" si="2"/>
        <v>34471.364999999998</v>
      </c>
      <c r="AR32" s="42">
        <f t="shared" ca="1" si="3"/>
        <v>34270.377999999997</v>
      </c>
      <c r="AS32" s="42">
        <f t="shared" ca="1" si="4"/>
        <v>34203.455999999998</v>
      </c>
      <c r="AT32" s="42">
        <f t="shared" ca="1" si="5"/>
        <v>34121.661</v>
      </c>
      <c r="AU32" s="42">
        <f t="shared" ca="1" si="6"/>
        <v>34019.315000000002</v>
      </c>
      <c r="AV32" s="42">
        <f t="shared" ca="1" si="7"/>
        <v>33857.614999999998</v>
      </c>
      <c r="AW32" s="42">
        <f t="shared" ca="1" si="8"/>
        <v>33681.770999999993</v>
      </c>
      <c r="AX32" s="42">
        <f t="shared" ca="1" si="9"/>
        <v>33513.339999999997</v>
      </c>
      <c r="AY32" s="36"/>
    </row>
    <row r="33" spans="1:51" x14ac:dyDescent="0.25">
      <c r="A33" s="38">
        <v>29</v>
      </c>
      <c r="B33" s="41" t="s">
        <v>41</v>
      </c>
      <c r="C33" s="42">
        <f ca="1">IF(Analyse!$E$3="X",INDIRECT("'DATA - økonomi'!C"&amp;4+15*$A33+4*$A33+0),0)+IF(Analyse!$E$4="X",INDIRECT("'DATA - økonomi'!C"&amp;4+15*$A33+4*$A33+1),0)+IF(Analyse!$E$104="X",INDIRECT("'DATA - økonomi'!C"&amp;4+15*$A33+4*$A33+2),0)+IF(Analyse!$E$105="X",INDIRECT("'DATA - økonomi'!C"&amp;4+15*$A33+4*$A33+3),0)+IF(Analyse!$E$106="X",INDIRECT("'DATA - økonomi'!C"&amp;4+15*$A33+4*$A33+4),0)+IF(Analyse!$E$107="X",INDIRECT("'DATA - økonomi'!C"&amp;4+15*$A33+4*$A33+5),0)+IF(Analyse!$E$108="X",INDIRECT("'DATA - økonomi'!C"&amp;4+15*$A33+4*$A33+6),0)+IF(Analyse!$E$109="X",INDIRECT("'DATA - økonomi'!C"&amp;4+15*$A33+4*$A33+7),0)+IF(Analyse!$E$110="X",INDIRECT("'DATA - økonomi'!C"&amp;4+15*$A33+4*$A33+8),0)+IF(Analyse!$E$111="X",INDIRECT("'DATA - økonomi'!C"&amp;4+15*$A33+4*$A33+9),0)+IF(Analyse!$E$112="X",INDIRECT("'DATA - økonomi'!C"&amp;4+15*$A33+4*$A33+10),0)+IF(Analyse!$E$115="X",INDIRECT("'DATA - økonomi'!C"&amp;4+15*$A33+4*$A33+11),0)+IF(Analyse!$E$116="X",INDIRECT("'DATA - økonomi'!C"&amp;4+15*$A33+4*$A33+12),0)+IF(Analyse!$E$117="X",INDIRECT("'DATA - økonomi'!C"&amp;4+15*$A33+4*$A33+13),0)+IF(Analyse!$E$129="X",INDIRECT("'DATA - økonomi'!C"&amp;4+15*$A33+4*$A33+14),0)</f>
        <v>0</v>
      </c>
      <c r="D33" s="42">
        <f ca="1">IF(Analyse!$E$3="X",INDIRECT("'DATA - økonomi'!D"&amp;4+15*$A33+4*$A33+0),0)+IF(Analyse!$E$4="X",INDIRECT("'DATA - økonomi'!D"&amp;4+15*$A33+4*$A33+1),0)+IF(Analyse!$E$104="X",INDIRECT("'DATA - økonomi'!D"&amp;4+15*$A33+4*$A33+2),0)+IF(Analyse!$E$105="X",INDIRECT("'DATA - økonomi'!D"&amp;4+15*$A33+4*$A33+3),0)+IF(Analyse!$E$106="X",INDIRECT("'DATA - økonomi'!D"&amp;4+15*$A33+4*$A33+4),0)+IF(Analyse!$E$107="X",INDIRECT("'DATA - økonomi'!D"&amp;4+15*$A33+4*$A33+5),0)+IF(Analyse!$E$108="X",INDIRECT("'DATA - økonomi'!D"&amp;4+15*$A33+4*$A33+6),0)+IF(Analyse!$E$109="X",INDIRECT("'DATA - økonomi'!D"&amp;4+15*$A33+4*$A33+7),0)+IF(Analyse!$E$110="X",INDIRECT("'DATA - økonomi'!D"&amp;4+15*$A33+4*$A33+8),0)+IF(Analyse!$E$111="X",INDIRECT("'DATA - økonomi'!D"&amp;4+15*$A33+4*$A33+9),0)+IF(Analyse!$E$112="X",INDIRECT("'DATA - økonomi'!D"&amp;4+15*$A33+4*$A33+10),0)+IF(Analyse!$E$115="X",INDIRECT("'DATA - økonomi'!D"&amp;4+15*$A33+4*$A33+11),0)+IF(Analyse!$E$116="X",INDIRECT("'DATA - økonomi'!D"&amp;4+15*$A33+4*$A33+12),0)+IF(Analyse!$E$117="X",INDIRECT("'DATA - økonomi'!D"&amp;4+15*$A33+4*$A33+13),0)+IF(Analyse!$E$129="X",INDIRECT("'DATA - økonomi'!D"&amp;4+15*$A33+4*$A33+14),0)</f>
        <v>0</v>
      </c>
      <c r="E33" s="42">
        <f ca="1">IF(Analyse!$E$3="X",INDIRECT("'DATA - økonomi'!E"&amp;4+15*$A33+4*$A33+0),0)+IF(Analyse!$E$4="X",INDIRECT("'DATA - økonomi'!E"&amp;4+15*$A33+4*$A33+1),0)+IF(Analyse!$E$104="X",INDIRECT("'DATA - økonomi'!E"&amp;4+15*$A33+4*$A33+2),0)+IF(Analyse!$E$105="X",INDIRECT("'DATA - økonomi'!E"&amp;4+15*$A33+4*$A33+3),0)+IF(Analyse!$E$106="X",INDIRECT("'DATA - økonomi'!E"&amp;4+15*$A33+4*$A33+4),0)+IF(Analyse!$E$107="X",INDIRECT("'DATA - økonomi'!E"&amp;4+15*$A33+4*$A33+5),0)+IF(Analyse!$E$108="X",INDIRECT("'DATA - økonomi'!E"&amp;4+15*$A33+4*$A33+6),0)+IF(Analyse!$E$109="X",INDIRECT("'DATA - økonomi'!E"&amp;4+15*$A33+4*$A33+7),0)+IF(Analyse!$E$110="X",INDIRECT("'DATA - økonomi'!E"&amp;4+15*$A33+4*$A33+8),0)+IF(Analyse!$E$111="X",INDIRECT("'DATA - økonomi'!E"&amp;4+15*$A33+4*$A33+9),0)+IF(Analyse!$E$112="X",INDIRECT("'DATA - økonomi'!E"&amp;4+15*$A33+4*$A33+10),0)+IF(Analyse!$E$115="X",INDIRECT("'DATA - økonomi'!E"&amp;4+15*$A33+4*$A33+11),0)+IF(Analyse!$E$116="X",INDIRECT("'DATA - økonomi'!E"&amp;4+15*$A33+4*$A33+12),0)+IF(Analyse!$E$117="X",INDIRECT("'DATA - økonomi'!E"&amp;4+15*$A33+4*$A33+13),0)+IF(Analyse!$E$129="X",INDIRECT("'DATA - økonomi'!E"&amp;4+15*$A33+4*$A33+14),0)</f>
        <v>0</v>
      </c>
      <c r="F33" s="42">
        <f ca="1">IF(Analyse!$E$3="X",INDIRECT("'DATA - økonomi'!F"&amp;4+15*$A33+4*$A33+0),0)+IF(Analyse!$E$4="X",INDIRECT("'DATA - økonomi'!F"&amp;4+15*$A33+4*$A33+1),0)+IF(Analyse!$E$104="X",INDIRECT("'DATA - økonomi'!F"&amp;4+15*$A33+4*$A33+2),0)+IF(Analyse!$E$105="X",INDIRECT("'DATA - økonomi'!F"&amp;4+15*$A33+4*$A33+3),0)+IF(Analyse!$E$106="X",INDIRECT("'DATA - økonomi'!F"&amp;4+15*$A33+4*$A33+4),0)+IF(Analyse!$E$107="X",INDIRECT("'DATA - økonomi'!F"&amp;4+15*$A33+4*$A33+5),0)+IF(Analyse!$E$108="X",INDIRECT("'DATA - økonomi'!F"&amp;4+15*$A33+4*$A33+6),0)+IF(Analyse!$E$109="X",INDIRECT("'DATA - økonomi'!F"&amp;4+15*$A33+4*$A33+7),0)+IF(Analyse!$E$110="X",INDIRECT("'DATA - økonomi'!F"&amp;4+15*$A33+4*$A33+8),0)+IF(Analyse!$E$111="X",INDIRECT("'DATA - økonomi'!F"&amp;4+15*$A33+4*$A33+9),0)+IF(Analyse!$E$112="X",INDIRECT("'DATA - økonomi'!F"&amp;4+15*$A33+4*$A33+10),0)+IF(Analyse!$E$115="X",INDIRECT("'DATA - økonomi'!F"&amp;4+15*$A33+4*$A33+11),0)+IF(Analyse!$E$116="X",INDIRECT("'DATA - økonomi'!F"&amp;4+15*$A33+4*$A33+12),0)+IF(Analyse!$E$117="X",INDIRECT("'DATA - økonomi'!F"&amp;4+15*$A33+4*$A33+13),0)+IF(Analyse!$E$129="X",INDIRECT("'DATA - økonomi'!F"&amp;4+15*$A33+4*$A33+14),0)</f>
        <v>0</v>
      </c>
      <c r="G33" s="42">
        <f ca="1">IF(Analyse!$E$3="X",INDIRECT("'DATA - økonomi'!G"&amp;4+15*$A33+4*$A33+0),0)+IF(Analyse!$E$4="X",INDIRECT("'DATA - økonomi'!G"&amp;4+15*$A33+4*$A33+1),0)+IF(Analyse!$E$104="X",INDIRECT("'DATA - økonomi'!G"&amp;4+15*$A33+4*$A33+2),0)+IF(Analyse!$E$105="X",INDIRECT("'DATA - økonomi'!G"&amp;4+15*$A33+4*$A33+3),0)+IF(Analyse!$E$106="X",INDIRECT("'DATA - økonomi'!G"&amp;4+15*$A33+4*$A33+4),0)+IF(Analyse!$E$107="X",INDIRECT("'DATA - økonomi'!G"&amp;4+15*$A33+4*$A33+5),0)+IF(Analyse!$E$108="X",INDIRECT("'DATA - økonomi'!G"&amp;4+15*$A33+4*$A33+6),0)+IF(Analyse!$E$109="X",INDIRECT("'DATA - økonomi'!G"&amp;4+15*$A33+4*$A33+7),0)+IF(Analyse!$E$110="X",INDIRECT("'DATA - økonomi'!G"&amp;4+15*$A33+4*$A33+8),0)+IF(Analyse!$E$111="X",INDIRECT("'DATA - økonomi'!G"&amp;4+15*$A33+4*$A33+9),0)+IF(Analyse!$E$112="X",INDIRECT("'DATA - økonomi'!G"&amp;4+15*$A33+4*$A33+10),0)+IF(Analyse!$E$115="X",INDIRECT("'DATA - økonomi'!G"&amp;4+15*$A33+4*$A33+11),0)+IF(Analyse!$E$116="X",INDIRECT("'DATA - økonomi'!G"&amp;4+15*$A33+4*$A33+12),0)+IF(Analyse!$E$117="X",INDIRECT("'DATA - økonomi'!G"&amp;4+15*$A33+4*$A33+13),0)+IF(Analyse!$E$129="X",INDIRECT("'DATA - økonomi'!G"&amp;4+15*$A33+4*$A33+14),0)</f>
        <v>0</v>
      </c>
      <c r="H33" s="42">
        <f ca="1">IF(Analyse!$E$3="X",INDIRECT("'DATA - økonomi'!H"&amp;4+15*$A33+4*$A33+0),0)+IF(Analyse!$E$4="X",INDIRECT("'DATA - økonomi'!H"&amp;4+15*$A33+4*$A33+1),0)+IF(Analyse!$E$104="X",INDIRECT("'DATA - økonomi'!H"&amp;4+15*$A33+4*$A33+2),0)+IF(Analyse!$E$105="X",INDIRECT("'DATA - økonomi'!H"&amp;4+15*$A33+4*$A33+3),0)+IF(Analyse!$E$106="X",INDIRECT("'DATA - økonomi'!H"&amp;4+15*$A33+4*$A33+4),0)+IF(Analyse!$E$107="X",INDIRECT("'DATA - økonomi'!H"&amp;4+15*$A33+4*$A33+5),0)+IF(Analyse!$E$108="X",INDIRECT("'DATA - økonomi'!H"&amp;4+15*$A33+4*$A33+6),0)+IF(Analyse!$E$109="X",INDIRECT("'DATA - økonomi'!H"&amp;4+15*$A33+4*$A33+7),0)+IF(Analyse!$E$110="X",INDIRECT("'DATA - økonomi'!H"&amp;4+15*$A33+4*$A33+8),0)+IF(Analyse!$E$111="X",INDIRECT("'DATA - økonomi'!H"&amp;4+15*$A33+4*$A33+9),0)+IF(Analyse!$E$112="X",INDIRECT("'DATA - økonomi'!H"&amp;4+15*$A33+4*$A33+10),0)+IF(Analyse!$E$115="X",INDIRECT("'DATA - økonomi'!H"&amp;4+15*$A33+4*$A33+11),0)+IF(Analyse!$E$116="X",INDIRECT("'DATA - økonomi'!H"&amp;4+15*$A33+4*$A33+12),0)+IF(Analyse!$E$117="X",INDIRECT("'DATA - økonomi'!H"&amp;4+15*$A33+4*$A33+13),0)+IF(Analyse!$E$129="X",INDIRECT("'DATA - økonomi'!H"&amp;4+15*$A33+4*$A33+14),0)</f>
        <v>0</v>
      </c>
      <c r="I33" s="42">
        <f ca="1">IF(Analyse!$E$3="X",INDIRECT("'DATA - økonomi'!I"&amp;4+15*$A33+4*$A33+0),0)+IF(Analyse!$E$4="X",INDIRECT("'DATA - økonomi'!I"&amp;4+15*$A33+4*$A33+1),0)+IF(Analyse!$E$104="X",INDIRECT("'DATA - økonomi'!I"&amp;4+15*$A33+4*$A33+2),0)+IF(Analyse!$E$105="X",INDIRECT("'DATA - økonomi'!I"&amp;4+15*$A33+4*$A33+3),0)+IF(Analyse!$E$106="X",INDIRECT("'DATA - økonomi'!I"&amp;4+15*$A33+4*$A33+4),0)+IF(Analyse!$E$107="X",INDIRECT("'DATA - økonomi'!I"&amp;4+15*$A33+4*$A33+5),0)+IF(Analyse!$E$108="X",INDIRECT("'DATA - økonomi'!I"&amp;4+15*$A33+4*$A33+6),0)+IF(Analyse!$E$109="X",INDIRECT("'DATA - økonomi'!I"&amp;4+15*$A33+4*$A33+7),0)+IF(Analyse!$E$110="X",INDIRECT("'DATA - økonomi'!I"&amp;4+15*$A33+4*$A33+8),0)+IF(Analyse!$E$111="X",INDIRECT("'DATA - økonomi'!I"&amp;4+15*$A33+4*$A33+9),0)+IF(Analyse!$E$112="X",INDIRECT("'DATA - økonomi'!I"&amp;4+15*$A33+4*$A33+10),0)+IF(Analyse!$E$115="X",INDIRECT("'DATA - økonomi'!I"&amp;4+15*$A33+4*$A33+11),0)+IF(Analyse!$E$116="X",INDIRECT("'DATA - økonomi'!I"&amp;4+15*$A33+4*$A33+12),0)+IF(Analyse!$E$117="X",INDIRECT("'DATA - økonomi'!I"&amp;4+15*$A33+4*$A33+13),0)+IF(Analyse!$E$129="X",INDIRECT("'DATA - økonomi'!I"&amp;4+15*$A33+4*$A33+14),0)</f>
        <v>0</v>
      </c>
      <c r="J33" s="42">
        <f ca="1">IF(Analyse!$E$3="X",INDIRECT("'DATA - økonomi'!J"&amp;4+15*$A33+4*$A33+0),0)+IF(Analyse!$E$4="X",INDIRECT("'DATA - økonomi'!J"&amp;4+15*$A33+4*$A33+1),0)+IF(Analyse!$E$104="X",INDIRECT("'DATA - økonomi'!J"&amp;4+15*$A33+4*$A33+2),0)+IF(Analyse!$E$105="X",INDIRECT("'DATA - økonomi'!J"&amp;4+15*$A33+4*$A33+3),0)+IF(Analyse!$E$106="X",INDIRECT("'DATA - økonomi'!J"&amp;4+15*$A33+4*$A33+4),0)+IF(Analyse!$E$107="X",INDIRECT("'DATA - økonomi'!J"&amp;4+15*$A33+4*$A33+5),0)+IF(Analyse!$E$108="X",INDIRECT("'DATA - økonomi'!J"&amp;4+15*$A33+4*$A33+6),0)+IF(Analyse!$E$109="X",INDIRECT("'DATA - økonomi'!J"&amp;4+15*$A33+4*$A33+7),0)+IF(Analyse!$E$110="X",INDIRECT("'DATA - økonomi'!J"&amp;4+15*$A33+4*$A33+8),0)+IF(Analyse!$E$111="X",INDIRECT("'DATA - økonomi'!J"&amp;4+15*$A33+4*$A33+9),0)+IF(Analyse!$E$112="X",INDIRECT("'DATA - økonomi'!J"&amp;4+15*$A33+4*$A33+10),0)+IF(Analyse!$E$115="X",INDIRECT("'DATA - økonomi'!J"&amp;4+15*$A33+4*$A33+11),0)+IF(Analyse!$E$116="X",INDIRECT("'DATA - økonomi'!J"&amp;4+15*$A33+4*$A33+12),0)+IF(Analyse!$E$117="X",INDIRECT("'DATA - økonomi'!J"&amp;4+15*$A33+4*$A33+13),0)+IF(Analyse!$E$129="X",INDIRECT("'DATA - økonomi'!J"&amp;4+15*$A33+4*$A33+14),0)</f>
        <v>0</v>
      </c>
      <c r="K33" s="42">
        <f ca="1">IF(Analyse!$E$3="X",INDIRECT("'DATA - økonomi'!K"&amp;4+15*$A33+4*$A33+0),0)+IF(Analyse!$E$4="X",INDIRECT("'DATA - økonomi'!K"&amp;4+15*$A33+4*$A33+1),0)+IF(Analyse!$E$104="X",INDIRECT("'DATA - økonomi'!K"&amp;4+15*$A33+4*$A33+2),0)+IF(Analyse!$E$105="X",INDIRECT("'DATA - økonomi'!K"&amp;4+15*$A33+4*$A33+3),0)+IF(Analyse!$E$106="X",INDIRECT("'DATA - økonomi'!K"&amp;4+15*$A33+4*$A33+4),0)+IF(Analyse!$E$107="X",INDIRECT("'DATA - økonomi'!K"&amp;4+15*$A33+4*$A33+5),0)+IF(Analyse!$E$108="X",INDIRECT("'DATA - økonomi'!K"&amp;4+15*$A33+4*$A33+6),0)+IF(Analyse!$E$109="X",INDIRECT("'DATA - økonomi'!K"&amp;4+15*$A33+4*$A33+7),0)+IF(Analyse!$E$110="X",INDIRECT("'DATA - økonomi'!K"&amp;4+15*$A33+4*$A33+8),0)+IF(Analyse!$E$111="X",INDIRECT("'DATA - økonomi'!K"&amp;4+15*$A33+4*$A33+9),0)+IF(Analyse!$E$112="X",INDIRECT("'DATA - økonomi'!K"&amp;4+15*$A33+4*$A33+10),0)+IF(Analyse!$E$115="X",INDIRECT("'DATA - økonomi'!K"&amp;4+15*$A33+4*$A33+11),0)+IF(Analyse!$E$116="X",INDIRECT("'DATA - økonomi'!K"&amp;4+15*$A33+4*$A33+12),0)+IF(Analyse!$E$117="X",INDIRECT("'DATA - økonomi'!K"&amp;4+15*$A33+4*$A33+13),0)+IF(Analyse!$E$129="X",INDIRECT("'DATA - økonomi'!K"&amp;4+15*$A33+4*$A33+14),0)</f>
        <v>0</v>
      </c>
      <c r="L33" s="42">
        <f ca="1">IF(Analyse!$E$3="X",INDIRECT("'DATA - økonomi'!L"&amp;4+15*$A33+4*$A33+0),0)+IF(Analyse!$E$4="X",INDIRECT("'DATA - økonomi'!L"&amp;4+15*$A33+4*$A33+1),0)+IF(Analyse!$E$104="X",INDIRECT("'DATA - økonomi'!L"&amp;4+15*$A33+4*$A33+2),0)+IF(Analyse!$E$105="X",INDIRECT("'DATA - økonomi'!L"&amp;4+15*$A33+4*$A33+3),0)+IF(Analyse!$E$106="X",INDIRECT("'DATA - økonomi'!L"&amp;4+15*$A33+4*$A33+4),0)+IF(Analyse!$E$107="X",INDIRECT("'DATA - økonomi'!L"&amp;4+15*$A33+4*$A33+5),0)+IF(Analyse!$E$108="X",INDIRECT("'DATA - økonomi'!L"&amp;4+15*$A33+4*$A33+6),0)+IF(Analyse!$E$109="X",INDIRECT("'DATA - økonomi'!L"&amp;4+15*$A33+4*$A33+7),0)+IF(Analyse!$E$110="X",INDIRECT("'DATA - økonomi'!L"&amp;4+15*$A33+4*$A33+8),0)+IF(Analyse!$E$111="X",INDIRECT("'DATA - økonomi'!L"&amp;4+15*$A33+4*$A33+9),0)+IF(Analyse!$E$112="X",INDIRECT("'DATA - økonomi'!L"&amp;4+15*$A33+4*$A33+10),0)+IF(Analyse!$E$115="X",INDIRECT("'DATA - økonomi'!L"&amp;4+15*$A33+4*$A33+11),0)+IF(Analyse!$E$116="X",INDIRECT("'DATA - økonomi'!L"&amp;4+15*$A33+4*$A33+12),0)+IF(Analyse!$E$117="X",INDIRECT("'DATA - økonomi'!L"&amp;4+15*$A33+4*$A33+13),0)+IF(Analyse!$E$129="X",INDIRECT("'DATA - økonomi'!L"&amp;4+15*$A33+4*$A33+14),0)</f>
        <v>0</v>
      </c>
      <c r="M33" s="42">
        <f ca="1">IF(Analyse!$E$3="X",INDIRECT("'DATA - økonomi'!M"&amp;4+15*$A33+4*$A33+0),0)+IF(Analyse!$E$4="X",INDIRECT("'DATA - økonomi'!M"&amp;4+15*$A33+4*$A33+1),0)+IF(Analyse!$E$104="X",INDIRECT("'DATA - økonomi'!M"&amp;4+15*$A33+4*$A33+2),0)+IF(Analyse!$E$105="X",INDIRECT("'DATA - økonomi'!M"&amp;4+15*$A33+4*$A33+3),0)+IF(Analyse!$E$106="X",INDIRECT("'DATA - økonomi'!M"&amp;4+15*$A33+4*$A33+4),0)+IF(Analyse!$E$107="X",INDIRECT("'DATA - økonomi'!M"&amp;4+15*$A33+4*$A33+5),0)+IF(Analyse!$E$108="X",INDIRECT("'DATA - økonomi'!M"&amp;4+15*$A33+4*$A33+6),0)+IF(Analyse!$E$109="X",INDIRECT("'DATA - økonomi'!M"&amp;4+15*$A33+4*$A33+7),0)+IF(Analyse!$E$110="X",INDIRECT("'DATA - økonomi'!M"&amp;4+15*$A33+4*$A33+8),0)+IF(Analyse!$E$111="X",INDIRECT("'DATA - økonomi'!M"&amp;4+15*$A33+4*$A33+9),0)+IF(Analyse!$E$112="X",INDIRECT("'DATA - økonomi'!M"&amp;4+15*$A33+4*$A33+10),0)+IF(Analyse!$E$115="X",INDIRECT("'DATA - økonomi'!M"&amp;4+15*$A33+4*$A33+11),0)+IF(Analyse!$E$116="X",INDIRECT("'DATA - økonomi'!M"&amp;4+15*$A33+4*$A33+12),0)+IF(Analyse!$E$117="X",INDIRECT("'DATA - økonomi'!M"&amp;4+15*$A33+4*$A33+13),0)+IF(Analyse!$E$129="X",INDIRECT("'DATA - økonomi'!M"&amp;4+15*$A33+4*$A33+14),0)</f>
        <v>0</v>
      </c>
      <c r="N33" s="38"/>
      <c r="O33" s="41" t="s">
        <v>41</v>
      </c>
      <c r="P33" s="42">
        <f ca="1">IF(Analyse!$E$3="X",INDIRECT("'DATA - økonomi'!P"&amp;4+15*$A33+4*$A33+0),0)+IF(Analyse!$E$4="X",INDIRECT("'DATA - økonomi'!P"&amp;4+15*$A33+4*$A33+1),0)+IF(Analyse!$E$104="X",INDIRECT("'DATA - økonomi'!P"&amp;4+15*$A33+4*$A33+2),0)+IF(Analyse!$E$105="X",INDIRECT("'DATA - økonomi'!P"&amp;4+15*$A33+4*$A33+3),0)+IF(Analyse!$E$106="X",INDIRECT("'DATA - økonomi'!P"&amp;4+15*$A33+4*$A33+4),0)+IF(Analyse!$E$107="X",INDIRECT("'DATA - økonomi'!P"&amp;4+15*$A33+4*$A33+5),0)+IF(Analyse!$E$108="X",INDIRECT("'DATA - økonomi'!P"&amp;4+15*$A33+4*$A33+6),0)+IF(Analyse!$E$109="X",INDIRECT("'DATA - økonomi'!P"&amp;4+15*$A33+4*$A33+7),0)+IF(Analyse!$E$110="X",INDIRECT("'DATA - økonomi'!P"&amp;4+15*$A33+4*$A33+8),0)+IF(Analyse!$E$111="X",INDIRECT("'DATA - økonomi'!P"&amp;4+15*$A33+4*$A33+9),0)+IF(Analyse!$E$112="X",INDIRECT("'DATA - økonomi'!P"&amp;4+15*$A33+4*$A33+10),0)+IF(Analyse!$E$115="X",INDIRECT("'DATA - økonomi'!P"&amp;4+15*$A33+4*$A33+11),0)+IF(Analyse!$E$116="X",INDIRECT("'DATA - økonomi'!P"&amp;4+15*$A33+4*$A33+12),0)+IF(Analyse!$E$117="X",INDIRECT("'DATA - økonomi'!P"&amp;4+15*$A33+4*$A33+13),0)+IF(Analyse!$E$129="X",INDIRECT("'DATA - økonomi'!P"&amp;4+15*$A33+4*$A33+14),0)</f>
        <v>0</v>
      </c>
      <c r="Q33" s="42">
        <f ca="1">IF(Analyse!$E$3="X",INDIRECT("'DATA - økonomi'!Q"&amp;4+15*$A33+4*$A33+0),0)+IF(Analyse!$E$4="X",INDIRECT("'DATA - økonomi'!Q"&amp;4+15*$A33+4*$A33+1),0)+IF(Analyse!$E$104="X",INDIRECT("'DATA - økonomi'!Q"&amp;4+15*$A33+4*$A33+2),0)+IF(Analyse!$E$105="X",INDIRECT("'DATA - økonomi'!Q"&amp;4+15*$A33+4*$A33+3),0)+IF(Analyse!$E$106="X",INDIRECT("'DATA - økonomi'!Q"&amp;4+15*$A33+4*$A33+4),0)+IF(Analyse!$E$107="X",INDIRECT("'DATA - økonomi'!Q"&amp;4+15*$A33+4*$A33+5),0)+IF(Analyse!$E$108="X",INDIRECT("'DATA - økonomi'!Q"&amp;4+15*$A33+4*$A33+6),0)+IF(Analyse!$E$109="X",INDIRECT("'DATA - økonomi'!Q"&amp;4+15*$A33+4*$A33+7),0)+IF(Analyse!$E$110="X",INDIRECT("'DATA - økonomi'!Q"&amp;4+15*$A33+4*$A33+8),0)+IF(Analyse!$E$111="X",INDIRECT("'DATA - økonomi'!Q"&amp;4+15*$A33+4*$A33+9),0)+IF(Analyse!$E$112="X",INDIRECT("'DATA - økonomi'!Q"&amp;4+15*$A33+4*$A33+10),0)+IF(Analyse!$E$115="X",INDIRECT("'DATA - økonomi'!Q"&amp;4+15*$A33+4*$A33+11),0)+IF(Analyse!$E$116="X",INDIRECT("'DATA - økonomi'!Q"&amp;4+15*$A33+4*$A33+12),0)+IF(Analyse!$E$117="X",INDIRECT("'DATA - økonomi'!Q"&amp;4+15*$A33+4*$A33+13),0)+IF(Analyse!$E$129="X",INDIRECT("'DATA - økonomi'!Q"&amp;4+15*$A33+4*$A33+14),0)</f>
        <v>0</v>
      </c>
      <c r="R33" s="42">
        <f ca="1">IF(Analyse!$E$3="X",INDIRECT("'DATA - økonomi'!R"&amp;4+15*$A33+4*$A33+0),0)+IF(Analyse!$E$4="X",INDIRECT("'DATA - økonomi'!R"&amp;4+15*$A33+4*$A33+1),0)+IF(Analyse!$E$104="X",INDIRECT("'DATA - økonomi'!R"&amp;4+15*$A33+4*$A33+2),0)+IF(Analyse!$E$105="X",INDIRECT("'DATA - økonomi'!R"&amp;4+15*$A33+4*$A33+3),0)+IF(Analyse!$E$106="X",INDIRECT("'DATA - økonomi'!R"&amp;4+15*$A33+4*$A33+4),0)+IF(Analyse!$E$107="X",INDIRECT("'DATA - økonomi'!R"&amp;4+15*$A33+4*$A33+5),0)+IF(Analyse!$E$108="X",INDIRECT("'DATA - økonomi'!R"&amp;4+15*$A33+4*$A33+6),0)+IF(Analyse!$E$109="X",INDIRECT("'DATA - økonomi'!R"&amp;4+15*$A33+4*$A33+7),0)+IF(Analyse!$E$110="X",INDIRECT("'DATA - økonomi'!R"&amp;4+15*$A33+4*$A33+8),0)+IF(Analyse!$E$111="X",INDIRECT("'DATA - økonomi'!R"&amp;4+15*$A33+4*$A33+9),0)+IF(Analyse!$E$112="X",INDIRECT("'DATA - økonomi'!R"&amp;4+15*$A33+4*$A33+10),0)+IF(Analyse!$E$115="X",INDIRECT("'DATA - økonomi'!R"&amp;4+15*$A33+4*$A33+11),0)+IF(Analyse!$E$116="X",INDIRECT("'DATA - økonomi'!R"&amp;4+15*$A33+4*$A33+12),0)+IF(Analyse!$E$117="X",INDIRECT("'DATA - økonomi'!R"&amp;4+15*$A33+4*$A33+13),0)+IF(Analyse!$E$129="X",INDIRECT("'DATA - økonomi'!R"&amp;4+15*$A33+4*$A33+14),0)</f>
        <v>0</v>
      </c>
      <c r="S33" s="42">
        <f ca="1">IF(Analyse!$E$3="X",INDIRECT("'DATA - økonomi'!S"&amp;4+15*$A33+4*$A33+0),0)+IF(Analyse!$E$4="X",INDIRECT("'DATA - økonomi'!S"&amp;4+15*$A33+4*$A33+1),0)+IF(Analyse!$E$104="X",INDIRECT("'DATA - økonomi'!S"&amp;4+15*$A33+4*$A33+2),0)+IF(Analyse!$E$105="X",INDIRECT("'DATA - økonomi'!S"&amp;4+15*$A33+4*$A33+3),0)+IF(Analyse!$E$106="X",INDIRECT("'DATA - økonomi'!S"&amp;4+15*$A33+4*$A33+4),0)+IF(Analyse!$E$107="X",INDIRECT("'DATA - økonomi'!S"&amp;4+15*$A33+4*$A33+5),0)+IF(Analyse!$E$108="X",INDIRECT("'DATA - økonomi'!S"&amp;4+15*$A33+4*$A33+6),0)+IF(Analyse!$E$109="X",INDIRECT("'DATA - økonomi'!S"&amp;4+15*$A33+4*$A33+7),0)+IF(Analyse!$E$110="X",INDIRECT("'DATA - økonomi'!S"&amp;4+15*$A33+4*$A33+8),0)+IF(Analyse!$E$111="X",INDIRECT("'DATA - økonomi'!S"&amp;4+15*$A33+4*$A33+9),0)+IF(Analyse!$E$112="X",INDIRECT("'DATA - økonomi'!S"&amp;4+15*$A33+4*$A33+10),0)+IF(Analyse!$E$115="X",INDIRECT("'DATA - økonomi'!S"&amp;4+15*$A33+4*$A33+11),0)+IF(Analyse!$E$116="X",INDIRECT("'DATA - økonomi'!S"&amp;4+15*$A33+4*$A33+12),0)+IF(Analyse!$E$117="X",INDIRECT("'DATA - økonomi'!S"&amp;4+15*$A33+4*$A33+13),0)+IF(Analyse!$E$129="X",INDIRECT("'DATA - økonomi'!S"&amp;4+15*$A33+4*$A33+14),0)</f>
        <v>0</v>
      </c>
      <c r="T33" s="42">
        <f ca="1">IF(Analyse!$E$3="X",INDIRECT("'DATA - økonomi'!T"&amp;4+15*$A33+4*$A33+0),0)+IF(Analyse!$E$4="X",INDIRECT("'DATA - økonomi'!T"&amp;4+15*$A33+4*$A33+1),0)+IF(Analyse!$E$104="X",INDIRECT("'DATA - økonomi'!T"&amp;4+15*$A33+4*$A33+2),0)+IF(Analyse!$E$105="X",INDIRECT("'DATA - økonomi'!T"&amp;4+15*$A33+4*$A33+3),0)+IF(Analyse!$E$106="X",INDIRECT("'DATA - økonomi'!T"&amp;4+15*$A33+4*$A33+4),0)+IF(Analyse!$E$107="X",INDIRECT("'DATA - økonomi'!T"&amp;4+15*$A33+4*$A33+5),0)+IF(Analyse!$E$108="X",INDIRECT("'DATA - økonomi'!T"&amp;4+15*$A33+4*$A33+6),0)+IF(Analyse!$E$109="X",INDIRECT("'DATA - økonomi'!T"&amp;4+15*$A33+4*$A33+7),0)+IF(Analyse!$E$110="X",INDIRECT("'DATA - økonomi'!T"&amp;4+15*$A33+4*$A33+8),0)+IF(Analyse!$E$111="X",INDIRECT("'DATA - økonomi'!T"&amp;4+15*$A33+4*$A33+9),0)+IF(Analyse!$E$112="X",INDIRECT("'DATA - økonomi'!T"&amp;4+15*$A33+4*$A33+10),0)+IF(Analyse!$E$115="X",INDIRECT("'DATA - økonomi'!T"&amp;4+15*$A33+4*$A33+11),0)+IF(Analyse!$E$116="X",INDIRECT("'DATA - økonomi'!T"&amp;4+15*$A33+4*$A33+12),0)+IF(Analyse!$E$117="X",INDIRECT("'DATA - økonomi'!T"&amp;4+15*$A33+4*$A33+13),0)+IF(Analyse!$E$129="X",INDIRECT("'DATA - økonomi'!T"&amp;4+15*$A33+4*$A33+14),0)</f>
        <v>0</v>
      </c>
      <c r="U33" s="42">
        <f ca="1">IF(Analyse!$E$3="X",INDIRECT("'DATA - økonomi'!U"&amp;4+15*$A33+4*$A33+0),0)+IF(Analyse!$E$4="X",INDIRECT("'DATA - økonomi'!U"&amp;4+15*$A33+4*$A33+1),0)+IF(Analyse!$E$104="X",INDIRECT("'DATA - økonomi'!U"&amp;4+15*$A33+4*$A33+2),0)+IF(Analyse!$E$105="X",INDIRECT("'DATA - økonomi'!U"&amp;4+15*$A33+4*$A33+3),0)+IF(Analyse!$E$106="X",INDIRECT("'DATA - økonomi'!U"&amp;4+15*$A33+4*$A33+4),0)+IF(Analyse!$E$107="X",INDIRECT("'DATA - økonomi'!U"&amp;4+15*$A33+4*$A33+5),0)+IF(Analyse!$E$108="X",INDIRECT("'DATA - økonomi'!U"&amp;4+15*$A33+4*$A33+6),0)+IF(Analyse!$E$109="X",INDIRECT("'DATA - økonomi'!U"&amp;4+15*$A33+4*$A33+7),0)+IF(Analyse!$E$110="X",INDIRECT("'DATA - økonomi'!U"&amp;4+15*$A33+4*$A33+8),0)+IF(Analyse!$E$111="X",INDIRECT("'DATA - økonomi'!U"&amp;4+15*$A33+4*$A33+9),0)+IF(Analyse!$E$112="X",INDIRECT("'DATA - økonomi'!U"&amp;4+15*$A33+4*$A33+10),0)+IF(Analyse!$E$115="X",INDIRECT("'DATA - økonomi'!U"&amp;4+15*$A33+4*$A33+11),0)+IF(Analyse!$E$116="X",INDIRECT("'DATA - økonomi'!U"&amp;4+15*$A33+4*$A33+12),0)+IF(Analyse!$E$117="X",INDIRECT("'DATA - økonomi'!U"&amp;4+15*$A33+4*$A33+13),0)+IF(Analyse!$E$129="X",INDIRECT("'DATA - økonomi'!U"&amp;4+15*$A33+4*$A33+14),0)</f>
        <v>0</v>
      </c>
      <c r="V33" s="42">
        <f ca="1">IF(Analyse!$E$3="X",INDIRECT("'DATA - økonomi'!V"&amp;4+15*$A33+4*$A33+0),0)+IF(Analyse!$E$4="X",INDIRECT("'DATA - økonomi'!V"&amp;4+15*$A33+4*$A33+1),0)+IF(Analyse!$E$104="X",INDIRECT("'DATA - økonomi'!V"&amp;4+15*$A33+4*$A33+2),0)+IF(Analyse!$E$105="X",INDIRECT("'DATA - økonomi'!V"&amp;4+15*$A33+4*$A33+3),0)+IF(Analyse!$E$106="X",INDIRECT("'DATA - økonomi'!V"&amp;4+15*$A33+4*$A33+4),0)+IF(Analyse!$E$107="X",INDIRECT("'DATA - økonomi'!V"&amp;4+15*$A33+4*$A33+5),0)+IF(Analyse!$E$108="X",INDIRECT("'DATA - økonomi'!V"&amp;4+15*$A33+4*$A33+6),0)+IF(Analyse!$E$109="X",INDIRECT("'DATA - økonomi'!V"&amp;4+15*$A33+4*$A33+7),0)+IF(Analyse!$E$110="X",INDIRECT("'DATA - økonomi'!V"&amp;4+15*$A33+4*$A33+8),0)+IF(Analyse!$E$111="X",INDIRECT("'DATA - økonomi'!V"&amp;4+15*$A33+4*$A33+9),0)+IF(Analyse!$E$112="X",INDIRECT("'DATA - økonomi'!V"&amp;4+15*$A33+4*$A33+10),0)+IF(Analyse!$E$115="X",INDIRECT("'DATA - økonomi'!V"&amp;4+15*$A33+4*$A33+11),0)+IF(Analyse!$E$116="X",INDIRECT("'DATA - økonomi'!V"&amp;4+15*$A33+4*$A33+12),0)+IF(Analyse!$E$117="X",INDIRECT("'DATA - økonomi'!V"&amp;4+15*$A33+4*$A33+13),0)+IF(Analyse!$E$129="X",INDIRECT("'DATA - økonomi'!V"&amp;4+15*$A33+4*$A33+14),0)</f>
        <v>0</v>
      </c>
      <c r="W33" s="42">
        <f ca="1">IF(Analyse!$E$3="X",INDIRECT("'DATA - økonomi'!W"&amp;4+15*$A33+4*$A33+0),0)+IF(Analyse!$E$4="X",INDIRECT("'DATA - økonomi'!W"&amp;4+15*$A33+4*$A33+1),0)+IF(Analyse!$E$104="X",INDIRECT("'DATA - økonomi'!W"&amp;4+15*$A33+4*$A33+2),0)+IF(Analyse!$E$105="X",INDIRECT("'DATA - økonomi'!W"&amp;4+15*$A33+4*$A33+3),0)+IF(Analyse!$E$106="X",INDIRECT("'DATA - økonomi'!W"&amp;4+15*$A33+4*$A33+4),0)+IF(Analyse!$E$107="X",INDIRECT("'DATA - økonomi'!W"&amp;4+15*$A33+4*$A33+5),0)+IF(Analyse!$E$108="X",INDIRECT("'DATA - økonomi'!W"&amp;4+15*$A33+4*$A33+6),0)+IF(Analyse!$E$109="X",INDIRECT("'DATA - økonomi'!W"&amp;4+15*$A33+4*$A33+7),0)+IF(Analyse!$E$110="X",INDIRECT("'DATA - økonomi'!W"&amp;4+15*$A33+4*$A33+8),0)+IF(Analyse!$E$111="X",INDIRECT("'DATA - økonomi'!W"&amp;4+15*$A33+4*$A33+9),0)+IF(Analyse!$E$112="X",INDIRECT("'DATA - økonomi'!W"&amp;4+15*$A33+4*$A33+10),0)+IF(Analyse!$E$115="X",INDIRECT("'DATA - økonomi'!W"&amp;4+15*$A33+4*$A33+11),0)+IF(Analyse!$E$116="X",INDIRECT("'DATA - økonomi'!W"&amp;4+15*$A33+4*$A33+12),0)+IF(Analyse!$E$117="X",INDIRECT("'DATA - økonomi'!W"&amp;4+15*$A33+4*$A33+13),0)+IF(Analyse!$E$129="X",INDIRECT("'DATA - økonomi'!W"&amp;4+15*$A33+4*$A33+14),0)</f>
        <v>0</v>
      </c>
      <c r="X33" s="42">
        <f ca="1">IF(Analyse!$E$3="X",INDIRECT("'DATA - økonomi'!X"&amp;4+15*$A33+4*$A33+0),0)+IF(Analyse!$E$4="X",INDIRECT("'DATA - økonomi'!X"&amp;4+15*$A33+4*$A33+1),0)+IF(Analyse!$E$104="X",INDIRECT("'DATA - økonomi'!X"&amp;4+15*$A33+4*$A33+2),0)+IF(Analyse!$E$105="X",INDIRECT("'DATA - økonomi'!X"&amp;4+15*$A33+4*$A33+3),0)+IF(Analyse!$E$106="X",INDIRECT("'DATA - økonomi'!X"&amp;4+15*$A33+4*$A33+4),0)+IF(Analyse!$E$107="X",INDIRECT("'DATA - økonomi'!X"&amp;4+15*$A33+4*$A33+5),0)+IF(Analyse!$E$108="X",INDIRECT("'DATA - økonomi'!X"&amp;4+15*$A33+4*$A33+6),0)+IF(Analyse!$E$109="X",INDIRECT("'DATA - økonomi'!X"&amp;4+15*$A33+4*$A33+7),0)+IF(Analyse!$E$110="X",INDIRECT("'DATA - økonomi'!X"&amp;4+15*$A33+4*$A33+8),0)+IF(Analyse!$E$111="X",INDIRECT("'DATA - økonomi'!X"&amp;4+15*$A33+4*$A33+9),0)+IF(Analyse!$E$112="X",INDIRECT("'DATA - økonomi'!X"&amp;4+15*$A33+4*$A33+10),0)+IF(Analyse!$E$115="X",INDIRECT("'DATA - økonomi'!X"&amp;4+15*$A33+4*$A33+11),0)+IF(Analyse!$E$116="X",INDIRECT("'DATA - økonomi'!X"&amp;4+15*$A33+4*$A33+12),0)+IF(Analyse!$E$117="X",INDIRECT("'DATA - økonomi'!X"&amp;4+15*$A33+4*$A33+13),0)+IF(Analyse!$E$129="X",INDIRECT("'DATA - økonomi'!X"&amp;4+15*$A33+4*$A33+14),0)</f>
        <v>0</v>
      </c>
      <c r="Y33" s="42">
        <f ca="1">IF(Analyse!$E$3="X",INDIRECT("'DATA - økonomi'!Y"&amp;4+15*$A33+4*$A33+0),0)+IF(Analyse!$E$4="X",INDIRECT("'DATA - økonomi'!Y"&amp;4+15*$A33+4*$A33+1),0)+IF(Analyse!$E$104="X",INDIRECT("'DATA - økonomi'!Y"&amp;4+15*$A33+4*$A33+2),0)+IF(Analyse!$E$105="X",INDIRECT("'DATA - økonomi'!Y"&amp;4+15*$A33+4*$A33+3),0)+IF(Analyse!$E$106="X",INDIRECT("'DATA - økonomi'!Y"&amp;4+15*$A33+4*$A33+4),0)+IF(Analyse!$E$107="X",INDIRECT("'DATA - økonomi'!Y"&amp;4+15*$A33+4*$A33+5),0)+IF(Analyse!$E$108="X",INDIRECT("'DATA - økonomi'!Y"&amp;4+15*$A33+4*$A33+6),0)+IF(Analyse!$E$109="X",INDIRECT("'DATA - økonomi'!Y"&amp;4+15*$A33+4*$A33+7),0)+IF(Analyse!$E$110="X",INDIRECT("'DATA - økonomi'!Y"&amp;4+15*$A33+4*$A33+8),0)+IF(Analyse!$E$111="X",INDIRECT("'DATA - økonomi'!Y"&amp;4+15*$A33+4*$A33+9),0)+IF(Analyse!$E$112="X",INDIRECT("'DATA - økonomi'!Y"&amp;4+15*$A33+4*$A33+10),0)+IF(Analyse!$E$115="X",INDIRECT("'DATA - økonomi'!Y"&amp;4+15*$A33+4*$A33+11),0)+IF(Analyse!$E$116="X",INDIRECT("'DATA - økonomi'!Y"&amp;4+15*$A33+4*$A33+12),0)+IF(Analyse!$E$117="X",INDIRECT("'DATA - økonomi'!Y"&amp;4+15*$A33+4*$A33+13),0)+IF(Analyse!$E$129="X",INDIRECT("'DATA - økonomi'!Y"&amp;4+15*$A33+4*$A33+14),0)</f>
        <v>0</v>
      </c>
      <c r="Z33" s="42">
        <f ca="1">IF(Analyse!$E$3="X",INDIRECT("'DATA - økonomi'!Z"&amp;4+15*$A33+4*$A33+0),0)+IF(Analyse!$E$4="X",INDIRECT("'DATA - økonomi'!Z"&amp;4+15*$A33+4*$A33+1),0)+IF(Analyse!$E$104="X",INDIRECT("'DATA - økonomi'!Z"&amp;4+15*$A33+4*$A33+2),0)+IF(Analyse!$E$105="X",INDIRECT("'DATA - økonomi'!Z"&amp;4+15*$A33+4*$A33+3),0)+IF(Analyse!$E$106="X",INDIRECT("'DATA - økonomi'!Z"&amp;4+15*$A33+4*$A33+4),0)+IF(Analyse!$E$107="X",INDIRECT("'DATA - økonomi'!Z"&amp;4+15*$A33+4*$A33+5),0)+IF(Analyse!$E$108="X",INDIRECT("'DATA - økonomi'!Z"&amp;4+15*$A33+4*$A33+6),0)+IF(Analyse!$E$109="X",INDIRECT("'DATA - økonomi'!Z"&amp;4+15*$A33+4*$A33+7),0)+IF(Analyse!$E$110="X",INDIRECT("'DATA - økonomi'!Z"&amp;4+15*$A33+4*$A33+8),0)+IF(Analyse!$E$111="X",INDIRECT("'DATA - økonomi'!Z"&amp;4+15*$A33+4*$A33+9),0)+IF(Analyse!$E$112="X",INDIRECT("'DATA - økonomi'!Z"&amp;4+15*$A33+4*$A33+10),0)+IF(Analyse!$E$115="X",INDIRECT("'DATA - økonomi'!Z"&amp;4+15*$A33+4*$A33+11),0)+IF(Analyse!$E$116="X",INDIRECT("'DATA - økonomi'!Z"&amp;4+15*$A33+4*$A33+12),0)+IF(Analyse!$E$117="X",INDIRECT("'DATA - økonomi'!Z"&amp;4+15*$A33+4*$A33+13),0)+IF(Analyse!$E$129="X",INDIRECT("'DATA - økonomi'!Z"&amp;4+15*$A33+4*$A33+14),0)</f>
        <v>0</v>
      </c>
      <c r="AA33" s="36"/>
      <c r="AB33" s="41" t="s">
        <v>41</v>
      </c>
      <c r="AC33" s="42">
        <f ca="1">IF(Analyse!$E$3="X",INDIRECT("'DATA - økonomi'!AC"&amp;4+15*$A33+4*$A33+0),0)+IF(Analyse!$E$4="X",INDIRECT("'DATA - økonomi'!AC"&amp;4+15*$A33+4*$A33+1),0)+IF(Analyse!$E$104="X",INDIRECT("'DATA - økonomi'!AC"&amp;4+15*$A33+4*$A33+2),0)+IF(Analyse!$E$105="X",INDIRECT("'DATA - økonomi'!AC"&amp;4+15*$A33+4*$A33+3),0)+IF(Analyse!$E$106="X",INDIRECT("'DATA - økonomi'!AC"&amp;4+15*$A33+4*$A33+4),0)+IF(Analyse!$E$107="X",INDIRECT("'DATA - økonomi'!AC"&amp;4+15*$A33+4*$A33+5),0)+IF(Analyse!$E$108="X",INDIRECT("'DATA - økonomi'!AC"&amp;4+15*$A33+4*$A33+6),0)+IF(Analyse!$E$109="X",INDIRECT("'DATA - økonomi'!AC"&amp;4+15*$A33+4*$A33+7),0)+IF(Analyse!$E$110="X",INDIRECT("'DATA - økonomi'!AC"&amp;4+15*$A33+4*$A33+8),0)+IF(Analyse!$E$111="X",INDIRECT("'DATA - økonomi'!AC"&amp;4+15*$A33+4*$A33+9),0)+IF(Analyse!$E$112="X",INDIRECT("'DATA - økonomi'!AC"&amp;4+15*$A33+4*$A33+10),0)+IF(Analyse!$E$115="X",INDIRECT("'DATA - økonomi'!AC"&amp;4+15*$A33+4*$A33+11),0)+IF(Analyse!$E$116="X",INDIRECT("'DATA - økonomi'!AC"&amp;4+15*$A33+4*$A33+12),0)+IF(Analyse!$E$117="X",INDIRECT("'DATA - økonomi'!AC"&amp;4+15*$A33+4*$A33+13),0)+IF(Analyse!$E$129="X",INDIRECT("'DATA - økonomi'!AC"&amp;4+15*$A33+4*$A33+14),0)</f>
        <v>0</v>
      </c>
      <c r="AD33" s="42">
        <f ca="1">IF(Analyse!$E$3="X",INDIRECT("'DATA - økonomi'!AD"&amp;4+15*$A33+4*$A33+0),0)+IF(Analyse!$E$4="X",INDIRECT("'DATA - økonomi'!AD"&amp;4+15*$A33+4*$A33+1),0)+IF(Analyse!$E$104="X",INDIRECT("'DATA - økonomi'!AD"&amp;4+15*$A33+4*$A33+2),0)+IF(Analyse!$E$105="X",INDIRECT("'DATA - økonomi'!AD"&amp;4+15*$A33+4*$A33+3),0)+IF(Analyse!$E$106="X",INDIRECT("'DATA - økonomi'!AD"&amp;4+15*$A33+4*$A33+4),0)+IF(Analyse!$E$107="X",INDIRECT("'DATA - økonomi'!AD"&amp;4+15*$A33+4*$A33+5),0)+IF(Analyse!$E$108="X",INDIRECT("'DATA - økonomi'!AD"&amp;4+15*$A33+4*$A33+6),0)+IF(Analyse!$E$109="X",INDIRECT("'DATA - økonomi'!AD"&amp;4+15*$A33+4*$A33+7),0)+IF(Analyse!$E$110="X",INDIRECT("'DATA - økonomi'!AD"&amp;4+15*$A33+4*$A33+8),0)+IF(Analyse!$E$111="X",INDIRECT("'DATA - økonomi'!AD"&amp;4+15*$A33+4*$A33+9),0)+IF(Analyse!$E$112="X",INDIRECT("'DATA - økonomi'!AD"&amp;4+15*$A33+4*$A33+10),0)+IF(Analyse!$E$115="X",INDIRECT("'DATA - økonomi'!AD"&amp;4+15*$A33+4*$A33+11),0)+IF(Analyse!$E$116="X",INDIRECT("'DATA - økonomi'!AD"&amp;4+15*$A33+4*$A33+12),0)+IF(Analyse!$E$117="X",INDIRECT("'DATA - økonomi'!AD"&amp;4+15*$A33+4*$A33+13),0)+IF(Analyse!$E$129="X",INDIRECT("'DATA - økonomi'!AD"&amp;4+15*$A33+4*$A33+14),0)</f>
        <v>0</v>
      </c>
      <c r="AE33" s="42">
        <f ca="1">IF(Analyse!$E$3="X",INDIRECT("'DATA - økonomi'!AE"&amp;4+15*$A33+4*$A33+0),0)+IF(Analyse!$E$4="X",INDIRECT("'DATA - økonomi'!AE"&amp;4+15*$A33+4*$A33+1),0)+IF(Analyse!$E$104="X",INDIRECT("'DATA - økonomi'!AE"&amp;4+15*$A33+4*$A33+2),0)+IF(Analyse!$E$105="X",INDIRECT("'DATA - økonomi'!AE"&amp;4+15*$A33+4*$A33+3),0)+IF(Analyse!$E$106="X",INDIRECT("'DATA - økonomi'!AE"&amp;4+15*$A33+4*$A33+4),0)+IF(Analyse!$E$107="X",INDIRECT("'DATA - økonomi'!AE"&amp;4+15*$A33+4*$A33+5),0)+IF(Analyse!$E$108="X",INDIRECT("'DATA - økonomi'!AE"&amp;4+15*$A33+4*$A33+6),0)+IF(Analyse!$E$109="X",INDIRECT("'DATA - økonomi'!AE"&amp;4+15*$A33+4*$A33+7),0)+IF(Analyse!$E$110="X",INDIRECT("'DATA - økonomi'!AE"&amp;4+15*$A33+4*$A33+8),0)+IF(Analyse!$E$111="X",INDIRECT("'DATA - økonomi'!AE"&amp;4+15*$A33+4*$A33+9),0)+IF(Analyse!$E$112="X",INDIRECT("'DATA - økonomi'!AE"&amp;4+15*$A33+4*$A33+10),0)+IF(Analyse!$E$115="X",INDIRECT("'DATA - økonomi'!AE"&amp;4+15*$A33+4*$A33+11),0)+IF(Analyse!$E$116="X",INDIRECT("'DATA - økonomi'!AE"&amp;4+15*$A33+4*$A33+12),0)+IF(Analyse!$E$117="X",INDIRECT("'DATA - økonomi'!AE"&amp;4+15*$A33+4*$A33+13),0)+IF(Analyse!$E$129="X",INDIRECT("'DATA - økonomi'!AE"&amp;4+15*$A33+4*$A33+14),0)</f>
        <v>0</v>
      </c>
      <c r="AF33" s="42">
        <f ca="1">IF(Analyse!$E$3="X",INDIRECT("'DATA - økonomi'!AF"&amp;4+15*$A33+4*$A33+0),0)+IF(Analyse!$E$4="X",INDIRECT("'DATA - økonomi'!AF"&amp;4+15*$A33+4*$A33+1),0)+IF(Analyse!$E$104="X",INDIRECT("'DATA - økonomi'!AF"&amp;4+15*$A33+4*$A33+2),0)+IF(Analyse!$E$105="X",INDIRECT("'DATA - økonomi'!AF"&amp;4+15*$A33+4*$A33+3),0)+IF(Analyse!$E$106="X",INDIRECT("'DATA - økonomi'!AF"&amp;4+15*$A33+4*$A33+4),0)+IF(Analyse!$E$107="X",INDIRECT("'DATA - økonomi'!AF"&amp;4+15*$A33+4*$A33+5),0)+IF(Analyse!$E$108="X",INDIRECT("'DATA - økonomi'!AF"&amp;4+15*$A33+4*$A33+6),0)+IF(Analyse!$E$109="X",INDIRECT("'DATA - økonomi'!AF"&amp;4+15*$A33+4*$A33+7),0)+IF(Analyse!$E$110="X",INDIRECT("'DATA - økonomi'!AF"&amp;4+15*$A33+4*$A33+8),0)+IF(Analyse!$E$111="X",INDIRECT("'DATA - økonomi'!AF"&amp;4+15*$A33+4*$A33+9),0)+IF(Analyse!$E$112="X",INDIRECT("'DATA - økonomi'!AF"&amp;4+15*$A33+4*$A33+10),0)+IF(Analyse!$E$115="X",INDIRECT("'DATA - økonomi'!AF"&amp;4+15*$A33+4*$A33+11),0)+IF(Analyse!$E$116="X",INDIRECT("'DATA - økonomi'!AF"&amp;4+15*$A33+4*$A33+12),0)+IF(Analyse!$E$117="X",INDIRECT("'DATA - økonomi'!AF"&amp;4+15*$A33+4*$A33+13),0)+IF(Analyse!$E$129="X",INDIRECT("'DATA - økonomi'!AF"&amp;4+15*$A33+4*$A33+14),0)</f>
        <v>0</v>
      </c>
      <c r="AG33" s="42">
        <f ca="1">IF(Analyse!$E$3="X",INDIRECT("'DATA - økonomi'!AG"&amp;4+15*$A33+4*$A33+0),0)+IF(Analyse!$E$4="X",INDIRECT("'DATA - økonomi'!AG"&amp;4+15*$A33+4*$A33+1),0)+IF(Analyse!$E$104="X",INDIRECT("'DATA - økonomi'!AG"&amp;4+15*$A33+4*$A33+2),0)+IF(Analyse!$E$105="X",INDIRECT("'DATA - økonomi'!AG"&amp;4+15*$A33+4*$A33+3),0)+IF(Analyse!$E$106="X",INDIRECT("'DATA - økonomi'!AG"&amp;4+15*$A33+4*$A33+4),0)+IF(Analyse!$E$107="X",INDIRECT("'DATA - økonomi'!AG"&amp;4+15*$A33+4*$A33+5),0)+IF(Analyse!$E$108="X",INDIRECT("'DATA - økonomi'!AG"&amp;4+15*$A33+4*$A33+6),0)+IF(Analyse!$E$109="X",INDIRECT("'DATA - økonomi'!AG"&amp;4+15*$A33+4*$A33+7),0)+IF(Analyse!$E$110="X",INDIRECT("'DATA - økonomi'!AG"&amp;4+15*$A33+4*$A33+8),0)+IF(Analyse!$E$111="X",INDIRECT("'DATA - økonomi'!AG"&amp;4+15*$A33+4*$A33+9),0)+IF(Analyse!$E$112="X",INDIRECT("'DATA - økonomi'!AG"&amp;4+15*$A33+4*$A33+10),0)+IF(Analyse!$E$115="X",INDIRECT("'DATA - økonomi'!AG"&amp;4+15*$A33+4*$A33+11),0)+IF(Analyse!$E$116="X",INDIRECT("'DATA - økonomi'!AG"&amp;4+15*$A33+4*$A33+12),0)+IF(Analyse!$E$117="X",INDIRECT("'DATA - økonomi'!AG"&amp;4+15*$A33+4*$A33+13),0)+IF(Analyse!$E$129="X",INDIRECT("'DATA - økonomi'!AG"&amp;4+15*$A33+4*$A33+14),0)</f>
        <v>0</v>
      </c>
      <c r="AH33" s="42">
        <f ca="1">IF(Analyse!$E$3="X",INDIRECT("'DATA - økonomi'!AH"&amp;4+15*$A33+4*$A33+0),0)+IF(Analyse!$E$4="X",INDIRECT("'DATA - økonomi'!AH"&amp;4+15*$A33+4*$A33+1),0)+IF(Analyse!$E$104="X",INDIRECT("'DATA - økonomi'!AH"&amp;4+15*$A33+4*$A33+2),0)+IF(Analyse!$E$105="X",INDIRECT("'DATA - økonomi'!AH"&amp;4+15*$A33+4*$A33+3),0)+IF(Analyse!$E$106="X",INDIRECT("'DATA - økonomi'!AH"&amp;4+15*$A33+4*$A33+4),0)+IF(Analyse!$E$107="X",INDIRECT("'DATA - økonomi'!AH"&amp;4+15*$A33+4*$A33+5),0)+IF(Analyse!$E$108="X",INDIRECT("'DATA - økonomi'!AH"&amp;4+15*$A33+4*$A33+6),0)+IF(Analyse!$E$109="X",INDIRECT("'DATA - økonomi'!AH"&amp;4+15*$A33+4*$A33+7),0)+IF(Analyse!$E$110="X",INDIRECT("'DATA - økonomi'!AH"&amp;4+15*$A33+4*$A33+8),0)+IF(Analyse!$E$111="X",INDIRECT("'DATA - økonomi'!AH"&amp;4+15*$A33+4*$A33+9),0)+IF(Analyse!$E$112="X",INDIRECT("'DATA - økonomi'!AH"&amp;4+15*$A33+4*$A33+10),0)+IF(Analyse!$E$115="X",INDIRECT("'DATA - økonomi'!AH"&amp;4+15*$A33+4*$A33+11),0)+IF(Analyse!$E$116="X",INDIRECT("'DATA - økonomi'!AH"&amp;4+15*$A33+4*$A33+12),0)+IF(Analyse!$E$117="X",INDIRECT("'DATA - økonomi'!AH"&amp;4+15*$A33+4*$A33+13),0)+IF(Analyse!$E$129="X",INDIRECT("'DATA - økonomi'!AH"&amp;4+15*$A33+4*$A33+14),0)</f>
        <v>0</v>
      </c>
      <c r="AI33" s="42">
        <f ca="1">IF(Analyse!$E$3="X",INDIRECT("'DATA - økonomi'!AI"&amp;4+15*$A33+4*$A33+0),0)+IF(Analyse!$E$4="X",INDIRECT("'DATA - økonomi'!AI"&amp;4+15*$A33+4*$A33+1),0)+IF(Analyse!$E$104="X",INDIRECT("'DATA - økonomi'!AI"&amp;4+15*$A33+4*$A33+2),0)+IF(Analyse!$E$105="X",INDIRECT("'DATA - økonomi'!AI"&amp;4+15*$A33+4*$A33+3),0)+IF(Analyse!$E$106="X",INDIRECT("'DATA - økonomi'!AI"&amp;4+15*$A33+4*$A33+4),0)+IF(Analyse!$E$107="X",INDIRECT("'DATA - økonomi'!AI"&amp;4+15*$A33+4*$A33+5),0)+IF(Analyse!$E$108="X",INDIRECT("'DATA - økonomi'!AI"&amp;4+15*$A33+4*$A33+6),0)+IF(Analyse!$E$109="X",INDIRECT("'DATA - økonomi'!AI"&amp;4+15*$A33+4*$A33+7),0)+IF(Analyse!$E$110="X",INDIRECT("'DATA - økonomi'!AI"&amp;4+15*$A33+4*$A33+8),0)+IF(Analyse!$E$111="X",INDIRECT("'DATA - økonomi'!AI"&amp;4+15*$A33+4*$A33+9),0)+IF(Analyse!$E$112="X",INDIRECT("'DATA - økonomi'!AI"&amp;4+15*$A33+4*$A33+10),0)+IF(Analyse!$E$115="X",INDIRECT("'DATA - økonomi'!AI"&amp;4+15*$A33+4*$A33+11),0)+IF(Analyse!$E$116="X",INDIRECT("'DATA - økonomi'!AI"&amp;4+15*$A33+4*$A33+12),0)+IF(Analyse!$E$117="X",INDIRECT("'DATA - økonomi'!AI"&amp;4+15*$A33+4*$A33+13),0)+IF(Analyse!$E$129="X",INDIRECT("'DATA - økonomi'!AI"&amp;4+15*$A33+4*$A33+14),0)</f>
        <v>0</v>
      </c>
      <c r="AJ33" s="42">
        <f ca="1">IF(Analyse!$E$3="X",INDIRECT("'DATA - økonomi'!AJ"&amp;4+15*$A33+4*$A33+0),0)+IF(Analyse!$E$4="X",INDIRECT("'DATA - økonomi'!AJ"&amp;4+15*$A33+4*$A33+1),0)+IF(Analyse!$E$104="X",INDIRECT("'DATA - økonomi'!AJ"&amp;4+15*$A33+4*$A33+2),0)+IF(Analyse!$E$105="X",INDIRECT("'DATA - økonomi'!AJ"&amp;4+15*$A33+4*$A33+3),0)+IF(Analyse!$E$106="X",INDIRECT("'DATA - økonomi'!AJ"&amp;4+15*$A33+4*$A33+4),0)+IF(Analyse!$E$107="X",INDIRECT("'DATA - økonomi'!AJ"&amp;4+15*$A33+4*$A33+5),0)+IF(Analyse!$E$108="X",INDIRECT("'DATA - økonomi'!AJ"&amp;4+15*$A33+4*$A33+6),0)+IF(Analyse!$E$109="X",INDIRECT("'DATA - økonomi'!AJ"&amp;4+15*$A33+4*$A33+7),0)+IF(Analyse!$E$110="X",INDIRECT("'DATA - økonomi'!AJ"&amp;4+15*$A33+4*$A33+8),0)+IF(Analyse!$E$111="X",INDIRECT("'DATA - økonomi'!AJ"&amp;4+15*$A33+4*$A33+9),0)+IF(Analyse!$E$112="X",INDIRECT("'DATA - økonomi'!AJ"&amp;4+15*$A33+4*$A33+10),0)+IF(Analyse!$E$115="X",INDIRECT("'DATA - økonomi'!AJ"&amp;4+15*$A33+4*$A33+11),0)+IF(Analyse!$E$116="X",INDIRECT("'DATA - økonomi'!AJ"&amp;4+15*$A33+4*$A33+12),0)+IF(Analyse!$E$117="X",INDIRECT("'DATA - økonomi'!AJ"&amp;4+15*$A33+4*$A33+13),0)+IF(Analyse!$E$129="X",INDIRECT("'DATA - økonomi'!AJ"&amp;4+15*$A33+4*$A33+14),0)</f>
        <v>0</v>
      </c>
      <c r="AK33" s="42">
        <f ca="1">IF(Analyse!$E$3="X",INDIRECT("'DATA - økonomi'!AK"&amp;4+15*$A33+4*$A33+0),0)+IF(Analyse!$E$4="X",INDIRECT("'DATA - økonomi'!AK"&amp;4+15*$A33+4*$A33+1),0)+IF(Analyse!$E$104="X",INDIRECT("'DATA - økonomi'!AK"&amp;4+15*$A33+4*$A33+2),0)+IF(Analyse!$E$105="X",INDIRECT("'DATA - økonomi'!AK"&amp;4+15*$A33+4*$A33+3),0)+IF(Analyse!$E$106="X",INDIRECT("'DATA - økonomi'!AK"&amp;4+15*$A33+4*$A33+4),0)+IF(Analyse!$E$107="X",INDIRECT("'DATA - økonomi'!AK"&amp;4+15*$A33+4*$A33+5),0)+IF(Analyse!$E$108="X",INDIRECT("'DATA - økonomi'!AK"&amp;4+15*$A33+4*$A33+6),0)+IF(Analyse!$E$109="X",INDIRECT("'DATA - økonomi'!AK"&amp;4+15*$A33+4*$A33+7),0)+IF(Analyse!$E$110="X",INDIRECT("'DATA - økonomi'!AK"&amp;4+15*$A33+4*$A33+8),0)+IF(Analyse!$E$111="X",INDIRECT("'DATA - økonomi'!AK"&amp;4+15*$A33+4*$A33+9),0)+IF(Analyse!$E$112="X",INDIRECT("'DATA - økonomi'!AK"&amp;4+15*$A33+4*$A33+10),0)+IF(Analyse!$E$115="X",INDIRECT("'DATA - økonomi'!AK"&amp;4+15*$A33+4*$A33+11),0)+IF(Analyse!$E$116="X",INDIRECT("'DATA - økonomi'!AK"&amp;4+15*$A33+4*$A33+12),0)+IF(Analyse!$E$117="X",INDIRECT("'DATA - økonomi'!AK"&amp;4+15*$A33+4*$A33+13),0)+IF(Analyse!$E$129="X",INDIRECT("'DATA - økonomi'!AK"&amp;4+15*$A33+4*$A33+14),0)</f>
        <v>0</v>
      </c>
      <c r="AL33" s="42">
        <f ca="1">IF(Analyse!$E$3="X",INDIRECT("'DATA - økonomi'!AL"&amp;4+15*$A33+4*$A33+0),0)+IF(Analyse!$E$4="X",INDIRECT("'DATA - økonomi'!AL"&amp;4+15*$A33+4*$A33+1),0)+IF(Analyse!$E$104="X",INDIRECT("'DATA - økonomi'!AL"&amp;4+15*$A33+4*$A33+2),0)+IF(Analyse!$E$105="X",INDIRECT("'DATA - økonomi'!AL"&amp;4+15*$A33+4*$A33+3),0)+IF(Analyse!$E$106="X",INDIRECT("'DATA - økonomi'!AL"&amp;4+15*$A33+4*$A33+4),0)+IF(Analyse!$E$107="X",INDIRECT("'DATA - økonomi'!AL"&amp;4+15*$A33+4*$A33+5),0)+IF(Analyse!$E$108="X",INDIRECT("'DATA - økonomi'!AL"&amp;4+15*$A33+4*$A33+6),0)+IF(Analyse!$E$109="X",INDIRECT("'DATA - økonomi'!AL"&amp;4+15*$A33+4*$A33+7),0)+IF(Analyse!$E$110="X",INDIRECT("'DATA - økonomi'!AL"&amp;4+15*$A33+4*$A33+8),0)+IF(Analyse!$E$111="X",INDIRECT("'DATA - økonomi'!AL"&amp;4+15*$A33+4*$A33+9),0)+IF(Analyse!$E$112="X",INDIRECT("'DATA - økonomi'!AL"&amp;4+15*$A33+4*$A33+10),0)+IF(Analyse!$E$115="X",INDIRECT("'DATA - økonomi'!AL"&amp;4+15*$A33+4*$A33+11),0)+IF(Analyse!$E$116="X",INDIRECT("'DATA - økonomi'!AL"&amp;4+15*$A33+4*$A33+12),0)+IF(Analyse!$E$117="X",INDIRECT("'DATA - økonomi'!AL"&amp;4+15*$A33+4*$A33+13),0)+IF(Analyse!$E$129="X",INDIRECT("'DATA - økonomi'!AL"&amp;4+15*$A33+4*$A33+14),0)</f>
        <v>0</v>
      </c>
      <c r="AM33" s="36"/>
      <c r="AN33" s="41" t="s">
        <v>41</v>
      </c>
      <c r="AO33" s="42">
        <f t="shared" ca="1" si="0"/>
        <v>18851.436000000002</v>
      </c>
      <c r="AP33" s="42">
        <f t="shared" ca="1" si="1"/>
        <v>18602.729000000003</v>
      </c>
      <c r="AQ33" s="42">
        <f t="shared" ca="1" si="2"/>
        <v>18851.436000000002</v>
      </c>
      <c r="AR33" s="42">
        <f t="shared" ca="1" si="3"/>
        <v>18602.729000000003</v>
      </c>
      <c r="AS33" s="42">
        <f t="shared" ca="1" si="4"/>
        <v>18533.807999999997</v>
      </c>
      <c r="AT33" s="42">
        <f t="shared" ca="1" si="5"/>
        <v>18598.350999999999</v>
      </c>
      <c r="AU33" s="42">
        <f t="shared" ca="1" si="6"/>
        <v>18634.876</v>
      </c>
      <c r="AV33" s="42">
        <f t="shared" ca="1" si="7"/>
        <v>18451.456000000002</v>
      </c>
      <c r="AW33" s="42">
        <f t="shared" ca="1" si="8"/>
        <v>18481.161</v>
      </c>
      <c r="AX33" s="42">
        <f t="shared" ca="1" si="9"/>
        <v>18485.175999999999</v>
      </c>
      <c r="AY33" s="36"/>
    </row>
    <row r="34" spans="1:51" x14ac:dyDescent="0.25">
      <c r="A34" s="38">
        <v>30</v>
      </c>
      <c r="B34" s="41" t="s">
        <v>42</v>
      </c>
      <c r="C34" s="42">
        <f ca="1">IF(Analyse!$E$3="X",INDIRECT("'DATA - økonomi'!C"&amp;4+15*$A34+4*$A34+0),0)+IF(Analyse!$E$4="X",INDIRECT("'DATA - økonomi'!C"&amp;4+15*$A34+4*$A34+1),0)+IF(Analyse!$E$104="X",INDIRECT("'DATA - økonomi'!C"&amp;4+15*$A34+4*$A34+2),0)+IF(Analyse!$E$105="X",INDIRECT("'DATA - økonomi'!C"&amp;4+15*$A34+4*$A34+3),0)+IF(Analyse!$E$106="X",INDIRECT("'DATA - økonomi'!C"&amp;4+15*$A34+4*$A34+4),0)+IF(Analyse!$E$107="X",INDIRECT("'DATA - økonomi'!C"&amp;4+15*$A34+4*$A34+5),0)+IF(Analyse!$E$108="X",INDIRECT("'DATA - økonomi'!C"&amp;4+15*$A34+4*$A34+6),0)+IF(Analyse!$E$109="X",INDIRECT("'DATA - økonomi'!C"&amp;4+15*$A34+4*$A34+7),0)+IF(Analyse!$E$110="X",INDIRECT("'DATA - økonomi'!C"&amp;4+15*$A34+4*$A34+8),0)+IF(Analyse!$E$111="X",INDIRECT("'DATA - økonomi'!C"&amp;4+15*$A34+4*$A34+9),0)+IF(Analyse!$E$112="X",INDIRECT("'DATA - økonomi'!C"&amp;4+15*$A34+4*$A34+10),0)+IF(Analyse!$E$115="X",INDIRECT("'DATA - økonomi'!C"&amp;4+15*$A34+4*$A34+11),0)+IF(Analyse!$E$116="X",INDIRECT("'DATA - økonomi'!C"&amp;4+15*$A34+4*$A34+12),0)+IF(Analyse!$E$117="X",INDIRECT("'DATA - økonomi'!C"&amp;4+15*$A34+4*$A34+13),0)+IF(Analyse!$E$129="X",INDIRECT("'DATA - økonomi'!C"&amp;4+15*$A34+4*$A34+14),0)</f>
        <v>0</v>
      </c>
      <c r="D34" s="42">
        <f ca="1">IF(Analyse!$E$3="X",INDIRECT("'DATA - økonomi'!D"&amp;4+15*$A34+4*$A34+0),0)+IF(Analyse!$E$4="X",INDIRECT("'DATA - økonomi'!D"&amp;4+15*$A34+4*$A34+1),0)+IF(Analyse!$E$104="X",INDIRECT("'DATA - økonomi'!D"&amp;4+15*$A34+4*$A34+2),0)+IF(Analyse!$E$105="X",INDIRECT("'DATA - økonomi'!D"&amp;4+15*$A34+4*$A34+3),0)+IF(Analyse!$E$106="X",INDIRECT("'DATA - økonomi'!D"&amp;4+15*$A34+4*$A34+4),0)+IF(Analyse!$E$107="X",INDIRECT("'DATA - økonomi'!D"&amp;4+15*$A34+4*$A34+5),0)+IF(Analyse!$E$108="X",INDIRECT("'DATA - økonomi'!D"&amp;4+15*$A34+4*$A34+6),0)+IF(Analyse!$E$109="X",INDIRECT("'DATA - økonomi'!D"&amp;4+15*$A34+4*$A34+7),0)+IF(Analyse!$E$110="X",INDIRECT("'DATA - økonomi'!D"&amp;4+15*$A34+4*$A34+8),0)+IF(Analyse!$E$111="X",INDIRECT("'DATA - økonomi'!D"&amp;4+15*$A34+4*$A34+9),0)+IF(Analyse!$E$112="X",INDIRECT("'DATA - økonomi'!D"&amp;4+15*$A34+4*$A34+10),0)+IF(Analyse!$E$115="X",INDIRECT("'DATA - økonomi'!D"&amp;4+15*$A34+4*$A34+11),0)+IF(Analyse!$E$116="X",INDIRECT("'DATA - økonomi'!D"&amp;4+15*$A34+4*$A34+12),0)+IF(Analyse!$E$117="X",INDIRECT("'DATA - økonomi'!D"&amp;4+15*$A34+4*$A34+13),0)+IF(Analyse!$E$129="X",INDIRECT("'DATA - økonomi'!D"&amp;4+15*$A34+4*$A34+14),0)</f>
        <v>0</v>
      </c>
      <c r="E34" s="42">
        <f ca="1">IF(Analyse!$E$3="X",INDIRECT("'DATA - økonomi'!E"&amp;4+15*$A34+4*$A34+0),0)+IF(Analyse!$E$4="X",INDIRECT("'DATA - økonomi'!E"&amp;4+15*$A34+4*$A34+1),0)+IF(Analyse!$E$104="X",INDIRECT("'DATA - økonomi'!E"&amp;4+15*$A34+4*$A34+2),0)+IF(Analyse!$E$105="X",INDIRECT("'DATA - økonomi'!E"&amp;4+15*$A34+4*$A34+3),0)+IF(Analyse!$E$106="X",INDIRECT("'DATA - økonomi'!E"&amp;4+15*$A34+4*$A34+4),0)+IF(Analyse!$E$107="X",INDIRECT("'DATA - økonomi'!E"&amp;4+15*$A34+4*$A34+5),0)+IF(Analyse!$E$108="X",INDIRECT("'DATA - økonomi'!E"&amp;4+15*$A34+4*$A34+6),0)+IF(Analyse!$E$109="X",INDIRECT("'DATA - økonomi'!E"&amp;4+15*$A34+4*$A34+7),0)+IF(Analyse!$E$110="X",INDIRECT("'DATA - økonomi'!E"&amp;4+15*$A34+4*$A34+8),0)+IF(Analyse!$E$111="X",INDIRECT("'DATA - økonomi'!E"&amp;4+15*$A34+4*$A34+9),0)+IF(Analyse!$E$112="X",INDIRECT("'DATA - økonomi'!E"&amp;4+15*$A34+4*$A34+10),0)+IF(Analyse!$E$115="X",INDIRECT("'DATA - økonomi'!E"&amp;4+15*$A34+4*$A34+11),0)+IF(Analyse!$E$116="X",INDIRECT("'DATA - økonomi'!E"&amp;4+15*$A34+4*$A34+12),0)+IF(Analyse!$E$117="X",INDIRECT("'DATA - økonomi'!E"&amp;4+15*$A34+4*$A34+13),0)+IF(Analyse!$E$129="X",INDIRECT("'DATA - økonomi'!E"&amp;4+15*$A34+4*$A34+14),0)</f>
        <v>0</v>
      </c>
      <c r="F34" s="42">
        <f ca="1">IF(Analyse!$E$3="X",INDIRECT("'DATA - økonomi'!F"&amp;4+15*$A34+4*$A34+0),0)+IF(Analyse!$E$4="X",INDIRECT("'DATA - økonomi'!F"&amp;4+15*$A34+4*$A34+1),0)+IF(Analyse!$E$104="X",INDIRECT("'DATA - økonomi'!F"&amp;4+15*$A34+4*$A34+2),0)+IF(Analyse!$E$105="X",INDIRECT("'DATA - økonomi'!F"&amp;4+15*$A34+4*$A34+3),0)+IF(Analyse!$E$106="X",INDIRECT("'DATA - økonomi'!F"&amp;4+15*$A34+4*$A34+4),0)+IF(Analyse!$E$107="X",INDIRECT("'DATA - økonomi'!F"&amp;4+15*$A34+4*$A34+5),0)+IF(Analyse!$E$108="X",INDIRECT("'DATA - økonomi'!F"&amp;4+15*$A34+4*$A34+6),0)+IF(Analyse!$E$109="X",INDIRECT("'DATA - økonomi'!F"&amp;4+15*$A34+4*$A34+7),0)+IF(Analyse!$E$110="X",INDIRECT("'DATA - økonomi'!F"&amp;4+15*$A34+4*$A34+8),0)+IF(Analyse!$E$111="X",INDIRECT("'DATA - økonomi'!F"&amp;4+15*$A34+4*$A34+9),0)+IF(Analyse!$E$112="X",INDIRECT("'DATA - økonomi'!F"&amp;4+15*$A34+4*$A34+10),0)+IF(Analyse!$E$115="X",INDIRECT("'DATA - økonomi'!F"&amp;4+15*$A34+4*$A34+11),0)+IF(Analyse!$E$116="X",INDIRECT("'DATA - økonomi'!F"&amp;4+15*$A34+4*$A34+12),0)+IF(Analyse!$E$117="X",INDIRECT("'DATA - økonomi'!F"&amp;4+15*$A34+4*$A34+13),0)+IF(Analyse!$E$129="X",INDIRECT("'DATA - økonomi'!F"&amp;4+15*$A34+4*$A34+14),0)</f>
        <v>0</v>
      </c>
      <c r="G34" s="42">
        <f ca="1">IF(Analyse!$E$3="X",INDIRECT("'DATA - økonomi'!G"&amp;4+15*$A34+4*$A34+0),0)+IF(Analyse!$E$4="X",INDIRECT("'DATA - økonomi'!G"&amp;4+15*$A34+4*$A34+1),0)+IF(Analyse!$E$104="X",INDIRECT("'DATA - økonomi'!G"&amp;4+15*$A34+4*$A34+2),0)+IF(Analyse!$E$105="X",INDIRECT("'DATA - økonomi'!G"&amp;4+15*$A34+4*$A34+3),0)+IF(Analyse!$E$106="X",INDIRECT("'DATA - økonomi'!G"&amp;4+15*$A34+4*$A34+4),0)+IF(Analyse!$E$107="X",INDIRECT("'DATA - økonomi'!G"&amp;4+15*$A34+4*$A34+5),0)+IF(Analyse!$E$108="X",INDIRECT("'DATA - økonomi'!G"&amp;4+15*$A34+4*$A34+6),0)+IF(Analyse!$E$109="X",INDIRECT("'DATA - økonomi'!G"&amp;4+15*$A34+4*$A34+7),0)+IF(Analyse!$E$110="X",INDIRECT("'DATA - økonomi'!G"&amp;4+15*$A34+4*$A34+8),0)+IF(Analyse!$E$111="X",INDIRECT("'DATA - økonomi'!G"&amp;4+15*$A34+4*$A34+9),0)+IF(Analyse!$E$112="X",INDIRECT("'DATA - økonomi'!G"&amp;4+15*$A34+4*$A34+10),0)+IF(Analyse!$E$115="X",INDIRECT("'DATA - økonomi'!G"&amp;4+15*$A34+4*$A34+11),0)+IF(Analyse!$E$116="X",INDIRECT("'DATA - økonomi'!G"&amp;4+15*$A34+4*$A34+12),0)+IF(Analyse!$E$117="X",INDIRECT("'DATA - økonomi'!G"&amp;4+15*$A34+4*$A34+13),0)+IF(Analyse!$E$129="X",INDIRECT("'DATA - økonomi'!G"&amp;4+15*$A34+4*$A34+14),0)</f>
        <v>0</v>
      </c>
      <c r="H34" s="42">
        <f ca="1">IF(Analyse!$E$3="X",INDIRECT("'DATA - økonomi'!H"&amp;4+15*$A34+4*$A34+0),0)+IF(Analyse!$E$4="X",INDIRECT("'DATA - økonomi'!H"&amp;4+15*$A34+4*$A34+1),0)+IF(Analyse!$E$104="X",INDIRECT("'DATA - økonomi'!H"&amp;4+15*$A34+4*$A34+2),0)+IF(Analyse!$E$105="X",INDIRECT("'DATA - økonomi'!H"&amp;4+15*$A34+4*$A34+3),0)+IF(Analyse!$E$106="X",INDIRECT("'DATA - økonomi'!H"&amp;4+15*$A34+4*$A34+4),0)+IF(Analyse!$E$107="X",INDIRECT("'DATA - økonomi'!H"&amp;4+15*$A34+4*$A34+5),0)+IF(Analyse!$E$108="X",INDIRECT("'DATA - økonomi'!H"&amp;4+15*$A34+4*$A34+6),0)+IF(Analyse!$E$109="X",INDIRECT("'DATA - økonomi'!H"&amp;4+15*$A34+4*$A34+7),0)+IF(Analyse!$E$110="X",INDIRECT("'DATA - økonomi'!H"&amp;4+15*$A34+4*$A34+8),0)+IF(Analyse!$E$111="X",INDIRECT("'DATA - økonomi'!H"&amp;4+15*$A34+4*$A34+9),0)+IF(Analyse!$E$112="X",INDIRECT("'DATA - økonomi'!H"&amp;4+15*$A34+4*$A34+10),0)+IF(Analyse!$E$115="X",INDIRECT("'DATA - økonomi'!H"&amp;4+15*$A34+4*$A34+11),0)+IF(Analyse!$E$116="X",INDIRECT("'DATA - økonomi'!H"&amp;4+15*$A34+4*$A34+12),0)+IF(Analyse!$E$117="X",INDIRECT("'DATA - økonomi'!H"&amp;4+15*$A34+4*$A34+13),0)+IF(Analyse!$E$129="X",INDIRECT("'DATA - økonomi'!H"&amp;4+15*$A34+4*$A34+14),0)</f>
        <v>0</v>
      </c>
      <c r="I34" s="42">
        <f ca="1">IF(Analyse!$E$3="X",INDIRECT("'DATA - økonomi'!I"&amp;4+15*$A34+4*$A34+0),0)+IF(Analyse!$E$4="X",INDIRECT("'DATA - økonomi'!I"&amp;4+15*$A34+4*$A34+1),0)+IF(Analyse!$E$104="X",INDIRECT("'DATA - økonomi'!I"&amp;4+15*$A34+4*$A34+2),0)+IF(Analyse!$E$105="X",INDIRECT("'DATA - økonomi'!I"&amp;4+15*$A34+4*$A34+3),0)+IF(Analyse!$E$106="X",INDIRECT("'DATA - økonomi'!I"&amp;4+15*$A34+4*$A34+4),0)+IF(Analyse!$E$107="X",INDIRECT("'DATA - økonomi'!I"&amp;4+15*$A34+4*$A34+5),0)+IF(Analyse!$E$108="X",INDIRECT("'DATA - økonomi'!I"&amp;4+15*$A34+4*$A34+6),0)+IF(Analyse!$E$109="X",INDIRECT("'DATA - økonomi'!I"&amp;4+15*$A34+4*$A34+7),0)+IF(Analyse!$E$110="X",INDIRECT("'DATA - økonomi'!I"&amp;4+15*$A34+4*$A34+8),0)+IF(Analyse!$E$111="X",INDIRECT("'DATA - økonomi'!I"&amp;4+15*$A34+4*$A34+9),0)+IF(Analyse!$E$112="X",INDIRECT("'DATA - økonomi'!I"&amp;4+15*$A34+4*$A34+10),0)+IF(Analyse!$E$115="X",INDIRECT("'DATA - økonomi'!I"&amp;4+15*$A34+4*$A34+11),0)+IF(Analyse!$E$116="X",INDIRECT("'DATA - økonomi'!I"&amp;4+15*$A34+4*$A34+12),0)+IF(Analyse!$E$117="X",INDIRECT("'DATA - økonomi'!I"&amp;4+15*$A34+4*$A34+13),0)+IF(Analyse!$E$129="X",INDIRECT("'DATA - økonomi'!I"&amp;4+15*$A34+4*$A34+14),0)</f>
        <v>0</v>
      </c>
      <c r="J34" s="42">
        <f ca="1">IF(Analyse!$E$3="X",INDIRECT("'DATA - økonomi'!J"&amp;4+15*$A34+4*$A34+0),0)+IF(Analyse!$E$4="X",INDIRECT("'DATA - økonomi'!J"&amp;4+15*$A34+4*$A34+1),0)+IF(Analyse!$E$104="X",INDIRECT("'DATA - økonomi'!J"&amp;4+15*$A34+4*$A34+2),0)+IF(Analyse!$E$105="X",INDIRECT("'DATA - økonomi'!J"&amp;4+15*$A34+4*$A34+3),0)+IF(Analyse!$E$106="X",INDIRECT("'DATA - økonomi'!J"&amp;4+15*$A34+4*$A34+4),0)+IF(Analyse!$E$107="X",INDIRECT("'DATA - økonomi'!J"&amp;4+15*$A34+4*$A34+5),0)+IF(Analyse!$E$108="X",INDIRECT("'DATA - økonomi'!J"&amp;4+15*$A34+4*$A34+6),0)+IF(Analyse!$E$109="X",INDIRECT("'DATA - økonomi'!J"&amp;4+15*$A34+4*$A34+7),0)+IF(Analyse!$E$110="X",INDIRECT("'DATA - økonomi'!J"&amp;4+15*$A34+4*$A34+8),0)+IF(Analyse!$E$111="X",INDIRECT("'DATA - økonomi'!J"&amp;4+15*$A34+4*$A34+9),0)+IF(Analyse!$E$112="X",INDIRECT("'DATA - økonomi'!J"&amp;4+15*$A34+4*$A34+10),0)+IF(Analyse!$E$115="X",INDIRECT("'DATA - økonomi'!J"&amp;4+15*$A34+4*$A34+11),0)+IF(Analyse!$E$116="X",INDIRECT("'DATA - økonomi'!J"&amp;4+15*$A34+4*$A34+12),0)+IF(Analyse!$E$117="X",INDIRECT("'DATA - økonomi'!J"&amp;4+15*$A34+4*$A34+13),0)+IF(Analyse!$E$129="X",INDIRECT("'DATA - økonomi'!J"&amp;4+15*$A34+4*$A34+14),0)</f>
        <v>0</v>
      </c>
      <c r="K34" s="42">
        <f ca="1">IF(Analyse!$E$3="X",INDIRECT("'DATA - økonomi'!K"&amp;4+15*$A34+4*$A34+0),0)+IF(Analyse!$E$4="X",INDIRECT("'DATA - økonomi'!K"&amp;4+15*$A34+4*$A34+1),0)+IF(Analyse!$E$104="X",INDIRECT("'DATA - økonomi'!K"&amp;4+15*$A34+4*$A34+2),0)+IF(Analyse!$E$105="X",INDIRECT("'DATA - økonomi'!K"&amp;4+15*$A34+4*$A34+3),0)+IF(Analyse!$E$106="X",INDIRECT("'DATA - økonomi'!K"&amp;4+15*$A34+4*$A34+4),0)+IF(Analyse!$E$107="X",INDIRECT("'DATA - økonomi'!K"&amp;4+15*$A34+4*$A34+5),0)+IF(Analyse!$E$108="X",INDIRECT("'DATA - økonomi'!K"&amp;4+15*$A34+4*$A34+6),0)+IF(Analyse!$E$109="X",INDIRECT("'DATA - økonomi'!K"&amp;4+15*$A34+4*$A34+7),0)+IF(Analyse!$E$110="X",INDIRECT("'DATA - økonomi'!K"&amp;4+15*$A34+4*$A34+8),0)+IF(Analyse!$E$111="X",INDIRECT("'DATA - økonomi'!K"&amp;4+15*$A34+4*$A34+9),0)+IF(Analyse!$E$112="X",INDIRECT("'DATA - økonomi'!K"&amp;4+15*$A34+4*$A34+10),0)+IF(Analyse!$E$115="X",INDIRECT("'DATA - økonomi'!K"&amp;4+15*$A34+4*$A34+11),0)+IF(Analyse!$E$116="X",INDIRECT("'DATA - økonomi'!K"&amp;4+15*$A34+4*$A34+12),0)+IF(Analyse!$E$117="X",INDIRECT("'DATA - økonomi'!K"&amp;4+15*$A34+4*$A34+13),0)+IF(Analyse!$E$129="X",INDIRECT("'DATA - økonomi'!K"&amp;4+15*$A34+4*$A34+14),0)</f>
        <v>0</v>
      </c>
      <c r="L34" s="42">
        <f ca="1">IF(Analyse!$E$3="X",INDIRECT("'DATA - økonomi'!L"&amp;4+15*$A34+4*$A34+0),0)+IF(Analyse!$E$4="X",INDIRECT("'DATA - økonomi'!L"&amp;4+15*$A34+4*$A34+1),0)+IF(Analyse!$E$104="X",INDIRECT("'DATA - økonomi'!L"&amp;4+15*$A34+4*$A34+2),0)+IF(Analyse!$E$105="X",INDIRECT("'DATA - økonomi'!L"&amp;4+15*$A34+4*$A34+3),0)+IF(Analyse!$E$106="X",INDIRECT("'DATA - økonomi'!L"&amp;4+15*$A34+4*$A34+4),0)+IF(Analyse!$E$107="X",INDIRECT("'DATA - økonomi'!L"&amp;4+15*$A34+4*$A34+5),0)+IF(Analyse!$E$108="X",INDIRECT("'DATA - økonomi'!L"&amp;4+15*$A34+4*$A34+6),0)+IF(Analyse!$E$109="X",INDIRECT("'DATA - økonomi'!L"&amp;4+15*$A34+4*$A34+7),0)+IF(Analyse!$E$110="X",INDIRECT("'DATA - økonomi'!L"&amp;4+15*$A34+4*$A34+8),0)+IF(Analyse!$E$111="X",INDIRECT("'DATA - økonomi'!L"&amp;4+15*$A34+4*$A34+9),0)+IF(Analyse!$E$112="X",INDIRECT("'DATA - økonomi'!L"&amp;4+15*$A34+4*$A34+10),0)+IF(Analyse!$E$115="X",INDIRECT("'DATA - økonomi'!L"&amp;4+15*$A34+4*$A34+11),0)+IF(Analyse!$E$116="X",INDIRECT("'DATA - økonomi'!L"&amp;4+15*$A34+4*$A34+12),0)+IF(Analyse!$E$117="X",INDIRECT("'DATA - økonomi'!L"&amp;4+15*$A34+4*$A34+13),0)+IF(Analyse!$E$129="X",INDIRECT("'DATA - økonomi'!L"&amp;4+15*$A34+4*$A34+14),0)</f>
        <v>0</v>
      </c>
      <c r="M34" s="42">
        <f ca="1">IF(Analyse!$E$3="X",INDIRECT("'DATA - økonomi'!M"&amp;4+15*$A34+4*$A34+0),0)+IF(Analyse!$E$4="X",INDIRECT("'DATA - økonomi'!M"&amp;4+15*$A34+4*$A34+1),0)+IF(Analyse!$E$104="X",INDIRECT("'DATA - økonomi'!M"&amp;4+15*$A34+4*$A34+2),0)+IF(Analyse!$E$105="X",INDIRECT("'DATA - økonomi'!M"&amp;4+15*$A34+4*$A34+3),0)+IF(Analyse!$E$106="X",INDIRECT("'DATA - økonomi'!M"&amp;4+15*$A34+4*$A34+4),0)+IF(Analyse!$E$107="X",INDIRECT("'DATA - økonomi'!M"&amp;4+15*$A34+4*$A34+5),0)+IF(Analyse!$E$108="X",INDIRECT("'DATA - økonomi'!M"&amp;4+15*$A34+4*$A34+6),0)+IF(Analyse!$E$109="X",INDIRECT("'DATA - økonomi'!M"&amp;4+15*$A34+4*$A34+7),0)+IF(Analyse!$E$110="X",INDIRECT("'DATA - økonomi'!M"&amp;4+15*$A34+4*$A34+8),0)+IF(Analyse!$E$111="X",INDIRECT("'DATA - økonomi'!M"&amp;4+15*$A34+4*$A34+9),0)+IF(Analyse!$E$112="X",INDIRECT("'DATA - økonomi'!M"&amp;4+15*$A34+4*$A34+10),0)+IF(Analyse!$E$115="X",INDIRECT("'DATA - økonomi'!M"&amp;4+15*$A34+4*$A34+11),0)+IF(Analyse!$E$116="X",INDIRECT("'DATA - økonomi'!M"&amp;4+15*$A34+4*$A34+12),0)+IF(Analyse!$E$117="X",INDIRECT("'DATA - økonomi'!M"&amp;4+15*$A34+4*$A34+13),0)+IF(Analyse!$E$129="X",INDIRECT("'DATA - økonomi'!M"&amp;4+15*$A34+4*$A34+14),0)</f>
        <v>0</v>
      </c>
      <c r="N34" s="38"/>
      <c r="O34" s="41" t="s">
        <v>42</v>
      </c>
      <c r="P34" s="42">
        <f ca="1">IF(Analyse!$E$3="X",INDIRECT("'DATA - økonomi'!P"&amp;4+15*$A34+4*$A34+0),0)+IF(Analyse!$E$4="X",INDIRECT("'DATA - økonomi'!P"&amp;4+15*$A34+4*$A34+1),0)+IF(Analyse!$E$104="X",INDIRECT("'DATA - økonomi'!P"&amp;4+15*$A34+4*$A34+2),0)+IF(Analyse!$E$105="X",INDIRECT("'DATA - økonomi'!P"&amp;4+15*$A34+4*$A34+3),0)+IF(Analyse!$E$106="X",INDIRECT("'DATA - økonomi'!P"&amp;4+15*$A34+4*$A34+4),0)+IF(Analyse!$E$107="X",INDIRECT("'DATA - økonomi'!P"&amp;4+15*$A34+4*$A34+5),0)+IF(Analyse!$E$108="X",INDIRECT("'DATA - økonomi'!P"&amp;4+15*$A34+4*$A34+6),0)+IF(Analyse!$E$109="X",INDIRECT("'DATA - økonomi'!P"&amp;4+15*$A34+4*$A34+7),0)+IF(Analyse!$E$110="X",INDIRECT("'DATA - økonomi'!P"&amp;4+15*$A34+4*$A34+8),0)+IF(Analyse!$E$111="X",INDIRECT("'DATA - økonomi'!P"&amp;4+15*$A34+4*$A34+9),0)+IF(Analyse!$E$112="X",INDIRECT("'DATA - økonomi'!P"&amp;4+15*$A34+4*$A34+10),0)+IF(Analyse!$E$115="X",INDIRECT("'DATA - økonomi'!P"&amp;4+15*$A34+4*$A34+11),0)+IF(Analyse!$E$116="X",INDIRECT("'DATA - økonomi'!P"&amp;4+15*$A34+4*$A34+12),0)+IF(Analyse!$E$117="X",INDIRECT("'DATA - økonomi'!P"&amp;4+15*$A34+4*$A34+13),0)+IF(Analyse!$E$129="X",INDIRECT("'DATA - økonomi'!P"&amp;4+15*$A34+4*$A34+14),0)</f>
        <v>0</v>
      </c>
      <c r="Q34" s="42">
        <f ca="1">IF(Analyse!$E$3="X",INDIRECT("'DATA - økonomi'!Q"&amp;4+15*$A34+4*$A34+0),0)+IF(Analyse!$E$4="X",INDIRECT("'DATA - økonomi'!Q"&amp;4+15*$A34+4*$A34+1),0)+IF(Analyse!$E$104="X",INDIRECT("'DATA - økonomi'!Q"&amp;4+15*$A34+4*$A34+2),0)+IF(Analyse!$E$105="X",INDIRECT("'DATA - økonomi'!Q"&amp;4+15*$A34+4*$A34+3),0)+IF(Analyse!$E$106="X",INDIRECT("'DATA - økonomi'!Q"&amp;4+15*$A34+4*$A34+4),0)+IF(Analyse!$E$107="X",INDIRECT("'DATA - økonomi'!Q"&amp;4+15*$A34+4*$A34+5),0)+IF(Analyse!$E$108="X",INDIRECT("'DATA - økonomi'!Q"&amp;4+15*$A34+4*$A34+6),0)+IF(Analyse!$E$109="X",INDIRECT("'DATA - økonomi'!Q"&amp;4+15*$A34+4*$A34+7),0)+IF(Analyse!$E$110="X",INDIRECT("'DATA - økonomi'!Q"&amp;4+15*$A34+4*$A34+8),0)+IF(Analyse!$E$111="X",INDIRECT("'DATA - økonomi'!Q"&amp;4+15*$A34+4*$A34+9),0)+IF(Analyse!$E$112="X",INDIRECT("'DATA - økonomi'!Q"&amp;4+15*$A34+4*$A34+10),0)+IF(Analyse!$E$115="X",INDIRECT("'DATA - økonomi'!Q"&amp;4+15*$A34+4*$A34+11),0)+IF(Analyse!$E$116="X",INDIRECT("'DATA - økonomi'!Q"&amp;4+15*$A34+4*$A34+12),0)+IF(Analyse!$E$117="X",INDIRECT("'DATA - økonomi'!Q"&amp;4+15*$A34+4*$A34+13),0)+IF(Analyse!$E$129="X",INDIRECT("'DATA - økonomi'!Q"&amp;4+15*$A34+4*$A34+14),0)</f>
        <v>0</v>
      </c>
      <c r="R34" s="42">
        <f ca="1">IF(Analyse!$E$3="X",INDIRECT("'DATA - økonomi'!R"&amp;4+15*$A34+4*$A34+0),0)+IF(Analyse!$E$4="X",INDIRECT("'DATA - økonomi'!R"&amp;4+15*$A34+4*$A34+1),0)+IF(Analyse!$E$104="X",INDIRECT("'DATA - økonomi'!R"&amp;4+15*$A34+4*$A34+2),0)+IF(Analyse!$E$105="X",INDIRECT("'DATA - økonomi'!R"&amp;4+15*$A34+4*$A34+3),0)+IF(Analyse!$E$106="X",INDIRECT("'DATA - økonomi'!R"&amp;4+15*$A34+4*$A34+4),0)+IF(Analyse!$E$107="X",INDIRECT("'DATA - økonomi'!R"&amp;4+15*$A34+4*$A34+5),0)+IF(Analyse!$E$108="X",INDIRECT("'DATA - økonomi'!R"&amp;4+15*$A34+4*$A34+6),0)+IF(Analyse!$E$109="X",INDIRECT("'DATA - økonomi'!R"&amp;4+15*$A34+4*$A34+7),0)+IF(Analyse!$E$110="X",INDIRECT("'DATA - økonomi'!R"&amp;4+15*$A34+4*$A34+8),0)+IF(Analyse!$E$111="X",INDIRECT("'DATA - økonomi'!R"&amp;4+15*$A34+4*$A34+9),0)+IF(Analyse!$E$112="X",INDIRECT("'DATA - økonomi'!R"&amp;4+15*$A34+4*$A34+10),0)+IF(Analyse!$E$115="X",INDIRECT("'DATA - økonomi'!R"&amp;4+15*$A34+4*$A34+11),0)+IF(Analyse!$E$116="X",INDIRECT("'DATA - økonomi'!R"&amp;4+15*$A34+4*$A34+12),0)+IF(Analyse!$E$117="X",INDIRECT("'DATA - økonomi'!R"&amp;4+15*$A34+4*$A34+13),0)+IF(Analyse!$E$129="X",INDIRECT("'DATA - økonomi'!R"&amp;4+15*$A34+4*$A34+14),0)</f>
        <v>0</v>
      </c>
      <c r="S34" s="42">
        <f ca="1">IF(Analyse!$E$3="X",INDIRECT("'DATA - økonomi'!S"&amp;4+15*$A34+4*$A34+0),0)+IF(Analyse!$E$4="X",INDIRECT("'DATA - økonomi'!S"&amp;4+15*$A34+4*$A34+1),0)+IF(Analyse!$E$104="X",INDIRECT("'DATA - økonomi'!S"&amp;4+15*$A34+4*$A34+2),0)+IF(Analyse!$E$105="X",INDIRECT("'DATA - økonomi'!S"&amp;4+15*$A34+4*$A34+3),0)+IF(Analyse!$E$106="X",INDIRECT("'DATA - økonomi'!S"&amp;4+15*$A34+4*$A34+4),0)+IF(Analyse!$E$107="X",INDIRECT("'DATA - økonomi'!S"&amp;4+15*$A34+4*$A34+5),0)+IF(Analyse!$E$108="X",INDIRECT("'DATA - økonomi'!S"&amp;4+15*$A34+4*$A34+6),0)+IF(Analyse!$E$109="X",INDIRECT("'DATA - økonomi'!S"&amp;4+15*$A34+4*$A34+7),0)+IF(Analyse!$E$110="X",INDIRECT("'DATA - økonomi'!S"&amp;4+15*$A34+4*$A34+8),0)+IF(Analyse!$E$111="X",INDIRECT("'DATA - økonomi'!S"&amp;4+15*$A34+4*$A34+9),0)+IF(Analyse!$E$112="X",INDIRECT("'DATA - økonomi'!S"&amp;4+15*$A34+4*$A34+10),0)+IF(Analyse!$E$115="X",INDIRECT("'DATA - økonomi'!S"&amp;4+15*$A34+4*$A34+11),0)+IF(Analyse!$E$116="X",INDIRECT("'DATA - økonomi'!S"&amp;4+15*$A34+4*$A34+12),0)+IF(Analyse!$E$117="X",INDIRECT("'DATA - økonomi'!S"&amp;4+15*$A34+4*$A34+13),0)+IF(Analyse!$E$129="X",INDIRECT("'DATA - økonomi'!S"&amp;4+15*$A34+4*$A34+14),0)</f>
        <v>0</v>
      </c>
      <c r="T34" s="42">
        <f ca="1">IF(Analyse!$E$3="X",INDIRECT("'DATA - økonomi'!T"&amp;4+15*$A34+4*$A34+0),0)+IF(Analyse!$E$4="X",INDIRECT("'DATA - økonomi'!T"&amp;4+15*$A34+4*$A34+1),0)+IF(Analyse!$E$104="X",INDIRECT("'DATA - økonomi'!T"&amp;4+15*$A34+4*$A34+2),0)+IF(Analyse!$E$105="X",INDIRECT("'DATA - økonomi'!T"&amp;4+15*$A34+4*$A34+3),0)+IF(Analyse!$E$106="X",INDIRECT("'DATA - økonomi'!T"&amp;4+15*$A34+4*$A34+4),0)+IF(Analyse!$E$107="X",INDIRECT("'DATA - økonomi'!T"&amp;4+15*$A34+4*$A34+5),0)+IF(Analyse!$E$108="X",INDIRECT("'DATA - økonomi'!T"&amp;4+15*$A34+4*$A34+6),0)+IF(Analyse!$E$109="X",INDIRECT("'DATA - økonomi'!T"&amp;4+15*$A34+4*$A34+7),0)+IF(Analyse!$E$110="X",INDIRECT("'DATA - økonomi'!T"&amp;4+15*$A34+4*$A34+8),0)+IF(Analyse!$E$111="X",INDIRECT("'DATA - økonomi'!T"&amp;4+15*$A34+4*$A34+9),0)+IF(Analyse!$E$112="X",INDIRECT("'DATA - økonomi'!T"&amp;4+15*$A34+4*$A34+10),0)+IF(Analyse!$E$115="X",INDIRECT("'DATA - økonomi'!T"&amp;4+15*$A34+4*$A34+11),0)+IF(Analyse!$E$116="X",INDIRECT("'DATA - økonomi'!T"&amp;4+15*$A34+4*$A34+12),0)+IF(Analyse!$E$117="X",INDIRECT("'DATA - økonomi'!T"&amp;4+15*$A34+4*$A34+13),0)+IF(Analyse!$E$129="X",INDIRECT("'DATA - økonomi'!T"&amp;4+15*$A34+4*$A34+14),0)</f>
        <v>0</v>
      </c>
      <c r="U34" s="42">
        <f ca="1">IF(Analyse!$E$3="X",INDIRECT("'DATA - økonomi'!U"&amp;4+15*$A34+4*$A34+0),0)+IF(Analyse!$E$4="X",INDIRECT("'DATA - økonomi'!U"&amp;4+15*$A34+4*$A34+1),0)+IF(Analyse!$E$104="X",INDIRECT("'DATA - økonomi'!U"&amp;4+15*$A34+4*$A34+2),0)+IF(Analyse!$E$105="X",INDIRECT("'DATA - økonomi'!U"&amp;4+15*$A34+4*$A34+3),0)+IF(Analyse!$E$106="X",INDIRECT("'DATA - økonomi'!U"&amp;4+15*$A34+4*$A34+4),0)+IF(Analyse!$E$107="X",INDIRECT("'DATA - økonomi'!U"&amp;4+15*$A34+4*$A34+5),0)+IF(Analyse!$E$108="X",INDIRECT("'DATA - økonomi'!U"&amp;4+15*$A34+4*$A34+6),0)+IF(Analyse!$E$109="X",INDIRECT("'DATA - økonomi'!U"&amp;4+15*$A34+4*$A34+7),0)+IF(Analyse!$E$110="X",INDIRECT("'DATA - økonomi'!U"&amp;4+15*$A34+4*$A34+8),0)+IF(Analyse!$E$111="X",INDIRECT("'DATA - økonomi'!U"&amp;4+15*$A34+4*$A34+9),0)+IF(Analyse!$E$112="X",INDIRECT("'DATA - økonomi'!U"&amp;4+15*$A34+4*$A34+10),0)+IF(Analyse!$E$115="X",INDIRECT("'DATA - økonomi'!U"&amp;4+15*$A34+4*$A34+11),0)+IF(Analyse!$E$116="X",INDIRECT("'DATA - økonomi'!U"&amp;4+15*$A34+4*$A34+12),0)+IF(Analyse!$E$117="X",INDIRECT("'DATA - økonomi'!U"&amp;4+15*$A34+4*$A34+13),0)+IF(Analyse!$E$129="X",INDIRECT("'DATA - økonomi'!U"&amp;4+15*$A34+4*$A34+14),0)</f>
        <v>0</v>
      </c>
      <c r="V34" s="42">
        <f ca="1">IF(Analyse!$E$3="X",INDIRECT("'DATA - økonomi'!V"&amp;4+15*$A34+4*$A34+0),0)+IF(Analyse!$E$4="X",INDIRECT("'DATA - økonomi'!V"&amp;4+15*$A34+4*$A34+1),0)+IF(Analyse!$E$104="X",INDIRECT("'DATA - økonomi'!V"&amp;4+15*$A34+4*$A34+2),0)+IF(Analyse!$E$105="X",INDIRECT("'DATA - økonomi'!V"&amp;4+15*$A34+4*$A34+3),0)+IF(Analyse!$E$106="X",INDIRECT("'DATA - økonomi'!V"&amp;4+15*$A34+4*$A34+4),0)+IF(Analyse!$E$107="X",INDIRECT("'DATA - økonomi'!V"&amp;4+15*$A34+4*$A34+5),0)+IF(Analyse!$E$108="X",INDIRECT("'DATA - økonomi'!V"&amp;4+15*$A34+4*$A34+6),0)+IF(Analyse!$E$109="X",INDIRECT("'DATA - økonomi'!V"&amp;4+15*$A34+4*$A34+7),0)+IF(Analyse!$E$110="X",INDIRECT("'DATA - økonomi'!V"&amp;4+15*$A34+4*$A34+8),0)+IF(Analyse!$E$111="X",INDIRECT("'DATA - økonomi'!V"&amp;4+15*$A34+4*$A34+9),0)+IF(Analyse!$E$112="X",INDIRECT("'DATA - økonomi'!V"&amp;4+15*$A34+4*$A34+10),0)+IF(Analyse!$E$115="X",INDIRECT("'DATA - økonomi'!V"&amp;4+15*$A34+4*$A34+11),0)+IF(Analyse!$E$116="X",INDIRECT("'DATA - økonomi'!V"&amp;4+15*$A34+4*$A34+12),0)+IF(Analyse!$E$117="X",INDIRECT("'DATA - økonomi'!V"&amp;4+15*$A34+4*$A34+13),0)+IF(Analyse!$E$129="X",INDIRECT("'DATA - økonomi'!V"&amp;4+15*$A34+4*$A34+14),0)</f>
        <v>0</v>
      </c>
      <c r="W34" s="42">
        <f ca="1">IF(Analyse!$E$3="X",INDIRECT("'DATA - økonomi'!W"&amp;4+15*$A34+4*$A34+0),0)+IF(Analyse!$E$4="X",INDIRECT("'DATA - økonomi'!W"&amp;4+15*$A34+4*$A34+1),0)+IF(Analyse!$E$104="X",INDIRECT("'DATA - økonomi'!W"&amp;4+15*$A34+4*$A34+2),0)+IF(Analyse!$E$105="X",INDIRECT("'DATA - økonomi'!W"&amp;4+15*$A34+4*$A34+3),0)+IF(Analyse!$E$106="X",INDIRECT("'DATA - økonomi'!W"&amp;4+15*$A34+4*$A34+4),0)+IF(Analyse!$E$107="X",INDIRECT("'DATA - økonomi'!W"&amp;4+15*$A34+4*$A34+5),0)+IF(Analyse!$E$108="X",INDIRECT("'DATA - økonomi'!W"&amp;4+15*$A34+4*$A34+6),0)+IF(Analyse!$E$109="X",INDIRECT("'DATA - økonomi'!W"&amp;4+15*$A34+4*$A34+7),0)+IF(Analyse!$E$110="X",INDIRECT("'DATA - økonomi'!W"&amp;4+15*$A34+4*$A34+8),0)+IF(Analyse!$E$111="X",INDIRECT("'DATA - økonomi'!W"&amp;4+15*$A34+4*$A34+9),0)+IF(Analyse!$E$112="X",INDIRECT("'DATA - økonomi'!W"&amp;4+15*$A34+4*$A34+10),0)+IF(Analyse!$E$115="X",INDIRECT("'DATA - økonomi'!W"&amp;4+15*$A34+4*$A34+11),0)+IF(Analyse!$E$116="X",INDIRECT("'DATA - økonomi'!W"&amp;4+15*$A34+4*$A34+12),0)+IF(Analyse!$E$117="X",INDIRECT("'DATA - økonomi'!W"&amp;4+15*$A34+4*$A34+13),0)+IF(Analyse!$E$129="X",INDIRECT("'DATA - økonomi'!W"&amp;4+15*$A34+4*$A34+14),0)</f>
        <v>0</v>
      </c>
      <c r="X34" s="42">
        <f ca="1">IF(Analyse!$E$3="X",INDIRECT("'DATA - økonomi'!X"&amp;4+15*$A34+4*$A34+0),0)+IF(Analyse!$E$4="X",INDIRECT("'DATA - økonomi'!X"&amp;4+15*$A34+4*$A34+1),0)+IF(Analyse!$E$104="X",INDIRECT("'DATA - økonomi'!X"&amp;4+15*$A34+4*$A34+2),0)+IF(Analyse!$E$105="X",INDIRECT("'DATA - økonomi'!X"&amp;4+15*$A34+4*$A34+3),0)+IF(Analyse!$E$106="X",INDIRECT("'DATA - økonomi'!X"&amp;4+15*$A34+4*$A34+4),0)+IF(Analyse!$E$107="X",INDIRECT("'DATA - økonomi'!X"&amp;4+15*$A34+4*$A34+5),0)+IF(Analyse!$E$108="X",INDIRECT("'DATA - økonomi'!X"&amp;4+15*$A34+4*$A34+6),0)+IF(Analyse!$E$109="X",INDIRECT("'DATA - økonomi'!X"&amp;4+15*$A34+4*$A34+7),0)+IF(Analyse!$E$110="X",INDIRECT("'DATA - økonomi'!X"&amp;4+15*$A34+4*$A34+8),0)+IF(Analyse!$E$111="X",INDIRECT("'DATA - økonomi'!X"&amp;4+15*$A34+4*$A34+9),0)+IF(Analyse!$E$112="X",INDIRECT("'DATA - økonomi'!X"&amp;4+15*$A34+4*$A34+10),0)+IF(Analyse!$E$115="X",INDIRECT("'DATA - økonomi'!X"&amp;4+15*$A34+4*$A34+11),0)+IF(Analyse!$E$116="X",INDIRECT("'DATA - økonomi'!X"&amp;4+15*$A34+4*$A34+12),0)+IF(Analyse!$E$117="X",INDIRECT("'DATA - økonomi'!X"&amp;4+15*$A34+4*$A34+13),0)+IF(Analyse!$E$129="X",INDIRECT("'DATA - økonomi'!X"&amp;4+15*$A34+4*$A34+14),0)</f>
        <v>0</v>
      </c>
      <c r="Y34" s="42">
        <f ca="1">IF(Analyse!$E$3="X",INDIRECT("'DATA - økonomi'!Y"&amp;4+15*$A34+4*$A34+0),0)+IF(Analyse!$E$4="X",INDIRECT("'DATA - økonomi'!Y"&amp;4+15*$A34+4*$A34+1),0)+IF(Analyse!$E$104="X",INDIRECT("'DATA - økonomi'!Y"&amp;4+15*$A34+4*$A34+2),0)+IF(Analyse!$E$105="X",INDIRECT("'DATA - økonomi'!Y"&amp;4+15*$A34+4*$A34+3),0)+IF(Analyse!$E$106="X",INDIRECT("'DATA - økonomi'!Y"&amp;4+15*$A34+4*$A34+4),0)+IF(Analyse!$E$107="X",INDIRECT("'DATA - økonomi'!Y"&amp;4+15*$A34+4*$A34+5),0)+IF(Analyse!$E$108="X",INDIRECT("'DATA - økonomi'!Y"&amp;4+15*$A34+4*$A34+6),0)+IF(Analyse!$E$109="X",INDIRECT("'DATA - økonomi'!Y"&amp;4+15*$A34+4*$A34+7),0)+IF(Analyse!$E$110="X",INDIRECT("'DATA - økonomi'!Y"&amp;4+15*$A34+4*$A34+8),0)+IF(Analyse!$E$111="X",INDIRECT("'DATA - økonomi'!Y"&amp;4+15*$A34+4*$A34+9),0)+IF(Analyse!$E$112="X",INDIRECT("'DATA - økonomi'!Y"&amp;4+15*$A34+4*$A34+10),0)+IF(Analyse!$E$115="X",INDIRECT("'DATA - økonomi'!Y"&amp;4+15*$A34+4*$A34+11),0)+IF(Analyse!$E$116="X",INDIRECT("'DATA - økonomi'!Y"&amp;4+15*$A34+4*$A34+12),0)+IF(Analyse!$E$117="X",INDIRECT("'DATA - økonomi'!Y"&amp;4+15*$A34+4*$A34+13),0)+IF(Analyse!$E$129="X",INDIRECT("'DATA - økonomi'!Y"&amp;4+15*$A34+4*$A34+14),0)</f>
        <v>0</v>
      </c>
      <c r="Z34" s="42">
        <f ca="1">IF(Analyse!$E$3="X",INDIRECT("'DATA - økonomi'!Z"&amp;4+15*$A34+4*$A34+0),0)+IF(Analyse!$E$4="X",INDIRECT("'DATA - økonomi'!Z"&amp;4+15*$A34+4*$A34+1),0)+IF(Analyse!$E$104="X",INDIRECT("'DATA - økonomi'!Z"&amp;4+15*$A34+4*$A34+2),0)+IF(Analyse!$E$105="X",INDIRECT("'DATA - økonomi'!Z"&amp;4+15*$A34+4*$A34+3),0)+IF(Analyse!$E$106="X",INDIRECT("'DATA - økonomi'!Z"&amp;4+15*$A34+4*$A34+4),0)+IF(Analyse!$E$107="X",INDIRECT("'DATA - økonomi'!Z"&amp;4+15*$A34+4*$A34+5),0)+IF(Analyse!$E$108="X",INDIRECT("'DATA - økonomi'!Z"&amp;4+15*$A34+4*$A34+6),0)+IF(Analyse!$E$109="X",INDIRECT("'DATA - økonomi'!Z"&amp;4+15*$A34+4*$A34+7),0)+IF(Analyse!$E$110="X",INDIRECT("'DATA - økonomi'!Z"&amp;4+15*$A34+4*$A34+8),0)+IF(Analyse!$E$111="X",INDIRECT("'DATA - økonomi'!Z"&amp;4+15*$A34+4*$A34+9),0)+IF(Analyse!$E$112="X",INDIRECT("'DATA - økonomi'!Z"&amp;4+15*$A34+4*$A34+10),0)+IF(Analyse!$E$115="X",INDIRECT("'DATA - økonomi'!Z"&amp;4+15*$A34+4*$A34+11),0)+IF(Analyse!$E$116="X",INDIRECT("'DATA - økonomi'!Z"&amp;4+15*$A34+4*$A34+12),0)+IF(Analyse!$E$117="X",INDIRECT("'DATA - økonomi'!Z"&amp;4+15*$A34+4*$A34+13),0)+IF(Analyse!$E$129="X",INDIRECT("'DATA - økonomi'!Z"&amp;4+15*$A34+4*$A34+14),0)</f>
        <v>0</v>
      </c>
      <c r="AA34" s="36"/>
      <c r="AB34" s="41" t="s">
        <v>42</v>
      </c>
      <c r="AC34" s="42">
        <f ca="1">IF(Analyse!$E$3="X",INDIRECT("'DATA - økonomi'!AC"&amp;4+15*$A34+4*$A34+0),0)+IF(Analyse!$E$4="X",INDIRECT("'DATA - økonomi'!AC"&amp;4+15*$A34+4*$A34+1),0)+IF(Analyse!$E$104="X",INDIRECT("'DATA - økonomi'!AC"&amp;4+15*$A34+4*$A34+2),0)+IF(Analyse!$E$105="X",INDIRECT("'DATA - økonomi'!AC"&amp;4+15*$A34+4*$A34+3),0)+IF(Analyse!$E$106="X",INDIRECT("'DATA - økonomi'!AC"&amp;4+15*$A34+4*$A34+4),0)+IF(Analyse!$E$107="X",INDIRECT("'DATA - økonomi'!AC"&amp;4+15*$A34+4*$A34+5),0)+IF(Analyse!$E$108="X",INDIRECT("'DATA - økonomi'!AC"&amp;4+15*$A34+4*$A34+6),0)+IF(Analyse!$E$109="X",INDIRECT("'DATA - økonomi'!AC"&amp;4+15*$A34+4*$A34+7),0)+IF(Analyse!$E$110="X",INDIRECT("'DATA - økonomi'!AC"&amp;4+15*$A34+4*$A34+8),0)+IF(Analyse!$E$111="X",INDIRECT("'DATA - økonomi'!AC"&amp;4+15*$A34+4*$A34+9),0)+IF(Analyse!$E$112="X",INDIRECT("'DATA - økonomi'!AC"&amp;4+15*$A34+4*$A34+10),0)+IF(Analyse!$E$115="X",INDIRECT("'DATA - økonomi'!AC"&amp;4+15*$A34+4*$A34+11),0)+IF(Analyse!$E$116="X",INDIRECT("'DATA - økonomi'!AC"&amp;4+15*$A34+4*$A34+12),0)+IF(Analyse!$E$117="X",INDIRECT("'DATA - økonomi'!AC"&amp;4+15*$A34+4*$A34+13),0)+IF(Analyse!$E$129="X",INDIRECT("'DATA - økonomi'!AC"&amp;4+15*$A34+4*$A34+14),0)</f>
        <v>0</v>
      </c>
      <c r="AD34" s="42">
        <f ca="1">IF(Analyse!$E$3="X",INDIRECT("'DATA - økonomi'!AD"&amp;4+15*$A34+4*$A34+0),0)+IF(Analyse!$E$4="X",INDIRECT("'DATA - økonomi'!AD"&amp;4+15*$A34+4*$A34+1),0)+IF(Analyse!$E$104="X",INDIRECT("'DATA - økonomi'!AD"&amp;4+15*$A34+4*$A34+2),0)+IF(Analyse!$E$105="X",INDIRECT("'DATA - økonomi'!AD"&amp;4+15*$A34+4*$A34+3),0)+IF(Analyse!$E$106="X",INDIRECT("'DATA - økonomi'!AD"&amp;4+15*$A34+4*$A34+4),0)+IF(Analyse!$E$107="X",INDIRECT("'DATA - økonomi'!AD"&amp;4+15*$A34+4*$A34+5),0)+IF(Analyse!$E$108="X",INDIRECT("'DATA - økonomi'!AD"&amp;4+15*$A34+4*$A34+6),0)+IF(Analyse!$E$109="X",INDIRECT("'DATA - økonomi'!AD"&amp;4+15*$A34+4*$A34+7),0)+IF(Analyse!$E$110="X",INDIRECT("'DATA - økonomi'!AD"&amp;4+15*$A34+4*$A34+8),0)+IF(Analyse!$E$111="X",INDIRECT("'DATA - økonomi'!AD"&amp;4+15*$A34+4*$A34+9),0)+IF(Analyse!$E$112="X",INDIRECT("'DATA - økonomi'!AD"&amp;4+15*$A34+4*$A34+10),0)+IF(Analyse!$E$115="X",INDIRECT("'DATA - økonomi'!AD"&amp;4+15*$A34+4*$A34+11),0)+IF(Analyse!$E$116="X",INDIRECT("'DATA - økonomi'!AD"&amp;4+15*$A34+4*$A34+12),0)+IF(Analyse!$E$117="X",INDIRECT("'DATA - økonomi'!AD"&amp;4+15*$A34+4*$A34+13),0)+IF(Analyse!$E$129="X",INDIRECT("'DATA - økonomi'!AD"&amp;4+15*$A34+4*$A34+14),0)</f>
        <v>0</v>
      </c>
      <c r="AE34" s="42">
        <f ca="1">IF(Analyse!$E$3="X",INDIRECT("'DATA - økonomi'!AE"&amp;4+15*$A34+4*$A34+0),0)+IF(Analyse!$E$4="X",INDIRECT("'DATA - økonomi'!AE"&amp;4+15*$A34+4*$A34+1),0)+IF(Analyse!$E$104="X",INDIRECT("'DATA - økonomi'!AE"&amp;4+15*$A34+4*$A34+2),0)+IF(Analyse!$E$105="X",INDIRECT("'DATA - økonomi'!AE"&amp;4+15*$A34+4*$A34+3),0)+IF(Analyse!$E$106="X",INDIRECT("'DATA - økonomi'!AE"&amp;4+15*$A34+4*$A34+4),0)+IF(Analyse!$E$107="X",INDIRECT("'DATA - økonomi'!AE"&amp;4+15*$A34+4*$A34+5),0)+IF(Analyse!$E$108="X",INDIRECT("'DATA - økonomi'!AE"&amp;4+15*$A34+4*$A34+6),0)+IF(Analyse!$E$109="X",INDIRECT("'DATA - økonomi'!AE"&amp;4+15*$A34+4*$A34+7),0)+IF(Analyse!$E$110="X",INDIRECT("'DATA - økonomi'!AE"&amp;4+15*$A34+4*$A34+8),0)+IF(Analyse!$E$111="X",INDIRECT("'DATA - økonomi'!AE"&amp;4+15*$A34+4*$A34+9),0)+IF(Analyse!$E$112="X",INDIRECT("'DATA - økonomi'!AE"&amp;4+15*$A34+4*$A34+10),0)+IF(Analyse!$E$115="X",INDIRECT("'DATA - økonomi'!AE"&amp;4+15*$A34+4*$A34+11),0)+IF(Analyse!$E$116="X",INDIRECT("'DATA - økonomi'!AE"&amp;4+15*$A34+4*$A34+12),0)+IF(Analyse!$E$117="X",INDIRECT("'DATA - økonomi'!AE"&amp;4+15*$A34+4*$A34+13),0)+IF(Analyse!$E$129="X",INDIRECT("'DATA - økonomi'!AE"&amp;4+15*$A34+4*$A34+14),0)</f>
        <v>0</v>
      </c>
      <c r="AF34" s="42">
        <f ca="1">IF(Analyse!$E$3="X",INDIRECT("'DATA - økonomi'!AF"&amp;4+15*$A34+4*$A34+0),0)+IF(Analyse!$E$4="X",INDIRECT("'DATA - økonomi'!AF"&amp;4+15*$A34+4*$A34+1),0)+IF(Analyse!$E$104="X",INDIRECT("'DATA - økonomi'!AF"&amp;4+15*$A34+4*$A34+2),0)+IF(Analyse!$E$105="X",INDIRECT("'DATA - økonomi'!AF"&amp;4+15*$A34+4*$A34+3),0)+IF(Analyse!$E$106="X",INDIRECT("'DATA - økonomi'!AF"&amp;4+15*$A34+4*$A34+4),0)+IF(Analyse!$E$107="X",INDIRECT("'DATA - økonomi'!AF"&amp;4+15*$A34+4*$A34+5),0)+IF(Analyse!$E$108="X",INDIRECT("'DATA - økonomi'!AF"&amp;4+15*$A34+4*$A34+6),0)+IF(Analyse!$E$109="X",INDIRECT("'DATA - økonomi'!AF"&amp;4+15*$A34+4*$A34+7),0)+IF(Analyse!$E$110="X",INDIRECT("'DATA - økonomi'!AF"&amp;4+15*$A34+4*$A34+8),0)+IF(Analyse!$E$111="X",INDIRECT("'DATA - økonomi'!AF"&amp;4+15*$A34+4*$A34+9),0)+IF(Analyse!$E$112="X",INDIRECT("'DATA - økonomi'!AF"&amp;4+15*$A34+4*$A34+10),0)+IF(Analyse!$E$115="X",INDIRECT("'DATA - økonomi'!AF"&amp;4+15*$A34+4*$A34+11),0)+IF(Analyse!$E$116="X",INDIRECT("'DATA - økonomi'!AF"&amp;4+15*$A34+4*$A34+12),0)+IF(Analyse!$E$117="X",INDIRECT("'DATA - økonomi'!AF"&amp;4+15*$A34+4*$A34+13),0)+IF(Analyse!$E$129="X",INDIRECT("'DATA - økonomi'!AF"&amp;4+15*$A34+4*$A34+14),0)</f>
        <v>0</v>
      </c>
      <c r="AG34" s="42">
        <f ca="1">IF(Analyse!$E$3="X",INDIRECT("'DATA - økonomi'!AG"&amp;4+15*$A34+4*$A34+0),0)+IF(Analyse!$E$4="X",INDIRECT("'DATA - økonomi'!AG"&amp;4+15*$A34+4*$A34+1),0)+IF(Analyse!$E$104="X",INDIRECT("'DATA - økonomi'!AG"&amp;4+15*$A34+4*$A34+2),0)+IF(Analyse!$E$105="X",INDIRECT("'DATA - økonomi'!AG"&amp;4+15*$A34+4*$A34+3),0)+IF(Analyse!$E$106="X",INDIRECT("'DATA - økonomi'!AG"&amp;4+15*$A34+4*$A34+4),0)+IF(Analyse!$E$107="X",INDIRECT("'DATA - økonomi'!AG"&amp;4+15*$A34+4*$A34+5),0)+IF(Analyse!$E$108="X",INDIRECT("'DATA - økonomi'!AG"&amp;4+15*$A34+4*$A34+6),0)+IF(Analyse!$E$109="X",INDIRECT("'DATA - økonomi'!AG"&amp;4+15*$A34+4*$A34+7),0)+IF(Analyse!$E$110="X",INDIRECT("'DATA - økonomi'!AG"&amp;4+15*$A34+4*$A34+8),0)+IF(Analyse!$E$111="X",INDIRECT("'DATA - økonomi'!AG"&amp;4+15*$A34+4*$A34+9),0)+IF(Analyse!$E$112="X",INDIRECT("'DATA - økonomi'!AG"&amp;4+15*$A34+4*$A34+10),0)+IF(Analyse!$E$115="X",INDIRECT("'DATA - økonomi'!AG"&amp;4+15*$A34+4*$A34+11),0)+IF(Analyse!$E$116="X",INDIRECT("'DATA - økonomi'!AG"&amp;4+15*$A34+4*$A34+12),0)+IF(Analyse!$E$117="X",INDIRECT("'DATA - økonomi'!AG"&amp;4+15*$A34+4*$A34+13),0)+IF(Analyse!$E$129="X",INDIRECT("'DATA - økonomi'!AG"&amp;4+15*$A34+4*$A34+14),0)</f>
        <v>0</v>
      </c>
      <c r="AH34" s="42">
        <f ca="1">IF(Analyse!$E$3="X",INDIRECT("'DATA - økonomi'!AH"&amp;4+15*$A34+4*$A34+0),0)+IF(Analyse!$E$4="X",INDIRECT("'DATA - økonomi'!AH"&amp;4+15*$A34+4*$A34+1),0)+IF(Analyse!$E$104="X",INDIRECT("'DATA - økonomi'!AH"&amp;4+15*$A34+4*$A34+2),0)+IF(Analyse!$E$105="X",INDIRECT("'DATA - økonomi'!AH"&amp;4+15*$A34+4*$A34+3),0)+IF(Analyse!$E$106="X",INDIRECT("'DATA - økonomi'!AH"&amp;4+15*$A34+4*$A34+4),0)+IF(Analyse!$E$107="X",INDIRECT("'DATA - økonomi'!AH"&amp;4+15*$A34+4*$A34+5),0)+IF(Analyse!$E$108="X",INDIRECT("'DATA - økonomi'!AH"&amp;4+15*$A34+4*$A34+6),0)+IF(Analyse!$E$109="X",INDIRECT("'DATA - økonomi'!AH"&amp;4+15*$A34+4*$A34+7),0)+IF(Analyse!$E$110="X",INDIRECT("'DATA - økonomi'!AH"&amp;4+15*$A34+4*$A34+8),0)+IF(Analyse!$E$111="X",INDIRECT("'DATA - økonomi'!AH"&amp;4+15*$A34+4*$A34+9),0)+IF(Analyse!$E$112="X",INDIRECT("'DATA - økonomi'!AH"&amp;4+15*$A34+4*$A34+10),0)+IF(Analyse!$E$115="X",INDIRECT("'DATA - økonomi'!AH"&amp;4+15*$A34+4*$A34+11),0)+IF(Analyse!$E$116="X",INDIRECT("'DATA - økonomi'!AH"&amp;4+15*$A34+4*$A34+12),0)+IF(Analyse!$E$117="X",INDIRECT("'DATA - økonomi'!AH"&amp;4+15*$A34+4*$A34+13),0)+IF(Analyse!$E$129="X",INDIRECT("'DATA - økonomi'!AH"&amp;4+15*$A34+4*$A34+14),0)</f>
        <v>0</v>
      </c>
      <c r="AI34" s="42">
        <f ca="1">IF(Analyse!$E$3="X",INDIRECT("'DATA - økonomi'!AI"&amp;4+15*$A34+4*$A34+0),0)+IF(Analyse!$E$4="X",INDIRECT("'DATA - økonomi'!AI"&amp;4+15*$A34+4*$A34+1),0)+IF(Analyse!$E$104="X",INDIRECT("'DATA - økonomi'!AI"&amp;4+15*$A34+4*$A34+2),0)+IF(Analyse!$E$105="X",INDIRECT("'DATA - økonomi'!AI"&amp;4+15*$A34+4*$A34+3),0)+IF(Analyse!$E$106="X",INDIRECT("'DATA - økonomi'!AI"&amp;4+15*$A34+4*$A34+4),0)+IF(Analyse!$E$107="X",INDIRECT("'DATA - økonomi'!AI"&amp;4+15*$A34+4*$A34+5),0)+IF(Analyse!$E$108="X",INDIRECT("'DATA - økonomi'!AI"&amp;4+15*$A34+4*$A34+6),0)+IF(Analyse!$E$109="X",INDIRECT("'DATA - økonomi'!AI"&amp;4+15*$A34+4*$A34+7),0)+IF(Analyse!$E$110="X",INDIRECT("'DATA - økonomi'!AI"&amp;4+15*$A34+4*$A34+8),0)+IF(Analyse!$E$111="X",INDIRECT("'DATA - økonomi'!AI"&amp;4+15*$A34+4*$A34+9),0)+IF(Analyse!$E$112="X",INDIRECT("'DATA - økonomi'!AI"&amp;4+15*$A34+4*$A34+10),0)+IF(Analyse!$E$115="X",INDIRECT("'DATA - økonomi'!AI"&amp;4+15*$A34+4*$A34+11),0)+IF(Analyse!$E$116="X",INDIRECT("'DATA - økonomi'!AI"&amp;4+15*$A34+4*$A34+12),0)+IF(Analyse!$E$117="X",INDIRECT("'DATA - økonomi'!AI"&amp;4+15*$A34+4*$A34+13),0)+IF(Analyse!$E$129="X",INDIRECT("'DATA - økonomi'!AI"&amp;4+15*$A34+4*$A34+14),0)</f>
        <v>0</v>
      </c>
      <c r="AJ34" s="42">
        <f ca="1">IF(Analyse!$E$3="X",INDIRECT("'DATA - økonomi'!AJ"&amp;4+15*$A34+4*$A34+0),0)+IF(Analyse!$E$4="X",INDIRECT("'DATA - økonomi'!AJ"&amp;4+15*$A34+4*$A34+1),0)+IF(Analyse!$E$104="X",INDIRECT("'DATA - økonomi'!AJ"&amp;4+15*$A34+4*$A34+2),0)+IF(Analyse!$E$105="X",INDIRECT("'DATA - økonomi'!AJ"&amp;4+15*$A34+4*$A34+3),0)+IF(Analyse!$E$106="X",INDIRECT("'DATA - økonomi'!AJ"&amp;4+15*$A34+4*$A34+4),0)+IF(Analyse!$E$107="X",INDIRECT("'DATA - økonomi'!AJ"&amp;4+15*$A34+4*$A34+5),0)+IF(Analyse!$E$108="X",INDIRECT("'DATA - økonomi'!AJ"&amp;4+15*$A34+4*$A34+6),0)+IF(Analyse!$E$109="X",INDIRECT("'DATA - økonomi'!AJ"&amp;4+15*$A34+4*$A34+7),0)+IF(Analyse!$E$110="X",INDIRECT("'DATA - økonomi'!AJ"&amp;4+15*$A34+4*$A34+8),0)+IF(Analyse!$E$111="X",INDIRECT("'DATA - økonomi'!AJ"&amp;4+15*$A34+4*$A34+9),0)+IF(Analyse!$E$112="X",INDIRECT("'DATA - økonomi'!AJ"&amp;4+15*$A34+4*$A34+10),0)+IF(Analyse!$E$115="X",INDIRECT("'DATA - økonomi'!AJ"&amp;4+15*$A34+4*$A34+11),0)+IF(Analyse!$E$116="X",INDIRECT("'DATA - økonomi'!AJ"&amp;4+15*$A34+4*$A34+12),0)+IF(Analyse!$E$117="X",INDIRECT("'DATA - økonomi'!AJ"&amp;4+15*$A34+4*$A34+13),0)+IF(Analyse!$E$129="X",INDIRECT("'DATA - økonomi'!AJ"&amp;4+15*$A34+4*$A34+14),0)</f>
        <v>0</v>
      </c>
      <c r="AK34" s="42">
        <f ca="1">IF(Analyse!$E$3="X",INDIRECT("'DATA - økonomi'!AK"&amp;4+15*$A34+4*$A34+0),0)+IF(Analyse!$E$4="X",INDIRECT("'DATA - økonomi'!AK"&amp;4+15*$A34+4*$A34+1),0)+IF(Analyse!$E$104="X",INDIRECT("'DATA - økonomi'!AK"&amp;4+15*$A34+4*$A34+2),0)+IF(Analyse!$E$105="X",INDIRECT("'DATA - økonomi'!AK"&amp;4+15*$A34+4*$A34+3),0)+IF(Analyse!$E$106="X",INDIRECT("'DATA - økonomi'!AK"&amp;4+15*$A34+4*$A34+4),0)+IF(Analyse!$E$107="X",INDIRECT("'DATA - økonomi'!AK"&amp;4+15*$A34+4*$A34+5),0)+IF(Analyse!$E$108="X",INDIRECT("'DATA - økonomi'!AK"&amp;4+15*$A34+4*$A34+6),0)+IF(Analyse!$E$109="X",INDIRECT("'DATA - økonomi'!AK"&amp;4+15*$A34+4*$A34+7),0)+IF(Analyse!$E$110="X",INDIRECT("'DATA - økonomi'!AK"&amp;4+15*$A34+4*$A34+8),0)+IF(Analyse!$E$111="X",INDIRECT("'DATA - økonomi'!AK"&amp;4+15*$A34+4*$A34+9),0)+IF(Analyse!$E$112="X",INDIRECT("'DATA - økonomi'!AK"&amp;4+15*$A34+4*$A34+10),0)+IF(Analyse!$E$115="X",INDIRECT("'DATA - økonomi'!AK"&amp;4+15*$A34+4*$A34+11),0)+IF(Analyse!$E$116="X",INDIRECT("'DATA - økonomi'!AK"&amp;4+15*$A34+4*$A34+12),0)+IF(Analyse!$E$117="X",INDIRECT("'DATA - økonomi'!AK"&amp;4+15*$A34+4*$A34+13),0)+IF(Analyse!$E$129="X",INDIRECT("'DATA - økonomi'!AK"&amp;4+15*$A34+4*$A34+14),0)</f>
        <v>0</v>
      </c>
      <c r="AL34" s="42">
        <f ca="1">IF(Analyse!$E$3="X",INDIRECT("'DATA - økonomi'!AL"&amp;4+15*$A34+4*$A34+0),0)+IF(Analyse!$E$4="X",INDIRECT("'DATA - økonomi'!AL"&amp;4+15*$A34+4*$A34+1),0)+IF(Analyse!$E$104="X",INDIRECT("'DATA - økonomi'!AL"&amp;4+15*$A34+4*$A34+2),0)+IF(Analyse!$E$105="X",INDIRECT("'DATA - økonomi'!AL"&amp;4+15*$A34+4*$A34+3),0)+IF(Analyse!$E$106="X",INDIRECT("'DATA - økonomi'!AL"&amp;4+15*$A34+4*$A34+4),0)+IF(Analyse!$E$107="X",INDIRECT("'DATA - økonomi'!AL"&amp;4+15*$A34+4*$A34+5),0)+IF(Analyse!$E$108="X",INDIRECT("'DATA - økonomi'!AL"&amp;4+15*$A34+4*$A34+6),0)+IF(Analyse!$E$109="X",INDIRECT("'DATA - økonomi'!AL"&amp;4+15*$A34+4*$A34+7),0)+IF(Analyse!$E$110="X",INDIRECT("'DATA - økonomi'!AL"&amp;4+15*$A34+4*$A34+8),0)+IF(Analyse!$E$111="X",INDIRECT("'DATA - økonomi'!AL"&amp;4+15*$A34+4*$A34+9),0)+IF(Analyse!$E$112="X",INDIRECT("'DATA - økonomi'!AL"&amp;4+15*$A34+4*$A34+10),0)+IF(Analyse!$E$115="X",INDIRECT("'DATA - økonomi'!AL"&amp;4+15*$A34+4*$A34+11),0)+IF(Analyse!$E$116="X",INDIRECT("'DATA - økonomi'!AL"&amp;4+15*$A34+4*$A34+12),0)+IF(Analyse!$E$117="X",INDIRECT("'DATA - økonomi'!AL"&amp;4+15*$A34+4*$A34+13),0)+IF(Analyse!$E$129="X",INDIRECT("'DATA - økonomi'!AL"&amp;4+15*$A34+4*$A34+14),0)</f>
        <v>0</v>
      </c>
      <c r="AM34" s="36"/>
      <c r="AN34" s="41" t="s">
        <v>42</v>
      </c>
      <c r="AO34" s="42">
        <f t="shared" ca="1" si="0"/>
        <v>27796.008000000002</v>
      </c>
      <c r="AP34" s="42">
        <f t="shared" ca="1" si="1"/>
        <v>27611.86</v>
      </c>
      <c r="AQ34" s="42">
        <f t="shared" ca="1" si="2"/>
        <v>27796.008000000002</v>
      </c>
      <c r="AR34" s="42">
        <f t="shared" ca="1" si="3"/>
        <v>27611.86</v>
      </c>
      <c r="AS34" s="42">
        <f t="shared" ca="1" si="4"/>
        <v>27746.782000000003</v>
      </c>
      <c r="AT34" s="42">
        <f t="shared" ca="1" si="5"/>
        <v>27769.806</v>
      </c>
      <c r="AU34" s="42">
        <f t="shared" ca="1" si="6"/>
        <v>27914.400000000001</v>
      </c>
      <c r="AV34" s="42">
        <f t="shared" ca="1" si="7"/>
        <v>27922.984</v>
      </c>
      <c r="AW34" s="42">
        <f t="shared" ca="1" si="8"/>
        <v>28048.2</v>
      </c>
      <c r="AX34" s="42">
        <f t="shared" ca="1" si="9"/>
        <v>28033.200000000001</v>
      </c>
      <c r="AY34" s="36"/>
    </row>
    <row r="35" spans="1:51" x14ac:dyDescent="0.25">
      <c r="A35" s="38">
        <v>31</v>
      </c>
      <c r="B35" s="41" t="s">
        <v>43</v>
      </c>
      <c r="C35" s="42">
        <f ca="1">IF(Analyse!$E$3="X",INDIRECT("'DATA - økonomi'!C"&amp;4+15*$A35+4*$A35+0),0)+IF(Analyse!$E$4="X",INDIRECT("'DATA - økonomi'!C"&amp;4+15*$A35+4*$A35+1),0)+IF(Analyse!$E$104="X",INDIRECT("'DATA - økonomi'!C"&amp;4+15*$A35+4*$A35+2),0)+IF(Analyse!$E$105="X",INDIRECT("'DATA - økonomi'!C"&amp;4+15*$A35+4*$A35+3),0)+IF(Analyse!$E$106="X",INDIRECT("'DATA - økonomi'!C"&amp;4+15*$A35+4*$A35+4),0)+IF(Analyse!$E$107="X",INDIRECT("'DATA - økonomi'!C"&amp;4+15*$A35+4*$A35+5),0)+IF(Analyse!$E$108="X",INDIRECT("'DATA - økonomi'!C"&amp;4+15*$A35+4*$A35+6),0)+IF(Analyse!$E$109="X",INDIRECT("'DATA - økonomi'!C"&amp;4+15*$A35+4*$A35+7),0)+IF(Analyse!$E$110="X",INDIRECT("'DATA - økonomi'!C"&amp;4+15*$A35+4*$A35+8),0)+IF(Analyse!$E$111="X",INDIRECT("'DATA - økonomi'!C"&amp;4+15*$A35+4*$A35+9),0)+IF(Analyse!$E$112="X",INDIRECT("'DATA - økonomi'!C"&amp;4+15*$A35+4*$A35+10),0)+IF(Analyse!$E$115="X",INDIRECT("'DATA - økonomi'!C"&amp;4+15*$A35+4*$A35+11),0)+IF(Analyse!$E$116="X",INDIRECT("'DATA - økonomi'!C"&amp;4+15*$A35+4*$A35+12),0)+IF(Analyse!$E$117="X",INDIRECT("'DATA - økonomi'!C"&amp;4+15*$A35+4*$A35+13),0)+IF(Analyse!$E$129="X",INDIRECT("'DATA - økonomi'!C"&amp;4+15*$A35+4*$A35+14),0)</f>
        <v>0</v>
      </c>
      <c r="D35" s="42">
        <f ca="1">IF(Analyse!$E$3="X",INDIRECT("'DATA - økonomi'!D"&amp;4+15*$A35+4*$A35+0),0)+IF(Analyse!$E$4="X",INDIRECT("'DATA - økonomi'!D"&amp;4+15*$A35+4*$A35+1),0)+IF(Analyse!$E$104="X",INDIRECT("'DATA - økonomi'!D"&amp;4+15*$A35+4*$A35+2),0)+IF(Analyse!$E$105="X",INDIRECT("'DATA - økonomi'!D"&amp;4+15*$A35+4*$A35+3),0)+IF(Analyse!$E$106="X",INDIRECT("'DATA - økonomi'!D"&amp;4+15*$A35+4*$A35+4),0)+IF(Analyse!$E$107="X",INDIRECT("'DATA - økonomi'!D"&amp;4+15*$A35+4*$A35+5),0)+IF(Analyse!$E$108="X",INDIRECT("'DATA - økonomi'!D"&amp;4+15*$A35+4*$A35+6),0)+IF(Analyse!$E$109="X",INDIRECT("'DATA - økonomi'!D"&amp;4+15*$A35+4*$A35+7),0)+IF(Analyse!$E$110="X",INDIRECT("'DATA - økonomi'!D"&amp;4+15*$A35+4*$A35+8),0)+IF(Analyse!$E$111="X",INDIRECT("'DATA - økonomi'!D"&amp;4+15*$A35+4*$A35+9),0)+IF(Analyse!$E$112="X",INDIRECT("'DATA - økonomi'!D"&amp;4+15*$A35+4*$A35+10),0)+IF(Analyse!$E$115="X",INDIRECT("'DATA - økonomi'!D"&amp;4+15*$A35+4*$A35+11),0)+IF(Analyse!$E$116="X",INDIRECT("'DATA - økonomi'!D"&amp;4+15*$A35+4*$A35+12),0)+IF(Analyse!$E$117="X",INDIRECT("'DATA - økonomi'!D"&amp;4+15*$A35+4*$A35+13),0)+IF(Analyse!$E$129="X",INDIRECT("'DATA - økonomi'!D"&amp;4+15*$A35+4*$A35+14),0)</f>
        <v>0</v>
      </c>
      <c r="E35" s="42">
        <f ca="1">IF(Analyse!$E$3="X",INDIRECT("'DATA - økonomi'!E"&amp;4+15*$A35+4*$A35+0),0)+IF(Analyse!$E$4="X",INDIRECT("'DATA - økonomi'!E"&amp;4+15*$A35+4*$A35+1),0)+IF(Analyse!$E$104="X",INDIRECT("'DATA - økonomi'!E"&amp;4+15*$A35+4*$A35+2),0)+IF(Analyse!$E$105="X",INDIRECT("'DATA - økonomi'!E"&amp;4+15*$A35+4*$A35+3),0)+IF(Analyse!$E$106="X",INDIRECT("'DATA - økonomi'!E"&amp;4+15*$A35+4*$A35+4),0)+IF(Analyse!$E$107="X",INDIRECT("'DATA - økonomi'!E"&amp;4+15*$A35+4*$A35+5),0)+IF(Analyse!$E$108="X",INDIRECT("'DATA - økonomi'!E"&amp;4+15*$A35+4*$A35+6),0)+IF(Analyse!$E$109="X",INDIRECT("'DATA - økonomi'!E"&amp;4+15*$A35+4*$A35+7),0)+IF(Analyse!$E$110="X",INDIRECT("'DATA - økonomi'!E"&amp;4+15*$A35+4*$A35+8),0)+IF(Analyse!$E$111="X",INDIRECT("'DATA - økonomi'!E"&amp;4+15*$A35+4*$A35+9),0)+IF(Analyse!$E$112="X",INDIRECT("'DATA - økonomi'!E"&amp;4+15*$A35+4*$A35+10),0)+IF(Analyse!$E$115="X",INDIRECT("'DATA - økonomi'!E"&amp;4+15*$A35+4*$A35+11),0)+IF(Analyse!$E$116="X",INDIRECT("'DATA - økonomi'!E"&amp;4+15*$A35+4*$A35+12),0)+IF(Analyse!$E$117="X",INDIRECT("'DATA - økonomi'!E"&amp;4+15*$A35+4*$A35+13),0)+IF(Analyse!$E$129="X",INDIRECT("'DATA - økonomi'!E"&amp;4+15*$A35+4*$A35+14),0)</f>
        <v>0</v>
      </c>
      <c r="F35" s="42">
        <f ca="1">IF(Analyse!$E$3="X",INDIRECT("'DATA - økonomi'!F"&amp;4+15*$A35+4*$A35+0),0)+IF(Analyse!$E$4="X",INDIRECT("'DATA - økonomi'!F"&amp;4+15*$A35+4*$A35+1),0)+IF(Analyse!$E$104="X",INDIRECT("'DATA - økonomi'!F"&amp;4+15*$A35+4*$A35+2),0)+IF(Analyse!$E$105="X",INDIRECT("'DATA - økonomi'!F"&amp;4+15*$A35+4*$A35+3),0)+IF(Analyse!$E$106="X",INDIRECT("'DATA - økonomi'!F"&amp;4+15*$A35+4*$A35+4),0)+IF(Analyse!$E$107="X",INDIRECT("'DATA - økonomi'!F"&amp;4+15*$A35+4*$A35+5),0)+IF(Analyse!$E$108="X",INDIRECT("'DATA - økonomi'!F"&amp;4+15*$A35+4*$A35+6),0)+IF(Analyse!$E$109="X",INDIRECT("'DATA - økonomi'!F"&amp;4+15*$A35+4*$A35+7),0)+IF(Analyse!$E$110="X",INDIRECT("'DATA - økonomi'!F"&amp;4+15*$A35+4*$A35+8),0)+IF(Analyse!$E$111="X",INDIRECT("'DATA - økonomi'!F"&amp;4+15*$A35+4*$A35+9),0)+IF(Analyse!$E$112="X",INDIRECT("'DATA - økonomi'!F"&amp;4+15*$A35+4*$A35+10),0)+IF(Analyse!$E$115="X",INDIRECT("'DATA - økonomi'!F"&amp;4+15*$A35+4*$A35+11),0)+IF(Analyse!$E$116="X",INDIRECT("'DATA - økonomi'!F"&amp;4+15*$A35+4*$A35+12),0)+IF(Analyse!$E$117="X",INDIRECT("'DATA - økonomi'!F"&amp;4+15*$A35+4*$A35+13),0)+IF(Analyse!$E$129="X",INDIRECT("'DATA - økonomi'!F"&amp;4+15*$A35+4*$A35+14),0)</f>
        <v>0</v>
      </c>
      <c r="G35" s="42">
        <f ca="1">IF(Analyse!$E$3="X",INDIRECT("'DATA - økonomi'!G"&amp;4+15*$A35+4*$A35+0),0)+IF(Analyse!$E$4="X",INDIRECT("'DATA - økonomi'!G"&amp;4+15*$A35+4*$A35+1),0)+IF(Analyse!$E$104="X",INDIRECT("'DATA - økonomi'!G"&amp;4+15*$A35+4*$A35+2),0)+IF(Analyse!$E$105="X",INDIRECT("'DATA - økonomi'!G"&amp;4+15*$A35+4*$A35+3),0)+IF(Analyse!$E$106="X",INDIRECT("'DATA - økonomi'!G"&amp;4+15*$A35+4*$A35+4),0)+IF(Analyse!$E$107="X",INDIRECT("'DATA - økonomi'!G"&amp;4+15*$A35+4*$A35+5),0)+IF(Analyse!$E$108="X",INDIRECT("'DATA - økonomi'!G"&amp;4+15*$A35+4*$A35+6),0)+IF(Analyse!$E$109="X",INDIRECT("'DATA - økonomi'!G"&amp;4+15*$A35+4*$A35+7),0)+IF(Analyse!$E$110="X",INDIRECT("'DATA - økonomi'!G"&amp;4+15*$A35+4*$A35+8),0)+IF(Analyse!$E$111="X",INDIRECT("'DATA - økonomi'!G"&amp;4+15*$A35+4*$A35+9),0)+IF(Analyse!$E$112="X",INDIRECT("'DATA - økonomi'!G"&amp;4+15*$A35+4*$A35+10),0)+IF(Analyse!$E$115="X",INDIRECT("'DATA - økonomi'!G"&amp;4+15*$A35+4*$A35+11),0)+IF(Analyse!$E$116="X",INDIRECT("'DATA - økonomi'!G"&amp;4+15*$A35+4*$A35+12),0)+IF(Analyse!$E$117="X",INDIRECT("'DATA - økonomi'!G"&amp;4+15*$A35+4*$A35+13),0)+IF(Analyse!$E$129="X",INDIRECT("'DATA - økonomi'!G"&amp;4+15*$A35+4*$A35+14),0)</f>
        <v>0</v>
      </c>
      <c r="H35" s="42">
        <f ca="1">IF(Analyse!$E$3="X",INDIRECT("'DATA - økonomi'!H"&amp;4+15*$A35+4*$A35+0),0)+IF(Analyse!$E$4="X",INDIRECT("'DATA - økonomi'!H"&amp;4+15*$A35+4*$A35+1),0)+IF(Analyse!$E$104="X",INDIRECT("'DATA - økonomi'!H"&amp;4+15*$A35+4*$A35+2),0)+IF(Analyse!$E$105="X",INDIRECT("'DATA - økonomi'!H"&amp;4+15*$A35+4*$A35+3),0)+IF(Analyse!$E$106="X",INDIRECT("'DATA - økonomi'!H"&amp;4+15*$A35+4*$A35+4),0)+IF(Analyse!$E$107="X",INDIRECT("'DATA - økonomi'!H"&amp;4+15*$A35+4*$A35+5),0)+IF(Analyse!$E$108="X",INDIRECT("'DATA - økonomi'!H"&amp;4+15*$A35+4*$A35+6),0)+IF(Analyse!$E$109="X",INDIRECT("'DATA - økonomi'!H"&amp;4+15*$A35+4*$A35+7),0)+IF(Analyse!$E$110="X",INDIRECT("'DATA - økonomi'!H"&amp;4+15*$A35+4*$A35+8),0)+IF(Analyse!$E$111="X",INDIRECT("'DATA - økonomi'!H"&amp;4+15*$A35+4*$A35+9),0)+IF(Analyse!$E$112="X",INDIRECT("'DATA - økonomi'!H"&amp;4+15*$A35+4*$A35+10),0)+IF(Analyse!$E$115="X",INDIRECT("'DATA - økonomi'!H"&amp;4+15*$A35+4*$A35+11),0)+IF(Analyse!$E$116="X",INDIRECT("'DATA - økonomi'!H"&amp;4+15*$A35+4*$A35+12),0)+IF(Analyse!$E$117="X",INDIRECT("'DATA - økonomi'!H"&amp;4+15*$A35+4*$A35+13),0)+IF(Analyse!$E$129="X",INDIRECT("'DATA - økonomi'!H"&amp;4+15*$A35+4*$A35+14),0)</f>
        <v>0</v>
      </c>
      <c r="I35" s="42">
        <f ca="1">IF(Analyse!$E$3="X",INDIRECT("'DATA - økonomi'!I"&amp;4+15*$A35+4*$A35+0),0)+IF(Analyse!$E$4="X",INDIRECT("'DATA - økonomi'!I"&amp;4+15*$A35+4*$A35+1),0)+IF(Analyse!$E$104="X",INDIRECT("'DATA - økonomi'!I"&amp;4+15*$A35+4*$A35+2),0)+IF(Analyse!$E$105="X",INDIRECT("'DATA - økonomi'!I"&amp;4+15*$A35+4*$A35+3),0)+IF(Analyse!$E$106="X",INDIRECT("'DATA - økonomi'!I"&amp;4+15*$A35+4*$A35+4),0)+IF(Analyse!$E$107="X",INDIRECT("'DATA - økonomi'!I"&amp;4+15*$A35+4*$A35+5),0)+IF(Analyse!$E$108="X",INDIRECT("'DATA - økonomi'!I"&amp;4+15*$A35+4*$A35+6),0)+IF(Analyse!$E$109="X",INDIRECT("'DATA - økonomi'!I"&amp;4+15*$A35+4*$A35+7),0)+IF(Analyse!$E$110="X",INDIRECT("'DATA - økonomi'!I"&amp;4+15*$A35+4*$A35+8),0)+IF(Analyse!$E$111="X",INDIRECT("'DATA - økonomi'!I"&amp;4+15*$A35+4*$A35+9),0)+IF(Analyse!$E$112="X",INDIRECT("'DATA - økonomi'!I"&amp;4+15*$A35+4*$A35+10),0)+IF(Analyse!$E$115="X",INDIRECT("'DATA - økonomi'!I"&amp;4+15*$A35+4*$A35+11),0)+IF(Analyse!$E$116="X",INDIRECT("'DATA - økonomi'!I"&amp;4+15*$A35+4*$A35+12),0)+IF(Analyse!$E$117="X",INDIRECT("'DATA - økonomi'!I"&amp;4+15*$A35+4*$A35+13),0)+IF(Analyse!$E$129="X",INDIRECT("'DATA - økonomi'!I"&amp;4+15*$A35+4*$A35+14),0)</f>
        <v>0</v>
      </c>
      <c r="J35" s="42">
        <f ca="1">IF(Analyse!$E$3="X",INDIRECT("'DATA - økonomi'!J"&amp;4+15*$A35+4*$A35+0),0)+IF(Analyse!$E$4="X",INDIRECT("'DATA - økonomi'!J"&amp;4+15*$A35+4*$A35+1),0)+IF(Analyse!$E$104="X",INDIRECT("'DATA - økonomi'!J"&amp;4+15*$A35+4*$A35+2),0)+IF(Analyse!$E$105="X",INDIRECT("'DATA - økonomi'!J"&amp;4+15*$A35+4*$A35+3),0)+IF(Analyse!$E$106="X",INDIRECT("'DATA - økonomi'!J"&amp;4+15*$A35+4*$A35+4),0)+IF(Analyse!$E$107="X",INDIRECT("'DATA - økonomi'!J"&amp;4+15*$A35+4*$A35+5),0)+IF(Analyse!$E$108="X",INDIRECT("'DATA - økonomi'!J"&amp;4+15*$A35+4*$A35+6),0)+IF(Analyse!$E$109="X",INDIRECT("'DATA - økonomi'!J"&amp;4+15*$A35+4*$A35+7),0)+IF(Analyse!$E$110="X",INDIRECT("'DATA - økonomi'!J"&amp;4+15*$A35+4*$A35+8),0)+IF(Analyse!$E$111="X",INDIRECT("'DATA - økonomi'!J"&amp;4+15*$A35+4*$A35+9),0)+IF(Analyse!$E$112="X",INDIRECT("'DATA - økonomi'!J"&amp;4+15*$A35+4*$A35+10),0)+IF(Analyse!$E$115="X",INDIRECT("'DATA - økonomi'!J"&amp;4+15*$A35+4*$A35+11),0)+IF(Analyse!$E$116="X",INDIRECT("'DATA - økonomi'!J"&amp;4+15*$A35+4*$A35+12),0)+IF(Analyse!$E$117="X",INDIRECT("'DATA - økonomi'!J"&amp;4+15*$A35+4*$A35+13),0)+IF(Analyse!$E$129="X",INDIRECT("'DATA - økonomi'!J"&amp;4+15*$A35+4*$A35+14),0)</f>
        <v>0</v>
      </c>
      <c r="K35" s="42">
        <f ca="1">IF(Analyse!$E$3="X",INDIRECT("'DATA - økonomi'!K"&amp;4+15*$A35+4*$A35+0),0)+IF(Analyse!$E$4="X",INDIRECT("'DATA - økonomi'!K"&amp;4+15*$A35+4*$A35+1),0)+IF(Analyse!$E$104="X",INDIRECT("'DATA - økonomi'!K"&amp;4+15*$A35+4*$A35+2),0)+IF(Analyse!$E$105="X",INDIRECT("'DATA - økonomi'!K"&amp;4+15*$A35+4*$A35+3),0)+IF(Analyse!$E$106="X",INDIRECT("'DATA - økonomi'!K"&amp;4+15*$A35+4*$A35+4),0)+IF(Analyse!$E$107="X",INDIRECT("'DATA - økonomi'!K"&amp;4+15*$A35+4*$A35+5),0)+IF(Analyse!$E$108="X",INDIRECT("'DATA - økonomi'!K"&amp;4+15*$A35+4*$A35+6),0)+IF(Analyse!$E$109="X",INDIRECT("'DATA - økonomi'!K"&amp;4+15*$A35+4*$A35+7),0)+IF(Analyse!$E$110="X",INDIRECT("'DATA - økonomi'!K"&amp;4+15*$A35+4*$A35+8),0)+IF(Analyse!$E$111="X",INDIRECT("'DATA - økonomi'!K"&amp;4+15*$A35+4*$A35+9),0)+IF(Analyse!$E$112="X",INDIRECT("'DATA - økonomi'!K"&amp;4+15*$A35+4*$A35+10),0)+IF(Analyse!$E$115="X",INDIRECT("'DATA - økonomi'!K"&amp;4+15*$A35+4*$A35+11),0)+IF(Analyse!$E$116="X",INDIRECT("'DATA - økonomi'!K"&amp;4+15*$A35+4*$A35+12),0)+IF(Analyse!$E$117="X",INDIRECT("'DATA - økonomi'!K"&amp;4+15*$A35+4*$A35+13),0)+IF(Analyse!$E$129="X",INDIRECT("'DATA - økonomi'!K"&amp;4+15*$A35+4*$A35+14),0)</f>
        <v>0</v>
      </c>
      <c r="L35" s="42">
        <f ca="1">IF(Analyse!$E$3="X",INDIRECT("'DATA - økonomi'!L"&amp;4+15*$A35+4*$A35+0),0)+IF(Analyse!$E$4="X",INDIRECT("'DATA - økonomi'!L"&amp;4+15*$A35+4*$A35+1),0)+IF(Analyse!$E$104="X",INDIRECT("'DATA - økonomi'!L"&amp;4+15*$A35+4*$A35+2),0)+IF(Analyse!$E$105="X",INDIRECT("'DATA - økonomi'!L"&amp;4+15*$A35+4*$A35+3),0)+IF(Analyse!$E$106="X",INDIRECT("'DATA - økonomi'!L"&amp;4+15*$A35+4*$A35+4),0)+IF(Analyse!$E$107="X",INDIRECT("'DATA - økonomi'!L"&amp;4+15*$A35+4*$A35+5),0)+IF(Analyse!$E$108="X",INDIRECT("'DATA - økonomi'!L"&amp;4+15*$A35+4*$A35+6),0)+IF(Analyse!$E$109="X",INDIRECT("'DATA - økonomi'!L"&amp;4+15*$A35+4*$A35+7),0)+IF(Analyse!$E$110="X",INDIRECT("'DATA - økonomi'!L"&amp;4+15*$A35+4*$A35+8),0)+IF(Analyse!$E$111="X",INDIRECT("'DATA - økonomi'!L"&amp;4+15*$A35+4*$A35+9),0)+IF(Analyse!$E$112="X",INDIRECT("'DATA - økonomi'!L"&amp;4+15*$A35+4*$A35+10),0)+IF(Analyse!$E$115="X",INDIRECT("'DATA - økonomi'!L"&amp;4+15*$A35+4*$A35+11),0)+IF(Analyse!$E$116="X",INDIRECT("'DATA - økonomi'!L"&amp;4+15*$A35+4*$A35+12),0)+IF(Analyse!$E$117="X",INDIRECT("'DATA - økonomi'!L"&amp;4+15*$A35+4*$A35+13),0)+IF(Analyse!$E$129="X",INDIRECT("'DATA - økonomi'!L"&amp;4+15*$A35+4*$A35+14),0)</f>
        <v>0</v>
      </c>
      <c r="M35" s="42">
        <f ca="1">IF(Analyse!$E$3="X",INDIRECT("'DATA - økonomi'!M"&amp;4+15*$A35+4*$A35+0),0)+IF(Analyse!$E$4="X",INDIRECT("'DATA - økonomi'!M"&amp;4+15*$A35+4*$A35+1),0)+IF(Analyse!$E$104="X",INDIRECT("'DATA - økonomi'!M"&amp;4+15*$A35+4*$A35+2),0)+IF(Analyse!$E$105="X",INDIRECT("'DATA - økonomi'!M"&amp;4+15*$A35+4*$A35+3),0)+IF(Analyse!$E$106="X",INDIRECT("'DATA - økonomi'!M"&amp;4+15*$A35+4*$A35+4),0)+IF(Analyse!$E$107="X",INDIRECT("'DATA - økonomi'!M"&amp;4+15*$A35+4*$A35+5),0)+IF(Analyse!$E$108="X",INDIRECT("'DATA - økonomi'!M"&amp;4+15*$A35+4*$A35+6),0)+IF(Analyse!$E$109="X",INDIRECT("'DATA - økonomi'!M"&amp;4+15*$A35+4*$A35+7),0)+IF(Analyse!$E$110="X",INDIRECT("'DATA - økonomi'!M"&amp;4+15*$A35+4*$A35+8),0)+IF(Analyse!$E$111="X",INDIRECT("'DATA - økonomi'!M"&amp;4+15*$A35+4*$A35+9),0)+IF(Analyse!$E$112="X",INDIRECT("'DATA - økonomi'!M"&amp;4+15*$A35+4*$A35+10),0)+IF(Analyse!$E$115="X",INDIRECT("'DATA - økonomi'!M"&amp;4+15*$A35+4*$A35+11),0)+IF(Analyse!$E$116="X",INDIRECT("'DATA - økonomi'!M"&amp;4+15*$A35+4*$A35+12),0)+IF(Analyse!$E$117="X",INDIRECT("'DATA - økonomi'!M"&amp;4+15*$A35+4*$A35+13),0)+IF(Analyse!$E$129="X",INDIRECT("'DATA - økonomi'!M"&amp;4+15*$A35+4*$A35+14),0)</f>
        <v>0</v>
      </c>
      <c r="N35" s="38"/>
      <c r="O35" s="41" t="s">
        <v>43</v>
      </c>
      <c r="P35" s="42">
        <f ca="1">IF(Analyse!$E$3="X",INDIRECT("'DATA - økonomi'!P"&amp;4+15*$A35+4*$A35+0),0)+IF(Analyse!$E$4="X",INDIRECT("'DATA - økonomi'!P"&amp;4+15*$A35+4*$A35+1),0)+IF(Analyse!$E$104="X",INDIRECT("'DATA - økonomi'!P"&amp;4+15*$A35+4*$A35+2),0)+IF(Analyse!$E$105="X",INDIRECT("'DATA - økonomi'!P"&amp;4+15*$A35+4*$A35+3),0)+IF(Analyse!$E$106="X",INDIRECT("'DATA - økonomi'!P"&amp;4+15*$A35+4*$A35+4),0)+IF(Analyse!$E$107="X",INDIRECT("'DATA - økonomi'!P"&amp;4+15*$A35+4*$A35+5),0)+IF(Analyse!$E$108="X",INDIRECT("'DATA - økonomi'!P"&amp;4+15*$A35+4*$A35+6),0)+IF(Analyse!$E$109="X",INDIRECT("'DATA - økonomi'!P"&amp;4+15*$A35+4*$A35+7),0)+IF(Analyse!$E$110="X",INDIRECT("'DATA - økonomi'!P"&amp;4+15*$A35+4*$A35+8),0)+IF(Analyse!$E$111="X",INDIRECT("'DATA - økonomi'!P"&amp;4+15*$A35+4*$A35+9),0)+IF(Analyse!$E$112="X",INDIRECT("'DATA - økonomi'!P"&amp;4+15*$A35+4*$A35+10),0)+IF(Analyse!$E$115="X",INDIRECT("'DATA - økonomi'!P"&amp;4+15*$A35+4*$A35+11),0)+IF(Analyse!$E$116="X",INDIRECT("'DATA - økonomi'!P"&amp;4+15*$A35+4*$A35+12),0)+IF(Analyse!$E$117="X",INDIRECT("'DATA - økonomi'!P"&amp;4+15*$A35+4*$A35+13),0)+IF(Analyse!$E$129="X",INDIRECT("'DATA - økonomi'!P"&amp;4+15*$A35+4*$A35+14),0)</f>
        <v>0</v>
      </c>
      <c r="Q35" s="42">
        <f ca="1">IF(Analyse!$E$3="X",INDIRECT("'DATA - økonomi'!Q"&amp;4+15*$A35+4*$A35+0),0)+IF(Analyse!$E$4="X",INDIRECT("'DATA - økonomi'!Q"&amp;4+15*$A35+4*$A35+1),0)+IF(Analyse!$E$104="X",INDIRECT("'DATA - økonomi'!Q"&amp;4+15*$A35+4*$A35+2),0)+IF(Analyse!$E$105="X",INDIRECT("'DATA - økonomi'!Q"&amp;4+15*$A35+4*$A35+3),0)+IF(Analyse!$E$106="X",INDIRECT("'DATA - økonomi'!Q"&amp;4+15*$A35+4*$A35+4),0)+IF(Analyse!$E$107="X",INDIRECT("'DATA - økonomi'!Q"&amp;4+15*$A35+4*$A35+5),0)+IF(Analyse!$E$108="X",INDIRECT("'DATA - økonomi'!Q"&amp;4+15*$A35+4*$A35+6),0)+IF(Analyse!$E$109="X",INDIRECT("'DATA - økonomi'!Q"&amp;4+15*$A35+4*$A35+7),0)+IF(Analyse!$E$110="X",INDIRECT("'DATA - økonomi'!Q"&amp;4+15*$A35+4*$A35+8),0)+IF(Analyse!$E$111="X",INDIRECT("'DATA - økonomi'!Q"&amp;4+15*$A35+4*$A35+9),0)+IF(Analyse!$E$112="X",INDIRECT("'DATA - økonomi'!Q"&amp;4+15*$A35+4*$A35+10),0)+IF(Analyse!$E$115="X",INDIRECT("'DATA - økonomi'!Q"&amp;4+15*$A35+4*$A35+11),0)+IF(Analyse!$E$116="X",INDIRECT("'DATA - økonomi'!Q"&amp;4+15*$A35+4*$A35+12),0)+IF(Analyse!$E$117="X",INDIRECT("'DATA - økonomi'!Q"&amp;4+15*$A35+4*$A35+13),0)+IF(Analyse!$E$129="X",INDIRECT("'DATA - økonomi'!Q"&amp;4+15*$A35+4*$A35+14),0)</f>
        <v>0</v>
      </c>
      <c r="R35" s="42">
        <f ca="1">IF(Analyse!$E$3="X",INDIRECT("'DATA - økonomi'!R"&amp;4+15*$A35+4*$A35+0),0)+IF(Analyse!$E$4="X",INDIRECT("'DATA - økonomi'!R"&amp;4+15*$A35+4*$A35+1),0)+IF(Analyse!$E$104="X",INDIRECT("'DATA - økonomi'!R"&amp;4+15*$A35+4*$A35+2),0)+IF(Analyse!$E$105="X",INDIRECT("'DATA - økonomi'!R"&amp;4+15*$A35+4*$A35+3),0)+IF(Analyse!$E$106="X",INDIRECT("'DATA - økonomi'!R"&amp;4+15*$A35+4*$A35+4),0)+IF(Analyse!$E$107="X",INDIRECT("'DATA - økonomi'!R"&amp;4+15*$A35+4*$A35+5),0)+IF(Analyse!$E$108="X",INDIRECT("'DATA - økonomi'!R"&amp;4+15*$A35+4*$A35+6),0)+IF(Analyse!$E$109="X",INDIRECT("'DATA - økonomi'!R"&amp;4+15*$A35+4*$A35+7),0)+IF(Analyse!$E$110="X",INDIRECT("'DATA - økonomi'!R"&amp;4+15*$A35+4*$A35+8),0)+IF(Analyse!$E$111="X",INDIRECT("'DATA - økonomi'!R"&amp;4+15*$A35+4*$A35+9),0)+IF(Analyse!$E$112="X",INDIRECT("'DATA - økonomi'!R"&amp;4+15*$A35+4*$A35+10),0)+IF(Analyse!$E$115="X",INDIRECT("'DATA - økonomi'!R"&amp;4+15*$A35+4*$A35+11),0)+IF(Analyse!$E$116="X",INDIRECT("'DATA - økonomi'!R"&amp;4+15*$A35+4*$A35+12),0)+IF(Analyse!$E$117="X",INDIRECT("'DATA - økonomi'!R"&amp;4+15*$A35+4*$A35+13),0)+IF(Analyse!$E$129="X",INDIRECT("'DATA - økonomi'!R"&amp;4+15*$A35+4*$A35+14),0)</f>
        <v>0</v>
      </c>
      <c r="S35" s="42">
        <f ca="1">IF(Analyse!$E$3="X",INDIRECT("'DATA - økonomi'!S"&amp;4+15*$A35+4*$A35+0),0)+IF(Analyse!$E$4="X",INDIRECT("'DATA - økonomi'!S"&amp;4+15*$A35+4*$A35+1),0)+IF(Analyse!$E$104="X",INDIRECT("'DATA - økonomi'!S"&amp;4+15*$A35+4*$A35+2),0)+IF(Analyse!$E$105="X",INDIRECT("'DATA - økonomi'!S"&amp;4+15*$A35+4*$A35+3),0)+IF(Analyse!$E$106="X",INDIRECT("'DATA - økonomi'!S"&amp;4+15*$A35+4*$A35+4),0)+IF(Analyse!$E$107="X",INDIRECT("'DATA - økonomi'!S"&amp;4+15*$A35+4*$A35+5),0)+IF(Analyse!$E$108="X",INDIRECT("'DATA - økonomi'!S"&amp;4+15*$A35+4*$A35+6),0)+IF(Analyse!$E$109="X",INDIRECT("'DATA - økonomi'!S"&amp;4+15*$A35+4*$A35+7),0)+IF(Analyse!$E$110="X",INDIRECT("'DATA - økonomi'!S"&amp;4+15*$A35+4*$A35+8),0)+IF(Analyse!$E$111="X",INDIRECT("'DATA - økonomi'!S"&amp;4+15*$A35+4*$A35+9),0)+IF(Analyse!$E$112="X",INDIRECT("'DATA - økonomi'!S"&amp;4+15*$A35+4*$A35+10),0)+IF(Analyse!$E$115="X",INDIRECT("'DATA - økonomi'!S"&amp;4+15*$A35+4*$A35+11),0)+IF(Analyse!$E$116="X",INDIRECT("'DATA - økonomi'!S"&amp;4+15*$A35+4*$A35+12),0)+IF(Analyse!$E$117="X",INDIRECT("'DATA - økonomi'!S"&amp;4+15*$A35+4*$A35+13),0)+IF(Analyse!$E$129="X",INDIRECT("'DATA - økonomi'!S"&amp;4+15*$A35+4*$A35+14),0)</f>
        <v>0</v>
      </c>
      <c r="T35" s="42">
        <f ca="1">IF(Analyse!$E$3="X",INDIRECT("'DATA - økonomi'!T"&amp;4+15*$A35+4*$A35+0),0)+IF(Analyse!$E$4="X",INDIRECT("'DATA - økonomi'!T"&amp;4+15*$A35+4*$A35+1),0)+IF(Analyse!$E$104="X",INDIRECT("'DATA - økonomi'!T"&amp;4+15*$A35+4*$A35+2),0)+IF(Analyse!$E$105="X",INDIRECT("'DATA - økonomi'!T"&amp;4+15*$A35+4*$A35+3),0)+IF(Analyse!$E$106="X",INDIRECT("'DATA - økonomi'!T"&amp;4+15*$A35+4*$A35+4),0)+IF(Analyse!$E$107="X",INDIRECT("'DATA - økonomi'!T"&amp;4+15*$A35+4*$A35+5),0)+IF(Analyse!$E$108="X",INDIRECT("'DATA - økonomi'!T"&amp;4+15*$A35+4*$A35+6),0)+IF(Analyse!$E$109="X",INDIRECT("'DATA - økonomi'!T"&amp;4+15*$A35+4*$A35+7),0)+IF(Analyse!$E$110="X",INDIRECT("'DATA - økonomi'!T"&amp;4+15*$A35+4*$A35+8),0)+IF(Analyse!$E$111="X",INDIRECT("'DATA - økonomi'!T"&amp;4+15*$A35+4*$A35+9),0)+IF(Analyse!$E$112="X",INDIRECT("'DATA - økonomi'!T"&amp;4+15*$A35+4*$A35+10),0)+IF(Analyse!$E$115="X",INDIRECT("'DATA - økonomi'!T"&amp;4+15*$A35+4*$A35+11),0)+IF(Analyse!$E$116="X",INDIRECT("'DATA - økonomi'!T"&amp;4+15*$A35+4*$A35+12),0)+IF(Analyse!$E$117="X",INDIRECT("'DATA - økonomi'!T"&amp;4+15*$A35+4*$A35+13),0)+IF(Analyse!$E$129="X",INDIRECT("'DATA - økonomi'!T"&amp;4+15*$A35+4*$A35+14),0)</f>
        <v>0</v>
      </c>
      <c r="U35" s="42">
        <f ca="1">IF(Analyse!$E$3="X",INDIRECT("'DATA - økonomi'!U"&amp;4+15*$A35+4*$A35+0),0)+IF(Analyse!$E$4="X",INDIRECT("'DATA - økonomi'!U"&amp;4+15*$A35+4*$A35+1),0)+IF(Analyse!$E$104="X",INDIRECT("'DATA - økonomi'!U"&amp;4+15*$A35+4*$A35+2),0)+IF(Analyse!$E$105="X",INDIRECT("'DATA - økonomi'!U"&amp;4+15*$A35+4*$A35+3),0)+IF(Analyse!$E$106="X",INDIRECT("'DATA - økonomi'!U"&amp;4+15*$A35+4*$A35+4),0)+IF(Analyse!$E$107="X",INDIRECT("'DATA - økonomi'!U"&amp;4+15*$A35+4*$A35+5),0)+IF(Analyse!$E$108="X",INDIRECT("'DATA - økonomi'!U"&amp;4+15*$A35+4*$A35+6),0)+IF(Analyse!$E$109="X",INDIRECT("'DATA - økonomi'!U"&amp;4+15*$A35+4*$A35+7),0)+IF(Analyse!$E$110="X",INDIRECT("'DATA - økonomi'!U"&amp;4+15*$A35+4*$A35+8),0)+IF(Analyse!$E$111="X",INDIRECT("'DATA - økonomi'!U"&amp;4+15*$A35+4*$A35+9),0)+IF(Analyse!$E$112="X",INDIRECT("'DATA - økonomi'!U"&amp;4+15*$A35+4*$A35+10),0)+IF(Analyse!$E$115="X",INDIRECT("'DATA - økonomi'!U"&amp;4+15*$A35+4*$A35+11),0)+IF(Analyse!$E$116="X",INDIRECT("'DATA - økonomi'!U"&amp;4+15*$A35+4*$A35+12),0)+IF(Analyse!$E$117="X",INDIRECT("'DATA - økonomi'!U"&amp;4+15*$A35+4*$A35+13),0)+IF(Analyse!$E$129="X",INDIRECT("'DATA - økonomi'!U"&amp;4+15*$A35+4*$A35+14),0)</f>
        <v>0</v>
      </c>
      <c r="V35" s="42">
        <f ca="1">IF(Analyse!$E$3="X",INDIRECT("'DATA - økonomi'!V"&amp;4+15*$A35+4*$A35+0),0)+IF(Analyse!$E$4="X",INDIRECT("'DATA - økonomi'!V"&amp;4+15*$A35+4*$A35+1),0)+IF(Analyse!$E$104="X",INDIRECT("'DATA - økonomi'!V"&amp;4+15*$A35+4*$A35+2),0)+IF(Analyse!$E$105="X",INDIRECT("'DATA - økonomi'!V"&amp;4+15*$A35+4*$A35+3),0)+IF(Analyse!$E$106="X",INDIRECT("'DATA - økonomi'!V"&amp;4+15*$A35+4*$A35+4),0)+IF(Analyse!$E$107="X",INDIRECT("'DATA - økonomi'!V"&amp;4+15*$A35+4*$A35+5),0)+IF(Analyse!$E$108="X",INDIRECT("'DATA - økonomi'!V"&amp;4+15*$A35+4*$A35+6),0)+IF(Analyse!$E$109="X",INDIRECT("'DATA - økonomi'!V"&amp;4+15*$A35+4*$A35+7),0)+IF(Analyse!$E$110="X",INDIRECT("'DATA - økonomi'!V"&amp;4+15*$A35+4*$A35+8),0)+IF(Analyse!$E$111="X",INDIRECT("'DATA - økonomi'!V"&amp;4+15*$A35+4*$A35+9),0)+IF(Analyse!$E$112="X",INDIRECT("'DATA - økonomi'!V"&amp;4+15*$A35+4*$A35+10),0)+IF(Analyse!$E$115="X",INDIRECT("'DATA - økonomi'!V"&amp;4+15*$A35+4*$A35+11),0)+IF(Analyse!$E$116="X",INDIRECT("'DATA - økonomi'!V"&amp;4+15*$A35+4*$A35+12),0)+IF(Analyse!$E$117="X",INDIRECT("'DATA - økonomi'!V"&amp;4+15*$A35+4*$A35+13),0)+IF(Analyse!$E$129="X",INDIRECT("'DATA - økonomi'!V"&amp;4+15*$A35+4*$A35+14),0)</f>
        <v>0</v>
      </c>
      <c r="W35" s="42">
        <f ca="1">IF(Analyse!$E$3="X",INDIRECT("'DATA - økonomi'!W"&amp;4+15*$A35+4*$A35+0),0)+IF(Analyse!$E$4="X",INDIRECT("'DATA - økonomi'!W"&amp;4+15*$A35+4*$A35+1),0)+IF(Analyse!$E$104="X",INDIRECT("'DATA - økonomi'!W"&amp;4+15*$A35+4*$A35+2),0)+IF(Analyse!$E$105="X",INDIRECT("'DATA - økonomi'!W"&amp;4+15*$A35+4*$A35+3),0)+IF(Analyse!$E$106="X",INDIRECT("'DATA - økonomi'!W"&amp;4+15*$A35+4*$A35+4),0)+IF(Analyse!$E$107="X",INDIRECT("'DATA - økonomi'!W"&amp;4+15*$A35+4*$A35+5),0)+IF(Analyse!$E$108="X",INDIRECT("'DATA - økonomi'!W"&amp;4+15*$A35+4*$A35+6),0)+IF(Analyse!$E$109="X",INDIRECT("'DATA - økonomi'!W"&amp;4+15*$A35+4*$A35+7),0)+IF(Analyse!$E$110="X",INDIRECT("'DATA - økonomi'!W"&amp;4+15*$A35+4*$A35+8),0)+IF(Analyse!$E$111="X",INDIRECT("'DATA - økonomi'!W"&amp;4+15*$A35+4*$A35+9),0)+IF(Analyse!$E$112="X",INDIRECT("'DATA - økonomi'!W"&amp;4+15*$A35+4*$A35+10),0)+IF(Analyse!$E$115="X",INDIRECT("'DATA - økonomi'!W"&amp;4+15*$A35+4*$A35+11),0)+IF(Analyse!$E$116="X",INDIRECT("'DATA - økonomi'!W"&amp;4+15*$A35+4*$A35+12),0)+IF(Analyse!$E$117="X",INDIRECT("'DATA - økonomi'!W"&amp;4+15*$A35+4*$A35+13),0)+IF(Analyse!$E$129="X",INDIRECT("'DATA - økonomi'!W"&amp;4+15*$A35+4*$A35+14),0)</f>
        <v>0</v>
      </c>
      <c r="X35" s="42">
        <f ca="1">IF(Analyse!$E$3="X",INDIRECT("'DATA - økonomi'!X"&amp;4+15*$A35+4*$A35+0),0)+IF(Analyse!$E$4="X",INDIRECT("'DATA - økonomi'!X"&amp;4+15*$A35+4*$A35+1),0)+IF(Analyse!$E$104="X",INDIRECT("'DATA - økonomi'!X"&amp;4+15*$A35+4*$A35+2),0)+IF(Analyse!$E$105="X",INDIRECT("'DATA - økonomi'!X"&amp;4+15*$A35+4*$A35+3),0)+IF(Analyse!$E$106="X",INDIRECT("'DATA - økonomi'!X"&amp;4+15*$A35+4*$A35+4),0)+IF(Analyse!$E$107="X",INDIRECT("'DATA - økonomi'!X"&amp;4+15*$A35+4*$A35+5),0)+IF(Analyse!$E$108="X",INDIRECT("'DATA - økonomi'!X"&amp;4+15*$A35+4*$A35+6),0)+IF(Analyse!$E$109="X",INDIRECT("'DATA - økonomi'!X"&amp;4+15*$A35+4*$A35+7),0)+IF(Analyse!$E$110="X",INDIRECT("'DATA - økonomi'!X"&amp;4+15*$A35+4*$A35+8),0)+IF(Analyse!$E$111="X",INDIRECT("'DATA - økonomi'!X"&amp;4+15*$A35+4*$A35+9),0)+IF(Analyse!$E$112="X",INDIRECT("'DATA - økonomi'!X"&amp;4+15*$A35+4*$A35+10),0)+IF(Analyse!$E$115="X",INDIRECT("'DATA - økonomi'!X"&amp;4+15*$A35+4*$A35+11),0)+IF(Analyse!$E$116="X",INDIRECT("'DATA - økonomi'!X"&amp;4+15*$A35+4*$A35+12),0)+IF(Analyse!$E$117="X",INDIRECT("'DATA - økonomi'!X"&amp;4+15*$A35+4*$A35+13),0)+IF(Analyse!$E$129="X",INDIRECT("'DATA - økonomi'!X"&amp;4+15*$A35+4*$A35+14),0)</f>
        <v>0</v>
      </c>
      <c r="Y35" s="42">
        <f ca="1">IF(Analyse!$E$3="X",INDIRECT("'DATA - økonomi'!Y"&amp;4+15*$A35+4*$A35+0),0)+IF(Analyse!$E$4="X",INDIRECT("'DATA - økonomi'!Y"&amp;4+15*$A35+4*$A35+1),0)+IF(Analyse!$E$104="X",INDIRECT("'DATA - økonomi'!Y"&amp;4+15*$A35+4*$A35+2),0)+IF(Analyse!$E$105="X",INDIRECT("'DATA - økonomi'!Y"&amp;4+15*$A35+4*$A35+3),0)+IF(Analyse!$E$106="X",INDIRECT("'DATA - økonomi'!Y"&amp;4+15*$A35+4*$A35+4),0)+IF(Analyse!$E$107="X",INDIRECT("'DATA - økonomi'!Y"&amp;4+15*$A35+4*$A35+5),0)+IF(Analyse!$E$108="X",INDIRECT("'DATA - økonomi'!Y"&amp;4+15*$A35+4*$A35+6),0)+IF(Analyse!$E$109="X",INDIRECT("'DATA - økonomi'!Y"&amp;4+15*$A35+4*$A35+7),0)+IF(Analyse!$E$110="X",INDIRECT("'DATA - økonomi'!Y"&amp;4+15*$A35+4*$A35+8),0)+IF(Analyse!$E$111="X",INDIRECT("'DATA - økonomi'!Y"&amp;4+15*$A35+4*$A35+9),0)+IF(Analyse!$E$112="X",INDIRECT("'DATA - økonomi'!Y"&amp;4+15*$A35+4*$A35+10),0)+IF(Analyse!$E$115="X",INDIRECT("'DATA - økonomi'!Y"&amp;4+15*$A35+4*$A35+11),0)+IF(Analyse!$E$116="X",INDIRECT("'DATA - økonomi'!Y"&amp;4+15*$A35+4*$A35+12),0)+IF(Analyse!$E$117="X",INDIRECT("'DATA - økonomi'!Y"&amp;4+15*$A35+4*$A35+13),0)+IF(Analyse!$E$129="X",INDIRECT("'DATA - økonomi'!Y"&amp;4+15*$A35+4*$A35+14),0)</f>
        <v>0</v>
      </c>
      <c r="Z35" s="42">
        <f ca="1">IF(Analyse!$E$3="X",INDIRECT("'DATA - økonomi'!Z"&amp;4+15*$A35+4*$A35+0),0)+IF(Analyse!$E$4="X",INDIRECT("'DATA - økonomi'!Z"&amp;4+15*$A35+4*$A35+1),0)+IF(Analyse!$E$104="X",INDIRECT("'DATA - økonomi'!Z"&amp;4+15*$A35+4*$A35+2),0)+IF(Analyse!$E$105="X",INDIRECT("'DATA - økonomi'!Z"&amp;4+15*$A35+4*$A35+3),0)+IF(Analyse!$E$106="X",INDIRECT("'DATA - økonomi'!Z"&amp;4+15*$A35+4*$A35+4),0)+IF(Analyse!$E$107="X",INDIRECT("'DATA - økonomi'!Z"&amp;4+15*$A35+4*$A35+5),0)+IF(Analyse!$E$108="X",INDIRECT("'DATA - økonomi'!Z"&amp;4+15*$A35+4*$A35+6),0)+IF(Analyse!$E$109="X",INDIRECT("'DATA - økonomi'!Z"&amp;4+15*$A35+4*$A35+7),0)+IF(Analyse!$E$110="X",INDIRECT("'DATA - økonomi'!Z"&amp;4+15*$A35+4*$A35+8),0)+IF(Analyse!$E$111="X",INDIRECT("'DATA - økonomi'!Z"&amp;4+15*$A35+4*$A35+9),0)+IF(Analyse!$E$112="X",INDIRECT("'DATA - økonomi'!Z"&amp;4+15*$A35+4*$A35+10),0)+IF(Analyse!$E$115="X",INDIRECT("'DATA - økonomi'!Z"&amp;4+15*$A35+4*$A35+11),0)+IF(Analyse!$E$116="X",INDIRECT("'DATA - økonomi'!Z"&amp;4+15*$A35+4*$A35+12),0)+IF(Analyse!$E$117="X",INDIRECT("'DATA - økonomi'!Z"&amp;4+15*$A35+4*$A35+13),0)+IF(Analyse!$E$129="X",INDIRECT("'DATA - økonomi'!Z"&amp;4+15*$A35+4*$A35+14),0)</f>
        <v>0</v>
      </c>
      <c r="AA35" s="36"/>
      <c r="AB35" s="41" t="s">
        <v>43</v>
      </c>
      <c r="AC35" s="42">
        <f ca="1">IF(Analyse!$E$3="X",INDIRECT("'DATA - økonomi'!AC"&amp;4+15*$A35+4*$A35+0),0)+IF(Analyse!$E$4="X",INDIRECT("'DATA - økonomi'!AC"&amp;4+15*$A35+4*$A35+1),0)+IF(Analyse!$E$104="X",INDIRECT("'DATA - økonomi'!AC"&amp;4+15*$A35+4*$A35+2),0)+IF(Analyse!$E$105="X",INDIRECT("'DATA - økonomi'!AC"&amp;4+15*$A35+4*$A35+3),0)+IF(Analyse!$E$106="X",INDIRECT("'DATA - økonomi'!AC"&amp;4+15*$A35+4*$A35+4),0)+IF(Analyse!$E$107="X",INDIRECT("'DATA - økonomi'!AC"&amp;4+15*$A35+4*$A35+5),0)+IF(Analyse!$E$108="X",INDIRECT("'DATA - økonomi'!AC"&amp;4+15*$A35+4*$A35+6),0)+IF(Analyse!$E$109="X",INDIRECT("'DATA - økonomi'!AC"&amp;4+15*$A35+4*$A35+7),0)+IF(Analyse!$E$110="X",INDIRECT("'DATA - økonomi'!AC"&amp;4+15*$A35+4*$A35+8),0)+IF(Analyse!$E$111="X",INDIRECT("'DATA - økonomi'!AC"&amp;4+15*$A35+4*$A35+9),0)+IF(Analyse!$E$112="X",INDIRECT("'DATA - økonomi'!AC"&amp;4+15*$A35+4*$A35+10),0)+IF(Analyse!$E$115="X",INDIRECT("'DATA - økonomi'!AC"&amp;4+15*$A35+4*$A35+11),0)+IF(Analyse!$E$116="X",INDIRECT("'DATA - økonomi'!AC"&amp;4+15*$A35+4*$A35+12),0)+IF(Analyse!$E$117="X",INDIRECT("'DATA - økonomi'!AC"&amp;4+15*$A35+4*$A35+13),0)+IF(Analyse!$E$129="X",INDIRECT("'DATA - økonomi'!AC"&amp;4+15*$A35+4*$A35+14),0)</f>
        <v>0</v>
      </c>
      <c r="AD35" s="42">
        <f ca="1">IF(Analyse!$E$3="X",INDIRECT("'DATA - økonomi'!AD"&amp;4+15*$A35+4*$A35+0),0)+IF(Analyse!$E$4="X",INDIRECT("'DATA - økonomi'!AD"&amp;4+15*$A35+4*$A35+1),0)+IF(Analyse!$E$104="X",INDIRECT("'DATA - økonomi'!AD"&amp;4+15*$A35+4*$A35+2),0)+IF(Analyse!$E$105="X",INDIRECT("'DATA - økonomi'!AD"&amp;4+15*$A35+4*$A35+3),0)+IF(Analyse!$E$106="X",INDIRECT("'DATA - økonomi'!AD"&amp;4+15*$A35+4*$A35+4),0)+IF(Analyse!$E$107="X",INDIRECT("'DATA - økonomi'!AD"&amp;4+15*$A35+4*$A35+5),0)+IF(Analyse!$E$108="X",INDIRECT("'DATA - økonomi'!AD"&amp;4+15*$A35+4*$A35+6),0)+IF(Analyse!$E$109="X",INDIRECT("'DATA - økonomi'!AD"&amp;4+15*$A35+4*$A35+7),0)+IF(Analyse!$E$110="X",INDIRECT("'DATA - økonomi'!AD"&amp;4+15*$A35+4*$A35+8),0)+IF(Analyse!$E$111="X",INDIRECT("'DATA - økonomi'!AD"&amp;4+15*$A35+4*$A35+9),0)+IF(Analyse!$E$112="X",INDIRECT("'DATA - økonomi'!AD"&amp;4+15*$A35+4*$A35+10),0)+IF(Analyse!$E$115="X",INDIRECT("'DATA - økonomi'!AD"&amp;4+15*$A35+4*$A35+11),0)+IF(Analyse!$E$116="X",INDIRECT("'DATA - økonomi'!AD"&amp;4+15*$A35+4*$A35+12),0)+IF(Analyse!$E$117="X",INDIRECT("'DATA - økonomi'!AD"&amp;4+15*$A35+4*$A35+13),0)+IF(Analyse!$E$129="X",INDIRECT("'DATA - økonomi'!AD"&amp;4+15*$A35+4*$A35+14),0)</f>
        <v>0</v>
      </c>
      <c r="AE35" s="42">
        <f ca="1">IF(Analyse!$E$3="X",INDIRECT("'DATA - økonomi'!AE"&amp;4+15*$A35+4*$A35+0),0)+IF(Analyse!$E$4="X",INDIRECT("'DATA - økonomi'!AE"&amp;4+15*$A35+4*$A35+1),0)+IF(Analyse!$E$104="X",INDIRECT("'DATA - økonomi'!AE"&amp;4+15*$A35+4*$A35+2),0)+IF(Analyse!$E$105="X",INDIRECT("'DATA - økonomi'!AE"&amp;4+15*$A35+4*$A35+3),0)+IF(Analyse!$E$106="X",INDIRECT("'DATA - økonomi'!AE"&amp;4+15*$A35+4*$A35+4),0)+IF(Analyse!$E$107="X",INDIRECT("'DATA - økonomi'!AE"&amp;4+15*$A35+4*$A35+5),0)+IF(Analyse!$E$108="X",INDIRECT("'DATA - økonomi'!AE"&amp;4+15*$A35+4*$A35+6),0)+IF(Analyse!$E$109="X",INDIRECT("'DATA - økonomi'!AE"&amp;4+15*$A35+4*$A35+7),0)+IF(Analyse!$E$110="X",INDIRECT("'DATA - økonomi'!AE"&amp;4+15*$A35+4*$A35+8),0)+IF(Analyse!$E$111="X",INDIRECT("'DATA - økonomi'!AE"&amp;4+15*$A35+4*$A35+9),0)+IF(Analyse!$E$112="X",INDIRECT("'DATA - økonomi'!AE"&amp;4+15*$A35+4*$A35+10),0)+IF(Analyse!$E$115="X",INDIRECT("'DATA - økonomi'!AE"&amp;4+15*$A35+4*$A35+11),0)+IF(Analyse!$E$116="X",INDIRECT("'DATA - økonomi'!AE"&amp;4+15*$A35+4*$A35+12),0)+IF(Analyse!$E$117="X",INDIRECT("'DATA - økonomi'!AE"&amp;4+15*$A35+4*$A35+13),0)+IF(Analyse!$E$129="X",INDIRECT("'DATA - økonomi'!AE"&amp;4+15*$A35+4*$A35+14),0)</f>
        <v>0</v>
      </c>
      <c r="AF35" s="42">
        <f ca="1">IF(Analyse!$E$3="X",INDIRECT("'DATA - økonomi'!AF"&amp;4+15*$A35+4*$A35+0),0)+IF(Analyse!$E$4="X",INDIRECT("'DATA - økonomi'!AF"&amp;4+15*$A35+4*$A35+1),0)+IF(Analyse!$E$104="X",INDIRECT("'DATA - økonomi'!AF"&amp;4+15*$A35+4*$A35+2),0)+IF(Analyse!$E$105="X",INDIRECT("'DATA - økonomi'!AF"&amp;4+15*$A35+4*$A35+3),0)+IF(Analyse!$E$106="X",INDIRECT("'DATA - økonomi'!AF"&amp;4+15*$A35+4*$A35+4),0)+IF(Analyse!$E$107="X",INDIRECT("'DATA - økonomi'!AF"&amp;4+15*$A35+4*$A35+5),0)+IF(Analyse!$E$108="X",INDIRECT("'DATA - økonomi'!AF"&amp;4+15*$A35+4*$A35+6),0)+IF(Analyse!$E$109="X",INDIRECT("'DATA - økonomi'!AF"&amp;4+15*$A35+4*$A35+7),0)+IF(Analyse!$E$110="X",INDIRECT("'DATA - økonomi'!AF"&amp;4+15*$A35+4*$A35+8),0)+IF(Analyse!$E$111="X",INDIRECT("'DATA - økonomi'!AF"&amp;4+15*$A35+4*$A35+9),0)+IF(Analyse!$E$112="X",INDIRECT("'DATA - økonomi'!AF"&amp;4+15*$A35+4*$A35+10),0)+IF(Analyse!$E$115="X",INDIRECT("'DATA - økonomi'!AF"&amp;4+15*$A35+4*$A35+11),0)+IF(Analyse!$E$116="X",INDIRECT("'DATA - økonomi'!AF"&amp;4+15*$A35+4*$A35+12),0)+IF(Analyse!$E$117="X",INDIRECT("'DATA - økonomi'!AF"&amp;4+15*$A35+4*$A35+13),0)+IF(Analyse!$E$129="X",INDIRECT("'DATA - økonomi'!AF"&amp;4+15*$A35+4*$A35+14),0)</f>
        <v>0</v>
      </c>
      <c r="AG35" s="42">
        <f ca="1">IF(Analyse!$E$3="X",INDIRECT("'DATA - økonomi'!AG"&amp;4+15*$A35+4*$A35+0),0)+IF(Analyse!$E$4="X",INDIRECT("'DATA - økonomi'!AG"&amp;4+15*$A35+4*$A35+1),0)+IF(Analyse!$E$104="X",INDIRECT("'DATA - økonomi'!AG"&amp;4+15*$A35+4*$A35+2),0)+IF(Analyse!$E$105="X",INDIRECT("'DATA - økonomi'!AG"&amp;4+15*$A35+4*$A35+3),0)+IF(Analyse!$E$106="X",INDIRECT("'DATA - økonomi'!AG"&amp;4+15*$A35+4*$A35+4),0)+IF(Analyse!$E$107="X",INDIRECT("'DATA - økonomi'!AG"&amp;4+15*$A35+4*$A35+5),0)+IF(Analyse!$E$108="X",INDIRECT("'DATA - økonomi'!AG"&amp;4+15*$A35+4*$A35+6),0)+IF(Analyse!$E$109="X",INDIRECT("'DATA - økonomi'!AG"&amp;4+15*$A35+4*$A35+7),0)+IF(Analyse!$E$110="X",INDIRECT("'DATA - økonomi'!AG"&amp;4+15*$A35+4*$A35+8),0)+IF(Analyse!$E$111="X",INDIRECT("'DATA - økonomi'!AG"&amp;4+15*$A35+4*$A35+9),0)+IF(Analyse!$E$112="X",INDIRECT("'DATA - økonomi'!AG"&amp;4+15*$A35+4*$A35+10),0)+IF(Analyse!$E$115="X",INDIRECT("'DATA - økonomi'!AG"&amp;4+15*$A35+4*$A35+11),0)+IF(Analyse!$E$116="X",INDIRECT("'DATA - økonomi'!AG"&amp;4+15*$A35+4*$A35+12),0)+IF(Analyse!$E$117="X",INDIRECT("'DATA - økonomi'!AG"&amp;4+15*$A35+4*$A35+13),0)+IF(Analyse!$E$129="X",INDIRECT("'DATA - økonomi'!AG"&amp;4+15*$A35+4*$A35+14),0)</f>
        <v>0</v>
      </c>
      <c r="AH35" s="42">
        <f ca="1">IF(Analyse!$E$3="X",INDIRECT("'DATA - økonomi'!AH"&amp;4+15*$A35+4*$A35+0),0)+IF(Analyse!$E$4="X",INDIRECT("'DATA - økonomi'!AH"&amp;4+15*$A35+4*$A35+1),0)+IF(Analyse!$E$104="X",INDIRECT("'DATA - økonomi'!AH"&amp;4+15*$A35+4*$A35+2),0)+IF(Analyse!$E$105="X",INDIRECT("'DATA - økonomi'!AH"&amp;4+15*$A35+4*$A35+3),0)+IF(Analyse!$E$106="X",INDIRECT("'DATA - økonomi'!AH"&amp;4+15*$A35+4*$A35+4),0)+IF(Analyse!$E$107="X",INDIRECT("'DATA - økonomi'!AH"&amp;4+15*$A35+4*$A35+5),0)+IF(Analyse!$E$108="X",INDIRECT("'DATA - økonomi'!AH"&amp;4+15*$A35+4*$A35+6),0)+IF(Analyse!$E$109="X",INDIRECT("'DATA - økonomi'!AH"&amp;4+15*$A35+4*$A35+7),0)+IF(Analyse!$E$110="X",INDIRECT("'DATA - økonomi'!AH"&amp;4+15*$A35+4*$A35+8),0)+IF(Analyse!$E$111="X",INDIRECT("'DATA - økonomi'!AH"&amp;4+15*$A35+4*$A35+9),0)+IF(Analyse!$E$112="X",INDIRECT("'DATA - økonomi'!AH"&amp;4+15*$A35+4*$A35+10),0)+IF(Analyse!$E$115="X",INDIRECT("'DATA - økonomi'!AH"&amp;4+15*$A35+4*$A35+11),0)+IF(Analyse!$E$116="X",INDIRECT("'DATA - økonomi'!AH"&amp;4+15*$A35+4*$A35+12),0)+IF(Analyse!$E$117="X",INDIRECT("'DATA - økonomi'!AH"&amp;4+15*$A35+4*$A35+13),0)+IF(Analyse!$E$129="X",INDIRECT("'DATA - økonomi'!AH"&amp;4+15*$A35+4*$A35+14),0)</f>
        <v>0</v>
      </c>
      <c r="AI35" s="42">
        <f ca="1">IF(Analyse!$E$3="X",INDIRECT("'DATA - økonomi'!AI"&amp;4+15*$A35+4*$A35+0),0)+IF(Analyse!$E$4="X",INDIRECT("'DATA - økonomi'!AI"&amp;4+15*$A35+4*$A35+1),0)+IF(Analyse!$E$104="X",INDIRECT("'DATA - økonomi'!AI"&amp;4+15*$A35+4*$A35+2),0)+IF(Analyse!$E$105="X",INDIRECT("'DATA - økonomi'!AI"&amp;4+15*$A35+4*$A35+3),0)+IF(Analyse!$E$106="X",INDIRECT("'DATA - økonomi'!AI"&amp;4+15*$A35+4*$A35+4),0)+IF(Analyse!$E$107="X",INDIRECT("'DATA - økonomi'!AI"&amp;4+15*$A35+4*$A35+5),0)+IF(Analyse!$E$108="X",INDIRECT("'DATA - økonomi'!AI"&amp;4+15*$A35+4*$A35+6),0)+IF(Analyse!$E$109="X",INDIRECT("'DATA - økonomi'!AI"&amp;4+15*$A35+4*$A35+7),0)+IF(Analyse!$E$110="X",INDIRECT("'DATA - økonomi'!AI"&amp;4+15*$A35+4*$A35+8),0)+IF(Analyse!$E$111="X",INDIRECT("'DATA - økonomi'!AI"&amp;4+15*$A35+4*$A35+9),0)+IF(Analyse!$E$112="X",INDIRECT("'DATA - økonomi'!AI"&amp;4+15*$A35+4*$A35+10),0)+IF(Analyse!$E$115="X",INDIRECT("'DATA - økonomi'!AI"&amp;4+15*$A35+4*$A35+11),0)+IF(Analyse!$E$116="X",INDIRECT("'DATA - økonomi'!AI"&amp;4+15*$A35+4*$A35+12),0)+IF(Analyse!$E$117="X",INDIRECT("'DATA - økonomi'!AI"&amp;4+15*$A35+4*$A35+13),0)+IF(Analyse!$E$129="X",INDIRECT("'DATA - økonomi'!AI"&amp;4+15*$A35+4*$A35+14),0)</f>
        <v>0</v>
      </c>
      <c r="AJ35" s="42">
        <f ca="1">IF(Analyse!$E$3="X",INDIRECT("'DATA - økonomi'!AJ"&amp;4+15*$A35+4*$A35+0),0)+IF(Analyse!$E$4="X",INDIRECT("'DATA - økonomi'!AJ"&amp;4+15*$A35+4*$A35+1),0)+IF(Analyse!$E$104="X",INDIRECT("'DATA - økonomi'!AJ"&amp;4+15*$A35+4*$A35+2),0)+IF(Analyse!$E$105="X",INDIRECT("'DATA - økonomi'!AJ"&amp;4+15*$A35+4*$A35+3),0)+IF(Analyse!$E$106="X",INDIRECT("'DATA - økonomi'!AJ"&amp;4+15*$A35+4*$A35+4),0)+IF(Analyse!$E$107="X",INDIRECT("'DATA - økonomi'!AJ"&amp;4+15*$A35+4*$A35+5),0)+IF(Analyse!$E$108="X",INDIRECT("'DATA - økonomi'!AJ"&amp;4+15*$A35+4*$A35+6),0)+IF(Analyse!$E$109="X",INDIRECT("'DATA - økonomi'!AJ"&amp;4+15*$A35+4*$A35+7),0)+IF(Analyse!$E$110="X",INDIRECT("'DATA - økonomi'!AJ"&amp;4+15*$A35+4*$A35+8),0)+IF(Analyse!$E$111="X",INDIRECT("'DATA - økonomi'!AJ"&amp;4+15*$A35+4*$A35+9),0)+IF(Analyse!$E$112="X",INDIRECT("'DATA - økonomi'!AJ"&amp;4+15*$A35+4*$A35+10),0)+IF(Analyse!$E$115="X",INDIRECT("'DATA - økonomi'!AJ"&amp;4+15*$A35+4*$A35+11),0)+IF(Analyse!$E$116="X",INDIRECT("'DATA - økonomi'!AJ"&amp;4+15*$A35+4*$A35+12),0)+IF(Analyse!$E$117="X",INDIRECT("'DATA - økonomi'!AJ"&amp;4+15*$A35+4*$A35+13),0)+IF(Analyse!$E$129="X",INDIRECT("'DATA - økonomi'!AJ"&amp;4+15*$A35+4*$A35+14),0)</f>
        <v>0</v>
      </c>
      <c r="AK35" s="42">
        <f ca="1">IF(Analyse!$E$3="X",INDIRECT("'DATA - økonomi'!AK"&amp;4+15*$A35+4*$A35+0),0)+IF(Analyse!$E$4="X",INDIRECT("'DATA - økonomi'!AK"&amp;4+15*$A35+4*$A35+1),0)+IF(Analyse!$E$104="X",INDIRECT("'DATA - økonomi'!AK"&amp;4+15*$A35+4*$A35+2),0)+IF(Analyse!$E$105="X",INDIRECT("'DATA - økonomi'!AK"&amp;4+15*$A35+4*$A35+3),0)+IF(Analyse!$E$106="X",INDIRECT("'DATA - økonomi'!AK"&amp;4+15*$A35+4*$A35+4),0)+IF(Analyse!$E$107="X",INDIRECT("'DATA - økonomi'!AK"&amp;4+15*$A35+4*$A35+5),0)+IF(Analyse!$E$108="X",INDIRECT("'DATA - økonomi'!AK"&amp;4+15*$A35+4*$A35+6),0)+IF(Analyse!$E$109="X",INDIRECT("'DATA - økonomi'!AK"&amp;4+15*$A35+4*$A35+7),0)+IF(Analyse!$E$110="X",INDIRECT("'DATA - økonomi'!AK"&amp;4+15*$A35+4*$A35+8),0)+IF(Analyse!$E$111="X",INDIRECT("'DATA - økonomi'!AK"&amp;4+15*$A35+4*$A35+9),0)+IF(Analyse!$E$112="X",INDIRECT("'DATA - økonomi'!AK"&amp;4+15*$A35+4*$A35+10),0)+IF(Analyse!$E$115="X",INDIRECT("'DATA - økonomi'!AK"&amp;4+15*$A35+4*$A35+11),0)+IF(Analyse!$E$116="X",INDIRECT("'DATA - økonomi'!AK"&amp;4+15*$A35+4*$A35+12),0)+IF(Analyse!$E$117="X",INDIRECT("'DATA - økonomi'!AK"&amp;4+15*$A35+4*$A35+13),0)+IF(Analyse!$E$129="X",INDIRECT("'DATA - økonomi'!AK"&amp;4+15*$A35+4*$A35+14),0)</f>
        <v>0</v>
      </c>
      <c r="AL35" s="42">
        <f ca="1">IF(Analyse!$E$3="X",INDIRECT("'DATA - økonomi'!AL"&amp;4+15*$A35+4*$A35+0),0)+IF(Analyse!$E$4="X",INDIRECT("'DATA - økonomi'!AL"&amp;4+15*$A35+4*$A35+1),0)+IF(Analyse!$E$104="X",INDIRECT("'DATA - økonomi'!AL"&amp;4+15*$A35+4*$A35+2),0)+IF(Analyse!$E$105="X",INDIRECT("'DATA - økonomi'!AL"&amp;4+15*$A35+4*$A35+3),0)+IF(Analyse!$E$106="X",INDIRECT("'DATA - økonomi'!AL"&amp;4+15*$A35+4*$A35+4),0)+IF(Analyse!$E$107="X",INDIRECT("'DATA - økonomi'!AL"&amp;4+15*$A35+4*$A35+5),0)+IF(Analyse!$E$108="X",INDIRECT("'DATA - økonomi'!AL"&amp;4+15*$A35+4*$A35+6),0)+IF(Analyse!$E$109="X",INDIRECT("'DATA - økonomi'!AL"&amp;4+15*$A35+4*$A35+7),0)+IF(Analyse!$E$110="X",INDIRECT("'DATA - økonomi'!AL"&amp;4+15*$A35+4*$A35+8),0)+IF(Analyse!$E$111="X",INDIRECT("'DATA - økonomi'!AL"&amp;4+15*$A35+4*$A35+9),0)+IF(Analyse!$E$112="X",INDIRECT("'DATA - økonomi'!AL"&amp;4+15*$A35+4*$A35+10),0)+IF(Analyse!$E$115="X",INDIRECT("'DATA - økonomi'!AL"&amp;4+15*$A35+4*$A35+11),0)+IF(Analyse!$E$116="X",INDIRECT("'DATA - økonomi'!AL"&amp;4+15*$A35+4*$A35+12),0)+IF(Analyse!$E$117="X",INDIRECT("'DATA - økonomi'!AL"&amp;4+15*$A35+4*$A35+13),0)+IF(Analyse!$E$129="X",INDIRECT("'DATA - økonomi'!AL"&amp;4+15*$A35+4*$A35+14),0)</f>
        <v>0</v>
      </c>
      <c r="AM35" s="36"/>
      <c r="AN35" s="41" t="s">
        <v>43</v>
      </c>
      <c r="AO35" s="42">
        <f t="shared" ca="1" si="0"/>
        <v>37275.864999999998</v>
      </c>
      <c r="AP35" s="42">
        <f t="shared" ca="1" si="1"/>
        <v>37034.438000000002</v>
      </c>
      <c r="AQ35" s="42">
        <f t="shared" ca="1" si="2"/>
        <v>37275.864999999998</v>
      </c>
      <c r="AR35" s="42">
        <f t="shared" ca="1" si="3"/>
        <v>37034.438000000002</v>
      </c>
      <c r="AS35" s="42">
        <f t="shared" ca="1" si="4"/>
        <v>36917.567999999999</v>
      </c>
      <c r="AT35" s="42">
        <f t="shared" ca="1" si="5"/>
        <v>37068.924000000006</v>
      </c>
      <c r="AU35" s="42">
        <f t="shared" ca="1" si="6"/>
        <v>37216.028000000006</v>
      </c>
      <c r="AV35" s="42">
        <f t="shared" ca="1" si="7"/>
        <v>37047.425999999999</v>
      </c>
      <c r="AW35" s="42">
        <f t="shared" ca="1" si="8"/>
        <v>36914.53</v>
      </c>
      <c r="AX35" s="42">
        <f t="shared" ca="1" si="9"/>
        <v>36864.660000000003</v>
      </c>
      <c r="AY35" s="36"/>
    </row>
    <row r="36" spans="1:51" x14ac:dyDescent="0.25">
      <c r="A36" s="38">
        <v>32</v>
      </c>
      <c r="B36" s="41" t="s">
        <v>44</v>
      </c>
      <c r="C36" s="42">
        <f ca="1">IF(Analyse!$E$3="X",INDIRECT("'DATA - økonomi'!C"&amp;4+15*$A36+4*$A36+0),0)+IF(Analyse!$E$4="X",INDIRECT("'DATA - økonomi'!C"&amp;4+15*$A36+4*$A36+1),0)+IF(Analyse!$E$104="X",INDIRECT("'DATA - økonomi'!C"&amp;4+15*$A36+4*$A36+2),0)+IF(Analyse!$E$105="X",INDIRECT("'DATA - økonomi'!C"&amp;4+15*$A36+4*$A36+3),0)+IF(Analyse!$E$106="X",INDIRECT("'DATA - økonomi'!C"&amp;4+15*$A36+4*$A36+4),0)+IF(Analyse!$E$107="X",INDIRECT("'DATA - økonomi'!C"&amp;4+15*$A36+4*$A36+5),0)+IF(Analyse!$E$108="X",INDIRECT("'DATA - økonomi'!C"&amp;4+15*$A36+4*$A36+6),0)+IF(Analyse!$E$109="X",INDIRECT("'DATA - økonomi'!C"&amp;4+15*$A36+4*$A36+7),0)+IF(Analyse!$E$110="X",INDIRECT("'DATA - økonomi'!C"&amp;4+15*$A36+4*$A36+8),0)+IF(Analyse!$E$111="X",INDIRECT("'DATA - økonomi'!C"&amp;4+15*$A36+4*$A36+9),0)+IF(Analyse!$E$112="X",INDIRECT("'DATA - økonomi'!C"&amp;4+15*$A36+4*$A36+10),0)+IF(Analyse!$E$115="X",INDIRECT("'DATA - økonomi'!C"&amp;4+15*$A36+4*$A36+11),0)+IF(Analyse!$E$116="X",INDIRECT("'DATA - økonomi'!C"&amp;4+15*$A36+4*$A36+12),0)+IF(Analyse!$E$117="X",INDIRECT("'DATA - økonomi'!C"&amp;4+15*$A36+4*$A36+13),0)+IF(Analyse!$E$129="X",INDIRECT("'DATA - økonomi'!C"&amp;4+15*$A36+4*$A36+14),0)</f>
        <v>0</v>
      </c>
      <c r="D36" s="42">
        <f ca="1">IF(Analyse!$E$3="X",INDIRECT("'DATA - økonomi'!D"&amp;4+15*$A36+4*$A36+0),0)+IF(Analyse!$E$4="X",INDIRECT("'DATA - økonomi'!D"&amp;4+15*$A36+4*$A36+1),0)+IF(Analyse!$E$104="X",INDIRECT("'DATA - økonomi'!D"&amp;4+15*$A36+4*$A36+2),0)+IF(Analyse!$E$105="X",INDIRECT("'DATA - økonomi'!D"&amp;4+15*$A36+4*$A36+3),0)+IF(Analyse!$E$106="X",INDIRECT("'DATA - økonomi'!D"&amp;4+15*$A36+4*$A36+4),0)+IF(Analyse!$E$107="X",INDIRECT("'DATA - økonomi'!D"&amp;4+15*$A36+4*$A36+5),0)+IF(Analyse!$E$108="X",INDIRECT("'DATA - økonomi'!D"&amp;4+15*$A36+4*$A36+6),0)+IF(Analyse!$E$109="X",INDIRECT("'DATA - økonomi'!D"&amp;4+15*$A36+4*$A36+7),0)+IF(Analyse!$E$110="X",INDIRECT("'DATA - økonomi'!D"&amp;4+15*$A36+4*$A36+8),0)+IF(Analyse!$E$111="X",INDIRECT("'DATA - økonomi'!D"&amp;4+15*$A36+4*$A36+9),0)+IF(Analyse!$E$112="X",INDIRECT("'DATA - økonomi'!D"&amp;4+15*$A36+4*$A36+10),0)+IF(Analyse!$E$115="X",INDIRECT("'DATA - økonomi'!D"&amp;4+15*$A36+4*$A36+11),0)+IF(Analyse!$E$116="X",INDIRECT("'DATA - økonomi'!D"&amp;4+15*$A36+4*$A36+12),0)+IF(Analyse!$E$117="X",INDIRECT("'DATA - økonomi'!D"&amp;4+15*$A36+4*$A36+13),0)+IF(Analyse!$E$129="X",INDIRECT("'DATA - økonomi'!D"&amp;4+15*$A36+4*$A36+14),0)</f>
        <v>0</v>
      </c>
      <c r="E36" s="42">
        <f ca="1">IF(Analyse!$E$3="X",INDIRECT("'DATA - økonomi'!E"&amp;4+15*$A36+4*$A36+0),0)+IF(Analyse!$E$4="X",INDIRECT("'DATA - økonomi'!E"&amp;4+15*$A36+4*$A36+1),0)+IF(Analyse!$E$104="X",INDIRECT("'DATA - økonomi'!E"&amp;4+15*$A36+4*$A36+2),0)+IF(Analyse!$E$105="X",INDIRECT("'DATA - økonomi'!E"&amp;4+15*$A36+4*$A36+3),0)+IF(Analyse!$E$106="X",INDIRECT("'DATA - økonomi'!E"&amp;4+15*$A36+4*$A36+4),0)+IF(Analyse!$E$107="X",INDIRECT("'DATA - økonomi'!E"&amp;4+15*$A36+4*$A36+5),0)+IF(Analyse!$E$108="X",INDIRECT("'DATA - økonomi'!E"&amp;4+15*$A36+4*$A36+6),0)+IF(Analyse!$E$109="X",INDIRECT("'DATA - økonomi'!E"&amp;4+15*$A36+4*$A36+7),0)+IF(Analyse!$E$110="X",INDIRECT("'DATA - økonomi'!E"&amp;4+15*$A36+4*$A36+8),0)+IF(Analyse!$E$111="X",INDIRECT("'DATA - økonomi'!E"&amp;4+15*$A36+4*$A36+9),0)+IF(Analyse!$E$112="X",INDIRECT("'DATA - økonomi'!E"&amp;4+15*$A36+4*$A36+10),0)+IF(Analyse!$E$115="X",INDIRECT("'DATA - økonomi'!E"&amp;4+15*$A36+4*$A36+11),0)+IF(Analyse!$E$116="X",INDIRECT("'DATA - økonomi'!E"&amp;4+15*$A36+4*$A36+12),0)+IF(Analyse!$E$117="X",INDIRECT("'DATA - økonomi'!E"&amp;4+15*$A36+4*$A36+13),0)+IF(Analyse!$E$129="X",INDIRECT("'DATA - økonomi'!E"&amp;4+15*$A36+4*$A36+14),0)</f>
        <v>0</v>
      </c>
      <c r="F36" s="42">
        <f ca="1">IF(Analyse!$E$3="X",INDIRECT("'DATA - økonomi'!F"&amp;4+15*$A36+4*$A36+0),0)+IF(Analyse!$E$4="X",INDIRECT("'DATA - økonomi'!F"&amp;4+15*$A36+4*$A36+1),0)+IF(Analyse!$E$104="X",INDIRECT("'DATA - økonomi'!F"&amp;4+15*$A36+4*$A36+2),0)+IF(Analyse!$E$105="X",INDIRECT("'DATA - økonomi'!F"&amp;4+15*$A36+4*$A36+3),0)+IF(Analyse!$E$106="X",INDIRECT("'DATA - økonomi'!F"&amp;4+15*$A36+4*$A36+4),0)+IF(Analyse!$E$107="X",INDIRECT("'DATA - økonomi'!F"&amp;4+15*$A36+4*$A36+5),0)+IF(Analyse!$E$108="X",INDIRECT("'DATA - økonomi'!F"&amp;4+15*$A36+4*$A36+6),0)+IF(Analyse!$E$109="X",INDIRECT("'DATA - økonomi'!F"&amp;4+15*$A36+4*$A36+7),0)+IF(Analyse!$E$110="X",INDIRECT("'DATA - økonomi'!F"&amp;4+15*$A36+4*$A36+8),0)+IF(Analyse!$E$111="X",INDIRECT("'DATA - økonomi'!F"&amp;4+15*$A36+4*$A36+9),0)+IF(Analyse!$E$112="X",INDIRECT("'DATA - økonomi'!F"&amp;4+15*$A36+4*$A36+10),0)+IF(Analyse!$E$115="X",INDIRECT("'DATA - økonomi'!F"&amp;4+15*$A36+4*$A36+11),0)+IF(Analyse!$E$116="X",INDIRECT("'DATA - økonomi'!F"&amp;4+15*$A36+4*$A36+12),0)+IF(Analyse!$E$117="X",INDIRECT("'DATA - økonomi'!F"&amp;4+15*$A36+4*$A36+13),0)+IF(Analyse!$E$129="X",INDIRECT("'DATA - økonomi'!F"&amp;4+15*$A36+4*$A36+14),0)</f>
        <v>0</v>
      </c>
      <c r="G36" s="42">
        <f ca="1">IF(Analyse!$E$3="X",INDIRECT("'DATA - økonomi'!G"&amp;4+15*$A36+4*$A36+0),0)+IF(Analyse!$E$4="X",INDIRECT("'DATA - økonomi'!G"&amp;4+15*$A36+4*$A36+1),0)+IF(Analyse!$E$104="X",INDIRECT("'DATA - økonomi'!G"&amp;4+15*$A36+4*$A36+2),0)+IF(Analyse!$E$105="X",INDIRECT("'DATA - økonomi'!G"&amp;4+15*$A36+4*$A36+3),0)+IF(Analyse!$E$106="X",INDIRECT("'DATA - økonomi'!G"&amp;4+15*$A36+4*$A36+4),0)+IF(Analyse!$E$107="X",INDIRECT("'DATA - økonomi'!G"&amp;4+15*$A36+4*$A36+5),0)+IF(Analyse!$E$108="X",INDIRECT("'DATA - økonomi'!G"&amp;4+15*$A36+4*$A36+6),0)+IF(Analyse!$E$109="X",INDIRECT("'DATA - økonomi'!G"&amp;4+15*$A36+4*$A36+7),0)+IF(Analyse!$E$110="X",INDIRECT("'DATA - økonomi'!G"&amp;4+15*$A36+4*$A36+8),0)+IF(Analyse!$E$111="X",INDIRECT("'DATA - økonomi'!G"&amp;4+15*$A36+4*$A36+9),0)+IF(Analyse!$E$112="X",INDIRECT("'DATA - økonomi'!G"&amp;4+15*$A36+4*$A36+10),0)+IF(Analyse!$E$115="X",INDIRECT("'DATA - økonomi'!G"&amp;4+15*$A36+4*$A36+11),0)+IF(Analyse!$E$116="X",INDIRECT("'DATA - økonomi'!G"&amp;4+15*$A36+4*$A36+12),0)+IF(Analyse!$E$117="X",INDIRECT("'DATA - økonomi'!G"&amp;4+15*$A36+4*$A36+13),0)+IF(Analyse!$E$129="X",INDIRECT("'DATA - økonomi'!G"&amp;4+15*$A36+4*$A36+14),0)</f>
        <v>0</v>
      </c>
      <c r="H36" s="42">
        <f ca="1">IF(Analyse!$E$3="X",INDIRECT("'DATA - økonomi'!H"&amp;4+15*$A36+4*$A36+0),0)+IF(Analyse!$E$4="X",INDIRECT("'DATA - økonomi'!H"&amp;4+15*$A36+4*$A36+1),0)+IF(Analyse!$E$104="X",INDIRECT("'DATA - økonomi'!H"&amp;4+15*$A36+4*$A36+2),0)+IF(Analyse!$E$105="X",INDIRECT("'DATA - økonomi'!H"&amp;4+15*$A36+4*$A36+3),0)+IF(Analyse!$E$106="X",INDIRECT("'DATA - økonomi'!H"&amp;4+15*$A36+4*$A36+4),0)+IF(Analyse!$E$107="X",INDIRECT("'DATA - økonomi'!H"&amp;4+15*$A36+4*$A36+5),0)+IF(Analyse!$E$108="X",INDIRECT("'DATA - økonomi'!H"&amp;4+15*$A36+4*$A36+6),0)+IF(Analyse!$E$109="X",INDIRECT("'DATA - økonomi'!H"&amp;4+15*$A36+4*$A36+7),0)+IF(Analyse!$E$110="X",INDIRECT("'DATA - økonomi'!H"&amp;4+15*$A36+4*$A36+8),0)+IF(Analyse!$E$111="X",INDIRECT("'DATA - økonomi'!H"&amp;4+15*$A36+4*$A36+9),0)+IF(Analyse!$E$112="X",INDIRECT("'DATA - økonomi'!H"&amp;4+15*$A36+4*$A36+10),0)+IF(Analyse!$E$115="X",INDIRECT("'DATA - økonomi'!H"&amp;4+15*$A36+4*$A36+11),0)+IF(Analyse!$E$116="X",INDIRECT("'DATA - økonomi'!H"&amp;4+15*$A36+4*$A36+12),0)+IF(Analyse!$E$117="X",INDIRECT("'DATA - økonomi'!H"&amp;4+15*$A36+4*$A36+13),0)+IF(Analyse!$E$129="X",INDIRECT("'DATA - økonomi'!H"&amp;4+15*$A36+4*$A36+14),0)</f>
        <v>0</v>
      </c>
      <c r="I36" s="42">
        <f ca="1">IF(Analyse!$E$3="X",INDIRECT("'DATA - økonomi'!I"&amp;4+15*$A36+4*$A36+0),0)+IF(Analyse!$E$4="X",INDIRECT("'DATA - økonomi'!I"&amp;4+15*$A36+4*$A36+1),0)+IF(Analyse!$E$104="X",INDIRECT("'DATA - økonomi'!I"&amp;4+15*$A36+4*$A36+2),0)+IF(Analyse!$E$105="X",INDIRECT("'DATA - økonomi'!I"&amp;4+15*$A36+4*$A36+3),0)+IF(Analyse!$E$106="X",INDIRECT("'DATA - økonomi'!I"&amp;4+15*$A36+4*$A36+4),0)+IF(Analyse!$E$107="X",INDIRECT("'DATA - økonomi'!I"&amp;4+15*$A36+4*$A36+5),0)+IF(Analyse!$E$108="X",INDIRECT("'DATA - økonomi'!I"&amp;4+15*$A36+4*$A36+6),0)+IF(Analyse!$E$109="X",INDIRECT("'DATA - økonomi'!I"&amp;4+15*$A36+4*$A36+7),0)+IF(Analyse!$E$110="X",INDIRECT("'DATA - økonomi'!I"&amp;4+15*$A36+4*$A36+8),0)+IF(Analyse!$E$111="X",INDIRECT("'DATA - økonomi'!I"&amp;4+15*$A36+4*$A36+9),0)+IF(Analyse!$E$112="X",INDIRECT("'DATA - økonomi'!I"&amp;4+15*$A36+4*$A36+10),0)+IF(Analyse!$E$115="X",INDIRECT("'DATA - økonomi'!I"&amp;4+15*$A36+4*$A36+11),0)+IF(Analyse!$E$116="X",INDIRECT("'DATA - økonomi'!I"&amp;4+15*$A36+4*$A36+12),0)+IF(Analyse!$E$117="X",INDIRECT("'DATA - økonomi'!I"&amp;4+15*$A36+4*$A36+13),0)+IF(Analyse!$E$129="X",INDIRECT("'DATA - økonomi'!I"&amp;4+15*$A36+4*$A36+14),0)</f>
        <v>0</v>
      </c>
      <c r="J36" s="42">
        <f ca="1">IF(Analyse!$E$3="X",INDIRECT("'DATA - økonomi'!J"&amp;4+15*$A36+4*$A36+0),0)+IF(Analyse!$E$4="X",INDIRECT("'DATA - økonomi'!J"&amp;4+15*$A36+4*$A36+1),0)+IF(Analyse!$E$104="X",INDIRECT("'DATA - økonomi'!J"&amp;4+15*$A36+4*$A36+2),0)+IF(Analyse!$E$105="X",INDIRECT("'DATA - økonomi'!J"&amp;4+15*$A36+4*$A36+3),0)+IF(Analyse!$E$106="X",INDIRECT("'DATA - økonomi'!J"&amp;4+15*$A36+4*$A36+4),0)+IF(Analyse!$E$107="X",INDIRECT("'DATA - økonomi'!J"&amp;4+15*$A36+4*$A36+5),0)+IF(Analyse!$E$108="X",INDIRECT("'DATA - økonomi'!J"&amp;4+15*$A36+4*$A36+6),0)+IF(Analyse!$E$109="X",INDIRECT("'DATA - økonomi'!J"&amp;4+15*$A36+4*$A36+7),0)+IF(Analyse!$E$110="X",INDIRECT("'DATA - økonomi'!J"&amp;4+15*$A36+4*$A36+8),0)+IF(Analyse!$E$111="X",INDIRECT("'DATA - økonomi'!J"&amp;4+15*$A36+4*$A36+9),0)+IF(Analyse!$E$112="X",INDIRECT("'DATA - økonomi'!J"&amp;4+15*$A36+4*$A36+10),0)+IF(Analyse!$E$115="X",INDIRECT("'DATA - økonomi'!J"&amp;4+15*$A36+4*$A36+11),0)+IF(Analyse!$E$116="X",INDIRECT("'DATA - økonomi'!J"&amp;4+15*$A36+4*$A36+12),0)+IF(Analyse!$E$117="X",INDIRECT("'DATA - økonomi'!J"&amp;4+15*$A36+4*$A36+13),0)+IF(Analyse!$E$129="X",INDIRECT("'DATA - økonomi'!J"&amp;4+15*$A36+4*$A36+14),0)</f>
        <v>0</v>
      </c>
      <c r="K36" s="42">
        <f ca="1">IF(Analyse!$E$3="X",INDIRECT("'DATA - økonomi'!K"&amp;4+15*$A36+4*$A36+0),0)+IF(Analyse!$E$4="X",INDIRECT("'DATA - økonomi'!K"&amp;4+15*$A36+4*$A36+1),0)+IF(Analyse!$E$104="X",INDIRECT("'DATA - økonomi'!K"&amp;4+15*$A36+4*$A36+2),0)+IF(Analyse!$E$105="X",INDIRECT("'DATA - økonomi'!K"&amp;4+15*$A36+4*$A36+3),0)+IF(Analyse!$E$106="X",INDIRECT("'DATA - økonomi'!K"&amp;4+15*$A36+4*$A36+4),0)+IF(Analyse!$E$107="X",INDIRECT("'DATA - økonomi'!K"&amp;4+15*$A36+4*$A36+5),0)+IF(Analyse!$E$108="X",INDIRECT("'DATA - økonomi'!K"&amp;4+15*$A36+4*$A36+6),0)+IF(Analyse!$E$109="X",INDIRECT("'DATA - økonomi'!K"&amp;4+15*$A36+4*$A36+7),0)+IF(Analyse!$E$110="X",INDIRECT("'DATA - økonomi'!K"&amp;4+15*$A36+4*$A36+8),0)+IF(Analyse!$E$111="X",INDIRECT("'DATA - økonomi'!K"&amp;4+15*$A36+4*$A36+9),0)+IF(Analyse!$E$112="X",INDIRECT("'DATA - økonomi'!K"&amp;4+15*$A36+4*$A36+10),0)+IF(Analyse!$E$115="X",INDIRECT("'DATA - økonomi'!K"&amp;4+15*$A36+4*$A36+11),0)+IF(Analyse!$E$116="X",INDIRECT("'DATA - økonomi'!K"&amp;4+15*$A36+4*$A36+12),0)+IF(Analyse!$E$117="X",INDIRECT("'DATA - økonomi'!K"&amp;4+15*$A36+4*$A36+13),0)+IF(Analyse!$E$129="X",INDIRECT("'DATA - økonomi'!K"&amp;4+15*$A36+4*$A36+14),0)</f>
        <v>0</v>
      </c>
      <c r="L36" s="42">
        <f ca="1">IF(Analyse!$E$3="X",INDIRECT("'DATA - økonomi'!L"&amp;4+15*$A36+4*$A36+0),0)+IF(Analyse!$E$4="X",INDIRECT("'DATA - økonomi'!L"&amp;4+15*$A36+4*$A36+1),0)+IF(Analyse!$E$104="X",INDIRECT("'DATA - økonomi'!L"&amp;4+15*$A36+4*$A36+2),0)+IF(Analyse!$E$105="X",INDIRECT("'DATA - økonomi'!L"&amp;4+15*$A36+4*$A36+3),0)+IF(Analyse!$E$106="X",INDIRECT("'DATA - økonomi'!L"&amp;4+15*$A36+4*$A36+4),0)+IF(Analyse!$E$107="X",INDIRECT("'DATA - økonomi'!L"&amp;4+15*$A36+4*$A36+5),0)+IF(Analyse!$E$108="X",INDIRECT("'DATA - økonomi'!L"&amp;4+15*$A36+4*$A36+6),0)+IF(Analyse!$E$109="X",INDIRECT("'DATA - økonomi'!L"&amp;4+15*$A36+4*$A36+7),0)+IF(Analyse!$E$110="X",INDIRECT("'DATA - økonomi'!L"&amp;4+15*$A36+4*$A36+8),0)+IF(Analyse!$E$111="X",INDIRECT("'DATA - økonomi'!L"&amp;4+15*$A36+4*$A36+9),0)+IF(Analyse!$E$112="X",INDIRECT("'DATA - økonomi'!L"&amp;4+15*$A36+4*$A36+10),0)+IF(Analyse!$E$115="X",INDIRECT("'DATA - økonomi'!L"&amp;4+15*$A36+4*$A36+11),0)+IF(Analyse!$E$116="X",INDIRECT("'DATA - økonomi'!L"&amp;4+15*$A36+4*$A36+12),0)+IF(Analyse!$E$117="X",INDIRECT("'DATA - økonomi'!L"&amp;4+15*$A36+4*$A36+13),0)+IF(Analyse!$E$129="X",INDIRECT("'DATA - økonomi'!L"&amp;4+15*$A36+4*$A36+14),0)</f>
        <v>0</v>
      </c>
      <c r="M36" s="42">
        <f ca="1">IF(Analyse!$E$3="X",INDIRECT("'DATA - økonomi'!M"&amp;4+15*$A36+4*$A36+0),0)+IF(Analyse!$E$4="X",INDIRECT("'DATA - økonomi'!M"&amp;4+15*$A36+4*$A36+1),0)+IF(Analyse!$E$104="X",INDIRECT("'DATA - økonomi'!M"&amp;4+15*$A36+4*$A36+2),0)+IF(Analyse!$E$105="X",INDIRECT("'DATA - økonomi'!M"&amp;4+15*$A36+4*$A36+3),0)+IF(Analyse!$E$106="X",INDIRECT("'DATA - økonomi'!M"&amp;4+15*$A36+4*$A36+4),0)+IF(Analyse!$E$107="X",INDIRECT("'DATA - økonomi'!M"&amp;4+15*$A36+4*$A36+5),0)+IF(Analyse!$E$108="X",INDIRECT("'DATA - økonomi'!M"&amp;4+15*$A36+4*$A36+6),0)+IF(Analyse!$E$109="X",INDIRECT("'DATA - økonomi'!M"&amp;4+15*$A36+4*$A36+7),0)+IF(Analyse!$E$110="X",INDIRECT("'DATA - økonomi'!M"&amp;4+15*$A36+4*$A36+8),0)+IF(Analyse!$E$111="X",INDIRECT("'DATA - økonomi'!M"&amp;4+15*$A36+4*$A36+9),0)+IF(Analyse!$E$112="X",INDIRECT("'DATA - økonomi'!M"&amp;4+15*$A36+4*$A36+10),0)+IF(Analyse!$E$115="X",INDIRECT("'DATA - økonomi'!M"&amp;4+15*$A36+4*$A36+11),0)+IF(Analyse!$E$116="X",INDIRECT("'DATA - økonomi'!M"&amp;4+15*$A36+4*$A36+12),0)+IF(Analyse!$E$117="X",INDIRECT("'DATA - økonomi'!M"&amp;4+15*$A36+4*$A36+13),0)+IF(Analyse!$E$129="X",INDIRECT("'DATA - økonomi'!M"&amp;4+15*$A36+4*$A36+14),0)</f>
        <v>0</v>
      </c>
      <c r="N36" s="38"/>
      <c r="O36" s="41" t="s">
        <v>44</v>
      </c>
      <c r="P36" s="42">
        <f ca="1">IF(Analyse!$E$3="X",INDIRECT("'DATA - økonomi'!P"&amp;4+15*$A36+4*$A36+0),0)+IF(Analyse!$E$4="X",INDIRECT("'DATA - økonomi'!P"&amp;4+15*$A36+4*$A36+1),0)+IF(Analyse!$E$104="X",INDIRECT("'DATA - økonomi'!P"&amp;4+15*$A36+4*$A36+2),0)+IF(Analyse!$E$105="X",INDIRECT("'DATA - økonomi'!P"&amp;4+15*$A36+4*$A36+3),0)+IF(Analyse!$E$106="X",INDIRECT("'DATA - økonomi'!P"&amp;4+15*$A36+4*$A36+4),0)+IF(Analyse!$E$107="X",INDIRECT("'DATA - økonomi'!P"&amp;4+15*$A36+4*$A36+5),0)+IF(Analyse!$E$108="X",INDIRECT("'DATA - økonomi'!P"&amp;4+15*$A36+4*$A36+6),0)+IF(Analyse!$E$109="X",INDIRECT("'DATA - økonomi'!P"&amp;4+15*$A36+4*$A36+7),0)+IF(Analyse!$E$110="X",INDIRECT("'DATA - økonomi'!P"&amp;4+15*$A36+4*$A36+8),0)+IF(Analyse!$E$111="X",INDIRECT("'DATA - økonomi'!P"&amp;4+15*$A36+4*$A36+9),0)+IF(Analyse!$E$112="X",INDIRECT("'DATA - økonomi'!P"&amp;4+15*$A36+4*$A36+10),0)+IF(Analyse!$E$115="X",INDIRECT("'DATA - økonomi'!P"&amp;4+15*$A36+4*$A36+11),0)+IF(Analyse!$E$116="X",INDIRECT("'DATA - økonomi'!P"&amp;4+15*$A36+4*$A36+12),0)+IF(Analyse!$E$117="X",INDIRECT("'DATA - økonomi'!P"&amp;4+15*$A36+4*$A36+13),0)+IF(Analyse!$E$129="X",INDIRECT("'DATA - økonomi'!P"&amp;4+15*$A36+4*$A36+14),0)</f>
        <v>0</v>
      </c>
      <c r="Q36" s="42">
        <f ca="1">IF(Analyse!$E$3="X",INDIRECT("'DATA - økonomi'!Q"&amp;4+15*$A36+4*$A36+0),0)+IF(Analyse!$E$4="X",INDIRECT("'DATA - økonomi'!Q"&amp;4+15*$A36+4*$A36+1),0)+IF(Analyse!$E$104="X",INDIRECT("'DATA - økonomi'!Q"&amp;4+15*$A36+4*$A36+2),0)+IF(Analyse!$E$105="X",INDIRECT("'DATA - økonomi'!Q"&amp;4+15*$A36+4*$A36+3),0)+IF(Analyse!$E$106="X",INDIRECT("'DATA - økonomi'!Q"&amp;4+15*$A36+4*$A36+4),0)+IF(Analyse!$E$107="X",INDIRECT("'DATA - økonomi'!Q"&amp;4+15*$A36+4*$A36+5),0)+IF(Analyse!$E$108="X",INDIRECT("'DATA - økonomi'!Q"&amp;4+15*$A36+4*$A36+6),0)+IF(Analyse!$E$109="X",INDIRECT("'DATA - økonomi'!Q"&amp;4+15*$A36+4*$A36+7),0)+IF(Analyse!$E$110="X",INDIRECT("'DATA - økonomi'!Q"&amp;4+15*$A36+4*$A36+8),0)+IF(Analyse!$E$111="X",INDIRECT("'DATA - økonomi'!Q"&amp;4+15*$A36+4*$A36+9),0)+IF(Analyse!$E$112="X",INDIRECT("'DATA - økonomi'!Q"&amp;4+15*$A36+4*$A36+10),0)+IF(Analyse!$E$115="X",INDIRECT("'DATA - økonomi'!Q"&amp;4+15*$A36+4*$A36+11),0)+IF(Analyse!$E$116="X",INDIRECT("'DATA - økonomi'!Q"&amp;4+15*$A36+4*$A36+12),0)+IF(Analyse!$E$117="X",INDIRECT("'DATA - økonomi'!Q"&amp;4+15*$A36+4*$A36+13),0)+IF(Analyse!$E$129="X",INDIRECT("'DATA - økonomi'!Q"&amp;4+15*$A36+4*$A36+14),0)</f>
        <v>0</v>
      </c>
      <c r="R36" s="42">
        <f ca="1">IF(Analyse!$E$3="X",INDIRECT("'DATA - økonomi'!R"&amp;4+15*$A36+4*$A36+0),0)+IF(Analyse!$E$4="X",INDIRECT("'DATA - økonomi'!R"&amp;4+15*$A36+4*$A36+1),0)+IF(Analyse!$E$104="X",INDIRECT("'DATA - økonomi'!R"&amp;4+15*$A36+4*$A36+2),0)+IF(Analyse!$E$105="X",INDIRECT("'DATA - økonomi'!R"&amp;4+15*$A36+4*$A36+3),0)+IF(Analyse!$E$106="X",INDIRECT("'DATA - økonomi'!R"&amp;4+15*$A36+4*$A36+4),0)+IF(Analyse!$E$107="X",INDIRECT("'DATA - økonomi'!R"&amp;4+15*$A36+4*$A36+5),0)+IF(Analyse!$E$108="X",INDIRECT("'DATA - økonomi'!R"&amp;4+15*$A36+4*$A36+6),0)+IF(Analyse!$E$109="X",INDIRECT("'DATA - økonomi'!R"&amp;4+15*$A36+4*$A36+7),0)+IF(Analyse!$E$110="X",INDIRECT("'DATA - økonomi'!R"&amp;4+15*$A36+4*$A36+8),0)+IF(Analyse!$E$111="X",INDIRECT("'DATA - økonomi'!R"&amp;4+15*$A36+4*$A36+9),0)+IF(Analyse!$E$112="X",INDIRECT("'DATA - økonomi'!R"&amp;4+15*$A36+4*$A36+10),0)+IF(Analyse!$E$115="X",INDIRECT("'DATA - økonomi'!R"&amp;4+15*$A36+4*$A36+11),0)+IF(Analyse!$E$116="X",INDIRECT("'DATA - økonomi'!R"&amp;4+15*$A36+4*$A36+12),0)+IF(Analyse!$E$117="X",INDIRECT("'DATA - økonomi'!R"&amp;4+15*$A36+4*$A36+13),0)+IF(Analyse!$E$129="X",INDIRECT("'DATA - økonomi'!R"&amp;4+15*$A36+4*$A36+14),0)</f>
        <v>0</v>
      </c>
      <c r="S36" s="42">
        <f ca="1">IF(Analyse!$E$3="X",INDIRECT("'DATA - økonomi'!S"&amp;4+15*$A36+4*$A36+0),0)+IF(Analyse!$E$4="X",INDIRECT("'DATA - økonomi'!S"&amp;4+15*$A36+4*$A36+1),0)+IF(Analyse!$E$104="X",INDIRECT("'DATA - økonomi'!S"&amp;4+15*$A36+4*$A36+2),0)+IF(Analyse!$E$105="X",INDIRECT("'DATA - økonomi'!S"&amp;4+15*$A36+4*$A36+3),0)+IF(Analyse!$E$106="X",INDIRECT("'DATA - økonomi'!S"&amp;4+15*$A36+4*$A36+4),0)+IF(Analyse!$E$107="X",INDIRECT("'DATA - økonomi'!S"&amp;4+15*$A36+4*$A36+5),0)+IF(Analyse!$E$108="X",INDIRECT("'DATA - økonomi'!S"&amp;4+15*$A36+4*$A36+6),0)+IF(Analyse!$E$109="X",INDIRECT("'DATA - økonomi'!S"&amp;4+15*$A36+4*$A36+7),0)+IF(Analyse!$E$110="X",INDIRECT("'DATA - økonomi'!S"&amp;4+15*$A36+4*$A36+8),0)+IF(Analyse!$E$111="X",INDIRECT("'DATA - økonomi'!S"&amp;4+15*$A36+4*$A36+9),0)+IF(Analyse!$E$112="X",INDIRECT("'DATA - økonomi'!S"&amp;4+15*$A36+4*$A36+10),0)+IF(Analyse!$E$115="X",INDIRECT("'DATA - økonomi'!S"&amp;4+15*$A36+4*$A36+11),0)+IF(Analyse!$E$116="X",INDIRECT("'DATA - økonomi'!S"&amp;4+15*$A36+4*$A36+12),0)+IF(Analyse!$E$117="X",INDIRECT("'DATA - økonomi'!S"&amp;4+15*$A36+4*$A36+13),0)+IF(Analyse!$E$129="X",INDIRECT("'DATA - økonomi'!S"&amp;4+15*$A36+4*$A36+14),0)</f>
        <v>0</v>
      </c>
      <c r="T36" s="42">
        <f ca="1">IF(Analyse!$E$3="X",INDIRECT("'DATA - økonomi'!T"&amp;4+15*$A36+4*$A36+0),0)+IF(Analyse!$E$4="X",INDIRECT("'DATA - økonomi'!T"&amp;4+15*$A36+4*$A36+1),0)+IF(Analyse!$E$104="X",INDIRECT("'DATA - økonomi'!T"&amp;4+15*$A36+4*$A36+2),0)+IF(Analyse!$E$105="X",INDIRECT("'DATA - økonomi'!T"&amp;4+15*$A36+4*$A36+3),0)+IF(Analyse!$E$106="X",INDIRECT("'DATA - økonomi'!T"&amp;4+15*$A36+4*$A36+4),0)+IF(Analyse!$E$107="X",INDIRECT("'DATA - økonomi'!T"&amp;4+15*$A36+4*$A36+5),0)+IF(Analyse!$E$108="X",INDIRECT("'DATA - økonomi'!T"&amp;4+15*$A36+4*$A36+6),0)+IF(Analyse!$E$109="X",INDIRECT("'DATA - økonomi'!T"&amp;4+15*$A36+4*$A36+7),0)+IF(Analyse!$E$110="X",INDIRECT("'DATA - økonomi'!T"&amp;4+15*$A36+4*$A36+8),0)+IF(Analyse!$E$111="X",INDIRECT("'DATA - økonomi'!T"&amp;4+15*$A36+4*$A36+9),0)+IF(Analyse!$E$112="X",INDIRECT("'DATA - økonomi'!T"&amp;4+15*$A36+4*$A36+10),0)+IF(Analyse!$E$115="X",INDIRECT("'DATA - økonomi'!T"&amp;4+15*$A36+4*$A36+11),0)+IF(Analyse!$E$116="X",INDIRECT("'DATA - økonomi'!T"&amp;4+15*$A36+4*$A36+12),0)+IF(Analyse!$E$117="X",INDIRECT("'DATA - økonomi'!T"&amp;4+15*$A36+4*$A36+13),0)+IF(Analyse!$E$129="X",INDIRECT("'DATA - økonomi'!T"&amp;4+15*$A36+4*$A36+14),0)</f>
        <v>0</v>
      </c>
      <c r="U36" s="42">
        <f ca="1">IF(Analyse!$E$3="X",INDIRECT("'DATA - økonomi'!U"&amp;4+15*$A36+4*$A36+0),0)+IF(Analyse!$E$4="X",INDIRECT("'DATA - økonomi'!U"&amp;4+15*$A36+4*$A36+1),0)+IF(Analyse!$E$104="X",INDIRECT("'DATA - økonomi'!U"&amp;4+15*$A36+4*$A36+2),0)+IF(Analyse!$E$105="X",INDIRECT("'DATA - økonomi'!U"&amp;4+15*$A36+4*$A36+3),0)+IF(Analyse!$E$106="X",INDIRECT("'DATA - økonomi'!U"&amp;4+15*$A36+4*$A36+4),0)+IF(Analyse!$E$107="X",INDIRECT("'DATA - økonomi'!U"&amp;4+15*$A36+4*$A36+5),0)+IF(Analyse!$E$108="X",INDIRECT("'DATA - økonomi'!U"&amp;4+15*$A36+4*$A36+6),0)+IF(Analyse!$E$109="X",INDIRECT("'DATA - økonomi'!U"&amp;4+15*$A36+4*$A36+7),0)+IF(Analyse!$E$110="X",INDIRECT("'DATA - økonomi'!U"&amp;4+15*$A36+4*$A36+8),0)+IF(Analyse!$E$111="X",INDIRECT("'DATA - økonomi'!U"&amp;4+15*$A36+4*$A36+9),0)+IF(Analyse!$E$112="X",INDIRECT("'DATA - økonomi'!U"&amp;4+15*$A36+4*$A36+10),0)+IF(Analyse!$E$115="X",INDIRECT("'DATA - økonomi'!U"&amp;4+15*$A36+4*$A36+11),0)+IF(Analyse!$E$116="X",INDIRECT("'DATA - økonomi'!U"&amp;4+15*$A36+4*$A36+12),0)+IF(Analyse!$E$117="X",INDIRECT("'DATA - økonomi'!U"&amp;4+15*$A36+4*$A36+13),0)+IF(Analyse!$E$129="X",INDIRECT("'DATA - økonomi'!U"&amp;4+15*$A36+4*$A36+14),0)</f>
        <v>0</v>
      </c>
      <c r="V36" s="42">
        <f ca="1">IF(Analyse!$E$3="X",INDIRECT("'DATA - økonomi'!V"&amp;4+15*$A36+4*$A36+0),0)+IF(Analyse!$E$4="X",INDIRECT("'DATA - økonomi'!V"&amp;4+15*$A36+4*$A36+1),0)+IF(Analyse!$E$104="X",INDIRECT("'DATA - økonomi'!V"&amp;4+15*$A36+4*$A36+2),0)+IF(Analyse!$E$105="X",INDIRECT("'DATA - økonomi'!V"&amp;4+15*$A36+4*$A36+3),0)+IF(Analyse!$E$106="X",INDIRECT("'DATA - økonomi'!V"&amp;4+15*$A36+4*$A36+4),0)+IF(Analyse!$E$107="X",INDIRECT("'DATA - økonomi'!V"&amp;4+15*$A36+4*$A36+5),0)+IF(Analyse!$E$108="X",INDIRECT("'DATA - økonomi'!V"&amp;4+15*$A36+4*$A36+6),0)+IF(Analyse!$E$109="X",INDIRECT("'DATA - økonomi'!V"&amp;4+15*$A36+4*$A36+7),0)+IF(Analyse!$E$110="X",INDIRECT("'DATA - økonomi'!V"&amp;4+15*$A36+4*$A36+8),0)+IF(Analyse!$E$111="X",INDIRECT("'DATA - økonomi'!V"&amp;4+15*$A36+4*$A36+9),0)+IF(Analyse!$E$112="X",INDIRECT("'DATA - økonomi'!V"&amp;4+15*$A36+4*$A36+10),0)+IF(Analyse!$E$115="X",INDIRECT("'DATA - økonomi'!V"&amp;4+15*$A36+4*$A36+11),0)+IF(Analyse!$E$116="X",INDIRECT("'DATA - økonomi'!V"&amp;4+15*$A36+4*$A36+12),0)+IF(Analyse!$E$117="X",INDIRECT("'DATA - økonomi'!V"&amp;4+15*$A36+4*$A36+13),0)+IF(Analyse!$E$129="X",INDIRECT("'DATA - økonomi'!V"&amp;4+15*$A36+4*$A36+14),0)</f>
        <v>0</v>
      </c>
      <c r="W36" s="42">
        <f ca="1">IF(Analyse!$E$3="X",INDIRECT("'DATA - økonomi'!W"&amp;4+15*$A36+4*$A36+0),0)+IF(Analyse!$E$4="X",INDIRECT("'DATA - økonomi'!W"&amp;4+15*$A36+4*$A36+1),0)+IF(Analyse!$E$104="X",INDIRECT("'DATA - økonomi'!W"&amp;4+15*$A36+4*$A36+2),0)+IF(Analyse!$E$105="X",INDIRECT("'DATA - økonomi'!W"&amp;4+15*$A36+4*$A36+3),0)+IF(Analyse!$E$106="X",INDIRECT("'DATA - økonomi'!W"&amp;4+15*$A36+4*$A36+4),0)+IF(Analyse!$E$107="X",INDIRECT("'DATA - økonomi'!W"&amp;4+15*$A36+4*$A36+5),0)+IF(Analyse!$E$108="X",INDIRECT("'DATA - økonomi'!W"&amp;4+15*$A36+4*$A36+6),0)+IF(Analyse!$E$109="X",INDIRECT("'DATA - økonomi'!W"&amp;4+15*$A36+4*$A36+7),0)+IF(Analyse!$E$110="X",INDIRECT("'DATA - økonomi'!W"&amp;4+15*$A36+4*$A36+8),0)+IF(Analyse!$E$111="X",INDIRECT("'DATA - økonomi'!W"&amp;4+15*$A36+4*$A36+9),0)+IF(Analyse!$E$112="X",INDIRECT("'DATA - økonomi'!W"&amp;4+15*$A36+4*$A36+10),0)+IF(Analyse!$E$115="X",INDIRECT("'DATA - økonomi'!W"&amp;4+15*$A36+4*$A36+11),0)+IF(Analyse!$E$116="X",INDIRECT("'DATA - økonomi'!W"&amp;4+15*$A36+4*$A36+12),0)+IF(Analyse!$E$117="X",INDIRECT("'DATA - økonomi'!W"&amp;4+15*$A36+4*$A36+13),0)+IF(Analyse!$E$129="X",INDIRECT("'DATA - økonomi'!W"&amp;4+15*$A36+4*$A36+14),0)</f>
        <v>0</v>
      </c>
      <c r="X36" s="42">
        <f ca="1">IF(Analyse!$E$3="X",INDIRECT("'DATA - økonomi'!X"&amp;4+15*$A36+4*$A36+0),0)+IF(Analyse!$E$4="X",INDIRECT("'DATA - økonomi'!X"&amp;4+15*$A36+4*$A36+1),0)+IF(Analyse!$E$104="X",INDIRECT("'DATA - økonomi'!X"&amp;4+15*$A36+4*$A36+2),0)+IF(Analyse!$E$105="X",INDIRECT("'DATA - økonomi'!X"&amp;4+15*$A36+4*$A36+3),0)+IF(Analyse!$E$106="X",INDIRECT("'DATA - økonomi'!X"&amp;4+15*$A36+4*$A36+4),0)+IF(Analyse!$E$107="X",INDIRECT("'DATA - økonomi'!X"&amp;4+15*$A36+4*$A36+5),0)+IF(Analyse!$E$108="X",INDIRECT("'DATA - økonomi'!X"&amp;4+15*$A36+4*$A36+6),0)+IF(Analyse!$E$109="X",INDIRECT("'DATA - økonomi'!X"&amp;4+15*$A36+4*$A36+7),0)+IF(Analyse!$E$110="X",INDIRECT("'DATA - økonomi'!X"&amp;4+15*$A36+4*$A36+8),0)+IF(Analyse!$E$111="X",INDIRECT("'DATA - økonomi'!X"&amp;4+15*$A36+4*$A36+9),0)+IF(Analyse!$E$112="X",INDIRECT("'DATA - økonomi'!X"&amp;4+15*$A36+4*$A36+10),0)+IF(Analyse!$E$115="X",INDIRECT("'DATA - økonomi'!X"&amp;4+15*$A36+4*$A36+11),0)+IF(Analyse!$E$116="X",INDIRECT("'DATA - økonomi'!X"&amp;4+15*$A36+4*$A36+12),0)+IF(Analyse!$E$117="X",INDIRECT("'DATA - økonomi'!X"&amp;4+15*$A36+4*$A36+13),0)+IF(Analyse!$E$129="X",INDIRECT("'DATA - økonomi'!X"&amp;4+15*$A36+4*$A36+14),0)</f>
        <v>0</v>
      </c>
      <c r="Y36" s="42">
        <f ca="1">IF(Analyse!$E$3="X",INDIRECT("'DATA - økonomi'!Y"&amp;4+15*$A36+4*$A36+0),0)+IF(Analyse!$E$4="X",INDIRECT("'DATA - økonomi'!Y"&amp;4+15*$A36+4*$A36+1),0)+IF(Analyse!$E$104="X",INDIRECT("'DATA - økonomi'!Y"&amp;4+15*$A36+4*$A36+2),0)+IF(Analyse!$E$105="X",INDIRECT("'DATA - økonomi'!Y"&amp;4+15*$A36+4*$A36+3),0)+IF(Analyse!$E$106="X",INDIRECT("'DATA - økonomi'!Y"&amp;4+15*$A36+4*$A36+4),0)+IF(Analyse!$E$107="X",INDIRECT("'DATA - økonomi'!Y"&amp;4+15*$A36+4*$A36+5),0)+IF(Analyse!$E$108="X",INDIRECT("'DATA - økonomi'!Y"&amp;4+15*$A36+4*$A36+6),0)+IF(Analyse!$E$109="X",INDIRECT("'DATA - økonomi'!Y"&amp;4+15*$A36+4*$A36+7),0)+IF(Analyse!$E$110="X",INDIRECT("'DATA - økonomi'!Y"&amp;4+15*$A36+4*$A36+8),0)+IF(Analyse!$E$111="X",INDIRECT("'DATA - økonomi'!Y"&amp;4+15*$A36+4*$A36+9),0)+IF(Analyse!$E$112="X",INDIRECT("'DATA - økonomi'!Y"&amp;4+15*$A36+4*$A36+10),0)+IF(Analyse!$E$115="X",INDIRECT("'DATA - økonomi'!Y"&amp;4+15*$A36+4*$A36+11),0)+IF(Analyse!$E$116="X",INDIRECT("'DATA - økonomi'!Y"&amp;4+15*$A36+4*$A36+12),0)+IF(Analyse!$E$117="X",INDIRECT("'DATA - økonomi'!Y"&amp;4+15*$A36+4*$A36+13),0)+IF(Analyse!$E$129="X",INDIRECT("'DATA - økonomi'!Y"&amp;4+15*$A36+4*$A36+14),0)</f>
        <v>0</v>
      </c>
      <c r="Z36" s="42">
        <f ca="1">IF(Analyse!$E$3="X",INDIRECT("'DATA - økonomi'!Z"&amp;4+15*$A36+4*$A36+0),0)+IF(Analyse!$E$4="X",INDIRECT("'DATA - økonomi'!Z"&amp;4+15*$A36+4*$A36+1),0)+IF(Analyse!$E$104="X",INDIRECT("'DATA - økonomi'!Z"&amp;4+15*$A36+4*$A36+2),0)+IF(Analyse!$E$105="X",INDIRECT("'DATA - økonomi'!Z"&amp;4+15*$A36+4*$A36+3),0)+IF(Analyse!$E$106="X",INDIRECT("'DATA - økonomi'!Z"&amp;4+15*$A36+4*$A36+4),0)+IF(Analyse!$E$107="X",INDIRECT("'DATA - økonomi'!Z"&amp;4+15*$A36+4*$A36+5),0)+IF(Analyse!$E$108="X",INDIRECT("'DATA - økonomi'!Z"&amp;4+15*$A36+4*$A36+6),0)+IF(Analyse!$E$109="X",INDIRECT("'DATA - økonomi'!Z"&amp;4+15*$A36+4*$A36+7),0)+IF(Analyse!$E$110="X",INDIRECT("'DATA - økonomi'!Z"&amp;4+15*$A36+4*$A36+8),0)+IF(Analyse!$E$111="X",INDIRECT("'DATA - økonomi'!Z"&amp;4+15*$A36+4*$A36+9),0)+IF(Analyse!$E$112="X",INDIRECT("'DATA - økonomi'!Z"&amp;4+15*$A36+4*$A36+10),0)+IF(Analyse!$E$115="X",INDIRECT("'DATA - økonomi'!Z"&amp;4+15*$A36+4*$A36+11),0)+IF(Analyse!$E$116="X",INDIRECT("'DATA - økonomi'!Z"&amp;4+15*$A36+4*$A36+12),0)+IF(Analyse!$E$117="X",INDIRECT("'DATA - økonomi'!Z"&amp;4+15*$A36+4*$A36+13),0)+IF(Analyse!$E$129="X",INDIRECT("'DATA - økonomi'!Z"&amp;4+15*$A36+4*$A36+14),0)</f>
        <v>0</v>
      </c>
      <c r="AA36" s="36"/>
      <c r="AB36" s="41" t="s">
        <v>44</v>
      </c>
      <c r="AC36" s="42">
        <f ca="1">IF(Analyse!$E$3="X",INDIRECT("'DATA - økonomi'!AC"&amp;4+15*$A36+4*$A36+0),0)+IF(Analyse!$E$4="X",INDIRECT("'DATA - økonomi'!AC"&amp;4+15*$A36+4*$A36+1),0)+IF(Analyse!$E$104="X",INDIRECT("'DATA - økonomi'!AC"&amp;4+15*$A36+4*$A36+2),0)+IF(Analyse!$E$105="X",INDIRECT("'DATA - økonomi'!AC"&amp;4+15*$A36+4*$A36+3),0)+IF(Analyse!$E$106="X",INDIRECT("'DATA - økonomi'!AC"&amp;4+15*$A36+4*$A36+4),0)+IF(Analyse!$E$107="X",INDIRECT("'DATA - økonomi'!AC"&amp;4+15*$A36+4*$A36+5),0)+IF(Analyse!$E$108="X",INDIRECT("'DATA - økonomi'!AC"&amp;4+15*$A36+4*$A36+6),0)+IF(Analyse!$E$109="X",INDIRECT("'DATA - økonomi'!AC"&amp;4+15*$A36+4*$A36+7),0)+IF(Analyse!$E$110="X",INDIRECT("'DATA - økonomi'!AC"&amp;4+15*$A36+4*$A36+8),0)+IF(Analyse!$E$111="X",INDIRECT("'DATA - økonomi'!AC"&amp;4+15*$A36+4*$A36+9),0)+IF(Analyse!$E$112="X",INDIRECT("'DATA - økonomi'!AC"&amp;4+15*$A36+4*$A36+10),0)+IF(Analyse!$E$115="X",INDIRECT("'DATA - økonomi'!AC"&amp;4+15*$A36+4*$A36+11),0)+IF(Analyse!$E$116="X",INDIRECT("'DATA - økonomi'!AC"&amp;4+15*$A36+4*$A36+12),0)+IF(Analyse!$E$117="X",INDIRECT("'DATA - økonomi'!AC"&amp;4+15*$A36+4*$A36+13),0)+IF(Analyse!$E$129="X",INDIRECT("'DATA - økonomi'!AC"&amp;4+15*$A36+4*$A36+14),0)</f>
        <v>0</v>
      </c>
      <c r="AD36" s="42">
        <f ca="1">IF(Analyse!$E$3="X",INDIRECT("'DATA - økonomi'!AD"&amp;4+15*$A36+4*$A36+0),0)+IF(Analyse!$E$4="X",INDIRECT("'DATA - økonomi'!AD"&amp;4+15*$A36+4*$A36+1),0)+IF(Analyse!$E$104="X",INDIRECT("'DATA - økonomi'!AD"&amp;4+15*$A36+4*$A36+2),0)+IF(Analyse!$E$105="X",INDIRECT("'DATA - økonomi'!AD"&amp;4+15*$A36+4*$A36+3),0)+IF(Analyse!$E$106="X",INDIRECT("'DATA - økonomi'!AD"&amp;4+15*$A36+4*$A36+4),0)+IF(Analyse!$E$107="X",INDIRECT("'DATA - økonomi'!AD"&amp;4+15*$A36+4*$A36+5),0)+IF(Analyse!$E$108="X",INDIRECT("'DATA - økonomi'!AD"&amp;4+15*$A36+4*$A36+6),0)+IF(Analyse!$E$109="X",INDIRECT("'DATA - økonomi'!AD"&amp;4+15*$A36+4*$A36+7),0)+IF(Analyse!$E$110="X",INDIRECT("'DATA - økonomi'!AD"&amp;4+15*$A36+4*$A36+8),0)+IF(Analyse!$E$111="X",INDIRECT("'DATA - økonomi'!AD"&amp;4+15*$A36+4*$A36+9),0)+IF(Analyse!$E$112="X",INDIRECT("'DATA - økonomi'!AD"&amp;4+15*$A36+4*$A36+10),0)+IF(Analyse!$E$115="X",INDIRECT("'DATA - økonomi'!AD"&amp;4+15*$A36+4*$A36+11),0)+IF(Analyse!$E$116="X",INDIRECT("'DATA - økonomi'!AD"&amp;4+15*$A36+4*$A36+12),0)+IF(Analyse!$E$117="X",INDIRECT("'DATA - økonomi'!AD"&amp;4+15*$A36+4*$A36+13),0)+IF(Analyse!$E$129="X",INDIRECT("'DATA - økonomi'!AD"&amp;4+15*$A36+4*$A36+14),0)</f>
        <v>0</v>
      </c>
      <c r="AE36" s="42">
        <f ca="1">IF(Analyse!$E$3="X",INDIRECT("'DATA - økonomi'!AE"&amp;4+15*$A36+4*$A36+0),0)+IF(Analyse!$E$4="X",INDIRECT("'DATA - økonomi'!AE"&amp;4+15*$A36+4*$A36+1),0)+IF(Analyse!$E$104="X",INDIRECT("'DATA - økonomi'!AE"&amp;4+15*$A36+4*$A36+2),0)+IF(Analyse!$E$105="X",INDIRECT("'DATA - økonomi'!AE"&amp;4+15*$A36+4*$A36+3),0)+IF(Analyse!$E$106="X",INDIRECT("'DATA - økonomi'!AE"&amp;4+15*$A36+4*$A36+4),0)+IF(Analyse!$E$107="X",INDIRECT("'DATA - økonomi'!AE"&amp;4+15*$A36+4*$A36+5),0)+IF(Analyse!$E$108="X",INDIRECT("'DATA - økonomi'!AE"&amp;4+15*$A36+4*$A36+6),0)+IF(Analyse!$E$109="X",INDIRECT("'DATA - økonomi'!AE"&amp;4+15*$A36+4*$A36+7),0)+IF(Analyse!$E$110="X",INDIRECT("'DATA - økonomi'!AE"&amp;4+15*$A36+4*$A36+8),0)+IF(Analyse!$E$111="X",INDIRECT("'DATA - økonomi'!AE"&amp;4+15*$A36+4*$A36+9),0)+IF(Analyse!$E$112="X",INDIRECT("'DATA - økonomi'!AE"&amp;4+15*$A36+4*$A36+10),0)+IF(Analyse!$E$115="X",INDIRECT("'DATA - økonomi'!AE"&amp;4+15*$A36+4*$A36+11),0)+IF(Analyse!$E$116="X",INDIRECT("'DATA - økonomi'!AE"&amp;4+15*$A36+4*$A36+12),0)+IF(Analyse!$E$117="X",INDIRECT("'DATA - økonomi'!AE"&amp;4+15*$A36+4*$A36+13),0)+IF(Analyse!$E$129="X",INDIRECT("'DATA - økonomi'!AE"&amp;4+15*$A36+4*$A36+14),0)</f>
        <v>0</v>
      </c>
      <c r="AF36" s="42">
        <f ca="1">IF(Analyse!$E$3="X",INDIRECT("'DATA - økonomi'!AF"&amp;4+15*$A36+4*$A36+0),0)+IF(Analyse!$E$4="X",INDIRECT("'DATA - økonomi'!AF"&amp;4+15*$A36+4*$A36+1),0)+IF(Analyse!$E$104="X",INDIRECT("'DATA - økonomi'!AF"&amp;4+15*$A36+4*$A36+2),0)+IF(Analyse!$E$105="X",INDIRECT("'DATA - økonomi'!AF"&amp;4+15*$A36+4*$A36+3),0)+IF(Analyse!$E$106="X",INDIRECT("'DATA - økonomi'!AF"&amp;4+15*$A36+4*$A36+4),0)+IF(Analyse!$E$107="X",INDIRECT("'DATA - økonomi'!AF"&amp;4+15*$A36+4*$A36+5),0)+IF(Analyse!$E$108="X",INDIRECT("'DATA - økonomi'!AF"&amp;4+15*$A36+4*$A36+6),0)+IF(Analyse!$E$109="X",INDIRECT("'DATA - økonomi'!AF"&amp;4+15*$A36+4*$A36+7),0)+IF(Analyse!$E$110="X",INDIRECT("'DATA - økonomi'!AF"&amp;4+15*$A36+4*$A36+8),0)+IF(Analyse!$E$111="X",INDIRECT("'DATA - økonomi'!AF"&amp;4+15*$A36+4*$A36+9),0)+IF(Analyse!$E$112="X",INDIRECT("'DATA - økonomi'!AF"&amp;4+15*$A36+4*$A36+10),0)+IF(Analyse!$E$115="X",INDIRECT("'DATA - økonomi'!AF"&amp;4+15*$A36+4*$A36+11),0)+IF(Analyse!$E$116="X",INDIRECT("'DATA - økonomi'!AF"&amp;4+15*$A36+4*$A36+12),0)+IF(Analyse!$E$117="X",INDIRECT("'DATA - økonomi'!AF"&amp;4+15*$A36+4*$A36+13),0)+IF(Analyse!$E$129="X",INDIRECT("'DATA - økonomi'!AF"&amp;4+15*$A36+4*$A36+14),0)</f>
        <v>0</v>
      </c>
      <c r="AG36" s="42">
        <f ca="1">IF(Analyse!$E$3="X",INDIRECT("'DATA - økonomi'!AG"&amp;4+15*$A36+4*$A36+0),0)+IF(Analyse!$E$4="X",INDIRECT("'DATA - økonomi'!AG"&amp;4+15*$A36+4*$A36+1),0)+IF(Analyse!$E$104="X",INDIRECT("'DATA - økonomi'!AG"&amp;4+15*$A36+4*$A36+2),0)+IF(Analyse!$E$105="X",INDIRECT("'DATA - økonomi'!AG"&amp;4+15*$A36+4*$A36+3),0)+IF(Analyse!$E$106="X",INDIRECT("'DATA - økonomi'!AG"&amp;4+15*$A36+4*$A36+4),0)+IF(Analyse!$E$107="X",INDIRECT("'DATA - økonomi'!AG"&amp;4+15*$A36+4*$A36+5),0)+IF(Analyse!$E$108="X",INDIRECT("'DATA - økonomi'!AG"&amp;4+15*$A36+4*$A36+6),0)+IF(Analyse!$E$109="X",INDIRECT("'DATA - økonomi'!AG"&amp;4+15*$A36+4*$A36+7),0)+IF(Analyse!$E$110="X",INDIRECT("'DATA - økonomi'!AG"&amp;4+15*$A36+4*$A36+8),0)+IF(Analyse!$E$111="X",INDIRECT("'DATA - økonomi'!AG"&amp;4+15*$A36+4*$A36+9),0)+IF(Analyse!$E$112="X",INDIRECT("'DATA - økonomi'!AG"&amp;4+15*$A36+4*$A36+10),0)+IF(Analyse!$E$115="X",INDIRECT("'DATA - økonomi'!AG"&amp;4+15*$A36+4*$A36+11),0)+IF(Analyse!$E$116="X",INDIRECT("'DATA - økonomi'!AG"&amp;4+15*$A36+4*$A36+12),0)+IF(Analyse!$E$117="X",INDIRECT("'DATA - økonomi'!AG"&amp;4+15*$A36+4*$A36+13),0)+IF(Analyse!$E$129="X",INDIRECT("'DATA - økonomi'!AG"&amp;4+15*$A36+4*$A36+14),0)</f>
        <v>0</v>
      </c>
      <c r="AH36" s="42">
        <f ca="1">IF(Analyse!$E$3="X",INDIRECT("'DATA - økonomi'!AH"&amp;4+15*$A36+4*$A36+0),0)+IF(Analyse!$E$4="X",INDIRECT("'DATA - økonomi'!AH"&amp;4+15*$A36+4*$A36+1),0)+IF(Analyse!$E$104="X",INDIRECT("'DATA - økonomi'!AH"&amp;4+15*$A36+4*$A36+2),0)+IF(Analyse!$E$105="X",INDIRECT("'DATA - økonomi'!AH"&amp;4+15*$A36+4*$A36+3),0)+IF(Analyse!$E$106="X",INDIRECT("'DATA - økonomi'!AH"&amp;4+15*$A36+4*$A36+4),0)+IF(Analyse!$E$107="X",INDIRECT("'DATA - økonomi'!AH"&amp;4+15*$A36+4*$A36+5),0)+IF(Analyse!$E$108="X",INDIRECT("'DATA - økonomi'!AH"&amp;4+15*$A36+4*$A36+6),0)+IF(Analyse!$E$109="X",INDIRECT("'DATA - økonomi'!AH"&amp;4+15*$A36+4*$A36+7),0)+IF(Analyse!$E$110="X",INDIRECT("'DATA - økonomi'!AH"&amp;4+15*$A36+4*$A36+8),0)+IF(Analyse!$E$111="X",INDIRECT("'DATA - økonomi'!AH"&amp;4+15*$A36+4*$A36+9),0)+IF(Analyse!$E$112="X",INDIRECT("'DATA - økonomi'!AH"&amp;4+15*$A36+4*$A36+10),0)+IF(Analyse!$E$115="X",INDIRECT("'DATA - økonomi'!AH"&amp;4+15*$A36+4*$A36+11),0)+IF(Analyse!$E$116="X",INDIRECT("'DATA - økonomi'!AH"&amp;4+15*$A36+4*$A36+12),0)+IF(Analyse!$E$117="X",INDIRECT("'DATA - økonomi'!AH"&amp;4+15*$A36+4*$A36+13),0)+IF(Analyse!$E$129="X",INDIRECT("'DATA - økonomi'!AH"&amp;4+15*$A36+4*$A36+14),0)</f>
        <v>0</v>
      </c>
      <c r="AI36" s="42">
        <f ca="1">IF(Analyse!$E$3="X",INDIRECT("'DATA - økonomi'!AI"&amp;4+15*$A36+4*$A36+0),0)+IF(Analyse!$E$4="X",INDIRECT("'DATA - økonomi'!AI"&amp;4+15*$A36+4*$A36+1),0)+IF(Analyse!$E$104="X",INDIRECT("'DATA - økonomi'!AI"&amp;4+15*$A36+4*$A36+2),0)+IF(Analyse!$E$105="X",INDIRECT("'DATA - økonomi'!AI"&amp;4+15*$A36+4*$A36+3),0)+IF(Analyse!$E$106="X",INDIRECT("'DATA - økonomi'!AI"&amp;4+15*$A36+4*$A36+4),0)+IF(Analyse!$E$107="X",INDIRECT("'DATA - økonomi'!AI"&amp;4+15*$A36+4*$A36+5),0)+IF(Analyse!$E$108="X",INDIRECT("'DATA - økonomi'!AI"&amp;4+15*$A36+4*$A36+6),0)+IF(Analyse!$E$109="X",INDIRECT("'DATA - økonomi'!AI"&amp;4+15*$A36+4*$A36+7),0)+IF(Analyse!$E$110="X",INDIRECT("'DATA - økonomi'!AI"&amp;4+15*$A36+4*$A36+8),0)+IF(Analyse!$E$111="X",INDIRECT("'DATA - økonomi'!AI"&amp;4+15*$A36+4*$A36+9),0)+IF(Analyse!$E$112="X",INDIRECT("'DATA - økonomi'!AI"&amp;4+15*$A36+4*$A36+10),0)+IF(Analyse!$E$115="X",INDIRECT("'DATA - økonomi'!AI"&amp;4+15*$A36+4*$A36+11),0)+IF(Analyse!$E$116="X",INDIRECT("'DATA - økonomi'!AI"&amp;4+15*$A36+4*$A36+12),0)+IF(Analyse!$E$117="X",INDIRECT("'DATA - økonomi'!AI"&amp;4+15*$A36+4*$A36+13),0)+IF(Analyse!$E$129="X",INDIRECT("'DATA - økonomi'!AI"&amp;4+15*$A36+4*$A36+14),0)</f>
        <v>0</v>
      </c>
      <c r="AJ36" s="42">
        <f ca="1">IF(Analyse!$E$3="X",INDIRECT("'DATA - økonomi'!AJ"&amp;4+15*$A36+4*$A36+0),0)+IF(Analyse!$E$4="X",INDIRECT("'DATA - økonomi'!AJ"&amp;4+15*$A36+4*$A36+1),0)+IF(Analyse!$E$104="X",INDIRECT("'DATA - økonomi'!AJ"&amp;4+15*$A36+4*$A36+2),0)+IF(Analyse!$E$105="X",INDIRECT("'DATA - økonomi'!AJ"&amp;4+15*$A36+4*$A36+3),0)+IF(Analyse!$E$106="X",INDIRECT("'DATA - økonomi'!AJ"&amp;4+15*$A36+4*$A36+4),0)+IF(Analyse!$E$107="X",INDIRECT("'DATA - økonomi'!AJ"&amp;4+15*$A36+4*$A36+5),0)+IF(Analyse!$E$108="X",INDIRECT("'DATA - økonomi'!AJ"&amp;4+15*$A36+4*$A36+6),0)+IF(Analyse!$E$109="X",INDIRECT("'DATA - økonomi'!AJ"&amp;4+15*$A36+4*$A36+7),0)+IF(Analyse!$E$110="X",INDIRECT("'DATA - økonomi'!AJ"&amp;4+15*$A36+4*$A36+8),0)+IF(Analyse!$E$111="X",INDIRECT("'DATA - økonomi'!AJ"&amp;4+15*$A36+4*$A36+9),0)+IF(Analyse!$E$112="X",INDIRECT("'DATA - økonomi'!AJ"&amp;4+15*$A36+4*$A36+10),0)+IF(Analyse!$E$115="X",INDIRECT("'DATA - økonomi'!AJ"&amp;4+15*$A36+4*$A36+11),0)+IF(Analyse!$E$116="X",INDIRECT("'DATA - økonomi'!AJ"&amp;4+15*$A36+4*$A36+12),0)+IF(Analyse!$E$117="X",INDIRECT("'DATA - økonomi'!AJ"&amp;4+15*$A36+4*$A36+13),0)+IF(Analyse!$E$129="X",INDIRECT("'DATA - økonomi'!AJ"&amp;4+15*$A36+4*$A36+14),0)</f>
        <v>0</v>
      </c>
      <c r="AK36" s="42">
        <f ca="1">IF(Analyse!$E$3="X",INDIRECT("'DATA - økonomi'!AK"&amp;4+15*$A36+4*$A36+0),0)+IF(Analyse!$E$4="X",INDIRECT("'DATA - økonomi'!AK"&amp;4+15*$A36+4*$A36+1),0)+IF(Analyse!$E$104="X",INDIRECT("'DATA - økonomi'!AK"&amp;4+15*$A36+4*$A36+2),0)+IF(Analyse!$E$105="X",INDIRECT("'DATA - økonomi'!AK"&amp;4+15*$A36+4*$A36+3),0)+IF(Analyse!$E$106="X",INDIRECT("'DATA - økonomi'!AK"&amp;4+15*$A36+4*$A36+4),0)+IF(Analyse!$E$107="X",INDIRECT("'DATA - økonomi'!AK"&amp;4+15*$A36+4*$A36+5),0)+IF(Analyse!$E$108="X",INDIRECT("'DATA - økonomi'!AK"&amp;4+15*$A36+4*$A36+6),0)+IF(Analyse!$E$109="X",INDIRECT("'DATA - økonomi'!AK"&amp;4+15*$A36+4*$A36+7),0)+IF(Analyse!$E$110="X",INDIRECT("'DATA - økonomi'!AK"&amp;4+15*$A36+4*$A36+8),0)+IF(Analyse!$E$111="X",INDIRECT("'DATA - økonomi'!AK"&amp;4+15*$A36+4*$A36+9),0)+IF(Analyse!$E$112="X",INDIRECT("'DATA - økonomi'!AK"&amp;4+15*$A36+4*$A36+10),0)+IF(Analyse!$E$115="X",INDIRECT("'DATA - økonomi'!AK"&amp;4+15*$A36+4*$A36+11),0)+IF(Analyse!$E$116="X",INDIRECT("'DATA - økonomi'!AK"&amp;4+15*$A36+4*$A36+12),0)+IF(Analyse!$E$117="X",INDIRECT("'DATA - økonomi'!AK"&amp;4+15*$A36+4*$A36+13),0)+IF(Analyse!$E$129="X",INDIRECT("'DATA - økonomi'!AK"&amp;4+15*$A36+4*$A36+14),0)</f>
        <v>0</v>
      </c>
      <c r="AL36" s="42">
        <f ca="1">IF(Analyse!$E$3="X",INDIRECT("'DATA - økonomi'!AL"&amp;4+15*$A36+4*$A36+0),0)+IF(Analyse!$E$4="X",INDIRECT("'DATA - økonomi'!AL"&amp;4+15*$A36+4*$A36+1),0)+IF(Analyse!$E$104="X",INDIRECT("'DATA - økonomi'!AL"&amp;4+15*$A36+4*$A36+2),0)+IF(Analyse!$E$105="X",INDIRECT("'DATA - økonomi'!AL"&amp;4+15*$A36+4*$A36+3),0)+IF(Analyse!$E$106="X",INDIRECT("'DATA - økonomi'!AL"&amp;4+15*$A36+4*$A36+4),0)+IF(Analyse!$E$107="X",INDIRECT("'DATA - økonomi'!AL"&amp;4+15*$A36+4*$A36+5),0)+IF(Analyse!$E$108="X",INDIRECT("'DATA - økonomi'!AL"&amp;4+15*$A36+4*$A36+6),0)+IF(Analyse!$E$109="X",INDIRECT("'DATA - økonomi'!AL"&amp;4+15*$A36+4*$A36+7),0)+IF(Analyse!$E$110="X",INDIRECT("'DATA - økonomi'!AL"&amp;4+15*$A36+4*$A36+8),0)+IF(Analyse!$E$111="X",INDIRECT("'DATA - økonomi'!AL"&amp;4+15*$A36+4*$A36+9),0)+IF(Analyse!$E$112="X",INDIRECT("'DATA - økonomi'!AL"&amp;4+15*$A36+4*$A36+10),0)+IF(Analyse!$E$115="X",INDIRECT("'DATA - økonomi'!AL"&amp;4+15*$A36+4*$A36+11),0)+IF(Analyse!$E$116="X",INDIRECT("'DATA - økonomi'!AL"&amp;4+15*$A36+4*$A36+12),0)+IF(Analyse!$E$117="X",INDIRECT("'DATA - økonomi'!AL"&amp;4+15*$A36+4*$A36+13),0)+IF(Analyse!$E$129="X",INDIRECT("'DATA - økonomi'!AL"&amp;4+15*$A36+4*$A36+14),0)</f>
        <v>0</v>
      </c>
      <c r="AM36" s="36"/>
      <c r="AN36" s="41" t="s">
        <v>44</v>
      </c>
      <c r="AO36" s="42">
        <f t="shared" ref="AO36:AO67" ca="1" si="10">INDIRECT("'DATA - økonomi'!AC"&amp;($A139+1)*19)</f>
        <v>16687.002</v>
      </c>
      <c r="AP36" s="42">
        <f t="shared" ref="AP36:AP67" ca="1" si="11">INDIRECT("'DATA - økonomi'!AD"&amp;($A139+1)*19)</f>
        <v>17150.013999999999</v>
      </c>
      <c r="AQ36" s="42">
        <f t="shared" ref="AQ36:AQ67" ca="1" si="12">INDIRECT("'DATA - økonomi'!AC"&amp;($A139+1)*19)</f>
        <v>16687.002</v>
      </c>
      <c r="AR36" s="42">
        <f t="shared" ref="AR36:AR67" ca="1" si="13">INDIRECT("'DATA - økonomi'!AD"&amp;($A139+1)*19)</f>
        <v>17150.013999999999</v>
      </c>
      <c r="AS36" s="42">
        <f t="shared" ref="AS36:AS67" ca="1" si="14">INDIRECT("'DATA - økonomi'!AE"&amp;($A139+1)*19)</f>
        <v>17367.316000000003</v>
      </c>
      <c r="AT36" s="42">
        <f t="shared" ref="AT36:AT67" ca="1" si="15">INDIRECT("'DATA - økonomi'!AF"&amp;($A139+1)*19)</f>
        <v>17451.721999999998</v>
      </c>
      <c r="AU36" s="42">
        <f t="shared" ref="AU36:AU67" ca="1" si="16">INDIRECT("'DATA - økonomi'!AG"&amp;($A139+1)*19)</f>
        <v>17469.689999999999</v>
      </c>
      <c r="AV36" s="42">
        <f t="shared" ref="AV36:AV67" ca="1" si="17">INDIRECT("'DATA - økonomi'!AH"&amp;($A139+1)*19)</f>
        <v>17457.491999999998</v>
      </c>
      <c r="AW36" s="42">
        <f t="shared" ref="AW36:AW67" ca="1" si="18">INDIRECT("'DATA - økonomi'!AI"&amp;($A139+1)*19)</f>
        <v>17588.245999999999</v>
      </c>
      <c r="AX36" s="42">
        <f t="shared" ref="AX36:AX67" ca="1" si="19">INDIRECT("'DATA - økonomi'!AJ"&amp;($A139+1)*19)</f>
        <v>17632.377</v>
      </c>
      <c r="AY36" s="36"/>
    </row>
    <row r="37" spans="1:51" x14ac:dyDescent="0.25">
      <c r="A37" s="38">
        <v>33</v>
      </c>
      <c r="B37" s="41" t="s">
        <v>45</v>
      </c>
      <c r="C37" s="42">
        <f ca="1">IF(Analyse!$E$3="X",INDIRECT("'DATA - økonomi'!C"&amp;4+15*$A37+4*$A37+0),0)+IF(Analyse!$E$4="X",INDIRECT("'DATA - økonomi'!C"&amp;4+15*$A37+4*$A37+1),0)+IF(Analyse!$E$104="X",INDIRECT("'DATA - økonomi'!C"&amp;4+15*$A37+4*$A37+2),0)+IF(Analyse!$E$105="X",INDIRECT("'DATA - økonomi'!C"&amp;4+15*$A37+4*$A37+3),0)+IF(Analyse!$E$106="X",INDIRECT("'DATA - økonomi'!C"&amp;4+15*$A37+4*$A37+4),0)+IF(Analyse!$E$107="X",INDIRECT("'DATA - økonomi'!C"&amp;4+15*$A37+4*$A37+5),0)+IF(Analyse!$E$108="X",INDIRECT("'DATA - økonomi'!C"&amp;4+15*$A37+4*$A37+6),0)+IF(Analyse!$E$109="X",INDIRECT("'DATA - økonomi'!C"&amp;4+15*$A37+4*$A37+7),0)+IF(Analyse!$E$110="X",INDIRECT("'DATA - økonomi'!C"&amp;4+15*$A37+4*$A37+8),0)+IF(Analyse!$E$111="X",INDIRECT("'DATA - økonomi'!C"&amp;4+15*$A37+4*$A37+9),0)+IF(Analyse!$E$112="X",INDIRECT("'DATA - økonomi'!C"&amp;4+15*$A37+4*$A37+10),0)+IF(Analyse!$E$115="X",INDIRECT("'DATA - økonomi'!C"&amp;4+15*$A37+4*$A37+11),0)+IF(Analyse!$E$116="X",INDIRECT("'DATA - økonomi'!C"&amp;4+15*$A37+4*$A37+12),0)+IF(Analyse!$E$117="X",INDIRECT("'DATA - økonomi'!C"&amp;4+15*$A37+4*$A37+13),0)+IF(Analyse!$E$129="X",INDIRECT("'DATA - økonomi'!C"&amp;4+15*$A37+4*$A37+14),0)</f>
        <v>0</v>
      </c>
      <c r="D37" s="42">
        <f ca="1">IF(Analyse!$E$3="X",INDIRECT("'DATA - økonomi'!D"&amp;4+15*$A37+4*$A37+0),0)+IF(Analyse!$E$4="X",INDIRECT("'DATA - økonomi'!D"&amp;4+15*$A37+4*$A37+1),0)+IF(Analyse!$E$104="X",INDIRECT("'DATA - økonomi'!D"&amp;4+15*$A37+4*$A37+2),0)+IF(Analyse!$E$105="X",INDIRECT("'DATA - økonomi'!D"&amp;4+15*$A37+4*$A37+3),0)+IF(Analyse!$E$106="X",INDIRECT("'DATA - økonomi'!D"&amp;4+15*$A37+4*$A37+4),0)+IF(Analyse!$E$107="X",INDIRECT("'DATA - økonomi'!D"&amp;4+15*$A37+4*$A37+5),0)+IF(Analyse!$E$108="X",INDIRECT("'DATA - økonomi'!D"&amp;4+15*$A37+4*$A37+6),0)+IF(Analyse!$E$109="X",INDIRECT("'DATA - økonomi'!D"&amp;4+15*$A37+4*$A37+7),0)+IF(Analyse!$E$110="X",INDIRECT("'DATA - økonomi'!D"&amp;4+15*$A37+4*$A37+8),0)+IF(Analyse!$E$111="X",INDIRECT("'DATA - økonomi'!D"&amp;4+15*$A37+4*$A37+9),0)+IF(Analyse!$E$112="X",INDIRECT("'DATA - økonomi'!D"&amp;4+15*$A37+4*$A37+10),0)+IF(Analyse!$E$115="X",INDIRECT("'DATA - økonomi'!D"&amp;4+15*$A37+4*$A37+11),0)+IF(Analyse!$E$116="X",INDIRECT("'DATA - økonomi'!D"&amp;4+15*$A37+4*$A37+12),0)+IF(Analyse!$E$117="X",INDIRECT("'DATA - økonomi'!D"&amp;4+15*$A37+4*$A37+13),0)+IF(Analyse!$E$129="X",INDIRECT("'DATA - økonomi'!D"&amp;4+15*$A37+4*$A37+14),0)</f>
        <v>0</v>
      </c>
      <c r="E37" s="42">
        <f ca="1">IF(Analyse!$E$3="X",INDIRECT("'DATA - økonomi'!E"&amp;4+15*$A37+4*$A37+0),0)+IF(Analyse!$E$4="X",INDIRECT("'DATA - økonomi'!E"&amp;4+15*$A37+4*$A37+1),0)+IF(Analyse!$E$104="X",INDIRECT("'DATA - økonomi'!E"&amp;4+15*$A37+4*$A37+2),0)+IF(Analyse!$E$105="X",INDIRECT("'DATA - økonomi'!E"&amp;4+15*$A37+4*$A37+3),0)+IF(Analyse!$E$106="X",INDIRECT("'DATA - økonomi'!E"&amp;4+15*$A37+4*$A37+4),0)+IF(Analyse!$E$107="X",INDIRECT("'DATA - økonomi'!E"&amp;4+15*$A37+4*$A37+5),0)+IF(Analyse!$E$108="X",INDIRECT("'DATA - økonomi'!E"&amp;4+15*$A37+4*$A37+6),0)+IF(Analyse!$E$109="X",INDIRECT("'DATA - økonomi'!E"&amp;4+15*$A37+4*$A37+7),0)+IF(Analyse!$E$110="X",INDIRECT("'DATA - økonomi'!E"&amp;4+15*$A37+4*$A37+8),0)+IF(Analyse!$E$111="X",INDIRECT("'DATA - økonomi'!E"&amp;4+15*$A37+4*$A37+9),0)+IF(Analyse!$E$112="X",INDIRECT("'DATA - økonomi'!E"&amp;4+15*$A37+4*$A37+10),0)+IF(Analyse!$E$115="X",INDIRECT("'DATA - økonomi'!E"&amp;4+15*$A37+4*$A37+11),0)+IF(Analyse!$E$116="X",INDIRECT("'DATA - økonomi'!E"&amp;4+15*$A37+4*$A37+12),0)+IF(Analyse!$E$117="X",INDIRECT("'DATA - økonomi'!E"&amp;4+15*$A37+4*$A37+13),0)+IF(Analyse!$E$129="X",INDIRECT("'DATA - økonomi'!E"&amp;4+15*$A37+4*$A37+14),0)</f>
        <v>0</v>
      </c>
      <c r="F37" s="42">
        <f ca="1">IF(Analyse!$E$3="X",INDIRECT("'DATA - økonomi'!F"&amp;4+15*$A37+4*$A37+0),0)+IF(Analyse!$E$4="X",INDIRECT("'DATA - økonomi'!F"&amp;4+15*$A37+4*$A37+1),0)+IF(Analyse!$E$104="X",INDIRECT("'DATA - økonomi'!F"&amp;4+15*$A37+4*$A37+2),0)+IF(Analyse!$E$105="X",INDIRECT("'DATA - økonomi'!F"&amp;4+15*$A37+4*$A37+3),0)+IF(Analyse!$E$106="X",INDIRECT("'DATA - økonomi'!F"&amp;4+15*$A37+4*$A37+4),0)+IF(Analyse!$E$107="X",INDIRECT("'DATA - økonomi'!F"&amp;4+15*$A37+4*$A37+5),0)+IF(Analyse!$E$108="X",INDIRECT("'DATA - økonomi'!F"&amp;4+15*$A37+4*$A37+6),0)+IF(Analyse!$E$109="X",INDIRECT("'DATA - økonomi'!F"&amp;4+15*$A37+4*$A37+7),0)+IF(Analyse!$E$110="X",INDIRECT("'DATA - økonomi'!F"&amp;4+15*$A37+4*$A37+8),0)+IF(Analyse!$E$111="X",INDIRECT("'DATA - økonomi'!F"&amp;4+15*$A37+4*$A37+9),0)+IF(Analyse!$E$112="X",INDIRECT("'DATA - økonomi'!F"&amp;4+15*$A37+4*$A37+10),0)+IF(Analyse!$E$115="X",INDIRECT("'DATA - økonomi'!F"&amp;4+15*$A37+4*$A37+11),0)+IF(Analyse!$E$116="X",INDIRECT("'DATA - økonomi'!F"&amp;4+15*$A37+4*$A37+12),0)+IF(Analyse!$E$117="X",INDIRECT("'DATA - økonomi'!F"&amp;4+15*$A37+4*$A37+13),0)+IF(Analyse!$E$129="X",INDIRECT("'DATA - økonomi'!F"&amp;4+15*$A37+4*$A37+14),0)</f>
        <v>0</v>
      </c>
      <c r="G37" s="42">
        <f ca="1">IF(Analyse!$E$3="X",INDIRECT("'DATA - økonomi'!G"&amp;4+15*$A37+4*$A37+0),0)+IF(Analyse!$E$4="X",INDIRECT("'DATA - økonomi'!G"&amp;4+15*$A37+4*$A37+1),0)+IF(Analyse!$E$104="X",INDIRECT("'DATA - økonomi'!G"&amp;4+15*$A37+4*$A37+2),0)+IF(Analyse!$E$105="X",INDIRECT("'DATA - økonomi'!G"&amp;4+15*$A37+4*$A37+3),0)+IF(Analyse!$E$106="X",INDIRECT("'DATA - økonomi'!G"&amp;4+15*$A37+4*$A37+4),0)+IF(Analyse!$E$107="X",INDIRECT("'DATA - økonomi'!G"&amp;4+15*$A37+4*$A37+5),0)+IF(Analyse!$E$108="X",INDIRECT("'DATA - økonomi'!G"&amp;4+15*$A37+4*$A37+6),0)+IF(Analyse!$E$109="X",INDIRECT("'DATA - økonomi'!G"&amp;4+15*$A37+4*$A37+7),0)+IF(Analyse!$E$110="X",INDIRECT("'DATA - økonomi'!G"&amp;4+15*$A37+4*$A37+8),0)+IF(Analyse!$E$111="X",INDIRECT("'DATA - økonomi'!G"&amp;4+15*$A37+4*$A37+9),0)+IF(Analyse!$E$112="X",INDIRECT("'DATA - økonomi'!G"&amp;4+15*$A37+4*$A37+10),0)+IF(Analyse!$E$115="X",INDIRECT("'DATA - økonomi'!G"&amp;4+15*$A37+4*$A37+11),0)+IF(Analyse!$E$116="X",INDIRECT("'DATA - økonomi'!G"&amp;4+15*$A37+4*$A37+12),0)+IF(Analyse!$E$117="X",INDIRECT("'DATA - økonomi'!G"&amp;4+15*$A37+4*$A37+13),0)+IF(Analyse!$E$129="X",INDIRECT("'DATA - økonomi'!G"&amp;4+15*$A37+4*$A37+14),0)</f>
        <v>0</v>
      </c>
      <c r="H37" s="42">
        <f ca="1">IF(Analyse!$E$3="X",INDIRECT("'DATA - økonomi'!H"&amp;4+15*$A37+4*$A37+0),0)+IF(Analyse!$E$4="X",INDIRECT("'DATA - økonomi'!H"&amp;4+15*$A37+4*$A37+1),0)+IF(Analyse!$E$104="X",INDIRECT("'DATA - økonomi'!H"&amp;4+15*$A37+4*$A37+2),0)+IF(Analyse!$E$105="X",INDIRECT("'DATA - økonomi'!H"&amp;4+15*$A37+4*$A37+3),0)+IF(Analyse!$E$106="X",INDIRECT("'DATA - økonomi'!H"&amp;4+15*$A37+4*$A37+4),0)+IF(Analyse!$E$107="X",INDIRECT("'DATA - økonomi'!H"&amp;4+15*$A37+4*$A37+5),0)+IF(Analyse!$E$108="X",INDIRECT("'DATA - økonomi'!H"&amp;4+15*$A37+4*$A37+6),0)+IF(Analyse!$E$109="X",INDIRECT("'DATA - økonomi'!H"&amp;4+15*$A37+4*$A37+7),0)+IF(Analyse!$E$110="X",INDIRECT("'DATA - økonomi'!H"&amp;4+15*$A37+4*$A37+8),0)+IF(Analyse!$E$111="X",INDIRECT("'DATA - økonomi'!H"&amp;4+15*$A37+4*$A37+9),0)+IF(Analyse!$E$112="X",INDIRECT("'DATA - økonomi'!H"&amp;4+15*$A37+4*$A37+10),0)+IF(Analyse!$E$115="X",INDIRECT("'DATA - økonomi'!H"&amp;4+15*$A37+4*$A37+11),0)+IF(Analyse!$E$116="X",INDIRECT("'DATA - økonomi'!H"&amp;4+15*$A37+4*$A37+12),0)+IF(Analyse!$E$117="X",INDIRECT("'DATA - økonomi'!H"&amp;4+15*$A37+4*$A37+13),0)+IF(Analyse!$E$129="X",INDIRECT("'DATA - økonomi'!H"&amp;4+15*$A37+4*$A37+14),0)</f>
        <v>0</v>
      </c>
      <c r="I37" s="42">
        <f ca="1">IF(Analyse!$E$3="X",INDIRECT("'DATA - økonomi'!I"&amp;4+15*$A37+4*$A37+0),0)+IF(Analyse!$E$4="X",INDIRECT("'DATA - økonomi'!I"&amp;4+15*$A37+4*$A37+1),0)+IF(Analyse!$E$104="X",INDIRECT("'DATA - økonomi'!I"&amp;4+15*$A37+4*$A37+2),0)+IF(Analyse!$E$105="X",INDIRECT("'DATA - økonomi'!I"&amp;4+15*$A37+4*$A37+3),0)+IF(Analyse!$E$106="X",INDIRECT("'DATA - økonomi'!I"&amp;4+15*$A37+4*$A37+4),0)+IF(Analyse!$E$107="X",INDIRECT("'DATA - økonomi'!I"&amp;4+15*$A37+4*$A37+5),0)+IF(Analyse!$E$108="X",INDIRECT("'DATA - økonomi'!I"&amp;4+15*$A37+4*$A37+6),0)+IF(Analyse!$E$109="X",INDIRECT("'DATA - økonomi'!I"&amp;4+15*$A37+4*$A37+7),0)+IF(Analyse!$E$110="X",INDIRECT("'DATA - økonomi'!I"&amp;4+15*$A37+4*$A37+8),0)+IF(Analyse!$E$111="X",INDIRECT("'DATA - økonomi'!I"&amp;4+15*$A37+4*$A37+9),0)+IF(Analyse!$E$112="X",INDIRECT("'DATA - økonomi'!I"&amp;4+15*$A37+4*$A37+10),0)+IF(Analyse!$E$115="X",INDIRECT("'DATA - økonomi'!I"&amp;4+15*$A37+4*$A37+11),0)+IF(Analyse!$E$116="X",INDIRECT("'DATA - økonomi'!I"&amp;4+15*$A37+4*$A37+12),0)+IF(Analyse!$E$117="X",INDIRECT("'DATA - økonomi'!I"&amp;4+15*$A37+4*$A37+13),0)+IF(Analyse!$E$129="X",INDIRECT("'DATA - økonomi'!I"&amp;4+15*$A37+4*$A37+14),0)</f>
        <v>0</v>
      </c>
      <c r="J37" s="42">
        <f ca="1">IF(Analyse!$E$3="X",INDIRECT("'DATA - økonomi'!J"&amp;4+15*$A37+4*$A37+0),0)+IF(Analyse!$E$4="X",INDIRECT("'DATA - økonomi'!J"&amp;4+15*$A37+4*$A37+1),0)+IF(Analyse!$E$104="X",INDIRECT("'DATA - økonomi'!J"&amp;4+15*$A37+4*$A37+2),0)+IF(Analyse!$E$105="X",INDIRECT("'DATA - økonomi'!J"&amp;4+15*$A37+4*$A37+3),0)+IF(Analyse!$E$106="X",INDIRECT("'DATA - økonomi'!J"&amp;4+15*$A37+4*$A37+4),0)+IF(Analyse!$E$107="X",INDIRECT("'DATA - økonomi'!J"&amp;4+15*$A37+4*$A37+5),0)+IF(Analyse!$E$108="X",INDIRECT("'DATA - økonomi'!J"&amp;4+15*$A37+4*$A37+6),0)+IF(Analyse!$E$109="X",INDIRECT("'DATA - økonomi'!J"&amp;4+15*$A37+4*$A37+7),0)+IF(Analyse!$E$110="X",INDIRECT("'DATA - økonomi'!J"&amp;4+15*$A37+4*$A37+8),0)+IF(Analyse!$E$111="X",INDIRECT("'DATA - økonomi'!J"&amp;4+15*$A37+4*$A37+9),0)+IF(Analyse!$E$112="X",INDIRECT("'DATA - økonomi'!J"&amp;4+15*$A37+4*$A37+10),0)+IF(Analyse!$E$115="X",INDIRECT("'DATA - økonomi'!J"&amp;4+15*$A37+4*$A37+11),0)+IF(Analyse!$E$116="X",INDIRECT("'DATA - økonomi'!J"&amp;4+15*$A37+4*$A37+12),0)+IF(Analyse!$E$117="X",INDIRECT("'DATA - økonomi'!J"&amp;4+15*$A37+4*$A37+13),0)+IF(Analyse!$E$129="X",INDIRECT("'DATA - økonomi'!J"&amp;4+15*$A37+4*$A37+14),0)</f>
        <v>0</v>
      </c>
      <c r="K37" s="42">
        <f ca="1">IF(Analyse!$E$3="X",INDIRECT("'DATA - økonomi'!K"&amp;4+15*$A37+4*$A37+0),0)+IF(Analyse!$E$4="X",INDIRECT("'DATA - økonomi'!K"&amp;4+15*$A37+4*$A37+1),0)+IF(Analyse!$E$104="X",INDIRECT("'DATA - økonomi'!K"&amp;4+15*$A37+4*$A37+2),0)+IF(Analyse!$E$105="X",INDIRECT("'DATA - økonomi'!K"&amp;4+15*$A37+4*$A37+3),0)+IF(Analyse!$E$106="X",INDIRECT("'DATA - økonomi'!K"&amp;4+15*$A37+4*$A37+4),0)+IF(Analyse!$E$107="X",INDIRECT("'DATA - økonomi'!K"&amp;4+15*$A37+4*$A37+5),0)+IF(Analyse!$E$108="X",INDIRECT("'DATA - økonomi'!K"&amp;4+15*$A37+4*$A37+6),0)+IF(Analyse!$E$109="X",INDIRECT("'DATA - økonomi'!K"&amp;4+15*$A37+4*$A37+7),0)+IF(Analyse!$E$110="X",INDIRECT("'DATA - økonomi'!K"&amp;4+15*$A37+4*$A37+8),0)+IF(Analyse!$E$111="X",INDIRECT("'DATA - økonomi'!K"&amp;4+15*$A37+4*$A37+9),0)+IF(Analyse!$E$112="X",INDIRECT("'DATA - økonomi'!K"&amp;4+15*$A37+4*$A37+10),0)+IF(Analyse!$E$115="X",INDIRECT("'DATA - økonomi'!K"&amp;4+15*$A37+4*$A37+11),0)+IF(Analyse!$E$116="X",INDIRECT("'DATA - økonomi'!K"&amp;4+15*$A37+4*$A37+12),0)+IF(Analyse!$E$117="X",INDIRECT("'DATA - økonomi'!K"&amp;4+15*$A37+4*$A37+13),0)+IF(Analyse!$E$129="X",INDIRECT("'DATA - økonomi'!K"&amp;4+15*$A37+4*$A37+14),0)</f>
        <v>0</v>
      </c>
      <c r="L37" s="42">
        <f ca="1">IF(Analyse!$E$3="X",INDIRECT("'DATA - økonomi'!L"&amp;4+15*$A37+4*$A37+0),0)+IF(Analyse!$E$4="X",INDIRECT("'DATA - økonomi'!L"&amp;4+15*$A37+4*$A37+1),0)+IF(Analyse!$E$104="X",INDIRECT("'DATA - økonomi'!L"&amp;4+15*$A37+4*$A37+2),0)+IF(Analyse!$E$105="X",INDIRECT("'DATA - økonomi'!L"&amp;4+15*$A37+4*$A37+3),0)+IF(Analyse!$E$106="X",INDIRECT("'DATA - økonomi'!L"&amp;4+15*$A37+4*$A37+4),0)+IF(Analyse!$E$107="X",INDIRECT("'DATA - økonomi'!L"&amp;4+15*$A37+4*$A37+5),0)+IF(Analyse!$E$108="X",INDIRECT("'DATA - økonomi'!L"&amp;4+15*$A37+4*$A37+6),0)+IF(Analyse!$E$109="X",INDIRECT("'DATA - økonomi'!L"&amp;4+15*$A37+4*$A37+7),0)+IF(Analyse!$E$110="X",INDIRECT("'DATA - økonomi'!L"&amp;4+15*$A37+4*$A37+8),0)+IF(Analyse!$E$111="X",INDIRECT("'DATA - økonomi'!L"&amp;4+15*$A37+4*$A37+9),0)+IF(Analyse!$E$112="X",INDIRECT("'DATA - økonomi'!L"&amp;4+15*$A37+4*$A37+10),0)+IF(Analyse!$E$115="X",INDIRECT("'DATA - økonomi'!L"&amp;4+15*$A37+4*$A37+11),0)+IF(Analyse!$E$116="X",INDIRECT("'DATA - økonomi'!L"&amp;4+15*$A37+4*$A37+12),0)+IF(Analyse!$E$117="X",INDIRECT("'DATA - økonomi'!L"&amp;4+15*$A37+4*$A37+13),0)+IF(Analyse!$E$129="X",INDIRECT("'DATA - økonomi'!L"&amp;4+15*$A37+4*$A37+14),0)</f>
        <v>0</v>
      </c>
      <c r="M37" s="42">
        <f ca="1">IF(Analyse!$E$3="X",INDIRECT("'DATA - økonomi'!M"&amp;4+15*$A37+4*$A37+0),0)+IF(Analyse!$E$4="X",INDIRECT("'DATA - økonomi'!M"&amp;4+15*$A37+4*$A37+1),0)+IF(Analyse!$E$104="X",INDIRECT("'DATA - økonomi'!M"&amp;4+15*$A37+4*$A37+2),0)+IF(Analyse!$E$105="X",INDIRECT("'DATA - økonomi'!M"&amp;4+15*$A37+4*$A37+3),0)+IF(Analyse!$E$106="X",INDIRECT("'DATA - økonomi'!M"&amp;4+15*$A37+4*$A37+4),0)+IF(Analyse!$E$107="X",INDIRECT("'DATA - økonomi'!M"&amp;4+15*$A37+4*$A37+5),0)+IF(Analyse!$E$108="X",INDIRECT("'DATA - økonomi'!M"&amp;4+15*$A37+4*$A37+6),0)+IF(Analyse!$E$109="X",INDIRECT("'DATA - økonomi'!M"&amp;4+15*$A37+4*$A37+7),0)+IF(Analyse!$E$110="X",INDIRECT("'DATA - økonomi'!M"&amp;4+15*$A37+4*$A37+8),0)+IF(Analyse!$E$111="X",INDIRECT("'DATA - økonomi'!M"&amp;4+15*$A37+4*$A37+9),0)+IF(Analyse!$E$112="X",INDIRECT("'DATA - økonomi'!M"&amp;4+15*$A37+4*$A37+10),0)+IF(Analyse!$E$115="X",INDIRECT("'DATA - økonomi'!M"&amp;4+15*$A37+4*$A37+11),0)+IF(Analyse!$E$116="X",INDIRECT("'DATA - økonomi'!M"&amp;4+15*$A37+4*$A37+12),0)+IF(Analyse!$E$117="X",INDIRECT("'DATA - økonomi'!M"&amp;4+15*$A37+4*$A37+13),0)+IF(Analyse!$E$129="X",INDIRECT("'DATA - økonomi'!M"&amp;4+15*$A37+4*$A37+14),0)</f>
        <v>0</v>
      </c>
      <c r="N37" s="38"/>
      <c r="O37" s="41" t="s">
        <v>45</v>
      </c>
      <c r="P37" s="42">
        <f ca="1">IF(Analyse!$E$3="X",INDIRECT("'DATA - økonomi'!P"&amp;4+15*$A37+4*$A37+0),0)+IF(Analyse!$E$4="X",INDIRECT("'DATA - økonomi'!P"&amp;4+15*$A37+4*$A37+1),0)+IF(Analyse!$E$104="X",INDIRECT("'DATA - økonomi'!P"&amp;4+15*$A37+4*$A37+2),0)+IF(Analyse!$E$105="X",INDIRECT("'DATA - økonomi'!P"&amp;4+15*$A37+4*$A37+3),0)+IF(Analyse!$E$106="X",INDIRECT("'DATA - økonomi'!P"&amp;4+15*$A37+4*$A37+4),0)+IF(Analyse!$E$107="X",INDIRECT("'DATA - økonomi'!P"&amp;4+15*$A37+4*$A37+5),0)+IF(Analyse!$E$108="X",INDIRECT("'DATA - økonomi'!P"&amp;4+15*$A37+4*$A37+6),0)+IF(Analyse!$E$109="X",INDIRECT("'DATA - økonomi'!P"&amp;4+15*$A37+4*$A37+7),0)+IF(Analyse!$E$110="X",INDIRECT("'DATA - økonomi'!P"&amp;4+15*$A37+4*$A37+8),0)+IF(Analyse!$E$111="X",INDIRECT("'DATA - økonomi'!P"&amp;4+15*$A37+4*$A37+9),0)+IF(Analyse!$E$112="X",INDIRECT("'DATA - økonomi'!P"&amp;4+15*$A37+4*$A37+10),0)+IF(Analyse!$E$115="X",INDIRECT("'DATA - økonomi'!P"&amp;4+15*$A37+4*$A37+11),0)+IF(Analyse!$E$116="X",INDIRECT("'DATA - økonomi'!P"&amp;4+15*$A37+4*$A37+12),0)+IF(Analyse!$E$117="X",INDIRECT("'DATA - økonomi'!P"&amp;4+15*$A37+4*$A37+13),0)+IF(Analyse!$E$129="X",INDIRECT("'DATA - økonomi'!P"&amp;4+15*$A37+4*$A37+14),0)</f>
        <v>0</v>
      </c>
      <c r="Q37" s="42">
        <f ca="1">IF(Analyse!$E$3="X",INDIRECT("'DATA - økonomi'!Q"&amp;4+15*$A37+4*$A37+0),0)+IF(Analyse!$E$4="X",INDIRECT("'DATA - økonomi'!Q"&amp;4+15*$A37+4*$A37+1),0)+IF(Analyse!$E$104="X",INDIRECT("'DATA - økonomi'!Q"&amp;4+15*$A37+4*$A37+2),0)+IF(Analyse!$E$105="X",INDIRECT("'DATA - økonomi'!Q"&amp;4+15*$A37+4*$A37+3),0)+IF(Analyse!$E$106="X",INDIRECT("'DATA - økonomi'!Q"&amp;4+15*$A37+4*$A37+4),0)+IF(Analyse!$E$107="X",INDIRECT("'DATA - økonomi'!Q"&amp;4+15*$A37+4*$A37+5),0)+IF(Analyse!$E$108="X",INDIRECT("'DATA - økonomi'!Q"&amp;4+15*$A37+4*$A37+6),0)+IF(Analyse!$E$109="X",INDIRECT("'DATA - økonomi'!Q"&amp;4+15*$A37+4*$A37+7),0)+IF(Analyse!$E$110="X",INDIRECT("'DATA - økonomi'!Q"&amp;4+15*$A37+4*$A37+8),0)+IF(Analyse!$E$111="X",INDIRECT("'DATA - økonomi'!Q"&amp;4+15*$A37+4*$A37+9),0)+IF(Analyse!$E$112="X",INDIRECT("'DATA - økonomi'!Q"&amp;4+15*$A37+4*$A37+10),0)+IF(Analyse!$E$115="X",INDIRECT("'DATA - økonomi'!Q"&amp;4+15*$A37+4*$A37+11),0)+IF(Analyse!$E$116="X",INDIRECT("'DATA - økonomi'!Q"&amp;4+15*$A37+4*$A37+12),0)+IF(Analyse!$E$117="X",INDIRECT("'DATA - økonomi'!Q"&amp;4+15*$A37+4*$A37+13),0)+IF(Analyse!$E$129="X",INDIRECT("'DATA - økonomi'!Q"&amp;4+15*$A37+4*$A37+14),0)</f>
        <v>0</v>
      </c>
      <c r="R37" s="42">
        <f ca="1">IF(Analyse!$E$3="X",INDIRECT("'DATA - økonomi'!R"&amp;4+15*$A37+4*$A37+0),0)+IF(Analyse!$E$4="X",INDIRECT("'DATA - økonomi'!R"&amp;4+15*$A37+4*$A37+1),0)+IF(Analyse!$E$104="X",INDIRECT("'DATA - økonomi'!R"&amp;4+15*$A37+4*$A37+2),0)+IF(Analyse!$E$105="X",INDIRECT("'DATA - økonomi'!R"&amp;4+15*$A37+4*$A37+3),0)+IF(Analyse!$E$106="X",INDIRECT("'DATA - økonomi'!R"&amp;4+15*$A37+4*$A37+4),0)+IF(Analyse!$E$107="X",INDIRECT("'DATA - økonomi'!R"&amp;4+15*$A37+4*$A37+5),0)+IF(Analyse!$E$108="X",INDIRECT("'DATA - økonomi'!R"&amp;4+15*$A37+4*$A37+6),0)+IF(Analyse!$E$109="X",INDIRECT("'DATA - økonomi'!R"&amp;4+15*$A37+4*$A37+7),0)+IF(Analyse!$E$110="X",INDIRECT("'DATA - økonomi'!R"&amp;4+15*$A37+4*$A37+8),0)+IF(Analyse!$E$111="X",INDIRECT("'DATA - økonomi'!R"&amp;4+15*$A37+4*$A37+9),0)+IF(Analyse!$E$112="X",INDIRECT("'DATA - økonomi'!R"&amp;4+15*$A37+4*$A37+10),0)+IF(Analyse!$E$115="X",INDIRECT("'DATA - økonomi'!R"&amp;4+15*$A37+4*$A37+11),0)+IF(Analyse!$E$116="X",INDIRECT("'DATA - økonomi'!R"&amp;4+15*$A37+4*$A37+12),0)+IF(Analyse!$E$117="X",INDIRECT("'DATA - økonomi'!R"&amp;4+15*$A37+4*$A37+13),0)+IF(Analyse!$E$129="X",INDIRECT("'DATA - økonomi'!R"&amp;4+15*$A37+4*$A37+14),0)</f>
        <v>0</v>
      </c>
      <c r="S37" s="42">
        <f ca="1">IF(Analyse!$E$3="X",INDIRECT("'DATA - økonomi'!S"&amp;4+15*$A37+4*$A37+0),0)+IF(Analyse!$E$4="X",INDIRECT("'DATA - økonomi'!S"&amp;4+15*$A37+4*$A37+1),0)+IF(Analyse!$E$104="X",INDIRECT("'DATA - økonomi'!S"&amp;4+15*$A37+4*$A37+2),0)+IF(Analyse!$E$105="X",INDIRECT("'DATA - økonomi'!S"&amp;4+15*$A37+4*$A37+3),0)+IF(Analyse!$E$106="X",INDIRECT("'DATA - økonomi'!S"&amp;4+15*$A37+4*$A37+4),0)+IF(Analyse!$E$107="X",INDIRECT("'DATA - økonomi'!S"&amp;4+15*$A37+4*$A37+5),0)+IF(Analyse!$E$108="X",INDIRECT("'DATA - økonomi'!S"&amp;4+15*$A37+4*$A37+6),0)+IF(Analyse!$E$109="X",INDIRECT("'DATA - økonomi'!S"&amp;4+15*$A37+4*$A37+7),0)+IF(Analyse!$E$110="X",INDIRECT("'DATA - økonomi'!S"&amp;4+15*$A37+4*$A37+8),0)+IF(Analyse!$E$111="X",INDIRECT("'DATA - økonomi'!S"&amp;4+15*$A37+4*$A37+9),0)+IF(Analyse!$E$112="X",INDIRECT("'DATA - økonomi'!S"&amp;4+15*$A37+4*$A37+10),0)+IF(Analyse!$E$115="X",INDIRECT("'DATA - økonomi'!S"&amp;4+15*$A37+4*$A37+11),0)+IF(Analyse!$E$116="X",INDIRECT("'DATA - økonomi'!S"&amp;4+15*$A37+4*$A37+12),0)+IF(Analyse!$E$117="X",INDIRECT("'DATA - økonomi'!S"&amp;4+15*$A37+4*$A37+13),0)+IF(Analyse!$E$129="X",INDIRECT("'DATA - økonomi'!S"&amp;4+15*$A37+4*$A37+14),0)</f>
        <v>0</v>
      </c>
      <c r="T37" s="42">
        <f ca="1">IF(Analyse!$E$3="X",INDIRECT("'DATA - økonomi'!T"&amp;4+15*$A37+4*$A37+0),0)+IF(Analyse!$E$4="X",INDIRECT("'DATA - økonomi'!T"&amp;4+15*$A37+4*$A37+1),0)+IF(Analyse!$E$104="X",INDIRECT("'DATA - økonomi'!T"&amp;4+15*$A37+4*$A37+2),0)+IF(Analyse!$E$105="X",INDIRECT("'DATA - økonomi'!T"&amp;4+15*$A37+4*$A37+3),0)+IF(Analyse!$E$106="X",INDIRECT("'DATA - økonomi'!T"&amp;4+15*$A37+4*$A37+4),0)+IF(Analyse!$E$107="X",INDIRECT("'DATA - økonomi'!T"&amp;4+15*$A37+4*$A37+5),0)+IF(Analyse!$E$108="X",INDIRECT("'DATA - økonomi'!T"&amp;4+15*$A37+4*$A37+6),0)+IF(Analyse!$E$109="X",INDIRECT("'DATA - økonomi'!T"&amp;4+15*$A37+4*$A37+7),0)+IF(Analyse!$E$110="X",INDIRECT("'DATA - økonomi'!T"&amp;4+15*$A37+4*$A37+8),0)+IF(Analyse!$E$111="X",INDIRECT("'DATA - økonomi'!T"&amp;4+15*$A37+4*$A37+9),0)+IF(Analyse!$E$112="X",INDIRECT("'DATA - økonomi'!T"&amp;4+15*$A37+4*$A37+10),0)+IF(Analyse!$E$115="X",INDIRECT("'DATA - økonomi'!T"&amp;4+15*$A37+4*$A37+11),0)+IF(Analyse!$E$116="X",INDIRECT("'DATA - økonomi'!T"&amp;4+15*$A37+4*$A37+12),0)+IF(Analyse!$E$117="X",INDIRECT("'DATA - økonomi'!T"&amp;4+15*$A37+4*$A37+13),0)+IF(Analyse!$E$129="X",INDIRECT("'DATA - økonomi'!T"&amp;4+15*$A37+4*$A37+14),0)</f>
        <v>0</v>
      </c>
      <c r="U37" s="42">
        <f ca="1">IF(Analyse!$E$3="X",INDIRECT("'DATA - økonomi'!U"&amp;4+15*$A37+4*$A37+0),0)+IF(Analyse!$E$4="X",INDIRECT("'DATA - økonomi'!U"&amp;4+15*$A37+4*$A37+1),0)+IF(Analyse!$E$104="X",INDIRECT("'DATA - økonomi'!U"&amp;4+15*$A37+4*$A37+2),0)+IF(Analyse!$E$105="X",INDIRECT("'DATA - økonomi'!U"&amp;4+15*$A37+4*$A37+3),0)+IF(Analyse!$E$106="X",INDIRECT("'DATA - økonomi'!U"&amp;4+15*$A37+4*$A37+4),0)+IF(Analyse!$E$107="X",INDIRECT("'DATA - økonomi'!U"&amp;4+15*$A37+4*$A37+5),0)+IF(Analyse!$E$108="X",INDIRECT("'DATA - økonomi'!U"&amp;4+15*$A37+4*$A37+6),0)+IF(Analyse!$E$109="X",INDIRECT("'DATA - økonomi'!U"&amp;4+15*$A37+4*$A37+7),0)+IF(Analyse!$E$110="X",INDIRECT("'DATA - økonomi'!U"&amp;4+15*$A37+4*$A37+8),0)+IF(Analyse!$E$111="X",INDIRECT("'DATA - økonomi'!U"&amp;4+15*$A37+4*$A37+9),0)+IF(Analyse!$E$112="X",INDIRECT("'DATA - økonomi'!U"&amp;4+15*$A37+4*$A37+10),0)+IF(Analyse!$E$115="X",INDIRECT("'DATA - økonomi'!U"&amp;4+15*$A37+4*$A37+11),0)+IF(Analyse!$E$116="X",INDIRECT("'DATA - økonomi'!U"&amp;4+15*$A37+4*$A37+12),0)+IF(Analyse!$E$117="X",INDIRECT("'DATA - økonomi'!U"&amp;4+15*$A37+4*$A37+13),0)+IF(Analyse!$E$129="X",INDIRECT("'DATA - økonomi'!U"&amp;4+15*$A37+4*$A37+14),0)</f>
        <v>0</v>
      </c>
      <c r="V37" s="42">
        <f ca="1">IF(Analyse!$E$3="X",INDIRECT("'DATA - økonomi'!V"&amp;4+15*$A37+4*$A37+0),0)+IF(Analyse!$E$4="X",INDIRECT("'DATA - økonomi'!V"&amp;4+15*$A37+4*$A37+1),0)+IF(Analyse!$E$104="X",INDIRECT("'DATA - økonomi'!V"&amp;4+15*$A37+4*$A37+2),0)+IF(Analyse!$E$105="X",INDIRECT("'DATA - økonomi'!V"&amp;4+15*$A37+4*$A37+3),0)+IF(Analyse!$E$106="X",INDIRECT("'DATA - økonomi'!V"&amp;4+15*$A37+4*$A37+4),0)+IF(Analyse!$E$107="X",INDIRECT("'DATA - økonomi'!V"&amp;4+15*$A37+4*$A37+5),0)+IF(Analyse!$E$108="X",INDIRECT("'DATA - økonomi'!V"&amp;4+15*$A37+4*$A37+6),0)+IF(Analyse!$E$109="X",INDIRECT("'DATA - økonomi'!V"&amp;4+15*$A37+4*$A37+7),0)+IF(Analyse!$E$110="X",INDIRECT("'DATA - økonomi'!V"&amp;4+15*$A37+4*$A37+8),0)+IF(Analyse!$E$111="X",INDIRECT("'DATA - økonomi'!V"&amp;4+15*$A37+4*$A37+9),0)+IF(Analyse!$E$112="X",INDIRECT("'DATA - økonomi'!V"&amp;4+15*$A37+4*$A37+10),0)+IF(Analyse!$E$115="X",INDIRECT("'DATA - økonomi'!V"&amp;4+15*$A37+4*$A37+11),0)+IF(Analyse!$E$116="X",INDIRECT("'DATA - økonomi'!V"&amp;4+15*$A37+4*$A37+12),0)+IF(Analyse!$E$117="X",INDIRECT("'DATA - økonomi'!V"&amp;4+15*$A37+4*$A37+13),0)+IF(Analyse!$E$129="X",INDIRECT("'DATA - økonomi'!V"&amp;4+15*$A37+4*$A37+14),0)</f>
        <v>0</v>
      </c>
      <c r="W37" s="42">
        <f ca="1">IF(Analyse!$E$3="X",INDIRECT("'DATA - økonomi'!W"&amp;4+15*$A37+4*$A37+0),0)+IF(Analyse!$E$4="X",INDIRECT("'DATA - økonomi'!W"&amp;4+15*$A37+4*$A37+1),0)+IF(Analyse!$E$104="X",INDIRECT("'DATA - økonomi'!W"&amp;4+15*$A37+4*$A37+2),0)+IF(Analyse!$E$105="X",INDIRECT("'DATA - økonomi'!W"&amp;4+15*$A37+4*$A37+3),0)+IF(Analyse!$E$106="X",INDIRECT("'DATA - økonomi'!W"&amp;4+15*$A37+4*$A37+4),0)+IF(Analyse!$E$107="X",INDIRECT("'DATA - økonomi'!W"&amp;4+15*$A37+4*$A37+5),0)+IF(Analyse!$E$108="X",INDIRECT("'DATA - økonomi'!W"&amp;4+15*$A37+4*$A37+6),0)+IF(Analyse!$E$109="X",INDIRECT("'DATA - økonomi'!W"&amp;4+15*$A37+4*$A37+7),0)+IF(Analyse!$E$110="X",INDIRECT("'DATA - økonomi'!W"&amp;4+15*$A37+4*$A37+8),0)+IF(Analyse!$E$111="X",INDIRECT("'DATA - økonomi'!W"&amp;4+15*$A37+4*$A37+9),0)+IF(Analyse!$E$112="X",INDIRECT("'DATA - økonomi'!W"&amp;4+15*$A37+4*$A37+10),0)+IF(Analyse!$E$115="X",INDIRECT("'DATA - økonomi'!W"&amp;4+15*$A37+4*$A37+11),0)+IF(Analyse!$E$116="X",INDIRECT("'DATA - økonomi'!W"&amp;4+15*$A37+4*$A37+12),0)+IF(Analyse!$E$117="X",INDIRECT("'DATA - økonomi'!W"&amp;4+15*$A37+4*$A37+13),0)+IF(Analyse!$E$129="X",INDIRECT("'DATA - økonomi'!W"&amp;4+15*$A37+4*$A37+14),0)</f>
        <v>0</v>
      </c>
      <c r="X37" s="42">
        <f ca="1">IF(Analyse!$E$3="X",INDIRECT("'DATA - økonomi'!X"&amp;4+15*$A37+4*$A37+0),0)+IF(Analyse!$E$4="X",INDIRECT("'DATA - økonomi'!X"&amp;4+15*$A37+4*$A37+1),0)+IF(Analyse!$E$104="X",INDIRECT("'DATA - økonomi'!X"&amp;4+15*$A37+4*$A37+2),0)+IF(Analyse!$E$105="X",INDIRECT("'DATA - økonomi'!X"&amp;4+15*$A37+4*$A37+3),0)+IF(Analyse!$E$106="X",INDIRECT("'DATA - økonomi'!X"&amp;4+15*$A37+4*$A37+4),0)+IF(Analyse!$E$107="X",INDIRECT("'DATA - økonomi'!X"&amp;4+15*$A37+4*$A37+5),0)+IF(Analyse!$E$108="X",INDIRECT("'DATA - økonomi'!X"&amp;4+15*$A37+4*$A37+6),0)+IF(Analyse!$E$109="X",INDIRECT("'DATA - økonomi'!X"&amp;4+15*$A37+4*$A37+7),0)+IF(Analyse!$E$110="X",INDIRECT("'DATA - økonomi'!X"&amp;4+15*$A37+4*$A37+8),0)+IF(Analyse!$E$111="X",INDIRECT("'DATA - økonomi'!X"&amp;4+15*$A37+4*$A37+9),0)+IF(Analyse!$E$112="X",INDIRECT("'DATA - økonomi'!X"&amp;4+15*$A37+4*$A37+10),0)+IF(Analyse!$E$115="X",INDIRECT("'DATA - økonomi'!X"&amp;4+15*$A37+4*$A37+11),0)+IF(Analyse!$E$116="X",INDIRECT("'DATA - økonomi'!X"&amp;4+15*$A37+4*$A37+12),0)+IF(Analyse!$E$117="X",INDIRECT("'DATA - økonomi'!X"&amp;4+15*$A37+4*$A37+13),0)+IF(Analyse!$E$129="X",INDIRECT("'DATA - økonomi'!X"&amp;4+15*$A37+4*$A37+14),0)</f>
        <v>0</v>
      </c>
      <c r="Y37" s="42">
        <f ca="1">IF(Analyse!$E$3="X",INDIRECT("'DATA - økonomi'!Y"&amp;4+15*$A37+4*$A37+0),0)+IF(Analyse!$E$4="X",INDIRECT("'DATA - økonomi'!Y"&amp;4+15*$A37+4*$A37+1),0)+IF(Analyse!$E$104="X",INDIRECT("'DATA - økonomi'!Y"&amp;4+15*$A37+4*$A37+2),0)+IF(Analyse!$E$105="X",INDIRECT("'DATA - økonomi'!Y"&amp;4+15*$A37+4*$A37+3),0)+IF(Analyse!$E$106="X",INDIRECT("'DATA - økonomi'!Y"&amp;4+15*$A37+4*$A37+4),0)+IF(Analyse!$E$107="X",INDIRECT("'DATA - økonomi'!Y"&amp;4+15*$A37+4*$A37+5),0)+IF(Analyse!$E$108="X",INDIRECT("'DATA - økonomi'!Y"&amp;4+15*$A37+4*$A37+6),0)+IF(Analyse!$E$109="X",INDIRECT("'DATA - økonomi'!Y"&amp;4+15*$A37+4*$A37+7),0)+IF(Analyse!$E$110="X",INDIRECT("'DATA - økonomi'!Y"&amp;4+15*$A37+4*$A37+8),0)+IF(Analyse!$E$111="X",INDIRECT("'DATA - økonomi'!Y"&amp;4+15*$A37+4*$A37+9),0)+IF(Analyse!$E$112="X",INDIRECT("'DATA - økonomi'!Y"&amp;4+15*$A37+4*$A37+10),0)+IF(Analyse!$E$115="X",INDIRECT("'DATA - økonomi'!Y"&amp;4+15*$A37+4*$A37+11),0)+IF(Analyse!$E$116="X",INDIRECT("'DATA - økonomi'!Y"&amp;4+15*$A37+4*$A37+12),0)+IF(Analyse!$E$117="X",INDIRECT("'DATA - økonomi'!Y"&amp;4+15*$A37+4*$A37+13),0)+IF(Analyse!$E$129="X",INDIRECT("'DATA - økonomi'!Y"&amp;4+15*$A37+4*$A37+14),0)</f>
        <v>0</v>
      </c>
      <c r="Z37" s="42">
        <f ca="1">IF(Analyse!$E$3="X",INDIRECT("'DATA - økonomi'!Z"&amp;4+15*$A37+4*$A37+0),0)+IF(Analyse!$E$4="X",INDIRECT("'DATA - økonomi'!Z"&amp;4+15*$A37+4*$A37+1),0)+IF(Analyse!$E$104="X",INDIRECT("'DATA - økonomi'!Z"&amp;4+15*$A37+4*$A37+2),0)+IF(Analyse!$E$105="X",INDIRECT("'DATA - økonomi'!Z"&amp;4+15*$A37+4*$A37+3),0)+IF(Analyse!$E$106="X",INDIRECT("'DATA - økonomi'!Z"&amp;4+15*$A37+4*$A37+4),0)+IF(Analyse!$E$107="X",INDIRECT("'DATA - økonomi'!Z"&amp;4+15*$A37+4*$A37+5),0)+IF(Analyse!$E$108="X",INDIRECT("'DATA - økonomi'!Z"&amp;4+15*$A37+4*$A37+6),0)+IF(Analyse!$E$109="X",INDIRECT("'DATA - økonomi'!Z"&amp;4+15*$A37+4*$A37+7),0)+IF(Analyse!$E$110="X",INDIRECT("'DATA - økonomi'!Z"&amp;4+15*$A37+4*$A37+8),0)+IF(Analyse!$E$111="X",INDIRECT("'DATA - økonomi'!Z"&amp;4+15*$A37+4*$A37+9),0)+IF(Analyse!$E$112="X",INDIRECT("'DATA - økonomi'!Z"&amp;4+15*$A37+4*$A37+10),0)+IF(Analyse!$E$115="X",INDIRECT("'DATA - økonomi'!Z"&amp;4+15*$A37+4*$A37+11),0)+IF(Analyse!$E$116="X",INDIRECT("'DATA - økonomi'!Z"&amp;4+15*$A37+4*$A37+12),0)+IF(Analyse!$E$117="X",INDIRECT("'DATA - økonomi'!Z"&amp;4+15*$A37+4*$A37+13),0)+IF(Analyse!$E$129="X",INDIRECT("'DATA - økonomi'!Z"&amp;4+15*$A37+4*$A37+14),0)</f>
        <v>0</v>
      </c>
      <c r="AA37" s="36"/>
      <c r="AB37" s="41" t="s">
        <v>45</v>
      </c>
      <c r="AC37" s="42">
        <f ca="1">IF(Analyse!$E$3="X",INDIRECT("'DATA - økonomi'!AC"&amp;4+15*$A37+4*$A37+0),0)+IF(Analyse!$E$4="X",INDIRECT("'DATA - økonomi'!AC"&amp;4+15*$A37+4*$A37+1),0)+IF(Analyse!$E$104="X",INDIRECT("'DATA - økonomi'!AC"&amp;4+15*$A37+4*$A37+2),0)+IF(Analyse!$E$105="X",INDIRECT("'DATA - økonomi'!AC"&amp;4+15*$A37+4*$A37+3),0)+IF(Analyse!$E$106="X",INDIRECT("'DATA - økonomi'!AC"&amp;4+15*$A37+4*$A37+4),0)+IF(Analyse!$E$107="X",INDIRECT("'DATA - økonomi'!AC"&amp;4+15*$A37+4*$A37+5),0)+IF(Analyse!$E$108="X",INDIRECT("'DATA - økonomi'!AC"&amp;4+15*$A37+4*$A37+6),0)+IF(Analyse!$E$109="X",INDIRECT("'DATA - økonomi'!AC"&amp;4+15*$A37+4*$A37+7),0)+IF(Analyse!$E$110="X",INDIRECT("'DATA - økonomi'!AC"&amp;4+15*$A37+4*$A37+8),0)+IF(Analyse!$E$111="X",INDIRECT("'DATA - økonomi'!AC"&amp;4+15*$A37+4*$A37+9),0)+IF(Analyse!$E$112="X",INDIRECT("'DATA - økonomi'!AC"&amp;4+15*$A37+4*$A37+10),0)+IF(Analyse!$E$115="X",INDIRECT("'DATA - økonomi'!AC"&amp;4+15*$A37+4*$A37+11),0)+IF(Analyse!$E$116="X",INDIRECT("'DATA - økonomi'!AC"&amp;4+15*$A37+4*$A37+12),0)+IF(Analyse!$E$117="X",INDIRECT("'DATA - økonomi'!AC"&amp;4+15*$A37+4*$A37+13),0)+IF(Analyse!$E$129="X",INDIRECT("'DATA - økonomi'!AC"&amp;4+15*$A37+4*$A37+14),0)</f>
        <v>0</v>
      </c>
      <c r="AD37" s="42">
        <f ca="1">IF(Analyse!$E$3="X",INDIRECT("'DATA - økonomi'!AD"&amp;4+15*$A37+4*$A37+0),0)+IF(Analyse!$E$4="X",INDIRECT("'DATA - økonomi'!AD"&amp;4+15*$A37+4*$A37+1),0)+IF(Analyse!$E$104="X",INDIRECT("'DATA - økonomi'!AD"&amp;4+15*$A37+4*$A37+2),0)+IF(Analyse!$E$105="X",INDIRECT("'DATA - økonomi'!AD"&amp;4+15*$A37+4*$A37+3),0)+IF(Analyse!$E$106="X",INDIRECT("'DATA - økonomi'!AD"&amp;4+15*$A37+4*$A37+4),0)+IF(Analyse!$E$107="X",INDIRECT("'DATA - økonomi'!AD"&amp;4+15*$A37+4*$A37+5),0)+IF(Analyse!$E$108="X",INDIRECT("'DATA - økonomi'!AD"&amp;4+15*$A37+4*$A37+6),0)+IF(Analyse!$E$109="X",INDIRECT("'DATA - økonomi'!AD"&amp;4+15*$A37+4*$A37+7),0)+IF(Analyse!$E$110="X",INDIRECT("'DATA - økonomi'!AD"&amp;4+15*$A37+4*$A37+8),0)+IF(Analyse!$E$111="X",INDIRECT("'DATA - økonomi'!AD"&amp;4+15*$A37+4*$A37+9),0)+IF(Analyse!$E$112="X",INDIRECT("'DATA - økonomi'!AD"&amp;4+15*$A37+4*$A37+10),0)+IF(Analyse!$E$115="X",INDIRECT("'DATA - økonomi'!AD"&amp;4+15*$A37+4*$A37+11),0)+IF(Analyse!$E$116="X",INDIRECT("'DATA - økonomi'!AD"&amp;4+15*$A37+4*$A37+12),0)+IF(Analyse!$E$117="X",INDIRECT("'DATA - økonomi'!AD"&amp;4+15*$A37+4*$A37+13),0)+IF(Analyse!$E$129="X",INDIRECT("'DATA - økonomi'!AD"&amp;4+15*$A37+4*$A37+14),0)</f>
        <v>0</v>
      </c>
      <c r="AE37" s="42">
        <f ca="1">IF(Analyse!$E$3="X",INDIRECT("'DATA - økonomi'!AE"&amp;4+15*$A37+4*$A37+0),0)+IF(Analyse!$E$4="X",INDIRECT("'DATA - økonomi'!AE"&amp;4+15*$A37+4*$A37+1),0)+IF(Analyse!$E$104="X",INDIRECT("'DATA - økonomi'!AE"&amp;4+15*$A37+4*$A37+2),0)+IF(Analyse!$E$105="X",INDIRECT("'DATA - økonomi'!AE"&amp;4+15*$A37+4*$A37+3),0)+IF(Analyse!$E$106="X",INDIRECT("'DATA - økonomi'!AE"&amp;4+15*$A37+4*$A37+4),0)+IF(Analyse!$E$107="X",INDIRECT("'DATA - økonomi'!AE"&amp;4+15*$A37+4*$A37+5),0)+IF(Analyse!$E$108="X",INDIRECT("'DATA - økonomi'!AE"&amp;4+15*$A37+4*$A37+6),0)+IF(Analyse!$E$109="X",INDIRECT("'DATA - økonomi'!AE"&amp;4+15*$A37+4*$A37+7),0)+IF(Analyse!$E$110="X",INDIRECT("'DATA - økonomi'!AE"&amp;4+15*$A37+4*$A37+8),0)+IF(Analyse!$E$111="X",INDIRECT("'DATA - økonomi'!AE"&amp;4+15*$A37+4*$A37+9),0)+IF(Analyse!$E$112="X",INDIRECT("'DATA - økonomi'!AE"&amp;4+15*$A37+4*$A37+10),0)+IF(Analyse!$E$115="X",INDIRECT("'DATA - økonomi'!AE"&amp;4+15*$A37+4*$A37+11),0)+IF(Analyse!$E$116="X",INDIRECT("'DATA - økonomi'!AE"&amp;4+15*$A37+4*$A37+12),0)+IF(Analyse!$E$117="X",INDIRECT("'DATA - økonomi'!AE"&amp;4+15*$A37+4*$A37+13),0)+IF(Analyse!$E$129="X",INDIRECT("'DATA - økonomi'!AE"&amp;4+15*$A37+4*$A37+14),0)</f>
        <v>0</v>
      </c>
      <c r="AF37" s="42">
        <f ca="1">IF(Analyse!$E$3="X",INDIRECT("'DATA - økonomi'!AF"&amp;4+15*$A37+4*$A37+0),0)+IF(Analyse!$E$4="X",INDIRECT("'DATA - økonomi'!AF"&amp;4+15*$A37+4*$A37+1),0)+IF(Analyse!$E$104="X",INDIRECT("'DATA - økonomi'!AF"&amp;4+15*$A37+4*$A37+2),0)+IF(Analyse!$E$105="X",INDIRECT("'DATA - økonomi'!AF"&amp;4+15*$A37+4*$A37+3),0)+IF(Analyse!$E$106="X",INDIRECT("'DATA - økonomi'!AF"&amp;4+15*$A37+4*$A37+4),0)+IF(Analyse!$E$107="X",INDIRECT("'DATA - økonomi'!AF"&amp;4+15*$A37+4*$A37+5),0)+IF(Analyse!$E$108="X",INDIRECT("'DATA - økonomi'!AF"&amp;4+15*$A37+4*$A37+6),0)+IF(Analyse!$E$109="X",INDIRECT("'DATA - økonomi'!AF"&amp;4+15*$A37+4*$A37+7),0)+IF(Analyse!$E$110="X",INDIRECT("'DATA - økonomi'!AF"&amp;4+15*$A37+4*$A37+8),0)+IF(Analyse!$E$111="X",INDIRECT("'DATA - økonomi'!AF"&amp;4+15*$A37+4*$A37+9),0)+IF(Analyse!$E$112="X",INDIRECT("'DATA - økonomi'!AF"&amp;4+15*$A37+4*$A37+10),0)+IF(Analyse!$E$115="X",INDIRECT("'DATA - økonomi'!AF"&amp;4+15*$A37+4*$A37+11),0)+IF(Analyse!$E$116="X",INDIRECT("'DATA - økonomi'!AF"&amp;4+15*$A37+4*$A37+12),0)+IF(Analyse!$E$117="X",INDIRECT("'DATA - økonomi'!AF"&amp;4+15*$A37+4*$A37+13),0)+IF(Analyse!$E$129="X",INDIRECT("'DATA - økonomi'!AF"&amp;4+15*$A37+4*$A37+14),0)</f>
        <v>0</v>
      </c>
      <c r="AG37" s="42">
        <f ca="1">IF(Analyse!$E$3="X",INDIRECT("'DATA - økonomi'!AG"&amp;4+15*$A37+4*$A37+0),0)+IF(Analyse!$E$4="X",INDIRECT("'DATA - økonomi'!AG"&amp;4+15*$A37+4*$A37+1),0)+IF(Analyse!$E$104="X",INDIRECT("'DATA - økonomi'!AG"&amp;4+15*$A37+4*$A37+2),0)+IF(Analyse!$E$105="X",INDIRECT("'DATA - økonomi'!AG"&amp;4+15*$A37+4*$A37+3),0)+IF(Analyse!$E$106="X",INDIRECT("'DATA - økonomi'!AG"&amp;4+15*$A37+4*$A37+4),0)+IF(Analyse!$E$107="X",INDIRECT("'DATA - økonomi'!AG"&amp;4+15*$A37+4*$A37+5),0)+IF(Analyse!$E$108="X",INDIRECT("'DATA - økonomi'!AG"&amp;4+15*$A37+4*$A37+6),0)+IF(Analyse!$E$109="X",INDIRECT("'DATA - økonomi'!AG"&amp;4+15*$A37+4*$A37+7),0)+IF(Analyse!$E$110="X",INDIRECT("'DATA - økonomi'!AG"&amp;4+15*$A37+4*$A37+8),0)+IF(Analyse!$E$111="X",INDIRECT("'DATA - økonomi'!AG"&amp;4+15*$A37+4*$A37+9),0)+IF(Analyse!$E$112="X",INDIRECT("'DATA - økonomi'!AG"&amp;4+15*$A37+4*$A37+10),0)+IF(Analyse!$E$115="X",INDIRECT("'DATA - økonomi'!AG"&amp;4+15*$A37+4*$A37+11),0)+IF(Analyse!$E$116="X",INDIRECT("'DATA - økonomi'!AG"&amp;4+15*$A37+4*$A37+12),0)+IF(Analyse!$E$117="X",INDIRECT("'DATA - økonomi'!AG"&amp;4+15*$A37+4*$A37+13),0)+IF(Analyse!$E$129="X",INDIRECT("'DATA - økonomi'!AG"&amp;4+15*$A37+4*$A37+14),0)</f>
        <v>0</v>
      </c>
      <c r="AH37" s="42">
        <f ca="1">IF(Analyse!$E$3="X",INDIRECT("'DATA - økonomi'!AH"&amp;4+15*$A37+4*$A37+0),0)+IF(Analyse!$E$4="X",INDIRECT("'DATA - økonomi'!AH"&amp;4+15*$A37+4*$A37+1),0)+IF(Analyse!$E$104="X",INDIRECT("'DATA - økonomi'!AH"&amp;4+15*$A37+4*$A37+2),0)+IF(Analyse!$E$105="X",INDIRECT("'DATA - økonomi'!AH"&amp;4+15*$A37+4*$A37+3),0)+IF(Analyse!$E$106="X",INDIRECT("'DATA - økonomi'!AH"&amp;4+15*$A37+4*$A37+4),0)+IF(Analyse!$E$107="X",INDIRECT("'DATA - økonomi'!AH"&amp;4+15*$A37+4*$A37+5),0)+IF(Analyse!$E$108="X",INDIRECT("'DATA - økonomi'!AH"&amp;4+15*$A37+4*$A37+6),0)+IF(Analyse!$E$109="X",INDIRECT("'DATA - økonomi'!AH"&amp;4+15*$A37+4*$A37+7),0)+IF(Analyse!$E$110="X",INDIRECT("'DATA - økonomi'!AH"&amp;4+15*$A37+4*$A37+8),0)+IF(Analyse!$E$111="X",INDIRECT("'DATA - økonomi'!AH"&amp;4+15*$A37+4*$A37+9),0)+IF(Analyse!$E$112="X",INDIRECT("'DATA - økonomi'!AH"&amp;4+15*$A37+4*$A37+10),0)+IF(Analyse!$E$115="X",INDIRECT("'DATA - økonomi'!AH"&amp;4+15*$A37+4*$A37+11),0)+IF(Analyse!$E$116="X",INDIRECT("'DATA - økonomi'!AH"&amp;4+15*$A37+4*$A37+12),0)+IF(Analyse!$E$117="X",INDIRECT("'DATA - økonomi'!AH"&amp;4+15*$A37+4*$A37+13),0)+IF(Analyse!$E$129="X",INDIRECT("'DATA - økonomi'!AH"&amp;4+15*$A37+4*$A37+14),0)</f>
        <v>0</v>
      </c>
      <c r="AI37" s="42">
        <f ca="1">IF(Analyse!$E$3="X",INDIRECT("'DATA - økonomi'!AI"&amp;4+15*$A37+4*$A37+0),0)+IF(Analyse!$E$4="X",INDIRECT("'DATA - økonomi'!AI"&amp;4+15*$A37+4*$A37+1),0)+IF(Analyse!$E$104="X",INDIRECT("'DATA - økonomi'!AI"&amp;4+15*$A37+4*$A37+2),0)+IF(Analyse!$E$105="X",INDIRECT("'DATA - økonomi'!AI"&amp;4+15*$A37+4*$A37+3),0)+IF(Analyse!$E$106="X",INDIRECT("'DATA - økonomi'!AI"&amp;4+15*$A37+4*$A37+4),0)+IF(Analyse!$E$107="X",INDIRECT("'DATA - økonomi'!AI"&amp;4+15*$A37+4*$A37+5),0)+IF(Analyse!$E$108="X",INDIRECT("'DATA - økonomi'!AI"&amp;4+15*$A37+4*$A37+6),0)+IF(Analyse!$E$109="X",INDIRECT("'DATA - økonomi'!AI"&amp;4+15*$A37+4*$A37+7),0)+IF(Analyse!$E$110="X",INDIRECT("'DATA - økonomi'!AI"&amp;4+15*$A37+4*$A37+8),0)+IF(Analyse!$E$111="X",INDIRECT("'DATA - økonomi'!AI"&amp;4+15*$A37+4*$A37+9),0)+IF(Analyse!$E$112="X",INDIRECT("'DATA - økonomi'!AI"&amp;4+15*$A37+4*$A37+10),0)+IF(Analyse!$E$115="X",INDIRECT("'DATA - økonomi'!AI"&amp;4+15*$A37+4*$A37+11),0)+IF(Analyse!$E$116="X",INDIRECT("'DATA - økonomi'!AI"&amp;4+15*$A37+4*$A37+12),0)+IF(Analyse!$E$117="X",INDIRECT("'DATA - økonomi'!AI"&amp;4+15*$A37+4*$A37+13),0)+IF(Analyse!$E$129="X",INDIRECT("'DATA - økonomi'!AI"&amp;4+15*$A37+4*$A37+14),0)</f>
        <v>0</v>
      </c>
      <c r="AJ37" s="42">
        <f ca="1">IF(Analyse!$E$3="X",INDIRECT("'DATA - økonomi'!AJ"&amp;4+15*$A37+4*$A37+0),0)+IF(Analyse!$E$4="X",INDIRECT("'DATA - økonomi'!AJ"&amp;4+15*$A37+4*$A37+1),0)+IF(Analyse!$E$104="X",INDIRECT("'DATA - økonomi'!AJ"&amp;4+15*$A37+4*$A37+2),0)+IF(Analyse!$E$105="X",INDIRECT("'DATA - økonomi'!AJ"&amp;4+15*$A37+4*$A37+3),0)+IF(Analyse!$E$106="X",INDIRECT("'DATA - økonomi'!AJ"&amp;4+15*$A37+4*$A37+4),0)+IF(Analyse!$E$107="X",INDIRECT("'DATA - økonomi'!AJ"&amp;4+15*$A37+4*$A37+5),0)+IF(Analyse!$E$108="X",INDIRECT("'DATA - økonomi'!AJ"&amp;4+15*$A37+4*$A37+6),0)+IF(Analyse!$E$109="X",INDIRECT("'DATA - økonomi'!AJ"&amp;4+15*$A37+4*$A37+7),0)+IF(Analyse!$E$110="X",INDIRECT("'DATA - økonomi'!AJ"&amp;4+15*$A37+4*$A37+8),0)+IF(Analyse!$E$111="X",INDIRECT("'DATA - økonomi'!AJ"&amp;4+15*$A37+4*$A37+9),0)+IF(Analyse!$E$112="X",INDIRECT("'DATA - økonomi'!AJ"&amp;4+15*$A37+4*$A37+10),0)+IF(Analyse!$E$115="X",INDIRECT("'DATA - økonomi'!AJ"&amp;4+15*$A37+4*$A37+11),0)+IF(Analyse!$E$116="X",INDIRECT("'DATA - økonomi'!AJ"&amp;4+15*$A37+4*$A37+12),0)+IF(Analyse!$E$117="X",INDIRECT("'DATA - økonomi'!AJ"&amp;4+15*$A37+4*$A37+13),0)+IF(Analyse!$E$129="X",INDIRECT("'DATA - økonomi'!AJ"&amp;4+15*$A37+4*$A37+14),0)</f>
        <v>0</v>
      </c>
      <c r="AK37" s="42">
        <f ca="1">IF(Analyse!$E$3="X",INDIRECT("'DATA - økonomi'!AK"&amp;4+15*$A37+4*$A37+0),0)+IF(Analyse!$E$4="X",INDIRECT("'DATA - økonomi'!AK"&amp;4+15*$A37+4*$A37+1),0)+IF(Analyse!$E$104="X",INDIRECT("'DATA - økonomi'!AK"&amp;4+15*$A37+4*$A37+2),0)+IF(Analyse!$E$105="X",INDIRECT("'DATA - økonomi'!AK"&amp;4+15*$A37+4*$A37+3),0)+IF(Analyse!$E$106="X",INDIRECT("'DATA - økonomi'!AK"&amp;4+15*$A37+4*$A37+4),0)+IF(Analyse!$E$107="X",INDIRECT("'DATA - økonomi'!AK"&amp;4+15*$A37+4*$A37+5),0)+IF(Analyse!$E$108="X",INDIRECT("'DATA - økonomi'!AK"&amp;4+15*$A37+4*$A37+6),0)+IF(Analyse!$E$109="X",INDIRECT("'DATA - økonomi'!AK"&amp;4+15*$A37+4*$A37+7),0)+IF(Analyse!$E$110="X",INDIRECT("'DATA - økonomi'!AK"&amp;4+15*$A37+4*$A37+8),0)+IF(Analyse!$E$111="X",INDIRECT("'DATA - økonomi'!AK"&amp;4+15*$A37+4*$A37+9),0)+IF(Analyse!$E$112="X",INDIRECT("'DATA - økonomi'!AK"&amp;4+15*$A37+4*$A37+10),0)+IF(Analyse!$E$115="X",INDIRECT("'DATA - økonomi'!AK"&amp;4+15*$A37+4*$A37+11),0)+IF(Analyse!$E$116="X",INDIRECT("'DATA - økonomi'!AK"&amp;4+15*$A37+4*$A37+12),0)+IF(Analyse!$E$117="X",INDIRECT("'DATA - økonomi'!AK"&amp;4+15*$A37+4*$A37+13),0)+IF(Analyse!$E$129="X",INDIRECT("'DATA - økonomi'!AK"&amp;4+15*$A37+4*$A37+14),0)</f>
        <v>0</v>
      </c>
      <c r="AL37" s="42">
        <f ca="1">IF(Analyse!$E$3="X",INDIRECT("'DATA - økonomi'!AL"&amp;4+15*$A37+4*$A37+0),0)+IF(Analyse!$E$4="X",INDIRECT("'DATA - økonomi'!AL"&amp;4+15*$A37+4*$A37+1),0)+IF(Analyse!$E$104="X",INDIRECT("'DATA - økonomi'!AL"&amp;4+15*$A37+4*$A37+2),0)+IF(Analyse!$E$105="X",INDIRECT("'DATA - økonomi'!AL"&amp;4+15*$A37+4*$A37+3),0)+IF(Analyse!$E$106="X",INDIRECT("'DATA - økonomi'!AL"&amp;4+15*$A37+4*$A37+4),0)+IF(Analyse!$E$107="X",INDIRECT("'DATA - økonomi'!AL"&amp;4+15*$A37+4*$A37+5),0)+IF(Analyse!$E$108="X",INDIRECT("'DATA - økonomi'!AL"&amp;4+15*$A37+4*$A37+6),0)+IF(Analyse!$E$109="X",INDIRECT("'DATA - økonomi'!AL"&amp;4+15*$A37+4*$A37+7),0)+IF(Analyse!$E$110="X",INDIRECT("'DATA - økonomi'!AL"&amp;4+15*$A37+4*$A37+8),0)+IF(Analyse!$E$111="X",INDIRECT("'DATA - økonomi'!AL"&amp;4+15*$A37+4*$A37+9),0)+IF(Analyse!$E$112="X",INDIRECT("'DATA - økonomi'!AL"&amp;4+15*$A37+4*$A37+10),0)+IF(Analyse!$E$115="X",INDIRECT("'DATA - økonomi'!AL"&amp;4+15*$A37+4*$A37+11),0)+IF(Analyse!$E$116="X",INDIRECT("'DATA - økonomi'!AL"&amp;4+15*$A37+4*$A37+12),0)+IF(Analyse!$E$117="X",INDIRECT("'DATA - økonomi'!AL"&amp;4+15*$A37+4*$A37+13),0)+IF(Analyse!$E$129="X",INDIRECT("'DATA - økonomi'!AL"&amp;4+15*$A37+4*$A37+14),0)</f>
        <v>0</v>
      </c>
      <c r="AM37" s="36"/>
      <c r="AN37" s="41" t="s">
        <v>45</v>
      </c>
      <c r="AO37" s="42">
        <f t="shared" ca="1" si="10"/>
        <v>54381.66</v>
      </c>
      <c r="AP37" s="42">
        <f t="shared" ca="1" si="11"/>
        <v>54363.092000000004</v>
      </c>
      <c r="AQ37" s="42">
        <f t="shared" ca="1" si="12"/>
        <v>54381.66</v>
      </c>
      <c r="AR37" s="42">
        <f t="shared" ca="1" si="13"/>
        <v>54363.092000000004</v>
      </c>
      <c r="AS37" s="42">
        <f t="shared" ca="1" si="14"/>
        <v>54029.407999999996</v>
      </c>
      <c r="AT37" s="42">
        <f t="shared" ca="1" si="15"/>
        <v>54395.252999999997</v>
      </c>
      <c r="AU37" s="42">
        <f t="shared" ca="1" si="16"/>
        <v>54799.32</v>
      </c>
      <c r="AV37" s="42">
        <f t="shared" ca="1" si="17"/>
        <v>54748.261000000006</v>
      </c>
      <c r="AW37" s="42">
        <f t="shared" ca="1" si="18"/>
        <v>54772.872000000003</v>
      </c>
      <c r="AX37" s="42">
        <f t="shared" ca="1" si="19"/>
        <v>54723.977999999996</v>
      </c>
      <c r="AY37" s="36"/>
    </row>
    <row r="38" spans="1:51" x14ac:dyDescent="0.25">
      <c r="A38" s="38">
        <v>34</v>
      </c>
      <c r="B38" s="41" t="s">
        <v>46</v>
      </c>
      <c r="C38" s="42">
        <f ca="1">IF(Analyse!$E$3="X",INDIRECT("'DATA - økonomi'!C"&amp;4+15*$A38+4*$A38+0),0)+IF(Analyse!$E$4="X",INDIRECT("'DATA - økonomi'!C"&amp;4+15*$A38+4*$A38+1),0)+IF(Analyse!$E$104="X",INDIRECT("'DATA - økonomi'!C"&amp;4+15*$A38+4*$A38+2),0)+IF(Analyse!$E$105="X",INDIRECT("'DATA - økonomi'!C"&amp;4+15*$A38+4*$A38+3),0)+IF(Analyse!$E$106="X",INDIRECT("'DATA - økonomi'!C"&amp;4+15*$A38+4*$A38+4),0)+IF(Analyse!$E$107="X",INDIRECT("'DATA - økonomi'!C"&amp;4+15*$A38+4*$A38+5),0)+IF(Analyse!$E$108="X",INDIRECT("'DATA - økonomi'!C"&amp;4+15*$A38+4*$A38+6),0)+IF(Analyse!$E$109="X",INDIRECT("'DATA - økonomi'!C"&amp;4+15*$A38+4*$A38+7),0)+IF(Analyse!$E$110="X",INDIRECT("'DATA - økonomi'!C"&amp;4+15*$A38+4*$A38+8),0)+IF(Analyse!$E$111="X",INDIRECT("'DATA - økonomi'!C"&amp;4+15*$A38+4*$A38+9),0)+IF(Analyse!$E$112="X",INDIRECT("'DATA - økonomi'!C"&amp;4+15*$A38+4*$A38+10),0)+IF(Analyse!$E$115="X",INDIRECT("'DATA - økonomi'!C"&amp;4+15*$A38+4*$A38+11),0)+IF(Analyse!$E$116="X",INDIRECT("'DATA - økonomi'!C"&amp;4+15*$A38+4*$A38+12),0)+IF(Analyse!$E$117="X",INDIRECT("'DATA - økonomi'!C"&amp;4+15*$A38+4*$A38+13),0)+IF(Analyse!$E$129="X",INDIRECT("'DATA - økonomi'!C"&amp;4+15*$A38+4*$A38+14),0)</f>
        <v>0</v>
      </c>
      <c r="D38" s="42">
        <f ca="1">IF(Analyse!$E$3="X",INDIRECT("'DATA - økonomi'!D"&amp;4+15*$A38+4*$A38+0),0)+IF(Analyse!$E$4="X",INDIRECT("'DATA - økonomi'!D"&amp;4+15*$A38+4*$A38+1),0)+IF(Analyse!$E$104="X",INDIRECT("'DATA - økonomi'!D"&amp;4+15*$A38+4*$A38+2),0)+IF(Analyse!$E$105="X",INDIRECT("'DATA - økonomi'!D"&amp;4+15*$A38+4*$A38+3),0)+IF(Analyse!$E$106="X",INDIRECT("'DATA - økonomi'!D"&amp;4+15*$A38+4*$A38+4),0)+IF(Analyse!$E$107="X",INDIRECT("'DATA - økonomi'!D"&amp;4+15*$A38+4*$A38+5),0)+IF(Analyse!$E$108="X",INDIRECT("'DATA - økonomi'!D"&amp;4+15*$A38+4*$A38+6),0)+IF(Analyse!$E$109="X",INDIRECT("'DATA - økonomi'!D"&amp;4+15*$A38+4*$A38+7),0)+IF(Analyse!$E$110="X",INDIRECT("'DATA - økonomi'!D"&amp;4+15*$A38+4*$A38+8),0)+IF(Analyse!$E$111="X",INDIRECT("'DATA - økonomi'!D"&amp;4+15*$A38+4*$A38+9),0)+IF(Analyse!$E$112="X",INDIRECT("'DATA - økonomi'!D"&amp;4+15*$A38+4*$A38+10),0)+IF(Analyse!$E$115="X",INDIRECT("'DATA - økonomi'!D"&amp;4+15*$A38+4*$A38+11),0)+IF(Analyse!$E$116="X",INDIRECT("'DATA - økonomi'!D"&amp;4+15*$A38+4*$A38+12),0)+IF(Analyse!$E$117="X",INDIRECT("'DATA - økonomi'!D"&amp;4+15*$A38+4*$A38+13),0)+IF(Analyse!$E$129="X",INDIRECT("'DATA - økonomi'!D"&amp;4+15*$A38+4*$A38+14),0)</f>
        <v>0</v>
      </c>
      <c r="E38" s="42">
        <f ca="1">IF(Analyse!$E$3="X",INDIRECT("'DATA - økonomi'!E"&amp;4+15*$A38+4*$A38+0),0)+IF(Analyse!$E$4="X",INDIRECT("'DATA - økonomi'!E"&amp;4+15*$A38+4*$A38+1),0)+IF(Analyse!$E$104="X",INDIRECT("'DATA - økonomi'!E"&amp;4+15*$A38+4*$A38+2),0)+IF(Analyse!$E$105="X",INDIRECT("'DATA - økonomi'!E"&amp;4+15*$A38+4*$A38+3),0)+IF(Analyse!$E$106="X",INDIRECT("'DATA - økonomi'!E"&amp;4+15*$A38+4*$A38+4),0)+IF(Analyse!$E$107="X",INDIRECT("'DATA - økonomi'!E"&amp;4+15*$A38+4*$A38+5),0)+IF(Analyse!$E$108="X",INDIRECT("'DATA - økonomi'!E"&amp;4+15*$A38+4*$A38+6),0)+IF(Analyse!$E$109="X",INDIRECT("'DATA - økonomi'!E"&amp;4+15*$A38+4*$A38+7),0)+IF(Analyse!$E$110="X",INDIRECT("'DATA - økonomi'!E"&amp;4+15*$A38+4*$A38+8),0)+IF(Analyse!$E$111="X",INDIRECT("'DATA - økonomi'!E"&amp;4+15*$A38+4*$A38+9),0)+IF(Analyse!$E$112="X",INDIRECT("'DATA - økonomi'!E"&amp;4+15*$A38+4*$A38+10),0)+IF(Analyse!$E$115="X",INDIRECT("'DATA - økonomi'!E"&amp;4+15*$A38+4*$A38+11),0)+IF(Analyse!$E$116="X",INDIRECT("'DATA - økonomi'!E"&amp;4+15*$A38+4*$A38+12),0)+IF(Analyse!$E$117="X",INDIRECT("'DATA - økonomi'!E"&amp;4+15*$A38+4*$A38+13),0)+IF(Analyse!$E$129="X",INDIRECT("'DATA - økonomi'!E"&amp;4+15*$A38+4*$A38+14),0)</f>
        <v>0</v>
      </c>
      <c r="F38" s="42">
        <f ca="1">IF(Analyse!$E$3="X",INDIRECT("'DATA - økonomi'!F"&amp;4+15*$A38+4*$A38+0),0)+IF(Analyse!$E$4="X",INDIRECT("'DATA - økonomi'!F"&amp;4+15*$A38+4*$A38+1),0)+IF(Analyse!$E$104="X",INDIRECT("'DATA - økonomi'!F"&amp;4+15*$A38+4*$A38+2),0)+IF(Analyse!$E$105="X",INDIRECT("'DATA - økonomi'!F"&amp;4+15*$A38+4*$A38+3),0)+IF(Analyse!$E$106="X",INDIRECT("'DATA - økonomi'!F"&amp;4+15*$A38+4*$A38+4),0)+IF(Analyse!$E$107="X",INDIRECT("'DATA - økonomi'!F"&amp;4+15*$A38+4*$A38+5),0)+IF(Analyse!$E$108="X",INDIRECT("'DATA - økonomi'!F"&amp;4+15*$A38+4*$A38+6),0)+IF(Analyse!$E$109="X",INDIRECT("'DATA - økonomi'!F"&amp;4+15*$A38+4*$A38+7),0)+IF(Analyse!$E$110="X",INDIRECT("'DATA - økonomi'!F"&amp;4+15*$A38+4*$A38+8),0)+IF(Analyse!$E$111="X",INDIRECT("'DATA - økonomi'!F"&amp;4+15*$A38+4*$A38+9),0)+IF(Analyse!$E$112="X",INDIRECT("'DATA - økonomi'!F"&amp;4+15*$A38+4*$A38+10),0)+IF(Analyse!$E$115="X",INDIRECT("'DATA - økonomi'!F"&amp;4+15*$A38+4*$A38+11),0)+IF(Analyse!$E$116="X",INDIRECT("'DATA - økonomi'!F"&amp;4+15*$A38+4*$A38+12),0)+IF(Analyse!$E$117="X",INDIRECT("'DATA - økonomi'!F"&amp;4+15*$A38+4*$A38+13),0)+IF(Analyse!$E$129="X",INDIRECT("'DATA - økonomi'!F"&amp;4+15*$A38+4*$A38+14),0)</f>
        <v>0</v>
      </c>
      <c r="G38" s="42">
        <f ca="1">IF(Analyse!$E$3="X",INDIRECT("'DATA - økonomi'!G"&amp;4+15*$A38+4*$A38+0),0)+IF(Analyse!$E$4="X",INDIRECT("'DATA - økonomi'!G"&amp;4+15*$A38+4*$A38+1),0)+IF(Analyse!$E$104="X",INDIRECT("'DATA - økonomi'!G"&amp;4+15*$A38+4*$A38+2),0)+IF(Analyse!$E$105="X",INDIRECT("'DATA - økonomi'!G"&amp;4+15*$A38+4*$A38+3),0)+IF(Analyse!$E$106="X",INDIRECT("'DATA - økonomi'!G"&amp;4+15*$A38+4*$A38+4),0)+IF(Analyse!$E$107="X",INDIRECT("'DATA - økonomi'!G"&amp;4+15*$A38+4*$A38+5),0)+IF(Analyse!$E$108="X",INDIRECT("'DATA - økonomi'!G"&amp;4+15*$A38+4*$A38+6),0)+IF(Analyse!$E$109="X",INDIRECT("'DATA - økonomi'!G"&amp;4+15*$A38+4*$A38+7),0)+IF(Analyse!$E$110="X",INDIRECT("'DATA - økonomi'!G"&amp;4+15*$A38+4*$A38+8),0)+IF(Analyse!$E$111="X",INDIRECT("'DATA - økonomi'!G"&amp;4+15*$A38+4*$A38+9),0)+IF(Analyse!$E$112="X",INDIRECT("'DATA - økonomi'!G"&amp;4+15*$A38+4*$A38+10),0)+IF(Analyse!$E$115="X",INDIRECT("'DATA - økonomi'!G"&amp;4+15*$A38+4*$A38+11),0)+IF(Analyse!$E$116="X",INDIRECT("'DATA - økonomi'!G"&amp;4+15*$A38+4*$A38+12),0)+IF(Analyse!$E$117="X",INDIRECT("'DATA - økonomi'!G"&amp;4+15*$A38+4*$A38+13),0)+IF(Analyse!$E$129="X",INDIRECT("'DATA - økonomi'!G"&amp;4+15*$A38+4*$A38+14),0)</f>
        <v>0</v>
      </c>
      <c r="H38" s="42">
        <f ca="1">IF(Analyse!$E$3="X",INDIRECT("'DATA - økonomi'!H"&amp;4+15*$A38+4*$A38+0),0)+IF(Analyse!$E$4="X",INDIRECT("'DATA - økonomi'!H"&amp;4+15*$A38+4*$A38+1),0)+IF(Analyse!$E$104="X",INDIRECT("'DATA - økonomi'!H"&amp;4+15*$A38+4*$A38+2),0)+IF(Analyse!$E$105="X",INDIRECT("'DATA - økonomi'!H"&amp;4+15*$A38+4*$A38+3),0)+IF(Analyse!$E$106="X",INDIRECT("'DATA - økonomi'!H"&amp;4+15*$A38+4*$A38+4),0)+IF(Analyse!$E$107="X",INDIRECT("'DATA - økonomi'!H"&amp;4+15*$A38+4*$A38+5),0)+IF(Analyse!$E$108="X",INDIRECT("'DATA - økonomi'!H"&amp;4+15*$A38+4*$A38+6),0)+IF(Analyse!$E$109="X",INDIRECT("'DATA - økonomi'!H"&amp;4+15*$A38+4*$A38+7),0)+IF(Analyse!$E$110="X",INDIRECT("'DATA - økonomi'!H"&amp;4+15*$A38+4*$A38+8),0)+IF(Analyse!$E$111="X",INDIRECT("'DATA - økonomi'!H"&amp;4+15*$A38+4*$A38+9),0)+IF(Analyse!$E$112="X",INDIRECT("'DATA - økonomi'!H"&amp;4+15*$A38+4*$A38+10),0)+IF(Analyse!$E$115="X",INDIRECT("'DATA - økonomi'!H"&amp;4+15*$A38+4*$A38+11),0)+IF(Analyse!$E$116="X",INDIRECT("'DATA - økonomi'!H"&amp;4+15*$A38+4*$A38+12),0)+IF(Analyse!$E$117="X",INDIRECT("'DATA - økonomi'!H"&amp;4+15*$A38+4*$A38+13),0)+IF(Analyse!$E$129="X",INDIRECT("'DATA - økonomi'!H"&amp;4+15*$A38+4*$A38+14),0)</f>
        <v>0</v>
      </c>
      <c r="I38" s="42">
        <f ca="1">IF(Analyse!$E$3="X",INDIRECT("'DATA - økonomi'!I"&amp;4+15*$A38+4*$A38+0),0)+IF(Analyse!$E$4="X",INDIRECT("'DATA - økonomi'!I"&amp;4+15*$A38+4*$A38+1),0)+IF(Analyse!$E$104="X",INDIRECT("'DATA - økonomi'!I"&amp;4+15*$A38+4*$A38+2),0)+IF(Analyse!$E$105="X",INDIRECT("'DATA - økonomi'!I"&amp;4+15*$A38+4*$A38+3),0)+IF(Analyse!$E$106="X",INDIRECT("'DATA - økonomi'!I"&amp;4+15*$A38+4*$A38+4),0)+IF(Analyse!$E$107="X",INDIRECT("'DATA - økonomi'!I"&amp;4+15*$A38+4*$A38+5),0)+IF(Analyse!$E$108="X",INDIRECT("'DATA - økonomi'!I"&amp;4+15*$A38+4*$A38+6),0)+IF(Analyse!$E$109="X",INDIRECT("'DATA - økonomi'!I"&amp;4+15*$A38+4*$A38+7),0)+IF(Analyse!$E$110="X",INDIRECT("'DATA - økonomi'!I"&amp;4+15*$A38+4*$A38+8),0)+IF(Analyse!$E$111="X",INDIRECT("'DATA - økonomi'!I"&amp;4+15*$A38+4*$A38+9),0)+IF(Analyse!$E$112="X",INDIRECT("'DATA - økonomi'!I"&amp;4+15*$A38+4*$A38+10),0)+IF(Analyse!$E$115="X",INDIRECT("'DATA - økonomi'!I"&amp;4+15*$A38+4*$A38+11),0)+IF(Analyse!$E$116="X",INDIRECT("'DATA - økonomi'!I"&amp;4+15*$A38+4*$A38+12),0)+IF(Analyse!$E$117="X",INDIRECT("'DATA - økonomi'!I"&amp;4+15*$A38+4*$A38+13),0)+IF(Analyse!$E$129="X",INDIRECT("'DATA - økonomi'!I"&amp;4+15*$A38+4*$A38+14),0)</f>
        <v>0</v>
      </c>
      <c r="J38" s="42">
        <f ca="1">IF(Analyse!$E$3="X",INDIRECT("'DATA - økonomi'!J"&amp;4+15*$A38+4*$A38+0),0)+IF(Analyse!$E$4="X",INDIRECT("'DATA - økonomi'!J"&amp;4+15*$A38+4*$A38+1),0)+IF(Analyse!$E$104="X",INDIRECT("'DATA - økonomi'!J"&amp;4+15*$A38+4*$A38+2),0)+IF(Analyse!$E$105="X",INDIRECT("'DATA - økonomi'!J"&amp;4+15*$A38+4*$A38+3),0)+IF(Analyse!$E$106="X",INDIRECT("'DATA - økonomi'!J"&amp;4+15*$A38+4*$A38+4),0)+IF(Analyse!$E$107="X",INDIRECT("'DATA - økonomi'!J"&amp;4+15*$A38+4*$A38+5),0)+IF(Analyse!$E$108="X",INDIRECT("'DATA - økonomi'!J"&amp;4+15*$A38+4*$A38+6),0)+IF(Analyse!$E$109="X",INDIRECT("'DATA - økonomi'!J"&amp;4+15*$A38+4*$A38+7),0)+IF(Analyse!$E$110="X",INDIRECT("'DATA - økonomi'!J"&amp;4+15*$A38+4*$A38+8),0)+IF(Analyse!$E$111="X",INDIRECT("'DATA - økonomi'!J"&amp;4+15*$A38+4*$A38+9),0)+IF(Analyse!$E$112="X",INDIRECT("'DATA - økonomi'!J"&amp;4+15*$A38+4*$A38+10),0)+IF(Analyse!$E$115="X",INDIRECT("'DATA - økonomi'!J"&amp;4+15*$A38+4*$A38+11),0)+IF(Analyse!$E$116="X",INDIRECT("'DATA - økonomi'!J"&amp;4+15*$A38+4*$A38+12),0)+IF(Analyse!$E$117="X",INDIRECT("'DATA - økonomi'!J"&amp;4+15*$A38+4*$A38+13),0)+IF(Analyse!$E$129="X",INDIRECT("'DATA - økonomi'!J"&amp;4+15*$A38+4*$A38+14),0)</f>
        <v>0</v>
      </c>
      <c r="K38" s="42">
        <f ca="1">IF(Analyse!$E$3="X",INDIRECT("'DATA - økonomi'!K"&amp;4+15*$A38+4*$A38+0),0)+IF(Analyse!$E$4="X",INDIRECT("'DATA - økonomi'!K"&amp;4+15*$A38+4*$A38+1),0)+IF(Analyse!$E$104="X",INDIRECT("'DATA - økonomi'!K"&amp;4+15*$A38+4*$A38+2),0)+IF(Analyse!$E$105="X",INDIRECT("'DATA - økonomi'!K"&amp;4+15*$A38+4*$A38+3),0)+IF(Analyse!$E$106="X",INDIRECT("'DATA - økonomi'!K"&amp;4+15*$A38+4*$A38+4),0)+IF(Analyse!$E$107="X",INDIRECT("'DATA - økonomi'!K"&amp;4+15*$A38+4*$A38+5),0)+IF(Analyse!$E$108="X",INDIRECT("'DATA - økonomi'!K"&amp;4+15*$A38+4*$A38+6),0)+IF(Analyse!$E$109="X",INDIRECT("'DATA - økonomi'!K"&amp;4+15*$A38+4*$A38+7),0)+IF(Analyse!$E$110="X",INDIRECT("'DATA - økonomi'!K"&amp;4+15*$A38+4*$A38+8),0)+IF(Analyse!$E$111="X",INDIRECT("'DATA - økonomi'!K"&amp;4+15*$A38+4*$A38+9),0)+IF(Analyse!$E$112="X",INDIRECT("'DATA - økonomi'!K"&amp;4+15*$A38+4*$A38+10),0)+IF(Analyse!$E$115="X",INDIRECT("'DATA - økonomi'!K"&amp;4+15*$A38+4*$A38+11),0)+IF(Analyse!$E$116="X",INDIRECT("'DATA - økonomi'!K"&amp;4+15*$A38+4*$A38+12),0)+IF(Analyse!$E$117="X",INDIRECT("'DATA - økonomi'!K"&amp;4+15*$A38+4*$A38+13),0)+IF(Analyse!$E$129="X",INDIRECT("'DATA - økonomi'!K"&amp;4+15*$A38+4*$A38+14),0)</f>
        <v>0</v>
      </c>
      <c r="L38" s="42">
        <f ca="1">IF(Analyse!$E$3="X",INDIRECT("'DATA - økonomi'!L"&amp;4+15*$A38+4*$A38+0),0)+IF(Analyse!$E$4="X",INDIRECT("'DATA - økonomi'!L"&amp;4+15*$A38+4*$A38+1),0)+IF(Analyse!$E$104="X",INDIRECT("'DATA - økonomi'!L"&amp;4+15*$A38+4*$A38+2),0)+IF(Analyse!$E$105="X",INDIRECT("'DATA - økonomi'!L"&amp;4+15*$A38+4*$A38+3),0)+IF(Analyse!$E$106="X",INDIRECT("'DATA - økonomi'!L"&amp;4+15*$A38+4*$A38+4),0)+IF(Analyse!$E$107="X",INDIRECT("'DATA - økonomi'!L"&amp;4+15*$A38+4*$A38+5),0)+IF(Analyse!$E$108="X",INDIRECT("'DATA - økonomi'!L"&amp;4+15*$A38+4*$A38+6),0)+IF(Analyse!$E$109="X",INDIRECT("'DATA - økonomi'!L"&amp;4+15*$A38+4*$A38+7),0)+IF(Analyse!$E$110="X",INDIRECT("'DATA - økonomi'!L"&amp;4+15*$A38+4*$A38+8),0)+IF(Analyse!$E$111="X",INDIRECT("'DATA - økonomi'!L"&amp;4+15*$A38+4*$A38+9),0)+IF(Analyse!$E$112="X",INDIRECT("'DATA - økonomi'!L"&amp;4+15*$A38+4*$A38+10),0)+IF(Analyse!$E$115="X",INDIRECT("'DATA - økonomi'!L"&amp;4+15*$A38+4*$A38+11),0)+IF(Analyse!$E$116="X",INDIRECT("'DATA - økonomi'!L"&amp;4+15*$A38+4*$A38+12),0)+IF(Analyse!$E$117="X",INDIRECT("'DATA - økonomi'!L"&amp;4+15*$A38+4*$A38+13),0)+IF(Analyse!$E$129="X",INDIRECT("'DATA - økonomi'!L"&amp;4+15*$A38+4*$A38+14),0)</f>
        <v>0</v>
      </c>
      <c r="M38" s="42">
        <f ca="1">IF(Analyse!$E$3="X",INDIRECT("'DATA - økonomi'!M"&amp;4+15*$A38+4*$A38+0),0)+IF(Analyse!$E$4="X",INDIRECT("'DATA - økonomi'!M"&amp;4+15*$A38+4*$A38+1),0)+IF(Analyse!$E$104="X",INDIRECT("'DATA - økonomi'!M"&amp;4+15*$A38+4*$A38+2),0)+IF(Analyse!$E$105="X",INDIRECT("'DATA - økonomi'!M"&amp;4+15*$A38+4*$A38+3),0)+IF(Analyse!$E$106="X",INDIRECT("'DATA - økonomi'!M"&amp;4+15*$A38+4*$A38+4),0)+IF(Analyse!$E$107="X",INDIRECT("'DATA - økonomi'!M"&amp;4+15*$A38+4*$A38+5),0)+IF(Analyse!$E$108="X",INDIRECT("'DATA - økonomi'!M"&amp;4+15*$A38+4*$A38+6),0)+IF(Analyse!$E$109="X",INDIRECT("'DATA - økonomi'!M"&amp;4+15*$A38+4*$A38+7),0)+IF(Analyse!$E$110="X",INDIRECT("'DATA - økonomi'!M"&amp;4+15*$A38+4*$A38+8),0)+IF(Analyse!$E$111="X",INDIRECT("'DATA - økonomi'!M"&amp;4+15*$A38+4*$A38+9),0)+IF(Analyse!$E$112="X",INDIRECT("'DATA - økonomi'!M"&amp;4+15*$A38+4*$A38+10),0)+IF(Analyse!$E$115="X",INDIRECT("'DATA - økonomi'!M"&amp;4+15*$A38+4*$A38+11),0)+IF(Analyse!$E$116="X",INDIRECT("'DATA - økonomi'!M"&amp;4+15*$A38+4*$A38+12),0)+IF(Analyse!$E$117="X",INDIRECT("'DATA - økonomi'!M"&amp;4+15*$A38+4*$A38+13),0)+IF(Analyse!$E$129="X",INDIRECT("'DATA - økonomi'!M"&amp;4+15*$A38+4*$A38+14),0)</f>
        <v>0</v>
      </c>
      <c r="N38" s="38"/>
      <c r="O38" s="41" t="s">
        <v>46</v>
      </c>
      <c r="P38" s="42">
        <f ca="1">IF(Analyse!$E$3="X",INDIRECT("'DATA - økonomi'!P"&amp;4+15*$A38+4*$A38+0),0)+IF(Analyse!$E$4="X",INDIRECT("'DATA - økonomi'!P"&amp;4+15*$A38+4*$A38+1),0)+IF(Analyse!$E$104="X",INDIRECT("'DATA - økonomi'!P"&amp;4+15*$A38+4*$A38+2),0)+IF(Analyse!$E$105="X",INDIRECT("'DATA - økonomi'!P"&amp;4+15*$A38+4*$A38+3),0)+IF(Analyse!$E$106="X",INDIRECT("'DATA - økonomi'!P"&amp;4+15*$A38+4*$A38+4),0)+IF(Analyse!$E$107="X",INDIRECT("'DATA - økonomi'!P"&amp;4+15*$A38+4*$A38+5),0)+IF(Analyse!$E$108="X",INDIRECT("'DATA - økonomi'!P"&amp;4+15*$A38+4*$A38+6),0)+IF(Analyse!$E$109="X",INDIRECT("'DATA - økonomi'!P"&amp;4+15*$A38+4*$A38+7),0)+IF(Analyse!$E$110="X",INDIRECT("'DATA - økonomi'!P"&amp;4+15*$A38+4*$A38+8),0)+IF(Analyse!$E$111="X",INDIRECT("'DATA - økonomi'!P"&amp;4+15*$A38+4*$A38+9),0)+IF(Analyse!$E$112="X",INDIRECT("'DATA - økonomi'!P"&amp;4+15*$A38+4*$A38+10),0)+IF(Analyse!$E$115="X",INDIRECT("'DATA - økonomi'!P"&amp;4+15*$A38+4*$A38+11),0)+IF(Analyse!$E$116="X",INDIRECT("'DATA - økonomi'!P"&amp;4+15*$A38+4*$A38+12),0)+IF(Analyse!$E$117="X",INDIRECT("'DATA - økonomi'!P"&amp;4+15*$A38+4*$A38+13),0)+IF(Analyse!$E$129="X",INDIRECT("'DATA - økonomi'!P"&amp;4+15*$A38+4*$A38+14),0)</f>
        <v>0</v>
      </c>
      <c r="Q38" s="42">
        <f ca="1">IF(Analyse!$E$3="X",INDIRECT("'DATA - økonomi'!Q"&amp;4+15*$A38+4*$A38+0),0)+IF(Analyse!$E$4="X",INDIRECT("'DATA - økonomi'!Q"&amp;4+15*$A38+4*$A38+1),0)+IF(Analyse!$E$104="X",INDIRECT("'DATA - økonomi'!Q"&amp;4+15*$A38+4*$A38+2),0)+IF(Analyse!$E$105="X",INDIRECT("'DATA - økonomi'!Q"&amp;4+15*$A38+4*$A38+3),0)+IF(Analyse!$E$106="X",INDIRECT("'DATA - økonomi'!Q"&amp;4+15*$A38+4*$A38+4),0)+IF(Analyse!$E$107="X",INDIRECT("'DATA - økonomi'!Q"&amp;4+15*$A38+4*$A38+5),0)+IF(Analyse!$E$108="X",INDIRECT("'DATA - økonomi'!Q"&amp;4+15*$A38+4*$A38+6),0)+IF(Analyse!$E$109="X",INDIRECT("'DATA - økonomi'!Q"&amp;4+15*$A38+4*$A38+7),0)+IF(Analyse!$E$110="X",INDIRECT("'DATA - økonomi'!Q"&amp;4+15*$A38+4*$A38+8),0)+IF(Analyse!$E$111="X",INDIRECT("'DATA - økonomi'!Q"&amp;4+15*$A38+4*$A38+9),0)+IF(Analyse!$E$112="X",INDIRECT("'DATA - økonomi'!Q"&amp;4+15*$A38+4*$A38+10),0)+IF(Analyse!$E$115="X",INDIRECT("'DATA - økonomi'!Q"&amp;4+15*$A38+4*$A38+11),0)+IF(Analyse!$E$116="X",INDIRECT("'DATA - økonomi'!Q"&amp;4+15*$A38+4*$A38+12),0)+IF(Analyse!$E$117="X",INDIRECT("'DATA - økonomi'!Q"&amp;4+15*$A38+4*$A38+13),0)+IF(Analyse!$E$129="X",INDIRECT("'DATA - økonomi'!Q"&amp;4+15*$A38+4*$A38+14),0)</f>
        <v>0</v>
      </c>
      <c r="R38" s="42">
        <f ca="1">IF(Analyse!$E$3="X",INDIRECT("'DATA - økonomi'!R"&amp;4+15*$A38+4*$A38+0),0)+IF(Analyse!$E$4="X",INDIRECT("'DATA - økonomi'!R"&amp;4+15*$A38+4*$A38+1),0)+IF(Analyse!$E$104="X",INDIRECT("'DATA - økonomi'!R"&amp;4+15*$A38+4*$A38+2),0)+IF(Analyse!$E$105="X",INDIRECT("'DATA - økonomi'!R"&amp;4+15*$A38+4*$A38+3),0)+IF(Analyse!$E$106="X",INDIRECT("'DATA - økonomi'!R"&amp;4+15*$A38+4*$A38+4),0)+IF(Analyse!$E$107="X",INDIRECT("'DATA - økonomi'!R"&amp;4+15*$A38+4*$A38+5),0)+IF(Analyse!$E$108="X",INDIRECT("'DATA - økonomi'!R"&amp;4+15*$A38+4*$A38+6),0)+IF(Analyse!$E$109="X",INDIRECT("'DATA - økonomi'!R"&amp;4+15*$A38+4*$A38+7),0)+IF(Analyse!$E$110="X",INDIRECT("'DATA - økonomi'!R"&amp;4+15*$A38+4*$A38+8),0)+IF(Analyse!$E$111="X",INDIRECT("'DATA - økonomi'!R"&amp;4+15*$A38+4*$A38+9),0)+IF(Analyse!$E$112="X",INDIRECT("'DATA - økonomi'!R"&amp;4+15*$A38+4*$A38+10),0)+IF(Analyse!$E$115="X",INDIRECT("'DATA - økonomi'!R"&amp;4+15*$A38+4*$A38+11),0)+IF(Analyse!$E$116="X",INDIRECT("'DATA - økonomi'!R"&amp;4+15*$A38+4*$A38+12),0)+IF(Analyse!$E$117="X",INDIRECT("'DATA - økonomi'!R"&amp;4+15*$A38+4*$A38+13),0)+IF(Analyse!$E$129="X",INDIRECT("'DATA - økonomi'!R"&amp;4+15*$A38+4*$A38+14),0)</f>
        <v>0</v>
      </c>
      <c r="S38" s="42">
        <f ca="1">IF(Analyse!$E$3="X",INDIRECT("'DATA - økonomi'!S"&amp;4+15*$A38+4*$A38+0),0)+IF(Analyse!$E$4="X",INDIRECT("'DATA - økonomi'!S"&amp;4+15*$A38+4*$A38+1),0)+IF(Analyse!$E$104="X",INDIRECT("'DATA - økonomi'!S"&amp;4+15*$A38+4*$A38+2),0)+IF(Analyse!$E$105="X",INDIRECT("'DATA - økonomi'!S"&amp;4+15*$A38+4*$A38+3),0)+IF(Analyse!$E$106="X",INDIRECT("'DATA - økonomi'!S"&amp;4+15*$A38+4*$A38+4),0)+IF(Analyse!$E$107="X",INDIRECT("'DATA - økonomi'!S"&amp;4+15*$A38+4*$A38+5),0)+IF(Analyse!$E$108="X",INDIRECT("'DATA - økonomi'!S"&amp;4+15*$A38+4*$A38+6),0)+IF(Analyse!$E$109="X",INDIRECT("'DATA - økonomi'!S"&amp;4+15*$A38+4*$A38+7),0)+IF(Analyse!$E$110="X",INDIRECT("'DATA - økonomi'!S"&amp;4+15*$A38+4*$A38+8),0)+IF(Analyse!$E$111="X",INDIRECT("'DATA - økonomi'!S"&amp;4+15*$A38+4*$A38+9),0)+IF(Analyse!$E$112="X",INDIRECT("'DATA - økonomi'!S"&amp;4+15*$A38+4*$A38+10),0)+IF(Analyse!$E$115="X",INDIRECT("'DATA - økonomi'!S"&amp;4+15*$A38+4*$A38+11),0)+IF(Analyse!$E$116="X",INDIRECT("'DATA - økonomi'!S"&amp;4+15*$A38+4*$A38+12),0)+IF(Analyse!$E$117="X",INDIRECT("'DATA - økonomi'!S"&amp;4+15*$A38+4*$A38+13),0)+IF(Analyse!$E$129="X",INDIRECT("'DATA - økonomi'!S"&amp;4+15*$A38+4*$A38+14),0)</f>
        <v>0</v>
      </c>
      <c r="T38" s="42">
        <f ca="1">IF(Analyse!$E$3="X",INDIRECT("'DATA - økonomi'!T"&amp;4+15*$A38+4*$A38+0),0)+IF(Analyse!$E$4="X",INDIRECT("'DATA - økonomi'!T"&amp;4+15*$A38+4*$A38+1),0)+IF(Analyse!$E$104="X",INDIRECT("'DATA - økonomi'!T"&amp;4+15*$A38+4*$A38+2),0)+IF(Analyse!$E$105="X",INDIRECT("'DATA - økonomi'!T"&amp;4+15*$A38+4*$A38+3),0)+IF(Analyse!$E$106="X",INDIRECT("'DATA - økonomi'!T"&amp;4+15*$A38+4*$A38+4),0)+IF(Analyse!$E$107="X",INDIRECT("'DATA - økonomi'!T"&amp;4+15*$A38+4*$A38+5),0)+IF(Analyse!$E$108="X",INDIRECT("'DATA - økonomi'!T"&amp;4+15*$A38+4*$A38+6),0)+IF(Analyse!$E$109="X",INDIRECT("'DATA - økonomi'!T"&amp;4+15*$A38+4*$A38+7),0)+IF(Analyse!$E$110="X",INDIRECT("'DATA - økonomi'!T"&amp;4+15*$A38+4*$A38+8),0)+IF(Analyse!$E$111="X",INDIRECT("'DATA - økonomi'!T"&amp;4+15*$A38+4*$A38+9),0)+IF(Analyse!$E$112="X",INDIRECT("'DATA - økonomi'!T"&amp;4+15*$A38+4*$A38+10),0)+IF(Analyse!$E$115="X",INDIRECT("'DATA - økonomi'!T"&amp;4+15*$A38+4*$A38+11),0)+IF(Analyse!$E$116="X",INDIRECT("'DATA - økonomi'!T"&amp;4+15*$A38+4*$A38+12),0)+IF(Analyse!$E$117="X",INDIRECT("'DATA - økonomi'!T"&amp;4+15*$A38+4*$A38+13),0)+IF(Analyse!$E$129="X",INDIRECT("'DATA - økonomi'!T"&amp;4+15*$A38+4*$A38+14),0)</f>
        <v>0</v>
      </c>
      <c r="U38" s="42">
        <f ca="1">IF(Analyse!$E$3="X",INDIRECT("'DATA - økonomi'!U"&amp;4+15*$A38+4*$A38+0),0)+IF(Analyse!$E$4="X",INDIRECT("'DATA - økonomi'!U"&amp;4+15*$A38+4*$A38+1),0)+IF(Analyse!$E$104="X",INDIRECT("'DATA - økonomi'!U"&amp;4+15*$A38+4*$A38+2),0)+IF(Analyse!$E$105="X",INDIRECT("'DATA - økonomi'!U"&amp;4+15*$A38+4*$A38+3),0)+IF(Analyse!$E$106="X",INDIRECT("'DATA - økonomi'!U"&amp;4+15*$A38+4*$A38+4),0)+IF(Analyse!$E$107="X",INDIRECT("'DATA - økonomi'!U"&amp;4+15*$A38+4*$A38+5),0)+IF(Analyse!$E$108="X",INDIRECT("'DATA - økonomi'!U"&amp;4+15*$A38+4*$A38+6),0)+IF(Analyse!$E$109="X",INDIRECT("'DATA - økonomi'!U"&amp;4+15*$A38+4*$A38+7),0)+IF(Analyse!$E$110="X",INDIRECT("'DATA - økonomi'!U"&amp;4+15*$A38+4*$A38+8),0)+IF(Analyse!$E$111="X",INDIRECT("'DATA - økonomi'!U"&amp;4+15*$A38+4*$A38+9),0)+IF(Analyse!$E$112="X",INDIRECT("'DATA - økonomi'!U"&amp;4+15*$A38+4*$A38+10),0)+IF(Analyse!$E$115="X",INDIRECT("'DATA - økonomi'!U"&amp;4+15*$A38+4*$A38+11),0)+IF(Analyse!$E$116="X",INDIRECT("'DATA - økonomi'!U"&amp;4+15*$A38+4*$A38+12),0)+IF(Analyse!$E$117="X",INDIRECT("'DATA - økonomi'!U"&amp;4+15*$A38+4*$A38+13),0)+IF(Analyse!$E$129="X",INDIRECT("'DATA - økonomi'!U"&amp;4+15*$A38+4*$A38+14),0)</f>
        <v>0</v>
      </c>
      <c r="V38" s="42">
        <f ca="1">IF(Analyse!$E$3="X",INDIRECT("'DATA - økonomi'!V"&amp;4+15*$A38+4*$A38+0),0)+IF(Analyse!$E$4="X",INDIRECT("'DATA - økonomi'!V"&amp;4+15*$A38+4*$A38+1),0)+IF(Analyse!$E$104="X",INDIRECT("'DATA - økonomi'!V"&amp;4+15*$A38+4*$A38+2),0)+IF(Analyse!$E$105="X",INDIRECT("'DATA - økonomi'!V"&amp;4+15*$A38+4*$A38+3),0)+IF(Analyse!$E$106="X",INDIRECT("'DATA - økonomi'!V"&amp;4+15*$A38+4*$A38+4),0)+IF(Analyse!$E$107="X",INDIRECT("'DATA - økonomi'!V"&amp;4+15*$A38+4*$A38+5),0)+IF(Analyse!$E$108="X",INDIRECT("'DATA - økonomi'!V"&amp;4+15*$A38+4*$A38+6),0)+IF(Analyse!$E$109="X",INDIRECT("'DATA - økonomi'!V"&amp;4+15*$A38+4*$A38+7),0)+IF(Analyse!$E$110="X",INDIRECT("'DATA - økonomi'!V"&amp;4+15*$A38+4*$A38+8),0)+IF(Analyse!$E$111="X",INDIRECT("'DATA - økonomi'!V"&amp;4+15*$A38+4*$A38+9),0)+IF(Analyse!$E$112="X",INDIRECT("'DATA - økonomi'!V"&amp;4+15*$A38+4*$A38+10),0)+IF(Analyse!$E$115="X",INDIRECT("'DATA - økonomi'!V"&amp;4+15*$A38+4*$A38+11),0)+IF(Analyse!$E$116="X",INDIRECT("'DATA - økonomi'!V"&amp;4+15*$A38+4*$A38+12),0)+IF(Analyse!$E$117="X",INDIRECT("'DATA - økonomi'!V"&amp;4+15*$A38+4*$A38+13),0)+IF(Analyse!$E$129="X",INDIRECT("'DATA - økonomi'!V"&amp;4+15*$A38+4*$A38+14),0)</f>
        <v>0</v>
      </c>
      <c r="W38" s="42">
        <f ca="1">IF(Analyse!$E$3="X",INDIRECT("'DATA - økonomi'!W"&amp;4+15*$A38+4*$A38+0),0)+IF(Analyse!$E$4="X",INDIRECT("'DATA - økonomi'!W"&amp;4+15*$A38+4*$A38+1),0)+IF(Analyse!$E$104="X",INDIRECT("'DATA - økonomi'!W"&amp;4+15*$A38+4*$A38+2),0)+IF(Analyse!$E$105="X",INDIRECT("'DATA - økonomi'!W"&amp;4+15*$A38+4*$A38+3),0)+IF(Analyse!$E$106="X",INDIRECT("'DATA - økonomi'!W"&amp;4+15*$A38+4*$A38+4),0)+IF(Analyse!$E$107="X",INDIRECT("'DATA - økonomi'!W"&amp;4+15*$A38+4*$A38+5),0)+IF(Analyse!$E$108="X",INDIRECT("'DATA - økonomi'!W"&amp;4+15*$A38+4*$A38+6),0)+IF(Analyse!$E$109="X",INDIRECT("'DATA - økonomi'!W"&amp;4+15*$A38+4*$A38+7),0)+IF(Analyse!$E$110="X",INDIRECT("'DATA - økonomi'!W"&amp;4+15*$A38+4*$A38+8),0)+IF(Analyse!$E$111="X",INDIRECT("'DATA - økonomi'!W"&amp;4+15*$A38+4*$A38+9),0)+IF(Analyse!$E$112="X",INDIRECT("'DATA - økonomi'!W"&amp;4+15*$A38+4*$A38+10),0)+IF(Analyse!$E$115="X",INDIRECT("'DATA - økonomi'!W"&amp;4+15*$A38+4*$A38+11),0)+IF(Analyse!$E$116="X",INDIRECT("'DATA - økonomi'!W"&amp;4+15*$A38+4*$A38+12),0)+IF(Analyse!$E$117="X",INDIRECT("'DATA - økonomi'!W"&amp;4+15*$A38+4*$A38+13),0)+IF(Analyse!$E$129="X",INDIRECT("'DATA - økonomi'!W"&amp;4+15*$A38+4*$A38+14),0)</f>
        <v>0</v>
      </c>
      <c r="X38" s="42">
        <f ca="1">IF(Analyse!$E$3="X",INDIRECT("'DATA - økonomi'!X"&amp;4+15*$A38+4*$A38+0),0)+IF(Analyse!$E$4="X",INDIRECT("'DATA - økonomi'!X"&amp;4+15*$A38+4*$A38+1),0)+IF(Analyse!$E$104="X",INDIRECT("'DATA - økonomi'!X"&amp;4+15*$A38+4*$A38+2),0)+IF(Analyse!$E$105="X",INDIRECT("'DATA - økonomi'!X"&amp;4+15*$A38+4*$A38+3),0)+IF(Analyse!$E$106="X",INDIRECT("'DATA - økonomi'!X"&amp;4+15*$A38+4*$A38+4),0)+IF(Analyse!$E$107="X",INDIRECT("'DATA - økonomi'!X"&amp;4+15*$A38+4*$A38+5),0)+IF(Analyse!$E$108="X",INDIRECT("'DATA - økonomi'!X"&amp;4+15*$A38+4*$A38+6),0)+IF(Analyse!$E$109="X",INDIRECT("'DATA - økonomi'!X"&amp;4+15*$A38+4*$A38+7),0)+IF(Analyse!$E$110="X",INDIRECT("'DATA - økonomi'!X"&amp;4+15*$A38+4*$A38+8),0)+IF(Analyse!$E$111="X",INDIRECT("'DATA - økonomi'!X"&amp;4+15*$A38+4*$A38+9),0)+IF(Analyse!$E$112="X",INDIRECT("'DATA - økonomi'!X"&amp;4+15*$A38+4*$A38+10),0)+IF(Analyse!$E$115="X",INDIRECT("'DATA - økonomi'!X"&amp;4+15*$A38+4*$A38+11),0)+IF(Analyse!$E$116="X",INDIRECT("'DATA - økonomi'!X"&amp;4+15*$A38+4*$A38+12),0)+IF(Analyse!$E$117="X",INDIRECT("'DATA - økonomi'!X"&amp;4+15*$A38+4*$A38+13),0)+IF(Analyse!$E$129="X",INDIRECT("'DATA - økonomi'!X"&amp;4+15*$A38+4*$A38+14),0)</f>
        <v>0</v>
      </c>
      <c r="Y38" s="42">
        <f ca="1">IF(Analyse!$E$3="X",INDIRECT("'DATA - økonomi'!Y"&amp;4+15*$A38+4*$A38+0),0)+IF(Analyse!$E$4="X",INDIRECT("'DATA - økonomi'!Y"&amp;4+15*$A38+4*$A38+1),0)+IF(Analyse!$E$104="X",INDIRECT("'DATA - økonomi'!Y"&amp;4+15*$A38+4*$A38+2),0)+IF(Analyse!$E$105="X",INDIRECT("'DATA - økonomi'!Y"&amp;4+15*$A38+4*$A38+3),0)+IF(Analyse!$E$106="X",INDIRECT("'DATA - økonomi'!Y"&amp;4+15*$A38+4*$A38+4),0)+IF(Analyse!$E$107="X",INDIRECT("'DATA - økonomi'!Y"&amp;4+15*$A38+4*$A38+5),0)+IF(Analyse!$E$108="X",INDIRECT("'DATA - økonomi'!Y"&amp;4+15*$A38+4*$A38+6),0)+IF(Analyse!$E$109="X",INDIRECT("'DATA - økonomi'!Y"&amp;4+15*$A38+4*$A38+7),0)+IF(Analyse!$E$110="X",INDIRECT("'DATA - økonomi'!Y"&amp;4+15*$A38+4*$A38+8),0)+IF(Analyse!$E$111="X",INDIRECT("'DATA - økonomi'!Y"&amp;4+15*$A38+4*$A38+9),0)+IF(Analyse!$E$112="X",INDIRECT("'DATA - økonomi'!Y"&amp;4+15*$A38+4*$A38+10),0)+IF(Analyse!$E$115="X",INDIRECT("'DATA - økonomi'!Y"&amp;4+15*$A38+4*$A38+11),0)+IF(Analyse!$E$116="X",INDIRECT("'DATA - økonomi'!Y"&amp;4+15*$A38+4*$A38+12),0)+IF(Analyse!$E$117="X",INDIRECT("'DATA - økonomi'!Y"&amp;4+15*$A38+4*$A38+13),0)+IF(Analyse!$E$129="X",INDIRECT("'DATA - økonomi'!Y"&amp;4+15*$A38+4*$A38+14),0)</f>
        <v>0</v>
      </c>
      <c r="Z38" s="42">
        <f ca="1">IF(Analyse!$E$3="X",INDIRECT("'DATA - økonomi'!Z"&amp;4+15*$A38+4*$A38+0),0)+IF(Analyse!$E$4="X",INDIRECT("'DATA - økonomi'!Z"&amp;4+15*$A38+4*$A38+1),0)+IF(Analyse!$E$104="X",INDIRECT("'DATA - økonomi'!Z"&amp;4+15*$A38+4*$A38+2),0)+IF(Analyse!$E$105="X",INDIRECT("'DATA - økonomi'!Z"&amp;4+15*$A38+4*$A38+3),0)+IF(Analyse!$E$106="X",INDIRECT("'DATA - økonomi'!Z"&amp;4+15*$A38+4*$A38+4),0)+IF(Analyse!$E$107="X",INDIRECT("'DATA - økonomi'!Z"&amp;4+15*$A38+4*$A38+5),0)+IF(Analyse!$E$108="X",INDIRECT("'DATA - økonomi'!Z"&amp;4+15*$A38+4*$A38+6),0)+IF(Analyse!$E$109="X",INDIRECT("'DATA - økonomi'!Z"&amp;4+15*$A38+4*$A38+7),0)+IF(Analyse!$E$110="X",INDIRECT("'DATA - økonomi'!Z"&amp;4+15*$A38+4*$A38+8),0)+IF(Analyse!$E$111="X",INDIRECT("'DATA - økonomi'!Z"&amp;4+15*$A38+4*$A38+9),0)+IF(Analyse!$E$112="X",INDIRECT("'DATA - økonomi'!Z"&amp;4+15*$A38+4*$A38+10),0)+IF(Analyse!$E$115="X",INDIRECT("'DATA - økonomi'!Z"&amp;4+15*$A38+4*$A38+11),0)+IF(Analyse!$E$116="X",INDIRECT("'DATA - økonomi'!Z"&amp;4+15*$A38+4*$A38+12),0)+IF(Analyse!$E$117="X",INDIRECT("'DATA - økonomi'!Z"&amp;4+15*$A38+4*$A38+13),0)+IF(Analyse!$E$129="X",INDIRECT("'DATA - økonomi'!Z"&amp;4+15*$A38+4*$A38+14),0)</f>
        <v>0</v>
      </c>
      <c r="AA38" s="36"/>
      <c r="AB38" s="41" t="s">
        <v>46</v>
      </c>
      <c r="AC38" s="42">
        <f ca="1">IF(Analyse!$E$3="X",INDIRECT("'DATA - økonomi'!AC"&amp;4+15*$A38+4*$A38+0),0)+IF(Analyse!$E$4="X",INDIRECT("'DATA - økonomi'!AC"&amp;4+15*$A38+4*$A38+1),0)+IF(Analyse!$E$104="X",INDIRECT("'DATA - økonomi'!AC"&amp;4+15*$A38+4*$A38+2),0)+IF(Analyse!$E$105="X",INDIRECT("'DATA - økonomi'!AC"&amp;4+15*$A38+4*$A38+3),0)+IF(Analyse!$E$106="X",INDIRECT("'DATA - økonomi'!AC"&amp;4+15*$A38+4*$A38+4),0)+IF(Analyse!$E$107="X",INDIRECT("'DATA - økonomi'!AC"&amp;4+15*$A38+4*$A38+5),0)+IF(Analyse!$E$108="X",INDIRECT("'DATA - økonomi'!AC"&amp;4+15*$A38+4*$A38+6),0)+IF(Analyse!$E$109="X",INDIRECT("'DATA - økonomi'!AC"&amp;4+15*$A38+4*$A38+7),0)+IF(Analyse!$E$110="X",INDIRECT("'DATA - økonomi'!AC"&amp;4+15*$A38+4*$A38+8),0)+IF(Analyse!$E$111="X",INDIRECT("'DATA - økonomi'!AC"&amp;4+15*$A38+4*$A38+9),0)+IF(Analyse!$E$112="X",INDIRECT("'DATA - økonomi'!AC"&amp;4+15*$A38+4*$A38+10),0)+IF(Analyse!$E$115="X",INDIRECT("'DATA - økonomi'!AC"&amp;4+15*$A38+4*$A38+11),0)+IF(Analyse!$E$116="X",INDIRECT("'DATA - økonomi'!AC"&amp;4+15*$A38+4*$A38+12),0)+IF(Analyse!$E$117="X",INDIRECT("'DATA - økonomi'!AC"&amp;4+15*$A38+4*$A38+13),0)+IF(Analyse!$E$129="X",INDIRECT("'DATA - økonomi'!AC"&amp;4+15*$A38+4*$A38+14),0)</f>
        <v>0</v>
      </c>
      <c r="AD38" s="42">
        <f ca="1">IF(Analyse!$E$3="X",INDIRECT("'DATA - økonomi'!AD"&amp;4+15*$A38+4*$A38+0),0)+IF(Analyse!$E$4="X",INDIRECT("'DATA - økonomi'!AD"&amp;4+15*$A38+4*$A38+1),0)+IF(Analyse!$E$104="X",INDIRECT("'DATA - økonomi'!AD"&amp;4+15*$A38+4*$A38+2),0)+IF(Analyse!$E$105="X",INDIRECT("'DATA - økonomi'!AD"&amp;4+15*$A38+4*$A38+3),0)+IF(Analyse!$E$106="X",INDIRECT("'DATA - økonomi'!AD"&amp;4+15*$A38+4*$A38+4),0)+IF(Analyse!$E$107="X",INDIRECT("'DATA - økonomi'!AD"&amp;4+15*$A38+4*$A38+5),0)+IF(Analyse!$E$108="X",INDIRECT("'DATA - økonomi'!AD"&amp;4+15*$A38+4*$A38+6),0)+IF(Analyse!$E$109="X",INDIRECT("'DATA - økonomi'!AD"&amp;4+15*$A38+4*$A38+7),0)+IF(Analyse!$E$110="X",INDIRECT("'DATA - økonomi'!AD"&amp;4+15*$A38+4*$A38+8),0)+IF(Analyse!$E$111="X",INDIRECT("'DATA - økonomi'!AD"&amp;4+15*$A38+4*$A38+9),0)+IF(Analyse!$E$112="X",INDIRECT("'DATA - økonomi'!AD"&amp;4+15*$A38+4*$A38+10),0)+IF(Analyse!$E$115="X",INDIRECT("'DATA - økonomi'!AD"&amp;4+15*$A38+4*$A38+11),0)+IF(Analyse!$E$116="X",INDIRECT("'DATA - økonomi'!AD"&amp;4+15*$A38+4*$A38+12),0)+IF(Analyse!$E$117="X",INDIRECT("'DATA - økonomi'!AD"&amp;4+15*$A38+4*$A38+13),0)+IF(Analyse!$E$129="X",INDIRECT("'DATA - økonomi'!AD"&amp;4+15*$A38+4*$A38+14),0)</f>
        <v>0</v>
      </c>
      <c r="AE38" s="42">
        <f ca="1">IF(Analyse!$E$3="X",INDIRECT("'DATA - økonomi'!AE"&amp;4+15*$A38+4*$A38+0),0)+IF(Analyse!$E$4="X",INDIRECT("'DATA - økonomi'!AE"&amp;4+15*$A38+4*$A38+1),0)+IF(Analyse!$E$104="X",INDIRECT("'DATA - økonomi'!AE"&amp;4+15*$A38+4*$A38+2),0)+IF(Analyse!$E$105="X",INDIRECT("'DATA - økonomi'!AE"&amp;4+15*$A38+4*$A38+3),0)+IF(Analyse!$E$106="X",INDIRECT("'DATA - økonomi'!AE"&amp;4+15*$A38+4*$A38+4),0)+IF(Analyse!$E$107="X",INDIRECT("'DATA - økonomi'!AE"&amp;4+15*$A38+4*$A38+5),0)+IF(Analyse!$E$108="X",INDIRECT("'DATA - økonomi'!AE"&amp;4+15*$A38+4*$A38+6),0)+IF(Analyse!$E$109="X",INDIRECT("'DATA - økonomi'!AE"&amp;4+15*$A38+4*$A38+7),0)+IF(Analyse!$E$110="X",INDIRECT("'DATA - økonomi'!AE"&amp;4+15*$A38+4*$A38+8),0)+IF(Analyse!$E$111="X",INDIRECT("'DATA - økonomi'!AE"&amp;4+15*$A38+4*$A38+9),0)+IF(Analyse!$E$112="X",INDIRECT("'DATA - økonomi'!AE"&amp;4+15*$A38+4*$A38+10),0)+IF(Analyse!$E$115="X",INDIRECT("'DATA - økonomi'!AE"&amp;4+15*$A38+4*$A38+11),0)+IF(Analyse!$E$116="X",INDIRECT("'DATA - økonomi'!AE"&amp;4+15*$A38+4*$A38+12),0)+IF(Analyse!$E$117="X",INDIRECT("'DATA - økonomi'!AE"&amp;4+15*$A38+4*$A38+13),0)+IF(Analyse!$E$129="X",INDIRECT("'DATA - økonomi'!AE"&amp;4+15*$A38+4*$A38+14),0)</f>
        <v>0</v>
      </c>
      <c r="AF38" s="42">
        <f ca="1">IF(Analyse!$E$3="X",INDIRECT("'DATA - økonomi'!AF"&amp;4+15*$A38+4*$A38+0),0)+IF(Analyse!$E$4="X",INDIRECT("'DATA - økonomi'!AF"&amp;4+15*$A38+4*$A38+1),0)+IF(Analyse!$E$104="X",INDIRECT("'DATA - økonomi'!AF"&amp;4+15*$A38+4*$A38+2),0)+IF(Analyse!$E$105="X",INDIRECT("'DATA - økonomi'!AF"&amp;4+15*$A38+4*$A38+3),0)+IF(Analyse!$E$106="X",INDIRECT("'DATA - økonomi'!AF"&amp;4+15*$A38+4*$A38+4),0)+IF(Analyse!$E$107="X",INDIRECT("'DATA - økonomi'!AF"&amp;4+15*$A38+4*$A38+5),0)+IF(Analyse!$E$108="X",INDIRECT("'DATA - økonomi'!AF"&amp;4+15*$A38+4*$A38+6),0)+IF(Analyse!$E$109="X",INDIRECT("'DATA - økonomi'!AF"&amp;4+15*$A38+4*$A38+7),0)+IF(Analyse!$E$110="X",INDIRECT("'DATA - økonomi'!AF"&amp;4+15*$A38+4*$A38+8),0)+IF(Analyse!$E$111="X",INDIRECT("'DATA - økonomi'!AF"&amp;4+15*$A38+4*$A38+9),0)+IF(Analyse!$E$112="X",INDIRECT("'DATA - økonomi'!AF"&amp;4+15*$A38+4*$A38+10),0)+IF(Analyse!$E$115="X",INDIRECT("'DATA - økonomi'!AF"&amp;4+15*$A38+4*$A38+11),0)+IF(Analyse!$E$116="X",INDIRECT("'DATA - økonomi'!AF"&amp;4+15*$A38+4*$A38+12),0)+IF(Analyse!$E$117="X",INDIRECT("'DATA - økonomi'!AF"&amp;4+15*$A38+4*$A38+13),0)+IF(Analyse!$E$129="X",INDIRECT("'DATA - økonomi'!AF"&amp;4+15*$A38+4*$A38+14),0)</f>
        <v>0</v>
      </c>
      <c r="AG38" s="42">
        <f ca="1">IF(Analyse!$E$3="X",INDIRECT("'DATA - økonomi'!AG"&amp;4+15*$A38+4*$A38+0),0)+IF(Analyse!$E$4="X",INDIRECT("'DATA - økonomi'!AG"&amp;4+15*$A38+4*$A38+1),0)+IF(Analyse!$E$104="X",INDIRECT("'DATA - økonomi'!AG"&amp;4+15*$A38+4*$A38+2),0)+IF(Analyse!$E$105="X",INDIRECT("'DATA - økonomi'!AG"&amp;4+15*$A38+4*$A38+3),0)+IF(Analyse!$E$106="X",INDIRECT("'DATA - økonomi'!AG"&amp;4+15*$A38+4*$A38+4),0)+IF(Analyse!$E$107="X",INDIRECT("'DATA - økonomi'!AG"&amp;4+15*$A38+4*$A38+5),0)+IF(Analyse!$E$108="X",INDIRECT("'DATA - økonomi'!AG"&amp;4+15*$A38+4*$A38+6),0)+IF(Analyse!$E$109="X",INDIRECT("'DATA - økonomi'!AG"&amp;4+15*$A38+4*$A38+7),0)+IF(Analyse!$E$110="X",INDIRECT("'DATA - økonomi'!AG"&amp;4+15*$A38+4*$A38+8),0)+IF(Analyse!$E$111="X",INDIRECT("'DATA - økonomi'!AG"&amp;4+15*$A38+4*$A38+9),0)+IF(Analyse!$E$112="X",INDIRECT("'DATA - økonomi'!AG"&amp;4+15*$A38+4*$A38+10),0)+IF(Analyse!$E$115="X",INDIRECT("'DATA - økonomi'!AG"&amp;4+15*$A38+4*$A38+11),0)+IF(Analyse!$E$116="X",INDIRECT("'DATA - økonomi'!AG"&amp;4+15*$A38+4*$A38+12),0)+IF(Analyse!$E$117="X",INDIRECT("'DATA - økonomi'!AG"&amp;4+15*$A38+4*$A38+13),0)+IF(Analyse!$E$129="X",INDIRECT("'DATA - økonomi'!AG"&amp;4+15*$A38+4*$A38+14),0)</f>
        <v>0</v>
      </c>
      <c r="AH38" s="42">
        <f ca="1">IF(Analyse!$E$3="X",INDIRECT("'DATA - økonomi'!AH"&amp;4+15*$A38+4*$A38+0),0)+IF(Analyse!$E$4="X",INDIRECT("'DATA - økonomi'!AH"&amp;4+15*$A38+4*$A38+1),0)+IF(Analyse!$E$104="X",INDIRECT("'DATA - økonomi'!AH"&amp;4+15*$A38+4*$A38+2),0)+IF(Analyse!$E$105="X",INDIRECT("'DATA - økonomi'!AH"&amp;4+15*$A38+4*$A38+3),0)+IF(Analyse!$E$106="X",INDIRECT("'DATA - økonomi'!AH"&amp;4+15*$A38+4*$A38+4),0)+IF(Analyse!$E$107="X",INDIRECT("'DATA - økonomi'!AH"&amp;4+15*$A38+4*$A38+5),0)+IF(Analyse!$E$108="X",INDIRECT("'DATA - økonomi'!AH"&amp;4+15*$A38+4*$A38+6),0)+IF(Analyse!$E$109="X",INDIRECT("'DATA - økonomi'!AH"&amp;4+15*$A38+4*$A38+7),0)+IF(Analyse!$E$110="X",INDIRECT("'DATA - økonomi'!AH"&amp;4+15*$A38+4*$A38+8),0)+IF(Analyse!$E$111="X",INDIRECT("'DATA - økonomi'!AH"&amp;4+15*$A38+4*$A38+9),0)+IF(Analyse!$E$112="X",INDIRECT("'DATA - økonomi'!AH"&amp;4+15*$A38+4*$A38+10),0)+IF(Analyse!$E$115="X",INDIRECT("'DATA - økonomi'!AH"&amp;4+15*$A38+4*$A38+11),0)+IF(Analyse!$E$116="X",INDIRECT("'DATA - økonomi'!AH"&amp;4+15*$A38+4*$A38+12),0)+IF(Analyse!$E$117="X",INDIRECT("'DATA - økonomi'!AH"&amp;4+15*$A38+4*$A38+13),0)+IF(Analyse!$E$129="X",INDIRECT("'DATA - økonomi'!AH"&amp;4+15*$A38+4*$A38+14),0)</f>
        <v>0</v>
      </c>
      <c r="AI38" s="42">
        <f ca="1">IF(Analyse!$E$3="X",INDIRECT("'DATA - økonomi'!AI"&amp;4+15*$A38+4*$A38+0),0)+IF(Analyse!$E$4="X",INDIRECT("'DATA - økonomi'!AI"&amp;4+15*$A38+4*$A38+1),0)+IF(Analyse!$E$104="X",INDIRECT("'DATA - økonomi'!AI"&amp;4+15*$A38+4*$A38+2),0)+IF(Analyse!$E$105="X",INDIRECT("'DATA - økonomi'!AI"&amp;4+15*$A38+4*$A38+3),0)+IF(Analyse!$E$106="X",INDIRECT("'DATA - økonomi'!AI"&amp;4+15*$A38+4*$A38+4),0)+IF(Analyse!$E$107="X",INDIRECT("'DATA - økonomi'!AI"&amp;4+15*$A38+4*$A38+5),0)+IF(Analyse!$E$108="X",INDIRECT("'DATA - økonomi'!AI"&amp;4+15*$A38+4*$A38+6),0)+IF(Analyse!$E$109="X",INDIRECT("'DATA - økonomi'!AI"&amp;4+15*$A38+4*$A38+7),0)+IF(Analyse!$E$110="X",INDIRECT("'DATA - økonomi'!AI"&amp;4+15*$A38+4*$A38+8),0)+IF(Analyse!$E$111="X",INDIRECT("'DATA - økonomi'!AI"&amp;4+15*$A38+4*$A38+9),0)+IF(Analyse!$E$112="X",INDIRECT("'DATA - økonomi'!AI"&amp;4+15*$A38+4*$A38+10),0)+IF(Analyse!$E$115="X",INDIRECT("'DATA - økonomi'!AI"&amp;4+15*$A38+4*$A38+11),0)+IF(Analyse!$E$116="X",INDIRECT("'DATA - økonomi'!AI"&amp;4+15*$A38+4*$A38+12),0)+IF(Analyse!$E$117="X",INDIRECT("'DATA - økonomi'!AI"&amp;4+15*$A38+4*$A38+13),0)+IF(Analyse!$E$129="X",INDIRECT("'DATA - økonomi'!AI"&amp;4+15*$A38+4*$A38+14),0)</f>
        <v>0</v>
      </c>
      <c r="AJ38" s="42">
        <f ca="1">IF(Analyse!$E$3="X",INDIRECT("'DATA - økonomi'!AJ"&amp;4+15*$A38+4*$A38+0),0)+IF(Analyse!$E$4="X",INDIRECT("'DATA - økonomi'!AJ"&amp;4+15*$A38+4*$A38+1),0)+IF(Analyse!$E$104="X",INDIRECT("'DATA - økonomi'!AJ"&amp;4+15*$A38+4*$A38+2),0)+IF(Analyse!$E$105="X",INDIRECT("'DATA - økonomi'!AJ"&amp;4+15*$A38+4*$A38+3),0)+IF(Analyse!$E$106="X",INDIRECT("'DATA - økonomi'!AJ"&amp;4+15*$A38+4*$A38+4),0)+IF(Analyse!$E$107="X",INDIRECT("'DATA - økonomi'!AJ"&amp;4+15*$A38+4*$A38+5),0)+IF(Analyse!$E$108="X",INDIRECT("'DATA - økonomi'!AJ"&amp;4+15*$A38+4*$A38+6),0)+IF(Analyse!$E$109="X",INDIRECT("'DATA - økonomi'!AJ"&amp;4+15*$A38+4*$A38+7),0)+IF(Analyse!$E$110="X",INDIRECT("'DATA - økonomi'!AJ"&amp;4+15*$A38+4*$A38+8),0)+IF(Analyse!$E$111="X",INDIRECT("'DATA - økonomi'!AJ"&amp;4+15*$A38+4*$A38+9),0)+IF(Analyse!$E$112="X",INDIRECT("'DATA - økonomi'!AJ"&amp;4+15*$A38+4*$A38+10),0)+IF(Analyse!$E$115="X",INDIRECT("'DATA - økonomi'!AJ"&amp;4+15*$A38+4*$A38+11),0)+IF(Analyse!$E$116="X",INDIRECT("'DATA - økonomi'!AJ"&amp;4+15*$A38+4*$A38+12),0)+IF(Analyse!$E$117="X",INDIRECT("'DATA - økonomi'!AJ"&amp;4+15*$A38+4*$A38+13),0)+IF(Analyse!$E$129="X",INDIRECT("'DATA - økonomi'!AJ"&amp;4+15*$A38+4*$A38+14),0)</f>
        <v>0</v>
      </c>
      <c r="AK38" s="42">
        <f ca="1">IF(Analyse!$E$3="X",INDIRECT("'DATA - økonomi'!AK"&amp;4+15*$A38+4*$A38+0),0)+IF(Analyse!$E$4="X",INDIRECT("'DATA - økonomi'!AK"&amp;4+15*$A38+4*$A38+1),0)+IF(Analyse!$E$104="X",INDIRECT("'DATA - økonomi'!AK"&amp;4+15*$A38+4*$A38+2),0)+IF(Analyse!$E$105="X",INDIRECT("'DATA - økonomi'!AK"&amp;4+15*$A38+4*$A38+3),0)+IF(Analyse!$E$106="X",INDIRECT("'DATA - økonomi'!AK"&amp;4+15*$A38+4*$A38+4),0)+IF(Analyse!$E$107="X",INDIRECT("'DATA - økonomi'!AK"&amp;4+15*$A38+4*$A38+5),0)+IF(Analyse!$E$108="X",INDIRECT("'DATA - økonomi'!AK"&amp;4+15*$A38+4*$A38+6),0)+IF(Analyse!$E$109="X",INDIRECT("'DATA - økonomi'!AK"&amp;4+15*$A38+4*$A38+7),0)+IF(Analyse!$E$110="X",INDIRECT("'DATA - økonomi'!AK"&amp;4+15*$A38+4*$A38+8),0)+IF(Analyse!$E$111="X",INDIRECT("'DATA - økonomi'!AK"&amp;4+15*$A38+4*$A38+9),0)+IF(Analyse!$E$112="X",INDIRECT("'DATA - økonomi'!AK"&amp;4+15*$A38+4*$A38+10),0)+IF(Analyse!$E$115="X",INDIRECT("'DATA - økonomi'!AK"&amp;4+15*$A38+4*$A38+11),0)+IF(Analyse!$E$116="X",INDIRECT("'DATA - økonomi'!AK"&amp;4+15*$A38+4*$A38+12),0)+IF(Analyse!$E$117="X",INDIRECT("'DATA - økonomi'!AK"&amp;4+15*$A38+4*$A38+13),0)+IF(Analyse!$E$129="X",INDIRECT("'DATA - økonomi'!AK"&amp;4+15*$A38+4*$A38+14),0)</f>
        <v>0</v>
      </c>
      <c r="AL38" s="42">
        <f ca="1">IF(Analyse!$E$3="X",INDIRECT("'DATA - økonomi'!AL"&amp;4+15*$A38+4*$A38+0),0)+IF(Analyse!$E$4="X",INDIRECT("'DATA - økonomi'!AL"&amp;4+15*$A38+4*$A38+1),0)+IF(Analyse!$E$104="X",INDIRECT("'DATA - økonomi'!AL"&amp;4+15*$A38+4*$A38+2),0)+IF(Analyse!$E$105="X",INDIRECT("'DATA - økonomi'!AL"&amp;4+15*$A38+4*$A38+3),0)+IF(Analyse!$E$106="X",INDIRECT("'DATA - økonomi'!AL"&amp;4+15*$A38+4*$A38+4),0)+IF(Analyse!$E$107="X",INDIRECT("'DATA - økonomi'!AL"&amp;4+15*$A38+4*$A38+5),0)+IF(Analyse!$E$108="X",INDIRECT("'DATA - økonomi'!AL"&amp;4+15*$A38+4*$A38+6),0)+IF(Analyse!$E$109="X",INDIRECT("'DATA - økonomi'!AL"&amp;4+15*$A38+4*$A38+7),0)+IF(Analyse!$E$110="X",INDIRECT("'DATA - økonomi'!AL"&amp;4+15*$A38+4*$A38+8),0)+IF(Analyse!$E$111="X",INDIRECT("'DATA - økonomi'!AL"&amp;4+15*$A38+4*$A38+9),0)+IF(Analyse!$E$112="X",INDIRECT("'DATA - økonomi'!AL"&amp;4+15*$A38+4*$A38+10),0)+IF(Analyse!$E$115="X",INDIRECT("'DATA - økonomi'!AL"&amp;4+15*$A38+4*$A38+11),0)+IF(Analyse!$E$116="X",INDIRECT("'DATA - økonomi'!AL"&amp;4+15*$A38+4*$A38+12),0)+IF(Analyse!$E$117="X",INDIRECT("'DATA - økonomi'!AL"&amp;4+15*$A38+4*$A38+13),0)+IF(Analyse!$E$129="X",INDIRECT("'DATA - økonomi'!AL"&amp;4+15*$A38+4*$A38+14),0)</f>
        <v>0</v>
      </c>
      <c r="AM38" s="36"/>
      <c r="AN38" s="41" t="s">
        <v>46</v>
      </c>
      <c r="AO38" s="42">
        <f t="shared" ca="1" si="10"/>
        <v>29423.834999999999</v>
      </c>
      <c r="AP38" s="42">
        <f t="shared" ca="1" si="11"/>
        <v>29655.255000000001</v>
      </c>
      <c r="AQ38" s="42">
        <f t="shared" ca="1" si="12"/>
        <v>29423.834999999999</v>
      </c>
      <c r="AR38" s="42">
        <f t="shared" ca="1" si="13"/>
        <v>29655.255000000001</v>
      </c>
      <c r="AS38" s="42">
        <f t="shared" ca="1" si="14"/>
        <v>29857.664000000001</v>
      </c>
      <c r="AT38" s="42">
        <f t="shared" ca="1" si="15"/>
        <v>30250.248</v>
      </c>
      <c r="AU38" s="42">
        <f t="shared" ca="1" si="16"/>
        <v>30566.49</v>
      </c>
      <c r="AV38" s="42">
        <f t="shared" ca="1" si="17"/>
        <v>30947.15</v>
      </c>
      <c r="AW38" s="42">
        <f t="shared" ca="1" si="18"/>
        <v>31159.778000000002</v>
      </c>
      <c r="AX38" s="42">
        <f t="shared" ca="1" si="19"/>
        <v>31323.995999999999</v>
      </c>
      <c r="AY38" s="36"/>
    </row>
    <row r="39" spans="1:51" x14ac:dyDescent="0.25">
      <c r="A39" s="38">
        <v>35</v>
      </c>
      <c r="B39" s="41" t="s">
        <v>47</v>
      </c>
      <c r="C39" s="42">
        <f ca="1">IF(Analyse!$E$3="X",INDIRECT("'DATA - økonomi'!C"&amp;4+15*$A39+4*$A39+0),0)+IF(Analyse!$E$4="X",INDIRECT("'DATA - økonomi'!C"&amp;4+15*$A39+4*$A39+1),0)+IF(Analyse!$E$104="X",INDIRECT("'DATA - økonomi'!C"&amp;4+15*$A39+4*$A39+2),0)+IF(Analyse!$E$105="X",INDIRECT("'DATA - økonomi'!C"&amp;4+15*$A39+4*$A39+3),0)+IF(Analyse!$E$106="X",INDIRECT("'DATA - økonomi'!C"&amp;4+15*$A39+4*$A39+4),0)+IF(Analyse!$E$107="X",INDIRECT("'DATA - økonomi'!C"&amp;4+15*$A39+4*$A39+5),0)+IF(Analyse!$E$108="X",INDIRECT("'DATA - økonomi'!C"&amp;4+15*$A39+4*$A39+6),0)+IF(Analyse!$E$109="X",INDIRECT("'DATA - økonomi'!C"&amp;4+15*$A39+4*$A39+7),0)+IF(Analyse!$E$110="X",INDIRECT("'DATA - økonomi'!C"&amp;4+15*$A39+4*$A39+8),0)+IF(Analyse!$E$111="X",INDIRECT("'DATA - økonomi'!C"&amp;4+15*$A39+4*$A39+9),0)+IF(Analyse!$E$112="X",INDIRECT("'DATA - økonomi'!C"&amp;4+15*$A39+4*$A39+10),0)+IF(Analyse!$E$115="X",INDIRECT("'DATA - økonomi'!C"&amp;4+15*$A39+4*$A39+11),0)+IF(Analyse!$E$116="X",INDIRECT("'DATA - økonomi'!C"&amp;4+15*$A39+4*$A39+12),0)+IF(Analyse!$E$117="X",INDIRECT("'DATA - økonomi'!C"&amp;4+15*$A39+4*$A39+13),0)+IF(Analyse!$E$129="X",INDIRECT("'DATA - økonomi'!C"&amp;4+15*$A39+4*$A39+14),0)</f>
        <v>0</v>
      </c>
      <c r="D39" s="42">
        <f ca="1">IF(Analyse!$E$3="X",INDIRECT("'DATA - økonomi'!D"&amp;4+15*$A39+4*$A39+0),0)+IF(Analyse!$E$4="X",INDIRECT("'DATA - økonomi'!D"&amp;4+15*$A39+4*$A39+1),0)+IF(Analyse!$E$104="X",INDIRECT("'DATA - økonomi'!D"&amp;4+15*$A39+4*$A39+2),0)+IF(Analyse!$E$105="X",INDIRECT("'DATA - økonomi'!D"&amp;4+15*$A39+4*$A39+3),0)+IF(Analyse!$E$106="X",INDIRECT("'DATA - økonomi'!D"&amp;4+15*$A39+4*$A39+4),0)+IF(Analyse!$E$107="X",INDIRECT("'DATA - økonomi'!D"&amp;4+15*$A39+4*$A39+5),0)+IF(Analyse!$E$108="X",INDIRECT("'DATA - økonomi'!D"&amp;4+15*$A39+4*$A39+6),0)+IF(Analyse!$E$109="X",INDIRECT("'DATA - økonomi'!D"&amp;4+15*$A39+4*$A39+7),0)+IF(Analyse!$E$110="X",INDIRECT("'DATA - økonomi'!D"&amp;4+15*$A39+4*$A39+8),0)+IF(Analyse!$E$111="X",INDIRECT("'DATA - økonomi'!D"&amp;4+15*$A39+4*$A39+9),0)+IF(Analyse!$E$112="X",INDIRECT("'DATA - økonomi'!D"&amp;4+15*$A39+4*$A39+10),0)+IF(Analyse!$E$115="X",INDIRECT("'DATA - økonomi'!D"&amp;4+15*$A39+4*$A39+11),0)+IF(Analyse!$E$116="X",INDIRECT("'DATA - økonomi'!D"&amp;4+15*$A39+4*$A39+12),0)+IF(Analyse!$E$117="X",INDIRECT("'DATA - økonomi'!D"&amp;4+15*$A39+4*$A39+13),0)+IF(Analyse!$E$129="X",INDIRECT("'DATA - økonomi'!D"&amp;4+15*$A39+4*$A39+14),0)</f>
        <v>0</v>
      </c>
      <c r="E39" s="42">
        <f ca="1">IF(Analyse!$E$3="X",INDIRECT("'DATA - økonomi'!E"&amp;4+15*$A39+4*$A39+0),0)+IF(Analyse!$E$4="X",INDIRECT("'DATA - økonomi'!E"&amp;4+15*$A39+4*$A39+1),0)+IF(Analyse!$E$104="X",INDIRECT("'DATA - økonomi'!E"&amp;4+15*$A39+4*$A39+2),0)+IF(Analyse!$E$105="X",INDIRECT("'DATA - økonomi'!E"&amp;4+15*$A39+4*$A39+3),0)+IF(Analyse!$E$106="X",INDIRECT("'DATA - økonomi'!E"&amp;4+15*$A39+4*$A39+4),0)+IF(Analyse!$E$107="X",INDIRECT("'DATA - økonomi'!E"&amp;4+15*$A39+4*$A39+5),0)+IF(Analyse!$E$108="X",INDIRECT("'DATA - økonomi'!E"&amp;4+15*$A39+4*$A39+6),0)+IF(Analyse!$E$109="X",INDIRECT("'DATA - økonomi'!E"&amp;4+15*$A39+4*$A39+7),0)+IF(Analyse!$E$110="X",INDIRECT("'DATA - økonomi'!E"&amp;4+15*$A39+4*$A39+8),0)+IF(Analyse!$E$111="X",INDIRECT("'DATA - økonomi'!E"&amp;4+15*$A39+4*$A39+9),0)+IF(Analyse!$E$112="X",INDIRECT("'DATA - økonomi'!E"&amp;4+15*$A39+4*$A39+10),0)+IF(Analyse!$E$115="X",INDIRECT("'DATA - økonomi'!E"&amp;4+15*$A39+4*$A39+11),0)+IF(Analyse!$E$116="X",INDIRECT("'DATA - økonomi'!E"&amp;4+15*$A39+4*$A39+12),0)+IF(Analyse!$E$117="X",INDIRECT("'DATA - økonomi'!E"&amp;4+15*$A39+4*$A39+13),0)+IF(Analyse!$E$129="X",INDIRECT("'DATA - økonomi'!E"&amp;4+15*$A39+4*$A39+14),0)</f>
        <v>0</v>
      </c>
      <c r="F39" s="42">
        <f ca="1">IF(Analyse!$E$3="X",INDIRECT("'DATA - økonomi'!F"&amp;4+15*$A39+4*$A39+0),0)+IF(Analyse!$E$4="X",INDIRECT("'DATA - økonomi'!F"&amp;4+15*$A39+4*$A39+1),0)+IF(Analyse!$E$104="X",INDIRECT("'DATA - økonomi'!F"&amp;4+15*$A39+4*$A39+2),0)+IF(Analyse!$E$105="X",INDIRECT("'DATA - økonomi'!F"&amp;4+15*$A39+4*$A39+3),0)+IF(Analyse!$E$106="X",INDIRECT("'DATA - økonomi'!F"&amp;4+15*$A39+4*$A39+4),0)+IF(Analyse!$E$107="X",INDIRECT("'DATA - økonomi'!F"&amp;4+15*$A39+4*$A39+5),0)+IF(Analyse!$E$108="X",INDIRECT("'DATA - økonomi'!F"&amp;4+15*$A39+4*$A39+6),0)+IF(Analyse!$E$109="X",INDIRECT("'DATA - økonomi'!F"&amp;4+15*$A39+4*$A39+7),0)+IF(Analyse!$E$110="X",INDIRECT("'DATA - økonomi'!F"&amp;4+15*$A39+4*$A39+8),0)+IF(Analyse!$E$111="X",INDIRECT("'DATA - økonomi'!F"&amp;4+15*$A39+4*$A39+9),0)+IF(Analyse!$E$112="X",INDIRECT("'DATA - økonomi'!F"&amp;4+15*$A39+4*$A39+10),0)+IF(Analyse!$E$115="X",INDIRECT("'DATA - økonomi'!F"&amp;4+15*$A39+4*$A39+11),0)+IF(Analyse!$E$116="X",INDIRECT("'DATA - økonomi'!F"&amp;4+15*$A39+4*$A39+12),0)+IF(Analyse!$E$117="X",INDIRECT("'DATA - økonomi'!F"&amp;4+15*$A39+4*$A39+13),0)+IF(Analyse!$E$129="X",INDIRECT("'DATA - økonomi'!F"&amp;4+15*$A39+4*$A39+14),0)</f>
        <v>0</v>
      </c>
      <c r="G39" s="42">
        <f ca="1">IF(Analyse!$E$3="X",INDIRECT("'DATA - økonomi'!G"&amp;4+15*$A39+4*$A39+0),0)+IF(Analyse!$E$4="X",INDIRECT("'DATA - økonomi'!G"&amp;4+15*$A39+4*$A39+1),0)+IF(Analyse!$E$104="X",INDIRECT("'DATA - økonomi'!G"&amp;4+15*$A39+4*$A39+2),0)+IF(Analyse!$E$105="X",INDIRECT("'DATA - økonomi'!G"&amp;4+15*$A39+4*$A39+3),0)+IF(Analyse!$E$106="X",INDIRECT("'DATA - økonomi'!G"&amp;4+15*$A39+4*$A39+4),0)+IF(Analyse!$E$107="X",INDIRECT("'DATA - økonomi'!G"&amp;4+15*$A39+4*$A39+5),0)+IF(Analyse!$E$108="X",INDIRECT("'DATA - økonomi'!G"&amp;4+15*$A39+4*$A39+6),0)+IF(Analyse!$E$109="X",INDIRECT("'DATA - økonomi'!G"&amp;4+15*$A39+4*$A39+7),0)+IF(Analyse!$E$110="X",INDIRECT("'DATA - økonomi'!G"&amp;4+15*$A39+4*$A39+8),0)+IF(Analyse!$E$111="X",INDIRECT("'DATA - økonomi'!G"&amp;4+15*$A39+4*$A39+9),0)+IF(Analyse!$E$112="X",INDIRECT("'DATA - økonomi'!G"&amp;4+15*$A39+4*$A39+10),0)+IF(Analyse!$E$115="X",INDIRECT("'DATA - økonomi'!G"&amp;4+15*$A39+4*$A39+11),0)+IF(Analyse!$E$116="X",INDIRECT("'DATA - økonomi'!G"&amp;4+15*$A39+4*$A39+12),0)+IF(Analyse!$E$117="X",INDIRECT("'DATA - økonomi'!G"&amp;4+15*$A39+4*$A39+13),0)+IF(Analyse!$E$129="X",INDIRECT("'DATA - økonomi'!G"&amp;4+15*$A39+4*$A39+14),0)</f>
        <v>0</v>
      </c>
      <c r="H39" s="42">
        <f ca="1">IF(Analyse!$E$3="X",INDIRECT("'DATA - økonomi'!H"&amp;4+15*$A39+4*$A39+0),0)+IF(Analyse!$E$4="X",INDIRECT("'DATA - økonomi'!H"&amp;4+15*$A39+4*$A39+1),0)+IF(Analyse!$E$104="X",INDIRECT("'DATA - økonomi'!H"&amp;4+15*$A39+4*$A39+2),0)+IF(Analyse!$E$105="X",INDIRECT("'DATA - økonomi'!H"&amp;4+15*$A39+4*$A39+3),0)+IF(Analyse!$E$106="X",INDIRECT("'DATA - økonomi'!H"&amp;4+15*$A39+4*$A39+4),0)+IF(Analyse!$E$107="X",INDIRECT("'DATA - økonomi'!H"&amp;4+15*$A39+4*$A39+5),0)+IF(Analyse!$E$108="X",INDIRECT("'DATA - økonomi'!H"&amp;4+15*$A39+4*$A39+6),0)+IF(Analyse!$E$109="X",INDIRECT("'DATA - økonomi'!H"&amp;4+15*$A39+4*$A39+7),0)+IF(Analyse!$E$110="X",INDIRECT("'DATA - økonomi'!H"&amp;4+15*$A39+4*$A39+8),0)+IF(Analyse!$E$111="X",INDIRECT("'DATA - økonomi'!H"&amp;4+15*$A39+4*$A39+9),0)+IF(Analyse!$E$112="X",INDIRECT("'DATA - økonomi'!H"&amp;4+15*$A39+4*$A39+10),0)+IF(Analyse!$E$115="X",INDIRECT("'DATA - økonomi'!H"&amp;4+15*$A39+4*$A39+11),0)+IF(Analyse!$E$116="X",INDIRECT("'DATA - økonomi'!H"&amp;4+15*$A39+4*$A39+12),0)+IF(Analyse!$E$117="X",INDIRECT("'DATA - økonomi'!H"&amp;4+15*$A39+4*$A39+13),0)+IF(Analyse!$E$129="X",INDIRECT("'DATA - økonomi'!H"&amp;4+15*$A39+4*$A39+14),0)</f>
        <v>0</v>
      </c>
      <c r="I39" s="42">
        <f ca="1">IF(Analyse!$E$3="X",INDIRECT("'DATA - økonomi'!I"&amp;4+15*$A39+4*$A39+0),0)+IF(Analyse!$E$4="X",INDIRECT("'DATA - økonomi'!I"&amp;4+15*$A39+4*$A39+1),0)+IF(Analyse!$E$104="X",INDIRECT("'DATA - økonomi'!I"&amp;4+15*$A39+4*$A39+2),0)+IF(Analyse!$E$105="X",INDIRECT("'DATA - økonomi'!I"&amp;4+15*$A39+4*$A39+3),0)+IF(Analyse!$E$106="X",INDIRECT("'DATA - økonomi'!I"&amp;4+15*$A39+4*$A39+4),0)+IF(Analyse!$E$107="X",INDIRECT("'DATA - økonomi'!I"&amp;4+15*$A39+4*$A39+5),0)+IF(Analyse!$E$108="X",INDIRECT("'DATA - økonomi'!I"&amp;4+15*$A39+4*$A39+6),0)+IF(Analyse!$E$109="X",INDIRECT("'DATA - økonomi'!I"&amp;4+15*$A39+4*$A39+7),0)+IF(Analyse!$E$110="X",INDIRECT("'DATA - økonomi'!I"&amp;4+15*$A39+4*$A39+8),0)+IF(Analyse!$E$111="X",INDIRECT("'DATA - økonomi'!I"&amp;4+15*$A39+4*$A39+9),0)+IF(Analyse!$E$112="X",INDIRECT("'DATA - økonomi'!I"&amp;4+15*$A39+4*$A39+10),0)+IF(Analyse!$E$115="X",INDIRECT("'DATA - økonomi'!I"&amp;4+15*$A39+4*$A39+11),0)+IF(Analyse!$E$116="X",INDIRECT("'DATA - økonomi'!I"&amp;4+15*$A39+4*$A39+12),0)+IF(Analyse!$E$117="X",INDIRECT("'DATA - økonomi'!I"&amp;4+15*$A39+4*$A39+13),0)+IF(Analyse!$E$129="X",INDIRECT("'DATA - økonomi'!I"&amp;4+15*$A39+4*$A39+14),0)</f>
        <v>0</v>
      </c>
      <c r="J39" s="42">
        <f ca="1">IF(Analyse!$E$3="X",INDIRECT("'DATA - økonomi'!J"&amp;4+15*$A39+4*$A39+0),0)+IF(Analyse!$E$4="X",INDIRECT("'DATA - økonomi'!J"&amp;4+15*$A39+4*$A39+1),0)+IF(Analyse!$E$104="X",INDIRECT("'DATA - økonomi'!J"&amp;4+15*$A39+4*$A39+2),0)+IF(Analyse!$E$105="X",INDIRECT("'DATA - økonomi'!J"&amp;4+15*$A39+4*$A39+3),0)+IF(Analyse!$E$106="X",INDIRECT("'DATA - økonomi'!J"&amp;4+15*$A39+4*$A39+4),0)+IF(Analyse!$E$107="X",INDIRECT("'DATA - økonomi'!J"&amp;4+15*$A39+4*$A39+5),0)+IF(Analyse!$E$108="X",INDIRECT("'DATA - økonomi'!J"&amp;4+15*$A39+4*$A39+6),0)+IF(Analyse!$E$109="X",INDIRECT("'DATA - økonomi'!J"&amp;4+15*$A39+4*$A39+7),0)+IF(Analyse!$E$110="X",INDIRECT("'DATA - økonomi'!J"&amp;4+15*$A39+4*$A39+8),0)+IF(Analyse!$E$111="X",INDIRECT("'DATA - økonomi'!J"&amp;4+15*$A39+4*$A39+9),0)+IF(Analyse!$E$112="X",INDIRECT("'DATA - økonomi'!J"&amp;4+15*$A39+4*$A39+10),0)+IF(Analyse!$E$115="X",INDIRECT("'DATA - økonomi'!J"&amp;4+15*$A39+4*$A39+11),0)+IF(Analyse!$E$116="X",INDIRECT("'DATA - økonomi'!J"&amp;4+15*$A39+4*$A39+12),0)+IF(Analyse!$E$117="X",INDIRECT("'DATA - økonomi'!J"&amp;4+15*$A39+4*$A39+13),0)+IF(Analyse!$E$129="X",INDIRECT("'DATA - økonomi'!J"&amp;4+15*$A39+4*$A39+14),0)</f>
        <v>0</v>
      </c>
      <c r="K39" s="42">
        <f ca="1">IF(Analyse!$E$3="X",INDIRECT("'DATA - økonomi'!K"&amp;4+15*$A39+4*$A39+0),0)+IF(Analyse!$E$4="X",INDIRECT("'DATA - økonomi'!K"&amp;4+15*$A39+4*$A39+1),0)+IF(Analyse!$E$104="X",INDIRECT("'DATA - økonomi'!K"&amp;4+15*$A39+4*$A39+2),0)+IF(Analyse!$E$105="X",INDIRECT("'DATA - økonomi'!K"&amp;4+15*$A39+4*$A39+3),0)+IF(Analyse!$E$106="X",INDIRECT("'DATA - økonomi'!K"&amp;4+15*$A39+4*$A39+4),0)+IF(Analyse!$E$107="X",INDIRECT("'DATA - økonomi'!K"&amp;4+15*$A39+4*$A39+5),0)+IF(Analyse!$E$108="X",INDIRECT("'DATA - økonomi'!K"&amp;4+15*$A39+4*$A39+6),0)+IF(Analyse!$E$109="X",INDIRECT("'DATA - økonomi'!K"&amp;4+15*$A39+4*$A39+7),0)+IF(Analyse!$E$110="X",INDIRECT("'DATA - økonomi'!K"&amp;4+15*$A39+4*$A39+8),0)+IF(Analyse!$E$111="X",INDIRECT("'DATA - økonomi'!K"&amp;4+15*$A39+4*$A39+9),0)+IF(Analyse!$E$112="X",INDIRECT("'DATA - økonomi'!K"&amp;4+15*$A39+4*$A39+10),0)+IF(Analyse!$E$115="X",INDIRECT("'DATA - økonomi'!K"&amp;4+15*$A39+4*$A39+11),0)+IF(Analyse!$E$116="X",INDIRECT("'DATA - økonomi'!K"&amp;4+15*$A39+4*$A39+12),0)+IF(Analyse!$E$117="X",INDIRECT("'DATA - økonomi'!K"&amp;4+15*$A39+4*$A39+13),0)+IF(Analyse!$E$129="X",INDIRECT("'DATA - økonomi'!K"&amp;4+15*$A39+4*$A39+14),0)</f>
        <v>0</v>
      </c>
      <c r="L39" s="42">
        <f ca="1">IF(Analyse!$E$3="X",INDIRECT("'DATA - økonomi'!L"&amp;4+15*$A39+4*$A39+0),0)+IF(Analyse!$E$4="X",INDIRECT("'DATA - økonomi'!L"&amp;4+15*$A39+4*$A39+1),0)+IF(Analyse!$E$104="X",INDIRECT("'DATA - økonomi'!L"&amp;4+15*$A39+4*$A39+2),0)+IF(Analyse!$E$105="X",INDIRECT("'DATA - økonomi'!L"&amp;4+15*$A39+4*$A39+3),0)+IF(Analyse!$E$106="X",INDIRECT("'DATA - økonomi'!L"&amp;4+15*$A39+4*$A39+4),0)+IF(Analyse!$E$107="X",INDIRECT("'DATA - økonomi'!L"&amp;4+15*$A39+4*$A39+5),0)+IF(Analyse!$E$108="X",INDIRECT("'DATA - økonomi'!L"&amp;4+15*$A39+4*$A39+6),0)+IF(Analyse!$E$109="X",INDIRECT("'DATA - økonomi'!L"&amp;4+15*$A39+4*$A39+7),0)+IF(Analyse!$E$110="X",INDIRECT("'DATA - økonomi'!L"&amp;4+15*$A39+4*$A39+8),0)+IF(Analyse!$E$111="X",INDIRECT("'DATA - økonomi'!L"&amp;4+15*$A39+4*$A39+9),0)+IF(Analyse!$E$112="X",INDIRECT("'DATA - økonomi'!L"&amp;4+15*$A39+4*$A39+10),0)+IF(Analyse!$E$115="X",INDIRECT("'DATA - økonomi'!L"&amp;4+15*$A39+4*$A39+11),0)+IF(Analyse!$E$116="X",INDIRECT("'DATA - økonomi'!L"&amp;4+15*$A39+4*$A39+12),0)+IF(Analyse!$E$117="X",INDIRECT("'DATA - økonomi'!L"&amp;4+15*$A39+4*$A39+13),0)+IF(Analyse!$E$129="X",INDIRECT("'DATA - økonomi'!L"&amp;4+15*$A39+4*$A39+14),0)</f>
        <v>0</v>
      </c>
      <c r="M39" s="42">
        <f ca="1">IF(Analyse!$E$3="X",INDIRECT("'DATA - økonomi'!M"&amp;4+15*$A39+4*$A39+0),0)+IF(Analyse!$E$4="X",INDIRECT("'DATA - økonomi'!M"&amp;4+15*$A39+4*$A39+1),0)+IF(Analyse!$E$104="X",INDIRECT("'DATA - økonomi'!M"&amp;4+15*$A39+4*$A39+2),0)+IF(Analyse!$E$105="X",INDIRECT("'DATA - økonomi'!M"&amp;4+15*$A39+4*$A39+3),0)+IF(Analyse!$E$106="X",INDIRECT("'DATA - økonomi'!M"&amp;4+15*$A39+4*$A39+4),0)+IF(Analyse!$E$107="X",INDIRECT("'DATA - økonomi'!M"&amp;4+15*$A39+4*$A39+5),0)+IF(Analyse!$E$108="X",INDIRECT("'DATA - økonomi'!M"&amp;4+15*$A39+4*$A39+6),0)+IF(Analyse!$E$109="X",INDIRECT("'DATA - økonomi'!M"&amp;4+15*$A39+4*$A39+7),0)+IF(Analyse!$E$110="X",INDIRECT("'DATA - økonomi'!M"&amp;4+15*$A39+4*$A39+8),0)+IF(Analyse!$E$111="X",INDIRECT("'DATA - økonomi'!M"&amp;4+15*$A39+4*$A39+9),0)+IF(Analyse!$E$112="X",INDIRECT("'DATA - økonomi'!M"&amp;4+15*$A39+4*$A39+10),0)+IF(Analyse!$E$115="X",INDIRECT("'DATA - økonomi'!M"&amp;4+15*$A39+4*$A39+11),0)+IF(Analyse!$E$116="X",INDIRECT("'DATA - økonomi'!M"&amp;4+15*$A39+4*$A39+12),0)+IF(Analyse!$E$117="X",INDIRECT("'DATA - økonomi'!M"&amp;4+15*$A39+4*$A39+13),0)+IF(Analyse!$E$129="X",INDIRECT("'DATA - økonomi'!M"&amp;4+15*$A39+4*$A39+14),0)</f>
        <v>0</v>
      </c>
      <c r="N39" s="38"/>
      <c r="O39" s="41" t="s">
        <v>47</v>
      </c>
      <c r="P39" s="42">
        <f ca="1">IF(Analyse!$E$3="X",INDIRECT("'DATA - økonomi'!P"&amp;4+15*$A39+4*$A39+0),0)+IF(Analyse!$E$4="X",INDIRECT("'DATA - økonomi'!P"&amp;4+15*$A39+4*$A39+1),0)+IF(Analyse!$E$104="X",INDIRECT("'DATA - økonomi'!P"&amp;4+15*$A39+4*$A39+2),0)+IF(Analyse!$E$105="X",INDIRECT("'DATA - økonomi'!P"&amp;4+15*$A39+4*$A39+3),0)+IF(Analyse!$E$106="X",INDIRECT("'DATA - økonomi'!P"&amp;4+15*$A39+4*$A39+4),0)+IF(Analyse!$E$107="X",INDIRECT("'DATA - økonomi'!P"&amp;4+15*$A39+4*$A39+5),0)+IF(Analyse!$E$108="X",INDIRECT("'DATA - økonomi'!P"&amp;4+15*$A39+4*$A39+6),0)+IF(Analyse!$E$109="X",INDIRECT("'DATA - økonomi'!P"&amp;4+15*$A39+4*$A39+7),0)+IF(Analyse!$E$110="X",INDIRECT("'DATA - økonomi'!P"&amp;4+15*$A39+4*$A39+8),0)+IF(Analyse!$E$111="X",INDIRECT("'DATA - økonomi'!P"&amp;4+15*$A39+4*$A39+9),0)+IF(Analyse!$E$112="X",INDIRECT("'DATA - økonomi'!P"&amp;4+15*$A39+4*$A39+10),0)+IF(Analyse!$E$115="X",INDIRECT("'DATA - økonomi'!P"&amp;4+15*$A39+4*$A39+11),0)+IF(Analyse!$E$116="X",INDIRECT("'DATA - økonomi'!P"&amp;4+15*$A39+4*$A39+12),0)+IF(Analyse!$E$117="X",INDIRECT("'DATA - økonomi'!P"&amp;4+15*$A39+4*$A39+13),0)+IF(Analyse!$E$129="X",INDIRECT("'DATA - økonomi'!P"&amp;4+15*$A39+4*$A39+14),0)</f>
        <v>0</v>
      </c>
      <c r="Q39" s="42">
        <f ca="1">IF(Analyse!$E$3="X",INDIRECT("'DATA - økonomi'!Q"&amp;4+15*$A39+4*$A39+0),0)+IF(Analyse!$E$4="X",INDIRECT("'DATA - økonomi'!Q"&amp;4+15*$A39+4*$A39+1),0)+IF(Analyse!$E$104="X",INDIRECT("'DATA - økonomi'!Q"&amp;4+15*$A39+4*$A39+2),0)+IF(Analyse!$E$105="X",INDIRECT("'DATA - økonomi'!Q"&amp;4+15*$A39+4*$A39+3),0)+IF(Analyse!$E$106="X",INDIRECT("'DATA - økonomi'!Q"&amp;4+15*$A39+4*$A39+4),0)+IF(Analyse!$E$107="X",INDIRECT("'DATA - økonomi'!Q"&amp;4+15*$A39+4*$A39+5),0)+IF(Analyse!$E$108="X",INDIRECT("'DATA - økonomi'!Q"&amp;4+15*$A39+4*$A39+6),0)+IF(Analyse!$E$109="X",INDIRECT("'DATA - økonomi'!Q"&amp;4+15*$A39+4*$A39+7),0)+IF(Analyse!$E$110="X",INDIRECT("'DATA - økonomi'!Q"&amp;4+15*$A39+4*$A39+8),0)+IF(Analyse!$E$111="X",INDIRECT("'DATA - økonomi'!Q"&amp;4+15*$A39+4*$A39+9),0)+IF(Analyse!$E$112="X",INDIRECT("'DATA - økonomi'!Q"&amp;4+15*$A39+4*$A39+10),0)+IF(Analyse!$E$115="X",INDIRECT("'DATA - økonomi'!Q"&amp;4+15*$A39+4*$A39+11),0)+IF(Analyse!$E$116="X",INDIRECT("'DATA - økonomi'!Q"&amp;4+15*$A39+4*$A39+12),0)+IF(Analyse!$E$117="X",INDIRECT("'DATA - økonomi'!Q"&amp;4+15*$A39+4*$A39+13),0)+IF(Analyse!$E$129="X",INDIRECT("'DATA - økonomi'!Q"&amp;4+15*$A39+4*$A39+14),0)</f>
        <v>0</v>
      </c>
      <c r="R39" s="42">
        <f ca="1">IF(Analyse!$E$3="X",INDIRECT("'DATA - økonomi'!R"&amp;4+15*$A39+4*$A39+0),0)+IF(Analyse!$E$4="X",INDIRECT("'DATA - økonomi'!R"&amp;4+15*$A39+4*$A39+1),0)+IF(Analyse!$E$104="X",INDIRECT("'DATA - økonomi'!R"&amp;4+15*$A39+4*$A39+2),0)+IF(Analyse!$E$105="X",INDIRECT("'DATA - økonomi'!R"&amp;4+15*$A39+4*$A39+3),0)+IF(Analyse!$E$106="X",INDIRECT("'DATA - økonomi'!R"&amp;4+15*$A39+4*$A39+4),0)+IF(Analyse!$E$107="X",INDIRECT("'DATA - økonomi'!R"&amp;4+15*$A39+4*$A39+5),0)+IF(Analyse!$E$108="X",INDIRECT("'DATA - økonomi'!R"&amp;4+15*$A39+4*$A39+6),0)+IF(Analyse!$E$109="X",INDIRECT("'DATA - økonomi'!R"&amp;4+15*$A39+4*$A39+7),0)+IF(Analyse!$E$110="X",INDIRECT("'DATA - økonomi'!R"&amp;4+15*$A39+4*$A39+8),0)+IF(Analyse!$E$111="X",INDIRECT("'DATA - økonomi'!R"&amp;4+15*$A39+4*$A39+9),0)+IF(Analyse!$E$112="X",INDIRECT("'DATA - økonomi'!R"&amp;4+15*$A39+4*$A39+10),0)+IF(Analyse!$E$115="X",INDIRECT("'DATA - økonomi'!R"&amp;4+15*$A39+4*$A39+11),0)+IF(Analyse!$E$116="X",INDIRECT("'DATA - økonomi'!R"&amp;4+15*$A39+4*$A39+12),0)+IF(Analyse!$E$117="X",INDIRECT("'DATA - økonomi'!R"&amp;4+15*$A39+4*$A39+13),0)+IF(Analyse!$E$129="X",INDIRECT("'DATA - økonomi'!R"&amp;4+15*$A39+4*$A39+14),0)</f>
        <v>0</v>
      </c>
      <c r="S39" s="42">
        <f ca="1">IF(Analyse!$E$3="X",INDIRECT("'DATA - økonomi'!S"&amp;4+15*$A39+4*$A39+0),0)+IF(Analyse!$E$4="X",INDIRECT("'DATA - økonomi'!S"&amp;4+15*$A39+4*$A39+1),0)+IF(Analyse!$E$104="X",INDIRECT("'DATA - økonomi'!S"&amp;4+15*$A39+4*$A39+2),0)+IF(Analyse!$E$105="X",INDIRECT("'DATA - økonomi'!S"&amp;4+15*$A39+4*$A39+3),0)+IF(Analyse!$E$106="X",INDIRECT("'DATA - økonomi'!S"&amp;4+15*$A39+4*$A39+4),0)+IF(Analyse!$E$107="X",INDIRECT("'DATA - økonomi'!S"&amp;4+15*$A39+4*$A39+5),0)+IF(Analyse!$E$108="X",INDIRECT("'DATA - økonomi'!S"&amp;4+15*$A39+4*$A39+6),0)+IF(Analyse!$E$109="X",INDIRECT("'DATA - økonomi'!S"&amp;4+15*$A39+4*$A39+7),0)+IF(Analyse!$E$110="X",INDIRECT("'DATA - økonomi'!S"&amp;4+15*$A39+4*$A39+8),0)+IF(Analyse!$E$111="X",INDIRECT("'DATA - økonomi'!S"&amp;4+15*$A39+4*$A39+9),0)+IF(Analyse!$E$112="X",INDIRECT("'DATA - økonomi'!S"&amp;4+15*$A39+4*$A39+10),0)+IF(Analyse!$E$115="X",INDIRECT("'DATA - økonomi'!S"&amp;4+15*$A39+4*$A39+11),0)+IF(Analyse!$E$116="X",INDIRECT("'DATA - økonomi'!S"&amp;4+15*$A39+4*$A39+12),0)+IF(Analyse!$E$117="X",INDIRECT("'DATA - økonomi'!S"&amp;4+15*$A39+4*$A39+13),0)+IF(Analyse!$E$129="X",INDIRECT("'DATA - økonomi'!S"&amp;4+15*$A39+4*$A39+14),0)</f>
        <v>0</v>
      </c>
      <c r="T39" s="42">
        <f ca="1">IF(Analyse!$E$3="X",INDIRECT("'DATA - økonomi'!T"&amp;4+15*$A39+4*$A39+0),0)+IF(Analyse!$E$4="X",INDIRECT("'DATA - økonomi'!T"&amp;4+15*$A39+4*$A39+1),0)+IF(Analyse!$E$104="X",INDIRECT("'DATA - økonomi'!T"&amp;4+15*$A39+4*$A39+2),0)+IF(Analyse!$E$105="X",INDIRECT("'DATA - økonomi'!T"&amp;4+15*$A39+4*$A39+3),0)+IF(Analyse!$E$106="X",INDIRECT("'DATA - økonomi'!T"&amp;4+15*$A39+4*$A39+4),0)+IF(Analyse!$E$107="X",INDIRECT("'DATA - økonomi'!T"&amp;4+15*$A39+4*$A39+5),0)+IF(Analyse!$E$108="X",INDIRECT("'DATA - økonomi'!T"&amp;4+15*$A39+4*$A39+6),0)+IF(Analyse!$E$109="X",INDIRECT("'DATA - økonomi'!T"&amp;4+15*$A39+4*$A39+7),0)+IF(Analyse!$E$110="X",INDIRECT("'DATA - økonomi'!T"&amp;4+15*$A39+4*$A39+8),0)+IF(Analyse!$E$111="X",INDIRECT("'DATA - økonomi'!T"&amp;4+15*$A39+4*$A39+9),0)+IF(Analyse!$E$112="X",INDIRECT("'DATA - økonomi'!T"&amp;4+15*$A39+4*$A39+10),0)+IF(Analyse!$E$115="X",INDIRECT("'DATA - økonomi'!T"&amp;4+15*$A39+4*$A39+11),0)+IF(Analyse!$E$116="X",INDIRECT("'DATA - økonomi'!T"&amp;4+15*$A39+4*$A39+12),0)+IF(Analyse!$E$117="X",INDIRECT("'DATA - økonomi'!T"&amp;4+15*$A39+4*$A39+13),0)+IF(Analyse!$E$129="X",INDIRECT("'DATA - økonomi'!T"&amp;4+15*$A39+4*$A39+14),0)</f>
        <v>0</v>
      </c>
      <c r="U39" s="42">
        <f ca="1">IF(Analyse!$E$3="X",INDIRECT("'DATA - økonomi'!U"&amp;4+15*$A39+4*$A39+0),0)+IF(Analyse!$E$4="X",INDIRECT("'DATA - økonomi'!U"&amp;4+15*$A39+4*$A39+1),0)+IF(Analyse!$E$104="X",INDIRECT("'DATA - økonomi'!U"&amp;4+15*$A39+4*$A39+2),0)+IF(Analyse!$E$105="X",INDIRECT("'DATA - økonomi'!U"&amp;4+15*$A39+4*$A39+3),0)+IF(Analyse!$E$106="X",INDIRECT("'DATA - økonomi'!U"&amp;4+15*$A39+4*$A39+4),0)+IF(Analyse!$E$107="X",INDIRECT("'DATA - økonomi'!U"&amp;4+15*$A39+4*$A39+5),0)+IF(Analyse!$E$108="X",INDIRECT("'DATA - økonomi'!U"&amp;4+15*$A39+4*$A39+6),0)+IF(Analyse!$E$109="X",INDIRECT("'DATA - økonomi'!U"&amp;4+15*$A39+4*$A39+7),0)+IF(Analyse!$E$110="X",INDIRECT("'DATA - økonomi'!U"&amp;4+15*$A39+4*$A39+8),0)+IF(Analyse!$E$111="X",INDIRECT("'DATA - økonomi'!U"&amp;4+15*$A39+4*$A39+9),0)+IF(Analyse!$E$112="X",INDIRECT("'DATA - økonomi'!U"&amp;4+15*$A39+4*$A39+10),0)+IF(Analyse!$E$115="X",INDIRECT("'DATA - økonomi'!U"&amp;4+15*$A39+4*$A39+11),0)+IF(Analyse!$E$116="X",INDIRECT("'DATA - økonomi'!U"&amp;4+15*$A39+4*$A39+12),0)+IF(Analyse!$E$117="X",INDIRECT("'DATA - økonomi'!U"&amp;4+15*$A39+4*$A39+13),0)+IF(Analyse!$E$129="X",INDIRECT("'DATA - økonomi'!U"&amp;4+15*$A39+4*$A39+14),0)</f>
        <v>0</v>
      </c>
      <c r="V39" s="42">
        <f ca="1">IF(Analyse!$E$3="X",INDIRECT("'DATA - økonomi'!V"&amp;4+15*$A39+4*$A39+0),0)+IF(Analyse!$E$4="X",INDIRECT("'DATA - økonomi'!V"&amp;4+15*$A39+4*$A39+1),0)+IF(Analyse!$E$104="X",INDIRECT("'DATA - økonomi'!V"&amp;4+15*$A39+4*$A39+2),0)+IF(Analyse!$E$105="X",INDIRECT("'DATA - økonomi'!V"&amp;4+15*$A39+4*$A39+3),0)+IF(Analyse!$E$106="X",INDIRECT("'DATA - økonomi'!V"&amp;4+15*$A39+4*$A39+4),0)+IF(Analyse!$E$107="X",INDIRECT("'DATA - økonomi'!V"&amp;4+15*$A39+4*$A39+5),0)+IF(Analyse!$E$108="X",INDIRECT("'DATA - økonomi'!V"&amp;4+15*$A39+4*$A39+6),0)+IF(Analyse!$E$109="X",INDIRECT("'DATA - økonomi'!V"&amp;4+15*$A39+4*$A39+7),0)+IF(Analyse!$E$110="X",INDIRECT("'DATA - økonomi'!V"&amp;4+15*$A39+4*$A39+8),0)+IF(Analyse!$E$111="X",INDIRECT("'DATA - økonomi'!V"&amp;4+15*$A39+4*$A39+9),0)+IF(Analyse!$E$112="X",INDIRECT("'DATA - økonomi'!V"&amp;4+15*$A39+4*$A39+10),0)+IF(Analyse!$E$115="X",INDIRECT("'DATA - økonomi'!V"&amp;4+15*$A39+4*$A39+11),0)+IF(Analyse!$E$116="X",INDIRECT("'DATA - økonomi'!V"&amp;4+15*$A39+4*$A39+12),0)+IF(Analyse!$E$117="X",INDIRECT("'DATA - økonomi'!V"&amp;4+15*$A39+4*$A39+13),0)+IF(Analyse!$E$129="X",INDIRECT("'DATA - økonomi'!V"&amp;4+15*$A39+4*$A39+14),0)</f>
        <v>0</v>
      </c>
      <c r="W39" s="42">
        <f ca="1">IF(Analyse!$E$3="X",INDIRECT("'DATA - økonomi'!W"&amp;4+15*$A39+4*$A39+0),0)+IF(Analyse!$E$4="X",INDIRECT("'DATA - økonomi'!W"&amp;4+15*$A39+4*$A39+1),0)+IF(Analyse!$E$104="X",INDIRECT("'DATA - økonomi'!W"&amp;4+15*$A39+4*$A39+2),0)+IF(Analyse!$E$105="X",INDIRECT("'DATA - økonomi'!W"&amp;4+15*$A39+4*$A39+3),0)+IF(Analyse!$E$106="X",INDIRECT("'DATA - økonomi'!W"&amp;4+15*$A39+4*$A39+4),0)+IF(Analyse!$E$107="X",INDIRECT("'DATA - økonomi'!W"&amp;4+15*$A39+4*$A39+5),0)+IF(Analyse!$E$108="X",INDIRECT("'DATA - økonomi'!W"&amp;4+15*$A39+4*$A39+6),0)+IF(Analyse!$E$109="X",INDIRECT("'DATA - økonomi'!W"&amp;4+15*$A39+4*$A39+7),0)+IF(Analyse!$E$110="X",INDIRECT("'DATA - økonomi'!W"&amp;4+15*$A39+4*$A39+8),0)+IF(Analyse!$E$111="X",INDIRECT("'DATA - økonomi'!W"&amp;4+15*$A39+4*$A39+9),0)+IF(Analyse!$E$112="X",INDIRECT("'DATA - økonomi'!W"&amp;4+15*$A39+4*$A39+10),0)+IF(Analyse!$E$115="X",INDIRECT("'DATA - økonomi'!W"&amp;4+15*$A39+4*$A39+11),0)+IF(Analyse!$E$116="X",INDIRECT("'DATA - økonomi'!W"&amp;4+15*$A39+4*$A39+12),0)+IF(Analyse!$E$117="X",INDIRECT("'DATA - økonomi'!W"&amp;4+15*$A39+4*$A39+13),0)+IF(Analyse!$E$129="X",INDIRECT("'DATA - økonomi'!W"&amp;4+15*$A39+4*$A39+14),0)</f>
        <v>0</v>
      </c>
      <c r="X39" s="42">
        <f ca="1">IF(Analyse!$E$3="X",INDIRECT("'DATA - økonomi'!X"&amp;4+15*$A39+4*$A39+0),0)+IF(Analyse!$E$4="X",INDIRECT("'DATA - økonomi'!X"&amp;4+15*$A39+4*$A39+1),0)+IF(Analyse!$E$104="X",INDIRECT("'DATA - økonomi'!X"&amp;4+15*$A39+4*$A39+2),0)+IF(Analyse!$E$105="X",INDIRECT("'DATA - økonomi'!X"&amp;4+15*$A39+4*$A39+3),0)+IF(Analyse!$E$106="X",INDIRECT("'DATA - økonomi'!X"&amp;4+15*$A39+4*$A39+4),0)+IF(Analyse!$E$107="X",INDIRECT("'DATA - økonomi'!X"&amp;4+15*$A39+4*$A39+5),0)+IF(Analyse!$E$108="X",INDIRECT("'DATA - økonomi'!X"&amp;4+15*$A39+4*$A39+6),0)+IF(Analyse!$E$109="X",INDIRECT("'DATA - økonomi'!X"&amp;4+15*$A39+4*$A39+7),0)+IF(Analyse!$E$110="X",INDIRECT("'DATA - økonomi'!X"&amp;4+15*$A39+4*$A39+8),0)+IF(Analyse!$E$111="X",INDIRECT("'DATA - økonomi'!X"&amp;4+15*$A39+4*$A39+9),0)+IF(Analyse!$E$112="X",INDIRECT("'DATA - økonomi'!X"&amp;4+15*$A39+4*$A39+10),0)+IF(Analyse!$E$115="X",INDIRECT("'DATA - økonomi'!X"&amp;4+15*$A39+4*$A39+11),0)+IF(Analyse!$E$116="X",INDIRECT("'DATA - økonomi'!X"&amp;4+15*$A39+4*$A39+12),0)+IF(Analyse!$E$117="X",INDIRECT("'DATA - økonomi'!X"&amp;4+15*$A39+4*$A39+13),0)+IF(Analyse!$E$129="X",INDIRECT("'DATA - økonomi'!X"&amp;4+15*$A39+4*$A39+14),0)</f>
        <v>0</v>
      </c>
      <c r="Y39" s="42">
        <f ca="1">IF(Analyse!$E$3="X",INDIRECT("'DATA - økonomi'!Y"&amp;4+15*$A39+4*$A39+0),0)+IF(Analyse!$E$4="X",INDIRECT("'DATA - økonomi'!Y"&amp;4+15*$A39+4*$A39+1),0)+IF(Analyse!$E$104="X",INDIRECT("'DATA - økonomi'!Y"&amp;4+15*$A39+4*$A39+2),0)+IF(Analyse!$E$105="X",INDIRECT("'DATA - økonomi'!Y"&amp;4+15*$A39+4*$A39+3),0)+IF(Analyse!$E$106="X",INDIRECT("'DATA - økonomi'!Y"&amp;4+15*$A39+4*$A39+4),0)+IF(Analyse!$E$107="X",INDIRECT("'DATA - økonomi'!Y"&amp;4+15*$A39+4*$A39+5),0)+IF(Analyse!$E$108="X",INDIRECT("'DATA - økonomi'!Y"&amp;4+15*$A39+4*$A39+6),0)+IF(Analyse!$E$109="X",INDIRECT("'DATA - økonomi'!Y"&amp;4+15*$A39+4*$A39+7),0)+IF(Analyse!$E$110="X",INDIRECT("'DATA - økonomi'!Y"&amp;4+15*$A39+4*$A39+8),0)+IF(Analyse!$E$111="X",INDIRECT("'DATA - økonomi'!Y"&amp;4+15*$A39+4*$A39+9),0)+IF(Analyse!$E$112="X",INDIRECT("'DATA - økonomi'!Y"&amp;4+15*$A39+4*$A39+10),0)+IF(Analyse!$E$115="X",INDIRECT("'DATA - økonomi'!Y"&amp;4+15*$A39+4*$A39+11),0)+IF(Analyse!$E$116="X",INDIRECT("'DATA - økonomi'!Y"&amp;4+15*$A39+4*$A39+12),0)+IF(Analyse!$E$117="X",INDIRECT("'DATA - økonomi'!Y"&amp;4+15*$A39+4*$A39+13),0)+IF(Analyse!$E$129="X",INDIRECT("'DATA - økonomi'!Y"&amp;4+15*$A39+4*$A39+14),0)</f>
        <v>0</v>
      </c>
      <c r="Z39" s="42">
        <f ca="1">IF(Analyse!$E$3="X",INDIRECT("'DATA - økonomi'!Z"&amp;4+15*$A39+4*$A39+0),0)+IF(Analyse!$E$4="X",INDIRECT("'DATA - økonomi'!Z"&amp;4+15*$A39+4*$A39+1),0)+IF(Analyse!$E$104="X",INDIRECT("'DATA - økonomi'!Z"&amp;4+15*$A39+4*$A39+2),0)+IF(Analyse!$E$105="X",INDIRECT("'DATA - økonomi'!Z"&amp;4+15*$A39+4*$A39+3),0)+IF(Analyse!$E$106="X",INDIRECT("'DATA - økonomi'!Z"&amp;4+15*$A39+4*$A39+4),0)+IF(Analyse!$E$107="X",INDIRECT("'DATA - økonomi'!Z"&amp;4+15*$A39+4*$A39+5),0)+IF(Analyse!$E$108="X",INDIRECT("'DATA - økonomi'!Z"&amp;4+15*$A39+4*$A39+6),0)+IF(Analyse!$E$109="X",INDIRECT("'DATA - økonomi'!Z"&amp;4+15*$A39+4*$A39+7),0)+IF(Analyse!$E$110="X",INDIRECT("'DATA - økonomi'!Z"&amp;4+15*$A39+4*$A39+8),0)+IF(Analyse!$E$111="X",INDIRECT("'DATA - økonomi'!Z"&amp;4+15*$A39+4*$A39+9),0)+IF(Analyse!$E$112="X",INDIRECT("'DATA - økonomi'!Z"&amp;4+15*$A39+4*$A39+10),0)+IF(Analyse!$E$115="X",INDIRECT("'DATA - økonomi'!Z"&amp;4+15*$A39+4*$A39+11),0)+IF(Analyse!$E$116="X",INDIRECT("'DATA - økonomi'!Z"&amp;4+15*$A39+4*$A39+12),0)+IF(Analyse!$E$117="X",INDIRECT("'DATA - økonomi'!Z"&amp;4+15*$A39+4*$A39+13),0)+IF(Analyse!$E$129="X",INDIRECT("'DATA - økonomi'!Z"&amp;4+15*$A39+4*$A39+14),0)</f>
        <v>0</v>
      </c>
      <c r="AA39" s="36"/>
      <c r="AB39" s="41" t="s">
        <v>47</v>
      </c>
      <c r="AC39" s="42">
        <f ca="1">IF(Analyse!$E$3="X",INDIRECT("'DATA - økonomi'!AC"&amp;4+15*$A39+4*$A39+0),0)+IF(Analyse!$E$4="X",INDIRECT("'DATA - økonomi'!AC"&amp;4+15*$A39+4*$A39+1),0)+IF(Analyse!$E$104="X",INDIRECT("'DATA - økonomi'!AC"&amp;4+15*$A39+4*$A39+2),0)+IF(Analyse!$E$105="X",INDIRECT("'DATA - økonomi'!AC"&amp;4+15*$A39+4*$A39+3),0)+IF(Analyse!$E$106="X",INDIRECT("'DATA - økonomi'!AC"&amp;4+15*$A39+4*$A39+4),0)+IF(Analyse!$E$107="X",INDIRECT("'DATA - økonomi'!AC"&amp;4+15*$A39+4*$A39+5),0)+IF(Analyse!$E$108="X",INDIRECT("'DATA - økonomi'!AC"&amp;4+15*$A39+4*$A39+6),0)+IF(Analyse!$E$109="X",INDIRECT("'DATA - økonomi'!AC"&amp;4+15*$A39+4*$A39+7),0)+IF(Analyse!$E$110="X",INDIRECT("'DATA - økonomi'!AC"&amp;4+15*$A39+4*$A39+8),0)+IF(Analyse!$E$111="X",INDIRECT("'DATA - økonomi'!AC"&amp;4+15*$A39+4*$A39+9),0)+IF(Analyse!$E$112="X",INDIRECT("'DATA - økonomi'!AC"&amp;4+15*$A39+4*$A39+10),0)+IF(Analyse!$E$115="X",INDIRECT("'DATA - økonomi'!AC"&amp;4+15*$A39+4*$A39+11),0)+IF(Analyse!$E$116="X",INDIRECT("'DATA - økonomi'!AC"&amp;4+15*$A39+4*$A39+12),0)+IF(Analyse!$E$117="X",INDIRECT("'DATA - økonomi'!AC"&amp;4+15*$A39+4*$A39+13),0)+IF(Analyse!$E$129="X",INDIRECT("'DATA - økonomi'!AC"&amp;4+15*$A39+4*$A39+14),0)</f>
        <v>0</v>
      </c>
      <c r="AD39" s="42">
        <f ca="1">IF(Analyse!$E$3="X",INDIRECT("'DATA - økonomi'!AD"&amp;4+15*$A39+4*$A39+0),0)+IF(Analyse!$E$4="X",INDIRECT("'DATA - økonomi'!AD"&amp;4+15*$A39+4*$A39+1),0)+IF(Analyse!$E$104="X",INDIRECT("'DATA - økonomi'!AD"&amp;4+15*$A39+4*$A39+2),0)+IF(Analyse!$E$105="X",INDIRECT("'DATA - økonomi'!AD"&amp;4+15*$A39+4*$A39+3),0)+IF(Analyse!$E$106="X",INDIRECT("'DATA - økonomi'!AD"&amp;4+15*$A39+4*$A39+4),0)+IF(Analyse!$E$107="X",INDIRECT("'DATA - økonomi'!AD"&amp;4+15*$A39+4*$A39+5),0)+IF(Analyse!$E$108="X",INDIRECT("'DATA - økonomi'!AD"&amp;4+15*$A39+4*$A39+6),0)+IF(Analyse!$E$109="X",INDIRECT("'DATA - økonomi'!AD"&amp;4+15*$A39+4*$A39+7),0)+IF(Analyse!$E$110="X",INDIRECT("'DATA - økonomi'!AD"&amp;4+15*$A39+4*$A39+8),0)+IF(Analyse!$E$111="X",INDIRECT("'DATA - økonomi'!AD"&amp;4+15*$A39+4*$A39+9),0)+IF(Analyse!$E$112="X",INDIRECT("'DATA - økonomi'!AD"&amp;4+15*$A39+4*$A39+10),0)+IF(Analyse!$E$115="X",INDIRECT("'DATA - økonomi'!AD"&amp;4+15*$A39+4*$A39+11),0)+IF(Analyse!$E$116="X",INDIRECT("'DATA - økonomi'!AD"&amp;4+15*$A39+4*$A39+12),0)+IF(Analyse!$E$117="X",INDIRECT("'DATA - økonomi'!AD"&amp;4+15*$A39+4*$A39+13),0)+IF(Analyse!$E$129="X",INDIRECT("'DATA - økonomi'!AD"&amp;4+15*$A39+4*$A39+14),0)</f>
        <v>0</v>
      </c>
      <c r="AE39" s="42">
        <f ca="1">IF(Analyse!$E$3="X",INDIRECT("'DATA - økonomi'!AE"&amp;4+15*$A39+4*$A39+0),0)+IF(Analyse!$E$4="X",INDIRECT("'DATA - økonomi'!AE"&amp;4+15*$A39+4*$A39+1),0)+IF(Analyse!$E$104="X",INDIRECT("'DATA - økonomi'!AE"&amp;4+15*$A39+4*$A39+2),0)+IF(Analyse!$E$105="X",INDIRECT("'DATA - økonomi'!AE"&amp;4+15*$A39+4*$A39+3),0)+IF(Analyse!$E$106="X",INDIRECT("'DATA - økonomi'!AE"&amp;4+15*$A39+4*$A39+4),0)+IF(Analyse!$E$107="X",INDIRECT("'DATA - økonomi'!AE"&amp;4+15*$A39+4*$A39+5),0)+IF(Analyse!$E$108="X",INDIRECT("'DATA - økonomi'!AE"&amp;4+15*$A39+4*$A39+6),0)+IF(Analyse!$E$109="X",INDIRECT("'DATA - økonomi'!AE"&amp;4+15*$A39+4*$A39+7),0)+IF(Analyse!$E$110="X",INDIRECT("'DATA - økonomi'!AE"&amp;4+15*$A39+4*$A39+8),0)+IF(Analyse!$E$111="X",INDIRECT("'DATA - økonomi'!AE"&amp;4+15*$A39+4*$A39+9),0)+IF(Analyse!$E$112="X",INDIRECT("'DATA - økonomi'!AE"&amp;4+15*$A39+4*$A39+10),0)+IF(Analyse!$E$115="X",INDIRECT("'DATA - økonomi'!AE"&amp;4+15*$A39+4*$A39+11),0)+IF(Analyse!$E$116="X",INDIRECT("'DATA - økonomi'!AE"&amp;4+15*$A39+4*$A39+12),0)+IF(Analyse!$E$117="X",INDIRECT("'DATA - økonomi'!AE"&amp;4+15*$A39+4*$A39+13),0)+IF(Analyse!$E$129="X",INDIRECT("'DATA - økonomi'!AE"&amp;4+15*$A39+4*$A39+14),0)</f>
        <v>0</v>
      </c>
      <c r="AF39" s="42">
        <f ca="1">IF(Analyse!$E$3="X",INDIRECT("'DATA - økonomi'!AF"&amp;4+15*$A39+4*$A39+0),0)+IF(Analyse!$E$4="X",INDIRECT("'DATA - økonomi'!AF"&amp;4+15*$A39+4*$A39+1),0)+IF(Analyse!$E$104="X",INDIRECT("'DATA - økonomi'!AF"&amp;4+15*$A39+4*$A39+2),0)+IF(Analyse!$E$105="X",INDIRECT("'DATA - økonomi'!AF"&amp;4+15*$A39+4*$A39+3),0)+IF(Analyse!$E$106="X",INDIRECT("'DATA - økonomi'!AF"&amp;4+15*$A39+4*$A39+4),0)+IF(Analyse!$E$107="X",INDIRECT("'DATA - økonomi'!AF"&amp;4+15*$A39+4*$A39+5),0)+IF(Analyse!$E$108="X",INDIRECT("'DATA - økonomi'!AF"&amp;4+15*$A39+4*$A39+6),0)+IF(Analyse!$E$109="X",INDIRECT("'DATA - økonomi'!AF"&amp;4+15*$A39+4*$A39+7),0)+IF(Analyse!$E$110="X",INDIRECT("'DATA - økonomi'!AF"&amp;4+15*$A39+4*$A39+8),0)+IF(Analyse!$E$111="X",INDIRECT("'DATA - økonomi'!AF"&amp;4+15*$A39+4*$A39+9),0)+IF(Analyse!$E$112="X",INDIRECT("'DATA - økonomi'!AF"&amp;4+15*$A39+4*$A39+10),0)+IF(Analyse!$E$115="X",INDIRECT("'DATA - økonomi'!AF"&amp;4+15*$A39+4*$A39+11),0)+IF(Analyse!$E$116="X",INDIRECT("'DATA - økonomi'!AF"&amp;4+15*$A39+4*$A39+12),0)+IF(Analyse!$E$117="X",INDIRECT("'DATA - økonomi'!AF"&amp;4+15*$A39+4*$A39+13),0)+IF(Analyse!$E$129="X",INDIRECT("'DATA - økonomi'!AF"&amp;4+15*$A39+4*$A39+14),0)</f>
        <v>0</v>
      </c>
      <c r="AG39" s="42">
        <f ca="1">IF(Analyse!$E$3="X",INDIRECT("'DATA - økonomi'!AG"&amp;4+15*$A39+4*$A39+0),0)+IF(Analyse!$E$4="X",INDIRECT("'DATA - økonomi'!AG"&amp;4+15*$A39+4*$A39+1),0)+IF(Analyse!$E$104="X",INDIRECT("'DATA - økonomi'!AG"&amp;4+15*$A39+4*$A39+2),0)+IF(Analyse!$E$105="X",INDIRECT("'DATA - økonomi'!AG"&amp;4+15*$A39+4*$A39+3),0)+IF(Analyse!$E$106="X",INDIRECT("'DATA - økonomi'!AG"&amp;4+15*$A39+4*$A39+4),0)+IF(Analyse!$E$107="X",INDIRECT("'DATA - økonomi'!AG"&amp;4+15*$A39+4*$A39+5),0)+IF(Analyse!$E$108="X",INDIRECT("'DATA - økonomi'!AG"&amp;4+15*$A39+4*$A39+6),0)+IF(Analyse!$E$109="X",INDIRECT("'DATA - økonomi'!AG"&amp;4+15*$A39+4*$A39+7),0)+IF(Analyse!$E$110="X",INDIRECT("'DATA - økonomi'!AG"&amp;4+15*$A39+4*$A39+8),0)+IF(Analyse!$E$111="X",INDIRECT("'DATA - økonomi'!AG"&amp;4+15*$A39+4*$A39+9),0)+IF(Analyse!$E$112="X",INDIRECT("'DATA - økonomi'!AG"&amp;4+15*$A39+4*$A39+10),0)+IF(Analyse!$E$115="X",INDIRECT("'DATA - økonomi'!AG"&amp;4+15*$A39+4*$A39+11),0)+IF(Analyse!$E$116="X",INDIRECT("'DATA - økonomi'!AG"&amp;4+15*$A39+4*$A39+12),0)+IF(Analyse!$E$117="X",INDIRECT("'DATA - økonomi'!AG"&amp;4+15*$A39+4*$A39+13),0)+IF(Analyse!$E$129="X",INDIRECT("'DATA - økonomi'!AG"&amp;4+15*$A39+4*$A39+14),0)</f>
        <v>0</v>
      </c>
      <c r="AH39" s="42">
        <f ca="1">IF(Analyse!$E$3="X",INDIRECT("'DATA - økonomi'!AH"&amp;4+15*$A39+4*$A39+0),0)+IF(Analyse!$E$4="X",INDIRECT("'DATA - økonomi'!AH"&amp;4+15*$A39+4*$A39+1),0)+IF(Analyse!$E$104="X",INDIRECT("'DATA - økonomi'!AH"&amp;4+15*$A39+4*$A39+2),0)+IF(Analyse!$E$105="X",INDIRECT("'DATA - økonomi'!AH"&amp;4+15*$A39+4*$A39+3),0)+IF(Analyse!$E$106="X",INDIRECT("'DATA - økonomi'!AH"&amp;4+15*$A39+4*$A39+4),0)+IF(Analyse!$E$107="X",INDIRECT("'DATA - økonomi'!AH"&amp;4+15*$A39+4*$A39+5),0)+IF(Analyse!$E$108="X",INDIRECT("'DATA - økonomi'!AH"&amp;4+15*$A39+4*$A39+6),0)+IF(Analyse!$E$109="X",INDIRECT("'DATA - økonomi'!AH"&amp;4+15*$A39+4*$A39+7),0)+IF(Analyse!$E$110="X",INDIRECT("'DATA - økonomi'!AH"&amp;4+15*$A39+4*$A39+8),0)+IF(Analyse!$E$111="X",INDIRECT("'DATA - økonomi'!AH"&amp;4+15*$A39+4*$A39+9),0)+IF(Analyse!$E$112="X",INDIRECT("'DATA - økonomi'!AH"&amp;4+15*$A39+4*$A39+10),0)+IF(Analyse!$E$115="X",INDIRECT("'DATA - økonomi'!AH"&amp;4+15*$A39+4*$A39+11),0)+IF(Analyse!$E$116="X",INDIRECT("'DATA - økonomi'!AH"&amp;4+15*$A39+4*$A39+12),0)+IF(Analyse!$E$117="X",INDIRECT("'DATA - økonomi'!AH"&amp;4+15*$A39+4*$A39+13),0)+IF(Analyse!$E$129="X",INDIRECT("'DATA - økonomi'!AH"&amp;4+15*$A39+4*$A39+14),0)</f>
        <v>0</v>
      </c>
      <c r="AI39" s="42">
        <f ca="1">IF(Analyse!$E$3="X",INDIRECT("'DATA - økonomi'!AI"&amp;4+15*$A39+4*$A39+0),0)+IF(Analyse!$E$4="X",INDIRECT("'DATA - økonomi'!AI"&amp;4+15*$A39+4*$A39+1),0)+IF(Analyse!$E$104="X",INDIRECT("'DATA - økonomi'!AI"&amp;4+15*$A39+4*$A39+2),0)+IF(Analyse!$E$105="X",INDIRECT("'DATA - økonomi'!AI"&amp;4+15*$A39+4*$A39+3),0)+IF(Analyse!$E$106="X",INDIRECT("'DATA - økonomi'!AI"&amp;4+15*$A39+4*$A39+4),0)+IF(Analyse!$E$107="X",INDIRECT("'DATA - økonomi'!AI"&amp;4+15*$A39+4*$A39+5),0)+IF(Analyse!$E$108="X",INDIRECT("'DATA - økonomi'!AI"&amp;4+15*$A39+4*$A39+6),0)+IF(Analyse!$E$109="X",INDIRECT("'DATA - økonomi'!AI"&amp;4+15*$A39+4*$A39+7),0)+IF(Analyse!$E$110="X",INDIRECT("'DATA - økonomi'!AI"&amp;4+15*$A39+4*$A39+8),0)+IF(Analyse!$E$111="X",INDIRECT("'DATA - økonomi'!AI"&amp;4+15*$A39+4*$A39+9),0)+IF(Analyse!$E$112="X",INDIRECT("'DATA - økonomi'!AI"&amp;4+15*$A39+4*$A39+10),0)+IF(Analyse!$E$115="X",INDIRECT("'DATA - økonomi'!AI"&amp;4+15*$A39+4*$A39+11),0)+IF(Analyse!$E$116="X",INDIRECT("'DATA - økonomi'!AI"&amp;4+15*$A39+4*$A39+12),0)+IF(Analyse!$E$117="X",INDIRECT("'DATA - økonomi'!AI"&amp;4+15*$A39+4*$A39+13),0)+IF(Analyse!$E$129="X",INDIRECT("'DATA - økonomi'!AI"&amp;4+15*$A39+4*$A39+14),0)</f>
        <v>0</v>
      </c>
      <c r="AJ39" s="42">
        <f ca="1">IF(Analyse!$E$3="X",INDIRECT("'DATA - økonomi'!AJ"&amp;4+15*$A39+4*$A39+0),0)+IF(Analyse!$E$4="X",INDIRECT("'DATA - økonomi'!AJ"&amp;4+15*$A39+4*$A39+1),0)+IF(Analyse!$E$104="X",INDIRECT("'DATA - økonomi'!AJ"&amp;4+15*$A39+4*$A39+2),0)+IF(Analyse!$E$105="X",INDIRECT("'DATA - økonomi'!AJ"&amp;4+15*$A39+4*$A39+3),0)+IF(Analyse!$E$106="X",INDIRECT("'DATA - økonomi'!AJ"&amp;4+15*$A39+4*$A39+4),0)+IF(Analyse!$E$107="X",INDIRECT("'DATA - økonomi'!AJ"&amp;4+15*$A39+4*$A39+5),0)+IF(Analyse!$E$108="X",INDIRECT("'DATA - økonomi'!AJ"&amp;4+15*$A39+4*$A39+6),0)+IF(Analyse!$E$109="X",INDIRECT("'DATA - økonomi'!AJ"&amp;4+15*$A39+4*$A39+7),0)+IF(Analyse!$E$110="X",INDIRECT("'DATA - økonomi'!AJ"&amp;4+15*$A39+4*$A39+8),0)+IF(Analyse!$E$111="X",INDIRECT("'DATA - økonomi'!AJ"&amp;4+15*$A39+4*$A39+9),0)+IF(Analyse!$E$112="X",INDIRECT("'DATA - økonomi'!AJ"&amp;4+15*$A39+4*$A39+10),0)+IF(Analyse!$E$115="X",INDIRECT("'DATA - økonomi'!AJ"&amp;4+15*$A39+4*$A39+11),0)+IF(Analyse!$E$116="X",INDIRECT("'DATA - økonomi'!AJ"&amp;4+15*$A39+4*$A39+12),0)+IF(Analyse!$E$117="X",INDIRECT("'DATA - økonomi'!AJ"&amp;4+15*$A39+4*$A39+13),0)+IF(Analyse!$E$129="X",INDIRECT("'DATA - økonomi'!AJ"&amp;4+15*$A39+4*$A39+14),0)</f>
        <v>0</v>
      </c>
      <c r="AK39" s="42">
        <f ca="1">IF(Analyse!$E$3="X",INDIRECT("'DATA - økonomi'!AK"&amp;4+15*$A39+4*$A39+0),0)+IF(Analyse!$E$4="X",INDIRECT("'DATA - økonomi'!AK"&amp;4+15*$A39+4*$A39+1),0)+IF(Analyse!$E$104="X",INDIRECT("'DATA - økonomi'!AK"&amp;4+15*$A39+4*$A39+2),0)+IF(Analyse!$E$105="X",INDIRECT("'DATA - økonomi'!AK"&amp;4+15*$A39+4*$A39+3),0)+IF(Analyse!$E$106="X",INDIRECT("'DATA - økonomi'!AK"&amp;4+15*$A39+4*$A39+4),0)+IF(Analyse!$E$107="X",INDIRECT("'DATA - økonomi'!AK"&amp;4+15*$A39+4*$A39+5),0)+IF(Analyse!$E$108="X",INDIRECT("'DATA - økonomi'!AK"&amp;4+15*$A39+4*$A39+6),0)+IF(Analyse!$E$109="X",INDIRECT("'DATA - økonomi'!AK"&amp;4+15*$A39+4*$A39+7),0)+IF(Analyse!$E$110="X",INDIRECT("'DATA - økonomi'!AK"&amp;4+15*$A39+4*$A39+8),0)+IF(Analyse!$E$111="X",INDIRECT("'DATA - økonomi'!AK"&amp;4+15*$A39+4*$A39+9),0)+IF(Analyse!$E$112="X",INDIRECT("'DATA - økonomi'!AK"&amp;4+15*$A39+4*$A39+10),0)+IF(Analyse!$E$115="X",INDIRECT("'DATA - økonomi'!AK"&amp;4+15*$A39+4*$A39+11),0)+IF(Analyse!$E$116="X",INDIRECT("'DATA - økonomi'!AK"&amp;4+15*$A39+4*$A39+12),0)+IF(Analyse!$E$117="X",INDIRECT("'DATA - økonomi'!AK"&amp;4+15*$A39+4*$A39+13),0)+IF(Analyse!$E$129="X",INDIRECT("'DATA - økonomi'!AK"&amp;4+15*$A39+4*$A39+14),0)</f>
        <v>0</v>
      </c>
      <c r="AL39" s="42">
        <f ca="1">IF(Analyse!$E$3="X",INDIRECT("'DATA - økonomi'!AL"&amp;4+15*$A39+4*$A39+0),0)+IF(Analyse!$E$4="X",INDIRECT("'DATA - økonomi'!AL"&amp;4+15*$A39+4*$A39+1),0)+IF(Analyse!$E$104="X",INDIRECT("'DATA - økonomi'!AL"&amp;4+15*$A39+4*$A39+2),0)+IF(Analyse!$E$105="X",INDIRECT("'DATA - økonomi'!AL"&amp;4+15*$A39+4*$A39+3),0)+IF(Analyse!$E$106="X",INDIRECT("'DATA - økonomi'!AL"&amp;4+15*$A39+4*$A39+4),0)+IF(Analyse!$E$107="X",INDIRECT("'DATA - økonomi'!AL"&amp;4+15*$A39+4*$A39+5),0)+IF(Analyse!$E$108="X",INDIRECT("'DATA - økonomi'!AL"&amp;4+15*$A39+4*$A39+6),0)+IF(Analyse!$E$109="X",INDIRECT("'DATA - økonomi'!AL"&amp;4+15*$A39+4*$A39+7),0)+IF(Analyse!$E$110="X",INDIRECT("'DATA - økonomi'!AL"&amp;4+15*$A39+4*$A39+8),0)+IF(Analyse!$E$111="X",INDIRECT("'DATA - økonomi'!AL"&amp;4+15*$A39+4*$A39+9),0)+IF(Analyse!$E$112="X",INDIRECT("'DATA - økonomi'!AL"&amp;4+15*$A39+4*$A39+10),0)+IF(Analyse!$E$115="X",INDIRECT("'DATA - økonomi'!AL"&amp;4+15*$A39+4*$A39+11),0)+IF(Analyse!$E$116="X",INDIRECT("'DATA - økonomi'!AL"&amp;4+15*$A39+4*$A39+12),0)+IF(Analyse!$E$117="X",INDIRECT("'DATA - økonomi'!AL"&amp;4+15*$A39+4*$A39+13),0)+IF(Analyse!$E$129="X",INDIRECT("'DATA - økonomi'!AL"&amp;4+15*$A39+4*$A39+14),0)</f>
        <v>0</v>
      </c>
      <c r="AM39" s="36"/>
      <c r="AN39" s="41" t="s">
        <v>47</v>
      </c>
      <c r="AO39" s="42">
        <f t="shared" ca="1" si="10"/>
        <v>40512.472000000002</v>
      </c>
      <c r="AP39" s="42">
        <f t="shared" ca="1" si="11"/>
        <v>40093.264999999999</v>
      </c>
      <c r="AQ39" s="42">
        <f t="shared" ca="1" si="12"/>
        <v>40512.472000000002</v>
      </c>
      <c r="AR39" s="42">
        <f t="shared" ca="1" si="13"/>
        <v>40093.264999999999</v>
      </c>
      <c r="AS39" s="42">
        <f t="shared" ca="1" si="14"/>
        <v>39895.245000000003</v>
      </c>
      <c r="AT39" s="42">
        <f t="shared" ca="1" si="15"/>
        <v>39704.476999999999</v>
      </c>
      <c r="AU39" s="42">
        <f t="shared" ca="1" si="16"/>
        <v>39510.735000000001</v>
      </c>
      <c r="AV39" s="42">
        <f t="shared" ca="1" si="17"/>
        <v>39415.227999999996</v>
      </c>
      <c r="AW39" s="42">
        <f t="shared" ca="1" si="18"/>
        <v>38799</v>
      </c>
      <c r="AX39" s="42">
        <f t="shared" ca="1" si="19"/>
        <v>38431.868000000002</v>
      </c>
      <c r="AY39" s="36"/>
    </row>
    <row r="40" spans="1:51" x14ac:dyDescent="0.25">
      <c r="A40" s="38">
        <v>36</v>
      </c>
      <c r="B40" s="41" t="s">
        <v>48</v>
      </c>
      <c r="C40" s="42">
        <f ca="1">IF(Analyse!$E$3="X",INDIRECT("'DATA - økonomi'!C"&amp;4+15*$A40+4*$A40+0),0)+IF(Analyse!$E$4="X",INDIRECT("'DATA - økonomi'!C"&amp;4+15*$A40+4*$A40+1),0)+IF(Analyse!$E$104="X",INDIRECT("'DATA - økonomi'!C"&amp;4+15*$A40+4*$A40+2),0)+IF(Analyse!$E$105="X",INDIRECT("'DATA - økonomi'!C"&amp;4+15*$A40+4*$A40+3),0)+IF(Analyse!$E$106="X",INDIRECT("'DATA - økonomi'!C"&amp;4+15*$A40+4*$A40+4),0)+IF(Analyse!$E$107="X",INDIRECT("'DATA - økonomi'!C"&amp;4+15*$A40+4*$A40+5),0)+IF(Analyse!$E$108="X",INDIRECT("'DATA - økonomi'!C"&amp;4+15*$A40+4*$A40+6),0)+IF(Analyse!$E$109="X",INDIRECT("'DATA - økonomi'!C"&amp;4+15*$A40+4*$A40+7),0)+IF(Analyse!$E$110="X",INDIRECT("'DATA - økonomi'!C"&amp;4+15*$A40+4*$A40+8),0)+IF(Analyse!$E$111="X",INDIRECT("'DATA - økonomi'!C"&amp;4+15*$A40+4*$A40+9),0)+IF(Analyse!$E$112="X",INDIRECT("'DATA - økonomi'!C"&amp;4+15*$A40+4*$A40+10),0)+IF(Analyse!$E$115="X",INDIRECT("'DATA - økonomi'!C"&amp;4+15*$A40+4*$A40+11),0)+IF(Analyse!$E$116="X",INDIRECT("'DATA - økonomi'!C"&amp;4+15*$A40+4*$A40+12),0)+IF(Analyse!$E$117="X",INDIRECT("'DATA - økonomi'!C"&amp;4+15*$A40+4*$A40+13),0)+IF(Analyse!$E$129="X",INDIRECT("'DATA - økonomi'!C"&amp;4+15*$A40+4*$A40+14),0)</f>
        <v>0</v>
      </c>
      <c r="D40" s="42">
        <f ca="1">IF(Analyse!$E$3="X",INDIRECT("'DATA - økonomi'!D"&amp;4+15*$A40+4*$A40+0),0)+IF(Analyse!$E$4="X",INDIRECT("'DATA - økonomi'!D"&amp;4+15*$A40+4*$A40+1),0)+IF(Analyse!$E$104="X",INDIRECT("'DATA - økonomi'!D"&amp;4+15*$A40+4*$A40+2),0)+IF(Analyse!$E$105="X",INDIRECT("'DATA - økonomi'!D"&amp;4+15*$A40+4*$A40+3),0)+IF(Analyse!$E$106="X",INDIRECT("'DATA - økonomi'!D"&amp;4+15*$A40+4*$A40+4),0)+IF(Analyse!$E$107="X",INDIRECT("'DATA - økonomi'!D"&amp;4+15*$A40+4*$A40+5),0)+IF(Analyse!$E$108="X",INDIRECT("'DATA - økonomi'!D"&amp;4+15*$A40+4*$A40+6),0)+IF(Analyse!$E$109="X",INDIRECT("'DATA - økonomi'!D"&amp;4+15*$A40+4*$A40+7),0)+IF(Analyse!$E$110="X",INDIRECT("'DATA - økonomi'!D"&amp;4+15*$A40+4*$A40+8),0)+IF(Analyse!$E$111="X",INDIRECT("'DATA - økonomi'!D"&amp;4+15*$A40+4*$A40+9),0)+IF(Analyse!$E$112="X",INDIRECT("'DATA - økonomi'!D"&amp;4+15*$A40+4*$A40+10),0)+IF(Analyse!$E$115="X",INDIRECT("'DATA - økonomi'!D"&amp;4+15*$A40+4*$A40+11),0)+IF(Analyse!$E$116="X",INDIRECT("'DATA - økonomi'!D"&amp;4+15*$A40+4*$A40+12),0)+IF(Analyse!$E$117="X",INDIRECT("'DATA - økonomi'!D"&amp;4+15*$A40+4*$A40+13),0)+IF(Analyse!$E$129="X",INDIRECT("'DATA - økonomi'!D"&amp;4+15*$A40+4*$A40+14),0)</f>
        <v>0</v>
      </c>
      <c r="E40" s="42">
        <f ca="1">IF(Analyse!$E$3="X",INDIRECT("'DATA - økonomi'!E"&amp;4+15*$A40+4*$A40+0),0)+IF(Analyse!$E$4="X",INDIRECT("'DATA - økonomi'!E"&amp;4+15*$A40+4*$A40+1),0)+IF(Analyse!$E$104="X",INDIRECT("'DATA - økonomi'!E"&amp;4+15*$A40+4*$A40+2),0)+IF(Analyse!$E$105="X",INDIRECT("'DATA - økonomi'!E"&amp;4+15*$A40+4*$A40+3),0)+IF(Analyse!$E$106="X",INDIRECT("'DATA - økonomi'!E"&amp;4+15*$A40+4*$A40+4),0)+IF(Analyse!$E$107="X",INDIRECT("'DATA - økonomi'!E"&amp;4+15*$A40+4*$A40+5),0)+IF(Analyse!$E$108="X",INDIRECT("'DATA - økonomi'!E"&amp;4+15*$A40+4*$A40+6),0)+IF(Analyse!$E$109="X",INDIRECT("'DATA - økonomi'!E"&amp;4+15*$A40+4*$A40+7),0)+IF(Analyse!$E$110="X",INDIRECT("'DATA - økonomi'!E"&amp;4+15*$A40+4*$A40+8),0)+IF(Analyse!$E$111="X",INDIRECT("'DATA - økonomi'!E"&amp;4+15*$A40+4*$A40+9),0)+IF(Analyse!$E$112="X",INDIRECT("'DATA - økonomi'!E"&amp;4+15*$A40+4*$A40+10),0)+IF(Analyse!$E$115="X",INDIRECT("'DATA - økonomi'!E"&amp;4+15*$A40+4*$A40+11),0)+IF(Analyse!$E$116="X",INDIRECT("'DATA - økonomi'!E"&amp;4+15*$A40+4*$A40+12),0)+IF(Analyse!$E$117="X",INDIRECT("'DATA - økonomi'!E"&amp;4+15*$A40+4*$A40+13),0)+IF(Analyse!$E$129="X",INDIRECT("'DATA - økonomi'!E"&amp;4+15*$A40+4*$A40+14),0)</f>
        <v>0</v>
      </c>
      <c r="F40" s="42">
        <f ca="1">IF(Analyse!$E$3="X",INDIRECT("'DATA - økonomi'!F"&amp;4+15*$A40+4*$A40+0),0)+IF(Analyse!$E$4="X",INDIRECT("'DATA - økonomi'!F"&amp;4+15*$A40+4*$A40+1),0)+IF(Analyse!$E$104="X",INDIRECT("'DATA - økonomi'!F"&amp;4+15*$A40+4*$A40+2),0)+IF(Analyse!$E$105="X",INDIRECT("'DATA - økonomi'!F"&amp;4+15*$A40+4*$A40+3),0)+IF(Analyse!$E$106="X",INDIRECT("'DATA - økonomi'!F"&amp;4+15*$A40+4*$A40+4),0)+IF(Analyse!$E$107="X",INDIRECT("'DATA - økonomi'!F"&amp;4+15*$A40+4*$A40+5),0)+IF(Analyse!$E$108="X",INDIRECT("'DATA - økonomi'!F"&amp;4+15*$A40+4*$A40+6),0)+IF(Analyse!$E$109="X",INDIRECT("'DATA - økonomi'!F"&amp;4+15*$A40+4*$A40+7),0)+IF(Analyse!$E$110="X",INDIRECT("'DATA - økonomi'!F"&amp;4+15*$A40+4*$A40+8),0)+IF(Analyse!$E$111="X",INDIRECT("'DATA - økonomi'!F"&amp;4+15*$A40+4*$A40+9),0)+IF(Analyse!$E$112="X",INDIRECT("'DATA - økonomi'!F"&amp;4+15*$A40+4*$A40+10),0)+IF(Analyse!$E$115="X",INDIRECT("'DATA - økonomi'!F"&amp;4+15*$A40+4*$A40+11),0)+IF(Analyse!$E$116="X",INDIRECT("'DATA - økonomi'!F"&amp;4+15*$A40+4*$A40+12),0)+IF(Analyse!$E$117="X",INDIRECT("'DATA - økonomi'!F"&amp;4+15*$A40+4*$A40+13),0)+IF(Analyse!$E$129="X",INDIRECT("'DATA - økonomi'!F"&amp;4+15*$A40+4*$A40+14),0)</f>
        <v>0</v>
      </c>
      <c r="G40" s="42">
        <f ca="1">IF(Analyse!$E$3="X",INDIRECT("'DATA - økonomi'!G"&amp;4+15*$A40+4*$A40+0),0)+IF(Analyse!$E$4="X",INDIRECT("'DATA - økonomi'!G"&amp;4+15*$A40+4*$A40+1),0)+IF(Analyse!$E$104="X",INDIRECT("'DATA - økonomi'!G"&amp;4+15*$A40+4*$A40+2),0)+IF(Analyse!$E$105="X",INDIRECT("'DATA - økonomi'!G"&amp;4+15*$A40+4*$A40+3),0)+IF(Analyse!$E$106="X",INDIRECT("'DATA - økonomi'!G"&amp;4+15*$A40+4*$A40+4),0)+IF(Analyse!$E$107="X",INDIRECT("'DATA - økonomi'!G"&amp;4+15*$A40+4*$A40+5),0)+IF(Analyse!$E$108="X",INDIRECT("'DATA - økonomi'!G"&amp;4+15*$A40+4*$A40+6),0)+IF(Analyse!$E$109="X",INDIRECT("'DATA - økonomi'!G"&amp;4+15*$A40+4*$A40+7),0)+IF(Analyse!$E$110="X",INDIRECT("'DATA - økonomi'!G"&amp;4+15*$A40+4*$A40+8),0)+IF(Analyse!$E$111="X",INDIRECT("'DATA - økonomi'!G"&amp;4+15*$A40+4*$A40+9),0)+IF(Analyse!$E$112="X",INDIRECT("'DATA - økonomi'!G"&amp;4+15*$A40+4*$A40+10),0)+IF(Analyse!$E$115="X",INDIRECT("'DATA - økonomi'!G"&amp;4+15*$A40+4*$A40+11),0)+IF(Analyse!$E$116="X",INDIRECT("'DATA - økonomi'!G"&amp;4+15*$A40+4*$A40+12),0)+IF(Analyse!$E$117="X",INDIRECT("'DATA - økonomi'!G"&amp;4+15*$A40+4*$A40+13),0)+IF(Analyse!$E$129="X",INDIRECT("'DATA - økonomi'!G"&amp;4+15*$A40+4*$A40+14),0)</f>
        <v>0</v>
      </c>
      <c r="H40" s="42">
        <f ca="1">IF(Analyse!$E$3="X",INDIRECT("'DATA - økonomi'!H"&amp;4+15*$A40+4*$A40+0),0)+IF(Analyse!$E$4="X",INDIRECT("'DATA - økonomi'!H"&amp;4+15*$A40+4*$A40+1),0)+IF(Analyse!$E$104="X",INDIRECT("'DATA - økonomi'!H"&amp;4+15*$A40+4*$A40+2),0)+IF(Analyse!$E$105="X",INDIRECT("'DATA - økonomi'!H"&amp;4+15*$A40+4*$A40+3),0)+IF(Analyse!$E$106="X",INDIRECT("'DATA - økonomi'!H"&amp;4+15*$A40+4*$A40+4),0)+IF(Analyse!$E$107="X",INDIRECT("'DATA - økonomi'!H"&amp;4+15*$A40+4*$A40+5),0)+IF(Analyse!$E$108="X",INDIRECT("'DATA - økonomi'!H"&amp;4+15*$A40+4*$A40+6),0)+IF(Analyse!$E$109="X",INDIRECT("'DATA - økonomi'!H"&amp;4+15*$A40+4*$A40+7),0)+IF(Analyse!$E$110="X",INDIRECT("'DATA - økonomi'!H"&amp;4+15*$A40+4*$A40+8),0)+IF(Analyse!$E$111="X",INDIRECT("'DATA - økonomi'!H"&amp;4+15*$A40+4*$A40+9),0)+IF(Analyse!$E$112="X",INDIRECT("'DATA - økonomi'!H"&amp;4+15*$A40+4*$A40+10),0)+IF(Analyse!$E$115="X",INDIRECT("'DATA - økonomi'!H"&amp;4+15*$A40+4*$A40+11),0)+IF(Analyse!$E$116="X",INDIRECT("'DATA - økonomi'!H"&amp;4+15*$A40+4*$A40+12),0)+IF(Analyse!$E$117="X",INDIRECT("'DATA - økonomi'!H"&amp;4+15*$A40+4*$A40+13),0)+IF(Analyse!$E$129="X",INDIRECT("'DATA - økonomi'!H"&amp;4+15*$A40+4*$A40+14),0)</f>
        <v>0</v>
      </c>
      <c r="I40" s="42">
        <f ca="1">IF(Analyse!$E$3="X",INDIRECT("'DATA - økonomi'!I"&amp;4+15*$A40+4*$A40+0),0)+IF(Analyse!$E$4="X",INDIRECT("'DATA - økonomi'!I"&amp;4+15*$A40+4*$A40+1),0)+IF(Analyse!$E$104="X",INDIRECT("'DATA - økonomi'!I"&amp;4+15*$A40+4*$A40+2),0)+IF(Analyse!$E$105="X",INDIRECT("'DATA - økonomi'!I"&amp;4+15*$A40+4*$A40+3),0)+IF(Analyse!$E$106="X",INDIRECT("'DATA - økonomi'!I"&amp;4+15*$A40+4*$A40+4),0)+IF(Analyse!$E$107="X",INDIRECT("'DATA - økonomi'!I"&amp;4+15*$A40+4*$A40+5),0)+IF(Analyse!$E$108="X",INDIRECT("'DATA - økonomi'!I"&amp;4+15*$A40+4*$A40+6),0)+IF(Analyse!$E$109="X",INDIRECT("'DATA - økonomi'!I"&amp;4+15*$A40+4*$A40+7),0)+IF(Analyse!$E$110="X",INDIRECT("'DATA - økonomi'!I"&amp;4+15*$A40+4*$A40+8),0)+IF(Analyse!$E$111="X",INDIRECT("'DATA - økonomi'!I"&amp;4+15*$A40+4*$A40+9),0)+IF(Analyse!$E$112="X",INDIRECT("'DATA - økonomi'!I"&amp;4+15*$A40+4*$A40+10),0)+IF(Analyse!$E$115="X",INDIRECT("'DATA - økonomi'!I"&amp;4+15*$A40+4*$A40+11),0)+IF(Analyse!$E$116="X",INDIRECT("'DATA - økonomi'!I"&amp;4+15*$A40+4*$A40+12),0)+IF(Analyse!$E$117="X",INDIRECT("'DATA - økonomi'!I"&amp;4+15*$A40+4*$A40+13),0)+IF(Analyse!$E$129="X",INDIRECT("'DATA - økonomi'!I"&amp;4+15*$A40+4*$A40+14),0)</f>
        <v>0</v>
      </c>
      <c r="J40" s="42">
        <f ca="1">IF(Analyse!$E$3="X",INDIRECT("'DATA - økonomi'!J"&amp;4+15*$A40+4*$A40+0),0)+IF(Analyse!$E$4="X",INDIRECT("'DATA - økonomi'!J"&amp;4+15*$A40+4*$A40+1),0)+IF(Analyse!$E$104="X",INDIRECT("'DATA - økonomi'!J"&amp;4+15*$A40+4*$A40+2),0)+IF(Analyse!$E$105="X",INDIRECT("'DATA - økonomi'!J"&amp;4+15*$A40+4*$A40+3),0)+IF(Analyse!$E$106="X",INDIRECT("'DATA - økonomi'!J"&amp;4+15*$A40+4*$A40+4),0)+IF(Analyse!$E$107="X",INDIRECT("'DATA - økonomi'!J"&amp;4+15*$A40+4*$A40+5),0)+IF(Analyse!$E$108="X",INDIRECT("'DATA - økonomi'!J"&amp;4+15*$A40+4*$A40+6),0)+IF(Analyse!$E$109="X",INDIRECT("'DATA - økonomi'!J"&amp;4+15*$A40+4*$A40+7),0)+IF(Analyse!$E$110="X",INDIRECT("'DATA - økonomi'!J"&amp;4+15*$A40+4*$A40+8),0)+IF(Analyse!$E$111="X",INDIRECT("'DATA - økonomi'!J"&amp;4+15*$A40+4*$A40+9),0)+IF(Analyse!$E$112="X",INDIRECT("'DATA - økonomi'!J"&amp;4+15*$A40+4*$A40+10),0)+IF(Analyse!$E$115="X",INDIRECT("'DATA - økonomi'!J"&amp;4+15*$A40+4*$A40+11),0)+IF(Analyse!$E$116="X",INDIRECT("'DATA - økonomi'!J"&amp;4+15*$A40+4*$A40+12),0)+IF(Analyse!$E$117="X",INDIRECT("'DATA - økonomi'!J"&amp;4+15*$A40+4*$A40+13),0)+IF(Analyse!$E$129="X",INDIRECT("'DATA - økonomi'!J"&amp;4+15*$A40+4*$A40+14),0)</f>
        <v>0</v>
      </c>
      <c r="K40" s="42">
        <f ca="1">IF(Analyse!$E$3="X",INDIRECT("'DATA - økonomi'!K"&amp;4+15*$A40+4*$A40+0),0)+IF(Analyse!$E$4="X",INDIRECT("'DATA - økonomi'!K"&amp;4+15*$A40+4*$A40+1),0)+IF(Analyse!$E$104="X",INDIRECT("'DATA - økonomi'!K"&amp;4+15*$A40+4*$A40+2),0)+IF(Analyse!$E$105="X",INDIRECT("'DATA - økonomi'!K"&amp;4+15*$A40+4*$A40+3),0)+IF(Analyse!$E$106="X",INDIRECT("'DATA - økonomi'!K"&amp;4+15*$A40+4*$A40+4),0)+IF(Analyse!$E$107="X",INDIRECT("'DATA - økonomi'!K"&amp;4+15*$A40+4*$A40+5),0)+IF(Analyse!$E$108="X",INDIRECT("'DATA - økonomi'!K"&amp;4+15*$A40+4*$A40+6),0)+IF(Analyse!$E$109="X",INDIRECT("'DATA - økonomi'!K"&amp;4+15*$A40+4*$A40+7),0)+IF(Analyse!$E$110="X",INDIRECT("'DATA - økonomi'!K"&amp;4+15*$A40+4*$A40+8),0)+IF(Analyse!$E$111="X",INDIRECT("'DATA - økonomi'!K"&amp;4+15*$A40+4*$A40+9),0)+IF(Analyse!$E$112="X",INDIRECT("'DATA - økonomi'!K"&amp;4+15*$A40+4*$A40+10),0)+IF(Analyse!$E$115="X",INDIRECT("'DATA - økonomi'!K"&amp;4+15*$A40+4*$A40+11),0)+IF(Analyse!$E$116="X",INDIRECT("'DATA - økonomi'!K"&amp;4+15*$A40+4*$A40+12),0)+IF(Analyse!$E$117="X",INDIRECT("'DATA - økonomi'!K"&amp;4+15*$A40+4*$A40+13),0)+IF(Analyse!$E$129="X",INDIRECT("'DATA - økonomi'!K"&amp;4+15*$A40+4*$A40+14),0)</f>
        <v>0</v>
      </c>
      <c r="L40" s="42">
        <f ca="1">IF(Analyse!$E$3="X",INDIRECT("'DATA - økonomi'!L"&amp;4+15*$A40+4*$A40+0),0)+IF(Analyse!$E$4="X",INDIRECT("'DATA - økonomi'!L"&amp;4+15*$A40+4*$A40+1),0)+IF(Analyse!$E$104="X",INDIRECT("'DATA - økonomi'!L"&amp;4+15*$A40+4*$A40+2),0)+IF(Analyse!$E$105="X",INDIRECT("'DATA - økonomi'!L"&amp;4+15*$A40+4*$A40+3),0)+IF(Analyse!$E$106="X",INDIRECT("'DATA - økonomi'!L"&amp;4+15*$A40+4*$A40+4),0)+IF(Analyse!$E$107="X",INDIRECT("'DATA - økonomi'!L"&amp;4+15*$A40+4*$A40+5),0)+IF(Analyse!$E$108="X",INDIRECT("'DATA - økonomi'!L"&amp;4+15*$A40+4*$A40+6),0)+IF(Analyse!$E$109="X",INDIRECT("'DATA - økonomi'!L"&amp;4+15*$A40+4*$A40+7),0)+IF(Analyse!$E$110="X",INDIRECT("'DATA - økonomi'!L"&amp;4+15*$A40+4*$A40+8),0)+IF(Analyse!$E$111="X",INDIRECT("'DATA - økonomi'!L"&amp;4+15*$A40+4*$A40+9),0)+IF(Analyse!$E$112="X",INDIRECT("'DATA - økonomi'!L"&amp;4+15*$A40+4*$A40+10),0)+IF(Analyse!$E$115="X",INDIRECT("'DATA - økonomi'!L"&amp;4+15*$A40+4*$A40+11),0)+IF(Analyse!$E$116="X",INDIRECT("'DATA - økonomi'!L"&amp;4+15*$A40+4*$A40+12),0)+IF(Analyse!$E$117="X",INDIRECT("'DATA - økonomi'!L"&amp;4+15*$A40+4*$A40+13),0)+IF(Analyse!$E$129="X",INDIRECT("'DATA - økonomi'!L"&amp;4+15*$A40+4*$A40+14),0)</f>
        <v>0</v>
      </c>
      <c r="M40" s="42">
        <f ca="1">IF(Analyse!$E$3="X",INDIRECT("'DATA - økonomi'!M"&amp;4+15*$A40+4*$A40+0),0)+IF(Analyse!$E$4="X",INDIRECT("'DATA - økonomi'!M"&amp;4+15*$A40+4*$A40+1),0)+IF(Analyse!$E$104="X",INDIRECT("'DATA - økonomi'!M"&amp;4+15*$A40+4*$A40+2),0)+IF(Analyse!$E$105="X",INDIRECT("'DATA - økonomi'!M"&amp;4+15*$A40+4*$A40+3),0)+IF(Analyse!$E$106="X",INDIRECT("'DATA - økonomi'!M"&amp;4+15*$A40+4*$A40+4),0)+IF(Analyse!$E$107="X",INDIRECT("'DATA - økonomi'!M"&amp;4+15*$A40+4*$A40+5),0)+IF(Analyse!$E$108="X",INDIRECT("'DATA - økonomi'!M"&amp;4+15*$A40+4*$A40+6),0)+IF(Analyse!$E$109="X",INDIRECT("'DATA - økonomi'!M"&amp;4+15*$A40+4*$A40+7),0)+IF(Analyse!$E$110="X",INDIRECT("'DATA - økonomi'!M"&amp;4+15*$A40+4*$A40+8),0)+IF(Analyse!$E$111="X",INDIRECT("'DATA - økonomi'!M"&amp;4+15*$A40+4*$A40+9),0)+IF(Analyse!$E$112="X",INDIRECT("'DATA - økonomi'!M"&amp;4+15*$A40+4*$A40+10),0)+IF(Analyse!$E$115="X",INDIRECT("'DATA - økonomi'!M"&amp;4+15*$A40+4*$A40+11),0)+IF(Analyse!$E$116="X",INDIRECT("'DATA - økonomi'!M"&amp;4+15*$A40+4*$A40+12),0)+IF(Analyse!$E$117="X",INDIRECT("'DATA - økonomi'!M"&amp;4+15*$A40+4*$A40+13),0)+IF(Analyse!$E$129="X",INDIRECT("'DATA - økonomi'!M"&amp;4+15*$A40+4*$A40+14),0)</f>
        <v>0</v>
      </c>
      <c r="N40" s="38"/>
      <c r="O40" s="41" t="s">
        <v>48</v>
      </c>
      <c r="P40" s="42">
        <f ca="1">IF(Analyse!$E$3="X",INDIRECT("'DATA - økonomi'!P"&amp;4+15*$A40+4*$A40+0),0)+IF(Analyse!$E$4="X",INDIRECT("'DATA - økonomi'!P"&amp;4+15*$A40+4*$A40+1),0)+IF(Analyse!$E$104="X",INDIRECT("'DATA - økonomi'!P"&amp;4+15*$A40+4*$A40+2),0)+IF(Analyse!$E$105="X",INDIRECT("'DATA - økonomi'!P"&amp;4+15*$A40+4*$A40+3),0)+IF(Analyse!$E$106="X",INDIRECT("'DATA - økonomi'!P"&amp;4+15*$A40+4*$A40+4),0)+IF(Analyse!$E$107="X",INDIRECT("'DATA - økonomi'!P"&amp;4+15*$A40+4*$A40+5),0)+IF(Analyse!$E$108="X",INDIRECT("'DATA - økonomi'!P"&amp;4+15*$A40+4*$A40+6),0)+IF(Analyse!$E$109="X",INDIRECT("'DATA - økonomi'!P"&amp;4+15*$A40+4*$A40+7),0)+IF(Analyse!$E$110="X",INDIRECT("'DATA - økonomi'!P"&amp;4+15*$A40+4*$A40+8),0)+IF(Analyse!$E$111="X",INDIRECT("'DATA - økonomi'!P"&amp;4+15*$A40+4*$A40+9),0)+IF(Analyse!$E$112="X",INDIRECT("'DATA - økonomi'!P"&amp;4+15*$A40+4*$A40+10),0)+IF(Analyse!$E$115="X",INDIRECT("'DATA - økonomi'!P"&amp;4+15*$A40+4*$A40+11),0)+IF(Analyse!$E$116="X",INDIRECT("'DATA - økonomi'!P"&amp;4+15*$A40+4*$A40+12),0)+IF(Analyse!$E$117="X",INDIRECT("'DATA - økonomi'!P"&amp;4+15*$A40+4*$A40+13),0)+IF(Analyse!$E$129="X",INDIRECT("'DATA - økonomi'!P"&amp;4+15*$A40+4*$A40+14),0)</f>
        <v>0</v>
      </c>
      <c r="Q40" s="42">
        <f ca="1">IF(Analyse!$E$3="X",INDIRECT("'DATA - økonomi'!Q"&amp;4+15*$A40+4*$A40+0),0)+IF(Analyse!$E$4="X",INDIRECT("'DATA - økonomi'!Q"&amp;4+15*$A40+4*$A40+1),0)+IF(Analyse!$E$104="X",INDIRECT("'DATA - økonomi'!Q"&amp;4+15*$A40+4*$A40+2),0)+IF(Analyse!$E$105="X",INDIRECT("'DATA - økonomi'!Q"&amp;4+15*$A40+4*$A40+3),0)+IF(Analyse!$E$106="X",INDIRECT("'DATA - økonomi'!Q"&amp;4+15*$A40+4*$A40+4),0)+IF(Analyse!$E$107="X",INDIRECT("'DATA - økonomi'!Q"&amp;4+15*$A40+4*$A40+5),0)+IF(Analyse!$E$108="X",INDIRECT("'DATA - økonomi'!Q"&amp;4+15*$A40+4*$A40+6),0)+IF(Analyse!$E$109="X",INDIRECT("'DATA - økonomi'!Q"&amp;4+15*$A40+4*$A40+7),0)+IF(Analyse!$E$110="X",INDIRECT("'DATA - økonomi'!Q"&amp;4+15*$A40+4*$A40+8),0)+IF(Analyse!$E$111="X",INDIRECT("'DATA - økonomi'!Q"&amp;4+15*$A40+4*$A40+9),0)+IF(Analyse!$E$112="X",INDIRECT("'DATA - økonomi'!Q"&amp;4+15*$A40+4*$A40+10),0)+IF(Analyse!$E$115="X",INDIRECT("'DATA - økonomi'!Q"&amp;4+15*$A40+4*$A40+11),0)+IF(Analyse!$E$116="X",INDIRECT("'DATA - økonomi'!Q"&amp;4+15*$A40+4*$A40+12),0)+IF(Analyse!$E$117="X",INDIRECT("'DATA - økonomi'!Q"&amp;4+15*$A40+4*$A40+13),0)+IF(Analyse!$E$129="X",INDIRECT("'DATA - økonomi'!Q"&amp;4+15*$A40+4*$A40+14),0)</f>
        <v>0</v>
      </c>
      <c r="R40" s="42">
        <f ca="1">IF(Analyse!$E$3="X",INDIRECT("'DATA - økonomi'!R"&amp;4+15*$A40+4*$A40+0),0)+IF(Analyse!$E$4="X",INDIRECT("'DATA - økonomi'!R"&amp;4+15*$A40+4*$A40+1),0)+IF(Analyse!$E$104="X",INDIRECT("'DATA - økonomi'!R"&amp;4+15*$A40+4*$A40+2),0)+IF(Analyse!$E$105="X",INDIRECT("'DATA - økonomi'!R"&amp;4+15*$A40+4*$A40+3),0)+IF(Analyse!$E$106="X",INDIRECT("'DATA - økonomi'!R"&amp;4+15*$A40+4*$A40+4),0)+IF(Analyse!$E$107="X",INDIRECT("'DATA - økonomi'!R"&amp;4+15*$A40+4*$A40+5),0)+IF(Analyse!$E$108="X",INDIRECT("'DATA - økonomi'!R"&amp;4+15*$A40+4*$A40+6),0)+IF(Analyse!$E$109="X",INDIRECT("'DATA - økonomi'!R"&amp;4+15*$A40+4*$A40+7),0)+IF(Analyse!$E$110="X",INDIRECT("'DATA - økonomi'!R"&amp;4+15*$A40+4*$A40+8),0)+IF(Analyse!$E$111="X",INDIRECT("'DATA - økonomi'!R"&amp;4+15*$A40+4*$A40+9),0)+IF(Analyse!$E$112="X",INDIRECT("'DATA - økonomi'!R"&amp;4+15*$A40+4*$A40+10),0)+IF(Analyse!$E$115="X",INDIRECT("'DATA - økonomi'!R"&amp;4+15*$A40+4*$A40+11),0)+IF(Analyse!$E$116="X",INDIRECT("'DATA - økonomi'!R"&amp;4+15*$A40+4*$A40+12),0)+IF(Analyse!$E$117="X",INDIRECT("'DATA - økonomi'!R"&amp;4+15*$A40+4*$A40+13),0)+IF(Analyse!$E$129="X",INDIRECT("'DATA - økonomi'!R"&amp;4+15*$A40+4*$A40+14),0)</f>
        <v>0</v>
      </c>
      <c r="S40" s="42">
        <f ca="1">IF(Analyse!$E$3="X",INDIRECT("'DATA - økonomi'!S"&amp;4+15*$A40+4*$A40+0),0)+IF(Analyse!$E$4="X",INDIRECT("'DATA - økonomi'!S"&amp;4+15*$A40+4*$A40+1),0)+IF(Analyse!$E$104="X",INDIRECT("'DATA - økonomi'!S"&amp;4+15*$A40+4*$A40+2),0)+IF(Analyse!$E$105="X",INDIRECT("'DATA - økonomi'!S"&amp;4+15*$A40+4*$A40+3),0)+IF(Analyse!$E$106="X",INDIRECT("'DATA - økonomi'!S"&amp;4+15*$A40+4*$A40+4),0)+IF(Analyse!$E$107="X",INDIRECT("'DATA - økonomi'!S"&amp;4+15*$A40+4*$A40+5),0)+IF(Analyse!$E$108="X",INDIRECT("'DATA - økonomi'!S"&amp;4+15*$A40+4*$A40+6),0)+IF(Analyse!$E$109="X",INDIRECT("'DATA - økonomi'!S"&amp;4+15*$A40+4*$A40+7),0)+IF(Analyse!$E$110="X",INDIRECT("'DATA - økonomi'!S"&amp;4+15*$A40+4*$A40+8),0)+IF(Analyse!$E$111="X",INDIRECT("'DATA - økonomi'!S"&amp;4+15*$A40+4*$A40+9),0)+IF(Analyse!$E$112="X",INDIRECT("'DATA - økonomi'!S"&amp;4+15*$A40+4*$A40+10),0)+IF(Analyse!$E$115="X",INDIRECT("'DATA - økonomi'!S"&amp;4+15*$A40+4*$A40+11),0)+IF(Analyse!$E$116="X",INDIRECT("'DATA - økonomi'!S"&amp;4+15*$A40+4*$A40+12),0)+IF(Analyse!$E$117="X",INDIRECT("'DATA - økonomi'!S"&amp;4+15*$A40+4*$A40+13),0)+IF(Analyse!$E$129="X",INDIRECT("'DATA - økonomi'!S"&amp;4+15*$A40+4*$A40+14),0)</f>
        <v>0</v>
      </c>
      <c r="T40" s="42">
        <f ca="1">IF(Analyse!$E$3="X",INDIRECT("'DATA - økonomi'!T"&amp;4+15*$A40+4*$A40+0),0)+IF(Analyse!$E$4="X",INDIRECT("'DATA - økonomi'!T"&amp;4+15*$A40+4*$A40+1),0)+IF(Analyse!$E$104="X",INDIRECT("'DATA - økonomi'!T"&amp;4+15*$A40+4*$A40+2),0)+IF(Analyse!$E$105="X",INDIRECT("'DATA - økonomi'!T"&amp;4+15*$A40+4*$A40+3),0)+IF(Analyse!$E$106="X",INDIRECT("'DATA - økonomi'!T"&amp;4+15*$A40+4*$A40+4),0)+IF(Analyse!$E$107="X",INDIRECT("'DATA - økonomi'!T"&amp;4+15*$A40+4*$A40+5),0)+IF(Analyse!$E$108="X",INDIRECT("'DATA - økonomi'!T"&amp;4+15*$A40+4*$A40+6),0)+IF(Analyse!$E$109="X",INDIRECT("'DATA - økonomi'!T"&amp;4+15*$A40+4*$A40+7),0)+IF(Analyse!$E$110="X",INDIRECT("'DATA - økonomi'!T"&amp;4+15*$A40+4*$A40+8),0)+IF(Analyse!$E$111="X",INDIRECT("'DATA - økonomi'!T"&amp;4+15*$A40+4*$A40+9),0)+IF(Analyse!$E$112="X",INDIRECT("'DATA - økonomi'!T"&amp;4+15*$A40+4*$A40+10),0)+IF(Analyse!$E$115="X",INDIRECT("'DATA - økonomi'!T"&amp;4+15*$A40+4*$A40+11),0)+IF(Analyse!$E$116="X",INDIRECT("'DATA - økonomi'!T"&amp;4+15*$A40+4*$A40+12),0)+IF(Analyse!$E$117="X",INDIRECT("'DATA - økonomi'!T"&amp;4+15*$A40+4*$A40+13),0)+IF(Analyse!$E$129="X",INDIRECT("'DATA - økonomi'!T"&amp;4+15*$A40+4*$A40+14),0)</f>
        <v>0</v>
      </c>
      <c r="U40" s="42">
        <f ca="1">IF(Analyse!$E$3="X",INDIRECT("'DATA - økonomi'!U"&amp;4+15*$A40+4*$A40+0),0)+IF(Analyse!$E$4="X",INDIRECT("'DATA - økonomi'!U"&amp;4+15*$A40+4*$A40+1),0)+IF(Analyse!$E$104="X",INDIRECT("'DATA - økonomi'!U"&amp;4+15*$A40+4*$A40+2),0)+IF(Analyse!$E$105="X",INDIRECT("'DATA - økonomi'!U"&amp;4+15*$A40+4*$A40+3),0)+IF(Analyse!$E$106="X",INDIRECT("'DATA - økonomi'!U"&amp;4+15*$A40+4*$A40+4),0)+IF(Analyse!$E$107="X",INDIRECT("'DATA - økonomi'!U"&amp;4+15*$A40+4*$A40+5),0)+IF(Analyse!$E$108="X",INDIRECT("'DATA - økonomi'!U"&amp;4+15*$A40+4*$A40+6),0)+IF(Analyse!$E$109="X",INDIRECT("'DATA - økonomi'!U"&amp;4+15*$A40+4*$A40+7),0)+IF(Analyse!$E$110="X",INDIRECT("'DATA - økonomi'!U"&amp;4+15*$A40+4*$A40+8),0)+IF(Analyse!$E$111="X",INDIRECT("'DATA - økonomi'!U"&amp;4+15*$A40+4*$A40+9),0)+IF(Analyse!$E$112="X",INDIRECT("'DATA - økonomi'!U"&amp;4+15*$A40+4*$A40+10),0)+IF(Analyse!$E$115="X",INDIRECT("'DATA - økonomi'!U"&amp;4+15*$A40+4*$A40+11),0)+IF(Analyse!$E$116="X",INDIRECT("'DATA - økonomi'!U"&amp;4+15*$A40+4*$A40+12),0)+IF(Analyse!$E$117="X",INDIRECT("'DATA - økonomi'!U"&amp;4+15*$A40+4*$A40+13),0)+IF(Analyse!$E$129="X",INDIRECT("'DATA - økonomi'!U"&amp;4+15*$A40+4*$A40+14),0)</f>
        <v>0</v>
      </c>
      <c r="V40" s="42">
        <f ca="1">IF(Analyse!$E$3="X",INDIRECT("'DATA - økonomi'!V"&amp;4+15*$A40+4*$A40+0),0)+IF(Analyse!$E$4="X",INDIRECT("'DATA - økonomi'!V"&amp;4+15*$A40+4*$A40+1),0)+IF(Analyse!$E$104="X",INDIRECT("'DATA - økonomi'!V"&amp;4+15*$A40+4*$A40+2),0)+IF(Analyse!$E$105="X",INDIRECT("'DATA - økonomi'!V"&amp;4+15*$A40+4*$A40+3),0)+IF(Analyse!$E$106="X",INDIRECT("'DATA - økonomi'!V"&amp;4+15*$A40+4*$A40+4),0)+IF(Analyse!$E$107="X",INDIRECT("'DATA - økonomi'!V"&amp;4+15*$A40+4*$A40+5),0)+IF(Analyse!$E$108="X",INDIRECT("'DATA - økonomi'!V"&amp;4+15*$A40+4*$A40+6),0)+IF(Analyse!$E$109="X",INDIRECT("'DATA - økonomi'!V"&amp;4+15*$A40+4*$A40+7),0)+IF(Analyse!$E$110="X",INDIRECT("'DATA - økonomi'!V"&amp;4+15*$A40+4*$A40+8),0)+IF(Analyse!$E$111="X",INDIRECT("'DATA - økonomi'!V"&amp;4+15*$A40+4*$A40+9),0)+IF(Analyse!$E$112="X",INDIRECT("'DATA - økonomi'!V"&amp;4+15*$A40+4*$A40+10),0)+IF(Analyse!$E$115="X",INDIRECT("'DATA - økonomi'!V"&amp;4+15*$A40+4*$A40+11),0)+IF(Analyse!$E$116="X",INDIRECT("'DATA - økonomi'!V"&amp;4+15*$A40+4*$A40+12),0)+IF(Analyse!$E$117="X",INDIRECT("'DATA - økonomi'!V"&amp;4+15*$A40+4*$A40+13),0)+IF(Analyse!$E$129="X",INDIRECT("'DATA - økonomi'!V"&amp;4+15*$A40+4*$A40+14),0)</f>
        <v>0</v>
      </c>
      <c r="W40" s="42">
        <f ca="1">IF(Analyse!$E$3="X",INDIRECT("'DATA - økonomi'!W"&amp;4+15*$A40+4*$A40+0),0)+IF(Analyse!$E$4="X",INDIRECT("'DATA - økonomi'!W"&amp;4+15*$A40+4*$A40+1),0)+IF(Analyse!$E$104="X",INDIRECT("'DATA - økonomi'!W"&amp;4+15*$A40+4*$A40+2),0)+IF(Analyse!$E$105="X",INDIRECT("'DATA - økonomi'!W"&amp;4+15*$A40+4*$A40+3),0)+IF(Analyse!$E$106="X",INDIRECT("'DATA - økonomi'!W"&amp;4+15*$A40+4*$A40+4),0)+IF(Analyse!$E$107="X",INDIRECT("'DATA - økonomi'!W"&amp;4+15*$A40+4*$A40+5),0)+IF(Analyse!$E$108="X",INDIRECT("'DATA - økonomi'!W"&amp;4+15*$A40+4*$A40+6),0)+IF(Analyse!$E$109="X",INDIRECT("'DATA - økonomi'!W"&amp;4+15*$A40+4*$A40+7),0)+IF(Analyse!$E$110="X",INDIRECT("'DATA - økonomi'!W"&amp;4+15*$A40+4*$A40+8),0)+IF(Analyse!$E$111="X",INDIRECT("'DATA - økonomi'!W"&amp;4+15*$A40+4*$A40+9),0)+IF(Analyse!$E$112="X",INDIRECT("'DATA - økonomi'!W"&amp;4+15*$A40+4*$A40+10),0)+IF(Analyse!$E$115="X",INDIRECT("'DATA - økonomi'!W"&amp;4+15*$A40+4*$A40+11),0)+IF(Analyse!$E$116="X",INDIRECT("'DATA - økonomi'!W"&amp;4+15*$A40+4*$A40+12),0)+IF(Analyse!$E$117="X",INDIRECT("'DATA - økonomi'!W"&amp;4+15*$A40+4*$A40+13),0)+IF(Analyse!$E$129="X",INDIRECT("'DATA - økonomi'!W"&amp;4+15*$A40+4*$A40+14),0)</f>
        <v>0</v>
      </c>
      <c r="X40" s="42">
        <f ca="1">IF(Analyse!$E$3="X",INDIRECT("'DATA - økonomi'!X"&amp;4+15*$A40+4*$A40+0),0)+IF(Analyse!$E$4="X",INDIRECT("'DATA - økonomi'!X"&amp;4+15*$A40+4*$A40+1),0)+IF(Analyse!$E$104="X",INDIRECT("'DATA - økonomi'!X"&amp;4+15*$A40+4*$A40+2),0)+IF(Analyse!$E$105="X",INDIRECT("'DATA - økonomi'!X"&amp;4+15*$A40+4*$A40+3),0)+IF(Analyse!$E$106="X",INDIRECT("'DATA - økonomi'!X"&amp;4+15*$A40+4*$A40+4),0)+IF(Analyse!$E$107="X",INDIRECT("'DATA - økonomi'!X"&amp;4+15*$A40+4*$A40+5),0)+IF(Analyse!$E$108="X",INDIRECT("'DATA - økonomi'!X"&amp;4+15*$A40+4*$A40+6),0)+IF(Analyse!$E$109="X",INDIRECT("'DATA - økonomi'!X"&amp;4+15*$A40+4*$A40+7),0)+IF(Analyse!$E$110="X",INDIRECT("'DATA - økonomi'!X"&amp;4+15*$A40+4*$A40+8),0)+IF(Analyse!$E$111="X",INDIRECT("'DATA - økonomi'!X"&amp;4+15*$A40+4*$A40+9),0)+IF(Analyse!$E$112="X",INDIRECT("'DATA - økonomi'!X"&amp;4+15*$A40+4*$A40+10),0)+IF(Analyse!$E$115="X",INDIRECT("'DATA - økonomi'!X"&amp;4+15*$A40+4*$A40+11),0)+IF(Analyse!$E$116="X",INDIRECT("'DATA - økonomi'!X"&amp;4+15*$A40+4*$A40+12),0)+IF(Analyse!$E$117="X",INDIRECT("'DATA - økonomi'!X"&amp;4+15*$A40+4*$A40+13),0)+IF(Analyse!$E$129="X",INDIRECT("'DATA - økonomi'!X"&amp;4+15*$A40+4*$A40+14),0)</f>
        <v>0</v>
      </c>
      <c r="Y40" s="42">
        <f ca="1">IF(Analyse!$E$3="X",INDIRECT("'DATA - økonomi'!Y"&amp;4+15*$A40+4*$A40+0),0)+IF(Analyse!$E$4="X",INDIRECT("'DATA - økonomi'!Y"&amp;4+15*$A40+4*$A40+1),0)+IF(Analyse!$E$104="X",INDIRECT("'DATA - økonomi'!Y"&amp;4+15*$A40+4*$A40+2),0)+IF(Analyse!$E$105="X",INDIRECT("'DATA - økonomi'!Y"&amp;4+15*$A40+4*$A40+3),0)+IF(Analyse!$E$106="X",INDIRECT("'DATA - økonomi'!Y"&amp;4+15*$A40+4*$A40+4),0)+IF(Analyse!$E$107="X",INDIRECT("'DATA - økonomi'!Y"&amp;4+15*$A40+4*$A40+5),0)+IF(Analyse!$E$108="X",INDIRECT("'DATA - økonomi'!Y"&amp;4+15*$A40+4*$A40+6),0)+IF(Analyse!$E$109="X",INDIRECT("'DATA - økonomi'!Y"&amp;4+15*$A40+4*$A40+7),0)+IF(Analyse!$E$110="X",INDIRECT("'DATA - økonomi'!Y"&amp;4+15*$A40+4*$A40+8),0)+IF(Analyse!$E$111="X",INDIRECT("'DATA - økonomi'!Y"&amp;4+15*$A40+4*$A40+9),0)+IF(Analyse!$E$112="X",INDIRECT("'DATA - økonomi'!Y"&amp;4+15*$A40+4*$A40+10),0)+IF(Analyse!$E$115="X",INDIRECT("'DATA - økonomi'!Y"&amp;4+15*$A40+4*$A40+11),0)+IF(Analyse!$E$116="X",INDIRECT("'DATA - økonomi'!Y"&amp;4+15*$A40+4*$A40+12),0)+IF(Analyse!$E$117="X",INDIRECT("'DATA - økonomi'!Y"&amp;4+15*$A40+4*$A40+13),0)+IF(Analyse!$E$129="X",INDIRECT("'DATA - økonomi'!Y"&amp;4+15*$A40+4*$A40+14),0)</f>
        <v>0</v>
      </c>
      <c r="Z40" s="42">
        <f ca="1">IF(Analyse!$E$3="X",INDIRECT("'DATA - økonomi'!Z"&amp;4+15*$A40+4*$A40+0),0)+IF(Analyse!$E$4="X",INDIRECT("'DATA - økonomi'!Z"&amp;4+15*$A40+4*$A40+1),0)+IF(Analyse!$E$104="X",INDIRECT("'DATA - økonomi'!Z"&amp;4+15*$A40+4*$A40+2),0)+IF(Analyse!$E$105="X",INDIRECT("'DATA - økonomi'!Z"&amp;4+15*$A40+4*$A40+3),0)+IF(Analyse!$E$106="X",INDIRECT("'DATA - økonomi'!Z"&amp;4+15*$A40+4*$A40+4),0)+IF(Analyse!$E$107="X",INDIRECT("'DATA - økonomi'!Z"&amp;4+15*$A40+4*$A40+5),0)+IF(Analyse!$E$108="X",INDIRECT("'DATA - økonomi'!Z"&amp;4+15*$A40+4*$A40+6),0)+IF(Analyse!$E$109="X",INDIRECT("'DATA - økonomi'!Z"&amp;4+15*$A40+4*$A40+7),0)+IF(Analyse!$E$110="X",INDIRECT("'DATA - økonomi'!Z"&amp;4+15*$A40+4*$A40+8),0)+IF(Analyse!$E$111="X",INDIRECT("'DATA - økonomi'!Z"&amp;4+15*$A40+4*$A40+9),0)+IF(Analyse!$E$112="X",INDIRECT("'DATA - økonomi'!Z"&amp;4+15*$A40+4*$A40+10),0)+IF(Analyse!$E$115="X",INDIRECT("'DATA - økonomi'!Z"&amp;4+15*$A40+4*$A40+11),0)+IF(Analyse!$E$116="X",INDIRECT("'DATA - økonomi'!Z"&amp;4+15*$A40+4*$A40+12),0)+IF(Analyse!$E$117="X",INDIRECT("'DATA - økonomi'!Z"&amp;4+15*$A40+4*$A40+13),0)+IF(Analyse!$E$129="X",INDIRECT("'DATA - økonomi'!Z"&amp;4+15*$A40+4*$A40+14),0)</f>
        <v>0</v>
      </c>
      <c r="AA40" s="36"/>
      <c r="AB40" s="41" t="s">
        <v>48</v>
      </c>
      <c r="AC40" s="42">
        <f ca="1">IF(Analyse!$E$3="X",INDIRECT("'DATA - økonomi'!AC"&amp;4+15*$A40+4*$A40+0),0)+IF(Analyse!$E$4="X",INDIRECT("'DATA - økonomi'!AC"&amp;4+15*$A40+4*$A40+1),0)+IF(Analyse!$E$104="X",INDIRECT("'DATA - økonomi'!AC"&amp;4+15*$A40+4*$A40+2),0)+IF(Analyse!$E$105="X",INDIRECT("'DATA - økonomi'!AC"&amp;4+15*$A40+4*$A40+3),0)+IF(Analyse!$E$106="X",INDIRECT("'DATA - økonomi'!AC"&amp;4+15*$A40+4*$A40+4),0)+IF(Analyse!$E$107="X",INDIRECT("'DATA - økonomi'!AC"&amp;4+15*$A40+4*$A40+5),0)+IF(Analyse!$E$108="X",INDIRECT("'DATA - økonomi'!AC"&amp;4+15*$A40+4*$A40+6),0)+IF(Analyse!$E$109="X",INDIRECT("'DATA - økonomi'!AC"&amp;4+15*$A40+4*$A40+7),0)+IF(Analyse!$E$110="X",INDIRECT("'DATA - økonomi'!AC"&amp;4+15*$A40+4*$A40+8),0)+IF(Analyse!$E$111="X",INDIRECT("'DATA - økonomi'!AC"&amp;4+15*$A40+4*$A40+9),0)+IF(Analyse!$E$112="X",INDIRECT("'DATA - økonomi'!AC"&amp;4+15*$A40+4*$A40+10),0)+IF(Analyse!$E$115="X",INDIRECT("'DATA - økonomi'!AC"&amp;4+15*$A40+4*$A40+11),0)+IF(Analyse!$E$116="X",INDIRECT("'DATA - økonomi'!AC"&amp;4+15*$A40+4*$A40+12),0)+IF(Analyse!$E$117="X",INDIRECT("'DATA - økonomi'!AC"&amp;4+15*$A40+4*$A40+13),0)+IF(Analyse!$E$129="X",INDIRECT("'DATA - økonomi'!AC"&amp;4+15*$A40+4*$A40+14),0)</f>
        <v>0</v>
      </c>
      <c r="AD40" s="42">
        <f ca="1">IF(Analyse!$E$3="X",INDIRECT("'DATA - økonomi'!AD"&amp;4+15*$A40+4*$A40+0),0)+IF(Analyse!$E$4="X",INDIRECT("'DATA - økonomi'!AD"&amp;4+15*$A40+4*$A40+1),0)+IF(Analyse!$E$104="X",INDIRECT("'DATA - økonomi'!AD"&amp;4+15*$A40+4*$A40+2),0)+IF(Analyse!$E$105="X",INDIRECT("'DATA - økonomi'!AD"&amp;4+15*$A40+4*$A40+3),0)+IF(Analyse!$E$106="X",INDIRECT("'DATA - økonomi'!AD"&amp;4+15*$A40+4*$A40+4),0)+IF(Analyse!$E$107="X",INDIRECT("'DATA - økonomi'!AD"&amp;4+15*$A40+4*$A40+5),0)+IF(Analyse!$E$108="X",INDIRECT("'DATA - økonomi'!AD"&amp;4+15*$A40+4*$A40+6),0)+IF(Analyse!$E$109="X",INDIRECT("'DATA - økonomi'!AD"&amp;4+15*$A40+4*$A40+7),0)+IF(Analyse!$E$110="X",INDIRECT("'DATA - økonomi'!AD"&amp;4+15*$A40+4*$A40+8),0)+IF(Analyse!$E$111="X",INDIRECT("'DATA - økonomi'!AD"&amp;4+15*$A40+4*$A40+9),0)+IF(Analyse!$E$112="X",INDIRECT("'DATA - økonomi'!AD"&amp;4+15*$A40+4*$A40+10),0)+IF(Analyse!$E$115="X",INDIRECT("'DATA - økonomi'!AD"&amp;4+15*$A40+4*$A40+11),0)+IF(Analyse!$E$116="X",INDIRECT("'DATA - økonomi'!AD"&amp;4+15*$A40+4*$A40+12),0)+IF(Analyse!$E$117="X",INDIRECT("'DATA - økonomi'!AD"&amp;4+15*$A40+4*$A40+13),0)+IF(Analyse!$E$129="X",INDIRECT("'DATA - økonomi'!AD"&amp;4+15*$A40+4*$A40+14),0)</f>
        <v>0</v>
      </c>
      <c r="AE40" s="42">
        <f ca="1">IF(Analyse!$E$3="X",INDIRECT("'DATA - økonomi'!AE"&amp;4+15*$A40+4*$A40+0),0)+IF(Analyse!$E$4="X",INDIRECT("'DATA - økonomi'!AE"&amp;4+15*$A40+4*$A40+1),0)+IF(Analyse!$E$104="X",INDIRECT("'DATA - økonomi'!AE"&amp;4+15*$A40+4*$A40+2),0)+IF(Analyse!$E$105="X",INDIRECT("'DATA - økonomi'!AE"&amp;4+15*$A40+4*$A40+3),0)+IF(Analyse!$E$106="X",INDIRECT("'DATA - økonomi'!AE"&amp;4+15*$A40+4*$A40+4),0)+IF(Analyse!$E$107="X",INDIRECT("'DATA - økonomi'!AE"&amp;4+15*$A40+4*$A40+5),0)+IF(Analyse!$E$108="X",INDIRECT("'DATA - økonomi'!AE"&amp;4+15*$A40+4*$A40+6),0)+IF(Analyse!$E$109="X",INDIRECT("'DATA - økonomi'!AE"&amp;4+15*$A40+4*$A40+7),0)+IF(Analyse!$E$110="X",INDIRECT("'DATA - økonomi'!AE"&amp;4+15*$A40+4*$A40+8),0)+IF(Analyse!$E$111="X",INDIRECT("'DATA - økonomi'!AE"&amp;4+15*$A40+4*$A40+9),0)+IF(Analyse!$E$112="X",INDIRECT("'DATA - økonomi'!AE"&amp;4+15*$A40+4*$A40+10),0)+IF(Analyse!$E$115="X",INDIRECT("'DATA - økonomi'!AE"&amp;4+15*$A40+4*$A40+11),0)+IF(Analyse!$E$116="X",INDIRECT("'DATA - økonomi'!AE"&amp;4+15*$A40+4*$A40+12),0)+IF(Analyse!$E$117="X",INDIRECT("'DATA - økonomi'!AE"&amp;4+15*$A40+4*$A40+13),0)+IF(Analyse!$E$129="X",INDIRECT("'DATA - økonomi'!AE"&amp;4+15*$A40+4*$A40+14),0)</f>
        <v>0</v>
      </c>
      <c r="AF40" s="42">
        <f ca="1">IF(Analyse!$E$3="X",INDIRECT("'DATA - økonomi'!AF"&amp;4+15*$A40+4*$A40+0),0)+IF(Analyse!$E$4="X",INDIRECT("'DATA - økonomi'!AF"&amp;4+15*$A40+4*$A40+1),0)+IF(Analyse!$E$104="X",INDIRECT("'DATA - økonomi'!AF"&amp;4+15*$A40+4*$A40+2),0)+IF(Analyse!$E$105="X",INDIRECT("'DATA - økonomi'!AF"&amp;4+15*$A40+4*$A40+3),0)+IF(Analyse!$E$106="X",INDIRECT("'DATA - økonomi'!AF"&amp;4+15*$A40+4*$A40+4),0)+IF(Analyse!$E$107="X",INDIRECT("'DATA - økonomi'!AF"&amp;4+15*$A40+4*$A40+5),0)+IF(Analyse!$E$108="X",INDIRECT("'DATA - økonomi'!AF"&amp;4+15*$A40+4*$A40+6),0)+IF(Analyse!$E$109="X",INDIRECT("'DATA - økonomi'!AF"&amp;4+15*$A40+4*$A40+7),0)+IF(Analyse!$E$110="X",INDIRECT("'DATA - økonomi'!AF"&amp;4+15*$A40+4*$A40+8),0)+IF(Analyse!$E$111="X",INDIRECT("'DATA - økonomi'!AF"&amp;4+15*$A40+4*$A40+9),0)+IF(Analyse!$E$112="X",INDIRECT("'DATA - økonomi'!AF"&amp;4+15*$A40+4*$A40+10),0)+IF(Analyse!$E$115="X",INDIRECT("'DATA - økonomi'!AF"&amp;4+15*$A40+4*$A40+11),0)+IF(Analyse!$E$116="X",INDIRECT("'DATA - økonomi'!AF"&amp;4+15*$A40+4*$A40+12),0)+IF(Analyse!$E$117="X",INDIRECT("'DATA - økonomi'!AF"&amp;4+15*$A40+4*$A40+13),0)+IF(Analyse!$E$129="X",INDIRECT("'DATA - økonomi'!AF"&amp;4+15*$A40+4*$A40+14),0)</f>
        <v>0</v>
      </c>
      <c r="AG40" s="42">
        <f ca="1">IF(Analyse!$E$3="X",INDIRECT("'DATA - økonomi'!AG"&amp;4+15*$A40+4*$A40+0),0)+IF(Analyse!$E$4="X",INDIRECT("'DATA - økonomi'!AG"&amp;4+15*$A40+4*$A40+1),0)+IF(Analyse!$E$104="X",INDIRECT("'DATA - økonomi'!AG"&amp;4+15*$A40+4*$A40+2),0)+IF(Analyse!$E$105="X",INDIRECT("'DATA - økonomi'!AG"&amp;4+15*$A40+4*$A40+3),0)+IF(Analyse!$E$106="X",INDIRECT("'DATA - økonomi'!AG"&amp;4+15*$A40+4*$A40+4),0)+IF(Analyse!$E$107="X",INDIRECT("'DATA - økonomi'!AG"&amp;4+15*$A40+4*$A40+5),0)+IF(Analyse!$E$108="X",INDIRECT("'DATA - økonomi'!AG"&amp;4+15*$A40+4*$A40+6),0)+IF(Analyse!$E$109="X",INDIRECT("'DATA - økonomi'!AG"&amp;4+15*$A40+4*$A40+7),0)+IF(Analyse!$E$110="X",INDIRECT("'DATA - økonomi'!AG"&amp;4+15*$A40+4*$A40+8),0)+IF(Analyse!$E$111="X",INDIRECT("'DATA - økonomi'!AG"&amp;4+15*$A40+4*$A40+9),0)+IF(Analyse!$E$112="X",INDIRECT("'DATA - økonomi'!AG"&amp;4+15*$A40+4*$A40+10),0)+IF(Analyse!$E$115="X",INDIRECT("'DATA - økonomi'!AG"&amp;4+15*$A40+4*$A40+11),0)+IF(Analyse!$E$116="X",INDIRECT("'DATA - økonomi'!AG"&amp;4+15*$A40+4*$A40+12),0)+IF(Analyse!$E$117="X",INDIRECT("'DATA - økonomi'!AG"&amp;4+15*$A40+4*$A40+13),0)+IF(Analyse!$E$129="X",INDIRECT("'DATA - økonomi'!AG"&amp;4+15*$A40+4*$A40+14),0)</f>
        <v>0</v>
      </c>
      <c r="AH40" s="42">
        <f ca="1">IF(Analyse!$E$3="X",INDIRECT("'DATA - økonomi'!AH"&amp;4+15*$A40+4*$A40+0),0)+IF(Analyse!$E$4="X",INDIRECT("'DATA - økonomi'!AH"&amp;4+15*$A40+4*$A40+1),0)+IF(Analyse!$E$104="X",INDIRECT("'DATA - økonomi'!AH"&amp;4+15*$A40+4*$A40+2),0)+IF(Analyse!$E$105="X",INDIRECT("'DATA - økonomi'!AH"&amp;4+15*$A40+4*$A40+3),0)+IF(Analyse!$E$106="X",INDIRECT("'DATA - økonomi'!AH"&amp;4+15*$A40+4*$A40+4),0)+IF(Analyse!$E$107="X",INDIRECT("'DATA - økonomi'!AH"&amp;4+15*$A40+4*$A40+5),0)+IF(Analyse!$E$108="X",INDIRECT("'DATA - økonomi'!AH"&amp;4+15*$A40+4*$A40+6),0)+IF(Analyse!$E$109="X",INDIRECT("'DATA - økonomi'!AH"&amp;4+15*$A40+4*$A40+7),0)+IF(Analyse!$E$110="X",INDIRECT("'DATA - økonomi'!AH"&amp;4+15*$A40+4*$A40+8),0)+IF(Analyse!$E$111="X",INDIRECT("'DATA - økonomi'!AH"&amp;4+15*$A40+4*$A40+9),0)+IF(Analyse!$E$112="X",INDIRECT("'DATA - økonomi'!AH"&amp;4+15*$A40+4*$A40+10),0)+IF(Analyse!$E$115="X",INDIRECT("'DATA - økonomi'!AH"&amp;4+15*$A40+4*$A40+11),0)+IF(Analyse!$E$116="X",INDIRECT("'DATA - økonomi'!AH"&amp;4+15*$A40+4*$A40+12),0)+IF(Analyse!$E$117="X",INDIRECT("'DATA - økonomi'!AH"&amp;4+15*$A40+4*$A40+13),0)+IF(Analyse!$E$129="X",INDIRECT("'DATA - økonomi'!AH"&amp;4+15*$A40+4*$A40+14),0)</f>
        <v>0</v>
      </c>
      <c r="AI40" s="42">
        <f ca="1">IF(Analyse!$E$3="X",INDIRECT("'DATA - økonomi'!AI"&amp;4+15*$A40+4*$A40+0),0)+IF(Analyse!$E$4="X",INDIRECT("'DATA - økonomi'!AI"&amp;4+15*$A40+4*$A40+1),0)+IF(Analyse!$E$104="X",INDIRECT("'DATA - økonomi'!AI"&amp;4+15*$A40+4*$A40+2),0)+IF(Analyse!$E$105="X",INDIRECT("'DATA - økonomi'!AI"&amp;4+15*$A40+4*$A40+3),0)+IF(Analyse!$E$106="X",INDIRECT("'DATA - økonomi'!AI"&amp;4+15*$A40+4*$A40+4),0)+IF(Analyse!$E$107="X",INDIRECT("'DATA - økonomi'!AI"&amp;4+15*$A40+4*$A40+5),0)+IF(Analyse!$E$108="X",INDIRECT("'DATA - økonomi'!AI"&amp;4+15*$A40+4*$A40+6),0)+IF(Analyse!$E$109="X",INDIRECT("'DATA - økonomi'!AI"&amp;4+15*$A40+4*$A40+7),0)+IF(Analyse!$E$110="X",INDIRECT("'DATA - økonomi'!AI"&amp;4+15*$A40+4*$A40+8),0)+IF(Analyse!$E$111="X",INDIRECT("'DATA - økonomi'!AI"&amp;4+15*$A40+4*$A40+9),0)+IF(Analyse!$E$112="X",INDIRECT("'DATA - økonomi'!AI"&amp;4+15*$A40+4*$A40+10),0)+IF(Analyse!$E$115="X",INDIRECT("'DATA - økonomi'!AI"&amp;4+15*$A40+4*$A40+11),0)+IF(Analyse!$E$116="X",INDIRECT("'DATA - økonomi'!AI"&amp;4+15*$A40+4*$A40+12),0)+IF(Analyse!$E$117="X",INDIRECT("'DATA - økonomi'!AI"&amp;4+15*$A40+4*$A40+13),0)+IF(Analyse!$E$129="X",INDIRECT("'DATA - økonomi'!AI"&amp;4+15*$A40+4*$A40+14),0)</f>
        <v>0</v>
      </c>
      <c r="AJ40" s="42">
        <f ca="1">IF(Analyse!$E$3="X",INDIRECT("'DATA - økonomi'!AJ"&amp;4+15*$A40+4*$A40+0),0)+IF(Analyse!$E$4="X",INDIRECT("'DATA - økonomi'!AJ"&amp;4+15*$A40+4*$A40+1),0)+IF(Analyse!$E$104="X",INDIRECT("'DATA - økonomi'!AJ"&amp;4+15*$A40+4*$A40+2),0)+IF(Analyse!$E$105="X",INDIRECT("'DATA - økonomi'!AJ"&amp;4+15*$A40+4*$A40+3),0)+IF(Analyse!$E$106="X",INDIRECT("'DATA - økonomi'!AJ"&amp;4+15*$A40+4*$A40+4),0)+IF(Analyse!$E$107="X",INDIRECT("'DATA - økonomi'!AJ"&amp;4+15*$A40+4*$A40+5),0)+IF(Analyse!$E$108="X",INDIRECT("'DATA - økonomi'!AJ"&amp;4+15*$A40+4*$A40+6),0)+IF(Analyse!$E$109="X",INDIRECT("'DATA - økonomi'!AJ"&amp;4+15*$A40+4*$A40+7),0)+IF(Analyse!$E$110="X",INDIRECT("'DATA - økonomi'!AJ"&amp;4+15*$A40+4*$A40+8),0)+IF(Analyse!$E$111="X",INDIRECT("'DATA - økonomi'!AJ"&amp;4+15*$A40+4*$A40+9),0)+IF(Analyse!$E$112="X",INDIRECT("'DATA - økonomi'!AJ"&amp;4+15*$A40+4*$A40+10),0)+IF(Analyse!$E$115="X",INDIRECT("'DATA - økonomi'!AJ"&amp;4+15*$A40+4*$A40+11),0)+IF(Analyse!$E$116="X",INDIRECT("'DATA - økonomi'!AJ"&amp;4+15*$A40+4*$A40+12),0)+IF(Analyse!$E$117="X",INDIRECT("'DATA - økonomi'!AJ"&amp;4+15*$A40+4*$A40+13),0)+IF(Analyse!$E$129="X",INDIRECT("'DATA - økonomi'!AJ"&amp;4+15*$A40+4*$A40+14),0)</f>
        <v>0</v>
      </c>
      <c r="AK40" s="42">
        <f ca="1">IF(Analyse!$E$3="X",INDIRECT("'DATA - økonomi'!AK"&amp;4+15*$A40+4*$A40+0),0)+IF(Analyse!$E$4="X",INDIRECT("'DATA - økonomi'!AK"&amp;4+15*$A40+4*$A40+1),0)+IF(Analyse!$E$104="X",INDIRECT("'DATA - økonomi'!AK"&amp;4+15*$A40+4*$A40+2),0)+IF(Analyse!$E$105="X",INDIRECT("'DATA - økonomi'!AK"&amp;4+15*$A40+4*$A40+3),0)+IF(Analyse!$E$106="X",INDIRECT("'DATA - økonomi'!AK"&amp;4+15*$A40+4*$A40+4),0)+IF(Analyse!$E$107="X",INDIRECT("'DATA - økonomi'!AK"&amp;4+15*$A40+4*$A40+5),0)+IF(Analyse!$E$108="X",INDIRECT("'DATA - økonomi'!AK"&amp;4+15*$A40+4*$A40+6),0)+IF(Analyse!$E$109="X",INDIRECT("'DATA - økonomi'!AK"&amp;4+15*$A40+4*$A40+7),0)+IF(Analyse!$E$110="X",INDIRECT("'DATA - økonomi'!AK"&amp;4+15*$A40+4*$A40+8),0)+IF(Analyse!$E$111="X",INDIRECT("'DATA - økonomi'!AK"&amp;4+15*$A40+4*$A40+9),0)+IF(Analyse!$E$112="X",INDIRECT("'DATA - økonomi'!AK"&amp;4+15*$A40+4*$A40+10),0)+IF(Analyse!$E$115="X",INDIRECT("'DATA - økonomi'!AK"&amp;4+15*$A40+4*$A40+11),0)+IF(Analyse!$E$116="X",INDIRECT("'DATA - økonomi'!AK"&amp;4+15*$A40+4*$A40+12),0)+IF(Analyse!$E$117="X",INDIRECT("'DATA - økonomi'!AK"&amp;4+15*$A40+4*$A40+13),0)+IF(Analyse!$E$129="X",INDIRECT("'DATA - økonomi'!AK"&amp;4+15*$A40+4*$A40+14),0)</f>
        <v>0</v>
      </c>
      <c r="AL40" s="42">
        <f ca="1">IF(Analyse!$E$3="X",INDIRECT("'DATA - økonomi'!AL"&amp;4+15*$A40+4*$A40+0),0)+IF(Analyse!$E$4="X",INDIRECT("'DATA - økonomi'!AL"&amp;4+15*$A40+4*$A40+1),0)+IF(Analyse!$E$104="X",INDIRECT("'DATA - økonomi'!AL"&amp;4+15*$A40+4*$A40+2),0)+IF(Analyse!$E$105="X",INDIRECT("'DATA - økonomi'!AL"&amp;4+15*$A40+4*$A40+3),0)+IF(Analyse!$E$106="X",INDIRECT("'DATA - økonomi'!AL"&amp;4+15*$A40+4*$A40+4),0)+IF(Analyse!$E$107="X",INDIRECT("'DATA - økonomi'!AL"&amp;4+15*$A40+4*$A40+5),0)+IF(Analyse!$E$108="X",INDIRECT("'DATA - økonomi'!AL"&amp;4+15*$A40+4*$A40+6),0)+IF(Analyse!$E$109="X",INDIRECT("'DATA - økonomi'!AL"&amp;4+15*$A40+4*$A40+7),0)+IF(Analyse!$E$110="X",INDIRECT("'DATA - økonomi'!AL"&amp;4+15*$A40+4*$A40+8),0)+IF(Analyse!$E$111="X",INDIRECT("'DATA - økonomi'!AL"&amp;4+15*$A40+4*$A40+9),0)+IF(Analyse!$E$112="X",INDIRECT("'DATA - økonomi'!AL"&amp;4+15*$A40+4*$A40+10),0)+IF(Analyse!$E$115="X",INDIRECT("'DATA - økonomi'!AL"&amp;4+15*$A40+4*$A40+11),0)+IF(Analyse!$E$116="X",INDIRECT("'DATA - økonomi'!AL"&amp;4+15*$A40+4*$A40+12),0)+IF(Analyse!$E$117="X",INDIRECT("'DATA - økonomi'!AL"&amp;4+15*$A40+4*$A40+13),0)+IF(Analyse!$E$129="X",INDIRECT("'DATA - økonomi'!AL"&amp;4+15*$A40+4*$A40+14),0)</f>
        <v>0</v>
      </c>
      <c r="AM40" s="36"/>
      <c r="AN40" s="41" t="s">
        <v>48</v>
      </c>
      <c r="AO40" s="42">
        <f t="shared" ca="1" si="10"/>
        <v>43358.637999999999</v>
      </c>
      <c r="AP40" s="42">
        <f t="shared" ca="1" si="11"/>
        <v>42789.919999999998</v>
      </c>
      <c r="AQ40" s="42">
        <f t="shared" ca="1" si="12"/>
        <v>43358.637999999999</v>
      </c>
      <c r="AR40" s="42">
        <f t="shared" ca="1" si="13"/>
        <v>42789.919999999998</v>
      </c>
      <c r="AS40" s="42">
        <f t="shared" ca="1" si="14"/>
        <v>42525.56</v>
      </c>
      <c r="AT40" s="42">
        <f t="shared" ca="1" si="15"/>
        <v>43032.78</v>
      </c>
      <c r="AU40" s="42">
        <f t="shared" ca="1" si="16"/>
        <v>43492.35</v>
      </c>
      <c r="AV40" s="42">
        <f t="shared" ca="1" si="17"/>
        <v>43370.612999999998</v>
      </c>
      <c r="AW40" s="42">
        <f t="shared" ca="1" si="18"/>
        <v>43491.17</v>
      </c>
      <c r="AX40" s="42">
        <f t="shared" ca="1" si="19"/>
        <v>43425.387000000002</v>
      </c>
      <c r="AY40" s="36"/>
    </row>
    <row r="41" spans="1:51" x14ac:dyDescent="0.25">
      <c r="A41" s="38">
        <v>37</v>
      </c>
      <c r="B41" s="41" t="s">
        <v>49</v>
      </c>
      <c r="C41" s="42">
        <f ca="1">IF(Analyse!$E$3="X",INDIRECT("'DATA - økonomi'!C"&amp;4+15*$A41+4*$A41+0),0)+IF(Analyse!$E$4="X",INDIRECT("'DATA - økonomi'!C"&amp;4+15*$A41+4*$A41+1),0)+IF(Analyse!$E$104="X",INDIRECT("'DATA - økonomi'!C"&amp;4+15*$A41+4*$A41+2),0)+IF(Analyse!$E$105="X",INDIRECT("'DATA - økonomi'!C"&amp;4+15*$A41+4*$A41+3),0)+IF(Analyse!$E$106="X",INDIRECT("'DATA - økonomi'!C"&amp;4+15*$A41+4*$A41+4),0)+IF(Analyse!$E$107="X",INDIRECT("'DATA - økonomi'!C"&amp;4+15*$A41+4*$A41+5),0)+IF(Analyse!$E$108="X",INDIRECT("'DATA - økonomi'!C"&amp;4+15*$A41+4*$A41+6),0)+IF(Analyse!$E$109="X",INDIRECT("'DATA - økonomi'!C"&amp;4+15*$A41+4*$A41+7),0)+IF(Analyse!$E$110="X",INDIRECT("'DATA - økonomi'!C"&amp;4+15*$A41+4*$A41+8),0)+IF(Analyse!$E$111="X",INDIRECT("'DATA - økonomi'!C"&amp;4+15*$A41+4*$A41+9),0)+IF(Analyse!$E$112="X",INDIRECT("'DATA - økonomi'!C"&amp;4+15*$A41+4*$A41+10),0)+IF(Analyse!$E$115="X",INDIRECT("'DATA - økonomi'!C"&amp;4+15*$A41+4*$A41+11),0)+IF(Analyse!$E$116="X",INDIRECT("'DATA - økonomi'!C"&amp;4+15*$A41+4*$A41+12),0)+IF(Analyse!$E$117="X",INDIRECT("'DATA - økonomi'!C"&amp;4+15*$A41+4*$A41+13),0)+IF(Analyse!$E$129="X",INDIRECT("'DATA - økonomi'!C"&amp;4+15*$A41+4*$A41+14),0)</f>
        <v>0</v>
      </c>
      <c r="D41" s="42">
        <f ca="1">IF(Analyse!$E$3="X",INDIRECT("'DATA - økonomi'!D"&amp;4+15*$A41+4*$A41+0),0)+IF(Analyse!$E$4="X",INDIRECT("'DATA - økonomi'!D"&amp;4+15*$A41+4*$A41+1),0)+IF(Analyse!$E$104="X",INDIRECT("'DATA - økonomi'!D"&amp;4+15*$A41+4*$A41+2),0)+IF(Analyse!$E$105="X",INDIRECT("'DATA - økonomi'!D"&amp;4+15*$A41+4*$A41+3),0)+IF(Analyse!$E$106="X",INDIRECT("'DATA - økonomi'!D"&amp;4+15*$A41+4*$A41+4),0)+IF(Analyse!$E$107="X",INDIRECT("'DATA - økonomi'!D"&amp;4+15*$A41+4*$A41+5),0)+IF(Analyse!$E$108="X",INDIRECT("'DATA - økonomi'!D"&amp;4+15*$A41+4*$A41+6),0)+IF(Analyse!$E$109="X",INDIRECT("'DATA - økonomi'!D"&amp;4+15*$A41+4*$A41+7),0)+IF(Analyse!$E$110="X",INDIRECT("'DATA - økonomi'!D"&amp;4+15*$A41+4*$A41+8),0)+IF(Analyse!$E$111="X",INDIRECT("'DATA - økonomi'!D"&amp;4+15*$A41+4*$A41+9),0)+IF(Analyse!$E$112="X",INDIRECT("'DATA - økonomi'!D"&amp;4+15*$A41+4*$A41+10),0)+IF(Analyse!$E$115="X",INDIRECT("'DATA - økonomi'!D"&amp;4+15*$A41+4*$A41+11),0)+IF(Analyse!$E$116="X",INDIRECT("'DATA - økonomi'!D"&amp;4+15*$A41+4*$A41+12),0)+IF(Analyse!$E$117="X",INDIRECT("'DATA - økonomi'!D"&amp;4+15*$A41+4*$A41+13),0)+IF(Analyse!$E$129="X",INDIRECT("'DATA - økonomi'!D"&amp;4+15*$A41+4*$A41+14),0)</f>
        <v>0</v>
      </c>
      <c r="E41" s="42">
        <f ca="1">IF(Analyse!$E$3="X",INDIRECT("'DATA - økonomi'!E"&amp;4+15*$A41+4*$A41+0),0)+IF(Analyse!$E$4="X",INDIRECT("'DATA - økonomi'!E"&amp;4+15*$A41+4*$A41+1),0)+IF(Analyse!$E$104="X",INDIRECT("'DATA - økonomi'!E"&amp;4+15*$A41+4*$A41+2),0)+IF(Analyse!$E$105="X",INDIRECT("'DATA - økonomi'!E"&amp;4+15*$A41+4*$A41+3),0)+IF(Analyse!$E$106="X",INDIRECT("'DATA - økonomi'!E"&amp;4+15*$A41+4*$A41+4),0)+IF(Analyse!$E$107="X",INDIRECT("'DATA - økonomi'!E"&amp;4+15*$A41+4*$A41+5),0)+IF(Analyse!$E$108="X",INDIRECT("'DATA - økonomi'!E"&amp;4+15*$A41+4*$A41+6),0)+IF(Analyse!$E$109="X",INDIRECT("'DATA - økonomi'!E"&amp;4+15*$A41+4*$A41+7),0)+IF(Analyse!$E$110="X",INDIRECT("'DATA - økonomi'!E"&amp;4+15*$A41+4*$A41+8),0)+IF(Analyse!$E$111="X",INDIRECT("'DATA - økonomi'!E"&amp;4+15*$A41+4*$A41+9),0)+IF(Analyse!$E$112="X",INDIRECT("'DATA - økonomi'!E"&amp;4+15*$A41+4*$A41+10),0)+IF(Analyse!$E$115="X",INDIRECT("'DATA - økonomi'!E"&amp;4+15*$A41+4*$A41+11),0)+IF(Analyse!$E$116="X",INDIRECT("'DATA - økonomi'!E"&amp;4+15*$A41+4*$A41+12),0)+IF(Analyse!$E$117="X",INDIRECT("'DATA - økonomi'!E"&amp;4+15*$A41+4*$A41+13),0)+IF(Analyse!$E$129="X",INDIRECT("'DATA - økonomi'!E"&amp;4+15*$A41+4*$A41+14),0)</f>
        <v>0</v>
      </c>
      <c r="F41" s="42">
        <f ca="1">IF(Analyse!$E$3="X",INDIRECT("'DATA - økonomi'!F"&amp;4+15*$A41+4*$A41+0),0)+IF(Analyse!$E$4="X",INDIRECT("'DATA - økonomi'!F"&amp;4+15*$A41+4*$A41+1),0)+IF(Analyse!$E$104="X",INDIRECT("'DATA - økonomi'!F"&amp;4+15*$A41+4*$A41+2),0)+IF(Analyse!$E$105="X",INDIRECT("'DATA - økonomi'!F"&amp;4+15*$A41+4*$A41+3),0)+IF(Analyse!$E$106="X",INDIRECT("'DATA - økonomi'!F"&amp;4+15*$A41+4*$A41+4),0)+IF(Analyse!$E$107="X",INDIRECT("'DATA - økonomi'!F"&amp;4+15*$A41+4*$A41+5),0)+IF(Analyse!$E$108="X",INDIRECT("'DATA - økonomi'!F"&amp;4+15*$A41+4*$A41+6),0)+IF(Analyse!$E$109="X",INDIRECT("'DATA - økonomi'!F"&amp;4+15*$A41+4*$A41+7),0)+IF(Analyse!$E$110="X",INDIRECT("'DATA - økonomi'!F"&amp;4+15*$A41+4*$A41+8),0)+IF(Analyse!$E$111="X",INDIRECT("'DATA - økonomi'!F"&amp;4+15*$A41+4*$A41+9),0)+IF(Analyse!$E$112="X",INDIRECT("'DATA - økonomi'!F"&amp;4+15*$A41+4*$A41+10),0)+IF(Analyse!$E$115="X",INDIRECT("'DATA - økonomi'!F"&amp;4+15*$A41+4*$A41+11),0)+IF(Analyse!$E$116="X",INDIRECT("'DATA - økonomi'!F"&amp;4+15*$A41+4*$A41+12),0)+IF(Analyse!$E$117="X",INDIRECT("'DATA - økonomi'!F"&amp;4+15*$A41+4*$A41+13),0)+IF(Analyse!$E$129="X",INDIRECT("'DATA - økonomi'!F"&amp;4+15*$A41+4*$A41+14),0)</f>
        <v>0</v>
      </c>
      <c r="G41" s="42">
        <f ca="1">IF(Analyse!$E$3="X",INDIRECT("'DATA - økonomi'!G"&amp;4+15*$A41+4*$A41+0),0)+IF(Analyse!$E$4="X",INDIRECT("'DATA - økonomi'!G"&amp;4+15*$A41+4*$A41+1),0)+IF(Analyse!$E$104="X",INDIRECT("'DATA - økonomi'!G"&amp;4+15*$A41+4*$A41+2),0)+IF(Analyse!$E$105="X",INDIRECT("'DATA - økonomi'!G"&amp;4+15*$A41+4*$A41+3),0)+IF(Analyse!$E$106="X",INDIRECT("'DATA - økonomi'!G"&amp;4+15*$A41+4*$A41+4),0)+IF(Analyse!$E$107="X",INDIRECT("'DATA - økonomi'!G"&amp;4+15*$A41+4*$A41+5),0)+IF(Analyse!$E$108="X",INDIRECT("'DATA - økonomi'!G"&amp;4+15*$A41+4*$A41+6),0)+IF(Analyse!$E$109="X",INDIRECT("'DATA - økonomi'!G"&amp;4+15*$A41+4*$A41+7),0)+IF(Analyse!$E$110="X",INDIRECT("'DATA - økonomi'!G"&amp;4+15*$A41+4*$A41+8),0)+IF(Analyse!$E$111="X",INDIRECT("'DATA - økonomi'!G"&amp;4+15*$A41+4*$A41+9),0)+IF(Analyse!$E$112="X",INDIRECT("'DATA - økonomi'!G"&amp;4+15*$A41+4*$A41+10),0)+IF(Analyse!$E$115="X",INDIRECT("'DATA - økonomi'!G"&amp;4+15*$A41+4*$A41+11),0)+IF(Analyse!$E$116="X",INDIRECT("'DATA - økonomi'!G"&amp;4+15*$A41+4*$A41+12),0)+IF(Analyse!$E$117="X",INDIRECT("'DATA - økonomi'!G"&amp;4+15*$A41+4*$A41+13),0)+IF(Analyse!$E$129="X",INDIRECT("'DATA - økonomi'!G"&amp;4+15*$A41+4*$A41+14),0)</f>
        <v>0</v>
      </c>
      <c r="H41" s="42">
        <f ca="1">IF(Analyse!$E$3="X",INDIRECT("'DATA - økonomi'!H"&amp;4+15*$A41+4*$A41+0),0)+IF(Analyse!$E$4="X",INDIRECT("'DATA - økonomi'!H"&amp;4+15*$A41+4*$A41+1),0)+IF(Analyse!$E$104="X",INDIRECT("'DATA - økonomi'!H"&amp;4+15*$A41+4*$A41+2),0)+IF(Analyse!$E$105="X",INDIRECT("'DATA - økonomi'!H"&amp;4+15*$A41+4*$A41+3),0)+IF(Analyse!$E$106="X",INDIRECT("'DATA - økonomi'!H"&amp;4+15*$A41+4*$A41+4),0)+IF(Analyse!$E$107="X",INDIRECT("'DATA - økonomi'!H"&amp;4+15*$A41+4*$A41+5),0)+IF(Analyse!$E$108="X",INDIRECT("'DATA - økonomi'!H"&amp;4+15*$A41+4*$A41+6),0)+IF(Analyse!$E$109="X",INDIRECT("'DATA - økonomi'!H"&amp;4+15*$A41+4*$A41+7),0)+IF(Analyse!$E$110="X",INDIRECT("'DATA - økonomi'!H"&amp;4+15*$A41+4*$A41+8),0)+IF(Analyse!$E$111="X",INDIRECT("'DATA - økonomi'!H"&amp;4+15*$A41+4*$A41+9),0)+IF(Analyse!$E$112="X",INDIRECT("'DATA - økonomi'!H"&amp;4+15*$A41+4*$A41+10),0)+IF(Analyse!$E$115="X",INDIRECT("'DATA - økonomi'!H"&amp;4+15*$A41+4*$A41+11),0)+IF(Analyse!$E$116="X",INDIRECT("'DATA - økonomi'!H"&amp;4+15*$A41+4*$A41+12),0)+IF(Analyse!$E$117="X",INDIRECT("'DATA - økonomi'!H"&amp;4+15*$A41+4*$A41+13),0)+IF(Analyse!$E$129="X",INDIRECT("'DATA - økonomi'!H"&amp;4+15*$A41+4*$A41+14),0)</f>
        <v>0</v>
      </c>
      <c r="I41" s="42">
        <f ca="1">IF(Analyse!$E$3="X",INDIRECT("'DATA - økonomi'!I"&amp;4+15*$A41+4*$A41+0),0)+IF(Analyse!$E$4="X",INDIRECT("'DATA - økonomi'!I"&amp;4+15*$A41+4*$A41+1),0)+IF(Analyse!$E$104="X",INDIRECT("'DATA - økonomi'!I"&amp;4+15*$A41+4*$A41+2),0)+IF(Analyse!$E$105="X",INDIRECT("'DATA - økonomi'!I"&amp;4+15*$A41+4*$A41+3),0)+IF(Analyse!$E$106="X",INDIRECT("'DATA - økonomi'!I"&amp;4+15*$A41+4*$A41+4),0)+IF(Analyse!$E$107="X",INDIRECT("'DATA - økonomi'!I"&amp;4+15*$A41+4*$A41+5),0)+IF(Analyse!$E$108="X",INDIRECT("'DATA - økonomi'!I"&amp;4+15*$A41+4*$A41+6),0)+IF(Analyse!$E$109="X",INDIRECT("'DATA - økonomi'!I"&amp;4+15*$A41+4*$A41+7),0)+IF(Analyse!$E$110="X",INDIRECT("'DATA - økonomi'!I"&amp;4+15*$A41+4*$A41+8),0)+IF(Analyse!$E$111="X",INDIRECT("'DATA - økonomi'!I"&amp;4+15*$A41+4*$A41+9),0)+IF(Analyse!$E$112="X",INDIRECT("'DATA - økonomi'!I"&amp;4+15*$A41+4*$A41+10),0)+IF(Analyse!$E$115="X",INDIRECT("'DATA - økonomi'!I"&amp;4+15*$A41+4*$A41+11),0)+IF(Analyse!$E$116="X",INDIRECT("'DATA - økonomi'!I"&amp;4+15*$A41+4*$A41+12),0)+IF(Analyse!$E$117="X",INDIRECT("'DATA - økonomi'!I"&amp;4+15*$A41+4*$A41+13),0)+IF(Analyse!$E$129="X",INDIRECT("'DATA - økonomi'!I"&amp;4+15*$A41+4*$A41+14),0)</f>
        <v>0</v>
      </c>
      <c r="J41" s="42">
        <f ca="1">IF(Analyse!$E$3="X",INDIRECT("'DATA - økonomi'!J"&amp;4+15*$A41+4*$A41+0),0)+IF(Analyse!$E$4="X",INDIRECT("'DATA - økonomi'!J"&amp;4+15*$A41+4*$A41+1),0)+IF(Analyse!$E$104="X",INDIRECT("'DATA - økonomi'!J"&amp;4+15*$A41+4*$A41+2),0)+IF(Analyse!$E$105="X",INDIRECT("'DATA - økonomi'!J"&amp;4+15*$A41+4*$A41+3),0)+IF(Analyse!$E$106="X",INDIRECT("'DATA - økonomi'!J"&amp;4+15*$A41+4*$A41+4),0)+IF(Analyse!$E$107="X",INDIRECT("'DATA - økonomi'!J"&amp;4+15*$A41+4*$A41+5),0)+IF(Analyse!$E$108="X",INDIRECT("'DATA - økonomi'!J"&amp;4+15*$A41+4*$A41+6),0)+IF(Analyse!$E$109="X",INDIRECT("'DATA - økonomi'!J"&amp;4+15*$A41+4*$A41+7),0)+IF(Analyse!$E$110="X",INDIRECT("'DATA - økonomi'!J"&amp;4+15*$A41+4*$A41+8),0)+IF(Analyse!$E$111="X",INDIRECT("'DATA - økonomi'!J"&amp;4+15*$A41+4*$A41+9),0)+IF(Analyse!$E$112="X",INDIRECT("'DATA - økonomi'!J"&amp;4+15*$A41+4*$A41+10),0)+IF(Analyse!$E$115="X",INDIRECT("'DATA - økonomi'!J"&amp;4+15*$A41+4*$A41+11),0)+IF(Analyse!$E$116="X",INDIRECT("'DATA - økonomi'!J"&amp;4+15*$A41+4*$A41+12),0)+IF(Analyse!$E$117="X",INDIRECT("'DATA - økonomi'!J"&amp;4+15*$A41+4*$A41+13),0)+IF(Analyse!$E$129="X",INDIRECT("'DATA - økonomi'!J"&amp;4+15*$A41+4*$A41+14),0)</f>
        <v>0</v>
      </c>
      <c r="K41" s="42">
        <f ca="1">IF(Analyse!$E$3="X",INDIRECT("'DATA - økonomi'!K"&amp;4+15*$A41+4*$A41+0),0)+IF(Analyse!$E$4="X",INDIRECT("'DATA - økonomi'!K"&amp;4+15*$A41+4*$A41+1),0)+IF(Analyse!$E$104="X",INDIRECT("'DATA - økonomi'!K"&amp;4+15*$A41+4*$A41+2),0)+IF(Analyse!$E$105="X",INDIRECT("'DATA - økonomi'!K"&amp;4+15*$A41+4*$A41+3),0)+IF(Analyse!$E$106="X",INDIRECT("'DATA - økonomi'!K"&amp;4+15*$A41+4*$A41+4),0)+IF(Analyse!$E$107="X",INDIRECT("'DATA - økonomi'!K"&amp;4+15*$A41+4*$A41+5),0)+IF(Analyse!$E$108="X",INDIRECT("'DATA - økonomi'!K"&amp;4+15*$A41+4*$A41+6),0)+IF(Analyse!$E$109="X",INDIRECT("'DATA - økonomi'!K"&amp;4+15*$A41+4*$A41+7),0)+IF(Analyse!$E$110="X",INDIRECT("'DATA - økonomi'!K"&amp;4+15*$A41+4*$A41+8),0)+IF(Analyse!$E$111="X",INDIRECT("'DATA - økonomi'!K"&amp;4+15*$A41+4*$A41+9),0)+IF(Analyse!$E$112="X",INDIRECT("'DATA - økonomi'!K"&amp;4+15*$A41+4*$A41+10),0)+IF(Analyse!$E$115="X",INDIRECT("'DATA - økonomi'!K"&amp;4+15*$A41+4*$A41+11),0)+IF(Analyse!$E$116="X",INDIRECT("'DATA - økonomi'!K"&amp;4+15*$A41+4*$A41+12),0)+IF(Analyse!$E$117="X",INDIRECT("'DATA - økonomi'!K"&amp;4+15*$A41+4*$A41+13),0)+IF(Analyse!$E$129="X",INDIRECT("'DATA - økonomi'!K"&amp;4+15*$A41+4*$A41+14),0)</f>
        <v>0</v>
      </c>
      <c r="L41" s="42">
        <f ca="1">IF(Analyse!$E$3="X",INDIRECT("'DATA - økonomi'!L"&amp;4+15*$A41+4*$A41+0),0)+IF(Analyse!$E$4="X",INDIRECT("'DATA - økonomi'!L"&amp;4+15*$A41+4*$A41+1),0)+IF(Analyse!$E$104="X",INDIRECT("'DATA - økonomi'!L"&amp;4+15*$A41+4*$A41+2),0)+IF(Analyse!$E$105="X",INDIRECT("'DATA - økonomi'!L"&amp;4+15*$A41+4*$A41+3),0)+IF(Analyse!$E$106="X",INDIRECT("'DATA - økonomi'!L"&amp;4+15*$A41+4*$A41+4),0)+IF(Analyse!$E$107="X",INDIRECT("'DATA - økonomi'!L"&amp;4+15*$A41+4*$A41+5),0)+IF(Analyse!$E$108="X",INDIRECT("'DATA - økonomi'!L"&amp;4+15*$A41+4*$A41+6),0)+IF(Analyse!$E$109="X",INDIRECT("'DATA - økonomi'!L"&amp;4+15*$A41+4*$A41+7),0)+IF(Analyse!$E$110="X",INDIRECT("'DATA - økonomi'!L"&amp;4+15*$A41+4*$A41+8),0)+IF(Analyse!$E$111="X",INDIRECT("'DATA - økonomi'!L"&amp;4+15*$A41+4*$A41+9),0)+IF(Analyse!$E$112="X",INDIRECT("'DATA - økonomi'!L"&amp;4+15*$A41+4*$A41+10),0)+IF(Analyse!$E$115="X",INDIRECT("'DATA - økonomi'!L"&amp;4+15*$A41+4*$A41+11),0)+IF(Analyse!$E$116="X",INDIRECT("'DATA - økonomi'!L"&amp;4+15*$A41+4*$A41+12),0)+IF(Analyse!$E$117="X",INDIRECT("'DATA - økonomi'!L"&amp;4+15*$A41+4*$A41+13),0)+IF(Analyse!$E$129="X",INDIRECT("'DATA - økonomi'!L"&amp;4+15*$A41+4*$A41+14),0)</f>
        <v>0</v>
      </c>
      <c r="M41" s="42">
        <f ca="1">IF(Analyse!$E$3="X",INDIRECT("'DATA - økonomi'!M"&amp;4+15*$A41+4*$A41+0),0)+IF(Analyse!$E$4="X",INDIRECT("'DATA - økonomi'!M"&amp;4+15*$A41+4*$A41+1),0)+IF(Analyse!$E$104="X",INDIRECT("'DATA - økonomi'!M"&amp;4+15*$A41+4*$A41+2),0)+IF(Analyse!$E$105="X",INDIRECT("'DATA - økonomi'!M"&amp;4+15*$A41+4*$A41+3),0)+IF(Analyse!$E$106="X",INDIRECT("'DATA - økonomi'!M"&amp;4+15*$A41+4*$A41+4),0)+IF(Analyse!$E$107="X",INDIRECT("'DATA - økonomi'!M"&amp;4+15*$A41+4*$A41+5),0)+IF(Analyse!$E$108="X",INDIRECT("'DATA - økonomi'!M"&amp;4+15*$A41+4*$A41+6),0)+IF(Analyse!$E$109="X",INDIRECT("'DATA - økonomi'!M"&amp;4+15*$A41+4*$A41+7),0)+IF(Analyse!$E$110="X",INDIRECT("'DATA - økonomi'!M"&amp;4+15*$A41+4*$A41+8),0)+IF(Analyse!$E$111="X",INDIRECT("'DATA - økonomi'!M"&amp;4+15*$A41+4*$A41+9),0)+IF(Analyse!$E$112="X",INDIRECT("'DATA - økonomi'!M"&amp;4+15*$A41+4*$A41+10),0)+IF(Analyse!$E$115="X",INDIRECT("'DATA - økonomi'!M"&amp;4+15*$A41+4*$A41+11),0)+IF(Analyse!$E$116="X",INDIRECT("'DATA - økonomi'!M"&amp;4+15*$A41+4*$A41+12),0)+IF(Analyse!$E$117="X",INDIRECT("'DATA - økonomi'!M"&amp;4+15*$A41+4*$A41+13),0)+IF(Analyse!$E$129="X",INDIRECT("'DATA - økonomi'!M"&amp;4+15*$A41+4*$A41+14),0)</f>
        <v>0</v>
      </c>
      <c r="N41" s="38"/>
      <c r="O41" s="41" t="s">
        <v>49</v>
      </c>
      <c r="P41" s="42">
        <f ca="1">IF(Analyse!$E$3="X",INDIRECT("'DATA - økonomi'!P"&amp;4+15*$A41+4*$A41+0),0)+IF(Analyse!$E$4="X",INDIRECT("'DATA - økonomi'!P"&amp;4+15*$A41+4*$A41+1),0)+IF(Analyse!$E$104="X",INDIRECT("'DATA - økonomi'!P"&amp;4+15*$A41+4*$A41+2),0)+IF(Analyse!$E$105="X",INDIRECT("'DATA - økonomi'!P"&amp;4+15*$A41+4*$A41+3),0)+IF(Analyse!$E$106="X",INDIRECT("'DATA - økonomi'!P"&amp;4+15*$A41+4*$A41+4),0)+IF(Analyse!$E$107="X",INDIRECT("'DATA - økonomi'!P"&amp;4+15*$A41+4*$A41+5),0)+IF(Analyse!$E$108="X",INDIRECT("'DATA - økonomi'!P"&amp;4+15*$A41+4*$A41+6),0)+IF(Analyse!$E$109="X",INDIRECT("'DATA - økonomi'!P"&amp;4+15*$A41+4*$A41+7),0)+IF(Analyse!$E$110="X",INDIRECT("'DATA - økonomi'!P"&amp;4+15*$A41+4*$A41+8),0)+IF(Analyse!$E$111="X",INDIRECT("'DATA - økonomi'!P"&amp;4+15*$A41+4*$A41+9),0)+IF(Analyse!$E$112="X",INDIRECT("'DATA - økonomi'!P"&amp;4+15*$A41+4*$A41+10),0)+IF(Analyse!$E$115="X",INDIRECT("'DATA - økonomi'!P"&amp;4+15*$A41+4*$A41+11),0)+IF(Analyse!$E$116="X",INDIRECT("'DATA - økonomi'!P"&amp;4+15*$A41+4*$A41+12),0)+IF(Analyse!$E$117="X",INDIRECT("'DATA - økonomi'!P"&amp;4+15*$A41+4*$A41+13),0)+IF(Analyse!$E$129="X",INDIRECT("'DATA - økonomi'!P"&amp;4+15*$A41+4*$A41+14),0)</f>
        <v>0</v>
      </c>
      <c r="Q41" s="42">
        <f ca="1">IF(Analyse!$E$3="X",INDIRECT("'DATA - økonomi'!Q"&amp;4+15*$A41+4*$A41+0),0)+IF(Analyse!$E$4="X",INDIRECT("'DATA - økonomi'!Q"&amp;4+15*$A41+4*$A41+1),0)+IF(Analyse!$E$104="X",INDIRECT("'DATA - økonomi'!Q"&amp;4+15*$A41+4*$A41+2),0)+IF(Analyse!$E$105="X",INDIRECT("'DATA - økonomi'!Q"&amp;4+15*$A41+4*$A41+3),0)+IF(Analyse!$E$106="X",INDIRECT("'DATA - økonomi'!Q"&amp;4+15*$A41+4*$A41+4),0)+IF(Analyse!$E$107="X",INDIRECT("'DATA - økonomi'!Q"&amp;4+15*$A41+4*$A41+5),0)+IF(Analyse!$E$108="X",INDIRECT("'DATA - økonomi'!Q"&amp;4+15*$A41+4*$A41+6),0)+IF(Analyse!$E$109="X",INDIRECT("'DATA - økonomi'!Q"&amp;4+15*$A41+4*$A41+7),0)+IF(Analyse!$E$110="X",INDIRECT("'DATA - økonomi'!Q"&amp;4+15*$A41+4*$A41+8),0)+IF(Analyse!$E$111="X",INDIRECT("'DATA - økonomi'!Q"&amp;4+15*$A41+4*$A41+9),0)+IF(Analyse!$E$112="X",INDIRECT("'DATA - økonomi'!Q"&amp;4+15*$A41+4*$A41+10),0)+IF(Analyse!$E$115="X",INDIRECT("'DATA - økonomi'!Q"&amp;4+15*$A41+4*$A41+11),0)+IF(Analyse!$E$116="X",INDIRECT("'DATA - økonomi'!Q"&amp;4+15*$A41+4*$A41+12),0)+IF(Analyse!$E$117="X",INDIRECT("'DATA - økonomi'!Q"&amp;4+15*$A41+4*$A41+13),0)+IF(Analyse!$E$129="X",INDIRECT("'DATA - økonomi'!Q"&amp;4+15*$A41+4*$A41+14),0)</f>
        <v>0</v>
      </c>
      <c r="R41" s="42">
        <f ca="1">IF(Analyse!$E$3="X",INDIRECT("'DATA - økonomi'!R"&amp;4+15*$A41+4*$A41+0),0)+IF(Analyse!$E$4="X",INDIRECT("'DATA - økonomi'!R"&amp;4+15*$A41+4*$A41+1),0)+IF(Analyse!$E$104="X",INDIRECT("'DATA - økonomi'!R"&amp;4+15*$A41+4*$A41+2),0)+IF(Analyse!$E$105="X",INDIRECT("'DATA - økonomi'!R"&amp;4+15*$A41+4*$A41+3),0)+IF(Analyse!$E$106="X",INDIRECT("'DATA - økonomi'!R"&amp;4+15*$A41+4*$A41+4),0)+IF(Analyse!$E$107="X",INDIRECT("'DATA - økonomi'!R"&amp;4+15*$A41+4*$A41+5),0)+IF(Analyse!$E$108="X",INDIRECT("'DATA - økonomi'!R"&amp;4+15*$A41+4*$A41+6),0)+IF(Analyse!$E$109="X",INDIRECT("'DATA - økonomi'!R"&amp;4+15*$A41+4*$A41+7),0)+IF(Analyse!$E$110="X",INDIRECT("'DATA - økonomi'!R"&amp;4+15*$A41+4*$A41+8),0)+IF(Analyse!$E$111="X",INDIRECT("'DATA - økonomi'!R"&amp;4+15*$A41+4*$A41+9),0)+IF(Analyse!$E$112="X",INDIRECT("'DATA - økonomi'!R"&amp;4+15*$A41+4*$A41+10),0)+IF(Analyse!$E$115="X",INDIRECT("'DATA - økonomi'!R"&amp;4+15*$A41+4*$A41+11),0)+IF(Analyse!$E$116="X",INDIRECT("'DATA - økonomi'!R"&amp;4+15*$A41+4*$A41+12),0)+IF(Analyse!$E$117="X",INDIRECT("'DATA - økonomi'!R"&amp;4+15*$A41+4*$A41+13),0)+IF(Analyse!$E$129="X",INDIRECT("'DATA - økonomi'!R"&amp;4+15*$A41+4*$A41+14),0)</f>
        <v>0</v>
      </c>
      <c r="S41" s="42">
        <f ca="1">IF(Analyse!$E$3="X",INDIRECT("'DATA - økonomi'!S"&amp;4+15*$A41+4*$A41+0),0)+IF(Analyse!$E$4="X",INDIRECT("'DATA - økonomi'!S"&amp;4+15*$A41+4*$A41+1),0)+IF(Analyse!$E$104="X",INDIRECT("'DATA - økonomi'!S"&amp;4+15*$A41+4*$A41+2),0)+IF(Analyse!$E$105="X",INDIRECT("'DATA - økonomi'!S"&amp;4+15*$A41+4*$A41+3),0)+IF(Analyse!$E$106="X",INDIRECT("'DATA - økonomi'!S"&amp;4+15*$A41+4*$A41+4),0)+IF(Analyse!$E$107="X",INDIRECT("'DATA - økonomi'!S"&amp;4+15*$A41+4*$A41+5),0)+IF(Analyse!$E$108="X",INDIRECT("'DATA - økonomi'!S"&amp;4+15*$A41+4*$A41+6),0)+IF(Analyse!$E$109="X",INDIRECT("'DATA - økonomi'!S"&amp;4+15*$A41+4*$A41+7),0)+IF(Analyse!$E$110="X",INDIRECT("'DATA - økonomi'!S"&amp;4+15*$A41+4*$A41+8),0)+IF(Analyse!$E$111="X",INDIRECT("'DATA - økonomi'!S"&amp;4+15*$A41+4*$A41+9),0)+IF(Analyse!$E$112="X",INDIRECT("'DATA - økonomi'!S"&amp;4+15*$A41+4*$A41+10),0)+IF(Analyse!$E$115="X",INDIRECT("'DATA - økonomi'!S"&amp;4+15*$A41+4*$A41+11),0)+IF(Analyse!$E$116="X",INDIRECT("'DATA - økonomi'!S"&amp;4+15*$A41+4*$A41+12),0)+IF(Analyse!$E$117="X",INDIRECT("'DATA - økonomi'!S"&amp;4+15*$A41+4*$A41+13),0)+IF(Analyse!$E$129="X",INDIRECT("'DATA - økonomi'!S"&amp;4+15*$A41+4*$A41+14),0)</f>
        <v>0</v>
      </c>
      <c r="T41" s="42">
        <f ca="1">IF(Analyse!$E$3="X",INDIRECT("'DATA - økonomi'!T"&amp;4+15*$A41+4*$A41+0),0)+IF(Analyse!$E$4="X",INDIRECT("'DATA - økonomi'!T"&amp;4+15*$A41+4*$A41+1),0)+IF(Analyse!$E$104="X",INDIRECT("'DATA - økonomi'!T"&amp;4+15*$A41+4*$A41+2),0)+IF(Analyse!$E$105="X",INDIRECT("'DATA - økonomi'!T"&amp;4+15*$A41+4*$A41+3),0)+IF(Analyse!$E$106="X",INDIRECT("'DATA - økonomi'!T"&amp;4+15*$A41+4*$A41+4),0)+IF(Analyse!$E$107="X",INDIRECT("'DATA - økonomi'!T"&amp;4+15*$A41+4*$A41+5),0)+IF(Analyse!$E$108="X",INDIRECT("'DATA - økonomi'!T"&amp;4+15*$A41+4*$A41+6),0)+IF(Analyse!$E$109="X",INDIRECT("'DATA - økonomi'!T"&amp;4+15*$A41+4*$A41+7),0)+IF(Analyse!$E$110="X",INDIRECT("'DATA - økonomi'!T"&amp;4+15*$A41+4*$A41+8),0)+IF(Analyse!$E$111="X",INDIRECT("'DATA - økonomi'!T"&amp;4+15*$A41+4*$A41+9),0)+IF(Analyse!$E$112="X",INDIRECT("'DATA - økonomi'!T"&amp;4+15*$A41+4*$A41+10),0)+IF(Analyse!$E$115="X",INDIRECT("'DATA - økonomi'!T"&amp;4+15*$A41+4*$A41+11),0)+IF(Analyse!$E$116="X",INDIRECT("'DATA - økonomi'!T"&amp;4+15*$A41+4*$A41+12),0)+IF(Analyse!$E$117="X",INDIRECT("'DATA - økonomi'!T"&amp;4+15*$A41+4*$A41+13),0)+IF(Analyse!$E$129="X",INDIRECT("'DATA - økonomi'!T"&amp;4+15*$A41+4*$A41+14),0)</f>
        <v>0</v>
      </c>
      <c r="U41" s="42">
        <f ca="1">IF(Analyse!$E$3="X",INDIRECT("'DATA - økonomi'!U"&amp;4+15*$A41+4*$A41+0),0)+IF(Analyse!$E$4="X",INDIRECT("'DATA - økonomi'!U"&amp;4+15*$A41+4*$A41+1),0)+IF(Analyse!$E$104="X",INDIRECT("'DATA - økonomi'!U"&amp;4+15*$A41+4*$A41+2),0)+IF(Analyse!$E$105="X",INDIRECT("'DATA - økonomi'!U"&amp;4+15*$A41+4*$A41+3),0)+IF(Analyse!$E$106="X",INDIRECT("'DATA - økonomi'!U"&amp;4+15*$A41+4*$A41+4),0)+IF(Analyse!$E$107="X",INDIRECT("'DATA - økonomi'!U"&amp;4+15*$A41+4*$A41+5),0)+IF(Analyse!$E$108="X",INDIRECT("'DATA - økonomi'!U"&amp;4+15*$A41+4*$A41+6),0)+IF(Analyse!$E$109="X",INDIRECT("'DATA - økonomi'!U"&amp;4+15*$A41+4*$A41+7),0)+IF(Analyse!$E$110="X",INDIRECT("'DATA - økonomi'!U"&amp;4+15*$A41+4*$A41+8),0)+IF(Analyse!$E$111="X",INDIRECT("'DATA - økonomi'!U"&amp;4+15*$A41+4*$A41+9),0)+IF(Analyse!$E$112="X",INDIRECT("'DATA - økonomi'!U"&amp;4+15*$A41+4*$A41+10),0)+IF(Analyse!$E$115="X",INDIRECT("'DATA - økonomi'!U"&amp;4+15*$A41+4*$A41+11),0)+IF(Analyse!$E$116="X",INDIRECT("'DATA - økonomi'!U"&amp;4+15*$A41+4*$A41+12),0)+IF(Analyse!$E$117="X",INDIRECT("'DATA - økonomi'!U"&amp;4+15*$A41+4*$A41+13),0)+IF(Analyse!$E$129="X",INDIRECT("'DATA - økonomi'!U"&amp;4+15*$A41+4*$A41+14),0)</f>
        <v>0</v>
      </c>
      <c r="V41" s="42">
        <f ca="1">IF(Analyse!$E$3="X",INDIRECT("'DATA - økonomi'!V"&amp;4+15*$A41+4*$A41+0),0)+IF(Analyse!$E$4="X",INDIRECT("'DATA - økonomi'!V"&amp;4+15*$A41+4*$A41+1),0)+IF(Analyse!$E$104="X",INDIRECT("'DATA - økonomi'!V"&amp;4+15*$A41+4*$A41+2),0)+IF(Analyse!$E$105="X",INDIRECT("'DATA - økonomi'!V"&amp;4+15*$A41+4*$A41+3),0)+IF(Analyse!$E$106="X",INDIRECT("'DATA - økonomi'!V"&amp;4+15*$A41+4*$A41+4),0)+IF(Analyse!$E$107="X",INDIRECT("'DATA - økonomi'!V"&amp;4+15*$A41+4*$A41+5),0)+IF(Analyse!$E$108="X",INDIRECT("'DATA - økonomi'!V"&amp;4+15*$A41+4*$A41+6),0)+IF(Analyse!$E$109="X",INDIRECT("'DATA - økonomi'!V"&amp;4+15*$A41+4*$A41+7),0)+IF(Analyse!$E$110="X",INDIRECT("'DATA - økonomi'!V"&amp;4+15*$A41+4*$A41+8),0)+IF(Analyse!$E$111="X",INDIRECT("'DATA - økonomi'!V"&amp;4+15*$A41+4*$A41+9),0)+IF(Analyse!$E$112="X",INDIRECT("'DATA - økonomi'!V"&amp;4+15*$A41+4*$A41+10),0)+IF(Analyse!$E$115="X",INDIRECT("'DATA - økonomi'!V"&amp;4+15*$A41+4*$A41+11),0)+IF(Analyse!$E$116="X",INDIRECT("'DATA - økonomi'!V"&amp;4+15*$A41+4*$A41+12),0)+IF(Analyse!$E$117="X",INDIRECT("'DATA - økonomi'!V"&amp;4+15*$A41+4*$A41+13),0)+IF(Analyse!$E$129="X",INDIRECT("'DATA - økonomi'!V"&amp;4+15*$A41+4*$A41+14),0)</f>
        <v>0</v>
      </c>
      <c r="W41" s="42">
        <f ca="1">IF(Analyse!$E$3="X",INDIRECT("'DATA - økonomi'!W"&amp;4+15*$A41+4*$A41+0),0)+IF(Analyse!$E$4="X",INDIRECT("'DATA - økonomi'!W"&amp;4+15*$A41+4*$A41+1),0)+IF(Analyse!$E$104="X",INDIRECT("'DATA - økonomi'!W"&amp;4+15*$A41+4*$A41+2),0)+IF(Analyse!$E$105="X",INDIRECT("'DATA - økonomi'!W"&amp;4+15*$A41+4*$A41+3),0)+IF(Analyse!$E$106="X",INDIRECT("'DATA - økonomi'!W"&amp;4+15*$A41+4*$A41+4),0)+IF(Analyse!$E$107="X",INDIRECT("'DATA - økonomi'!W"&amp;4+15*$A41+4*$A41+5),0)+IF(Analyse!$E$108="X",INDIRECT("'DATA - økonomi'!W"&amp;4+15*$A41+4*$A41+6),0)+IF(Analyse!$E$109="X",INDIRECT("'DATA - økonomi'!W"&amp;4+15*$A41+4*$A41+7),0)+IF(Analyse!$E$110="X",INDIRECT("'DATA - økonomi'!W"&amp;4+15*$A41+4*$A41+8),0)+IF(Analyse!$E$111="X",INDIRECT("'DATA - økonomi'!W"&amp;4+15*$A41+4*$A41+9),0)+IF(Analyse!$E$112="X",INDIRECT("'DATA - økonomi'!W"&amp;4+15*$A41+4*$A41+10),0)+IF(Analyse!$E$115="X",INDIRECT("'DATA - økonomi'!W"&amp;4+15*$A41+4*$A41+11),0)+IF(Analyse!$E$116="X",INDIRECT("'DATA - økonomi'!W"&amp;4+15*$A41+4*$A41+12),0)+IF(Analyse!$E$117="X",INDIRECT("'DATA - økonomi'!W"&amp;4+15*$A41+4*$A41+13),0)+IF(Analyse!$E$129="X",INDIRECT("'DATA - økonomi'!W"&amp;4+15*$A41+4*$A41+14),0)</f>
        <v>0</v>
      </c>
      <c r="X41" s="42">
        <f ca="1">IF(Analyse!$E$3="X",INDIRECT("'DATA - økonomi'!X"&amp;4+15*$A41+4*$A41+0),0)+IF(Analyse!$E$4="X",INDIRECT("'DATA - økonomi'!X"&amp;4+15*$A41+4*$A41+1),0)+IF(Analyse!$E$104="X",INDIRECT("'DATA - økonomi'!X"&amp;4+15*$A41+4*$A41+2),0)+IF(Analyse!$E$105="X",INDIRECT("'DATA - økonomi'!X"&amp;4+15*$A41+4*$A41+3),0)+IF(Analyse!$E$106="X",INDIRECT("'DATA - økonomi'!X"&amp;4+15*$A41+4*$A41+4),0)+IF(Analyse!$E$107="X",INDIRECT("'DATA - økonomi'!X"&amp;4+15*$A41+4*$A41+5),0)+IF(Analyse!$E$108="X",INDIRECT("'DATA - økonomi'!X"&amp;4+15*$A41+4*$A41+6),0)+IF(Analyse!$E$109="X",INDIRECT("'DATA - økonomi'!X"&amp;4+15*$A41+4*$A41+7),0)+IF(Analyse!$E$110="X",INDIRECT("'DATA - økonomi'!X"&amp;4+15*$A41+4*$A41+8),0)+IF(Analyse!$E$111="X",INDIRECT("'DATA - økonomi'!X"&amp;4+15*$A41+4*$A41+9),0)+IF(Analyse!$E$112="X",INDIRECT("'DATA - økonomi'!X"&amp;4+15*$A41+4*$A41+10),0)+IF(Analyse!$E$115="X",INDIRECT("'DATA - økonomi'!X"&amp;4+15*$A41+4*$A41+11),0)+IF(Analyse!$E$116="X",INDIRECT("'DATA - økonomi'!X"&amp;4+15*$A41+4*$A41+12),0)+IF(Analyse!$E$117="X",INDIRECT("'DATA - økonomi'!X"&amp;4+15*$A41+4*$A41+13),0)+IF(Analyse!$E$129="X",INDIRECT("'DATA - økonomi'!X"&amp;4+15*$A41+4*$A41+14),0)</f>
        <v>0</v>
      </c>
      <c r="Y41" s="42">
        <f ca="1">IF(Analyse!$E$3="X",INDIRECT("'DATA - økonomi'!Y"&amp;4+15*$A41+4*$A41+0),0)+IF(Analyse!$E$4="X",INDIRECT("'DATA - økonomi'!Y"&amp;4+15*$A41+4*$A41+1),0)+IF(Analyse!$E$104="X",INDIRECT("'DATA - økonomi'!Y"&amp;4+15*$A41+4*$A41+2),0)+IF(Analyse!$E$105="X",INDIRECT("'DATA - økonomi'!Y"&amp;4+15*$A41+4*$A41+3),0)+IF(Analyse!$E$106="X",INDIRECT("'DATA - økonomi'!Y"&amp;4+15*$A41+4*$A41+4),0)+IF(Analyse!$E$107="X",INDIRECT("'DATA - økonomi'!Y"&amp;4+15*$A41+4*$A41+5),0)+IF(Analyse!$E$108="X",INDIRECT("'DATA - økonomi'!Y"&amp;4+15*$A41+4*$A41+6),0)+IF(Analyse!$E$109="X",INDIRECT("'DATA - økonomi'!Y"&amp;4+15*$A41+4*$A41+7),0)+IF(Analyse!$E$110="X",INDIRECT("'DATA - økonomi'!Y"&amp;4+15*$A41+4*$A41+8),0)+IF(Analyse!$E$111="X",INDIRECT("'DATA - økonomi'!Y"&amp;4+15*$A41+4*$A41+9),0)+IF(Analyse!$E$112="X",INDIRECT("'DATA - økonomi'!Y"&amp;4+15*$A41+4*$A41+10),0)+IF(Analyse!$E$115="X",INDIRECT("'DATA - økonomi'!Y"&amp;4+15*$A41+4*$A41+11),0)+IF(Analyse!$E$116="X",INDIRECT("'DATA - økonomi'!Y"&amp;4+15*$A41+4*$A41+12),0)+IF(Analyse!$E$117="X",INDIRECT("'DATA - økonomi'!Y"&amp;4+15*$A41+4*$A41+13),0)+IF(Analyse!$E$129="X",INDIRECT("'DATA - økonomi'!Y"&amp;4+15*$A41+4*$A41+14),0)</f>
        <v>0</v>
      </c>
      <c r="Z41" s="42">
        <f ca="1">IF(Analyse!$E$3="X",INDIRECT("'DATA - økonomi'!Z"&amp;4+15*$A41+4*$A41+0),0)+IF(Analyse!$E$4="X",INDIRECT("'DATA - økonomi'!Z"&amp;4+15*$A41+4*$A41+1),0)+IF(Analyse!$E$104="X",INDIRECT("'DATA - økonomi'!Z"&amp;4+15*$A41+4*$A41+2),0)+IF(Analyse!$E$105="X",INDIRECT("'DATA - økonomi'!Z"&amp;4+15*$A41+4*$A41+3),0)+IF(Analyse!$E$106="X",INDIRECT("'DATA - økonomi'!Z"&amp;4+15*$A41+4*$A41+4),0)+IF(Analyse!$E$107="X",INDIRECT("'DATA - økonomi'!Z"&amp;4+15*$A41+4*$A41+5),0)+IF(Analyse!$E$108="X",INDIRECT("'DATA - økonomi'!Z"&amp;4+15*$A41+4*$A41+6),0)+IF(Analyse!$E$109="X",INDIRECT("'DATA - økonomi'!Z"&amp;4+15*$A41+4*$A41+7),0)+IF(Analyse!$E$110="X",INDIRECT("'DATA - økonomi'!Z"&amp;4+15*$A41+4*$A41+8),0)+IF(Analyse!$E$111="X",INDIRECT("'DATA - økonomi'!Z"&amp;4+15*$A41+4*$A41+9),0)+IF(Analyse!$E$112="X",INDIRECT("'DATA - økonomi'!Z"&amp;4+15*$A41+4*$A41+10),0)+IF(Analyse!$E$115="X",INDIRECT("'DATA - økonomi'!Z"&amp;4+15*$A41+4*$A41+11),0)+IF(Analyse!$E$116="X",INDIRECT("'DATA - økonomi'!Z"&amp;4+15*$A41+4*$A41+12),0)+IF(Analyse!$E$117="X",INDIRECT("'DATA - økonomi'!Z"&amp;4+15*$A41+4*$A41+13),0)+IF(Analyse!$E$129="X",INDIRECT("'DATA - økonomi'!Z"&amp;4+15*$A41+4*$A41+14),0)</f>
        <v>0</v>
      </c>
      <c r="AA41" s="36"/>
      <c r="AB41" s="41" t="s">
        <v>49</v>
      </c>
      <c r="AC41" s="42">
        <f ca="1">IF(Analyse!$E$3="X",INDIRECT("'DATA - økonomi'!AC"&amp;4+15*$A41+4*$A41+0),0)+IF(Analyse!$E$4="X",INDIRECT("'DATA - økonomi'!AC"&amp;4+15*$A41+4*$A41+1),0)+IF(Analyse!$E$104="X",INDIRECT("'DATA - økonomi'!AC"&amp;4+15*$A41+4*$A41+2),0)+IF(Analyse!$E$105="X",INDIRECT("'DATA - økonomi'!AC"&amp;4+15*$A41+4*$A41+3),0)+IF(Analyse!$E$106="X",INDIRECT("'DATA - økonomi'!AC"&amp;4+15*$A41+4*$A41+4),0)+IF(Analyse!$E$107="X",INDIRECT("'DATA - økonomi'!AC"&amp;4+15*$A41+4*$A41+5),0)+IF(Analyse!$E$108="X",INDIRECT("'DATA - økonomi'!AC"&amp;4+15*$A41+4*$A41+6),0)+IF(Analyse!$E$109="X",INDIRECT("'DATA - økonomi'!AC"&amp;4+15*$A41+4*$A41+7),0)+IF(Analyse!$E$110="X",INDIRECT("'DATA - økonomi'!AC"&amp;4+15*$A41+4*$A41+8),0)+IF(Analyse!$E$111="X",INDIRECT("'DATA - økonomi'!AC"&amp;4+15*$A41+4*$A41+9),0)+IF(Analyse!$E$112="X",INDIRECT("'DATA - økonomi'!AC"&amp;4+15*$A41+4*$A41+10),0)+IF(Analyse!$E$115="X",INDIRECT("'DATA - økonomi'!AC"&amp;4+15*$A41+4*$A41+11),0)+IF(Analyse!$E$116="X",INDIRECT("'DATA - økonomi'!AC"&amp;4+15*$A41+4*$A41+12),0)+IF(Analyse!$E$117="X",INDIRECT("'DATA - økonomi'!AC"&amp;4+15*$A41+4*$A41+13),0)+IF(Analyse!$E$129="X",INDIRECT("'DATA - økonomi'!AC"&amp;4+15*$A41+4*$A41+14),0)</f>
        <v>0</v>
      </c>
      <c r="AD41" s="42">
        <f ca="1">IF(Analyse!$E$3="X",INDIRECT("'DATA - økonomi'!AD"&amp;4+15*$A41+4*$A41+0),0)+IF(Analyse!$E$4="X",INDIRECT("'DATA - økonomi'!AD"&amp;4+15*$A41+4*$A41+1),0)+IF(Analyse!$E$104="X",INDIRECT("'DATA - økonomi'!AD"&amp;4+15*$A41+4*$A41+2),0)+IF(Analyse!$E$105="X",INDIRECT("'DATA - økonomi'!AD"&amp;4+15*$A41+4*$A41+3),0)+IF(Analyse!$E$106="X",INDIRECT("'DATA - økonomi'!AD"&amp;4+15*$A41+4*$A41+4),0)+IF(Analyse!$E$107="X",INDIRECT("'DATA - økonomi'!AD"&amp;4+15*$A41+4*$A41+5),0)+IF(Analyse!$E$108="X",INDIRECT("'DATA - økonomi'!AD"&amp;4+15*$A41+4*$A41+6),0)+IF(Analyse!$E$109="X",INDIRECT("'DATA - økonomi'!AD"&amp;4+15*$A41+4*$A41+7),0)+IF(Analyse!$E$110="X",INDIRECT("'DATA - økonomi'!AD"&amp;4+15*$A41+4*$A41+8),0)+IF(Analyse!$E$111="X",INDIRECT("'DATA - økonomi'!AD"&amp;4+15*$A41+4*$A41+9),0)+IF(Analyse!$E$112="X",INDIRECT("'DATA - økonomi'!AD"&amp;4+15*$A41+4*$A41+10),0)+IF(Analyse!$E$115="X",INDIRECT("'DATA - økonomi'!AD"&amp;4+15*$A41+4*$A41+11),0)+IF(Analyse!$E$116="X",INDIRECT("'DATA - økonomi'!AD"&amp;4+15*$A41+4*$A41+12),0)+IF(Analyse!$E$117="X",INDIRECT("'DATA - økonomi'!AD"&amp;4+15*$A41+4*$A41+13),0)+IF(Analyse!$E$129="X",INDIRECT("'DATA - økonomi'!AD"&amp;4+15*$A41+4*$A41+14),0)</f>
        <v>0</v>
      </c>
      <c r="AE41" s="42">
        <f ca="1">IF(Analyse!$E$3="X",INDIRECT("'DATA - økonomi'!AE"&amp;4+15*$A41+4*$A41+0),0)+IF(Analyse!$E$4="X",INDIRECT("'DATA - økonomi'!AE"&amp;4+15*$A41+4*$A41+1),0)+IF(Analyse!$E$104="X",INDIRECT("'DATA - økonomi'!AE"&amp;4+15*$A41+4*$A41+2),0)+IF(Analyse!$E$105="X",INDIRECT("'DATA - økonomi'!AE"&amp;4+15*$A41+4*$A41+3),0)+IF(Analyse!$E$106="X",INDIRECT("'DATA - økonomi'!AE"&amp;4+15*$A41+4*$A41+4),0)+IF(Analyse!$E$107="X",INDIRECT("'DATA - økonomi'!AE"&amp;4+15*$A41+4*$A41+5),0)+IF(Analyse!$E$108="X",INDIRECT("'DATA - økonomi'!AE"&amp;4+15*$A41+4*$A41+6),0)+IF(Analyse!$E$109="X",INDIRECT("'DATA - økonomi'!AE"&amp;4+15*$A41+4*$A41+7),0)+IF(Analyse!$E$110="X",INDIRECT("'DATA - økonomi'!AE"&amp;4+15*$A41+4*$A41+8),0)+IF(Analyse!$E$111="X",INDIRECT("'DATA - økonomi'!AE"&amp;4+15*$A41+4*$A41+9),0)+IF(Analyse!$E$112="X",INDIRECT("'DATA - økonomi'!AE"&amp;4+15*$A41+4*$A41+10),0)+IF(Analyse!$E$115="X",INDIRECT("'DATA - økonomi'!AE"&amp;4+15*$A41+4*$A41+11),0)+IF(Analyse!$E$116="X",INDIRECT("'DATA - økonomi'!AE"&amp;4+15*$A41+4*$A41+12),0)+IF(Analyse!$E$117="X",INDIRECT("'DATA - økonomi'!AE"&amp;4+15*$A41+4*$A41+13),0)+IF(Analyse!$E$129="X",INDIRECT("'DATA - økonomi'!AE"&amp;4+15*$A41+4*$A41+14),0)</f>
        <v>0</v>
      </c>
      <c r="AF41" s="42">
        <f ca="1">IF(Analyse!$E$3="X",INDIRECT("'DATA - økonomi'!AF"&amp;4+15*$A41+4*$A41+0),0)+IF(Analyse!$E$4="X",INDIRECT("'DATA - økonomi'!AF"&amp;4+15*$A41+4*$A41+1),0)+IF(Analyse!$E$104="X",INDIRECT("'DATA - økonomi'!AF"&amp;4+15*$A41+4*$A41+2),0)+IF(Analyse!$E$105="X",INDIRECT("'DATA - økonomi'!AF"&amp;4+15*$A41+4*$A41+3),0)+IF(Analyse!$E$106="X",INDIRECT("'DATA - økonomi'!AF"&amp;4+15*$A41+4*$A41+4),0)+IF(Analyse!$E$107="X",INDIRECT("'DATA - økonomi'!AF"&amp;4+15*$A41+4*$A41+5),0)+IF(Analyse!$E$108="X",INDIRECT("'DATA - økonomi'!AF"&amp;4+15*$A41+4*$A41+6),0)+IF(Analyse!$E$109="X",INDIRECT("'DATA - økonomi'!AF"&amp;4+15*$A41+4*$A41+7),0)+IF(Analyse!$E$110="X",INDIRECT("'DATA - økonomi'!AF"&amp;4+15*$A41+4*$A41+8),0)+IF(Analyse!$E$111="X",INDIRECT("'DATA - økonomi'!AF"&amp;4+15*$A41+4*$A41+9),0)+IF(Analyse!$E$112="X",INDIRECT("'DATA - økonomi'!AF"&amp;4+15*$A41+4*$A41+10),0)+IF(Analyse!$E$115="X",INDIRECT("'DATA - økonomi'!AF"&amp;4+15*$A41+4*$A41+11),0)+IF(Analyse!$E$116="X",INDIRECT("'DATA - økonomi'!AF"&amp;4+15*$A41+4*$A41+12),0)+IF(Analyse!$E$117="X",INDIRECT("'DATA - økonomi'!AF"&amp;4+15*$A41+4*$A41+13),0)+IF(Analyse!$E$129="X",INDIRECT("'DATA - økonomi'!AF"&amp;4+15*$A41+4*$A41+14),0)</f>
        <v>0</v>
      </c>
      <c r="AG41" s="42">
        <f ca="1">IF(Analyse!$E$3="X",INDIRECT("'DATA - økonomi'!AG"&amp;4+15*$A41+4*$A41+0),0)+IF(Analyse!$E$4="X",INDIRECT("'DATA - økonomi'!AG"&amp;4+15*$A41+4*$A41+1),0)+IF(Analyse!$E$104="X",INDIRECT("'DATA - økonomi'!AG"&amp;4+15*$A41+4*$A41+2),0)+IF(Analyse!$E$105="X",INDIRECT("'DATA - økonomi'!AG"&amp;4+15*$A41+4*$A41+3),0)+IF(Analyse!$E$106="X",INDIRECT("'DATA - økonomi'!AG"&amp;4+15*$A41+4*$A41+4),0)+IF(Analyse!$E$107="X",INDIRECT("'DATA - økonomi'!AG"&amp;4+15*$A41+4*$A41+5),0)+IF(Analyse!$E$108="X",INDIRECT("'DATA - økonomi'!AG"&amp;4+15*$A41+4*$A41+6),0)+IF(Analyse!$E$109="X",INDIRECT("'DATA - økonomi'!AG"&amp;4+15*$A41+4*$A41+7),0)+IF(Analyse!$E$110="X",INDIRECT("'DATA - økonomi'!AG"&amp;4+15*$A41+4*$A41+8),0)+IF(Analyse!$E$111="X",INDIRECT("'DATA - økonomi'!AG"&amp;4+15*$A41+4*$A41+9),0)+IF(Analyse!$E$112="X",INDIRECT("'DATA - økonomi'!AG"&amp;4+15*$A41+4*$A41+10),0)+IF(Analyse!$E$115="X",INDIRECT("'DATA - økonomi'!AG"&amp;4+15*$A41+4*$A41+11),0)+IF(Analyse!$E$116="X",INDIRECT("'DATA - økonomi'!AG"&amp;4+15*$A41+4*$A41+12),0)+IF(Analyse!$E$117="X",INDIRECT("'DATA - økonomi'!AG"&amp;4+15*$A41+4*$A41+13),0)+IF(Analyse!$E$129="X",INDIRECT("'DATA - økonomi'!AG"&amp;4+15*$A41+4*$A41+14),0)</f>
        <v>0</v>
      </c>
      <c r="AH41" s="42">
        <f ca="1">IF(Analyse!$E$3="X",INDIRECT("'DATA - økonomi'!AH"&amp;4+15*$A41+4*$A41+0),0)+IF(Analyse!$E$4="X",INDIRECT("'DATA - økonomi'!AH"&amp;4+15*$A41+4*$A41+1),0)+IF(Analyse!$E$104="X",INDIRECT("'DATA - økonomi'!AH"&amp;4+15*$A41+4*$A41+2),0)+IF(Analyse!$E$105="X",INDIRECT("'DATA - økonomi'!AH"&amp;4+15*$A41+4*$A41+3),0)+IF(Analyse!$E$106="X",INDIRECT("'DATA - økonomi'!AH"&amp;4+15*$A41+4*$A41+4),0)+IF(Analyse!$E$107="X",INDIRECT("'DATA - økonomi'!AH"&amp;4+15*$A41+4*$A41+5),0)+IF(Analyse!$E$108="X",INDIRECT("'DATA - økonomi'!AH"&amp;4+15*$A41+4*$A41+6),0)+IF(Analyse!$E$109="X",INDIRECT("'DATA - økonomi'!AH"&amp;4+15*$A41+4*$A41+7),0)+IF(Analyse!$E$110="X",INDIRECT("'DATA - økonomi'!AH"&amp;4+15*$A41+4*$A41+8),0)+IF(Analyse!$E$111="X",INDIRECT("'DATA - økonomi'!AH"&amp;4+15*$A41+4*$A41+9),0)+IF(Analyse!$E$112="X",INDIRECT("'DATA - økonomi'!AH"&amp;4+15*$A41+4*$A41+10),0)+IF(Analyse!$E$115="X",INDIRECT("'DATA - økonomi'!AH"&amp;4+15*$A41+4*$A41+11),0)+IF(Analyse!$E$116="X",INDIRECT("'DATA - økonomi'!AH"&amp;4+15*$A41+4*$A41+12),0)+IF(Analyse!$E$117="X",INDIRECT("'DATA - økonomi'!AH"&amp;4+15*$A41+4*$A41+13),0)+IF(Analyse!$E$129="X",INDIRECT("'DATA - økonomi'!AH"&amp;4+15*$A41+4*$A41+14),0)</f>
        <v>0</v>
      </c>
      <c r="AI41" s="42">
        <f ca="1">IF(Analyse!$E$3="X",INDIRECT("'DATA - økonomi'!AI"&amp;4+15*$A41+4*$A41+0),0)+IF(Analyse!$E$4="X",INDIRECT("'DATA - økonomi'!AI"&amp;4+15*$A41+4*$A41+1),0)+IF(Analyse!$E$104="X",INDIRECT("'DATA - økonomi'!AI"&amp;4+15*$A41+4*$A41+2),0)+IF(Analyse!$E$105="X",INDIRECT("'DATA - økonomi'!AI"&amp;4+15*$A41+4*$A41+3),0)+IF(Analyse!$E$106="X",INDIRECT("'DATA - økonomi'!AI"&amp;4+15*$A41+4*$A41+4),0)+IF(Analyse!$E$107="X",INDIRECT("'DATA - økonomi'!AI"&amp;4+15*$A41+4*$A41+5),0)+IF(Analyse!$E$108="X",INDIRECT("'DATA - økonomi'!AI"&amp;4+15*$A41+4*$A41+6),0)+IF(Analyse!$E$109="X",INDIRECT("'DATA - økonomi'!AI"&amp;4+15*$A41+4*$A41+7),0)+IF(Analyse!$E$110="X",INDIRECT("'DATA - økonomi'!AI"&amp;4+15*$A41+4*$A41+8),0)+IF(Analyse!$E$111="X",INDIRECT("'DATA - økonomi'!AI"&amp;4+15*$A41+4*$A41+9),0)+IF(Analyse!$E$112="X",INDIRECT("'DATA - økonomi'!AI"&amp;4+15*$A41+4*$A41+10),0)+IF(Analyse!$E$115="X",INDIRECT("'DATA - økonomi'!AI"&amp;4+15*$A41+4*$A41+11),0)+IF(Analyse!$E$116="X",INDIRECT("'DATA - økonomi'!AI"&amp;4+15*$A41+4*$A41+12),0)+IF(Analyse!$E$117="X",INDIRECT("'DATA - økonomi'!AI"&amp;4+15*$A41+4*$A41+13),0)+IF(Analyse!$E$129="X",INDIRECT("'DATA - økonomi'!AI"&amp;4+15*$A41+4*$A41+14),0)</f>
        <v>0</v>
      </c>
      <c r="AJ41" s="42">
        <f ca="1">IF(Analyse!$E$3="X",INDIRECT("'DATA - økonomi'!AJ"&amp;4+15*$A41+4*$A41+0),0)+IF(Analyse!$E$4="X",INDIRECT("'DATA - økonomi'!AJ"&amp;4+15*$A41+4*$A41+1),0)+IF(Analyse!$E$104="X",INDIRECT("'DATA - økonomi'!AJ"&amp;4+15*$A41+4*$A41+2),0)+IF(Analyse!$E$105="X",INDIRECT("'DATA - økonomi'!AJ"&amp;4+15*$A41+4*$A41+3),0)+IF(Analyse!$E$106="X",INDIRECT("'DATA - økonomi'!AJ"&amp;4+15*$A41+4*$A41+4),0)+IF(Analyse!$E$107="X",INDIRECT("'DATA - økonomi'!AJ"&amp;4+15*$A41+4*$A41+5),0)+IF(Analyse!$E$108="X",INDIRECT("'DATA - økonomi'!AJ"&amp;4+15*$A41+4*$A41+6),0)+IF(Analyse!$E$109="X",INDIRECT("'DATA - økonomi'!AJ"&amp;4+15*$A41+4*$A41+7),0)+IF(Analyse!$E$110="X",INDIRECT("'DATA - økonomi'!AJ"&amp;4+15*$A41+4*$A41+8),0)+IF(Analyse!$E$111="X",INDIRECT("'DATA - økonomi'!AJ"&amp;4+15*$A41+4*$A41+9),0)+IF(Analyse!$E$112="X",INDIRECT("'DATA - økonomi'!AJ"&amp;4+15*$A41+4*$A41+10),0)+IF(Analyse!$E$115="X",INDIRECT("'DATA - økonomi'!AJ"&amp;4+15*$A41+4*$A41+11),0)+IF(Analyse!$E$116="X",INDIRECT("'DATA - økonomi'!AJ"&amp;4+15*$A41+4*$A41+12),0)+IF(Analyse!$E$117="X",INDIRECT("'DATA - økonomi'!AJ"&amp;4+15*$A41+4*$A41+13),0)+IF(Analyse!$E$129="X",INDIRECT("'DATA - økonomi'!AJ"&amp;4+15*$A41+4*$A41+14),0)</f>
        <v>0</v>
      </c>
      <c r="AK41" s="42">
        <f ca="1">IF(Analyse!$E$3="X",INDIRECT("'DATA - økonomi'!AK"&amp;4+15*$A41+4*$A41+0),0)+IF(Analyse!$E$4="X",INDIRECT("'DATA - økonomi'!AK"&amp;4+15*$A41+4*$A41+1),0)+IF(Analyse!$E$104="X",INDIRECT("'DATA - økonomi'!AK"&amp;4+15*$A41+4*$A41+2),0)+IF(Analyse!$E$105="X",INDIRECT("'DATA - økonomi'!AK"&amp;4+15*$A41+4*$A41+3),0)+IF(Analyse!$E$106="X",INDIRECT("'DATA - økonomi'!AK"&amp;4+15*$A41+4*$A41+4),0)+IF(Analyse!$E$107="X",INDIRECT("'DATA - økonomi'!AK"&amp;4+15*$A41+4*$A41+5),0)+IF(Analyse!$E$108="X",INDIRECT("'DATA - økonomi'!AK"&amp;4+15*$A41+4*$A41+6),0)+IF(Analyse!$E$109="X",INDIRECT("'DATA - økonomi'!AK"&amp;4+15*$A41+4*$A41+7),0)+IF(Analyse!$E$110="X",INDIRECT("'DATA - økonomi'!AK"&amp;4+15*$A41+4*$A41+8),0)+IF(Analyse!$E$111="X",INDIRECT("'DATA - økonomi'!AK"&amp;4+15*$A41+4*$A41+9),0)+IF(Analyse!$E$112="X",INDIRECT("'DATA - økonomi'!AK"&amp;4+15*$A41+4*$A41+10),0)+IF(Analyse!$E$115="X",INDIRECT("'DATA - økonomi'!AK"&amp;4+15*$A41+4*$A41+11),0)+IF(Analyse!$E$116="X",INDIRECT("'DATA - økonomi'!AK"&amp;4+15*$A41+4*$A41+12),0)+IF(Analyse!$E$117="X",INDIRECT("'DATA - økonomi'!AK"&amp;4+15*$A41+4*$A41+13),0)+IF(Analyse!$E$129="X",INDIRECT("'DATA - økonomi'!AK"&amp;4+15*$A41+4*$A41+14),0)</f>
        <v>0</v>
      </c>
      <c r="AL41" s="42">
        <f ca="1">IF(Analyse!$E$3="X",INDIRECT("'DATA - økonomi'!AL"&amp;4+15*$A41+4*$A41+0),0)+IF(Analyse!$E$4="X",INDIRECT("'DATA - økonomi'!AL"&amp;4+15*$A41+4*$A41+1),0)+IF(Analyse!$E$104="X",INDIRECT("'DATA - økonomi'!AL"&amp;4+15*$A41+4*$A41+2),0)+IF(Analyse!$E$105="X",INDIRECT("'DATA - økonomi'!AL"&amp;4+15*$A41+4*$A41+3),0)+IF(Analyse!$E$106="X",INDIRECT("'DATA - økonomi'!AL"&amp;4+15*$A41+4*$A41+4),0)+IF(Analyse!$E$107="X",INDIRECT("'DATA - økonomi'!AL"&amp;4+15*$A41+4*$A41+5),0)+IF(Analyse!$E$108="X",INDIRECT("'DATA - økonomi'!AL"&amp;4+15*$A41+4*$A41+6),0)+IF(Analyse!$E$109="X",INDIRECT("'DATA - økonomi'!AL"&amp;4+15*$A41+4*$A41+7),0)+IF(Analyse!$E$110="X",INDIRECT("'DATA - økonomi'!AL"&amp;4+15*$A41+4*$A41+8),0)+IF(Analyse!$E$111="X",INDIRECT("'DATA - økonomi'!AL"&amp;4+15*$A41+4*$A41+9),0)+IF(Analyse!$E$112="X",INDIRECT("'DATA - økonomi'!AL"&amp;4+15*$A41+4*$A41+10),0)+IF(Analyse!$E$115="X",INDIRECT("'DATA - økonomi'!AL"&amp;4+15*$A41+4*$A41+11),0)+IF(Analyse!$E$116="X",INDIRECT("'DATA - økonomi'!AL"&amp;4+15*$A41+4*$A41+12),0)+IF(Analyse!$E$117="X",INDIRECT("'DATA - økonomi'!AL"&amp;4+15*$A41+4*$A41+13),0)+IF(Analyse!$E$129="X",INDIRECT("'DATA - økonomi'!AL"&amp;4+15*$A41+4*$A41+14),0)</f>
        <v>0</v>
      </c>
      <c r="AM41" s="36"/>
      <c r="AN41" s="41" t="s">
        <v>49</v>
      </c>
      <c r="AO41" s="42">
        <f t="shared" ca="1" si="10"/>
        <v>35611.988000000005</v>
      </c>
      <c r="AP41" s="42">
        <f t="shared" ca="1" si="11"/>
        <v>35434.883999999998</v>
      </c>
      <c r="AQ41" s="42">
        <f t="shared" ca="1" si="12"/>
        <v>35611.988000000005</v>
      </c>
      <c r="AR41" s="42">
        <f t="shared" ca="1" si="13"/>
        <v>35434.883999999998</v>
      </c>
      <c r="AS41" s="42">
        <f t="shared" ca="1" si="14"/>
        <v>35416.303999999996</v>
      </c>
      <c r="AT41" s="42">
        <f t="shared" ca="1" si="15"/>
        <v>35403.853999999999</v>
      </c>
      <c r="AU41" s="42">
        <f t="shared" ca="1" si="16"/>
        <v>35572.5</v>
      </c>
      <c r="AV41" s="42">
        <f t="shared" ca="1" si="17"/>
        <v>35518.144</v>
      </c>
      <c r="AW41" s="42">
        <f t="shared" ca="1" si="18"/>
        <v>35453.423999999999</v>
      </c>
      <c r="AX41" s="42">
        <f t="shared" ca="1" si="19"/>
        <v>35330.373</v>
      </c>
      <c r="AY41" s="36"/>
    </row>
    <row r="42" spans="1:51" x14ac:dyDescent="0.25">
      <c r="A42" s="38">
        <v>38</v>
      </c>
      <c r="B42" s="41" t="s">
        <v>50</v>
      </c>
      <c r="C42" s="42">
        <f ca="1">IF(Analyse!$E$3="X",INDIRECT("'DATA - økonomi'!C"&amp;4+15*$A42+4*$A42+0),0)+IF(Analyse!$E$4="X",INDIRECT("'DATA - økonomi'!C"&amp;4+15*$A42+4*$A42+1),0)+IF(Analyse!$E$104="X",INDIRECT("'DATA - økonomi'!C"&amp;4+15*$A42+4*$A42+2),0)+IF(Analyse!$E$105="X",INDIRECT("'DATA - økonomi'!C"&amp;4+15*$A42+4*$A42+3),0)+IF(Analyse!$E$106="X",INDIRECT("'DATA - økonomi'!C"&amp;4+15*$A42+4*$A42+4),0)+IF(Analyse!$E$107="X",INDIRECT("'DATA - økonomi'!C"&amp;4+15*$A42+4*$A42+5),0)+IF(Analyse!$E$108="X",INDIRECT("'DATA - økonomi'!C"&amp;4+15*$A42+4*$A42+6),0)+IF(Analyse!$E$109="X",INDIRECT("'DATA - økonomi'!C"&amp;4+15*$A42+4*$A42+7),0)+IF(Analyse!$E$110="X",INDIRECT("'DATA - økonomi'!C"&amp;4+15*$A42+4*$A42+8),0)+IF(Analyse!$E$111="X",INDIRECT("'DATA - økonomi'!C"&amp;4+15*$A42+4*$A42+9),0)+IF(Analyse!$E$112="X",INDIRECT("'DATA - økonomi'!C"&amp;4+15*$A42+4*$A42+10),0)+IF(Analyse!$E$115="X",INDIRECT("'DATA - økonomi'!C"&amp;4+15*$A42+4*$A42+11),0)+IF(Analyse!$E$116="X",INDIRECT("'DATA - økonomi'!C"&amp;4+15*$A42+4*$A42+12),0)+IF(Analyse!$E$117="X",INDIRECT("'DATA - økonomi'!C"&amp;4+15*$A42+4*$A42+13),0)+IF(Analyse!$E$129="X",INDIRECT("'DATA - økonomi'!C"&amp;4+15*$A42+4*$A42+14),0)</f>
        <v>0</v>
      </c>
      <c r="D42" s="42">
        <f ca="1">IF(Analyse!$E$3="X",INDIRECT("'DATA - økonomi'!D"&amp;4+15*$A42+4*$A42+0),0)+IF(Analyse!$E$4="X",INDIRECT("'DATA - økonomi'!D"&amp;4+15*$A42+4*$A42+1),0)+IF(Analyse!$E$104="X",INDIRECT("'DATA - økonomi'!D"&amp;4+15*$A42+4*$A42+2),0)+IF(Analyse!$E$105="X",INDIRECT("'DATA - økonomi'!D"&amp;4+15*$A42+4*$A42+3),0)+IF(Analyse!$E$106="X",INDIRECT("'DATA - økonomi'!D"&amp;4+15*$A42+4*$A42+4),0)+IF(Analyse!$E$107="X",INDIRECT("'DATA - økonomi'!D"&amp;4+15*$A42+4*$A42+5),0)+IF(Analyse!$E$108="X",INDIRECT("'DATA - økonomi'!D"&amp;4+15*$A42+4*$A42+6),0)+IF(Analyse!$E$109="X",INDIRECT("'DATA - økonomi'!D"&amp;4+15*$A42+4*$A42+7),0)+IF(Analyse!$E$110="X",INDIRECT("'DATA - økonomi'!D"&amp;4+15*$A42+4*$A42+8),0)+IF(Analyse!$E$111="X",INDIRECT("'DATA - økonomi'!D"&amp;4+15*$A42+4*$A42+9),0)+IF(Analyse!$E$112="X",INDIRECT("'DATA - økonomi'!D"&amp;4+15*$A42+4*$A42+10),0)+IF(Analyse!$E$115="X",INDIRECT("'DATA - økonomi'!D"&amp;4+15*$A42+4*$A42+11),0)+IF(Analyse!$E$116="X",INDIRECT("'DATA - økonomi'!D"&amp;4+15*$A42+4*$A42+12),0)+IF(Analyse!$E$117="X",INDIRECT("'DATA - økonomi'!D"&amp;4+15*$A42+4*$A42+13),0)+IF(Analyse!$E$129="X",INDIRECT("'DATA - økonomi'!D"&amp;4+15*$A42+4*$A42+14),0)</f>
        <v>0</v>
      </c>
      <c r="E42" s="42">
        <f ca="1">IF(Analyse!$E$3="X",INDIRECT("'DATA - økonomi'!E"&amp;4+15*$A42+4*$A42+0),0)+IF(Analyse!$E$4="X",INDIRECT("'DATA - økonomi'!E"&amp;4+15*$A42+4*$A42+1),0)+IF(Analyse!$E$104="X",INDIRECT("'DATA - økonomi'!E"&amp;4+15*$A42+4*$A42+2),0)+IF(Analyse!$E$105="X",INDIRECT("'DATA - økonomi'!E"&amp;4+15*$A42+4*$A42+3),0)+IF(Analyse!$E$106="X",INDIRECT("'DATA - økonomi'!E"&amp;4+15*$A42+4*$A42+4),0)+IF(Analyse!$E$107="X",INDIRECT("'DATA - økonomi'!E"&amp;4+15*$A42+4*$A42+5),0)+IF(Analyse!$E$108="X",INDIRECT("'DATA - økonomi'!E"&amp;4+15*$A42+4*$A42+6),0)+IF(Analyse!$E$109="X",INDIRECT("'DATA - økonomi'!E"&amp;4+15*$A42+4*$A42+7),0)+IF(Analyse!$E$110="X",INDIRECT("'DATA - økonomi'!E"&amp;4+15*$A42+4*$A42+8),0)+IF(Analyse!$E$111="X",INDIRECT("'DATA - økonomi'!E"&amp;4+15*$A42+4*$A42+9),0)+IF(Analyse!$E$112="X",INDIRECT("'DATA - økonomi'!E"&amp;4+15*$A42+4*$A42+10),0)+IF(Analyse!$E$115="X",INDIRECT("'DATA - økonomi'!E"&amp;4+15*$A42+4*$A42+11),0)+IF(Analyse!$E$116="X",INDIRECT("'DATA - økonomi'!E"&amp;4+15*$A42+4*$A42+12),0)+IF(Analyse!$E$117="X",INDIRECT("'DATA - økonomi'!E"&amp;4+15*$A42+4*$A42+13),0)+IF(Analyse!$E$129="X",INDIRECT("'DATA - økonomi'!E"&amp;4+15*$A42+4*$A42+14),0)</f>
        <v>0</v>
      </c>
      <c r="F42" s="42">
        <f ca="1">IF(Analyse!$E$3="X",INDIRECT("'DATA - økonomi'!F"&amp;4+15*$A42+4*$A42+0),0)+IF(Analyse!$E$4="X",INDIRECT("'DATA - økonomi'!F"&amp;4+15*$A42+4*$A42+1),0)+IF(Analyse!$E$104="X",INDIRECT("'DATA - økonomi'!F"&amp;4+15*$A42+4*$A42+2),0)+IF(Analyse!$E$105="X",INDIRECT("'DATA - økonomi'!F"&amp;4+15*$A42+4*$A42+3),0)+IF(Analyse!$E$106="X",INDIRECT("'DATA - økonomi'!F"&amp;4+15*$A42+4*$A42+4),0)+IF(Analyse!$E$107="X",INDIRECT("'DATA - økonomi'!F"&amp;4+15*$A42+4*$A42+5),0)+IF(Analyse!$E$108="X",INDIRECT("'DATA - økonomi'!F"&amp;4+15*$A42+4*$A42+6),0)+IF(Analyse!$E$109="X",INDIRECT("'DATA - økonomi'!F"&amp;4+15*$A42+4*$A42+7),0)+IF(Analyse!$E$110="X",INDIRECT("'DATA - økonomi'!F"&amp;4+15*$A42+4*$A42+8),0)+IF(Analyse!$E$111="X",INDIRECT("'DATA - økonomi'!F"&amp;4+15*$A42+4*$A42+9),0)+IF(Analyse!$E$112="X",INDIRECT("'DATA - økonomi'!F"&amp;4+15*$A42+4*$A42+10),0)+IF(Analyse!$E$115="X",INDIRECT("'DATA - økonomi'!F"&amp;4+15*$A42+4*$A42+11),0)+IF(Analyse!$E$116="X",INDIRECT("'DATA - økonomi'!F"&amp;4+15*$A42+4*$A42+12),0)+IF(Analyse!$E$117="X",INDIRECT("'DATA - økonomi'!F"&amp;4+15*$A42+4*$A42+13),0)+IF(Analyse!$E$129="X",INDIRECT("'DATA - økonomi'!F"&amp;4+15*$A42+4*$A42+14),0)</f>
        <v>0</v>
      </c>
      <c r="G42" s="42">
        <f ca="1">IF(Analyse!$E$3="X",INDIRECT("'DATA - økonomi'!G"&amp;4+15*$A42+4*$A42+0),0)+IF(Analyse!$E$4="X",INDIRECT("'DATA - økonomi'!G"&amp;4+15*$A42+4*$A42+1),0)+IF(Analyse!$E$104="X",INDIRECT("'DATA - økonomi'!G"&amp;4+15*$A42+4*$A42+2),0)+IF(Analyse!$E$105="X",INDIRECT("'DATA - økonomi'!G"&amp;4+15*$A42+4*$A42+3),0)+IF(Analyse!$E$106="X",INDIRECT("'DATA - økonomi'!G"&amp;4+15*$A42+4*$A42+4),0)+IF(Analyse!$E$107="X",INDIRECT("'DATA - økonomi'!G"&amp;4+15*$A42+4*$A42+5),0)+IF(Analyse!$E$108="X",INDIRECT("'DATA - økonomi'!G"&amp;4+15*$A42+4*$A42+6),0)+IF(Analyse!$E$109="X",INDIRECT("'DATA - økonomi'!G"&amp;4+15*$A42+4*$A42+7),0)+IF(Analyse!$E$110="X",INDIRECT("'DATA - økonomi'!G"&amp;4+15*$A42+4*$A42+8),0)+IF(Analyse!$E$111="X",INDIRECT("'DATA - økonomi'!G"&amp;4+15*$A42+4*$A42+9),0)+IF(Analyse!$E$112="X",INDIRECT("'DATA - økonomi'!G"&amp;4+15*$A42+4*$A42+10),0)+IF(Analyse!$E$115="X",INDIRECT("'DATA - økonomi'!G"&amp;4+15*$A42+4*$A42+11),0)+IF(Analyse!$E$116="X",INDIRECT("'DATA - økonomi'!G"&amp;4+15*$A42+4*$A42+12),0)+IF(Analyse!$E$117="X",INDIRECT("'DATA - økonomi'!G"&amp;4+15*$A42+4*$A42+13),0)+IF(Analyse!$E$129="X",INDIRECT("'DATA - økonomi'!G"&amp;4+15*$A42+4*$A42+14),0)</f>
        <v>0</v>
      </c>
      <c r="H42" s="42">
        <f ca="1">IF(Analyse!$E$3="X",INDIRECT("'DATA - økonomi'!H"&amp;4+15*$A42+4*$A42+0),0)+IF(Analyse!$E$4="X",INDIRECT("'DATA - økonomi'!H"&amp;4+15*$A42+4*$A42+1),0)+IF(Analyse!$E$104="X",INDIRECT("'DATA - økonomi'!H"&amp;4+15*$A42+4*$A42+2),0)+IF(Analyse!$E$105="X",INDIRECT("'DATA - økonomi'!H"&amp;4+15*$A42+4*$A42+3),0)+IF(Analyse!$E$106="X",INDIRECT("'DATA - økonomi'!H"&amp;4+15*$A42+4*$A42+4),0)+IF(Analyse!$E$107="X",INDIRECT("'DATA - økonomi'!H"&amp;4+15*$A42+4*$A42+5),0)+IF(Analyse!$E$108="X",INDIRECT("'DATA - økonomi'!H"&amp;4+15*$A42+4*$A42+6),0)+IF(Analyse!$E$109="X",INDIRECT("'DATA - økonomi'!H"&amp;4+15*$A42+4*$A42+7),0)+IF(Analyse!$E$110="X",INDIRECT("'DATA - økonomi'!H"&amp;4+15*$A42+4*$A42+8),0)+IF(Analyse!$E$111="X",INDIRECT("'DATA - økonomi'!H"&amp;4+15*$A42+4*$A42+9),0)+IF(Analyse!$E$112="X",INDIRECT("'DATA - økonomi'!H"&amp;4+15*$A42+4*$A42+10),0)+IF(Analyse!$E$115="X",INDIRECT("'DATA - økonomi'!H"&amp;4+15*$A42+4*$A42+11),0)+IF(Analyse!$E$116="X",INDIRECT("'DATA - økonomi'!H"&amp;4+15*$A42+4*$A42+12),0)+IF(Analyse!$E$117="X",INDIRECT("'DATA - økonomi'!H"&amp;4+15*$A42+4*$A42+13),0)+IF(Analyse!$E$129="X",INDIRECT("'DATA - økonomi'!H"&amp;4+15*$A42+4*$A42+14),0)</f>
        <v>0</v>
      </c>
      <c r="I42" s="42">
        <f ca="1">IF(Analyse!$E$3="X",INDIRECT("'DATA - økonomi'!I"&amp;4+15*$A42+4*$A42+0),0)+IF(Analyse!$E$4="X",INDIRECT("'DATA - økonomi'!I"&amp;4+15*$A42+4*$A42+1),0)+IF(Analyse!$E$104="X",INDIRECT("'DATA - økonomi'!I"&amp;4+15*$A42+4*$A42+2),0)+IF(Analyse!$E$105="X",INDIRECT("'DATA - økonomi'!I"&amp;4+15*$A42+4*$A42+3),0)+IF(Analyse!$E$106="X",INDIRECT("'DATA - økonomi'!I"&amp;4+15*$A42+4*$A42+4),0)+IF(Analyse!$E$107="X",INDIRECT("'DATA - økonomi'!I"&amp;4+15*$A42+4*$A42+5),0)+IF(Analyse!$E$108="X",INDIRECT("'DATA - økonomi'!I"&amp;4+15*$A42+4*$A42+6),0)+IF(Analyse!$E$109="X",INDIRECT("'DATA - økonomi'!I"&amp;4+15*$A42+4*$A42+7),0)+IF(Analyse!$E$110="X",INDIRECT("'DATA - økonomi'!I"&amp;4+15*$A42+4*$A42+8),0)+IF(Analyse!$E$111="X",INDIRECT("'DATA - økonomi'!I"&amp;4+15*$A42+4*$A42+9),0)+IF(Analyse!$E$112="X",INDIRECT("'DATA - økonomi'!I"&amp;4+15*$A42+4*$A42+10),0)+IF(Analyse!$E$115="X",INDIRECT("'DATA - økonomi'!I"&amp;4+15*$A42+4*$A42+11),0)+IF(Analyse!$E$116="X",INDIRECT("'DATA - økonomi'!I"&amp;4+15*$A42+4*$A42+12),0)+IF(Analyse!$E$117="X",INDIRECT("'DATA - økonomi'!I"&amp;4+15*$A42+4*$A42+13),0)+IF(Analyse!$E$129="X",INDIRECT("'DATA - økonomi'!I"&amp;4+15*$A42+4*$A42+14),0)</f>
        <v>0</v>
      </c>
      <c r="J42" s="42">
        <f ca="1">IF(Analyse!$E$3="X",INDIRECT("'DATA - økonomi'!J"&amp;4+15*$A42+4*$A42+0),0)+IF(Analyse!$E$4="X",INDIRECT("'DATA - økonomi'!J"&amp;4+15*$A42+4*$A42+1),0)+IF(Analyse!$E$104="X",INDIRECT("'DATA - økonomi'!J"&amp;4+15*$A42+4*$A42+2),0)+IF(Analyse!$E$105="X",INDIRECT("'DATA - økonomi'!J"&amp;4+15*$A42+4*$A42+3),0)+IF(Analyse!$E$106="X",INDIRECT("'DATA - økonomi'!J"&amp;4+15*$A42+4*$A42+4),0)+IF(Analyse!$E$107="X",INDIRECT("'DATA - økonomi'!J"&amp;4+15*$A42+4*$A42+5),0)+IF(Analyse!$E$108="X",INDIRECT("'DATA - økonomi'!J"&amp;4+15*$A42+4*$A42+6),0)+IF(Analyse!$E$109="X",INDIRECT("'DATA - økonomi'!J"&amp;4+15*$A42+4*$A42+7),0)+IF(Analyse!$E$110="X",INDIRECT("'DATA - økonomi'!J"&amp;4+15*$A42+4*$A42+8),0)+IF(Analyse!$E$111="X",INDIRECT("'DATA - økonomi'!J"&amp;4+15*$A42+4*$A42+9),0)+IF(Analyse!$E$112="X",INDIRECT("'DATA - økonomi'!J"&amp;4+15*$A42+4*$A42+10),0)+IF(Analyse!$E$115="X",INDIRECT("'DATA - økonomi'!J"&amp;4+15*$A42+4*$A42+11),0)+IF(Analyse!$E$116="X",INDIRECT("'DATA - økonomi'!J"&amp;4+15*$A42+4*$A42+12),0)+IF(Analyse!$E$117="X",INDIRECT("'DATA - økonomi'!J"&amp;4+15*$A42+4*$A42+13),0)+IF(Analyse!$E$129="X",INDIRECT("'DATA - økonomi'!J"&amp;4+15*$A42+4*$A42+14),0)</f>
        <v>0</v>
      </c>
      <c r="K42" s="42">
        <f ca="1">IF(Analyse!$E$3="X",INDIRECT("'DATA - økonomi'!K"&amp;4+15*$A42+4*$A42+0),0)+IF(Analyse!$E$4="X",INDIRECT("'DATA - økonomi'!K"&amp;4+15*$A42+4*$A42+1),0)+IF(Analyse!$E$104="X",INDIRECT("'DATA - økonomi'!K"&amp;4+15*$A42+4*$A42+2),0)+IF(Analyse!$E$105="X",INDIRECT("'DATA - økonomi'!K"&amp;4+15*$A42+4*$A42+3),0)+IF(Analyse!$E$106="X",INDIRECT("'DATA - økonomi'!K"&amp;4+15*$A42+4*$A42+4),0)+IF(Analyse!$E$107="X",INDIRECT("'DATA - økonomi'!K"&amp;4+15*$A42+4*$A42+5),0)+IF(Analyse!$E$108="X",INDIRECT("'DATA - økonomi'!K"&amp;4+15*$A42+4*$A42+6),0)+IF(Analyse!$E$109="X",INDIRECT("'DATA - økonomi'!K"&amp;4+15*$A42+4*$A42+7),0)+IF(Analyse!$E$110="X",INDIRECT("'DATA - økonomi'!K"&amp;4+15*$A42+4*$A42+8),0)+IF(Analyse!$E$111="X",INDIRECT("'DATA - økonomi'!K"&amp;4+15*$A42+4*$A42+9),0)+IF(Analyse!$E$112="X",INDIRECT("'DATA - økonomi'!K"&amp;4+15*$A42+4*$A42+10),0)+IF(Analyse!$E$115="X",INDIRECT("'DATA - økonomi'!K"&amp;4+15*$A42+4*$A42+11),0)+IF(Analyse!$E$116="X",INDIRECT("'DATA - økonomi'!K"&amp;4+15*$A42+4*$A42+12),0)+IF(Analyse!$E$117="X",INDIRECT("'DATA - økonomi'!K"&amp;4+15*$A42+4*$A42+13),0)+IF(Analyse!$E$129="X",INDIRECT("'DATA - økonomi'!K"&amp;4+15*$A42+4*$A42+14),0)</f>
        <v>0</v>
      </c>
      <c r="L42" s="42">
        <f ca="1">IF(Analyse!$E$3="X",INDIRECT("'DATA - økonomi'!L"&amp;4+15*$A42+4*$A42+0),0)+IF(Analyse!$E$4="X",INDIRECT("'DATA - økonomi'!L"&amp;4+15*$A42+4*$A42+1),0)+IF(Analyse!$E$104="X",INDIRECT("'DATA - økonomi'!L"&amp;4+15*$A42+4*$A42+2),0)+IF(Analyse!$E$105="X",INDIRECT("'DATA - økonomi'!L"&amp;4+15*$A42+4*$A42+3),0)+IF(Analyse!$E$106="X",INDIRECT("'DATA - økonomi'!L"&amp;4+15*$A42+4*$A42+4),0)+IF(Analyse!$E$107="X",INDIRECT("'DATA - økonomi'!L"&amp;4+15*$A42+4*$A42+5),0)+IF(Analyse!$E$108="X",INDIRECT("'DATA - økonomi'!L"&amp;4+15*$A42+4*$A42+6),0)+IF(Analyse!$E$109="X",INDIRECT("'DATA - økonomi'!L"&amp;4+15*$A42+4*$A42+7),0)+IF(Analyse!$E$110="X",INDIRECT("'DATA - økonomi'!L"&amp;4+15*$A42+4*$A42+8),0)+IF(Analyse!$E$111="X",INDIRECT("'DATA - økonomi'!L"&amp;4+15*$A42+4*$A42+9),0)+IF(Analyse!$E$112="X",INDIRECT("'DATA - økonomi'!L"&amp;4+15*$A42+4*$A42+10),0)+IF(Analyse!$E$115="X",INDIRECT("'DATA - økonomi'!L"&amp;4+15*$A42+4*$A42+11),0)+IF(Analyse!$E$116="X",INDIRECT("'DATA - økonomi'!L"&amp;4+15*$A42+4*$A42+12),0)+IF(Analyse!$E$117="X",INDIRECT("'DATA - økonomi'!L"&amp;4+15*$A42+4*$A42+13),0)+IF(Analyse!$E$129="X",INDIRECT("'DATA - økonomi'!L"&amp;4+15*$A42+4*$A42+14),0)</f>
        <v>0</v>
      </c>
      <c r="M42" s="42">
        <f ca="1">IF(Analyse!$E$3="X",INDIRECT("'DATA - økonomi'!M"&amp;4+15*$A42+4*$A42+0),0)+IF(Analyse!$E$4="X",INDIRECT("'DATA - økonomi'!M"&amp;4+15*$A42+4*$A42+1),0)+IF(Analyse!$E$104="X",INDIRECT("'DATA - økonomi'!M"&amp;4+15*$A42+4*$A42+2),0)+IF(Analyse!$E$105="X",INDIRECT("'DATA - økonomi'!M"&amp;4+15*$A42+4*$A42+3),0)+IF(Analyse!$E$106="X",INDIRECT("'DATA - økonomi'!M"&amp;4+15*$A42+4*$A42+4),0)+IF(Analyse!$E$107="X",INDIRECT("'DATA - økonomi'!M"&amp;4+15*$A42+4*$A42+5),0)+IF(Analyse!$E$108="X",INDIRECT("'DATA - økonomi'!M"&amp;4+15*$A42+4*$A42+6),0)+IF(Analyse!$E$109="X",INDIRECT("'DATA - økonomi'!M"&amp;4+15*$A42+4*$A42+7),0)+IF(Analyse!$E$110="X",INDIRECT("'DATA - økonomi'!M"&amp;4+15*$A42+4*$A42+8),0)+IF(Analyse!$E$111="X",INDIRECT("'DATA - økonomi'!M"&amp;4+15*$A42+4*$A42+9),0)+IF(Analyse!$E$112="X",INDIRECT("'DATA - økonomi'!M"&amp;4+15*$A42+4*$A42+10),0)+IF(Analyse!$E$115="X",INDIRECT("'DATA - økonomi'!M"&amp;4+15*$A42+4*$A42+11),0)+IF(Analyse!$E$116="X",INDIRECT("'DATA - økonomi'!M"&amp;4+15*$A42+4*$A42+12),0)+IF(Analyse!$E$117="X",INDIRECT("'DATA - økonomi'!M"&amp;4+15*$A42+4*$A42+13),0)+IF(Analyse!$E$129="X",INDIRECT("'DATA - økonomi'!M"&amp;4+15*$A42+4*$A42+14),0)</f>
        <v>0</v>
      </c>
      <c r="N42" s="38"/>
      <c r="O42" s="41" t="s">
        <v>50</v>
      </c>
      <c r="P42" s="42">
        <f ca="1">IF(Analyse!$E$3="X",INDIRECT("'DATA - økonomi'!P"&amp;4+15*$A42+4*$A42+0),0)+IF(Analyse!$E$4="X",INDIRECT("'DATA - økonomi'!P"&amp;4+15*$A42+4*$A42+1),0)+IF(Analyse!$E$104="X",INDIRECT("'DATA - økonomi'!P"&amp;4+15*$A42+4*$A42+2),0)+IF(Analyse!$E$105="X",INDIRECT("'DATA - økonomi'!P"&amp;4+15*$A42+4*$A42+3),0)+IF(Analyse!$E$106="X",INDIRECT("'DATA - økonomi'!P"&amp;4+15*$A42+4*$A42+4),0)+IF(Analyse!$E$107="X",INDIRECT("'DATA - økonomi'!P"&amp;4+15*$A42+4*$A42+5),0)+IF(Analyse!$E$108="X",INDIRECT("'DATA - økonomi'!P"&amp;4+15*$A42+4*$A42+6),0)+IF(Analyse!$E$109="X",INDIRECT("'DATA - økonomi'!P"&amp;4+15*$A42+4*$A42+7),0)+IF(Analyse!$E$110="X",INDIRECT("'DATA - økonomi'!P"&amp;4+15*$A42+4*$A42+8),0)+IF(Analyse!$E$111="X",INDIRECT("'DATA - økonomi'!P"&amp;4+15*$A42+4*$A42+9),0)+IF(Analyse!$E$112="X",INDIRECT("'DATA - økonomi'!P"&amp;4+15*$A42+4*$A42+10),0)+IF(Analyse!$E$115="X",INDIRECT("'DATA - økonomi'!P"&amp;4+15*$A42+4*$A42+11),0)+IF(Analyse!$E$116="X",INDIRECT("'DATA - økonomi'!P"&amp;4+15*$A42+4*$A42+12),0)+IF(Analyse!$E$117="X",INDIRECT("'DATA - økonomi'!P"&amp;4+15*$A42+4*$A42+13),0)+IF(Analyse!$E$129="X",INDIRECT("'DATA - økonomi'!P"&amp;4+15*$A42+4*$A42+14),0)</f>
        <v>0</v>
      </c>
      <c r="Q42" s="42">
        <f ca="1">IF(Analyse!$E$3="X",INDIRECT("'DATA - økonomi'!Q"&amp;4+15*$A42+4*$A42+0),0)+IF(Analyse!$E$4="X",INDIRECT("'DATA - økonomi'!Q"&amp;4+15*$A42+4*$A42+1),0)+IF(Analyse!$E$104="X",INDIRECT("'DATA - økonomi'!Q"&amp;4+15*$A42+4*$A42+2),0)+IF(Analyse!$E$105="X",INDIRECT("'DATA - økonomi'!Q"&amp;4+15*$A42+4*$A42+3),0)+IF(Analyse!$E$106="X",INDIRECT("'DATA - økonomi'!Q"&amp;4+15*$A42+4*$A42+4),0)+IF(Analyse!$E$107="X",INDIRECT("'DATA - økonomi'!Q"&amp;4+15*$A42+4*$A42+5),0)+IF(Analyse!$E$108="X",INDIRECT("'DATA - økonomi'!Q"&amp;4+15*$A42+4*$A42+6),0)+IF(Analyse!$E$109="X",INDIRECT("'DATA - økonomi'!Q"&amp;4+15*$A42+4*$A42+7),0)+IF(Analyse!$E$110="X",INDIRECT("'DATA - økonomi'!Q"&amp;4+15*$A42+4*$A42+8),0)+IF(Analyse!$E$111="X",INDIRECT("'DATA - økonomi'!Q"&amp;4+15*$A42+4*$A42+9),0)+IF(Analyse!$E$112="X",INDIRECT("'DATA - økonomi'!Q"&amp;4+15*$A42+4*$A42+10),0)+IF(Analyse!$E$115="X",INDIRECT("'DATA - økonomi'!Q"&amp;4+15*$A42+4*$A42+11),0)+IF(Analyse!$E$116="X",INDIRECT("'DATA - økonomi'!Q"&amp;4+15*$A42+4*$A42+12),0)+IF(Analyse!$E$117="X",INDIRECT("'DATA - økonomi'!Q"&amp;4+15*$A42+4*$A42+13),0)+IF(Analyse!$E$129="X",INDIRECT("'DATA - økonomi'!Q"&amp;4+15*$A42+4*$A42+14),0)</f>
        <v>0</v>
      </c>
      <c r="R42" s="42">
        <f ca="1">IF(Analyse!$E$3="X",INDIRECT("'DATA - økonomi'!R"&amp;4+15*$A42+4*$A42+0),0)+IF(Analyse!$E$4="X",INDIRECT("'DATA - økonomi'!R"&amp;4+15*$A42+4*$A42+1),0)+IF(Analyse!$E$104="X",INDIRECT("'DATA - økonomi'!R"&amp;4+15*$A42+4*$A42+2),0)+IF(Analyse!$E$105="X",INDIRECT("'DATA - økonomi'!R"&amp;4+15*$A42+4*$A42+3),0)+IF(Analyse!$E$106="X",INDIRECT("'DATA - økonomi'!R"&amp;4+15*$A42+4*$A42+4),0)+IF(Analyse!$E$107="X",INDIRECT("'DATA - økonomi'!R"&amp;4+15*$A42+4*$A42+5),0)+IF(Analyse!$E$108="X",INDIRECT("'DATA - økonomi'!R"&amp;4+15*$A42+4*$A42+6),0)+IF(Analyse!$E$109="X",INDIRECT("'DATA - økonomi'!R"&amp;4+15*$A42+4*$A42+7),0)+IF(Analyse!$E$110="X",INDIRECT("'DATA - økonomi'!R"&amp;4+15*$A42+4*$A42+8),0)+IF(Analyse!$E$111="X",INDIRECT("'DATA - økonomi'!R"&amp;4+15*$A42+4*$A42+9),0)+IF(Analyse!$E$112="X",INDIRECT("'DATA - økonomi'!R"&amp;4+15*$A42+4*$A42+10),0)+IF(Analyse!$E$115="X",INDIRECT("'DATA - økonomi'!R"&amp;4+15*$A42+4*$A42+11),0)+IF(Analyse!$E$116="X",INDIRECT("'DATA - økonomi'!R"&amp;4+15*$A42+4*$A42+12),0)+IF(Analyse!$E$117="X",INDIRECT("'DATA - økonomi'!R"&amp;4+15*$A42+4*$A42+13),0)+IF(Analyse!$E$129="X",INDIRECT("'DATA - økonomi'!R"&amp;4+15*$A42+4*$A42+14),0)</f>
        <v>0</v>
      </c>
      <c r="S42" s="42">
        <f ca="1">IF(Analyse!$E$3="X",INDIRECT("'DATA - økonomi'!S"&amp;4+15*$A42+4*$A42+0),0)+IF(Analyse!$E$4="X",INDIRECT("'DATA - økonomi'!S"&amp;4+15*$A42+4*$A42+1),0)+IF(Analyse!$E$104="X",INDIRECT("'DATA - økonomi'!S"&amp;4+15*$A42+4*$A42+2),0)+IF(Analyse!$E$105="X",INDIRECT("'DATA - økonomi'!S"&amp;4+15*$A42+4*$A42+3),0)+IF(Analyse!$E$106="X",INDIRECT("'DATA - økonomi'!S"&amp;4+15*$A42+4*$A42+4),0)+IF(Analyse!$E$107="X",INDIRECT("'DATA - økonomi'!S"&amp;4+15*$A42+4*$A42+5),0)+IF(Analyse!$E$108="X",INDIRECT("'DATA - økonomi'!S"&amp;4+15*$A42+4*$A42+6),0)+IF(Analyse!$E$109="X",INDIRECT("'DATA - økonomi'!S"&amp;4+15*$A42+4*$A42+7),0)+IF(Analyse!$E$110="X",INDIRECT("'DATA - økonomi'!S"&amp;4+15*$A42+4*$A42+8),0)+IF(Analyse!$E$111="X",INDIRECT("'DATA - økonomi'!S"&amp;4+15*$A42+4*$A42+9),0)+IF(Analyse!$E$112="X",INDIRECT("'DATA - økonomi'!S"&amp;4+15*$A42+4*$A42+10),0)+IF(Analyse!$E$115="X",INDIRECT("'DATA - økonomi'!S"&amp;4+15*$A42+4*$A42+11),0)+IF(Analyse!$E$116="X",INDIRECT("'DATA - økonomi'!S"&amp;4+15*$A42+4*$A42+12),0)+IF(Analyse!$E$117="X",INDIRECT("'DATA - økonomi'!S"&amp;4+15*$A42+4*$A42+13),0)+IF(Analyse!$E$129="X",INDIRECT("'DATA - økonomi'!S"&amp;4+15*$A42+4*$A42+14),0)</f>
        <v>0</v>
      </c>
      <c r="T42" s="42">
        <f ca="1">IF(Analyse!$E$3="X",INDIRECT("'DATA - økonomi'!T"&amp;4+15*$A42+4*$A42+0),0)+IF(Analyse!$E$4="X",INDIRECT("'DATA - økonomi'!T"&amp;4+15*$A42+4*$A42+1),0)+IF(Analyse!$E$104="X",INDIRECT("'DATA - økonomi'!T"&amp;4+15*$A42+4*$A42+2),0)+IF(Analyse!$E$105="X",INDIRECT("'DATA - økonomi'!T"&amp;4+15*$A42+4*$A42+3),0)+IF(Analyse!$E$106="X",INDIRECT("'DATA - økonomi'!T"&amp;4+15*$A42+4*$A42+4),0)+IF(Analyse!$E$107="X",INDIRECT("'DATA - økonomi'!T"&amp;4+15*$A42+4*$A42+5),0)+IF(Analyse!$E$108="X",INDIRECT("'DATA - økonomi'!T"&amp;4+15*$A42+4*$A42+6),0)+IF(Analyse!$E$109="X",INDIRECT("'DATA - økonomi'!T"&amp;4+15*$A42+4*$A42+7),0)+IF(Analyse!$E$110="X",INDIRECT("'DATA - økonomi'!T"&amp;4+15*$A42+4*$A42+8),0)+IF(Analyse!$E$111="X",INDIRECT("'DATA - økonomi'!T"&amp;4+15*$A42+4*$A42+9),0)+IF(Analyse!$E$112="X",INDIRECT("'DATA - økonomi'!T"&amp;4+15*$A42+4*$A42+10),0)+IF(Analyse!$E$115="X",INDIRECT("'DATA - økonomi'!T"&amp;4+15*$A42+4*$A42+11),0)+IF(Analyse!$E$116="X",INDIRECT("'DATA - økonomi'!T"&amp;4+15*$A42+4*$A42+12),0)+IF(Analyse!$E$117="X",INDIRECT("'DATA - økonomi'!T"&amp;4+15*$A42+4*$A42+13),0)+IF(Analyse!$E$129="X",INDIRECT("'DATA - økonomi'!T"&amp;4+15*$A42+4*$A42+14),0)</f>
        <v>0</v>
      </c>
      <c r="U42" s="42">
        <f ca="1">IF(Analyse!$E$3="X",INDIRECT("'DATA - økonomi'!U"&amp;4+15*$A42+4*$A42+0),0)+IF(Analyse!$E$4="X",INDIRECT("'DATA - økonomi'!U"&amp;4+15*$A42+4*$A42+1),0)+IF(Analyse!$E$104="X",INDIRECT("'DATA - økonomi'!U"&amp;4+15*$A42+4*$A42+2),0)+IF(Analyse!$E$105="X",INDIRECT("'DATA - økonomi'!U"&amp;4+15*$A42+4*$A42+3),0)+IF(Analyse!$E$106="X",INDIRECT("'DATA - økonomi'!U"&amp;4+15*$A42+4*$A42+4),0)+IF(Analyse!$E$107="X",INDIRECT("'DATA - økonomi'!U"&amp;4+15*$A42+4*$A42+5),0)+IF(Analyse!$E$108="X",INDIRECT("'DATA - økonomi'!U"&amp;4+15*$A42+4*$A42+6),0)+IF(Analyse!$E$109="X",INDIRECT("'DATA - økonomi'!U"&amp;4+15*$A42+4*$A42+7),0)+IF(Analyse!$E$110="X",INDIRECT("'DATA - økonomi'!U"&amp;4+15*$A42+4*$A42+8),0)+IF(Analyse!$E$111="X",INDIRECT("'DATA - økonomi'!U"&amp;4+15*$A42+4*$A42+9),0)+IF(Analyse!$E$112="X",INDIRECT("'DATA - økonomi'!U"&amp;4+15*$A42+4*$A42+10),0)+IF(Analyse!$E$115="X",INDIRECT("'DATA - økonomi'!U"&amp;4+15*$A42+4*$A42+11),0)+IF(Analyse!$E$116="X",INDIRECT("'DATA - økonomi'!U"&amp;4+15*$A42+4*$A42+12),0)+IF(Analyse!$E$117="X",INDIRECT("'DATA - økonomi'!U"&amp;4+15*$A42+4*$A42+13),0)+IF(Analyse!$E$129="X",INDIRECT("'DATA - økonomi'!U"&amp;4+15*$A42+4*$A42+14),0)</f>
        <v>0</v>
      </c>
      <c r="V42" s="42">
        <f ca="1">IF(Analyse!$E$3="X",INDIRECT("'DATA - økonomi'!V"&amp;4+15*$A42+4*$A42+0),0)+IF(Analyse!$E$4="X",INDIRECT("'DATA - økonomi'!V"&amp;4+15*$A42+4*$A42+1),0)+IF(Analyse!$E$104="X",INDIRECT("'DATA - økonomi'!V"&amp;4+15*$A42+4*$A42+2),0)+IF(Analyse!$E$105="X",INDIRECT("'DATA - økonomi'!V"&amp;4+15*$A42+4*$A42+3),0)+IF(Analyse!$E$106="X",INDIRECT("'DATA - økonomi'!V"&amp;4+15*$A42+4*$A42+4),0)+IF(Analyse!$E$107="X",INDIRECT("'DATA - økonomi'!V"&amp;4+15*$A42+4*$A42+5),0)+IF(Analyse!$E$108="X",INDIRECT("'DATA - økonomi'!V"&amp;4+15*$A42+4*$A42+6),0)+IF(Analyse!$E$109="X",INDIRECT("'DATA - økonomi'!V"&amp;4+15*$A42+4*$A42+7),0)+IF(Analyse!$E$110="X",INDIRECT("'DATA - økonomi'!V"&amp;4+15*$A42+4*$A42+8),0)+IF(Analyse!$E$111="X",INDIRECT("'DATA - økonomi'!V"&amp;4+15*$A42+4*$A42+9),0)+IF(Analyse!$E$112="X",INDIRECT("'DATA - økonomi'!V"&amp;4+15*$A42+4*$A42+10),0)+IF(Analyse!$E$115="X",INDIRECT("'DATA - økonomi'!V"&amp;4+15*$A42+4*$A42+11),0)+IF(Analyse!$E$116="X",INDIRECT("'DATA - økonomi'!V"&amp;4+15*$A42+4*$A42+12),0)+IF(Analyse!$E$117="X",INDIRECT("'DATA - økonomi'!V"&amp;4+15*$A42+4*$A42+13),0)+IF(Analyse!$E$129="X",INDIRECT("'DATA - økonomi'!V"&amp;4+15*$A42+4*$A42+14),0)</f>
        <v>0</v>
      </c>
      <c r="W42" s="42">
        <f ca="1">IF(Analyse!$E$3="X",INDIRECT("'DATA - økonomi'!W"&amp;4+15*$A42+4*$A42+0),0)+IF(Analyse!$E$4="X",INDIRECT("'DATA - økonomi'!W"&amp;4+15*$A42+4*$A42+1),0)+IF(Analyse!$E$104="X",INDIRECT("'DATA - økonomi'!W"&amp;4+15*$A42+4*$A42+2),0)+IF(Analyse!$E$105="X",INDIRECT("'DATA - økonomi'!W"&amp;4+15*$A42+4*$A42+3),0)+IF(Analyse!$E$106="X",INDIRECT("'DATA - økonomi'!W"&amp;4+15*$A42+4*$A42+4),0)+IF(Analyse!$E$107="X",INDIRECT("'DATA - økonomi'!W"&amp;4+15*$A42+4*$A42+5),0)+IF(Analyse!$E$108="X",INDIRECT("'DATA - økonomi'!W"&amp;4+15*$A42+4*$A42+6),0)+IF(Analyse!$E$109="X",INDIRECT("'DATA - økonomi'!W"&amp;4+15*$A42+4*$A42+7),0)+IF(Analyse!$E$110="X",INDIRECT("'DATA - økonomi'!W"&amp;4+15*$A42+4*$A42+8),0)+IF(Analyse!$E$111="X",INDIRECT("'DATA - økonomi'!W"&amp;4+15*$A42+4*$A42+9),0)+IF(Analyse!$E$112="X",INDIRECT("'DATA - økonomi'!W"&amp;4+15*$A42+4*$A42+10),0)+IF(Analyse!$E$115="X",INDIRECT("'DATA - økonomi'!W"&amp;4+15*$A42+4*$A42+11),0)+IF(Analyse!$E$116="X",INDIRECT("'DATA - økonomi'!W"&amp;4+15*$A42+4*$A42+12),0)+IF(Analyse!$E$117="X",INDIRECT("'DATA - økonomi'!W"&amp;4+15*$A42+4*$A42+13),0)+IF(Analyse!$E$129="X",INDIRECT("'DATA - økonomi'!W"&amp;4+15*$A42+4*$A42+14),0)</f>
        <v>0</v>
      </c>
      <c r="X42" s="42">
        <f ca="1">IF(Analyse!$E$3="X",INDIRECT("'DATA - økonomi'!X"&amp;4+15*$A42+4*$A42+0),0)+IF(Analyse!$E$4="X",INDIRECT("'DATA - økonomi'!X"&amp;4+15*$A42+4*$A42+1),0)+IF(Analyse!$E$104="X",INDIRECT("'DATA - økonomi'!X"&amp;4+15*$A42+4*$A42+2),0)+IF(Analyse!$E$105="X",INDIRECT("'DATA - økonomi'!X"&amp;4+15*$A42+4*$A42+3),0)+IF(Analyse!$E$106="X",INDIRECT("'DATA - økonomi'!X"&amp;4+15*$A42+4*$A42+4),0)+IF(Analyse!$E$107="X",INDIRECT("'DATA - økonomi'!X"&amp;4+15*$A42+4*$A42+5),0)+IF(Analyse!$E$108="X",INDIRECT("'DATA - økonomi'!X"&amp;4+15*$A42+4*$A42+6),0)+IF(Analyse!$E$109="X",INDIRECT("'DATA - økonomi'!X"&amp;4+15*$A42+4*$A42+7),0)+IF(Analyse!$E$110="X",INDIRECT("'DATA - økonomi'!X"&amp;4+15*$A42+4*$A42+8),0)+IF(Analyse!$E$111="X",INDIRECT("'DATA - økonomi'!X"&amp;4+15*$A42+4*$A42+9),0)+IF(Analyse!$E$112="X",INDIRECT("'DATA - økonomi'!X"&amp;4+15*$A42+4*$A42+10),0)+IF(Analyse!$E$115="X",INDIRECT("'DATA - økonomi'!X"&amp;4+15*$A42+4*$A42+11),0)+IF(Analyse!$E$116="X",INDIRECT("'DATA - økonomi'!X"&amp;4+15*$A42+4*$A42+12),0)+IF(Analyse!$E$117="X",INDIRECT("'DATA - økonomi'!X"&amp;4+15*$A42+4*$A42+13),0)+IF(Analyse!$E$129="X",INDIRECT("'DATA - økonomi'!X"&amp;4+15*$A42+4*$A42+14),0)</f>
        <v>0</v>
      </c>
      <c r="Y42" s="42">
        <f ca="1">IF(Analyse!$E$3="X",INDIRECT("'DATA - økonomi'!Y"&amp;4+15*$A42+4*$A42+0),0)+IF(Analyse!$E$4="X",INDIRECT("'DATA - økonomi'!Y"&amp;4+15*$A42+4*$A42+1),0)+IF(Analyse!$E$104="X",INDIRECT("'DATA - økonomi'!Y"&amp;4+15*$A42+4*$A42+2),0)+IF(Analyse!$E$105="X",INDIRECT("'DATA - økonomi'!Y"&amp;4+15*$A42+4*$A42+3),0)+IF(Analyse!$E$106="X",INDIRECT("'DATA - økonomi'!Y"&amp;4+15*$A42+4*$A42+4),0)+IF(Analyse!$E$107="X",INDIRECT("'DATA - økonomi'!Y"&amp;4+15*$A42+4*$A42+5),0)+IF(Analyse!$E$108="X",INDIRECT("'DATA - økonomi'!Y"&amp;4+15*$A42+4*$A42+6),0)+IF(Analyse!$E$109="X",INDIRECT("'DATA - økonomi'!Y"&amp;4+15*$A42+4*$A42+7),0)+IF(Analyse!$E$110="X",INDIRECT("'DATA - økonomi'!Y"&amp;4+15*$A42+4*$A42+8),0)+IF(Analyse!$E$111="X",INDIRECT("'DATA - økonomi'!Y"&amp;4+15*$A42+4*$A42+9),0)+IF(Analyse!$E$112="X",INDIRECT("'DATA - økonomi'!Y"&amp;4+15*$A42+4*$A42+10),0)+IF(Analyse!$E$115="X",INDIRECT("'DATA - økonomi'!Y"&amp;4+15*$A42+4*$A42+11),0)+IF(Analyse!$E$116="X",INDIRECT("'DATA - økonomi'!Y"&amp;4+15*$A42+4*$A42+12),0)+IF(Analyse!$E$117="X",INDIRECT("'DATA - økonomi'!Y"&amp;4+15*$A42+4*$A42+13),0)+IF(Analyse!$E$129="X",INDIRECT("'DATA - økonomi'!Y"&amp;4+15*$A42+4*$A42+14),0)</f>
        <v>0</v>
      </c>
      <c r="Z42" s="42">
        <f ca="1">IF(Analyse!$E$3="X",INDIRECT("'DATA - økonomi'!Z"&amp;4+15*$A42+4*$A42+0),0)+IF(Analyse!$E$4="X",INDIRECT("'DATA - økonomi'!Z"&amp;4+15*$A42+4*$A42+1),0)+IF(Analyse!$E$104="X",INDIRECT("'DATA - økonomi'!Z"&amp;4+15*$A42+4*$A42+2),0)+IF(Analyse!$E$105="X",INDIRECT("'DATA - økonomi'!Z"&amp;4+15*$A42+4*$A42+3),0)+IF(Analyse!$E$106="X",INDIRECT("'DATA - økonomi'!Z"&amp;4+15*$A42+4*$A42+4),0)+IF(Analyse!$E$107="X",INDIRECT("'DATA - økonomi'!Z"&amp;4+15*$A42+4*$A42+5),0)+IF(Analyse!$E$108="X",INDIRECT("'DATA - økonomi'!Z"&amp;4+15*$A42+4*$A42+6),0)+IF(Analyse!$E$109="X",INDIRECT("'DATA - økonomi'!Z"&amp;4+15*$A42+4*$A42+7),0)+IF(Analyse!$E$110="X",INDIRECT("'DATA - økonomi'!Z"&amp;4+15*$A42+4*$A42+8),0)+IF(Analyse!$E$111="X",INDIRECT("'DATA - økonomi'!Z"&amp;4+15*$A42+4*$A42+9),0)+IF(Analyse!$E$112="X",INDIRECT("'DATA - økonomi'!Z"&amp;4+15*$A42+4*$A42+10),0)+IF(Analyse!$E$115="X",INDIRECT("'DATA - økonomi'!Z"&amp;4+15*$A42+4*$A42+11),0)+IF(Analyse!$E$116="X",INDIRECT("'DATA - økonomi'!Z"&amp;4+15*$A42+4*$A42+12),0)+IF(Analyse!$E$117="X",INDIRECT("'DATA - økonomi'!Z"&amp;4+15*$A42+4*$A42+13),0)+IF(Analyse!$E$129="X",INDIRECT("'DATA - økonomi'!Z"&amp;4+15*$A42+4*$A42+14),0)</f>
        <v>0</v>
      </c>
      <c r="AA42" s="36"/>
      <c r="AB42" s="41" t="s">
        <v>50</v>
      </c>
      <c r="AC42" s="42">
        <f ca="1">IF(Analyse!$E$3="X",INDIRECT("'DATA - økonomi'!AC"&amp;4+15*$A42+4*$A42+0),0)+IF(Analyse!$E$4="X",INDIRECT("'DATA - økonomi'!AC"&amp;4+15*$A42+4*$A42+1),0)+IF(Analyse!$E$104="X",INDIRECT("'DATA - økonomi'!AC"&amp;4+15*$A42+4*$A42+2),0)+IF(Analyse!$E$105="X",INDIRECT("'DATA - økonomi'!AC"&amp;4+15*$A42+4*$A42+3),0)+IF(Analyse!$E$106="X",INDIRECT("'DATA - økonomi'!AC"&amp;4+15*$A42+4*$A42+4),0)+IF(Analyse!$E$107="X",INDIRECT("'DATA - økonomi'!AC"&amp;4+15*$A42+4*$A42+5),0)+IF(Analyse!$E$108="X",INDIRECT("'DATA - økonomi'!AC"&amp;4+15*$A42+4*$A42+6),0)+IF(Analyse!$E$109="X",INDIRECT("'DATA - økonomi'!AC"&amp;4+15*$A42+4*$A42+7),0)+IF(Analyse!$E$110="X",INDIRECT("'DATA - økonomi'!AC"&amp;4+15*$A42+4*$A42+8),0)+IF(Analyse!$E$111="X",INDIRECT("'DATA - økonomi'!AC"&amp;4+15*$A42+4*$A42+9),0)+IF(Analyse!$E$112="X",INDIRECT("'DATA - økonomi'!AC"&amp;4+15*$A42+4*$A42+10),0)+IF(Analyse!$E$115="X",INDIRECT("'DATA - økonomi'!AC"&amp;4+15*$A42+4*$A42+11),0)+IF(Analyse!$E$116="X",INDIRECT("'DATA - økonomi'!AC"&amp;4+15*$A42+4*$A42+12),0)+IF(Analyse!$E$117="X",INDIRECT("'DATA - økonomi'!AC"&amp;4+15*$A42+4*$A42+13),0)+IF(Analyse!$E$129="X",INDIRECT("'DATA - økonomi'!AC"&amp;4+15*$A42+4*$A42+14),0)</f>
        <v>0</v>
      </c>
      <c r="AD42" s="42">
        <f ca="1">IF(Analyse!$E$3="X",INDIRECT("'DATA - økonomi'!AD"&amp;4+15*$A42+4*$A42+0),0)+IF(Analyse!$E$4="X",INDIRECT("'DATA - økonomi'!AD"&amp;4+15*$A42+4*$A42+1),0)+IF(Analyse!$E$104="X",INDIRECT("'DATA - økonomi'!AD"&amp;4+15*$A42+4*$A42+2),0)+IF(Analyse!$E$105="X",INDIRECT("'DATA - økonomi'!AD"&amp;4+15*$A42+4*$A42+3),0)+IF(Analyse!$E$106="X",INDIRECT("'DATA - økonomi'!AD"&amp;4+15*$A42+4*$A42+4),0)+IF(Analyse!$E$107="X",INDIRECT("'DATA - økonomi'!AD"&amp;4+15*$A42+4*$A42+5),0)+IF(Analyse!$E$108="X",INDIRECT("'DATA - økonomi'!AD"&amp;4+15*$A42+4*$A42+6),0)+IF(Analyse!$E$109="X",INDIRECT("'DATA - økonomi'!AD"&amp;4+15*$A42+4*$A42+7),0)+IF(Analyse!$E$110="X",INDIRECT("'DATA - økonomi'!AD"&amp;4+15*$A42+4*$A42+8),0)+IF(Analyse!$E$111="X",INDIRECT("'DATA - økonomi'!AD"&amp;4+15*$A42+4*$A42+9),0)+IF(Analyse!$E$112="X",INDIRECT("'DATA - økonomi'!AD"&amp;4+15*$A42+4*$A42+10),0)+IF(Analyse!$E$115="X",INDIRECT("'DATA - økonomi'!AD"&amp;4+15*$A42+4*$A42+11),0)+IF(Analyse!$E$116="X",INDIRECT("'DATA - økonomi'!AD"&amp;4+15*$A42+4*$A42+12),0)+IF(Analyse!$E$117="X",INDIRECT("'DATA - økonomi'!AD"&amp;4+15*$A42+4*$A42+13),0)+IF(Analyse!$E$129="X",INDIRECT("'DATA - økonomi'!AD"&amp;4+15*$A42+4*$A42+14),0)</f>
        <v>0</v>
      </c>
      <c r="AE42" s="42">
        <f ca="1">IF(Analyse!$E$3="X",INDIRECT("'DATA - økonomi'!AE"&amp;4+15*$A42+4*$A42+0),0)+IF(Analyse!$E$4="X",INDIRECT("'DATA - økonomi'!AE"&amp;4+15*$A42+4*$A42+1),0)+IF(Analyse!$E$104="X",INDIRECT("'DATA - økonomi'!AE"&amp;4+15*$A42+4*$A42+2),0)+IF(Analyse!$E$105="X",INDIRECT("'DATA - økonomi'!AE"&amp;4+15*$A42+4*$A42+3),0)+IF(Analyse!$E$106="X",INDIRECT("'DATA - økonomi'!AE"&amp;4+15*$A42+4*$A42+4),0)+IF(Analyse!$E$107="X",INDIRECT("'DATA - økonomi'!AE"&amp;4+15*$A42+4*$A42+5),0)+IF(Analyse!$E$108="X",INDIRECT("'DATA - økonomi'!AE"&amp;4+15*$A42+4*$A42+6),0)+IF(Analyse!$E$109="X",INDIRECT("'DATA - økonomi'!AE"&amp;4+15*$A42+4*$A42+7),0)+IF(Analyse!$E$110="X",INDIRECT("'DATA - økonomi'!AE"&amp;4+15*$A42+4*$A42+8),0)+IF(Analyse!$E$111="X",INDIRECT("'DATA - økonomi'!AE"&amp;4+15*$A42+4*$A42+9),0)+IF(Analyse!$E$112="X",INDIRECT("'DATA - økonomi'!AE"&amp;4+15*$A42+4*$A42+10),0)+IF(Analyse!$E$115="X",INDIRECT("'DATA - økonomi'!AE"&amp;4+15*$A42+4*$A42+11),0)+IF(Analyse!$E$116="X",INDIRECT("'DATA - økonomi'!AE"&amp;4+15*$A42+4*$A42+12),0)+IF(Analyse!$E$117="X",INDIRECT("'DATA - økonomi'!AE"&amp;4+15*$A42+4*$A42+13),0)+IF(Analyse!$E$129="X",INDIRECT("'DATA - økonomi'!AE"&amp;4+15*$A42+4*$A42+14),0)</f>
        <v>0</v>
      </c>
      <c r="AF42" s="42">
        <f ca="1">IF(Analyse!$E$3="X",INDIRECT("'DATA - økonomi'!AF"&amp;4+15*$A42+4*$A42+0),0)+IF(Analyse!$E$4="X",INDIRECT("'DATA - økonomi'!AF"&amp;4+15*$A42+4*$A42+1),0)+IF(Analyse!$E$104="X",INDIRECT("'DATA - økonomi'!AF"&amp;4+15*$A42+4*$A42+2),0)+IF(Analyse!$E$105="X",INDIRECT("'DATA - økonomi'!AF"&amp;4+15*$A42+4*$A42+3),0)+IF(Analyse!$E$106="X",INDIRECT("'DATA - økonomi'!AF"&amp;4+15*$A42+4*$A42+4),0)+IF(Analyse!$E$107="X",INDIRECT("'DATA - økonomi'!AF"&amp;4+15*$A42+4*$A42+5),0)+IF(Analyse!$E$108="X",INDIRECT("'DATA - økonomi'!AF"&amp;4+15*$A42+4*$A42+6),0)+IF(Analyse!$E$109="X",INDIRECT("'DATA - økonomi'!AF"&amp;4+15*$A42+4*$A42+7),0)+IF(Analyse!$E$110="X",INDIRECT("'DATA - økonomi'!AF"&amp;4+15*$A42+4*$A42+8),0)+IF(Analyse!$E$111="X",INDIRECT("'DATA - økonomi'!AF"&amp;4+15*$A42+4*$A42+9),0)+IF(Analyse!$E$112="X",INDIRECT("'DATA - økonomi'!AF"&amp;4+15*$A42+4*$A42+10),0)+IF(Analyse!$E$115="X",INDIRECT("'DATA - økonomi'!AF"&amp;4+15*$A42+4*$A42+11),0)+IF(Analyse!$E$116="X",INDIRECT("'DATA - økonomi'!AF"&amp;4+15*$A42+4*$A42+12),0)+IF(Analyse!$E$117="X",INDIRECT("'DATA - økonomi'!AF"&amp;4+15*$A42+4*$A42+13),0)+IF(Analyse!$E$129="X",INDIRECT("'DATA - økonomi'!AF"&amp;4+15*$A42+4*$A42+14),0)</f>
        <v>0</v>
      </c>
      <c r="AG42" s="42">
        <f ca="1">IF(Analyse!$E$3="X",INDIRECT("'DATA - økonomi'!AG"&amp;4+15*$A42+4*$A42+0),0)+IF(Analyse!$E$4="X",INDIRECT("'DATA - økonomi'!AG"&amp;4+15*$A42+4*$A42+1),0)+IF(Analyse!$E$104="X",INDIRECT("'DATA - økonomi'!AG"&amp;4+15*$A42+4*$A42+2),0)+IF(Analyse!$E$105="X",INDIRECT("'DATA - økonomi'!AG"&amp;4+15*$A42+4*$A42+3),0)+IF(Analyse!$E$106="X",INDIRECT("'DATA - økonomi'!AG"&amp;4+15*$A42+4*$A42+4),0)+IF(Analyse!$E$107="X",INDIRECT("'DATA - økonomi'!AG"&amp;4+15*$A42+4*$A42+5),0)+IF(Analyse!$E$108="X",INDIRECT("'DATA - økonomi'!AG"&amp;4+15*$A42+4*$A42+6),0)+IF(Analyse!$E$109="X",INDIRECT("'DATA - økonomi'!AG"&amp;4+15*$A42+4*$A42+7),0)+IF(Analyse!$E$110="X",INDIRECT("'DATA - økonomi'!AG"&amp;4+15*$A42+4*$A42+8),0)+IF(Analyse!$E$111="X",INDIRECT("'DATA - økonomi'!AG"&amp;4+15*$A42+4*$A42+9),0)+IF(Analyse!$E$112="X",INDIRECT("'DATA - økonomi'!AG"&amp;4+15*$A42+4*$A42+10),0)+IF(Analyse!$E$115="X",INDIRECT("'DATA - økonomi'!AG"&amp;4+15*$A42+4*$A42+11),0)+IF(Analyse!$E$116="X",INDIRECT("'DATA - økonomi'!AG"&amp;4+15*$A42+4*$A42+12),0)+IF(Analyse!$E$117="X",INDIRECT("'DATA - økonomi'!AG"&amp;4+15*$A42+4*$A42+13),0)+IF(Analyse!$E$129="X",INDIRECT("'DATA - økonomi'!AG"&amp;4+15*$A42+4*$A42+14),0)</f>
        <v>0</v>
      </c>
      <c r="AH42" s="42">
        <f ca="1">IF(Analyse!$E$3="X",INDIRECT("'DATA - økonomi'!AH"&amp;4+15*$A42+4*$A42+0),0)+IF(Analyse!$E$4="X",INDIRECT("'DATA - økonomi'!AH"&amp;4+15*$A42+4*$A42+1),0)+IF(Analyse!$E$104="X",INDIRECT("'DATA - økonomi'!AH"&amp;4+15*$A42+4*$A42+2),0)+IF(Analyse!$E$105="X",INDIRECT("'DATA - økonomi'!AH"&amp;4+15*$A42+4*$A42+3),0)+IF(Analyse!$E$106="X",INDIRECT("'DATA - økonomi'!AH"&amp;4+15*$A42+4*$A42+4),0)+IF(Analyse!$E$107="X",INDIRECT("'DATA - økonomi'!AH"&amp;4+15*$A42+4*$A42+5),0)+IF(Analyse!$E$108="X",INDIRECT("'DATA - økonomi'!AH"&amp;4+15*$A42+4*$A42+6),0)+IF(Analyse!$E$109="X",INDIRECT("'DATA - økonomi'!AH"&amp;4+15*$A42+4*$A42+7),0)+IF(Analyse!$E$110="X",INDIRECT("'DATA - økonomi'!AH"&amp;4+15*$A42+4*$A42+8),0)+IF(Analyse!$E$111="X",INDIRECT("'DATA - økonomi'!AH"&amp;4+15*$A42+4*$A42+9),0)+IF(Analyse!$E$112="X",INDIRECT("'DATA - økonomi'!AH"&amp;4+15*$A42+4*$A42+10),0)+IF(Analyse!$E$115="X",INDIRECT("'DATA - økonomi'!AH"&amp;4+15*$A42+4*$A42+11),0)+IF(Analyse!$E$116="X",INDIRECT("'DATA - økonomi'!AH"&amp;4+15*$A42+4*$A42+12),0)+IF(Analyse!$E$117="X",INDIRECT("'DATA - økonomi'!AH"&amp;4+15*$A42+4*$A42+13),0)+IF(Analyse!$E$129="X",INDIRECT("'DATA - økonomi'!AH"&amp;4+15*$A42+4*$A42+14),0)</f>
        <v>0</v>
      </c>
      <c r="AI42" s="42">
        <f ca="1">IF(Analyse!$E$3="X",INDIRECT("'DATA - økonomi'!AI"&amp;4+15*$A42+4*$A42+0),0)+IF(Analyse!$E$4="X",INDIRECT("'DATA - økonomi'!AI"&amp;4+15*$A42+4*$A42+1),0)+IF(Analyse!$E$104="X",INDIRECT("'DATA - økonomi'!AI"&amp;4+15*$A42+4*$A42+2),0)+IF(Analyse!$E$105="X",INDIRECT("'DATA - økonomi'!AI"&amp;4+15*$A42+4*$A42+3),0)+IF(Analyse!$E$106="X",INDIRECT("'DATA - økonomi'!AI"&amp;4+15*$A42+4*$A42+4),0)+IF(Analyse!$E$107="X",INDIRECT("'DATA - økonomi'!AI"&amp;4+15*$A42+4*$A42+5),0)+IF(Analyse!$E$108="X",INDIRECT("'DATA - økonomi'!AI"&amp;4+15*$A42+4*$A42+6),0)+IF(Analyse!$E$109="X",INDIRECT("'DATA - økonomi'!AI"&amp;4+15*$A42+4*$A42+7),0)+IF(Analyse!$E$110="X",INDIRECT("'DATA - økonomi'!AI"&amp;4+15*$A42+4*$A42+8),0)+IF(Analyse!$E$111="X",INDIRECT("'DATA - økonomi'!AI"&amp;4+15*$A42+4*$A42+9),0)+IF(Analyse!$E$112="X",INDIRECT("'DATA - økonomi'!AI"&amp;4+15*$A42+4*$A42+10),0)+IF(Analyse!$E$115="X",INDIRECT("'DATA - økonomi'!AI"&amp;4+15*$A42+4*$A42+11),0)+IF(Analyse!$E$116="X",INDIRECT("'DATA - økonomi'!AI"&amp;4+15*$A42+4*$A42+12),0)+IF(Analyse!$E$117="X",INDIRECT("'DATA - økonomi'!AI"&amp;4+15*$A42+4*$A42+13),0)+IF(Analyse!$E$129="X",INDIRECT("'DATA - økonomi'!AI"&amp;4+15*$A42+4*$A42+14),0)</f>
        <v>0</v>
      </c>
      <c r="AJ42" s="42">
        <f ca="1">IF(Analyse!$E$3="X",INDIRECT("'DATA - økonomi'!AJ"&amp;4+15*$A42+4*$A42+0),0)+IF(Analyse!$E$4="X",INDIRECT("'DATA - økonomi'!AJ"&amp;4+15*$A42+4*$A42+1),0)+IF(Analyse!$E$104="X",INDIRECT("'DATA - økonomi'!AJ"&amp;4+15*$A42+4*$A42+2),0)+IF(Analyse!$E$105="X",INDIRECT("'DATA - økonomi'!AJ"&amp;4+15*$A42+4*$A42+3),0)+IF(Analyse!$E$106="X",INDIRECT("'DATA - økonomi'!AJ"&amp;4+15*$A42+4*$A42+4),0)+IF(Analyse!$E$107="X",INDIRECT("'DATA - økonomi'!AJ"&amp;4+15*$A42+4*$A42+5),0)+IF(Analyse!$E$108="X",INDIRECT("'DATA - økonomi'!AJ"&amp;4+15*$A42+4*$A42+6),0)+IF(Analyse!$E$109="X",INDIRECT("'DATA - økonomi'!AJ"&amp;4+15*$A42+4*$A42+7),0)+IF(Analyse!$E$110="X",INDIRECT("'DATA - økonomi'!AJ"&amp;4+15*$A42+4*$A42+8),0)+IF(Analyse!$E$111="X",INDIRECT("'DATA - økonomi'!AJ"&amp;4+15*$A42+4*$A42+9),0)+IF(Analyse!$E$112="X",INDIRECT("'DATA - økonomi'!AJ"&amp;4+15*$A42+4*$A42+10),0)+IF(Analyse!$E$115="X",INDIRECT("'DATA - økonomi'!AJ"&amp;4+15*$A42+4*$A42+11),0)+IF(Analyse!$E$116="X",INDIRECT("'DATA - økonomi'!AJ"&amp;4+15*$A42+4*$A42+12),0)+IF(Analyse!$E$117="X",INDIRECT("'DATA - økonomi'!AJ"&amp;4+15*$A42+4*$A42+13),0)+IF(Analyse!$E$129="X",INDIRECT("'DATA - økonomi'!AJ"&amp;4+15*$A42+4*$A42+14),0)</f>
        <v>0</v>
      </c>
      <c r="AK42" s="42">
        <f ca="1">IF(Analyse!$E$3="X",INDIRECT("'DATA - økonomi'!AK"&amp;4+15*$A42+4*$A42+0),0)+IF(Analyse!$E$4="X",INDIRECT("'DATA - økonomi'!AK"&amp;4+15*$A42+4*$A42+1),0)+IF(Analyse!$E$104="X",INDIRECT("'DATA - økonomi'!AK"&amp;4+15*$A42+4*$A42+2),0)+IF(Analyse!$E$105="X",INDIRECT("'DATA - økonomi'!AK"&amp;4+15*$A42+4*$A42+3),0)+IF(Analyse!$E$106="X",INDIRECT("'DATA - økonomi'!AK"&amp;4+15*$A42+4*$A42+4),0)+IF(Analyse!$E$107="X",INDIRECT("'DATA - økonomi'!AK"&amp;4+15*$A42+4*$A42+5),0)+IF(Analyse!$E$108="X",INDIRECT("'DATA - økonomi'!AK"&amp;4+15*$A42+4*$A42+6),0)+IF(Analyse!$E$109="X",INDIRECT("'DATA - økonomi'!AK"&amp;4+15*$A42+4*$A42+7),0)+IF(Analyse!$E$110="X",INDIRECT("'DATA - økonomi'!AK"&amp;4+15*$A42+4*$A42+8),0)+IF(Analyse!$E$111="X",INDIRECT("'DATA - økonomi'!AK"&amp;4+15*$A42+4*$A42+9),0)+IF(Analyse!$E$112="X",INDIRECT("'DATA - økonomi'!AK"&amp;4+15*$A42+4*$A42+10),0)+IF(Analyse!$E$115="X",INDIRECT("'DATA - økonomi'!AK"&amp;4+15*$A42+4*$A42+11),0)+IF(Analyse!$E$116="X",INDIRECT("'DATA - økonomi'!AK"&amp;4+15*$A42+4*$A42+12),0)+IF(Analyse!$E$117="X",INDIRECT("'DATA - økonomi'!AK"&amp;4+15*$A42+4*$A42+13),0)+IF(Analyse!$E$129="X",INDIRECT("'DATA - økonomi'!AK"&amp;4+15*$A42+4*$A42+14),0)</f>
        <v>0</v>
      </c>
      <c r="AL42" s="42">
        <f ca="1">IF(Analyse!$E$3="X",INDIRECT("'DATA - økonomi'!AL"&amp;4+15*$A42+4*$A42+0),0)+IF(Analyse!$E$4="X",INDIRECT("'DATA - økonomi'!AL"&amp;4+15*$A42+4*$A42+1),0)+IF(Analyse!$E$104="X",INDIRECT("'DATA - økonomi'!AL"&amp;4+15*$A42+4*$A42+2),0)+IF(Analyse!$E$105="X",INDIRECT("'DATA - økonomi'!AL"&amp;4+15*$A42+4*$A42+3),0)+IF(Analyse!$E$106="X",INDIRECT("'DATA - økonomi'!AL"&amp;4+15*$A42+4*$A42+4),0)+IF(Analyse!$E$107="X",INDIRECT("'DATA - økonomi'!AL"&amp;4+15*$A42+4*$A42+5),0)+IF(Analyse!$E$108="X",INDIRECT("'DATA - økonomi'!AL"&amp;4+15*$A42+4*$A42+6),0)+IF(Analyse!$E$109="X",INDIRECT("'DATA - økonomi'!AL"&amp;4+15*$A42+4*$A42+7),0)+IF(Analyse!$E$110="X",INDIRECT("'DATA - økonomi'!AL"&amp;4+15*$A42+4*$A42+8),0)+IF(Analyse!$E$111="X",INDIRECT("'DATA - økonomi'!AL"&amp;4+15*$A42+4*$A42+9),0)+IF(Analyse!$E$112="X",INDIRECT("'DATA - økonomi'!AL"&amp;4+15*$A42+4*$A42+10),0)+IF(Analyse!$E$115="X",INDIRECT("'DATA - økonomi'!AL"&amp;4+15*$A42+4*$A42+11),0)+IF(Analyse!$E$116="X",INDIRECT("'DATA - økonomi'!AL"&amp;4+15*$A42+4*$A42+12),0)+IF(Analyse!$E$117="X",INDIRECT("'DATA - økonomi'!AL"&amp;4+15*$A42+4*$A42+13),0)+IF(Analyse!$E$129="X",INDIRECT("'DATA - økonomi'!AL"&amp;4+15*$A42+4*$A42+14),0)</f>
        <v>0</v>
      </c>
      <c r="AM42" s="36"/>
      <c r="AN42" s="41" t="s">
        <v>50</v>
      </c>
      <c r="AO42" s="42">
        <f t="shared" ca="1" si="10"/>
        <v>54232.568999999996</v>
      </c>
      <c r="AP42" s="42">
        <f t="shared" ca="1" si="11"/>
        <v>54481.031999999999</v>
      </c>
      <c r="AQ42" s="42">
        <f t="shared" ca="1" si="12"/>
        <v>54232.568999999996</v>
      </c>
      <c r="AR42" s="42">
        <f t="shared" ca="1" si="13"/>
        <v>54481.031999999999</v>
      </c>
      <c r="AS42" s="42">
        <f t="shared" ca="1" si="14"/>
        <v>54752.873999999996</v>
      </c>
      <c r="AT42" s="42">
        <f t="shared" ca="1" si="15"/>
        <v>55449.152000000002</v>
      </c>
      <c r="AU42" s="42">
        <f t="shared" ca="1" si="16"/>
        <v>56088.9</v>
      </c>
      <c r="AV42" s="42">
        <f t="shared" ca="1" si="17"/>
        <v>56357.142</v>
      </c>
      <c r="AW42" s="42">
        <f t="shared" ca="1" si="18"/>
        <v>56661.99</v>
      </c>
      <c r="AX42" s="42">
        <f t="shared" ca="1" si="19"/>
        <v>56762.783999999992</v>
      </c>
      <c r="AY42" s="36"/>
    </row>
    <row r="43" spans="1:51" x14ac:dyDescent="0.25">
      <c r="A43" s="38">
        <v>39</v>
      </c>
      <c r="B43" s="41" t="s">
        <v>51</v>
      </c>
      <c r="C43" s="42">
        <f ca="1">IF(Analyse!$E$3="X",INDIRECT("'DATA - økonomi'!C"&amp;4+15*$A43+4*$A43+0),0)+IF(Analyse!$E$4="X",INDIRECT("'DATA - økonomi'!C"&amp;4+15*$A43+4*$A43+1),0)+IF(Analyse!$E$104="X",INDIRECT("'DATA - økonomi'!C"&amp;4+15*$A43+4*$A43+2),0)+IF(Analyse!$E$105="X",INDIRECT("'DATA - økonomi'!C"&amp;4+15*$A43+4*$A43+3),0)+IF(Analyse!$E$106="X",INDIRECT("'DATA - økonomi'!C"&amp;4+15*$A43+4*$A43+4),0)+IF(Analyse!$E$107="X",INDIRECT("'DATA - økonomi'!C"&amp;4+15*$A43+4*$A43+5),0)+IF(Analyse!$E$108="X",INDIRECT("'DATA - økonomi'!C"&amp;4+15*$A43+4*$A43+6),0)+IF(Analyse!$E$109="X",INDIRECT("'DATA - økonomi'!C"&amp;4+15*$A43+4*$A43+7),0)+IF(Analyse!$E$110="X",INDIRECT("'DATA - økonomi'!C"&amp;4+15*$A43+4*$A43+8),0)+IF(Analyse!$E$111="X",INDIRECT("'DATA - økonomi'!C"&amp;4+15*$A43+4*$A43+9),0)+IF(Analyse!$E$112="X",INDIRECT("'DATA - økonomi'!C"&amp;4+15*$A43+4*$A43+10),0)+IF(Analyse!$E$115="X",INDIRECT("'DATA - økonomi'!C"&amp;4+15*$A43+4*$A43+11),0)+IF(Analyse!$E$116="X",INDIRECT("'DATA - økonomi'!C"&amp;4+15*$A43+4*$A43+12),0)+IF(Analyse!$E$117="X",INDIRECT("'DATA - økonomi'!C"&amp;4+15*$A43+4*$A43+13),0)+IF(Analyse!$E$129="X",INDIRECT("'DATA - økonomi'!C"&amp;4+15*$A43+4*$A43+14),0)</f>
        <v>0</v>
      </c>
      <c r="D43" s="42">
        <f ca="1">IF(Analyse!$E$3="X",INDIRECT("'DATA - økonomi'!D"&amp;4+15*$A43+4*$A43+0),0)+IF(Analyse!$E$4="X",INDIRECT("'DATA - økonomi'!D"&amp;4+15*$A43+4*$A43+1),0)+IF(Analyse!$E$104="X",INDIRECT("'DATA - økonomi'!D"&amp;4+15*$A43+4*$A43+2),0)+IF(Analyse!$E$105="X",INDIRECT("'DATA - økonomi'!D"&amp;4+15*$A43+4*$A43+3),0)+IF(Analyse!$E$106="X",INDIRECT("'DATA - økonomi'!D"&amp;4+15*$A43+4*$A43+4),0)+IF(Analyse!$E$107="X",INDIRECT("'DATA - økonomi'!D"&amp;4+15*$A43+4*$A43+5),0)+IF(Analyse!$E$108="X",INDIRECT("'DATA - økonomi'!D"&amp;4+15*$A43+4*$A43+6),0)+IF(Analyse!$E$109="X",INDIRECT("'DATA - økonomi'!D"&amp;4+15*$A43+4*$A43+7),0)+IF(Analyse!$E$110="X",INDIRECT("'DATA - økonomi'!D"&amp;4+15*$A43+4*$A43+8),0)+IF(Analyse!$E$111="X",INDIRECT("'DATA - økonomi'!D"&amp;4+15*$A43+4*$A43+9),0)+IF(Analyse!$E$112="X",INDIRECT("'DATA - økonomi'!D"&amp;4+15*$A43+4*$A43+10),0)+IF(Analyse!$E$115="X",INDIRECT("'DATA - økonomi'!D"&amp;4+15*$A43+4*$A43+11),0)+IF(Analyse!$E$116="X",INDIRECT("'DATA - økonomi'!D"&amp;4+15*$A43+4*$A43+12),0)+IF(Analyse!$E$117="X",INDIRECT("'DATA - økonomi'!D"&amp;4+15*$A43+4*$A43+13),0)+IF(Analyse!$E$129="X",INDIRECT("'DATA - økonomi'!D"&amp;4+15*$A43+4*$A43+14),0)</f>
        <v>0</v>
      </c>
      <c r="E43" s="42">
        <f ca="1">IF(Analyse!$E$3="X",INDIRECT("'DATA - økonomi'!E"&amp;4+15*$A43+4*$A43+0),0)+IF(Analyse!$E$4="X",INDIRECT("'DATA - økonomi'!E"&amp;4+15*$A43+4*$A43+1),0)+IF(Analyse!$E$104="X",INDIRECT("'DATA - økonomi'!E"&amp;4+15*$A43+4*$A43+2),0)+IF(Analyse!$E$105="X",INDIRECT("'DATA - økonomi'!E"&amp;4+15*$A43+4*$A43+3),0)+IF(Analyse!$E$106="X",INDIRECT("'DATA - økonomi'!E"&amp;4+15*$A43+4*$A43+4),0)+IF(Analyse!$E$107="X",INDIRECT("'DATA - økonomi'!E"&amp;4+15*$A43+4*$A43+5),0)+IF(Analyse!$E$108="X",INDIRECT("'DATA - økonomi'!E"&amp;4+15*$A43+4*$A43+6),0)+IF(Analyse!$E$109="X",INDIRECT("'DATA - økonomi'!E"&amp;4+15*$A43+4*$A43+7),0)+IF(Analyse!$E$110="X",INDIRECT("'DATA - økonomi'!E"&amp;4+15*$A43+4*$A43+8),0)+IF(Analyse!$E$111="X",INDIRECT("'DATA - økonomi'!E"&amp;4+15*$A43+4*$A43+9),0)+IF(Analyse!$E$112="X",INDIRECT("'DATA - økonomi'!E"&amp;4+15*$A43+4*$A43+10),0)+IF(Analyse!$E$115="X",INDIRECT("'DATA - økonomi'!E"&amp;4+15*$A43+4*$A43+11),0)+IF(Analyse!$E$116="X",INDIRECT("'DATA - økonomi'!E"&amp;4+15*$A43+4*$A43+12),0)+IF(Analyse!$E$117="X",INDIRECT("'DATA - økonomi'!E"&amp;4+15*$A43+4*$A43+13),0)+IF(Analyse!$E$129="X",INDIRECT("'DATA - økonomi'!E"&amp;4+15*$A43+4*$A43+14),0)</f>
        <v>0</v>
      </c>
      <c r="F43" s="42">
        <f ca="1">IF(Analyse!$E$3="X",INDIRECT("'DATA - økonomi'!F"&amp;4+15*$A43+4*$A43+0),0)+IF(Analyse!$E$4="X",INDIRECT("'DATA - økonomi'!F"&amp;4+15*$A43+4*$A43+1),0)+IF(Analyse!$E$104="X",INDIRECT("'DATA - økonomi'!F"&amp;4+15*$A43+4*$A43+2),0)+IF(Analyse!$E$105="X",INDIRECT("'DATA - økonomi'!F"&amp;4+15*$A43+4*$A43+3),0)+IF(Analyse!$E$106="X",INDIRECT("'DATA - økonomi'!F"&amp;4+15*$A43+4*$A43+4),0)+IF(Analyse!$E$107="X",INDIRECT("'DATA - økonomi'!F"&amp;4+15*$A43+4*$A43+5),0)+IF(Analyse!$E$108="X",INDIRECT("'DATA - økonomi'!F"&amp;4+15*$A43+4*$A43+6),0)+IF(Analyse!$E$109="X",INDIRECT("'DATA - økonomi'!F"&amp;4+15*$A43+4*$A43+7),0)+IF(Analyse!$E$110="X",INDIRECT("'DATA - økonomi'!F"&amp;4+15*$A43+4*$A43+8),0)+IF(Analyse!$E$111="X",INDIRECT("'DATA - økonomi'!F"&amp;4+15*$A43+4*$A43+9),0)+IF(Analyse!$E$112="X",INDIRECT("'DATA - økonomi'!F"&amp;4+15*$A43+4*$A43+10),0)+IF(Analyse!$E$115="X",INDIRECT("'DATA - økonomi'!F"&amp;4+15*$A43+4*$A43+11),0)+IF(Analyse!$E$116="X",INDIRECT("'DATA - økonomi'!F"&amp;4+15*$A43+4*$A43+12),0)+IF(Analyse!$E$117="X",INDIRECT("'DATA - økonomi'!F"&amp;4+15*$A43+4*$A43+13),0)+IF(Analyse!$E$129="X",INDIRECT("'DATA - økonomi'!F"&amp;4+15*$A43+4*$A43+14),0)</f>
        <v>0</v>
      </c>
      <c r="G43" s="42">
        <f ca="1">IF(Analyse!$E$3="X",INDIRECT("'DATA - økonomi'!G"&amp;4+15*$A43+4*$A43+0),0)+IF(Analyse!$E$4="X",INDIRECT("'DATA - økonomi'!G"&amp;4+15*$A43+4*$A43+1),0)+IF(Analyse!$E$104="X",INDIRECT("'DATA - økonomi'!G"&amp;4+15*$A43+4*$A43+2),0)+IF(Analyse!$E$105="X",INDIRECT("'DATA - økonomi'!G"&amp;4+15*$A43+4*$A43+3),0)+IF(Analyse!$E$106="X",INDIRECT("'DATA - økonomi'!G"&amp;4+15*$A43+4*$A43+4),0)+IF(Analyse!$E$107="X",INDIRECT("'DATA - økonomi'!G"&amp;4+15*$A43+4*$A43+5),0)+IF(Analyse!$E$108="X",INDIRECT("'DATA - økonomi'!G"&amp;4+15*$A43+4*$A43+6),0)+IF(Analyse!$E$109="X",INDIRECT("'DATA - økonomi'!G"&amp;4+15*$A43+4*$A43+7),0)+IF(Analyse!$E$110="X",INDIRECT("'DATA - økonomi'!G"&amp;4+15*$A43+4*$A43+8),0)+IF(Analyse!$E$111="X",INDIRECT("'DATA - økonomi'!G"&amp;4+15*$A43+4*$A43+9),0)+IF(Analyse!$E$112="X",INDIRECT("'DATA - økonomi'!G"&amp;4+15*$A43+4*$A43+10),0)+IF(Analyse!$E$115="X",INDIRECT("'DATA - økonomi'!G"&amp;4+15*$A43+4*$A43+11),0)+IF(Analyse!$E$116="X",INDIRECT("'DATA - økonomi'!G"&amp;4+15*$A43+4*$A43+12),0)+IF(Analyse!$E$117="X",INDIRECT("'DATA - økonomi'!G"&amp;4+15*$A43+4*$A43+13),0)+IF(Analyse!$E$129="X",INDIRECT("'DATA - økonomi'!G"&amp;4+15*$A43+4*$A43+14),0)</f>
        <v>0</v>
      </c>
      <c r="H43" s="42">
        <f ca="1">IF(Analyse!$E$3="X",INDIRECT("'DATA - økonomi'!H"&amp;4+15*$A43+4*$A43+0),0)+IF(Analyse!$E$4="X",INDIRECT("'DATA - økonomi'!H"&amp;4+15*$A43+4*$A43+1),0)+IF(Analyse!$E$104="X",INDIRECT("'DATA - økonomi'!H"&amp;4+15*$A43+4*$A43+2),0)+IF(Analyse!$E$105="X",INDIRECT("'DATA - økonomi'!H"&amp;4+15*$A43+4*$A43+3),0)+IF(Analyse!$E$106="X",INDIRECT("'DATA - økonomi'!H"&amp;4+15*$A43+4*$A43+4),0)+IF(Analyse!$E$107="X",INDIRECT("'DATA - økonomi'!H"&amp;4+15*$A43+4*$A43+5),0)+IF(Analyse!$E$108="X",INDIRECT("'DATA - økonomi'!H"&amp;4+15*$A43+4*$A43+6),0)+IF(Analyse!$E$109="X",INDIRECT("'DATA - økonomi'!H"&amp;4+15*$A43+4*$A43+7),0)+IF(Analyse!$E$110="X",INDIRECT("'DATA - økonomi'!H"&amp;4+15*$A43+4*$A43+8),0)+IF(Analyse!$E$111="X",INDIRECT("'DATA - økonomi'!H"&amp;4+15*$A43+4*$A43+9),0)+IF(Analyse!$E$112="X",INDIRECT("'DATA - økonomi'!H"&amp;4+15*$A43+4*$A43+10),0)+IF(Analyse!$E$115="X",INDIRECT("'DATA - økonomi'!H"&amp;4+15*$A43+4*$A43+11),0)+IF(Analyse!$E$116="X",INDIRECT("'DATA - økonomi'!H"&amp;4+15*$A43+4*$A43+12),0)+IF(Analyse!$E$117="X",INDIRECT("'DATA - økonomi'!H"&amp;4+15*$A43+4*$A43+13),0)+IF(Analyse!$E$129="X",INDIRECT("'DATA - økonomi'!H"&amp;4+15*$A43+4*$A43+14),0)</f>
        <v>0</v>
      </c>
      <c r="I43" s="42">
        <f ca="1">IF(Analyse!$E$3="X",INDIRECT("'DATA - økonomi'!I"&amp;4+15*$A43+4*$A43+0),0)+IF(Analyse!$E$4="X",INDIRECT("'DATA - økonomi'!I"&amp;4+15*$A43+4*$A43+1),0)+IF(Analyse!$E$104="X",INDIRECT("'DATA - økonomi'!I"&amp;4+15*$A43+4*$A43+2),0)+IF(Analyse!$E$105="X",INDIRECT("'DATA - økonomi'!I"&amp;4+15*$A43+4*$A43+3),0)+IF(Analyse!$E$106="X",INDIRECT("'DATA - økonomi'!I"&amp;4+15*$A43+4*$A43+4),0)+IF(Analyse!$E$107="X",INDIRECT("'DATA - økonomi'!I"&amp;4+15*$A43+4*$A43+5),0)+IF(Analyse!$E$108="X",INDIRECT("'DATA - økonomi'!I"&amp;4+15*$A43+4*$A43+6),0)+IF(Analyse!$E$109="X",INDIRECT("'DATA - økonomi'!I"&amp;4+15*$A43+4*$A43+7),0)+IF(Analyse!$E$110="X",INDIRECT("'DATA - økonomi'!I"&amp;4+15*$A43+4*$A43+8),0)+IF(Analyse!$E$111="X",INDIRECT("'DATA - økonomi'!I"&amp;4+15*$A43+4*$A43+9),0)+IF(Analyse!$E$112="X",INDIRECT("'DATA - økonomi'!I"&amp;4+15*$A43+4*$A43+10),0)+IF(Analyse!$E$115="X",INDIRECT("'DATA - økonomi'!I"&amp;4+15*$A43+4*$A43+11),0)+IF(Analyse!$E$116="X",INDIRECT("'DATA - økonomi'!I"&amp;4+15*$A43+4*$A43+12),0)+IF(Analyse!$E$117="X",INDIRECT("'DATA - økonomi'!I"&amp;4+15*$A43+4*$A43+13),0)+IF(Analyse!$E$129="X",INDIRECT("'DATA - økonomi'!I"&amp;4+15*$A43+4*$A43+14),0)</f>
        <v>0</v>
      </c>
      <c r="J43" s="42">
        <f ca="1">IF(Analyse!$E$3="X",INDIRECT("'DATA - økonomi'!J"&amp;4+15*$A43+4*$A43+0),0)+IF(Analyse!$E$4="X",INDIRECT("'DATA - økonomi'!J"&amp;4+15*$A43+4*$A43+1),0)+IF(Analyse!$E$104="X",INDIRECT("'DATA - økonomi'!J"&amp;4+15*$A43+4*$A43+2),0)+IF(Analyse!$E$105="X",INDIRECT("'DATA - økonomi'!J"&amp;4+15*$A43+4*$A43+3),0)+IF(Analyse!$E$106="X",INDIRECT("'DATA - økonomi'!J"&amp;4+15*$A43+4*$A43+4),0)+IF(Analyse!$E$107="X",INDIRECT("'DATA - økonomi'!J"&amp;4+15*$A43+4*$A43+5),0)+IF(Analyse!$E$108="X",INDIRECT("'DATA - økonomi'!J"&amp;4+15*$A43+4*$A43+6),0)+IF(Analyse!$E$109="X",INDIRECT("'DATA - økonomi'!J"&amp;4+15*$A43+4*$A43+7),0)+IF(Analyse!$E$110="X",INDIRECT("'DATA - økonomi'!J"&amp;4+15*$A43+4*$A43+8),0)+IF(Analyse!$E$111="X",INDIRECT("'DATA - økonomi'!J"&amp;4+15*$A43+4*$A43+9),0)+IF(Analyse!$E$112="X",INDIRECT("'DATA - økonomi'!J"&amp;4+15*$A43+4*$A43+10),0)+IF(Analyse!$E$115="X",INDIRECT("'DATA - økonomi'!J"&amp;4+15*$A43+4*$A43+11),0)+IF(Analyse!$E$116="X",INDIRECT("'DATA - økonomi'!J"&amp;4+15*$A43+4*$A43+12),0)+IF(Analyse!$E$117="X",INDIRECT("'DATA - økonomi'!J"&amp;4+15*$A43+4*$A43+13),0)+IF(Analyse!$E$129="X",INDIRECT("'DATA - økonomi'!J"&amp;4+15*$A43+4*$A43+14),0)</f>
        <v>0</v>
      </c>
      <c r="K43" s="42">
        <f ca="1">IF(Analyse!$E$3="X",INDIRECT("'DATA - økonomi'!K"&amp;4+15*$A43+4*$A43+0),0)+IF(Analyse!$E$4="X",INDIRECT("'DATA - økonomi'!K"&amp;4+15*$A43+4*$A43+1),0)+IF(Analyse!$E$104="X",INDIRECT("'DATA - økonomi'!K"&amp;4+15*$A43+4*$A43+2),0)+IF(Analyse!$E$105="X",INDIRECT("'DATA - økonomi'!K"&amp;4+15*$A43+4*$A43+3),0)+IF(Analyse!$E$106="X",INDIRECT("'DATA - økonomi'!K"&amp;4+15*$A43+4*$A43+4),0)+IF(Analyse!$E$107="X",INDIRECT("'DATA - økonomi'!K"&amp;4+15*$A43+4*$A43+5),0)+IF(Analyse!$E$108="X",INDIRECT("'DATA - økonomi'!K"&amp;4+15*$A43+4*$A43+6),0)+IF(Analyse!$E$109="X",INDIRECT("'DATA - økonomi'!K"&amp;4+15*$A43+4*$A43+7),0)+IF(Analyse!$E$110="X",INDIRECT("'DATA - økonomi'!K"&amp;4+15*$A43+4*$A43+8),0)+IF(Analyse!$E$111="X",INDIRECT("'DATA - økonomi'!K"&amp;4+15*$A43+4*$A43+9),0)+IF(Analyse!$E$112="X",INDIRECT("'DATA - økonomi'!K"&amp;4+15*$A43+4*$A43+10),0)+IF(Analyse!$E$115="X",INDIRECT("'DATA - økonomi'!K"&amp;4+15*$A43+4*$A43+11),0)+IF(Analyse!$E$116="X",INDIRECT("'DATA - økonomi'!K"&amp;4+15*$A43+4*$A43+12),0)+IF(Analyse!$E$117="X",INDIRECT("'DATA - økonomi'!K"&amp;4+15*$A43+4*$A43+13),0)+IF(Analyse!$E$129="X",INDIRECT("'DATA - økonomi'!K"&amp;4+15*$A43+4*$A43+14),0)</f>
        <v>0</v>
      </c>
      <c r="L43" s="42">
        <f ca="1">IF(Analyse!$E$3="X",INDIRECT("'DATA - økonomi'!L"&amp;4+15*$A43+4*$A43+0),0)+IF(Analyse!$E$4="X",INDIRECT("'DATA - økonomi'!L"&amp;4+15*$A43+4*$A43+1),0)+IF(Analyse!$E$104="X",INDIRECT("'DATA - økonomi'!L"&amp;4+15*$A43+4*$A43+2),0)+IF(Analyse!$E$105="X",INDIRECT("'DATA - økonomi'!L"&amp;4+15*$A43+4*$A43+3),0)+IF(Analyse!$E$106="X",INDIRECT("'DATA - økonomi'!L"&amp;4+15*$A43+4*$A43+4),0)+IF(Analyse!$E$107="X",INDIRECT("'DATA - økonomi'!L"&amp;4+15*$A43+4*$A43+5),0)+IF(Analyse!$E$108="X",INDIRECT("'DATA - økonomi'!L"&amp;4+15*$A43+4*$A43+6),0)+IF(Analyse!$E$109="X",INDIRECT("'DATA - økonomi'!L"&amp;4+15*$A43+4*$A43+7),0)+IF(Analyse!$E$110="X",INDIRECT("'DATA - økonomi'!L"&amp;4+15*$A43+4*$A43+8),0)+IF(Analyse!$E$111="X",INDIRECT("'DATA - økonomi'!L"&amp;4+15*$A43+4*$A43+9),0)+IF(Analyse!$E$112="X",INDIRECT("'DATA - økonomi'!L"&amp;4+15*$A43+4*$A43+10),0)+IF(Analyse!$E$115="X",INDIRECT("'DATA - økonomi'!L"&amp;4+15*$A43+4*$A43+11),0)+IF(Analyse!$E$116="X",INDIRECT("'DATA - økonomi'!L"&amp;4+15*$A43+4*$A43+12),0)+IF(Analyse!$E$117="X",INDIRECT("'DATA - økonomi'!L"&amp;4+15*$A43+4*$A43+13),0)+IF(Analyse!$E$129="X",INDIRECT("'DATA - økonomi'!L"&amp;4+15*$A43+4*$A43+14),0)</f>
        <v>0</v>
      </c>
      <c r="M43" s="42">
        <f ca="1">IF(Analyse!$E$3="X",INDIRECT("'DATA - økonomi'!M"&amp;4+15*$A43+4*$A43+0),0)+IF(Analyse!$E$4="X",INDIRECT("'DATA - økonomi'!M"&amp;4+15*$A43+4*$A43+1),0)+IF(Analyse!$E$104="X",INDIRECT("'DATA - økonomi'!M"&amp;4+15*$A43+4*$A43+2),0)+IF(Analyse!$E$105="X",INDIRECT("'DATA - økonomi'!M"&amp;4+15*$A43+4*$A43+3),0)+IF(Analyse!$E$106="X",INDIRECT("'DATA - økonomi'!M"&amp;4+15*$A43+4*$A43+4),0)+IF(Analyse!$E$107="X",INDIRECT("'DATA - økonomi'!M"&amp;4+15*$A43+4*$A43+5),0)+IF(Analyse!$E$108="X",INDIRECT("'DATA - økonomi'!M"&amp;4+15*$A43+4*$A43+6),0)+IF(Analyse!$E$109="X",INDIRECT("'DATA - økonomi'!M"&amp;4+15*$A43+4*$A43+7),0)+IF(Analyse!$E$110="X",INDIRECT("'DATA - økonomi'!M"&amp;4+15*$A43+4*$A43+8),0)+IF(Analyse!$E$111="X",INDIRECT("'DATA - økonomi'!M"&amp;4+15*$A43+4*$A43+9),0)+IF(Analyse!$E$112="X",INDIRECT("'DATA - økonomi'!M"&amp;4+15*$A43+4*$A43+10),0)+IF(Analyse!$E$115="X",INDIRECT("'DATA - økonomi'!M"&amp;4+15*$A43+4*$A43+11),0)+IF(Analyse!$E$116="X",INDIRECT("'DATA - økonomi'!M"&amp;4+15*$A43+4*$A43+12),0)+IF(Analyse!$E$117="X",INDIRECT("'DATA - økonomi'!M"&amp;4+15*$A43+4*$A43+13),0)+IF(Analyse!$E$129="X",INDIRECT("'DATA - økonomi'!M"&amp;4+15*$A43+4*$A43+14),0)</f>
        <v>0</v>
      </c>
      <c r="N43" s="38"/>
      <c r="O43" s="41" t="s">
        <v>51</v>
      </c>
      <c r="P43" s="42">
        <f ca="1">IF(Analyse!$E$3="X",INDIRECT("'DATA - økonomi'!P"&amp;4+15*$A43+4*$A43+0),0)+IF(Analyse!$E$4="X",INDIRECT("'DATA - økonomi'!P"&amp;4+15*$A43+4*$A43+1),0)+IF(Analyse!$E$104="X",INDIRECT("'DATA - økonomi'!P"&amp;4+15*$A43+4*$A43+2),0)+IF(Analyse!$E$105="X",INDIRECT("'DATA - økonomi'!P"&amp;4+15*$A43+4*$A43+3),0)+IF(Analyse!$E$106="X",INDIRECT("'DATA - økonomi'!P"&amp;4+15*$A43+4*$A43+4),0)+IF(Analyse!$E$107="X",INDIRECT("'DATA - økonomi'!P"&amp;4+15*$A43+4*$A43+5),0)+IF(Analyse!$E$108="X",INDIRECT("'DATA - økonomi'!P"&amp;4+15*$A43+4*$A43+6),0)+IF(Analyse!$E$109="X",INDIRECT("'DATA - økonomi'!P"&amp;4+15*$A43+4*$A43+7),0)+IF(Analyse!$E$110="X",INDIRECT("'DATA - økonomi'!P"&amp;4+15*$A43+4*$A43+8),0)+IF(Analyse!$E$111="X",INDIRECT("'DATA - økonomi'!P"&amp;4+15*$A43+4*$A43+9),0)+IF(Analyse!$E$112="X",INDIRECT("'DATA - økonomi'!P"&amp;4+15*$A43+4*$A43+10),0)+IF(Analyse!$E$115="X",INDIRECT("'DATA - økonomi'!P"&amp;4+15*$A43+4*$A43+11),0)+IF(Analyse!$E$116="X",INDIRECT("'DATA - økonomi'!P"&amp;4+15*$A43+4*$A43+12),0)+IF(Analyse!$E$117="X",INDIRECT("'DATA - økonomi'!P"&amp;4+15*$A43+4*$A43+13),0)+IF(Analyse!$E$129="X",INDIRECT("'DATA - økonomi'!P"&amp;4+15*$A43+4*$A43+14),0)</f>
        <v>0</v>
      </c>
      <c r="Q43" s="42">
        <f ca="1">IF(Analyse!$E$3="X",INDIRECT("'DATA - økonomi'!Q"&amp;4+15*$A43+4*$A43+0),0)+IF(Analyse!$E$4="X",INDIRECT("'DATA - økonomi'!Q"&amp;4+15*$A43+4*$A43+1),0)+IF(Analyse!$E$104="X",INDIRECT("'DATA - økonomi'!Q"&amp;4+15*$A43+4*$A43+2),0)+IF(Analyse!$E$105="X",INDIRECT("'DATA - økonomi'!Q"&amp;4+15*$A43+4*$A43+3),0)+IF(Analyse!$E$106="X",INDIRECT("'DATA - økonomi'!Q"&amp;4+15*$A43+4*$A43+4),0)+IF(Analyse!$E$107="X",INDIRECT("'DATA - økonomi'!Q"&amp;4+15*$A43+4*$A43+5),0)+IF(Analyse!$E$108="X",INDIRECT("'DATA - økonomi'!Q"&amp;4+15*$A43+4*$A43+6),0)+IF(Analyse!$E$109="X",INDIRECT("'DATA - økonomi'!Q"&amp;4+15*$A43+4*$A43+7),0)+IF(Analyse!$E$110="X",INDIRECT("'DATA - økonomi'!Q"&amp;4+15*$A43+4*$A43+8),0)+IF(Analyse!$E$111="X",INDIRECT("'DATA - økonomi'!Q"&amp;4+15*$A43+4*$A43+9),0)+IF(Analyse!$E$112="X",INDIRECT("'DATA - økonomi'!Q"&amp;4+15*$A43+4*$A43+10),0)+IF(Analyse!$E$115="X",INDIRECT("'DATA - økonomi'!Q"&amp;4+15*$A43+4*$A43+11),0)+IF(Analyse!$E$116="X",INDIRECT("'DATA - økonomi'!Q"&amp;4+15*$A43+4*$A43+12),0)+IF(Analyse!$E$117="X",INDIRECT("'DATA - økonomi'!Q"&amp;4+15*$A43+4*$A43+13),0)+IF(Analyse!$E$129="X",INDIRECT("'DATA - økonomi'!Q"&amp;4+15*$A43+4*$A43+14),0)</f>
        <v>0</v>
      </c>
      <c r="R43" s="42">
        <f ca="1">IF(Analyse!$E$3="X",INDIRECT("'DATA - økonomi'!R"&amp;4+15*$A43+4*$A43+0),0)+IF(Analyse!$E$4="X",INDIRECT("'DATA - økonomi'!R"&amp;4+15*$A43+4*$A43+1),0)+IF(Analyse!$E$104="X",INDIRECT("'DATA - økonomi'!R"&amp;4+15*$A43+4*$A43+2),0)+IF(Analyse!$E$105="X",INDIRECT("'DATA - økonomi'!R"&amp;4+15*$A43+4*$A43+3),0)+IF(Analyse!$E$106="X",INDIRECT("'DATA - økonomi'!R"&amp;4+15*$A43+4*$A43+4),0)+IF(Analyse!$E$107="X",INDIRECT("'DATA - økonomi'!R"&amp;4+15*$A43+4*$A43+5),0)+IF(Analyse!$E$108="X",INDIRECT("'DATA - økonomi'!R"&amp;4+15*$A43+4*$A43+6),0)+IF(Analyse!$E$109="X",INDIRECT("'DATA - økonomi'!R"&amp;4+15*$A43+4*$A43+7),0)+IF(Analyse!$E$110="X",INDIRECT("'DATA - økonomi'!R"&amp;4+15*$A43+4*$A43+8),0)+IF(Analyse!$E$111="X",INDIRECT("'DATA - økonomi'!R"&amp;4+15*$A43+4*$A43+9),0)+IF(Analyse!$E$112="X",INDIRECT("'DATA - økonomi'!R"&amp;4+15*$A43+4*$A43+10),0)+IF(Analyse!$E$115="X",INDIRECT("'DATA - økonomi'!R"&amp;4+15*$A43+4*$A43+11),0)+IF(Analyse!$E$116="X",INDIRECT("'DATA - økonomi'!R"&amp;4+15*$A43+4*$A43+12),0)+IF(Analyse!$E$117="X",INDIRECT("'DATA - økonomi'!R"&amp;4+15*$A43+4*$A43+13),0)+IF(Analyse!$E$129="X",INDIRECT("'DATA - økonomi'!R"&amp;4+15*$A43+4*$A43+14),0)</f>
        <v>0</v>
      </c>
      <c r="S43" s="42">
        <f ca="1">IF(Analyse!$E$3="X",INDIRECT("'DATA - økonomi'!S"&amp;4+15*$A43+4*$A43+0),0)+IF(Analyse!$E$4="X",INDIRECT("'DATA - økonomi'!S"&amp;4+15*$A43+4*$A43+1),0)+IF(Analyse!$E$104="X",INDIRECT("'DATA - økonomi'!S"&amp;4+15*$A43+4*$A43+2),0)+IF(Analyse!$E$105="X",INDIRECT("'DATA - økonomi'!S"&amp;4+15*$A43+4*$A43+3),0)+IF(Analyse!$E$106="X",INDIRECT("'DATA - økonomi'!S"&amp;4+15*$A43+4*$A43+4),0)+IF(Analyse!$E$107="X",INDIRECT("'DATA - økonomi'!S"&amp;4+15*$A43+4*$A43+5),0)+IF(Analyse!$E$108="X",INDIRECT("'DATA - økonomi'!S"&amp;4+15*$A43+4*$A43+6),0)+IF(Analyse!$E$109="X",INDIRECT("'DATA - økonomi'!S"&amp;4+15*$A43+4*$A43+7),0)+IF(Analyse!$E$110="X",INDIRECT("'DATA - økonomi'!S"&amp;4+15*$A43+4*$A43+8),0)+IF(Analyse!$E$111="X",INDIRECT("'DATA - økonomi'!S"&amp;4+15*$A43+4*$A43+9),0)+IF(Analyse!$E$112="X",INDIRECT("'DATA - økonomi'!S"&amp;4+15*$A43+4*$A43+10),0)+IF(Analyse!$E$115="X",INDIRECT("'DATA - økonomi'!S"&amp;4+15*$A43+4*$A43+11),0)+IF(Analyse!$E$116="X",INDIRECT("'DATA - økonomi'!S"&amp;4+15*$A43+4*$A43+12),0)+IF(Analyse!$E$117="X",INDIRECT("'DATA - økonomi'!S"&amp;4+15*$A43+4*$A43+13),0)+IF(Analyse!$E$129="X",INDIRECT("'DATA - økonomi'!S"&amp;4+15*$A43+4*$A43+14),0)</f>
        <v>0</v>
      </c>
      <c r="T43" s="42">
        <f ca="1">IF(Analyse!$E$3="X",INDIRECT("'DATA - økonomi'!T"&amp;4+15*$A43+4*$A43+0),0)+IF(Analyse!$E$4="X",INDIRECT("'DATA - økonomi'!T"&amp;4+15*$A43+4*$A43+1),0)+IF(Analyse!$E$104="X",INDIRECT("'DATA - økonomi'!T"&amp;4+15*$A43+4*$A43+2),0)+IF(Analyse!$E$105="X",INDIRECT("'DATA - økonomi'!T"&amp;4+15*$A43+4*$A43+3),0)+IF(Analyse!$E$106="X",INDIRECT("'DATA - økonomi'!T"&amp;4+15*$A43+4*$A43+4),0)+IF(Analyse!$E$107="X",INDIRECT("'DATA - økonomi'!T"&amp;4+15*$A43+4*$A43+5),0)+IF(Analyse!$E$108="X",INDIRECT("'DATA - økonomi'!T"&amp;4+15*$A43+4*$A43+6),0)+IF(Analyse!$E$109="X",INDIRECT("'DATA - økonomi'!T"&amp;4+15*$A43+4*$A43+7),0)+IF(Analyse!$E$110="X",INDIRECT("'DATA - økonomi'!T"&amp;4+15*$A43+4*$A43+8),0)+IF(Analyse!$E$111="X",INDIRECT("'DATA - økonomi'!T"&amp;4+15*$A43+4*$A43+9),0)+IF(Analyse!$E$112="X",INDIRECT("'DATA - økonomi'!T"&amp;4+15*$A43+4*$A43+10),0)+IF(Analyse!$E$115="X",INDIRECT("'DATA - økonomi'!T"&amp;4+15*$A43+4*$A43+11),0)+IF(Analyse!$E$116="X",INDIRECT("'DATA - økonomi'!T"&amp;4+15*$A43+4*$A43+12),0)+IF(Analyse!$E$117="X",INDIRECT("'DATA - økonomi'!T"&amp;4+15*$A43+4*$A43+13),0)+IF(Analyse!$E$129="X",INDIRECT("'DATA - økonomi'!T"&amp;4+15*$A43+4*$A43+14),0)</f>
        <v>0</v>
      </c>
      <c r="U43" s="42">
        <f ca="1">IF(Analyse!$E$3="X",INDIRECT("'DATA - økonomi'!U"&amp;4+15*$A43+4*$A43+0),0)+IF(Analyse!$E$4="X",INDIRECT("'DATA - økonomi'!U"&amp;4+15*$A43+4*$A43+1),0)+IF(Analyse!$E$104="X",INDIRECT("'DATA - økonomi'!U"&amp;4+15*$A43+4*$A43+2),0)+IF(Analyse!$E$105="X",INDIRECT("'DATA - økonomi'!U"&amp;4+15*$A43+4*$A43+3),0)+IF(Analyse!$E$106="X",INDIRECT("'DATA - økonomi'!U"&amp;4+15*$A43+4*$A43+4),0)+IF(Analyse!$E$107="X",INDIRECT("'DATA - økonomi'!U"&amp;4+15*$A43+4*$A43+5),0)+IF(Analyse!$E$108="X",INDIRECT("'DATA - økonomi'!U"&amp;4+15*$A43+4*$A43+6),0)+IF(Analyse!$E$109="X",INDIRECT("'DATA - økonomi'!U"&amp;4+15*$A43+4*$A43+7),0)+IF(Analyse!$E$110="X",INDIRECT("'DATA - økonomi'!U"&amp;4+15*$A43+4*$A43+8),0)+IF(Analyse!$E$111="X",INDIRECT("'DATA - økonomi'!U"&amp;4+15*$A43+4*$A43+9),0)+IF(Analyse!$E$112="X",INDIRECT("'DATA - økonomi'!U"&amp;4+15*$A43+4*$A43+10),0)+IF(Analyse!$E$115="X",INDIRECT("'DATA - økonomi'!U"&amp;4+15*$A43+4*$A43+11),0)+IF(Analyse!$E$116="X",INDIRECT("'DATA - økonomi'!U"&amp;4+15*$A43+4*$A43+12),0)+IF(Analyse!$E$117="X",INDIRECT("'DATA - økonomi'!U"&amp;4+15*$A43+4*$A43+13),0)+IF(Analyse!$E$129="X",INDIRECT("'DATA - økonomi'!U"&amp;4+15*$A43+4*$A43+14),0)</f>
        <v>0</v>
      </c>
      <c r="V43" s="42">
        <f ca="1">IF(Analyse!$E$3="X",INDIRECT("'DATA - økonomi'!V"&amp;4+15*$A43+4*$A43+0),0)+IF(Analyse!$E$4="X",INDIRECT("'DATA - økonomi'!V"&amp;4+15*$A43+4*$A43+1),0)+IF(Analyse!$E$104="X",INDIRECT("'DATA - økonomi'!V"&amp;4+15*$A43+4*$A43+2),0)+IF(Analyse!$E$105="X",INDIRECT("'DATA - økonomi'!V"&amp;4+15*$A43+4*$A43+3),0)+IF(Analyse!$E$106="X",INDIRECT("'DATA - økonomi'!V"&amp;4+15*$A43+4*$A43+4),0)+IF(Analyse!$E$107="X",INDIRECT("'DATA - økonomi'!V"&amp;4+15*$A43+4*$A43+5),0)+IF(Analyse!$E$108="X",INDIRECT("'DATA - økonomi'!V"&amp;4+15*$A43+4*$A43+6),0)+IF(Analyse!$E$109="X",INDIRECT("'DATA - økonomi'!V"&amp;4+15*$A43+4*$A43+7),0)+IF(Analyse!$E$110="X",INDIRECT("'DATA - økonomi'!V"&amp;4+15*$A43+4*$A43+8),0)+IF(Analyse!$E$111="X",INDIRECT("'DATA - økonomi'!V"&amp;4+15*$A43+4*$A43+9),0)+IF(Analyse!$E$112="X",INDIRECT("'DATA - økonomi'!V"&amp;4+15*$A43+4*$A43+10),0)+IF(Analyse!$E$115="X",INDIRECT("'DATA - økonomi'!V"&amp;4+15*$A43+4*$A43+11),0)+IF(Analyse!$E$116="X",INDIRECT("'DATA - økonomi'!V"&amp;4+15*$A43+4*$A43+12),0)+IF(Analyse!$E$117="X",INDIRECT("'DATA - økonomi'!V"&amp;4+15*$A43+4*$A43+13),0)+IF(Analyse!$E$129="X",INDIRECT("'DATA - økonomi'!V"&amp;4+15*$A43+4*$A43+14),0)</f>
        <v>0</v>
      </c>
      <c r="W43" s="42">
        <f ca="1">IF(Analyse!$E$3="X",INDIRECT("'DATA - økonomi'!W"&amp;4+15*$A43+4*$A43+0),0)+IF(Analyse!$E$4="X",INDIRECT("'DATA - økonomi'!W"&amp;4+15*$A43+4*$A43+1),0)+IF(Analyse!$E$104="X",INDIRECT("'DATA - økonomi'!W"&amp;4+15*$A43+4*$A43+2),0)+IF(Analyse!$E$105="X",INDIRECT("'DATA - økonomi'!W"&amp;4+15*$A43+4*$A43+3),0)+IF(Analyse!$E$106="X",INDIRECT("'DATA - økonomi'!W"&amp;4+15*$A43+4*$A43+4),0)+IF(Analyse!$E$107="X",INDIRECT("'DATA - økonomi'!W"&amp;4+15*$A43+4*$A43+5),0)+IF(Analyse!$E$108="X",INDIRECT("'DATA - økonomi'!W"&amp;4+15*$A43+4*$A43+6),0)+IF(Analyse!$E$109="X",INDIRECT("'DATA - økonomi'!W"&amp;4+15*$A43+4*$A43+7),0)+IF(Analyse!$E$110="X",INDIRECT("'DATA - økonomi'!W"&amp;4+15*$A43+4*$A43+8),0)+IF(Analyse!$E$111="X",INDIRECT("'DATA - økonomi'!W"&amp;4+15*$A43+4*$A43+9),0)+IF(Analyse!$E$112="X",INDIRECT("'DATA - økonomi'!W"&amp;4+15*$A43+4*$A43+10),0)+IF(Analyse!$E$115="X",INDIRECT("'DATA - økonomi'!W"&amp;4+15*$A43+4*$A43+11),0)+IF(Analyse!$E$116="X",INDIRECT("'DATA - økonomi'!W"&amp;4+15*$A43+4*$A43+12),0)+IF(Analyse!$E$117="X",INDIRECT("'DATA - økonomi'!W"&amp;4+15*$A43+4*$A43+13),0)+IF(Analyse!$E$129="X",INDIRECT("'DATA - økonomi'!W"&amp;4+15*$A43+4*$A43+14),0)</f>
        <v>0</v>
      </c>
      <c r="X43" s="42">
        <f ca="1">IF(Analyse!$E$3="X",INDIRECT("'DATA - økonomi'!X"&amp;4+15*$A43+4*$A43+0),0)+IF(Analyse!$E$4="X",INDIRECT("'DATA - økonomi'!X"&amp;4+15*$A43+4*$A43+1),0)+IF(Analyse!$E$104="X",INDIRECT("'DATA - økonomi'!X"&amp;4+15*$A43+4*$A43+2),0)+IF(Analyse!$E$105="X",INDIRECT("'DATA - økonomi'!X"&amp;4+15*$A43+4*$A43+3),0)+IF(Analyse!$E$106="X",INDIRECT("'DATA - økonomi'!X"&amp;4+15*$A43+4*$A43+4),0)+IF(Analyse!$E$107="X",INDIRECT("'DATA - økonomi'!X"&amp;4+15*$A43+4*$A43+5),0)+IF(Analyse!$E$108="X",INDIRECT("'DATA - økonomi'!X"&amp;4+15*$A43+4*$A43+6),0)+IF(Analyse!$E$109="X",INDIRECT("'DATA - økonomi'!X"&amp;4+15*$A43+4*$A43+7),0)+IF(Analyse!$E$110="X",INDIRECT("'DATA - økonomi'!X"&amp;4+15*$A43+4*$A43+8),0)+IF(Analyse!$E$111="X",INDIRECT("'DATA - økonomi'!X"&amp;4+15*$A43+4*$A43+9),0)+IF(Analyse!$E$112="X",INDIRECT("'DATA - økonomi'!X"&amp;4+15*$A43+4*$A43+10),0)+IF(Analyse!$E$115="X",INDIRECT("'DATA - økonomi'!X"&amp;4+15*$A43+4*$A43+11),0)+IF(Analyse!$E$116="X",INDIRECT("'DATA - økonomi'!X"&amp;4+15*$A43+4*$A43+12),0)+IF(Analyse!$E$117="X",INDIRECT("'DATA - økonomi'!X"&amp;4+15*$A43+4*$A43+13),0)+IF(Analyse!$E$129="X",INDIRECT("'DATA - økonomi'!X"&amp;4+15*$A43+4*$A43+14),0)</f>
        <v>0</v>
      </c>
      <c r="Y43" s="42">
        <f ca="1">IF(Analyse!$E$3="X",INDIRECT("'DATA - økonomi'!Y"&amp;4+15*$A43+4*$A43+0),0)+IF(Analyse!$E$4="X",INDIRECT("'DATA - økonomi'!Y"&amp;4+15*$A43+4*$A43+1),0)+IF(Analyse!$E$104="X",INDIRECT("'DATA - økonomi'!Y"&amp;4+15*$A43+4*$A43+2),0)+IF(Analyse!$E$105="X",INDIRECT("'DATA - økonomi'!Y"&amp;4+15*$A43+4*$A43+3),0)+IF(Analyse!$E$106="X",INDIRECT("'DATA - økonomi'!Y"&amp;4+15*$A43+4*$A43+4),0)+IF(Analyse!$E$107="X",INDIRECT("'DATA - økonomi'!Y"&amp;4+15*$A43+4*$A43+5),0)+IF(Analyse!$E$108="X",INDIRECT("'DATA - økonomi'!Y"&amp;4+15*$A43+4*$A43+6),0)+IF(Analyse!$E$109="X",INDIRECT("'DATA - økonomi'!Y"&amp;4+15*$A43+4*$A43+7),0)+IF(Analyse!$E$110="X",INDIRECT("'DATA - økonomi'!Y"&amp;4+15*$A43+4*$A43+8),0)+IF(Analyse!$E$111="X",INDIRECT("'DATA - økonomi'!Y"&amp;4+15*$A43+4*$A43+9),0)+IF(Analyse!$E$112="X",INDIRECT("'DATA - økonomi'!Y"&amp;4+15*$A43+4*$A43+10),0)+IF(Analyse!$E$115="X",INDIRECT("'DATA - økonomi'!Y"&amp;4+15*$A43+4*$A43+11),0)+IF(Analyse!$E$116="X",INDIRECT("'DATA - økonomi'!Y"&amp;4+15*$A43+4*$A43+12),0)+IF(Analyse!$E$117="X",INDIRECT("'DATA - økonomi'!Y"&amp;4+15*$A43+4*$A43+13),0)+IF(Analyse!$E$129="X",INDIRECT("'DATA - økonomi'!Y"&amp;4+15*$A43+4*$A43+14),0)</f>
        <v>0</v>
      </c>
      <c r="Z43" s="42">
        <f ca="1">IF(Analyse!$E$3="X",INDIRECT("'DATA - økonomi'!Z"&amp;4+15*$A43+4*$A43+0),0)+IF(Analyse!$E$4="X",INDIRECT("'DATA - økonomi'!Z"&amp;4+15*$A43+4*$A43+1),0)+IF(Analyse!$E$104="X",INDIRECT("'DATA - økonomi'!Z"&amp;4+15*$A43+4*$A43+2),0)+IF(Analyse!$E$105="X",INDIRECT("'DATA - økonomi'!Z"&amp;4+15*$A43+4*$A43+3),0)+IF(Analyse!$E$106="X",INDIRECT("'DATA - økonomi'!Z"&amp;4+15*$A43+4*$A43+4),0)+IF(Analyse!$E$107="X",INDIRECT("'DATA - økonomi'!Z"&amp;4+15*$A43+4*$A43+5),0)+IF(Analyse!$E$108="X",INDIRECT("'DATA - økonomi'!Z"&amp;4+15*$A43+4*$A43+6),0)+IF(Analyse!$E$109="X",INDIRECT("'DATA - økonomi'!Z"&amp;4+15*$A43+4*$A43+7),0)+IF(Analyse!$E$110="X",INDIRECT("'DATA - økonomi'!Z"&amp;4+15*$A43+4*$A43+8),0)+IF(Analyse!$E$111="X",INDIRECT("'DATA - økonomi'!Z"&amp;4+15*$A43+4*$A43+9),0)+IF(Analyse!$E$112="X",INDIRECT("'DATA - økonomi'!Z"&amp;4+15*$A43+4*$A43+10),0)+IF(Analyse!$E$115="X",INDIRECT("'DATA - økonomi'!Z"&amp;4+15*$A43+4*$A43+11),0)+IF(Analyse!$E$116="X",INDIRECT("'DATA - økonomi'!Z"&amp;4+15*$A43+4*$A43+12),0)+IF(Analyse!$E$117="X",INDIRECT("'DATA - økonomi'!Z"&amp;4+15*$A43+4*$A43+13),0)+IF(Analyse!$E$129="X",INDIRECT("'DATA - økonomi'!Z"&amp;4+15*$A43+4*$A43+14),0)</f>
        <v>0</v>
      </c>
      <c r="AA43" s="36"/>
      <c r="AB43" s="41" t="s">
        <v>51</v>
      </c>
      <c r="AC43" s="42">
        <f ca="1">IF(Analyse!$E$3="X",INDIRECT("'DATA - økonomi'!AC"&amp;4+15*$A43+4*$A43+0),0)+IF(Analyse!$E$4="X",INDIRECT("'DATA - økonomi'!AC"&amp;4+15*$A43+4*$A43+1),0)+IF(Analyse!$E$104="X",INDIRECT("'DATA - økonomi'!AC"&amp;4+15*$A43+4*$A43+2),0)+IF(Analyse!$E$105="X",INDIRECT("'DATA - økonomi'!AC"&amp;4+15*$A43+4*$A43+3),0)+IF(Analyse!$E$106="X",INDIRECT("'DATA - økonomi'!AC"&amp;4+15*$A43+4*$A43+4),0)+IF(Analyse!$E$107="X",INDIRECT("'DATA - økonomi'!AC"&amp;4+15*$A43+4*$A43+5),0)+IF(Analyse!$E$108="X",INDIRECT("'DATA - økonomi'!AC"&amp;4+15*$A43+4*$A43+6),0)+IF(Analyse!$E$109="X",INDIRECT("'DATA - økonomi'!AC"&amp;4+15*$A43+4*$A43+7),0)+IF(Analyse!$E$110="X",INDIRECT("'DATA - økonomi'!AC"&amp;4+15*$A43+4*$A43+8),0)+IF(Analyse!$E$111="X",INDIRECT("'DATA - økonomi'!AC"&amp;4+15*$A43+4*$A43+9),0)+IF(Analyse!$E$112="X",INDIRECT("'DATA - økonomi'!AC"&amp;4+15*$A43+4*$A43+10),0)+IF(Analyse!$E$115="X",INDIRECT("'DATA - økonomi'!AC"&amp;4+15*$A43+4*$A43+11),0)+IF(Analyse!$E$116="X",INDIRECT("'DATA - økonomi'!AC"&amp;4+15*$A43+4*$A43+12),0)+IF(Analyse!$E$117="X",INDIRECT("'DATA - økonomi'!AC"&amp;4+15*$A43+4*$A43+13),0)+IF(Analyse!$E$129="X",INDIRECT("'DATA - økonomi'!AC"&amp;4+15*$A43+4*$A43+14),0)</f>
        <v>0</v>
      </c>
      <c r="AD43" s="42">
        <f ca="1">IF(Analyse!$E$3="X",INDIRECT("'DATA - økonomi'!AD"&amp;4+15*$A43+4*$A43+0),0)+IF(Analyse!$E$4="X",INDIRECT("'DATA - økonomi'!AD"&amp;4+15*$A43+4*$A43+1),0)+IF(Analyse!$E$104="X",INDIRECT("'DATA - økonomi'!AD"&amp;4+15*$A43+4*$A43+2),0)+IF(Analyse!$E$105="X",INDIRECT("'DATA - økonomi'!AD"&amp;4+15*$A43+4*$A43+3),0)+IF(Analyse!$E$106="X",INDIRECT("'DATA - økonomi'!AD"&amp;4+15*$A43+4*$A43+4),0)+IF(Analyse!$E$107="X",INDIRECT("'DATA - økonomi'!AD"&amp;4+15*$A43+4*$A43+5),0)+IF(Analyse!$E$108="X",INDIRECT("'DATA - økonomi'!AD"&amp;4+15*$A43+4*$A43+6),0)+IF(Analyse!$E$109="X",INDIRECT("'DATA - økonomi'!AD"&amp;4+15*$A43+4*$A43+7),0)+IF(Analyse!$E$110="X",INDIRECT("'DATA - økonomi'!AD"&amp;4+15*$A43+4*$A43+8),0)+IF(Analyse!$E$111="X",INDIRECT("'DATA - økonomi'!AD"&amp;4+15*$A43+4*$A43+9),0)+IF(Analyse!$E$112="X",INDIRECT("'DATA - økonomi'!AD"&amp;4+15*$A43+4*$A43+10),0)+IF(Analyse!$E$115="X",INDIRECT("'DATA - økonomi'!AD"&amp;4+15*$A43+4*$A43+11),0)+IF(Analyse!$E$116="X",INDIRECT("'DATA - økonomi'!AD"&amp;4+15*$A43+4*$A43+12),0)+IF(Analyse!$E$117="X",INDIRECT("'DATA - økonomi'!AD"&amp;4+15*$A43+4*$A43+13),0)+IF(Analyse!$E$129="X",INDIRECT("'DATA - økonomi'!AD"&amp;4+15*$A43+4*$A43+14),0)</f>
        <v>0</v>
      </c>
      <c r="AE43" s="42">
        <f ca="1">IF(Analyse!$E$3="X",INDIRECT("'DATA - økonomi'!AE"&amp;4+15*$A43+4*$A43+0),0)+IF(Analyse!$E$4="X",INDIRECT("'DATA - økonomi'!AE"&amp;4+15*$A43+4*$A43+1),0)+IF(Analyse!$E$104="X",INDIRECT("'DATA - økonomi'!AE"&amp;4+15*$A43+4*$A43+2),0)+IF(Analyse!$E$105="X",INDIRECT("'DATA - økonomi'!AE"&amp;4+15*$A43+4*$A43+3),0)+IF(Analyse!$E$106="X",INDIRECT("'DATA - økonomi'!AE"&amp;4+15*$A43+4*$A43+4),0)+IF(Analyse!$E$107="X",INDIRECT("'DATA - økonomi'!AE"&amp;4+15*$A43+4*$A43+5),0)+IF(Analyse!$E$108="X",INDIRECT("'DATA - økonomi'!AE"&amp;4+15*$A43+4*$A43+6),0)+IF(Analyse!$E$109="X",INDIRECT("'DATA - økonomi'!AE"&amp;4+15*$A43+4*$A43+7),0)+IF(Analyse!$E$110="X",INDIRECT("'DATA - økonomi'!AE"&amp;4+15*$A43+4*$A43+8),0)+IF(Analyse!$E$111="X",INDIRECT("'DATA - økonomi'!AE"&amp;4+15*$A43+4*$A43+9),0)+IF(Analyse!$E$112="X",INDIRECT("'DATA - økonomi'!AE"&amp;4+15*$A43+4*$A43+10),0)+IF(Analyse!$E$115="X",INDIRECT("'DATA - økonomi'!AE"&amp;4+15*$A43+4*$A43+11),0)+IF(Analyse!$E$116="X",INDIRECT("'DATA - økonomi'!AE"&amp;4+15*$A43+4*$A43+12),0)+IF(Analyse!$E$117="X",INDIRECT("'DATA - økonomi'!AE"&amp;4+15*$A43+4*$A43+13),0)+IF(Analyse!$E$129="X",INDIRECT("'DATA - økonomi'!AE"&amp;4+15*$A43+4*$A43+14),0)</f>
        <v>0</v>
      </c>
      <c r="AF43" s="42">
        <f ca="1">IF(Analyse!$E$3="X",INDIRECT("'DATA - økonomi'!AF"&amp;4+15*$A43+4*$A43+0),0)+IF(Analyse!$E$4="X",INDIRECT("'DATA - økonomi'!AF"&amp;4+15*$A43+4*$A43+1),0)+IF(Analyse!$E$104="X",INDIRECT("'DATA - økonomi'!AF"&amp;4+15*$A43+4*$A43+2),0)+IF(Analyse!$E$105="X",INDIRECT("'DATA - økonomi'!AF"&amp;4+15*$A43+4*$A43+3),0)+IF(Analyse!$E$106="X",INDIRECT("'DATA - økonomi'!AF"&amp;4+15*$A43+4*$A43+4),0)+IF(Analyse!$E$107="X",INDIRECT("'DATA - økonomi'!AF"&amp;4+15*$A43+4*$A43+5),0)+IF(Analyse!$E$108="X",INDIRECT("'DATA - økonomi'!AF"&amp;4+15*$A43+4*$A43+6),0)+IF(Analyse!$E$109="X",INDIRECT("'DATA - økonomi'!AF"&amp;4+15*$A43+4*$A43+7),0)+IF(Analyse!$E$110="X",INDIRECT("'DATA - økonomi'!AF"&amp;4+15*$A43+4*$A43+8),0)+IF(Analyse!$E$111="X",INDIRECT("'DATA - økonomi'!AF"&amp;4+15*$A43+4*$A43+9),0)+IF(Analyse!$E$112="X",INDIRECT("'DATA - økonomi'!AF"&amp;4+15*$A43+4*$A43+10),0)+IF(Analyse!$E$115="X",INDIRECT("'DATA - økonomi'!AF"&amp;4+15*$A43+4*$A43+11),0)+IF(Analyse!$E$116="X",INDIRECT("'DATA - økonomi'!AF"&amp;4+15*$A43+4*$A43+12),0)+IF(Analyse!$E$117="X",INDIRECT("'DATA - økonomi'!AF"&amp;4+15*$A43+4*$A43+13),0)+IF(Analyse!$E$129="X",INDIRECT("'DATA - økonomi'!AF"&amp;4+15*$A43+4*$A43+14),0)</f>
        <v>0</v>
      </c>
      <c r="AG43" s="42">
        <f ca="1">IF(Analyse!$E$3="X",INDIRECT("'DATA - økonomi'!AG"&amp;4+15*$A43+4*$A43+0),0)+IF(Analyse!$E$4="X",INDIRECT("'DATA - økonomi'!AG"&amp;4+15*$A43+4*$A43+1),0)+IF(Analyse!$E$104="X",INDIRECT("'DATA - økonomi'!AG"&amp;4+15*$A43+4*$A43+2),0)+IF(Analyse!$E$105="X",INDIRECT("'DATA - økonomi'!AG"&amp;4+15*$A43+4*$A43+3),0)+IF(Analyse!$E$106="X",INDIRECT("'DATA - økonomi'!AG"&amp;4+15*$A43+4*$A43+4),0)+IF(Analyse!$E$107="X",INDIRECT("'DATA - økonomi'!AG"&amp;4+15*$A43+4*$A43+5),0)+IF(Analyse!$E$108="X",INDIRECT("'DATA - økonomi'!AG"&amp;4+15*$A43+4*$A43+6),0)+IF(Analyse!$E$109="X",INDIRECT("'DATA - økonomi'!AG"&amp;4+15*$A43+4*$A43+7),0)+IF(Analyse!$E$110="X",INDIRECT("'DATA - økonomi'!AG"&amp;4+15*$A43+4*$A43+8),0)+IF(Analyse!$E$111="X",INDIRECT("'DATA - økonomi'!AG"&amp;4+15*$A43+4*$A43+9),0)+IF(Analyse!$E$112="X",INDIRECT("'DATA - økonomi'!AG"&amp;4+15*$A43+4*$A43+10),0)+IF(Analyse!$E$115="X",INDIRECT("'DATA - økonomi'!AG"&amp;4+15*$A43+4*$A43+11),0)+IF(Analyse!$E$116="X",INDIRECT("'DATA - økonomi'!AG"&amp;4+15*$A43+4*$A43+12),0)+IF(Analyse!$E$117="X",INDIRECT("'DATA - økonomi'!AG"&amp;4+15*$A43+4*$A43+13),0)+IF(Analyse!$E$129="X",INDIRECT("'DATA - økonomi'!AG"&amp;4+15*$A43+4*$A43+14),0)</f>
        <v>0</v>
      </c>
      <c r="AH43" s="42">
        <f ca="1">IF(Analyse!$E$3="X",INDIRECT("'DATA - økonomi'!AH"&amp;4+15*$A43+4*$A43+0),0)+IF(Analyse!$E$4="X",INDIRECT("'DATA - økonomi'!AH"&amp;4+15*$A43+4*$A43+1),0)+IF(Analyse!$E$104="X",INDIRECT("'DATA - økonomi'!AH"&amp;4+15*$A43+4*$A43+2),0)+IF(Analyse!$E$105="X",INDIRECT("'DATA - økonomi'!AH"&amp;4+15*$A43+4*$A43+3),0)+IF(Analyse!$E$106="X",INDIRECT("'DATA - økonomi'!AH"&amp;4+15*$A43+4*$A43+4),0)+IF(Analyse!$E$107="X",INDIRECT("'DATA - økonomi'!AH"&amp;4+15*$A43+4*$A43+5),0)+IF(Analyse!$E$108="X",INDIRECT("'DATA - økonomi'!AH"&amp;4+15*$A43+4*$A43+6),0)+IF(Analyse!$E$109="X",INDIRECT("'DATA - økonomi'!AH"&amp;4+15*$A43+4*$A43+7),0)+IF(Analyse!$E$110="X",INDIRECT("'DATA - økonomi'!AH"&amp;4+15*$A43+4*$A43+8),0)+IF(Analyse!$E$111="X",INDIRECT("'DATA - økonomi'!AH"&amp;4+15*$A43+4*$A43+9),0)+IF(Analyse!$E$112="X",INDIRECT("'DATA - økonomi'!AH"&amp;4+15*$A43+4*$A43+10),0)+IF(Analyse!$E$115="X",INDIRECT("'DATA - økonomi'!AH"&amp;4+15*$A43+4*$A43+11),0)+IF(Analyse!$E$116="X",INDIRECT("'DATA - økonomi'!AH"&amp;4+15*$A43+4*$A43+12),0)+IF(Analyse!$E$117="X",INDIRECT("'DATA - økonomi'!AH"&amp;4+15*$A43+4*$A43+13),0)+IF(Analyse!$E$129="X",INDIRECT("'DATA - økonomi'!AH"&amp;4+15*$A43+4*$A43+14),0)</f>
        <v>0</v>
      </c>
      <c r="AI43" s="42">
        <f ca="1">IF(Analyse!$E$3="X",INDIRECT("'DATA - økonomi'!AI"&amp;4+15*$A43+4*$A43+0),0)+IF(Analyse!$E$4="X",INDIRECT("'DATA - økonomi'!AI"&amp;4+15*$A43+4*$A43+1),0)+IF(Analyse!$E$104="X",INDIRECT("'DATA - økonomi'!AI"&amp;4+15*$A43+4*$A43+2),0)+IF(Analyse!$E$105="X",INDIRECT("'DATA - økonomi'!AI"&amp;4+15*$A43+4*$A43+3),0)+IF(Analyse!$E$106="X",INDIRECT("'DATA - økonomi'!AI"&amp;4+15*$A43+4*$A43+4),0)+IF(Analyse!$E$107="X",INDIRECT("'DATA - økonomi'!AI"&amp;4+15*$A43+4*$A43+5),0)+IF(Analyse!$E$108="X",INDIRECT("'DATA - økonomi'!AI"&amp;4+15*$A43+4*$A43+6),0)+IF(Analyse!$E$109="X",INDIRECT("'DATA - økonomi'!AI"&amp;4+15*$A43+4*$A43+7),0)+IF(Analyse!$E$110="X",INDIRECT("'DATA - økonomi'!AI"&amp;4+15*$A43+4*$A43+8),0)+IF(Analyse!$E$111="X",INDIRECT("'DATA - økonomi'!AI"&amp;4+15*$A43+4*$A43+9),0)+IF(Analyse!$E$112="X",INDIRECT("'DATA - økonomi'!AI"&amp;4+15*$A43+4*$A43+10),0)+IF(Analyse!$E$115="X",INDIRECT("'DATA - økonomi'!AI"&amp;4+15*$A43+4*$A43+11),0)+IF(Analyse!$E$116="X",INDIRECT("'DATA - økonomi'!AI"&amp;4+15*$A43+4*$A43+12),0)+IF(Analyse!$E$117="X",INDIRECT("'DATA - økonomi'!AI"&amp;4+15*$A43+4*$A43+13),0)+IF(Analyse!$E$129="X",INDIRECT("'DATA - økonomi'!AI"&amp;4+15*$A43+4*$A43+14),0)</f>
        <v>0</v>
      </c>
      <c r="AJ43" s="42">
        <f ca="1">IF(Analyse!$E$3="X",INDIRECT("'DATA - økonomi'!AJ"&amp;4+15*$A43+4*$A43+0),0)+IF(Analyse!$E$4="X",INDIRECT("'DATA - økonomi'!AJ"&amp;4+15*$A43+4*$A43+1),0)+IF(Analyse!$E$104="X",INDIRECT("'DATA - økonomi'!AJ"&amp;4+15*$A43+4*$A43+2),0)+IF(Analyse!$E$105="X",INDIRECT("'DATA - økonomi'!AJ"&amp;4+15*$A43+4*$A43+3),0)+IF(Analyse!$E$106="X",INDIRECT("'DATA - økonomi'!AJ"&amp;4+15*$A43+4*$A43+4),0)+IF(Analyse!$E$107="X",INDIRECT("'DATA - økonomi'!AJ"&amp;4+15*$A43+4*$A43+5),0)+IF(Analyse!$E$108="X",INDIRECT("'DATA - økonomi'!AJ"&amp;4+15*$A43+4*$A43+6),0)+IF(Analyse!$E$109="X",INDIRECT("'DATA - økonomi'!AJ"&amp;4+15*$A43+4*$A43+7),0)+IF(Analyse!$E$110="X",INDIRECT("'DATA - økonomi'!AJ"&amp;4+15*$A43+4*$A43+8),0)+IF(Analyse!$E$111="X",INDIRECT("'DATA - økonomi'!AJ"&amp;4+15*$A43+4*$A43+9),0)+IF(Analyse!$E$112="X",INDIRECT("'DATA - økonomi'!AJ"&amp;4+15*$A43+4*$A43+10),0)+IF(Analyse!$E$115="X",INDIRECT("'DATA - økonomi'!AJ"&amp;4+15*$A43+4*$A43+11),0)+IF(Analyse!$E$116="X",INDIRECT("'DATA - økonomi'!AJ"&amp;4+15*$A43+4*$A43+12),0)+IF(Analyse!$E$117="X",INDIRECT("'DATA - økonomi'!AJ"&amp;4+15*$A43+4*$A43+13),0)+IF(Analyse!$E$129="X",INDIRECT("'DATA - økonomi'!AJ"&amp;4+15*$A43+4*$A43+14),0)</f>
        <v>0</v>
      </c>
      <c r="AK43" s="42">
        <f ca="1">IF(Analyse!$E$3="X",INDIRECT("'DATA - økonomi'!AK"&amp;4+15*$A43+4*$A43+0),0)+IF(Analyse!$E$4="X",INDIRECT("'DATA - økonomi'!AK"&amp;4+15*$A43+4*$A43+1),0)+IF(Analyse!$E$104="X",INDIRECT("'DATA - økonomi'!AK"&amp;4+15*$A43+4*$A43+2),0)+IF(Analyse!$E$105="X",INDIRECT("'DATA - økonomi'!AK"&amp;4+15*$A43+4*$A43+3),0)+IF(Analyse!$E$106="X",INDIRECT("'DATA - økonomi'!AK"&amp;4+15*$A43+4*$A43+4),0)+IF(Analyse!$E$107="X",INDIRECT("'DATA - økonomi'!AK"&amp;4+15*$A43+4*$A43+5),0)+IF(Analyse!$E$108="X",INDIRECT("'DATA - økonomi'!AK"&amp;4+15*$A43+4*$A43+6),0)+IF(Analyse!$E$109="X",INDIRECT("'DATA - økonomi'!AK"&amp;4+15*$A43+4*$A43+7),0)+IF(Analyse!$E$110="X",INDIRECT("'DATA - økonomi'!AK"&amp;4+15*$A43+4*$A43+8),0)+IF(Analyse!$E$111="X",INDIRECT("'DATA - økonomi'!AK"&amp;4+15*$A43+4*$A43+9),0)+IF(Analyse!$E$112="X",INDIRECT("'DATA - økonomi'!AK"&amp;4+15*$A43+4*$A43+10),0)+IF(Analyse!$E$115="X",INDIRECT("'DATA - økonomi'!AK"&amp;4+15*$A43+4*$A43+11),0)+IF(Analyse!$E$116="X",INDIRECT("'DATA - økonomi'!AK"&amp;4+15*$A43+4*$A43+12),0)+IF(Analyse!$E$117="X",INDIRECT("'DATA - økonomi'!AK"&amp;4+15*$A43+4*$A43+13),0)+IF(Analyse!$E$129="X",INDIRECT("'DATA - økonomi'!AK"&amp;4+15*$A43+4*$A43+14),0)</f>
        <v>0</v>
      </c>
      <c r="AL43" s="42">
        <f ca="1">IF(Analyse!$E$3="X",INDIRECT("'DATA - økonomi'!AL"&amp;4+15*$A43+4*$A43+0),0)+IF(Analyse!$E$4="X",INDIRECT("'DATA - økonomi'!AL"&amp;4+15*$A43+4*$A43+1),0)+IF(Analyse!$E$104="X",INDIRECT("'DATA - økonomi'!AL"&amp;4+15*$A43+4*$A43+2),0)+IF(Analyse!$E$105="X",INDIRECT("'DATA - økonomi'!AL"&amp;4+15*$A43+4*$A43+3),0)+IF(Analyse!$E$106="X",INDIRECT("'DATA - økonomi'!AL"&amp;4+15*$A43+4*$A43+4),0)+IF(Analyse!$E$107="X",INDIRECT("'DATA - økonomi'!AL"&amp;4+15*$A43+4*$A43+5),0)+IF(Analyse!$E$108="X",INDIRECT("'DATA - økonomi'!AL"&amp;4+15*$A43+4*$A43+6),0)+IF(Analyse!$E$109="X",INDIRECT("'DATA - økonomi'!AL"&amp;4+15*$A43+4*$A43+7),0)+IF(Analyse!$E$110="X",INDIRECT("'DATA - økonomi'!AL"&amp;4+15*$A43+4*$A43+8),0)+IF(Analyse!$E$111="X",INDIRECT("'DATA - økonomi'!AL"&amp;4+15*$A43+4*$A43+9),0)+IF(Analyse!$E$112="X",INDIRECT("'DATA - økonomi'!AL"&amp;4+15*$A43+4*$A43+10),0)+IF(Analyse!$E$115="X",INDIRECT("'DATA - økonomi'!AL"&amp;4+15*$A43+4*$A43+11),0)+IF(Analyse!$E$116="X",INDIRECT("'DATA - økonomi'!AL"&amp;4+15*$A43+4*$A43+12),0)+IF(Analyse!$E$117="X",INDIRECT("'DATA - økonomi'!AL"&amp;4+15*$A43+4*$A43+13),0)+IF(Analyse!$E$129="X",INDIRECT("'DATA - økonomi'!AL"&amp;4+15*$A43+4*$A43+14),0)</f>
        <v>0</v>
      </c>
      <c r="AM43" s="36"/>
      <c r="AN43" s="41" t="s">
        <v>51</v>
      </c>
      <c r="AO43" s="42">
        <f t="shared" ca="1" si="10"/>
        <v>32550.194</v>
      </c>
      <c r="AP43" s="42">
        <f t="shared" ca="1" si="11"/>
        <v>32815.985999999997</v>
      </c>
      <c r="AQ43" s="42">
        <f t="shared" ca="1" si="12"/>
        <v>32550.194</v>
      </c>
      <c r="AR43" s="42">
        <f t="shared" ca="1" si="13"/>
        <v>32815.985999999997</v>
      </c>
      <c r="AS43" s="42">
        <f t="shared" ca="1" si="14"/>
        <v>33156.54</v>
      </c>
      <c r="AT43" s="42">
        <f t="shared" ca="1" si="15"/>
        <v>33336.361000000004</v>
      </c>
      <c r="AU43" s="42">
        <f t="shared" ca="1" si="16"/>
        <v>33420.284</v>
      </c>
      <c r="AV43" s="42">
        <f t="shared" ca="1" si="17"/>
        <v>33514.377999999997</v>
      </c>
      <c r="AW43" s="42">
        <f t="shared" ca="1" si="18"/>
        <v>33545.248</v>
      </c>
      <c r="AX43" s="42">
        <f t="shared" ca="1" si="19"/>
        <v>33561.429000000004</v>
      </c>
      <c r="AY43" s="36"/>
    </row>
    <row r="44" spans="1:51" x14ac:dyDescent="0.25">
      <c r="A44" s="38">
        <v>40</v>
      </c>
      <c r="B44" s="41" t="s">
        <v>52</v>
      </c>
      <c r="C44" s="42">
        <f ca="1">IF(Analyse!$E$3="X",INDIRECT("'DATA - økonomi'!C"&amp;4+15*$A44+4*$A44+0),0)+IF(Analyse!$E$4="X",INDIRECT("'DATA - økonomi'!C"&amp;4+15*$A44+4*$A44+1),0)+IF(Analyse!$E$104="X",INDIRECT("'DATA - økonomi'!C"&amp;4+15*$A44+4*$A44+2),0)+IF(Analyse!$E$105="X",INDIRECT("'DATA - økonomi'!C"&amp;4+15*$A44+4*$A44+3),0)+IF(Analyse!$E$106="X",INDIRECT("'DATA - økonomi'!C"&amp;4+15*$A44+4*$A44+4),0)+IF(Analyse!$E$107="X",INDIRECT("'DATA - økonomi'!C"&amp;4+15*$A44+4*$A44+5),0)+IF(Analyse!$E$108="X",INDIRECT("'DATA - økonomi'!C"&amp;4+15*$A44+4*$A44+6),0)+IF(Analyse!$E$109="X",INDIRECT("'DATA - økonomi'!C"&amp;4+15*$A44+4*$A44+7),0)+IF(Analyse!$E$110="X",INDIRECT("'DATA - økonomi'!C"&amp;4+15*$A44+4*$A44+8),0)+IF(Analyse!$E$111="X",INDIRECT("'DATA - økonomi'!C"&amp;4+15*$A44+4*$A44+9),0)+IF(Analyse!$E$112="X",INDIRECT("'DATA - økonomi'!C"&amp;4+15*$A44+4*$A44+10),0)+IF(Analyse!$E$115="X",INDIRECT("'DATA - økonomi'!C"&amp;4+15*$A44+4*$A44+11),0)+IF(Analyse!$E$116="X",INDIRECT("'DATA - økonomi'!C"&amp;4+15*$A44+4*$A44+12),0)+IF(Analyse!$E$117="X",INDIRECT("'DATA - økonomi'!C"&amp;4+15*$A44+4*$A44+13),0)+IF(Analyse!$E$129="X",INDIRECT("'DATA - økonomi'!C"&amp;4+15*$A44+4*$A44+14),0)</f>
        <v>0</v>
      </c>
      <c r="D44" s="42">
        <f ca="1">IF(Analyse!$E$3="X",INDIRECT("'DATA - økonomi'!D"&amp;4+15*$A44+4*$A44+0),0)+IF(Analyse!$E$4="X",INDIRECT("'DATA - økonomi'!D"&amp;4+15*$A44+4*$A44+1),0)+IF(Analyse!$E$104="X",INDIRECT("'DATA - økonomi'!D"&amp;4+15*$A44+4*$A44+2),0)+IF(Analyse!$E$105="X",INDIRECT("'DATA - økonomi'!D"&amp;4+15*$A44+4*$A44+3),0)+IF(Analyse!$E$106="X",INDIRECT("'DATA - økonomi'!D"&amp;4+15*$A44+4*$A44+4),0)+IF(Analyse!$E$107="X",INDIRECT("'DATA - økonomi'!D"&amp;4+15*$A44+4*$A44+5),0)+IF(Analyse!$E$108="X",INDIRECT("'DATA - økonomi'!D"&amp;4+15*$A44+4*$A44+6),0)+IF(Analyse!$E$109="X",INDIRECT("'DATA - økonomi'!D"&amp;4+15*$A44+4*$A44+7),0)+IF(Analyse!$E$110="X",INDIRECT("'DATA - økonomi'!D"&amp;4+15*$A44+4*$A44+8),0)+IF(Analyse!$E$111="X",INDIRECT("'DATA - økonomi'!D"&amp;4+15*$A44+4*$A44+9),0)+IF(Analyse!$E$112="X",INDIRECT("'DATA - økonomi'!D"&amp;4+15*$A44+4*$A44+10),0)+IF(Analyse!$E$115="X",INDIRECT("'DATA - økonomi'!D"&amp;4+15*$A44+4*$A44+11),0)+IF(Analyse!$E$116="X",INDIRECT("'DATA - økonomi'!D"&amp;4+15*$A44+4*$A44+12),0)+IF(Analyse!$E$117="X",INDIRECT("'DATA - økonomi'!D"&amp;4+15*$A44+4*$A44+13),0)+IF(Analyse!$E$129="X",INDIRECT("'DATA - økonomi'!D"&amp;4+15*$A44+4*$A44+14),0)</f>
        <v>0</v>
      </c>
      <c r="E44" s="42">
        <f ca="1">IF(Analyse!$E$3="X",INDIRECT("'DATA - økonomi'!E"&amp;4+15*$A44+4*$A44+0),0)+IF(Analyse!$E$4="X",INDIRECT("'DATA - økonomi'!E"&amp;4+15*$A44+4*$A44+1),0)+IF(Analyse!$E$104="X",INDIRECT("'DATA - økonomi'!E"&amp;4+15*$A44+4*$A44+2),0)+IF(Analyse!$E$105="X",INDIRECT("'DATA - økonomi'!E"&amp;4+15*$A44+4*$A44+3),0)+IF(Analyse!$E$106="X",INDIRECT("'DATA - økonomi'!E"&amp;4+15*$A44+4*$A44+4),0)+IF(Analyse!$E$107="X",INDIRECT("'DATA - økonomi'!E"&amp;4+15*$A44+4*$A44+5),0)+IF(Analyse!$E$108="X",INDIRECT("'DATA - økonomi'!E"&amp;4+15*$A44+4*$A44+6),0)+IF(Analyse!$E$109="X",INDIRECT("'DATA - økonomi'!E"&amp;4+15*$A44+4*$A44+7),0)+IF(Analyse!$E$110="X",INDIRECT("'DATA - økonomi'!E"&amp;4+15*$A44+4*$A44+8),0)+IF(Analyse!$E$111="X",INDIRECT("'DATA - økonomi'!E"&amp;4+15*$A44+4*$A44+9),0)+IF(Analyse!$E$112="X",INDIRECT("'DATA - økonomi'!E"&amp;4+15*$A44+4*$A44+10),0)+IF(Analyse!$E$115="X",INDIRECT("'DATA - økonomi'!E"&amp;4+15*$A44+4*$A44+11),0)+IF(Analyse!$E$116="X",INDIRECT("'DATA - økonomi'!E"&amp;4+15*$A44+4*$A44+12),0)+IF(Analyse!$E$117="X",INDIRECT("'DATA - økonomi'!E"&amp;4+15*$A44+4*$A44+13),0)+IF(Analyse!$E$129="X",INDIRECT("'DATA - økonomi'!E"&amp;4+15*$A44+4*$A44+14),0)</f>
        <v>0</v>
      </c>
      <c r="F44" s="42">
        <f ca="1">IF(Analyse!$E$3="X",INDIRECT("'DATA - økonomi'!F"&amp;4+15*$A44+4*$A44+0),0)+IF(Analyse!$E$4="X",INDIRECT("'DATA - økonomi'!F"&amp;4+15*$A44+4*$A44+1),0)+IF(Analyse!$E$104="X",INDIRECT("'DATA - økonomi'!F"&amp;4+15*$A44+4*$A44+2),0)+IF(Analyse!$E$105="X",INDIRECT("'DATA - økonomi'!F"&amp;4+15*$A44+4*$A44+3),0)+IF(Analyse!$E$106="X",INDIRECT("'DATA - økonomi'!F"&amp;4+15*$A44+4*$A44+4),0)+IF(Analyse!$E$107="X",INDIRECT("'DATA - økonomi'!F"&amp;4+15*$A44+4*$A44+5),0)+IF(Analyse!$E$108="X",INDIRECT("'DATA - økonomi'!F"&amp;4+15*$A44+4*$A44+6),0)+IF(Analyse!$E$109="X",INDIRECT("'DATA - økonomi'!F"&amp;4+15*$A44+4*$A44+7),0)+IF(Analyse!$E$110="X",INDIRECT("'DATA - økonomi'!F"&amp;4+15*$A44+4*$A44+8),0)+IF(Analyse!$E$111="X",INDIRECT("'DATA - økonomi'!F"&amp;4+15*$A44+4*$A44+9),0)+IF(Analyse!$E$112="X",INDIRECT("'DATA - økonomi'!F"&amp;4+15*$A44+4*$A44+10),0)+IF(Analyse!$E$115="X",INDIRECT("'DATA - økonomi'!F"&amp;4+15*$A44+4*$A44+11),0)+IF(Analyse!$E$116="X",INDIRECT("'DATA - økonomi'!F"&amp;4+15*$A44+4*$A44+12),0)+IF(Analyse!$E$117="X",INDIRECT("'DATA - økonomi'!F"&amp;4+15*$A44+4*$A44+13),0)+IF(Analyse!$E$129="X",INDIRECT("'DATA - økonomi'!F"&amp;4+15*$A44+4*$A44+14),0)</f>
        <v>0</v>
      </c>
      <c r="G44" s="42">
        <f ca="1">IF(Analyse!$E$3="X",INDIRECT("'DATA - økonomi'!G"&amp;4+15*$A44+4*$A44+0),0)+IF(Analyse!$E$4="X",INDIRECT("'DATA - økonomi'!G"&amp;4+15*$A44+4*$A44+1),0)+IF(Analyse!$E$104="X",INDIRECT("'DATA - økonomi'!G"&amp;4+15*$A44+4*$A44+2),0)+IF(Analyse!$E$105="X",INDIRECT("'DATA - økonomi'!G"&amp;4+15*$A44+4*$A44+3),0)+IF(Analyse!$E$106="X",INDIRECT("'DATA - økonomi'!G"&amp;4+15*$A44+4*$A44+4),0)+IF(Analyse!$E$107="X",INDIRECT("'DATA - økonomi'!G"&amp;4+15*$A44+4*$A44+5),0)+IF(Analyse!$E$108="X",INDIRECT("'DATA - økonomi'!G"&amp;4+15*$A44+4*$A44+6),0)+IF(Analyse!$E$109="X",INDIRECT("'DATA - økonomi'!G"&amp;4+15*$A44+4*$A44+7),0)+IF(Analyse!$E$110="X",INDIRECT("'DATA - økonomi'!G"&amp;4+15*$A44+4*$A44+8),0)+IF(Analyse!$E$111="X",INDIRECT("'DATA - økonomi'!G"&amp;4+15*$A44+4*$A44+9),0)+IF(Analyse!$E$112="X",INDIRECT("'DATA - økonomi'!G"&amp;4+15*$A44+4*$A44+10),0)+IF(Analyse!$E$115="X",INDIRECT("'DATA - økonomi'!G"&amp;4+15*$A44+4*$A44+11),0)+IF(Analyse!$E$116="X",INDIRECT("'DATA - økonomi'!G"&amp;4+15*$A44+4*$A44+12),0)+IF(Analyse!$E$117="X",INDIRECT("'DATA - økonomi'!G"&amp;4+15*$A44+4*$A44+13),0)+IF(Analyse!$E$129="X",INDIRECT("'DATA - økonomi'!G"&amp;4+15*$A44+4*$A44+14),0)</f>
        <v>0</v>
      </c>
      <c r="H44" s="42">
        <f ca="1">IF(Analyse!$E$3="X",INDIRECT("'DATA - økonomi'!H"&amp;4+15*$A44+4*$A44+0),0)+IF(Analyse!$E$4="X",INDIRECT("'DATA - økonomi'!H"&amp;4+15*$A44+4*$A44+1),0)+IF(Analyse!$E$104="X",INDIRECT("'DATA - økonomi'!H"&amp;4+15*$A44+4*$A44+2),0)+IF(Analyse!$E$105="X",INDIRECT("'DATA - økonomi'!H"&amp;4+15*$A44+4*$A44+3),0)+IF(Analyse!$E$106="X",INDIRECT("'DATA - økonomi'!H"&amp;4+15*$A44+4*$A44+4),0)+IF(Analyse!$E$107="X",INDIRECT("'DATA - økonomi'!H"&amp;4+15*$A44+4*$A44+5),0)+IF(Analyse!$E$108="X",INDIRECT("'DATA - økonomi'!H"&amp;4+15*$A44+4*$A44+6),0)+IF(Analyse!$E$109="X",INDIRECT("'DATA - økonomi'!H"&amp;4+15*$A44+4*$A44+7),0)+IF(Analyse!$E$110="X",INDIRECT("'DATA - økonomi'!H"&amp;4+15*$A44+4*$A44+8),0)+IF(Analyse!$E$111="X",INDIRECT("'DATA - økonomi'!H"&amp;4+15*$A44+4*$A44+9),0)+IF(Analyse!$E$112="X",INDIRECT("'DATA - økonomi'!H"&amp;4+15*$A44+4*$A44+10),0)+IF(Analyse!$E$115="X",INDIRECT("'DATA - økonomi'!H"&amp;4+15*$A44+4*$A44+11),0)+IF(Analyse!$E$116="X",INDIRECT("'DATA - økonomi'!H"&amp;4+15*$A44+4*$A44+12),0)+IF(Analyse!$E$117="X",INDIRECT("'DATA - økonomi'!H"&amp;4+15*$A44+4*$A44+13),0)+IF(Analyse!$E$129="X",INDIRECT("'DATA - økonomi'!H"&amp;4+15*$A44+4*$A44+14),0)</f>
        <v>0</v>
      </c>
      <c r="I44" s="42">
        <f ca="1">IF(Analyse!$E$3="X",INDIRECT("'DATA - økonomi'!I"&amp;4+15*$A44+4*$A44+0),0)+IF(Analyse!$E$4="X",INDIRECT("'DATA - økonomi'!I"&amp;4+15*$A44+4*$A44+1),0)+IF(Analyse!$E$104="X",INDIRECT("'DATA - økonomi'!I"&amp;4+15*$A44+4*$A44+2),0)+IF(Analyse!$E$105="X",INDIRECT("'DATA - økonomi'!I"&amp;4+15*$A44+4*$A44+3),0)+IF(Analyse!$E$106="X",INDIRECT("'DATA - økonomi'!I"&amp;4+15*$A44+4*$A44+4),0)+IF(Analyse!$E$107="X",INDIRECT("'DATA - økonomi'!I"&amp;4+15*$A44+4*$A44+5),0)+IF(Analyse!$E$108="X",INDIRECT("'DATA - økonomi'!I"&amp;4+15*$A44+4*$A44+6),0)+IF(Analyse!$E$109="X",INDIRECT("'DATA - økonomi'!I"&amp;4+15*$A44+4*$A44+7),0)+IF(Analyse!$E$110="X",INDIRECT("'DATA - økonomi'!I"&amp;4+15*$A44+4*$A44+8),0)+IF(Analyse!$E$111="X",INDIRECT("'DATA - økonomi'!I"&amp;4+15*$A44+4*$A44+9),0)+IF(Analyse!$E$112="X",INDIRECT("'DATA - økonomi'!I"&amp;4+15*$A44+4*$A44+10),0)+IF(Analyse!$E$115="X",INDIRECT("'DATA - økonomi'!I"&amp;4+15*$A44+4*$A44+11),0)+IF(Analyse!$E$116="X",INDIRECT("'DATA - økonomi'!I"&amp;4+15*$A44+4*$A44+12),0)+IF(Analyse!$E$117="X",INDIRECT("'DATA - økonomi'!I"&amp;4+15*$A44+4*$A44+13),0)+IF(Analyse!$E$129="X",INDIRECT("'DATA - økonomi'!I"&amp;4+15*$A44+4*$A44+14),0)</f>
        <v>0</v>
      </c>
      <c r="J44" s="42">
        <f ca="1">IF(Analyse!$E$3="X",INDIRECT("'DATA - økonomi'!J"&amp;4+15*$A44+4*$A44+0),0)+IF(Analyse!$E$4="X",INDIRECT("'DATA - økonomi'!J"&amp;4+15*$A44+4*$A44+1),0)+IF(Analyse!$E$104="X",INDIRECT("'DATA - økonomi'!J"&amp;4+15*$A44+4*$A44+2),0)+IF(Analyse!$E$105="X",INDIRECT("'DATA - økonomi'!J"&amp;4+15*$A44+4*$A44+3),0)+IF(Analyse!$E$106="X",INDIRECT("'DATA - økonomi'!J"&amp;4+15*$A44+4*$A44+4),0)+IF(Analyse!$E$107="X",INDIRECT("'DATA - økonomi'!J"&amp;4+15*$A44+4*$A44+5),0)+IF(Analyse!$E$108="X",INDIRECT("'DATA - økonomi'!J"&amp;4+15*$A44+4*$A44+6),0)+IF(Analyse!$E$109="X",INDIRECT("'DATA - økonomi'!J"&amp;4+15*$A44+4*$A44+7),0)+IF(Analyse!$E$110="X",INDIRECT("'DATA - økonomi'!J"&amp;4+15*$A44+4*$A44+8),0)+IF(Analyse!$E$111="X",INDIRECT("'DATA - økonomi'!J"&amp;4+15*$A44+4*$A44+9),0)+IF(Analyse!$E$112="X",INDIRECT("'DATA - økonomi'!J"&amp;4+15*$A44+4*$A44+10),0)+IF(Analyse!$E$115="X",INDIRECT("'DATA - økonomi'!J"&amp;4+15*$A44+4*$A44+11),0)+IF(Analyse!$E$116="X",INDIRECT("'DATA - økonomi'!J"&amp;4+15*$A44+4*$A44+12),0)+IF(Analyse!$E$117="X",INDIRECT("'DATA - økonomi'!J"&amp;4+15*$A44+4*$A44+13),0)+IF(Analyse!$E$129="X",INDIRECT("'DATA - økonomi'!J"&amp;4+15*$A44+4*$A44+14),0)</f>
        <v>0</v>
      </c>
      <c r="K44" s="42">
        <f ca="1">IF(Analyse!$E$3="X",INDIRECT("'DATA - økonomi'!K"&amp;4+15*$A44+4*$A44+0),0)+IF(Analyse!$E$4="X",INDIRECT("'DATA - økonomi'!K"&amp;4+15*$A44+4*$A44+1),0)+IF(Analyse!$E$104="X",INDIRECT("'DATA - økonomi'!K"&amp;4+15*$A44+4*$A44+2),0)+IF(Analyse!$E$105="X",INDIRECT("'DATA - økonomi'!K"&amp;4+15*$A44+4*$A44+3),0)+IF(Analyse!$E$106="X",INDIRECT("'DATA - økonomi'!K"&amp;4+15*$A44+4*$A44+4),0)+IF(Analyse!$E$107="X",INDIRECT("'DATA - økonomi'!K"&amp;4+15*$A44+4*$A44+5),0)+IF(Analyse!$E$108="X",INDIRECT("'DATA - økonomi'!K"&amp;4+15*$A44+4*$A44+6),0)+IF(Analyse!$E$109="X",INDIRECT("'DATA - økonomi'!K"&amp;4+15*$A44+4*$A44+7),0)+IF(Analyse!$E$110="X",INDIRECT("'DATA - økonomi'!K"&amp;4+15*$A44+4*$A44+8),0)+IF(Analyse!$E$111="X",INDIRECT("'DATA - økonomi'!K"&amp;4+15*$A44+4*$A44+9),0)+IF(Analyse!$E$112="X",INDIRECT("'DATA - økonomi'!K"&amp;4+15*$A44+4*$A44+10),0)+IF(Analyse!$E$115="X",INDIRECT("'DATA - økonomi'!K"&amp;4+15*$A44+4*$A44+11),0)+IF(Analyse!$E$116="X",INDIRECT("'DATA - økonomi'!K"&amp;4+15*$A44+4*$A44+12),0)+IF(Analyse!$E$117="X",INDIRECT("'DATA - økonomi'!K"&amp;4+15*$A44+4*$A44+13),0)+IF(Analyse!$E$129="X",INDIRECT("'DATA - økonomi'!K"&amp;4+15*$A44+4*$A44+14),0)</f>
        <v>0</v>
      </c>
      <c r="L44" s="42">
        <f ca="1">IF(Analyse!$E$3="X",INDIRECT("'DATA - økonomi'!L"&amp;4+15*$A44+4*$A44+0),0)+IF(Analyse!$E$4="X",INDIRECT("'DATA - økonomi'!L"&amp;4+15*$A44+4*$A44+1),0)+IF(Analyse!$E$104="X",INDIRECT("'DATA - økonomi'!L"&amp;4+15*$A44+4*$A44+2),0)+IF(Analyse!$E$105="X",INDIRECT("'DATA - økonomi'!L"&amp;4+15*$A44+4*$A44+3),0)+IF(Analyse!$E$106="X",INDIRECT("'DATA - økonomi'!L"&amp;4+15*$A44+4*$A44+4),0)+IF(Analyse!$E$107="X",INDIRECT("'DATA - økonomi'!L"&amp;4+15*$A44+4*$A44+5),0)+IF(Analyse!$E$108="X",INDIRECT("'DATA - økonomi'!L"&amp;4+15*$A44+4*$A44+6),0)+IF(Analyse!$E$109="X",INDIRECT("'DATA - økonomi'!L"&amp;4+15*$A44+4*$A44+7),0)+IF(Analyse!$E$110="X",INDIRECT("'DATA - økonomi'!L"&amp;4+15*$A44+4*$A44+8),0)+IF(Analyse!$E$111="X",INDIRECT("'DATA - økonomi'!L"&amp;4+15*$A44+4*$A44+9),0)+IF(Analyse!$E$112="X",INDIRECT("'DATA - økonomi'!L"&amp;4+15*$A44+4*$A44+10),0)+IF(Analyse!$E$115="X",INDIRECT("'DATA - økonomi'!L"&amp;4+15*$A44+4*$A44+11),0)+IF(Analyse!$E$116="X",INDIRECT("'DATA - økonomi'!L"&amp;4+15*$A44+4*$A44+12),0)+IF(Analyse!$E$117="X",INDIRECT("'DATA - økonomi'!L"&amp;4+15*$A44+4*$A44+13),0)+IF(Analyse!$E$129="X",INDIRECT("'DATA - økonomi'!L"&amp;4+15*$A44+4*$A44+14),0)</f>
        <v>0</v>
      </c>
      <c r="M44" s="42">
        <f ca="1">IF(Analyse!$E$3="X",INDIRECT("'DATA - økonomi'!M"&amp;4+15*$A44+4*$A44+0),0)+IF(Analyse!$E$4="X",INDIRECT("'DATA - økonomi'!M"&amp;4+15*$A44+4*$A44+1),0)+IF(Analyse!$E$104="X",INDIRECT("'DATA - økonomi'!M"&amp;4+15*$A44+4*$A44+2),0)+IF(Analyse!$E$105="X",INDIRECT("'DATA - økonomi'!M"&amp;4+15*$A44+4*$A44+3),0)+IF(Analyse!$E$106="X",INDIRECT("'DATA - økonomi'!M"&amp;4+15*$A44+4*$A44+4),0)+IF(Analyse!$E$107="X",INDIRECT("'DATA - økonomi'!M"&amp;4+15*$A44+4*$A44+5),0)+IF(Analyse!$E$108="X",INDIRECT("'DATA - økonomi'!M"&amp;4+15*$A44+4*$A44+6),0)+IF(Analyse!$E$109="X",INDIRECT("'DATA - økonomi'!M"&amp;4+15*$A44+4*$A44+7),0)+IF(Analyse!$E$110="X",INDIRECT("'DATA - økonomi'!M"&amp;4+15*$A44+4*$A44+8),0)+IF(Analyse!$E$111="X",INDIRECT("'DATA - økonomi'!M"&amp;4+15*$A44+4*$A44+9),0)+IF(Analyse!$E$112="X",INDIRECT("'DATA - økonomi'!M"&amp;4+15*$A44+4*$A44+10),0)+IF(Analyse!$E$115="X",INDIRECT("'DATA - økonomi'!M"&amp;4+15*$A44+4*$A44+11),0)+IF(Analyse!$E$116="X",INDIRECT("'DATA - økonomi'!M"&amp;4+15*$A44+4*$A44+12),0)+IF(Analyse!$E$117="X",INDIRECT("'DATA - økonomi'!M"&amp;4+15*$A44+4*$A44+13),0)+IF(Analyse!$E$129="X",INDIRECT("'DATA - økonomi'!M"&amp;4+15*$A44+4*$A44+14),0)</f>
        <v>0</v>
      </c>
      <c r="N44" s="38"/>
      <c r="O44" s="41" t="s">
        <v>52</v>
      </c>
      <c r="P44" s="42">
        <f ca="1">IF(Analyse!$E$3="X",INDIRECT("'DATA - økonomi'!P"&amp;4+15*$A44+4*$A44+0),0)+IF(Analyse!$E$4="X",INDIRECT("'DATA - økonomi'!P"&amp;4+15*$A44+4*$A44+1),0)+IF(Analyse!$E$104="X",INDIRECT("'DATA - økonomi'!P"&amp;4+15*$A44+4*$A44+2),0)+IF(Analyse!$E$105="X",INDIRECT("'DATA - økonomi'!P"&amp;4+15*$A44+4*$A44+3),0)+IF(Analyse!$E$106="X",INDIRECT("'DATA - økonomi'!P"&amp;4+15*$A44+4*$A44+4),0)+IF(Analyse!$E$107="X",INDIRECT("'DATA - økonomi'!P"&amp;4+15*$A44+4*$A44+5),0)+IF(Analyse!$E$108="X",INDIRECT("'DATA - økonomi'!P"&amp;4+15*$A44+4*$A44+6),0)+IF(Analyse!$E$109="X",INDIRECT("'DATA - økonomi'!P"&amp;4+15*$A44+4*$A44+7),0)+IF(Analyse!$E$110="X",INDIRECT("'DATA - økonomi'!P"&amp;4+15*$A44+4*$A44+8),0)+IF(Analyse!$E$111="X",INDIRECT("'DATA - økonomi'!P"&amp;4+15*$A44+4*$A44+9),0)+IF(Analyse!$E$112="X",INDIRECT("'DATA - økonomi'!P"&amp;4+15*$A44+4*$A44+10),0)+IF(Analyse!$E$115="X",INDIRECT("'DATA - økonomi'!P"&amp;4+15*$A44+4*$A44+11),0)+IF(Analyse!$E$116="X",INDIRECT("'DATA - økonomi'!P"&amp;4+15*$A44+4*$A44+12),0)+IF(Analyse!$E$117="X",INDIRECT("'DATA - økonomi'!P"&amp;4+15*$A44+4*$A44+13),0)+IF(Analyse!$E$129="X",INDIRECT("'DATA - økonomi'!P"&amp;4+15*$A44+4*$A44+14),0)</f>
        <v>0</v>
      </c>
      <c r="Q44" s="42">
        <f ca="1">IF(Analyse!$E$3="X",INDIRECT("'DATA - økonomi'!Q"&amp;4+15*$A44+4*$A44+0),0)+IF(Analyse!$E$4="X",INDIRECT("'DATA - økonomi'!Q"&amp;4+15*$A44+4*$A44+1),0)+IF(Analyse!$E$104="X",INDIRECT("'DATA - økonomi'!Q"&amp;4+15*$A44+4*$A44+2),0)+IF(Analyse!$E$105="X",INDIRECT("'DATA - økonomi'!Q"&amp;4+15*$A44+4*$A44+3),0)+IF(Analyse!$E$106="X",INDIRECT("'DATA - økonomi'!Q"&amp;4+15*$A44+4*$A44+4),0)+IF(Analyse!$E$107="X",INDIRECT("'DATA - økonomi'!Q"&amp;4+15*$A44+4*$A44+5),0)+IF(Analyse!$E$108="X",INDIRECT("'DATA - økonomi'!Q"&amp;4+15*$A44+4*$A44+6),0)+IF(Analyse!$E$109="X",INDIRECT("'DATA - økonomi'!Q"&amp;4+15*$A44+4*$A44+7),0)+IF(Analyse!$E$110="X",INDIRECT("'DATA - økonomi'!Q"&amp;4+15*$A44+4*$A44+8),0)+IF(Analyse!$E$111="X",INDIRECT("'DATA - økonomi'!Q"&amp;4+15*$A44+4*$A44+9),0)+IF(Analyse!$E$112="X",INDIRECT("'DATA - økonomi'!Q"&amp;4+15*$A44+4*$A44+10),0)+IF(Analyse!$E$115="X",INDIRECT("'DATA - økonomi'!Q"&amp;4+15*$A44+4*$A44+11),0)+IF(Analyse!$E$116="X",INDIRECT("'DATA - økonomi'!Q"&amp;4+15*$A44+4*$A44+12),0)+IF(Analyse!$E$117="X",INDIRECT("'DATA - økonomi'!Q"&amp;4+15*$A44+4*$A44+13),0)+IF(Analyse!$E$129="X",INDIRECT("'DATA - økonomi'!Q"&amp;4+15*$A44+4*$A44+14),0)</f>
        <v>0</v>
      </c>
      <c r="R44" s="42">
        <f ca="1">IF(Analyse!$E$3="X",INDIRECT("'DATA - økonomi'!R"&amp;4+15*$A44+4*$A44+0),0)+IF(Analyse!$E$4="X",INDIRECT("'DATA - økonomi'!R"&amp;4+15*$A44+4*$A44+1),0)+IF(Analyse!$E$104="X",INDIRECT("'DATA - økonomi'!R"&amp;4+15*$A44+4*$A44+2),0)+IF(Analyse!$E$105="X",INDIRECT("'DATA - økonomi'!R"&amp;4+15*$A44+4*$A44+3),0)+IF(Analyse!$E$106="X",INDIRECT("'DATA - økonomi'!R"&amp;4+15*$A44+4*$A44+4),0)+IF(Analyse!$E$107="X",INDIRECT("'DATA - økonomi'!R"&amp;4+15*$A44+4*$A44+5),0)+IF(Analyse!$E$108="X",INDIRECT("'DATA - økonomi'!R"&amp;4+15*$A44+4*$A44+6),0)+IF(Analyse!$E$109="X",INDIRECT("'DATA - økonomi'!R"&amp;4+15*$A44+4*$A44+7),0)+IF(Analyse!$E$110="X",INDIRECT("'DATA - økonomi'!R"&amp;4+15*$A44+4*$A44+8),0)+IF(Analyse!$E$111="X",INDIRECT("'DATA - økonomi'!R"&amp;4+15*$A44+4*$A44+9),0)+IF(Analyse!$E$112="X",INDIRECT("'DATA - økonomi'!R"&amp;4+15*$A44+4*$A44+10),0)+IF(Analyse!$E$115="X",INDIRECT("'DATA - økonomi'!R"&amp;4+15*$A44+4*$A44+11),0)+IF(Analyse!$E$116="X",INDIRECT("'DATA - økonomi'!R"&amp;4+15*$A44+4*$A44+12),0)+IF(Analyse!$E$117="X",INDIRECT("'DATA - økonomi'!R"&amp;4+15*$A44+4*$A44+13),0)+IF(Analyse!$E$129="X",INDIRECT("'DATA - økonomi'!R"&amp;4+15*$A44+4*$A44+14),0)</f>
        <v>0</v>
      </c>
      <c r="S44" s="42">
        <f ca="1">IF(Analyse!$E$3="X",INDIRECT("'DATA - økonomi'!S"&amp;4+15*$A44+4*$A44+0),0)+IF(Analyse!$E$4="X",INDIRECT("'DATA - økonomi'!S"&amp;4+15*$A44+4*$A44+1),0)+IF(Analyse!$E$104="X",INDIRECT("'DATA - økonomi'!S"&amp;4+15*$A44+4*$A44+2),0)+IF(Analyse!$E$105="X",INDIRECT("'DATA - økonomi'!S"&amp;4+15*$A44+4*$A44+3),0)+IF(Analyse!$E$106="X",INDIRECT("'DATA - økonomi'!S"&amp;4+15*$A44+4*$A44+4),0)+IF(Analyse!$E$107="X",INDIRECT("'DATA - økonomi'!S"&amp;4+15*$A44+4*$A44+5),0)+IF(Analyse!$E$108="X",INDIRECT("'DATA - økonomi'!S"&amp;4+15*$A44+4*$A44+6),0)+IF(Analyse!$E$109="X",INDIRECT("'DATA - økonomi'!S"&amp;4+15*$A44+4*$A44+7),0)+IF(Analyse!$E$110="X",INDIRECT("'DATA - økonomi'!S"&amp;4+15*$A44+4*$A44+8),0)+IF(Analyse!$E$111="X",INDIRECT("'DATA - økonomi'!S"&amp;4+15*$A44+4*$A44+9),0)+IF(Analyse!$E$112="X",INDIRECT("'DATA - økonomi'!S"&amp;4+15*$A44+4*$A44+10),0)+IF(Analyse!$E$115="X",INDIRECT("'DATA - økonomi'!S"&amp;4+15*$A44+4*$A44+11),0)+IF(Analyse!$E$116="X",INDIRECT("'DATA - økonomi'!S"&amp;4+15*$A44+4*$A44+12),0)+IF(Analyse!$E$117="X",INDIRECT("'DATA - økonomi'!S"&amp;4+15*$A44+4*$A44+13),0)+IF(Analyse!$E$129="X",INDIRECT("'DATA - økonomi'!S"&amp;4+15*$A44+4*$A44+14),0)</f>
        <v>0</v>
      </c>
      <c r="T44" s="42">
        <f ca="1">IF(Analyse!$E$3="X",INDIRECT("'DATA - økonomi'!T"&amp;4+15*$A44+4*$A44+0),0)+IF(Analyse!$E$4="X",INDIRECT("'DATA - økonomi'!T"&amp;4+15*$A44+4*$A44+1),0)+IF(Analyse!$E$104="X",INDIRECT("'DATA - økonomi'!T"&amp;4+15*$A44+4*$A44+2),0)+IF(Analyse!$E$105="X",INDIRECT("'DATA - økonomi'!T"&amp;4+15*$A44+4*$A44+3),0)+IF(Analyse!$E$106="X",INDIRECT("'DATA - økonomi'!T"&amp;4+15*$A44+4*$A44+4),0)+IF(Analyse!$E$107="X",INDIRECT("'DATA - økonomi'!T"&amp;4+15*$A44+4*$A44+5),0)+IF(Analyse!$E$108="X",INDIRECT("'DATA - økonomi'!T"&amp;4+15*$A44+4*$A44+6),0)+IF(Analyse!$E$109="X",INDIRECT("'DATA - økonomi'!T"&amp;4+15*$A44+4*$A44+7),0)+IF(Analyse!$E$110="X",INDIRECT("'DATA - økonomi'!T"&amp;4+15*$A44+4*$A44+8),0)+IF(Analyse!$E$111="X",INDIRECT("'DATA - økonomi'!T"&amp;4+15*$A44+4*$A44+9),0)+IF(Analyse!$E$112="X",INDIRECT("'DATA - økonomi'!T"&amp;4+15*$A44+4*$A44+10),0)+IF(Analyse!$E$115="X",INDIRECT("'DATA - økonomi'!T"&amp;4+15*$A44+4*$A44+11),0)+IF(Analyse!$E$116="X",INDIRECT("'DATA - økonomi'!T"&amp;4+15*$A44+4*$A44+12),0)+IF(Analyse!$E$117="X",INDIRECT("'DATA - økonomi'!T"&amp;4+15*$A44+4*$A44+13),0)+IF(Analyse!$E$129="X",INDIRECT("'DATA - økonomi'!T"&amp;4+15*$A44+4*$A44+14),0)</f>
        <v>0</v>
      </c>
      <c r="U44" s="42">
        <f ca="1">IF(Analyse!$E$3="X",INDIRECT("'DATA - økonomi'!U"&amp;4+15*$A44+4*$A44+0),0)+IF(Analyse!$E$4="X",INDIRECT("'DATA - økonomi'!U"&amp;4+15*$A44+4*$A44+1),0)+IF(Analyse!$E$104="X",INDIRECT("'DATA - økonomi'!U"&amp;4+15*$A44+4*$A44+2),0)+IF(Analyse!$E$105="X",INDIRECT("'DATA - økonomi'!U"&amp;4+15*$A44+4*$A44+3),0)+IF(Analyse!$E$106="X",INDIRECT("'DATA - økonomi'!U"&amp;4+15*$A44+4*$A44+4),0)+IF(Analyse!$E$107="X",INDIRECT("'DATA - økonomi'!U"&amp;4+15*$A44+4*$A44+5),0)+IF(Analyse!$E$108="X",INDIRECT("'DATA - økonomi'!U"&amp;4+15*$A44+4*$A44+6),0)+IF(Analyse!$E$109="X",INDIRECT("'DATA - økonomi'!U"&amp;4+15*$A44+4*$A44+7),0)+IF(Analyse!$E$110="X",INDIRECT("'DATA - økonomi'!U"&amp;4+15*$A44+4*$A44+8),0)+IF(Analyse!$E$111="X",INDIRECT("'DATA - økonomi'!U"&amp;4+15*$A44+4*$A44+9),0)+IF(Analyse!$E$112="X",INDIRECT("'DATA - økonomi'!U"&amp;4+15*$A44+4*$A44+10),0)+IF(Analyse!$E$115="X",INDIRECT("'DATA - økonomi'!U"&amp;4+15*$A44+4*$A44+11),0)+IF(Analyse!$E$116="X",INDIRECT("'DATA - økonomi'!U"&amp;4+15*$A44+4*$A44+12),0)+IF(Analyse!$E$117="X",INDIRECT("'DATA - økonomi'!U"&amp;4+15*$A44+4*$A44+13),0)+IF(Analyse!$E$129="X",INDIRECT("'DATA - økonomi'!U"&amp;4+15*$A44+4*$A44+14),0)</f>
        <v>0</v>
      </c>
      <c r="V44" s="42">
        <f ca="1">IF(Analyse!$E$3="X",INDIRECT("'DATA - økonomi'!V"&amp;4+15*$A44+4*$A44+0),0)+IF(Analyse!$E$4="X",INDIRECT("'DATA - økonomi'!V"&amp;4+15*$A44+4*$A44+1),0)+IF(Analyse!$E$104="X",INDIRECT("'DATA - økonomi'!V"&amp;4+15*$A44+4*$A44+2),0)+IF(Analyse!$E$105="X",INDIRECT("'DATA - økonomi'!V"&amp;4+15*$A44+4*$A44+3),0)+IF(Analyse!$E$106="X",INDIRECT("'DATA - økonomi'!V"&amp;4+15*$A44+4*$A44+4),0)+IF(Analyse!$E$107="X",INDIRECT("'DATA - økonomi'!V"&amp;4+15*$A44+4*$A44+5),0)+IF(Analyse!$E$108="X",INDIRECT("'DATA - økonomi'!V"&amp;4+15*$A44+4*$A44+6),0)+IF(Analyse!$E$109="X",INDIRECT("'DATA - økonomi'!V"&amp;4+15*$A44+4*$A44+7),0)+IF(Analyse!$E$110="X",INDIRECT("'DATA - økonomi'!V"&amp;4+15*$A44+4*$A44+8),0)+IF(Analyse!$E$111="X",INDIRECT("'DATA - økonomi'!V"&amp;4+15*$A44+4*$A44+9),0)+IF(Analyse!$E$112="X",INDIRECT("'DATA - økonomi'!V"&amp;4+15*$A44+4*$A44+10),0)+IF(Analyse!$E$115="X",INDIRECT("'DATA - økonomi'!V"&amp;4+15*$A44+4*$A44+11),0)+IF(Analyse!$E$116="X",INDIRECT("'DATA - økonomi'!V"&amp;4+15*$A44+4*$A44+12),0)+IF(Analyse!$E$117="X",INDIRECT("'DATA - økonomi'!V"&amp;4+15*$A44+4*$A44+13),0)+IF(Analyse!$E$129="X",INDIRECT("'DATA - økonomi'!V"&amp;4+15*$A44+4*$A44+14),0)</f>
        <v>0</v>
      </c>
      <c r="W44" s="42">
        <f ca="1">IF(Analyse!$E$3="X",INDIRECT("'DATA - økonomi'!W"&amp;4+15*$A44+4*$A44+0),0)+IF(Analyse!$E$4="X",INDIRECT("'DATA - økonomi'!W"&amp;4+15*$A44+4*$A44+1),0)+IF(Analyse!$E$104="X",INDIRECT("'DATA - økonomi'!W"&amp;4+15*$A44+4*$A44+2),0)+IF(Analyse!$E$105="X",INDIRECT("'DATA - økonomi'!W"&amp;4+15*$A44+4*$A44+3),0)+IF(Analyse!$E$106="X",INDIRECT("'DATA - økonomi'!W"&amp;4+15*$A44+4*$A44+4),0)+IF(Analyse!$E$107="X",INDIRECT("'DATA - økonomi'!W"&amp;4+15*$A44+4*$A44+5),0)+IF(Analyse!$E$108="X",INDIRECT("'DATA - økonomi'!W"&amp;4+15*$A44+4*$A44+6),0)+IF(Analyse!$E$109="X",INDIRECT("'DATA - økonomi'!W"&amp;4+15*$A44+4*$A44+7),0)+IF(Analyse!$E$110="X",INDIRECT("'DATA - økonomi'!W"&amp;4+15*$A44+4*$A44+8),0)+IF(Analyse!$E$111="X",INDIRECT("'DATA - økonomi'!W"&amp;4+15*$A44+4*$A44+9),0)+IF(Analyse!$E$112="X",INDIRECT("'DATA - økonomi'!W"&amp;4+15*$A44+4*$A44+10),0)+IF(Analyse!$E$115="X",INDIRECT("'DATA - økonomi'!W"&amp;4+15*$A44+4*$A44+11),0)+IF(Analyse!$E$116="X",INDIRECT("'DATA - økonomi'!W"&amp;4+15*$A44+4*$A44+12),0)+IF(Analyse!$E$117="X",INDIRECT("'DATA - økonomi'!W"&amp;4+15*$A44+4*$A44+13),0)+IF(Analyse!$E$129="X",INDIRECT("'DATA - økonomi'!W"&amp;4+15*$A44+4*$A44+14),0)</f>
        <v>0</v>
      </c>
      <c r="X44" s="42">
        <f ca="1">IF(Analyse!$E$3="X",INDIRECT("'DATA - økonomi'!X"&amp;4+15*$A44+4*$A44+0),0)+IF(Analyse!$E$4="X",INDIRECT("'DATA - økonomi'!X"&amp;4+15*$A44+4*$A44+1),0)+IF(Analyse!$E$104="X",INDIRECT("'DATA - økonomi'!X"&amp;4+15*$A44+4*$A44+2),0)+IF(Analyse!$E$105="X",INDIRECT("'DATA - økonomi'!X"&amp;4+15*$A44+4*$A44+3),0)+IF(Analyse!$E$106="X",INDIRECT("'DATA - økonomi'!X"&amp;4+15*$A44+4*$A44+4),0)+IF(Analyse!$E$107="X",INDIRECT("'DATA - økonomi'!X"&amp;4+15*$A44+4*$A44+5),0)+IF(Analyse!$E$108="X",INDIRECT("'DATA - økonomi'!X"&amp;4+15*$A44+4*$A44+6),0)+IF(Analyse!$E$109="X",INDIRECT("'DATA - økonomi'!X"&amp;4+15*$A44+4*$A44+7),0)+IF(Analyse!$E$110="X",INDIRECT("'DATA - økonomi'!X"&amp;4+15*$A44+4*$A44+8),0)+IF(Analyse!$E$111="X",INDIRECT("'DATA - økonomi'!X"&amp;4+15*$A44+4*$A44+9),0)+IF(Analyse!$E$112="X",INDIRECT("'DATA - økonomi'!X"&amp;4+15*$A44+4*$A44+10),0)+IF(Analyse!$E$115="X",INDIRECT("'DATA - økonomi'!X"&amp;4+15*$A44+4*$A44+11),0)+IF(Analyse!$E$116="X",INDIRECT("'DATA - økonomi'!X"&amp;4+15*$A44+4*$A44+12),0)+IF(Analyse!$E$117="X",INDIRECT("'DATA - økonomi'!X"&amp;4+15*$A44+4*$A44+13),0)+IF(Analyse!$E$129="X",INDIRECT("'DATA - økonomi'!X"&amp;4+15*$A44+4*$A44+14),0)</f>
        <v>0</v>
      </c>
      <c r="Y44" s="42">
        <f ca="1">IF(Analyse!$E$3="X",INDIRECT("'DATA - økonomi'!Y"&amp;4+15*$A44+4*$A44+0),0)+IF(Analyse!$E$4="X",INDIRECT("'DATA - økonomi'!Y"&amp;4+15*$A44+4*$A44+1),0)+IF(Analyse!$E$104="X",INDIRECT("'DATA - økonomi'!Y"&amp;4+15*$A44+4*$A44+2),0)+IF(Analyse!$E$105="X",INDIRECT("'DATA - økonomi'!Y"&amp;4+15*$A44+4*$A44+3),0)+IF(Analyse!$E$106="X",INDIRECT("'DATA - økonomi'!Y"&amp;4+15*$A44+4*$A44+4),0)+IF(Analyse!$E$107="X",INDIRECT("'DATA - økonomi'!Y"&amp;4+15*$A44+4*$A44+5),0)+IF(Analyse!$E$108="X",INDIRECT("'DATA - økonomi'!Y"&amp;4+15*$A44+4*$A44+6),0)+IF(Analyse!$E$109="X",INDIRECT("'DATA - økonomi'!Y"&amp;4+15*$A44+4*$A44+7),0)+IF(Analyse!$E$110="X",INDIRECT("'DATA - økonomi'!Y"&amp;4+15*$A44+4*$A44+8),0)+IF(Analyse!$E$111="X",INDIRECT("'DATA - økonomi'!Y"&amp;4+15*$A44+4*$A44+9),0)+IF(Analyse!$E$112="X",INDIRECT("'DATA - økonomi'!Y"&amp;4+15*$A44+4*$A44+10),0)+IF(Analyse!$E$115="X",INDIRECT("'DATA - økonomi'!Y"&amp;4+15*$A44+4*$A44+11),0)+IF(Analyse!$E$116="X",INDIRECT("'DATA - økonomi'!Y"&amp;4+15*$A44+4*$A44+12),0)+IF(Analyse!$E$117="X",INDIRECT("'DATA - økonomi'!Y"&amp;4+15*$A44+4*$A44+13),0)+IF(Analyse!$E$129="X",INDIRECT("'DATA - økonomi'!Y"&amp;4+15*$A44+4*$A44+14),0)</f>
        <v>0</v>
      </c>
      <c r="Z44" s="42">
        <f ca="1">IF(Analyse!$E$3="X",INDIRECT("'DATA - økonomi'!Z"&amp;4+15*$A44+4*$A44+0),0)+IF(Analyse!$E$4="X",INDIRECT("'DATA - økonomi'!Z"&amp;4+15*$A44+4*$A44+1),0)+IF(Analyse!$E$104="X",INDIRECT("'DATA - økonomi'!Z"&amp;4+15*$A44+4*$A44+2),0)+IF(Analyse!$E$105="X",INDIRECT("'DATA - økonomi'!Z"&amp;4+15*$A44+4*$A44+3),0)+IF(Analyse!$E$106="X",INDIRECT("'DATA - økonomi'!Z"&amp;4+15*$A44+4*$A44+4),0)+IF(Analyse!$E$107="X",INDIRECT("'DATA - økonomi'!Z"&amp;4+15*$A44+4*$A44+5),0)+IF(Analyse!$E$108="X",INDIRECT("'DATA - økonomi'!Z"&amp;4+15*$A44+4*$A44+6),0)+IF(Analyse!$E$109="X",INDIRECT("'DATA - økonomi'!Z"&amp;4+15*$A44+4*$A44+7),0)+IF(Analyse!$E$110="X",INDIRECT("'DATA - økonomi'!Z"&amp;4+15*$A44+4*$A44+8),0)+IF(Analyse!$E$111="X",INDIRECT("'DATA - økonomi'!Z"&amp;4+15*$A44+4*$A44+9),0)+IF(Analyse!$E$112="X",INDIRECT("'DATA - økonomi'!Z"&amp;4+15*$A44+4*$A44+10),0)+IF(Analyse!$E$115="X",INDIRECT("'DATA - økonomi'!Z"&amp;4+15*$A44+4*$A44+11),0)+IF(Analyse!$E$116="X",INDIRECT("'DATA - økonomi'!Z"&amp;4+15*$A44+4*$A44+12),0)+IF(Analyse!$E$117="X",INDIRECT("'DATA - økonomi'!Z"&amp;4+15*$A44+4*$A44+13),0)+IF(Analyse!$E$129="X",INDIRECT("'DATA - økonomi'!Z"&amp;4+15*$A44+4*$A44+14),0)</f>
        <v>0</v>
      </c>
      <c r="AA44" s="36"/>
      <c r="AB44" s="41" t="s">
        <v>52</v>
      </c>
      <c r="AC44" s="42">
        <f ca="1">IF(Analyse!$E$3="X",INDIRECT("'DATA - økonomi'!AC"&amp;4+15*$A44+4*$A44+0),0)+IF(Analyse!$E$4="X",INDIRECT("'DATA - økonomi'!AC"&amp;4+15*$A44+4*$A44+1),0)+IF(Analyse!$E$104="X",INDIRECT("'DATA - økonomi'!AC"&amp;4+15*$A44+4*$A44+2),0)+IF(Analyse!$E$105="X",INDIRECT("'DATA - økonomi'!AC"&amp;4+15*$A44+4*$A44+3),0)+IF(Analyse!$E$106="X",INDIRECT("'DATA - økonomi'!AC"&amp;4+15*$A44+4*$A44+4),0)+IF(Analyse!$E$107="X",INDIRECT("'DATA - økonomi'!AC"&amp;4+15*$A44+4*$A44+5),0)+IF(Analyse!$E$108="X",INDIRECT("'DATA - økonomi'!AC"&amp;4+15*$A44+4*$A44+6),0)+IF(Analyse!$E$109="X",INDIRECT("'DATA - økonomi'!AC"&amp;4+15*$A44+4*$A44+7),0)+IF(Analyse!$E$110="X",INDIRECT("'DATA - økonomi'!AC"&amp;4+15*$A44+4*$A44+8),0)+IF(Analyse!$E$111="X",INDIRECT("'DATA - økonomi'!AC"&amp;4+15*$A44+4*$A44+9),0)+IF(Analyse!$E$112="X",INDIRECT("'DATA - økonomi'!AC"&amp;4+15*$A44+4*$A44+10),0)+IF(Analyse!$E$115="X",INDIRECT("'DATA - økonomi'!AC"&amp;4+15*$A44+4*$A44+11),0)+IF(Analyse!$E$116="X",INDIRECT("'DATA - økonomi'!AC"&amp;4+15*$A44+4*$A44+12),0)+IF(Analyse!$E$117="X",INDIRECT("'DATA - økonomi'!AC"&amp;4+15*$A44+4*$A44+13),0)+IF(Analyse!$E$129="X",INDIRECT("'DATA - økonomi'!AC"&amp;4+15*$A44+4*$A44+14),0)</f>
        <v>0</v>
      </c>
      <c r="AD44" s="42">
        <f ca="1">IF(Analyse!$E$3="X",INDIRECT("'DATA - økonomi'!AD"&amp;4+15*$A44+4*$A44+0),0)+IF(Analyse!$E$4="X",INDIRECT("'DATA - økonomi'!AD"&amp;4+15*$A44+4*$A44+1),0)+IF(Analyse!$E$104="X",INDIRECT("'DATA - økonomi'!AD"&amp;4+15*$A44+4*$A44+2),0)+IF(Analyse!$E$105="X",INDIRECT("'DATA - økonomi'!AD"&amp;4+15*$A44+4*$A44+3),0)+IF(Analyse!$E$106="X",INDIRECT("'DATA - økonomi'!AD"&amp;4+15*$A44+4*$A44+4),0)+IF(Analyse!$E$107="X",INDIRECT("'DATA - økonomi'!AD"&amp;4+15*$A44+4*$A44+5),0)+IF(Analyse!$E$108="X",INDIRECT("'DATA - økonomi'!AD"&amp;4+15*$A44+4*$A44+6),0)+IF(Analyse!$E$109="X",INDIRECT("'DATA - økonomi'!AD"&amp;4+15*$A44+4*$A44+7),0)+IF(Analyse!$E$110="X",INDIRECT("'DATA - økonomi'!AD"&amp;4+15*$A44+4*$A44+8),0)+IF(Analyse!$E$111="X",INDIRECT("'DATA - økonomi'!AD"&amp;4+15*$A44+4*$A44+9),0)+IF(Analyse!$E$112="X",INDIRECT("'DATA - økonomi'!AD"&amp;4+15*$A44+4*$A44+10),0)+IF(Analyse!$E$115="X",INDIRECT("'DATA - økonomi'!AD"&amp;4+15*$A44+4*$A44+11),0)+IF(Analyse!$E$116="X",INDIRECT("'DATA - økonomi'!AD"&amp;4+15*$A44+4*$A44+12),0)+IF(Analyse!$E$117="X",INDIRECT("'DATA - økonomi'!AD"&amp;4+15*$A44+4*$A44+13),0)+IF(Analyse!$E$129="X",INDIRECT("'DATA - økonomi'!AD"&amp;4+15*$A44+4*$A44+14),0)</f>
        <v>0</v>
      </c>
      <c r="AE44" s="42">
        <f ca="1">IF(Analyse!$E$3="X",INDIRECT("'DATA - økonomi'!AE"&amp;4+15*$A44+4*$A44+0),0)+IF(Analyse!$E$4="X",INDIRECT("'DATA - økonomi'!AE"&amp;4+15*$A44+4*$A44+1),0)+IF(Analyse!$E$104="X",INDIRECT("'DATA - økonomi'!AE"&amp;4+15*$A44+4*$A44+2),0)+IF(Analyse!$E$105="X",INDIRECT("'DATA - økonomi'!AE"&amp;4+15*$A44+4*$A44+3),0)+IF(Analyse!$E$106="X",INDIRECT("'DATA - økonomi'!AE"&amp;4+15*$A44+4*$A44+4),0)+IF(Analyse!$E$107="X",INDIRECT("'DATA - økonomi'!AE"&amp;4+15*$A44+4*$A44+5),0)+IF(Analyse!$E$108="X",INDIRECT("'DATA - økonomi'!AE"&amp;4+15*$A44+4*$A44+6),0)+IF(Analyse!$E$109="X",INDIRECT("'DATA - økonomi'!AE"&amp;4+15*$A44+4*$A44+7),0)+IF(Analyse!$E$110="X",INDIRECT("'DATA - økonomi'!AE"&amp;4+15*$A44+4*$A44+8),0)+IF(Analyse!$E$111="X",INDIRECT("'DATA - økonomi'!AE"&amp;4+15*$A44+4*$A44+9),0)+IF(Analyse!$E$112="X",INDIRECT("'DATA - økonomi'!AE"&amp;4+15*$A44+4*$A44+10),0)+IF(Analyse!$E$115="X",INDIRECT("'DATA - økonomi'!AE"&amp;4+15*$A44+4*$A44+11),0)+IF(Analyse!$E$116="X",INDIRECT("'DATA - økonomi'!AE"&amp;4+15*$A44+4*$A44+12),0)+IF(Analyse!$E$117="X",INDIRECT("'DATA - økonomi'!AE"&amp;4+15*$A44+4*$A44+13),0)+IF(Analyse!$E$129="X",INDIRECT("'DATA - økonomi'!AE"&amp;4+15*$A44+4*$A44+14),0)</f>
        <v>0</v>
      </c>
      <c r="AF44" s="42">
        <f ca="1">IF(Analyse!$E$3="X",INDIRECT("'DATA - økonomi'!AF"&amp;4+15*$A44+4*$A44+0),0)+IF(Analyse!$E$4="X",INDIRECT("'DATA - økonomi'!AF"&amp;4+15*$A44+4*$A44+1),0)+IF(Analyse!$E$104="X",INDIRECT("'DATA - økonomi'!AF"&amp;4+15*$A44+4*$A44+2),0)+IF(Analyse!$E$105="X",INDIRECT("'DATA - økonomi'!AF"&amp;4+15*$A44+4*$A44+3),0)+IF(Analyse!$E$106="X",INDIRECT("'DATA - økonomi'!AF"&amp;4+15*$A44+4*$A44+4),0)+IF(Analyse!$E$107="X",INDIRECT("'DATA - økonomi'!AF"&amp;4+15*$A44+4*$A44+5),0)+IF(Analyse!$E$108="X",INDIRECT("'DATA - økonomi'!AF"&amp;4+15*$A44+4*$A44+6),0)+IF(Analyse!$E$109="X",INDIRECT("'DATA - økonomi'!AF"&amp;4+15*$A44+4*$A44+7),0)+IF(Analyse!$E$110="X",INDIRECT("'DATA - økonomi'!AF"&amp;4+15*$A44+4*$A44+8),0)+IF(Analyse!$E$111="X",INDIRECT("'DATA - økonomi'!AF"&amp;4+15*$A44+4*$A44+9),0)+IF(Analyse!$E$112="X",INDIRECT("'DATA - økonomi'!AF"&amp;4+15*$A44+4*$A44+10),0)+IF(Analyse!$E$115="X",INDIRECT("'DATA - økonomi'!AF"&amp;4+15*$A44+4*$A44+11),0)+IF(Analyse!$E$116="X",INDIRECT("'DATA - økonomi'!AF"&amp;4+15*$A44+4*$A44+12),0)+IF(Analyse!$E$117="X",INDIRECT("'DATA - økonomi'!AF"&amp;4+15*$A44+4*$A44+13),0)+IF(Analyse!$E$129="X",INDIRECT("'DATA - økonomi'!AF"&amp;4+15*$A44+4*$A44+14),0)</f>
        <v>0</v>
      </c>
      <c r="AG44" s="42">
        <f ca="1">IF(Analyse!$E$3="X",INDIRECT("'DATA - økonomi'!AG"&amp;4+15*$A44+4*$A44+0),0)+IF(Analyse!$E$4="X",INDIRECT("'DATA - økonomi'!AG"&amp;4+15*$A44+4*$A44+1),0)+IF(Analyse!$E$104="X",INDIRECT("'DATA - økonomi'!AG"&amp;4+15*$A44+4*$A44+2),0)+IF(Analyse!$E$105="X",INDIRECT("'DATA - økonomi'!AG"&amp;4+15*$A44+4*$A44+3),0)+IF(Analyse!$E$106="X",INDIRECT("'DATA - økonomi'!AG"&amp;4+15*$A44+4*$A44+4),0)+IF(Analyse!$E$107="X",INDIRECT("'DATA - økonomi'!AG"&amp;4+15*$A44+4*$A44+5),0)+IF(Analyse!$E$108="X",INDIRECT("'DATA - økonomi'!AG"&amp;4+15*$A44+4*$A44+6),0)+IF(Analyse!$E$109="X",INDIRECT("'DATA - økonomi'!AG"&amp;4+15*$A44+4*$A44+7),0)+IF(Analyse!$E$110="X",INDIRECT("'DATA - økonomi'!AG"&amp;4+15*$A44+4*$A44+8),0)+IF(Analyse!$E$111="X",INDIRECT("'DATA - økonomi'!AG"&amp;4+15*$A44+4*$A44+9),0)+IF(Analyse!$E$112="X",INDIRECT("'DATA - økonomi'!AG"&amp;4+15*$A44+4*$A44+10),0)+IF(Analyse!$E$115="X",INDIRECT("'DATA - økonomi'!AG"&amp;4+15*$A44+4*$A44+11),0)+IF(Analyse!$E$116="X",INDIRECT("'DATA - økonomi'!AG"&amp;4+15*$A44+4*$A44+12),0)+IF(Analyse!$E$117="X",INDIRECT("'DATA - økonomi'!AG"&amp;4+15*$A44+4*$A44+13),0)+IF(Analyse!$E$129="X",INDIRECT("'DATA - økonomi'!AG"&amp;4+15*$A44+4*$A44+14),0)</f>
        <v>0</v>
      </c>
      <c r="AH44" s="42">
        <f ca="1">IF(Analyse!$E$3="X",INDIRECT("'DATA - økonomi'!AH"&amp;4+15*$A44+4*$A44+0),0)+IF(Analyse!$E$4="X",INDIRECT("'DATA - økonomi'!AH"&amp;4+15*$A44+4*$A44+1),0)+IF(Analyse!$E$104="X",INDIRECT("'DATA - økonomi'!AH"&amp;4+15*$A44+4*$A44+2),0)+IF(Analyse!$E$105="X",INDIRECT("'DATA - økonomi'!AH"&amp;4+15*$A44+4*$A44+3),0)+IF(Analyse!$E$106="X",INDIRECT("'DATA - økonomi'!AH"&amp;4+15*$A44+4*$A44+4),0)+IF(Analyse!$E$107="X",INDIRECT("'DATA - økonomi'!AH"&amp;4+15*$A44+4*$A44+5),0)+IF(Analyse!$E$108="X",INDIRECT("'DATA - økonomi'!AH"&amp;4+15*$A44+4*$A44+6),0)+IF(Analyse!$E$109="X",INDIRECT("'DATA - økonomi'!AH"&amp;4+15*$A44+4*$A44+7),0)+IF(Analyse!$E$110="X",INDIRECT("'DATA - økonomi'!AH"&amp;4+15*$A44+4*$A44+8),0)+IF(Analyse!$E$111="X",INDIRECT("'DATA - økonomi'!AH"&amp;4+15*$A44+4*$A44+9),0)+IF(Analyse!$E$112="X",INDIRECT("'DATA - økonomi'!AH"&amp;4+15*$A44+4*$A44+10),0)+IF(Analyse!$E$115="X",INDIRECT("'DATA - økonomi'!AH"&amp;4+15*$A44+4*$A44+11),0)+IF(Analyse!$E$116="X",INDIRECT("'DATA - økonomi'!AH"&amp;4+15*$A44+4*$A44+12),0)+IF(Analyse!$E$117="X",INDIRECT("'DATA - økonomi'!AH"&amp;4+15*$A44+4*$A44+13),0)+IF(Analyse!$E$129="X",INDIRECT("'DATA - økonomi'!AH"&amp;4+15*$A44+4*$A44+14),0)</f>
        <v>0</v>
      </c>
      <c r="AI44" s="42">
        <f ca="1">IF(Analyse!$E$3="X",INDIRECT("'DATA - økonomi'!AI"&amp;4+15*$A44+4*$A44+0),0)+IF(Analyse!$E$4="X",INDIRECT("'DATA - økonomi'!AI"&amp;4+15*$A44+4*$A44+1),0)+IF(Analyse!$E$104="X",INDIRECT("'DATA - økonomi'!AI"&amp;4+15*$A44+4*$A44+2),0)+IF(Analyse!$E$105="X",INDIRECT("'DATA - økonomi'!AI"&amp;4+15*$A44+4*$A44+3),0)+IF(Analyse!$E$106="X",INDIRECT("'DATA - økonomi'!AI"&amp;4+15*$A44+4*$A44+4),0)+IF(Analyse!$E$107="X",INDIRECT("'DATA - økonomi'!AI"&amp;4+15*$A44+4*$A44+5),0)+IF(Analyse!$E$108="X",INDIRECT("'DATA - økonomi'!AI"&amp;4+15*$A44+4*$A44+6),0)+IF(Analyse!$E$109="X",INDIRECT("'DATA - økonomi'!AI"&amp;4+15*$A44+4*$A44+7),0)+IF(Analyse!$E$110="X",INDIRECT("'DATA - økonomi'!AI"&amp;4+15*$A44+4*$A44+8),0)+IF(Analyse!$E$111="X",INDIRECT("'DATA - økonomi'!AI"&amp;4+15*$A44+4*$A44+9),0)+IF(Analyse!$E$112="X",INDIRECT("'DATA - økonomi'!AI"&amp;4+15*$A44+4*$A44+10),0)+IF(Analyse!$E$115="X",INDIRECT("'DATA - økonomi'!AI"&amp;4+15*$A44+4*$A44+11),0)+IF(Analyse!$E$116="X",INDIRECT("'DATA - økonomi'!AI"&amp;4+15*$A44+4*$A44+12),0)+IF(Analyse!$E$117="X",INDIRECT("'DATA - økonomi'!AI"&amp;4+15*$A44+4*$A44+13),0)+IF(Analyse!$E$129="X",INDIRECT("'DATA - økonomi'!AI"&amp;4+15*$A44+4*$A44+14),0)</f>
        <v>0</v>
      </c>
      <c r="AJ44" s="42">
        <f ca="1">IF(Analyse!$E$3="X",INDIRECT("'DATA - økonomi'!AJ"&amp;4+15*$A44+4*$A44+0),0)+IF(Analyse!$E$4="X",INDIRECT("'DATA - økonomi'!AJ"&amp;4+15*$A44+4*$A44+1),0)+IF(Analyse!$E$104="X",INDIRECT("'DATA - økonomi'!AJ"&amp;4+15*$A44+4*$A44+2),0)+IF(Analyse!$E$105="X",INDIRECT("'DATA - økonomi'!AJ"&amp;4+15*$A44+4*$A44+3),0)+IF(Analyse!$E$106="X",INDIRECT("'DATA - økonomi'!AJ"&amp;4+15*$A44+4*$A44+4),0)+IF(Analyse!$E$107="X",INDIRECT("'DATA - økonomi'!AJ"&amp;4+15*$A44+4*$A44+5),0)+IF(Analyse!$E$108="X",INDIRECT("'DATA - økonomi'!AJ"&amp;4+15*$A44+4*$A44+6),0)+IF(Analyse!$E$109="X",INDIRECT("'DATA - økonomi'!AJ"&amp;4+15*$A44+4*$A44+7),0)+IF(Analyse!$E$110="X",INDIRECT("'DATA - økonomi'!AJ"&amp;4+15*$A44+4*$A44+8),0)+IF(Analyse!$E$111="X",INDIRECT("'DATA - økonomi'!AJ"&amp;4+15*$A44+4*$A44+9),0)+IF(Analyse!$E$112="X",INDIRECT("'DATA - økonomi'!AJ"&amp;4+15*$A44+4*$A44+10),0)+IF(Analyse!$E$115="X",INDIRECT("'DATA - økonomi'!AJ"&amp;4+15*$A44+4*$A44+11),0)+IF(Analyse!$E$116="X",INDIRECT("'DATA - økonomi'!AJ"&amp;4+15*$A44+4*$A44+12),0)+IF(Analyse!$E$117="X",INDIRECT("'DATA - økonomi'!AJ"&amp;4+15*$A44+4*$A44+13),0)+IF(Analyse!$E$129="X",INDIRECT("'DATA - økonomi'!AJ"&amp;4+15*$A44+4*$A44+14),0)</f>
        <v>0</v>
      </c>
      <c r="AK44" s="42">
        <f ca="1">IF(Analyse!$E$3="X",INDIRECT("'DATA - økonomi'!AK"&amp;4+15*$A44+4*$A44+0),0)+IF(Analyse!$E$4="X",INDIRECT("'DATA - økonomi'!AK"&amp;4+15*$A44+4*$A44+1),0)+IF(Analyse!$E$104="X",INDIRECT("'DATA - økonomi'!AK"&amp;4+15*$A44+4*$A44+2),0)+IF(Analyse!$E$105="X",INDIRECT("'DATA - økonomi'!AK"&amp;4+15*$A44+4*$A44+3),0)+IF(Analyse!$E$106="X",INDIRECT("'DATA - økonomi'!AK"&amp;4+15*$A44+4*$A44+4),0)+IF(Analyse!$E$107="X",INDIRECT("'DATA - økonomi'!AK"&amp;4+15*$A44+4*$A44+5),0)+IF(Analyse!$E$108="X",INDIRECT("'DATA - økonomi'!AK"&amp;4+15*$A44+4*$A44+6),0)+IF(Analyse!$E$109="X",INDIRECT("'DATA - økonomi'!AK"&amp;4+15*$A44+4*$A44+7),0)+IF(Analyse!$E$110="X",INDIRECT("'DATA - økonomi'!AK"&amp;4+15*$A44+4*$A44+8),0)+IF(Analyse!$E$111="X",INDIRECT("'DATA - økonomi'!AK"&amp;4+15*$A44+4*$A44+9),0)+IF(Analyse!$E$112="X",INDIRECT("'DATA - økonomi'!AK"&amp;4+15*$A44+4*$A44+10),0)+IF(Analyse!$E$115="X",INDIRECT("'DATA - økonomi'!AK"&amp;4+15*$A44+4*$A44+11),0)+IF(Analyse!$E$116="X",INDIRECT("'DATA - økonomi'!AK"&amp;4+15*$A44+4*$A44+12),0)+IF(Analyse!$E$117="X",INDIRECT("'DATA - økonomi'!AK"&amp;4+15*$A44+4*$A44+13),0)+IF(Analyse!$E$129="X",INDIRECT("'DATA - økonomi'!AK"&amp;4+15*$A44+4*$A44+14),0)</f>
        <v>0</v>
      </c>
      <c r="AL44" s="42">
        <f ca="1">IF(Analyse!$E$3="X",INDIRECT("'DATA - økonomi'!AL"&amp;4+15*$A44+4*$A44+0),0)+IF(Analyse!$E$4="X",INDIRECT("'DATA - økonomi'!AL"&amp;4+15*$A44+4*$A44+1),0)+IF(Analyse!$E$104="X",INDIRECT("'DATA - økonomi'!AL"&amp;4+15*$A44+4*$A44+2),0)+IF(Analyse!$E$105="X",INDIRECT("'DATA - økonomi'!AL"&amp;4+15*$A44+4*$A44+3),0)+IF(Analyse!$E$106="X",INDIRECT("'DATA - økonomi'!AL"&amp;4+15*$A44+4*$A44+4),0)+IF(Analyse!$E$107="X",INDIRECT("'DATA - økonomi'!AL"&amp;4+15*$A44+4*$A44+5),0)+IF(Analyse!$E$108="X",INDIRECT("'DATA - økonomi'!AL"&amp;4+15*$A44+4*$A44+6),0)+IF(Analyse!$E$109="X",INDIRECT("'DATA - økonomi'!AL"&amp;4+15*$A44+4*$A44+7),0)+IF(Analyse!$E$110="X",INDIRECT("'DATA - økonomi'!AL"&amp;4+15*$A44+4*$A44+8),0)+IF(Analyse!$E$111="X",INDIRECT("'DATA - økonomi'!AL"&amp;4+15*$A44+4*$A44+9),0)+IF(Analyse!$E$112="X",INDIRECT("'DATA - økonomi'!AL"&amp;4+15*$A44+4*$A44+10),0)+IF(Analyse!$E$115="X",INDIRECT("'DATA - økonomi'!AL"&amp;4+15*$A44+4*$A44+11),0)+IF(Analyse!$E$116="X",INDIRECT("'DATA - økonomi'!AL"&amp;4+15*$A44+4*$A44+12),0)+IF(Analyse!$E$117="X",INDIRECT("'DATA - økonomi'!AL"&amp;4+15*$A44+4*$A44+13),0)+IF(Analyse!$E$129="X",INDIRECT("'DATA - økonomi'!AL"&amp;4+15*$A44+4*$A44+14),0)</f>
        <v>0</v>
      </c>
      <c r="AM44" s="36"/>
      <c r="AN44" s="41" t="s">
        <v>52</v>
      </c>
      <c r="AO44" s="42">
        <f t="shared" ca="1" si="10"/>
        <v>30585.201000000001</v>
      </c>
      <c r="AP44" s="42">
        <f t="shared" ca="1" si="11"/>
        <v>30699.602999999999</v>
      </c>
      <c r="AQ44" s="42">
        <f t="shared" ca="1" si="12"/>
        <v>30585.201000000001</v>
      </c>
      <c r="AR44" s="42">
        <f t="shared" ca="1" si="13"/>
        <v>30699.602999999999</v>
      </c>
      <c r="AS44" s="42">
        <f t="shared" ca="1" si="14"/>
        <v>30867.21</v>
      </c>
      <c r="AT44" s="42">
        <f t="shared" ca="1" si="15"/>
        <v>31324.92</v>
      </c>
      <c r="AU44" s="42">
        <f t="shared" ca="1" si="16"/>
        <v>31453.995999999999</v>
      </c>
      <c r="AV44" s="42">
        <f t="shared" ca="1" si="17"/>
        <v>31774.287999999997</v>
      </c>
      <c r="AW44" s="42">
        <f t="shared" ca="1" si="18"/>
        <v>31881.493999999999</v>
      </c>
      <c r="AX44" s="42">
        <f t="shared" ca="1" si="19"/>
        <v>31825.893000000004</v>
      </c>
      <c r="AY44" s="36"/>
    </row>
    <row r="45" spans="1:51" x14ac:dyDescent="0.25">
      <c r="A45" s="38">
        <v>41</v>
      </c>
      <c r="B45" s="41" t="s">
        <v>53</v>
      </c>
      <c r="C45" s="42">
        <f ca="1">IF(Analyse!$E$3="X",INDIRECT("'DATA - økonomi'!C"&amp;4+15*$A45+4*$A45+0),0)+IF(Analyse!$E$4="X",INDIRECT("'DATA - økonomi'!C"&amp;4+15*$A45+4*$A45+1),0)+IF(Analyse!$E$104="X",INDIRECT("'DATA - økonomi'!C"&amp;4+15*$A45+4*$A45+2),0)+IF(Analyse!$E$105="X",INDIRECT("'DATA - økonomi'!C"&amp;4+15*$A45+4*$A45+3),0)+IF(Analyse!$E$106="X",INDIRECT("'DATA - økonomi'!C"&amp;4+15*$A45+4*$A45+4),0)+IF(Analyse!$E$107="X",INDIRECT("'DATA - økonomi'!C"&amp;4+15*$A45+4*$A45+5),0)+IF(Analyse!$E$108="X",INDIRECT("'DATA - økonomi'!C"&amp;4+15*$A45+4*$A45+6),0)+IF(Analyse!$E$109="X",INDIRECT("'DATA - økonomi'!C"&amp;4+15*$A45+4*$A45+7),0)+IF(Analyse!$E$110="X",INDIRECT("'DATA - økonomi'!C"&amp;4+15*$A45+4*$A45+8),0)+IF(Analyse!$E$111="X",INDIRECT("'DATA - økonomi'!C"&amp;4+15*$A45+4*$A45+9),0)+IF(Analyse!$E$112="X",INDIRECT("'DATA - økonomi'!C"&amp;4+15*$A45+4*$A45+10),0)+IF(Analyse!$E$115="X",INDIRECT("'DATA - økonomi'!C"&amp;4+15*$A45+4*$A45+11),0)+IF(Analyse!$E$116="X",INDIRECT("'DATA - økonomi'!C"&amp;4+15*$A45+4*$A45+12),0)+IF(Analyse!$E$117="X",INDIRECT("'DATA - økonomi'!C"&amp;4+15*$A45+4*$A45+13),0)+IF(Analyse!$E$129="X",INDIRECT("'DATA - økonomi'!C"&amp;4+15*$A45+4*$A45+14),0)</f>
        <v>0</v>
      </c>
      <c r="D45" s="42">
        <f ca="1">IF(Analyse!$E$3="X",INDIRECT("'DATA - økonomi'!D"&amp;4+15*$A45+4*$A45+0),0)+IF(Analyse!$E$4="X",INDIRECT("'DATA - økonomi'!D"&amp;4+15*$A45+4*$A45+1),0)+IF(Analyse!$E$104="X",INDIRECT("'DATA - økonomi'!D"&amp;4+15*$A45+4*$A45+2),0)+IF(Analyse!$E$105="X",INDIRECT("'DATA - økonomi'!D"&amp;4+15*$A45+4*$A45+3),0)+IF(Analyse!$E$106="X",INDIRECT("'DATA - økonomi'!D"&amp;4+15*$A45+4*$A45+4),0)+IF(Analyse!$E$107="X",INDIRECT("'DATA - økonomi'!D"&amp;4+15*$A45+4*$A45+5),0)+IF(Analyse!$E$108="X",INDIRECT("'DATA - økonomi'!D"&amp;4+15*$A45+4*$A45+6),0)+IF(Analyse!$E$109="X",INDIRECT("'DATA - økonomi'!D"&amp;4+15*$A45+4*$A45+7),0)+IF(Analyse!$E$110="X",INDIRECT("'DATA - økonomi'!D"&amp;4+15*$A45+4*$A45+8),0)+IF(Analyse!$E$111="X",INDIRECT("'DATA - økonomi'!D"&amp;4+15*$A45+4*$A45+9),0)+IF(Analyse!$E$112="X",INDIRECT("'DATA - økonomi'!D"&amp;4+15*$A45+4*$A45+10),0)+IF(Analyse!$E$115="X",INDIRECT("'DATA - økonomi'!D"&amp;4+15*$A45+4*$A45+11),0)+IF(Analyse!$E$116="X",INDIRECT("'DATA - økonomi'!D"&amp;4+15*$A45+4*$A45+12),0)+IF(Analyse!$E$117="X",INDIRECT("'DATA - økonomi'!D"&amp;4+15*$A45+4*$A45+13),0)+IF(Analyse!$E$129="X",INDIRECT("'DATA - økonomi'!D"&amp;4+15*$A45+4*$A45+14),0)</f>
        <v>0</v>
      </c>
      <c r="E45" s="42">
        <f ca="1">IF(Analyse!$E$3="X",INDIRECT("'DATA - økonomi'!E"&amp;4+15*$A45+4*$A45+0),0)+IF(Analyse!$E$4="X",INDIRECT("'DATA - økonomi'!E"&amp;4+15*$A45+4*$A45+1),0)+IF(Analyse!$E$104="X",INDIRECT("'DATA - økonomi'!E"&amp;4+15*$A45+4*$A45+2),0)+IF(Analyse!$E$105="X",INDIRECT("'DATA - økonomi'!E"&amp;4+15*$A45+4*$A45+3),0)+IF(Analyse!$E$106="X",INDIRECT("'DATA - økonomi'!E"&amp;4+15*$A45+4*$A45+4),0)+IF(Analyse!$E$107="X",INDIRECT("'DATA - økonomi'!E"&amp;4+15*$A45+4*$A45+5),0)+IF(Analyse!$E$108="X",INDIRECT("'DATA - økonomi'!E"&amp;4+15*$A45+4*$A45+6),0)+IF(Analyse!$E$109="X",INDIRECT("'DATA - økonomi'!E"&amp;4+15*$A45+4*$A45+7),0)+IF(Analyse!$E$110="X",INDIRECT("'DATA - økonomi'!E"&amp;4+15*$A45+4*$A45+8),0)+IF(Analyse!$E$111="X",INDIRECT("'DATA - økonomi'!E"&amp;4+15*$A45+4*$A45+9),0)+IF(Analyse!$E$112="X",INDIRECT("'DATA - økonomi'!E"&amp;4+15*$A45+4*$A45+10),0)+IF(Analyse!$E$115="X",INDIRECT("'DATA - økonomi'!E"&amp;4+15*$A45+4*$A45+11),0)+IF(Analyse!$E$116="X",INDIRECT("'DATA - økonomi'!E"&amp;4+15*$A45+4*$A45+12),0)+IF(Analyse!$E$117="X",INDIRECT("'DATA - økonomi'!E"&amp;4+15*$A45+4*$A45+13),0)+IF(Analyse!$E$129="X",INDIRECT("'DATA - økonomi'!E"&amp;4+15*$A45+4*$A45+14),0)</f>
        <v>0</v>
      </c>
      <c r="F45" s="42">
        <f ca="1">IF(Analyse!$E$3="X",INDIRECT("'DATA - økonomi'!F"&amp;4+15*$A45+4*$A45+0),0)+IF(Analyse!$E$4="X",INDIRECT("'DATA - økonomi'!F"&amp;4+15*$A45+4*$A45+1),0)+IF(Analyse!$E$104="X",INDIRECT("'DATA - økonomi'!F"&amp;4+15*$A45+4*$A45+2),0)+IF(Analyse!$E$105="X",INDIRECT("'DATA - økonomi'!F"&amp;4+15*$A45+4*$A45+3),0)+IF(Analyse!$E$106="X",INDIRECT("'DATA - økonomi'!F"&amp;4+15*$A45+4*$A45+4),0)+IF(Analyse!$E$107="X",INDIRECT("'DATA - økonomi'!F"&amp;4+15*$A45+4*$A45+5),0)+IF(Analyse!$E$108="X",INDIRECT("'DATA - økonomi'!F"&amp;4+15*$A45+4*$A45+6),0)+IF(Analyse!$E$109="X",INDIRECT("'DATA - økonomi'!F"&amp;4+15*$A45+4*$A45+7),0)+IF(Analyse!$E$110="X",INDIRECT("'DATA - økonomi'!F"&amp;4+15*$A45+4*$A45+8),0)+IF(Analyse!$E$111="X",INDIRECT("'DATA - økonomi'!F"&amp;4+15*$A45+4*$A45+9),0)+IF(Analyse!$E$112="X",INDIRECT("'DATA - økonomi'!F"&amp;4+15*$A45+4*$A45+10),0)+IF(Analyse!$E$115="X",INDIRECT("'DATA - økonomi'!F"&amp;4+15*$A45+4*$A45+11),0)+IF(Analyse!$E$116="X",INDIRECT("'DATA - økonomi'!F"&amp;4+15*$A45+4*$A45+12),0)+IF(Analyse!$E$117="X",INDIRECT("'DATA - økonomi'!F"&amp;4+15*$A45+4*$A45+13),0)+IF(Analyse!$E$129="X",INDIRECT("'DATA - økonomi'!F"&amp;4+15*$A45+4*$A45+14),0)</f>
        <v>0</v>
      </c>
      <c r="G45" s="42">
        <f ca="1">IF(Analyse!$E$3="X",INDIRECT("'DATA - økonomi'!G"&amp;4+15*$A45+4*$A45+0),0)+IF(Analyse!$E$4="X",INDIRECT("'DATA - økonomi'!G"&amp;4+15*$A45+4*$A45+1),0)+IF(Analyse!$E$104="X",INDIRECT("'DATA - økonomi'!G"&amp;4+15*$A45+4*$A45+2),0)+IF(Analyse!$E$105="X",INDIRECT("'DATA - økonomi'!G"&amp;4+15*$A45+4*$A45+3),0)+IF(Analyse!$E$106="X",INDIRECT("'DATA - økonomi'!G"&amp;4+15*$A45+4*$A45+4),0)+IF(Analyse!$E$107="X",INDIRECT("'DATA - økonomi'!G"&amp;4+15*$A45+4*$A45+5),0)+IF(Analyse!$E$108="X",INDIRECT("'DATA - økonomi'!G"&amp;4+15*$A45+4*$A45+6),0)+IF(Analyse!$E$109="X",INDIRECT("'DATA - økonomi'!G"&amp;4+15*$A45+4*$A45+7),0)+IF(Analyse!$E$110="X",INDIRECT("'DATA - økonomi'!G"&amp;4+15*$A45+4*$A45+8),0)+IF(Analyse!$E$111="X",INDIRECT("'DATA - økonomi'!G"&amp;4+15*$A45+4*$A45+9),0)+IF(Analyse!$E$112="X",INDIRECT("'DATA - økonomi'!G"&amp;4+15*$A45+4*$A45+10),0)+IF(Analyse!$E$115="X",INDIRECT("'DATA - økonomi'!G"&amp;4+15*$A45+4*$A45+11),0)+IF(Analyse!$E$116="X",INDIRECT("'DATA - økonomi'!G"&amp;4+15*$A45+4*$A45+12),0)+IF(Analyse!$E$117="X",INDIRECT("'DATA - økonomi'!G"&amp;4+15*$A45+4*$A45+13),0)+IF(Analyse!$E$129="X",INDIRECT("'DATA - økonomi'!G"&amp;4+15*$A45+4*$A45+14),0)</f>
        <v>0</v>
      </c>
      <c r="H45" s="42">
        <f ca="1">IF(Analyse!$E$3="X",INDIRECT("'DATA - økonomi'!H"&amp;4+15*$A45+4*$A45+0),0)+IF(Analyse!$E$4="X",INDIRECT("'DATA - økonomi'!H"&amp;4+15*$A45+4*$A45+1),0)+IF(Analyse!$E$104="X",INDIRECT("'DATA - økonomi'!H"&amp;4+15*$A45+4*$A45+2),0)+IF(Analyse!$E$105="X",INDIRECT("'DATA - økonomi'!H"&amp;4+15*$A45+4*$A45+3),0)+IF(Analyse!$E$106="X",INDIRECT("'DATA - økonomi'!H"&amp;4+15*$A45+4*$A45+4),0)+IF(Analyse!$E$107="X",INDIRECT("'DATA - økonomi'!H"&amp;4+15*$A45+4*$A45+5),0)+IF(Analyse!$E$108="X",INDIRECT("'DATA - økonomi'!H"&amp;4+15*$A45+4*$A45+6),0)+IF(Analyse!$E$109="X",INDIRECT("'DATA - økonomi'!H"&amp;4+15*$A45+4*$A45+7),0)+IF(Analyse!$E$110="X",INDIRECT("'DATA - økonomi'!H"&amp;4+15*$A45+4*$A45+8),0)+IF(Analyse!$E$111="X",INDIRECT("'DATA - økonomi'!H"&amp;4+15*$A45+4*$A45+9),0)+IF(Analyse!$E$112="X",INDIRECT("'DATA - økonomi'!H"&amp;4+15*$A45+4*$A45+10),0)+IF(Analyse!$E$115="X",INDIRECT("'DATA - økonomi'!H"&amp;4+15*$A45+4*$A45+11),0)+IF(Analyse!$E$116="X",INDIRECT("'DATA - økonomi'!H"&amp;4+15*$A45+4*$A45+12),0)+IF(Analyse!$E$117="X",INDIRECT("'DATA - økonomi'!H"&amp;4+15*$A45+4*$A45+13),0)+IF(Analyse!$E$129="X",INDIRECT("'DATA - økonomi'!H"&amp;4+15*$A45+4*$A45+14),0)</f>
        <v>0</v>
      </c>
      <c r="I45" s="42">
        <f ca="1">IF(Analyse!$E$3="X",INDIRECT("'DATA - økonomi'!I"&amp;4+15*$A45+4*$A45+0),0)+IF(Analyse!$E$4="X",INDIRECT("'DATA - økonomi'!I"&amp;4+15*$A45+4*$A45+1),0)+IF(Analyse!$E$104="X",INDIRECT("'DATA - økonomi'!I"&amp;4+15*$A45+4*$A45+2),0)+IF(Analyse!$E$105="X",INDIRECT("'DATA - økonomi'!I"&amp;4+15*$A45+4*$A45+3),0)+IF(Analyse!$E$106="X",INDIRECT("'DATA - økonomi'!I"&amp;4+15*$A45+4*$A45+4),0)+IF(Analyse!$E$107="X",INDIRECT("'DATA - økonomi'!I"&amp;4+15*$A45+4*$A45+5),0)+IF(Analyse!$E$108="X",INDIRECT("'DATA - økonomi'!I"&amp;4+15*$A45+4*$A45+6),0)+IF(Analyse!$E$109="X",INDIRECT("'DATA - økonomi'!I"&amp;4+15*$A45+4*$A45+7),0)+IF(Analyse!$E$110="X",INDIRECT("'DATA - økonomi'!I"&amp;4+15*$A45+4*$A45+8),0)+IF(Analyse!$E$111="X",INDIRECT("'DATA - økonomi'!I"&amp;4+15*$A45+4*$A45+9),0)+IF(Analyse!$E$112="X",INDIRECT("'DATA - økonomi'!I"&amp;4+15*$A45+4*$A45+10),0)+IF(Analyse!$E$115="X",INDIRECT("'DATA - økonomi'!I"&amp;4+15*$A45+4*$A45+11),0)+IF(Analyse!$E$116="X",INDIRECT("'DATA - økonomi'!I"&amp;4+15*$A45+4*$A45+12),0)+IF(Analyse!$E$117="X",INDIRECT("'DATA - økonomi'!I"&amp;4+15*$A45+4*$A45+13),0)+IF(Analyse!$E$129="X",INDIRECT("'DATA - økonomi'!I"&amp;4+15*$A45+4*$A45+14),0)</f>
        <v>0</v>
      </c>
      <c r="J45" s="42">
        <f ca="1">IF(Analyse!$E$3="X",INDIRECT("'DATA - økonomi'!J"&amp;4+15*$A45+4*$A45+0),0)+IF(Analyse!$E$4="X",INDIRECT("'DATA - økonomi'!J"&amp;4+15*$A45+4*$A45+1),0)+IF(Analyse!$E$104="X",INDIRECT("'DATA - økonomi'!J"&amp;4+15*$A45+4*$A45+2),0)+IF(Analyse!$E$105="X",INDIRECT("'DATA - økonomi'!J"&amp;4+15*$A45+4*$A45+3),0)+IF(Analyse!$E$106="X",INDIRECT("'DATA - økonomi'!J"&amp;4+15*$A45+4*$A45+4),0)+IF(Analyse!$E$107="X",INDIRECT("'DATA - økonomi'!J"&amp;4+15*$A45+4*$A45+5),0)+IF(Analyse!$E$108="X",INDIRECT("'DATA - økonomi'!J"&amp;4+15*$A45+4*$A45+6),0)+IF(Analyse!$E$109="X",INDIRECT("'DATA - økonomi'!J"&amp;4+15*$A45+4*$A45+7),0)+IF(Analyse!$E$110="X",INDIRECT("'DATA - økonomi'!J"&amp;4+15*$A45+4*$A45+8),0)+IF(Analyse!$E$111="X",INDIRECT("'DATA - økonomi'!J"&amp;4+15*$A45+4*$A45+9),0)+IF(Analyse!$E$112="X",INDIRECT("'DATA - økonomi'!J"&amp;4+15*$A45+4*$A45+10),0)+IF(Analyse!$E$115="X",INDIRECT("'DATA - økonomi'!J"&amp;4+15*$A45+4*$A45+11),0)+IF(Analyse!$E$116="X",INDIRECT("'DATA - økonomi'!J"&amp;4+15*$A45+4*$A45+12),0)+IF(Analyse!$E$117="X",INDIRECT("'DATA - økonomi'!J"&amp;4+15*$A45+4*$A45+13),0)+IF(Analyse!$E$129="X",INDIRECT("'DATA - økonomi'!J"&amp;4+15*$A45+4*$A45+14),0)</f>
        <v>0</v>
      </c>
      <c r="K45" s="42">
        <f ca="1">IF(Analyse!$E$3="X",INDIRECT("'DATA - økonomi'!K"&amp;4+15*$A45+4*$A45+0),0)+IF(Analyse!$E$4="X",INDIRECT("'DATA - økonomi'!K"&amp;4+15*$A45+4*$A45+1),0)+IF(Analyse!$E$104="X",INDIRECT("'DATA - økonomi'!K"&amp;4+15*$A45+4*$A45+2),0)+IF(Analyse!$E$105="X",INDIRECT("'DATA - økonomi'!K"&amp;4+15*$A45+4*$A45+3),0)+IF(Analyse!$E$106="X",INDIRECT("'DATA - økonomi'!K"&amp;4+15*$A45+4*$A45+4),0)+IF(Analyse!$E$107="X",INDIRECT("'DATA - økonomi'!K"&amp;4+15*$A45+4*$A45+5),0)+IF(Analyse!$E$108="X",INDIRECT("'DATA - økonomi'!K"&amp;4+15*$A45+4*$A45+6),0)+IF(Analyse!$E$109="X",INDIRECT("'DATA - økonomi'!K"&amp;4+15*$A45+4*$A45+7),0)+IF(Analyse!$E$110="X",INDIRECT("'DATA - økonomi'!K"&amp;4+15*$A45+4*$A45+8),0)+IF(Analyse!$E$111="X",INDIRECT("'DATA - økonomi'!K"&amp;4+15*$A45+4*$A45+9),0)+IF(Analyse!$E$112="X",INDIRECT("'DATA - økonomi'!K"&amp;4+15*$A45+4*$A45+10),0)+IF(Analyse!$E$115="X",INDIRECT("'DATA - økonomi'!K"&amp;4+15*$A45+4*$A45+11),0)+IF(Analyse!$E$116="X",INDIRECT("'DATA - økonomi'!K"&amp;4+15*$A45+4*$A45+12),0)+IF(Analyse!$E$117="X",INDIRECT("'DATA - økonomi'!K"&amp;4+15*$A45+4*$A45+13),0)+IF(Analyse!$E$129="X",INDIRECT("'DATA - økonomi'!K"&amp;4+15*$A45+4*$A45+14),0)</f>
        <v>0</v>
      </c>
      <c r="L45" s="42">
        <f ca="1">IF(Analyse!$E$3="X",INDIRECT("'DATA - økonomi'!L"&amp;4+15*$A45+4*$A45+0),0)+IF(Analyse!$E$4="X",INDIRECT("'DATA - økonomi'!L"&amp;4+15*$A45+4*$A45+1),0)+IF(Analyse!$E$104="X",INDIRECT("'DATA - økonomi'!L"&amp;4+15*$A45+4*$A45+2),0)+IF(Analyse!$E$105="X",INDIRECT("'DATA - økonomi'!L"&amp;4+15*$A45+4*$A45+3),0)+IF(Analyse!$E$106="X",INDIRECT("'DATA - økonomi'!L"&amp;4+15*$A45+4*$A45+4),0)+IF(Analyse!$E$107="X",INDIRECT("'DATA - økonomi'!L"&amp;4+15*$A45+4*$A45+5),0)+IF(Analyse!$E$108="X",INDIRECT("'DATA - økonomi'!L"&amp;4+15*$A45+4*$A45+6),0)+IF(Analyse!$E$109="X",INDIRECT("'DATA - økonomi'!L"&amp;4+15*$A45+4*$A45+7),0)+IF(Analyse!$E$110="X",INDIRECT("'DATA - økonomi'!L"&amp;4+15*$A45+4*$A45+8),0)+IF(Analyse!$E$111="X",INDIRECT("'DATA - økonomi'!L"&amp;4+15*$A45+4*$A45+9),0)+IF(Analyse!$E$112="X",INDIRECT("'DATA - økonomi'!L"&amp;4+15*$A45+4*$A45+10),0)+IF(Analyse!$E$115="X",INDIRECT("'DATA - økonomi'!L"&amp;4+15*$A45+4*$A45+11),0)+IF(Analyse!$E$116="X",INDIRECT("'DATA - økonomi'!L"&amp;4+15*$A45+4*$A45+12),0)+IF(Analyse!$E$117="X",INDIRECT("'DATA - økonomi'!L"&amp;4+15*$A45+4*$A45+13),0)+IF(Analyse!$E$129="X",INDIRECT("'DATA - økonomi'!L"&amp;4+15*$A45+4*$A45+14),0)</f>
        <v>0</v>
      </c>
      <c r="M45" s="42">
        <f ca="1">IF(Analyse!$E$3="X",INDIRECT("'DATA - økonomi'!M"&amp;4+15*$A45+4*$A45+0),0)+IF(Analyse!$E$4="X",INDIRECT("'DATA - økonomi'!M"&amp;4+15*$A45+4*$A45+1),0)+IF(Analyse!$E$104="X",INDIRECT("'DATA - økonomi'!M"&amp;4+15*$A45+4*$A45+2),0)+IF(Analyse!$E$105="X",INDIRECT("'DATA - økonomi'!M"&amp;4+15*$A45+4*$A45+3),0)+IF(Analyse!$E$106="X",INDIRECT("'DATA - økonomi'!M"&amp;4+15*$A45+4*$A45+4),0)+IF(Analyse!$E$107="X",INDIRECT("'DATA - økonomi'!M"&amp;4+15*$A45+4*$A45+5),0)+IF(Analyse!$E$108="X",INDIRECT("'DATA - økonomi'!M"&amp;4+15*$A45+4*$A45+6),0)+IF(Analyse!$E$109="X",INDIRECT("'DATA - økonomi'!M"&amp;4+15*$A45+4*$A45+7),0)+IF(Analyse!$E$110="X",INDIRECT("'DATA - økonomi'!M"&amp;4+15*$A45+4*$A45+8),0)+IF(Analyse!$E$111="X",INDIRECT("'DATA - økonomi'!M"&amp;4+15*$A45+4*$A45+9),0)+IF(Analyse!$E$112="X",INDIRECT("'DATA - økonomi'!M"&amp;4+15*$A45+4*$A45+10),0)+IF(Analyse!$E$115="X",INDIRECT("'DATA - økonomi'!M"&amp;4+15*$A45+4*$A45+11),0)+IF(Analyse!$E$116="X",INDIRECT("'DATA - økonomi'!M"&amp;4+15*$A45+4*$A45+12),0)+IF(Analyse!$E$117="X",INDIRECT("'DATA - økonomi'!M"&amp;4+15*$A45+4*$A45+13),0)+IF(Analyse!$E$129="X",INDIRECT("'DATA - økonomi'!M"&amp;4+15*$A45+4*$A45+14),0)</f>
        <v>0</v>
      </c>
      <c r="N45" s="38"/>
      <c r="O45" s="41" t="s">
        <v>53</v>
      </c>
      <c r="P45" s="42">
        <f ca="1">IF(Analyse!$E$3="X",INDIRECT("'DATA - økonomi'!P"&amp;4+15*$A45+4*$A45+0),0)+IF(Analyse!$E$4="X",INDIRECT("'DATA - økonomi'!P"&amp;4+15*$A45+4*$A45+1),0)+IF(Analyse!$E$104="X",INDIRECT("'DATA - økonomi'!P"&amp;4+15*$A45+4*$A45+2),0)+IF(Analyse!$E$105="X",INDIRECT("'DATA - økonomi'!P"&amp;4+15*$A45+4*$A45+3),0)+IF(Analyse!$E$106="X",INDIRECT("'DATA - økonomi'!P"&amp;4+15*$A45+4*$A45+4),0)+IF(Analyse!$E$107="X",INDIRECT("'DATA - økonomi'!P"&amp;4+15*$A45+4*$A45+5),0)+IF(Analyse!$E$108="X",INDIRECT("'DATA - økonomi'!P"&amp;4+15*$A45+4*$A45+6),0)+IF(Analyse!$E$109="X",INDIRECT("'DATA - økonomi'!P"&amp;4+15*$A45+4*$A45+7),0)+IF(Analyse!$E$110="X",INDIRECT("'DATA - økonomi'!P"&amp;4+15*$A45+4*$A45+8),0)+IF(Analyse!$E$111="X",INDIRECT("'DATA - økonomi'!P"&amp;4+15*$A45+4*$A45+9),0)+IF(Analyse!$E$112="X",INDIRECT("'DATA - økonomi'!P"&amp;4+15*$A45+4*$A45+10),0)+IF(Analyse!$E$115="X",INDIRECT("'DATA - økonomi'!P"&amp;4+15*$A45+4*$A45+11),0)+IF(Analyse!$E$116="X",INDIRECT("'DATA - økonomi'!P"&amp;4+15*$A45+4*$A45+12),0)+IF(Analyse!$E$117="X",INDIRECT("'DATA - økonomi'!P"&amp;4+15*$A45+4*$A45+13),0)+IF(Analyse!$E$129="X",INDIRECT("'DATA - økonomi'!P"&amp;4+15*$A45+4*$A45+14),0)</f>
        <v>0</v>
      </c>
      <c r="Q45" s="42">
        <f ca="1">IF(Analyse!$E$3="X",INDIRECT("'DATA - økonomi'!Q"&amp;4+15*$A45+4*$A45+0),0)+IF(Analyse!$E$4="X",INDIRECT("'DATA - økonomi'!Q"&amp;4+15*$A45+4*$A45+1),0)+IF(Analyse!$E$104="X",INDIRECT("'DATA - økonomi'!Q"&amp;4+15*$A45+4*$A45+2),0)+IF(Analyse!$E$105="X",INDIRECT("'DATA - økonomi'!Q"&amp;4+15*$A45+4*$A45+3),0)+IF(Analyse!$E$106="X",INDIRECT("'DATA - økonomi'!Q"&amp;4+15*$A45+4*$A45+4),0)+IF(Analyse!$E$107="X",INDIRECT("'DATA - økonomi'!Q"&amp;4+15*$A45+4*$A45+5),0)+IF(Analyse!$E$108="X",INDIRECT("'DATA - økonomi'!Q"&amp;4+15*$A45+4*$A45+6),0)+IF(Analyse!$E$109="X",INDIRECT("'DATA - økonomi'!Q"&amp;4+15*$A45+4*$A45+7),0)+IF(Analyse!$E$110="X",INDIRECT("'DATA - økonomi'!Q"&amp;4+15*$A45+4*$A45+8),0)+IF(Analyse!$E$111="X",INDIRECT("'DATA - økonomi'!Q"&amp;4+15*$A45+4*$A45+9),0)+IF(Analyse!$E$112="X",INDIRECT("'DATA - økonomi'!Q"&amp;4+15*$A45+4*$A45+10),0)+IF(Analyse!$E$115="X",INDIRECT("'DATA - økonomi'!Q"&amp;4+15*$A45+4*$A45+11),0)+IF(Analyse!$E$116="X",INDIRECT("'DATA - økonomi'!Q"&amp;4+15*$A45+4*$A45+12),0)+IF(Analyse!$E$117="X",INDIRECT("'DATA - økonomi'!Q"&amp;4+15*$A45+4*$A45+13),0)+IF(Analyse!$E$129="X",INDIRECT("'DATA - økonomi'!Q"&amp;4+15*$A45+4*$A45+14),0)</f>
        <v>0</v>
      </c>
      <c r="R45" s="42">
        <f ca="1">IF(Analyse!$E$3="X",INDIRECT("'DATA - økonomi'!R"&amp;4+15*$A45+4*$A45+0),0)+IF(Analyse!$E$4="X",INDIRECT("'DATA - økonomi'!R"&amp;4+15*$A45+4*$A45+1),0)+IF(Analyse!$E$104="X",INDIRECT("'DATA - økonomi'!R"&amp;4+15*$A45+4*$A45+2),0)+IF(Analyse!$E$105="X",INDIRECT("'DATA - økonomi'!R"&amp;4+15*$A45+4*$A45+3),0)+IF(Analyse!$E$106="X",INDIRECT("'DATA - økonomi'!R"&amp;4+15*$A45+4*$A45+4),0)+IF(Analyse!$E$107="X",INDIRECT("'DATA - økonomi'!R"&amp;4+15*$A45+4*$A45+5),0)+IF(Analyse!$E$108="X",INDIRECT("'DATA - økonomi'!R"&amp;4+15*$A45+4*$A45+6),0)+IF(Analyse!$E$109="X",INDIRECT("'DATA - økonomi'!R"&amp;4+15*$A45+4*$A45+7),0)+IF(Analyse!$E$110="X",INDIRECT("'DATA - økonomi'!R"&amp;4+15*$A45+4*$A45+8),0)+IF(Analyse!$E$111="X",INDIRECT("'DATA - økonomi'!R"&amp;4+15*$A45+4*$A45+9),0)+IF(Analyse!$E$112="X",INDIRECT("'DATA - økonomi'!R"&amp;4+15*$A45+4*$A45+10),0)+IF(Analyse!$E$115="X",INDIRECT("'DATA - økonomi'!R"&amp;4+15*$A45+4*$A45+11),0)+IF(Analyse!$E$116="X",INDIRECT("'DATA - økonomi'!R"&amp;4+15*$A45+4*$A45+12),0)+IF(Analyse!$E$117="X",INDIRECT("'DATA - økonomi'!R"&amp;4+15*$A45+4*$A45+13),0)+IF(Analyse!$E$129="X",INDIRECT("'DATA - økonomi'!R"&amp;4+15*$A45+4*$A45+14),0)</f>
        <v>0</v>
      </c>
      <c r="S45" s="42">
        <f ca="1">IF(Analyse!$E$3="X",INDIRECT("'DATA - økonomi'!S"&amp;4+15*$A45+4*$A45+0),0)+IF(Analyse!$E$4="X",INDIRECT("'DATA - økonomi'!S"&amp;4+15*$A45+4*$A45+1),0)+IF(Analyse!$E$104="X",INDIRECT("'DATA - økonomi'!S"&amp;4+15*$A45+4*$A45+2),0)+IF(Analyse!$E$105="X",INDIRECT("'DATA - økonomi'!S"&amp;4+15*$A45+4*$A45+3),0)+IF(Analyse!$E$106="X",INDIRECT("'DATA - økonomi'!S"&amp;4+15*$A45+4*$A45+4),0)+IF(Analyse!$E$107="X",INDIRECT("'DATA - økonomi'!S"&amp;4+15*$A45+4*$A45+5),0)+IF(Analyse!$E$108="X",INDIRECT("'DATA - økonomi'!S"&amp;4+15*$A45+4*$A45+6),0)+IF(Analyse!$E$109="X",INDIRECT("'DATA - økonomi'!S"&amp;4+15*$A45+4*$A45+7),0)+IF(Analyse!$E$110="X",INDIRECT("'DATA - økonomi'!S"&amp;4+15*$A45+4*$A45+8),0)+IF(Analyse!$E$111="X",INDIRECT("'DATA - økonomi'!S"&amp;4+15*$A45+4*$A45+9),0)+IF(Analyse!$E$112="X",INDIRECT("'DATA - økonomi'!S"&amp;4+15*$A45+4*$A45+10),0)+IF(Analyse!$E$115="X",INDIRECT("'DATA - økonomi'!S"&amp;4+15*$A45+4*$A45+11),0)+IF(Analyse!$E$116="X",INDIRECT("'DATA - økonomi'!S"&amp;4+15*$A45+4*$A45+12),0)+IF(Analyse!$E$117="X",INDIRECT("'DATA - økonomi'!S"&amp;4+15*$A45+4*$A45+13),0)+IF(Analyse!$E$129="X",INDIRECT("'DATA - økonomi'!S"&amp;4+15*$A45+4*$A45+14),0)</f>
        <v>0</v>
      </c>
      <c r="T45" s="42">
        <f ca="1">IF(Analyse!$E$3="X",INDIRECT("'DATA - økonomi'!T"&amp;4+15*$A45+4*$A45+0),0)+IF(Analyse!$E$4="X",INDIRECT("'DATA - økonomi'!T"&amp;4+15*$A45+4*$A45+1),0)+IF(Analyse!$E$104="X",INDIRECT("'DATA - økonomi'!T"&amp;4+15*$A45+4*$A45+2),0)+IF(Analyse!$E$105="X",INDIRECT("'DATA - økonomi'!T"&amp;4+15*$A45+4*$A45+3),0)+IF(Analyse!$E$106="X",INDIRECT("'DATA - økonomi'!T"&amp;4+15*$A45+4*$A45+4),0)+IF(Analyse!$E$107="X",INDIRECT("'DATA - økonomi'!T"&amp;4+15*$A45+4*$A45+5),0)+IF(Analyse!$E$108="X",INDIRECT("'DATA - økonomi'!T"&amp;4+15*$A45+4*$A45+6),0)+IF(Analyse!$E$109="X",INDIRECT("'DATA - økonomi'!T"&amp;4+15*$A45+4*$A45+7),0)+IF(Analyse!$E$110="X",INDIRECT("'DATA - økonomi'!T"&amp;4+15*$A45+4*$A45+8),0)+IF(Analyse!$E$111="X",INDIRECT("'DATA - økonomi'!T"&amp;4+15*$A45+4*$A45+9),0)+IF(Analyse!$E$112="X",INDIRECT("'DATA - økonomi'!T"&amp;4+15*$A45+4*$A45+10),0)+IF(Analyse!$E$115="X",INDIRECT("'DATA - økonomi'!T"&amp;4+15*$A45+4*$A45+11),0)+IF(Analyse!$E$116="X",INDIRECT("'DATA - økonomi'!T"&amp;4+15*$A45+4*$A45+12),0)+IF(Analyse!$E$117="X",INDIRECT("'DATA - økonomi'!T"&amp;4+15*$A45+4*$A45+13),0)+IF(Analyse!$E$129="X",INDIRECT("'DATA - økonomi'!T"&amp;4+15*$A45+4*$A45+14),0)</f>
        <v>0</v>
      </c>
      <c r="U45" s="42">
        <f ca="1">IF(Analyse!$E$3="X",INDIRECT("'DATA - økonomi'!U"&amp;4+15*$A45+4*$A45+0),0)+IF(Analyse!$E$4="X",INDIRECT("'DATA - økonomi'!U"&amp;4+15*$A45+4*$A45+1),0)+IF(Analyse!$E$104="X",INDIRECT("'DATA - økonomi'!U"&amp;4+15*$A45+4*$A45+2),0)+IF(Analyse!$E$105="X",INDIRECT("'DATA - økonomi'!U"&amp;4+15*$A45+4*$A45+3),0)+IF(Analyse!$E$106="X",INDIRECT("'DATA - økonomi'!U"&amp;4+15*$A45+4*$A45+4),0)+IF(Analyse!$E$107="X",INDIRECT("'DATA - økonomi'!U"&amp;4+15*$A45+4*$A45+5),0)+IF(Analyse!$E$108="X",INDIRECT("'DATA - økonomi'!U"&amp;4+15*$A45+4*$A45+6),0)+IF(Analyse!$E$109="X",INDIRECT("'DATA - økonomi'!U"&amp;4+15*$A45+4*$A45+7),0)+IF(Analyse!$E$110="X",INDIRECT("'DATA - økonomi'!U"&amp;4+15*$A45+4*$A45+8),0)+IF(Analyse!$E$111="X",INDIRECT("'DATA - økonomi'!U"&amp;4+15*$A45+4*$A45+9),0)+IF(Analyse!$E$112="X",INDIRECT("'DATA - økonomi'!U"&amp;4+15*$A45+4*$A45+10),0)+IF(Analyse!$E$115="X",INDIRECT("'DATA - økonomi'!U"&amp;4+15*$A45+4*$A45+11),0)+IF(Analyse!$E$116="X",INDIRECT("'DATA - økonomi'!U"&amp;4+15*$A45+4*$A45+12),0)+IF(Analyse!$E$117="X",INDIRECT("'DATA - økonomi'!U"&amp;4+15*$A45+4*$A45+13),0)+IF(Analyse!$E$129="X",INDIRECT("'DATA - økonomi'!U"&amp;4+15*$A45+4*$A45+14),0)</f>
        <v>0</v>
      </c>
      <c r="V45" s="42">
        <f ca="1">IF(Analyse!$E$3="X",INDIRECT("'DATA - økonomi'!V"&amp;4+15*$A45+4*$A45+0),0)+IF(Analyse!$E$4="X",INDIRECT("'DATA - økonomi'!V"&amp;4+15*$A45+4*$A45+1),0)+IF(Analyse!$E$104="X",INDIRECT("'DATA - økonomi'!V"&amp;4+15*$A45+4*$A45+2),0)+IF(Analyse!$E$105="X",INDIRECT("'DATA - økonomi'!V"&amp;4+15*$A45+4*$A45+3),0)+IF(Analyse!$E$106="X",INDIRECT("'DATA - økonomi'!V"&amp;4+15*$A45+4*$A45+4),0)+IF(Analyse!$E$107="X",INDIRECT("'DATA - økonomi'!V"&amp;4+15*$A45+4*$A45+5),0)+IF(Analyse!$E$108="X",INDIRECT("'DATA - økonomi'!V"&amp;4+15*$A45+4*$A45+6),0)+IF(Analyse!$E$109="X",INDIRECT("'DATA - økonomi'!V"&amp;4+15*$A45+4*$A45+7),0)+IF(Analyse!$E$110="X",INDIRECT("'DATA - økonomi'!V"&amp;4+15*$A45+4*$A45+8),0)+IF(Analyse!$E$111="X",INDIRECT("'DATA - økonomi'!V"&amp;4+15*$A45+4*$A45+9),0)+IF(Analyse!$E$112="X",INDIRECT("'DATA - økonomi'!V"&amp;4+15*$A45+4*$A45+10),0)+IF(Analyse!$E$115="X",INDIRECT("'DATA - økonomi'!V"&amp;4+15*$A45+4*$A45+11),0)+IF(Analyse!$E$116="X",INDIRECT("'DATA - økonomi'!V"&amp;4+15*$A45+4*$A45+12),0)+IF(Analyse!$E$117="X",INDIRECT("'DATA - økonomi'!V"&amp;4+15*$A45+4*$A45+13),0)+IF(Analyse!$E$129="X",INDIRECT("'DATA - økonomi'!V"&amp;4+15*$A45+4*$A45+14),0)</f>
        <v>0</v>
      </c>
      <c r="W45" s="42">
        <f ca="1">IF(Analyse!$E$3="X",INDIRECT("'DATA - økonomi'!W"&amp;4+15*$A45+4*$A45+0),0)+IF(Analyse!$E$4="X",INDIRECT("'DATA - økonomi'!W"&amp;4+15*$A45+4*$A45+1),0)+IF(Analyse!$E$104="X",INDIRECT("'DATA - økonomi'!W"&amp;4+15*$A45+4*$A45+2),0)+IF(Analyse!$E$105="X",INDIRECT("'DATA - økonomi'!W"&amp;4+15*$A45+4*$A45+3),0)+IF(Analyse!$E$106="X",INDIRECT("'DATA - økonomi'!W"&amp;4+15*$A45+4*$A45+4),0)+IF(Analyse!$E$107="X",INDIRECT("'DATA - økonomi'!W"&amp;4+15*$A45+4*$A45+5),0)+IF(Analyse!$E$108="X",INDIRECT("'DATA - økonomi'!W"&amp;4+15*$A45+4*$A45+6),0)+IF(Analyse!$E$109="X",INDIRECT("'DATA - økonomi'!W"&amp;4+15*$A45+4*$A45+7),0)+IF(Analyse!$E$110="X",INDIRECT("'DATA - økonomi'!W"&amp;4+15*$A45+4*$A45+8),0)+IF(Analyse!$E$111="X",INDIRECT("'DATA - økonomi'!W"&amp;4+15*$A45+4*$A45+9),0)+IF(Analyse!$E$112="X",INDIRECT("'DATA - økonomi'!W"&amp;4+15*$A45+4*$A45+10),0)+IF(Analyse!$E$115="X",INDIRECT("'DATA - økonomi'!W"&amp;4+15*$A45+4*$A45+11),0)+IF(Analyse!$E$116="X",INDIRECT("'DATA - økonomi'!W"&amp;4+15*$A45+4*$A45+12),0)+IF(Analyse!$E$117="X",INDIRECT("'DATA - økonomi'!W"&amp;4+15*$A45+4*$A45+13),0)+IF(Analyse!$E$129="X",INDIRECT("'DATA - økonomi'!W"&amp;4+15*$A45+4*$A45+14),0)</f>
        <v>0</v>
      </c>
      <c r="X45" s="42">
        <f ca="1">IF(Analyse!$E$3="X",INDIRECT("'DATA - økonomi'!X"&amp;4+15*$A45+4*$A45+0),0)+IF(Analyse!$E$4="X",INDIRECT("'DATA - økonomi'!X"&amp;4+15*$A45+4*$A45+1),0)+IF(Analyse!$E$104="X",INDIRECT("'DATA - økonomi'!X"&amp;4+15*$A45+4*$A45+2),0)+IF(Analyse!$E$105="X",INDIRECT("'DATA - økonomi'!X"&amp;4+15*$A45+4*$A45+3),0)+IF(Analyse!$E$106="X",INDIRECT("'DATA - økonomi'!X"&amp;4+15*$A45+4*$A45+4),0)+IF(Analyse!$E$107="X",INDIRECT("'DATA - økonomi'!X"&amp;4+15*$A45+4*$A45+5),0)+IF(Analyse!$E$108="X",INDIRECT("'DATA - økonomi'!X"&amp;4+15*$A45+4*$A45+6),0)+IF(Analyse!$E$109="X",INDIRECT("'DATA - økonomi'!X"&amp;4+15*$A45+4*$A45+7),0)+IF(Analyse!$E$110="X",INDIRECT("'DATA - økonomi'!X"&amp;4+15*$A45+4*$A45+8),0)+IF(Analyse!$E$111="X",INDIRECT("'DATA - økonomi'!X"&amp;4+15*$A45+4*$A45+9),0)+IF(Analyse!$E$112="X",INDIRECT("'DATA - økonomi'!X"&amp;4+15*$A45+4*$A45+10),0)+IF(Analyse!$E$115="X",INDIRECT("'DATA - økonomi'!X"&amp;4+15*$A45+4*$A45+11),0)+IF(Analyse!$E$116="X",INDIRECT("'DATA - økonomi'!X"&amp;4+15*$A45+4*$A45+12),0)+IF(Analyse!$E$117="X",INDIRECT("'DATA - økonomi'!X"&amp;4+15*$A45+4*$A45+13),0)+IF(Analyse!$E$129="X",INDIRECT("'DATA - økonomi'!X"&amp;4+15*$A45+4*$A45+14),0)</f>
        <v>0</v>
      </c>
      <c r="Y45" s="42">
        <f ca="1">IF(Analyse!$E$3="X",INDIRECT("'DATA - økonomi'!Y"&amp;4+15*$A45+4*$A45+0),0)+IF(Analyse!$E$4="X",INDIRECT("'DATA - økonomi'!Y"&amp;4+15*$A45+4*$A45+1),0)+IF(Analyse!$E$104="X",INDIRECT("'DATA - økonomi'!Y"&amp;4+15*$A45+4*$A45+2),0)+IF(Analyse!$E$105="X",INDIRECT("'DATA - økonomi'!Y"&amp;4+15*$A45+4*$A45+3),0)+IF(Analyse!$E$106="X",INDIRECT("'DATA - økonomi'!Y"&amp;4+15*$A45+4*$A45+4),0)+IF(Analyse!$E$107="X",INDIRECT("'DATA - økonomi'!Y"&amp;4+15*$A45+4*$A45+5),0)+IF(Analyse!$E$108="X",INDIRECT("'DATA - økonomi'!Y"&amp;4+15*$A45+4*$A45+6),0)+IF(Analyse!$E$109="X",INDIRECT("'DATA - økonomi'!Y"&amp;4+15*$A45+4*$A45+7),0)+IF(Analyse!$E$110="X",INDIRECT("'DATA - økonomi'!Y"&amp;4+15*$A45+4*$A45+8),0)+IF(Analyse!$E$111="X",INDIRECT("'DATA - økonomi'!Y"&amp;4+15*$A45+4*$A45+9),0)+IF(Analyse!$E$112="X",INDIRECT("'DATA - økonomi'!Y"&amp;4+15*$A45+4*$A45+10),0)+IF(Analyse!$E$115="X",INDIRECT("'DATA - økonomi'!Y"&amp;4+15*$A45+4*$A45+11),0)+IF(Analyse!$E$116="X",INDIRECT("'DATA - økonomi'!Y"&amp;4+15*$A45+4*$A45+12),0)+IF(Analyse!$E$117="X",INDIRECT("'DATA - økonomi'!Y"&amp;4+15*$A45+4*$A45+13),0)+IF(Analyse!$E$129="X",INDIRECT("'DATA - økonomi'!Y"&amp;4+15*$A45+4*$A45+14),0)</f>
        <v>0</v>
      </c>
      <c r="Z45" s="42">
        <f ca="1">IF(Analyse!$E$3="X",INDIRECT("'DATA - økonomi'!Z"&amp;4+15*$A45+4*$A45+0),0)+IF(Analyse!$E$4="X",INDIRECT("'DATA - økonomi'!Z"&amp;4+15*$A45+4*$A45+1),0)+IF(Analyse!$E$104="X",INDIRECT("'DATA - økonomi'!Z"&amp;4+15*$A45+4*$A45+2),0)+IF(Analyse!$E$105="X",INDIRECT("'DATA - økonomi'!Z"&amp;4+15*$A45+4*$A45+3),0)+IF(Analyse!$E$106="X",INDIRECT("'DATA - økonomi'!Z"&amp;4+15*$A45+4*$A45+4),0)+IF(Analyse!$E$107="X",INDIRECT("'DATA - økonomi'!Z"&amp;4+15*$A45+4*$A45+5),0)+IF(Analyse!$E$108="X",INDIRECT("'DATA - økonomi'!Z"&amp;4+15*$A45+4*$A45+6),0)+IF(Analyse!$E$109="X",INDIRECT("'DATA - økonomi'!Z"&amp;4+15*$A45+4*$A45+7),0)+IF(Analyse!$E$110="X",INDIRECT("'DATA - økonomi'!Z"&amp;4+15*$A45+4*$A45+8),0)+IF(Analyse!$E$111="X",INDIRECT("'DATA - økonomi'!Z"&amp;4+15*$A45+4*$A45+9),0)+IF(Analyse!$E$112="X",INDIRECT("'DATA - økonomi'!Z"&amp;4+15*$A45+4*$A45+10),0)+IF(Analyse!$E$115="X",INDIRECT("'DATA - økonomi'!Z"&amp;4+15*$A45+4*$A45+11),0)+IF(Analyse!$E$116="X",INDIRECT("'DATA - økonomi'!Z"&amp;4+15*$A45+4*$A45+12),0)+IF(Analyse!$E$117="X",INDIRECT("'DATA - økonomi'!Z"&amp;4+15*$A45+4*$A45+13),0)+IF(Analyse!$E$129="X",INDIRECT("'DATA - økonomi'!Z"&amp;4+15*$A45+4*$A45+14),0)</f>
        <v>0</v>
      </c>
      <c r="AA45" s="36"/>
      <c r="AB45" s="41" t="s">
        <v>53</v>
      </c>
      <c r="AC45" s="42">
        <f ca="1">IF(Analyse!$E$3="X",INDIRECT("'DATA - økonomi'!AC"&amp;4+15*$A45+4*$A45+0),0)+IF(Analyse!$E$4="X",INDIRECT("'DATA - økonomi'!AC"&amp;4+15*$A45+4*$A45+1),0)+IF(Analyse!$E$104="X",INDIRECT("'DATA - økonomi'!AC"&amp;4+15*$A45+4*$A45+2),0)+IF(Analyse!$E$105="X",INDIRECT("'DATA - økonomi'!AC"&amp;4+15*$A45+4*$A45+3),0)+IF(Analyse!$E$106="X",INDIRECT("'DATA - økonomi'!AC"&amp;4+15*$A45+4*$A45+4),0)+IF(Analyse!$E$107="X",INDIRECT("'DATA - økonomi'!AC"&amp;4+15*$A45+4*$A45+5),0)+IF(Analyse!$E$108="X",INDIRECT("'DATA - økonomi'!AC"&amp;4+15*$A45+4*$A45+6),0)+IF(Analyse!$E$109="X",INDIRECT("'DATA - økonomi'!AC"&amp;4+15*$A45+4*$A45+7),0)+IF(Analyse!$E$110="X",INDIRECT("'DATA - økonomi'!AC"&amp;4+15*$A45+4*$A45+8),0)+IF(Analyse!$E$111="X",INDIRECT("'DATA - økonomi'!AC"&amp;4+15*$A45+4*$A45+9),0)+IF(Analyse!$E$112="X",INDIRECT("'DATA - økonomi'!AC"&amp;4+15*$A45+4*$A45+10),0)+IF(Analyse!$E$115="X",INDIRECT("'DATA - økonomi'!AC"&amp;4+15*$A45+4*$A45+11),0)+IF(Analyse!$E$116="X",INDIRECT("'DATA - økonomi'!AC"&amp;4+15*$A45+4*$A45+12),0)+IF(Analyse!$E$117="X",INDIRECT("'DATA - økonomi'!AC"&amp;4+15*$A45+4*$A45+13),0)+IF(Analyse!$E$129="X",INDIRECT("'DATA - økonomi'!AC"&amp;4+15*$A45+4*$A45+14),0)</f>
        <v>0</v>
      </c>
      <c r="AD45" s="42">
        <f ca="1">IF(Analyse!$E$3="X",INDIRECT("'DATA - økonomi'!AD"&amp;4+15*$A45+4*$A45+0),0)+IF(Analyse!$E$4="X",INDIRECT("'DATA - økonomi'!AD"&amp;4+15*$A45+4*$A45+1),0)+IF(Analyse!$E$104="X",INDIRECT("'DATA - økonomi'!AD"&amp;4+15*$A45+4*$A45+2),0)+IF(Analyse!$E$105="X",INDIRECT("'DATA - økonomi'!AD"&amp;4+15*$A45+4*$A45+3),0)+IF(Analyse!$E$106="X",INDIRECT("'DATA - økonomi'!AD"&amp;4+15*$A45+4*$A45+4),0)+IF(Analyse!$E$107="X",INDIRECT("'DATA - økonomi'!AD"&amp;4+15*$A45+4*$A45+5),0)+IF(Analyse!$E$108="X",INDIRECT("'DATA - økonomi'!AD"&amp;4+15*$A45+4*$A45+6),0)+IF(Analyse!$E$109="X",INDIRECT("'DATA - økonomi'!AD"&amp;4+15*$A45+4*$A45+7),0)+IF(Analyse!$E$110="X",INDIRECT("'DATA - økonomi'!AD"&amp;4+15*$A45+4*$A45+8),0)+IF(Analyse!$E$111="X",INDIRECT("'DATA - økonomi'!AD"&amp;4+15*$A45+4*$A45+9),0)+IF(Analyse!$E$112="X",INDIRECT("'DATA - økonomi'!AD"&amp;4+15*$A45+4*$A45+10),0)+IF(Analyse!$E$115="X",INDIRECT("'DATA - økonomi'!AD"&amp;4+15*$A45+4*$A45+11),0)+IF(Analyse!$E$116="X",INDIRECT("'DATA - økonomi'!AD"&amp;4+15*$A45+4*$A45+12),0)+IF(Analyse!$E$117="X",INDIRECT("'DATA - økonomi'!AD"&amp;4+15*$A45+4*$A45+13),0)+IF(Analyse!$E$129="X",INDIRECT("'DATA - økonomi'!AD"&amp;4+15*$A45+4*$A45+14),0)</f>
        <v>0</v>
      </c>
      <c r="AE45" s="42">
        <f ca="1">IF(Analyse!$E$3="X",INDIRECT("'DATA - økonomi'!AE"&amp;4+15*$A45+4*$A45+0),0)+IF(Analyse!$E$4="X",INDIRECT("'DATA - økonomi'!AE"&amp;4+15*$A45+4*$A45+1),0)+IF(Analyse!$E$104="X",INDIRECT("'DATA - økonomi'!AE"&amp;4+15*$A45+4*$A45+2),0)+IF(Analyse!$E$105="X",INDIRECT("'DATA - økonomi'!AE"&amp;4+15*$A45+4*$A45+3),0)+IF(Analyse!$E$106="X",INDIRECT("'DATA - økonomi'!AE"&amp;4+15*$A45+4*$A45+4),0)+IF(Analyse!$E$107="X",INDIRECT("'DATA - økonomi'!AE"&amp;4+15*$A45+4*$A45+5),0)+IF(Analyse!$E$108="X",INDIRECT("'DATA - økonomi'!AE"&amp;4+15*$A45+4*$A45+6),0)+IF(Analyse!$E$109="X",INDIRECT("'DATA - økonomi'!AE"&amp;4+15*$A45+4*$A45+7),0)+IF(Analyse!$E$110="X",INDIRECT("'DATA - økonomi'!AE"&amp;4+15*$A45+4*$A45+8),0)+IF(Analyse!$E$111="X",INDIRECT("'DATA - økonomi'!AE"&amp;4+15*$A45+4*$A45+9),0)+IF(Analyse!$E$112="X",INDIRECT("'DATA - økonomi'!AE"&amp;4+15*$A45+4*$A45+10),0)+IF(Analyse!$E$115="X",INDIRECT("'DATA - økonomi'!AE"&amp;4+15*$A45+4*$A45+11),0)+IF(Analyse!$E$116="X",INDIRECT("'DATA - økonomi'!AE"&amp;4+15*$A45+4*$A45+12),0)+IF(Analyse!$E$117="X",INDIRECT("'DATA - økonomi'!AE"&amp;4+15*$A45+4*$A45+13),0)+IF(Analyse!$E$129="X",INDIRECT("'DATA - økonomi'!AE"&amp;4+15*$A45+4*$A45+14),0)</f>
        <v>0</v>
      </c>
      <c r="AF45" s="42">
        <f ca="1">IF(Analyse!$E$3="X",INDIRECT("'DATA - økonomi'!AF"&amp;4+15*$A45+4*$A45+0),0)+IF(Analyse!$E$4="X",INDIRECT("'DATA - økonomi'!AF"&amp;4+15*$A45+4*$A45+1),0)+IF(Analyse!$E$104="X",INDIRECT("'DATA - økonomi'!AF"&amp;4+15*$A45+4*$A45+2),0)+IF(Analyse!$E$105="X",INDIRECT("'DATA - økonomi'!AF"&amp;4+15*$A45+4*$A45+3),0)+IF(Analyse!$E$106="X",INDIRECT("'DATA - økonomi'!AF"&amp;4+15*$A45+4*$A45+4),0)+IF(Analyse!$E$107="X",INDIRECT("'DATA - økonomi'!AF"&amp;4+15*$A45+4*$A45+5),0)+IF(Analyse!$E$108="X",INDIRECT("'DATA - økonomi'!AF"&amp;4+15*$A45+4*$A45+6),0)+IF(Analyse!$E$109="X",INDIRECT("'DATA - økonomi'!AF"&amp;4+15*$A45+4*$A45+7),0)+IF(Analyse!$E$110="X",INDIRECT("'DATA - økonomi'!AF"&amp;4+15*$A45+4*$A45+8),0)+IF(Analyse!$E$111="X",INDIRECT("'DATA - økonomi'!AF"&amp;4+15*$A45+4*$A45+9),0)+IF(Analyse!$E$112="X",INDIRECT("'DATA - økonomi'!AF"&amp;4+15*$A45+4*$A45+10),0)+IF(Analyse!$E$115="X",INDIRECT("'DATA - økonomi'!AF"&amp;4+15*$A45+4*$A45+11),0)+IF(Analyse!$E$116="X",INDIRECT("'DATA - økonomi'!AF"&amp;4+15*$A45+4*$A45+12),0)+IF(Analyse!$E$117="X",INDIRECT("'DATA - økonomi'!AF"&amp;4+15*$A45+4*$A45+13),0)+IF(Analyse!$E$129="X",INDIRECT("'DATA - økonomi'!AF"&amp;4+15*$A45+4*$A45+14),0)</f>
        <v>0</v>
      </c>
      <c r="AG45" s="42">
        <f ca="1">IF(Analyse!$E$3="X",INDIRECT("'DATA - økonomi'!AG"&amp;4+15*$A45+4*$A45+0),0)+IF(Analyse!$E$4="X",INDIRECT("'DATA - økonomi'!AG"&amp;4+15*$A45+4*$A45+1),0)+IF(Analyse!$E$104="X",INDIRECT("'DATA - økonomi'!AG"&amp;4+15*$A45+4*$A45+2),0)+IF(Analyse!$E$105="X",INDIRECT("'DATA - økonomi'!AG"&amp;4+15*$A45+4*$A45+3),0)+IF(Analyse!$E$106="X",INDIRECT("'DATA - økonomi'!AG"&amp;4+15*$A45+4*$A45+4),0)+IF(Analyse!$E$107="X",INDIRECT("'DATA - økonomi'!AG"&amp;4+15*$A45+4*$A45+5),0)+IF(Analyse!$E$108="X",INDIRECT("'DATA - økonomi'!AG"&amp;4+15*$A45+4*$A45+6),0)+IF(Analyse!$E$109="X",INDIRECT("'DATA - økonomi'!AG"&amp;4+15*$A45+4*$A45+7),0)+IF(Analyse!$E$110="X",INDIRECT("'DATA - økonomi'!AG"&amp;4+15*$A45+4*$A45+8),0)+IF(Analyse!$E$111="X",INDIRECT("'DATA - økonomi'!AG"&amp;4+15*$A45+4*$A45+9),0)+IF(Analyse!$E$112="X",INDIRECT("'DATA - økonomi'!AG"&amp;4+15*$A45+4*$A45+10),0)+IF(Analyse!$E$115="X",INDIRECT("'DATA - økonomi'!AG"&amp;4+15*$A45+4*$A45+11),0)+IF(Analyse!$E$116="X",INDIRECT("'DATA - økonomi'!AG"&amp;4+15*$A45+4*$A45+12),0)+IF(Analyse!$E$117="X",INDIRECT("'DATA - økonomi'!AG"&amp;4+15*$A45+4*$A45+13),0)+IF(Analyse!$E$129="X",INDIRECT("'DATA - økonomi'!AG"&amp;4+15*$A45+4*$A45+14),0)</f>
        <v>0</v>
      </c>
      <c r="AH45" s="42">
        <f ca="1">IF(Analyse!$E$3="X",INDIRECT("'DATA - økonomi'!AH"&amp;4+15*$A45+4*$A45+0),0)+IF(Analyse!$E$4="X",INDIRECT("'DATA - økonomi'!AH"&amp;4+15*$A45+4*$A45+1),0)+IF(Analyse!$E$104="X",INDIRECT("'DATA - økonomi'!AH"&amp;4+15*$A45+4*$A45+2),0)+IF(Analyse!$E$105="X",INDIRECT("'DATA - økonomi'!AH"&amp;4+15*$A45+4*$A45+3),0)+IF(Analyse!$E$106="X",INDIRECT("'DATA - økonomi'!AH"&amp;4+15*$A45+4*$A45+4),0)+IF(Analyse!$E$107="X",INDIRECT("'DATA - økonomi'!AH"&amp;4+15*$A45+4*$A45+5),0)+IF(Analyse!$E$108="X",INDIRECT("'DATA - økonomi'!AH"&amp;4+15*$A45+4*$A45+6),0)+IF(Analyse!$E$109="X",INDIRECT("'DATA - økonomi'!AH"&amp;4+15*$A45+4*$A45+7),0)+IF(Analyse!$E$110="X",INDIRECT("'DATA - økonomi'!AH"&amp;4+15*$A45+4*$A45+8),0)+IF(Analyse!$E$111="X",INDIRECT("'DATA - økonomi'!AH"&amp;4+15*$A45+4*$A45+9),0)+IF(Analyse!$E$112="X",INDIRECT("'DATA - økonomi'!AH"&amp;4+15*$A45+4*$A45+10),0)+IF(Analyse!$E$115="X",INDIRECT("'DATA - økonomi'!AH"&amp;4+15*$A45+4*$A45+11),0)+IF(Analyse!$E$116="X",INDIRECT("'DATA - økonomi'!AH"&amp;4+15*$A45+4*$A45+12),0)+IF(Analyse!$E$117="X",INDIRECT("'DATA - økonomi'!AH"&amp;4+15*$A45+4*$A45+13),0)+IF(Analyse!$E$129="X",INDIRECT("'DATA - økonomi'!AH"&amp;4+15*$A45+4*$A45+14),0)</f>
        <v>0</v>
      </c>
      <c r="AI45" s="42">
        <f ca="1">IF(Analyse!$E$3="X",INDIRECT("'DATA - økonomi'!AI"&amp;4+15*$A45+4*$A45+0),0)+IF(Analyse!$E$4="X",INDIRECT("'DATA - økonomi'!AI"&amp;4+15*$A45+4*$A45+1),0)+IF(Analyse!$E$104="X",INDIRECT("'DATA - økonomi'!AI"&amp;4+15*$A45+4*$A45+2),0)+IF(Analyse!$E$105="X",INDIRECT("'DATA - økonomi'!AI"&amp;4+15*$A45+4*$A45+3),0)+IF(Analyse!$E$106="X",INDIRECT("'DATA - økonomi'!AI"&amp;4+15*$A45+4*$A45+4),0)+IF(Analyse!$E$107="X",INDIRECT("'DATA - økonomi'!AI"&amp;4+15*$A45+4*$A45+5),0)+IF(Analyse!$E$108="X",INDIRECT("'DATA - økonomi'!AI"&amp;4+15*$A45+4*$A45+6),0)+IF(Analyse!$E$109="X",INDIRECT("'DATA - økonomi'!AI"&amp;4+15*$A45+4*$A45+7),0)+IF(Analyse!$E$110="X",INDIRECT("'DATA - økonomi'!AI"&amp;4+15*$A45+4*$A45+8),0)+IF(Analyse!$E$111="X",INDIRECT("'DATA - økonomi'!AI"&amp;4+15*$A45+4*$A45+9),0)+IF(Analyse!$E$112="X",INDIRECT("'DATA - økonomi'!AI"&amp;4+15*$A45+4*$A45+10),0)+IF(Analyse!$E$115="X",INDIRECT("'DATA - økonomi'!AI"&amp;4+15*$A45+4*$A45+11),0)+IF(Analyse!$E$116="X",INDIRECT("'DATA - økonomi'!AI"&amp;4+15*$A45+4*$A45+12),0)+IF(Analyse!$E$117="X",INDIRECT("'DATA - økonomi'!AI"&amp;4+15*$A45+4*$A45+13),0)+IF(Analyse!$E$129="X",INDIRECT("'DATA - økonomi'!AI"&amp;4+15*$A45+4*$A45+14),0)</f>
        <v>0</v>
      </c>
      <c r="AJ45" s="42">
        <f ca="1">IF(Analyse!$E$3="X",INDIRECT("'DATA - økonomi'!AJ"&amp;4+15*$A45+4*$A45+0),0)+IF(Analyse!$E$4="X",INDIRECT("'DATA - økonomi'!AJ"&amp;4+15*$A45+4*$A45+1),0)+IF(Analyse!$E$104="X",INDIRECT("'DATA - økonomi'!AJ"&amp;4+15*$A45+4*$A45+2),0)+IF(Analyse!$E$105="X",INDIRECT("'DATA - økonomi'!AJ"&amp;4+15*$A45+4*$A45+3),0)+IF(Analyse!$E$106="X",INDIRECT("'DATA - økonomi'!AJ"&amp;4+15*$A45+4*$A45+4),0)+IF(Analyse!$E$107="X",INDIRECT("'DATA - økonomi'!AJ"&amp;4+15*$A45+4*$A45+5),0)+IF(Analyse!$E$108="X",INDIRECT("'DATA - økonomi'!AJ"&amp;4+15*$A45+4*$A45+6),0)+IF(Analyse!$E$109="X",INDIRECT("'DATA - økonomi'!AJ"&amp;4+15*$A45+4*$A45+7),0)+IF(Analyse!$E$110="X",INDIRECT("'DATA - økonomi'!AJ"&amp;4+15*$A45+4*$A45+8),0)+IF(Analyse!$E$111="X",INDIRECT("'DATA - økonomi'!AJ"&amp;4+15*$A45+4*$A45+9),0)+IF(Analyse!$E$112="X",INDIRECT("'DATA - økonomi'!AJ"&amp;4+15*$A45+4*$A45+10),0)+IF(Analyse!$E$115="X",INDIRECT("'DATA - økonomi'!AJ"&amp;4+15*$A45+4*$A45+11),0)+IF(Analyse!$E$116="X",INDIRECT("'DATA - økonomi'!AJ"&amp;4+15*$A45+4*$A45+12),0)+IF(Analyse!$E$117="X",INDIRECT("'DATA - økonomi'!AJ"&amp;4+15*$A45+4*$A45+13),0)+IF(Analyse!$E$129="X",INDIRECT("'DATA - økonomi'!AJ"&amp;4+15*$A45+4*$A45+14),0)</f>
        <v>0</v>
      </c>
      <c r="AK45" s="42">
        <f ca="1">IF(Analyse!$E$3="X",INDIRECT("'DATA - økonomi'!AK"&amp;4+15*$A45+4*$A45+0),0)+IF(Analyse!$E$4="X",INDIRECT("'DATA - økonomi'!AK"&amp;4+15*$A45+4*$A45+1),0)+IF(Analyse!$E$104="X",INDIRECT("'DATA - økonomi'!AK"&amp;4+15*$A45+4*$A45+2),0)+IF(Analyse!$E$105="X",INDIRECT("'DATA - økonomi'!AK"&amp;4+15*$A45+4*$A45+3),0)+IF(Analyse!$E$106="X",INDIRECT("'DATA - økonomi'!AK"&amp;4+15*$A45+4*$A45+4),0)+IF(Analyse!$E$107="X",INDIRECT("'DATA - økonomi'!AK"&amp;4+15*$A45+4*$A45+5),0)+IF(Analyse!$E$108="X",INDIRECT("'DATA - økonomi'!AK"&amp;4+15*$A45+4*$A45+6),0)+IF(Analyse!$E$109="X",INDIRECT("'DATA - økonomi'!AK"&amp;4+15*$A45+4*$A45+7),0)+IF(Analyse!$E$110="X",INDIRECT("'DATA - økonomi'!AK"&amp;4+15*$A45+4*$A45+8),0)+IF(Analyse!$E$111="X",INDIRECT("'DATA - økonomi'!AK"&amp;4+15*$A45+4*$A45+9),0)+IF(Analyse!$E$112="X",INDIRECT("'DATA - økonomi'!AK"&amp;4+15*$A45+4*$A45+10),0)+IF(Analyse!$E$115="X",INDIRECT("'DATA - økonomi'!AK"&amp;4+15*$A45+4*$A45+11),0)+IF(Analyse!$E$116="X",INDIRECT("'DATA - økonomi'!AK"&amp;4+15*$A45+4*$A45+12),0)+IF(Analyse!$E$117="X",INDIRECT("'DATA - økonomi'!AK"&amp;4+15*$A45+4*$A45+13),0)+IF(Analyse!$E$129="X",INDIRECT("'DATA - økonomi'!AK"&amp;4+15*$A45+4*$A45+14),0)</f>
        <v>0</v>
      </c>
      <c r="AL45" s="42">
        <f ca="1">IF(Analyse!$E$3="X",INDIRECT("'DATA - økonomi'!AL"&amp;4+15*$A45+4*$A45+0),0)+IF(Analyse!$E$4="X",INDIRECT("'DATA - økonomi'!AL"&amp;4+15*$A45+4*$A45+1),0)+IF(Analyse!$E$104="X",INDIRECT("'DATA - økonomi'!AL"&amp;4+15*$A45+4*$A45+2),0)+IF(Analyse!$E$105="X",INDIRECT("'DATA - økonomi'!AL"&amp;4+15*$A45+4*$A45+3),0)+IF(Analyse!$E$106="X",INDIRECT("'DATA - økonomi'!AL"&amp;4+15*$A45+4*$A45+4),0)+IF(Analyse!$E$107="X",INDIRECT("'DATA - økonomi'!AL"&amp;4+15*$A45+4*$A45+5),0)+IF(Analyse!$E$108="X",INDIRECT("'DATA - økonomi'!AL"&amp;4+15*$A45+4*$A45+6),0)+IF(Analyse!$E$109="X",INDIRECT("'DATA - økonomi'!AL"&amp;4+15*$A45+4*$A45+7),0)+IF(Analyse!$E$110="X",INDIRECT("'DATA - økonomi'!AL"&amp;4+15*$A45+4*$A45+8),0)+IF(Analyse!$E$111="X",INDIRECT("'DATA - økonomi'!AL"&amp;4+15*$A45+4*$A45+9),0)+IF(Analyse!$E$112="X",INDIRECT("'DATA - økonomi'!AL"&amp;4+15*$A45+4*$A45+10),0)+IF(Analyse!$E$115="X",INDIRECT("'DATA - økonomi'!AL"&amp;4+15*$A45+4*$A45+11),0)+IF(Analyse!$E$116="X",INDIRECT("'DATA - økonomi'!AL"&amp;4+15*$A45+4*$A45+12),0)+IF(Analyse!$E$117="X",INDIRECT("'DATA - økonomi'!AL"&amp;4+15*$A45+4*$A45+13),0)+IF(Analyse!$E$129="X",INDIRECT("'DATA - økonomi'!AL"&amp;4+15*$A45+4*$A45+14),0)</f>
        <v>0</v>
      </c>
      <c r="AM45" s="36"/>
      <c r="AN45" s="41" t="s">
        <v>53</v>
      </c>
      <c r="AO45" s="42">
        <f t="shared" ca="1" si="10"/>
        <v>13744.08</v>
      </c>
      <c r="AP45" s="42">
        <f t="shared" ca="1" si="11"/>
        <v>13713.495000000001</v>
      </c>
      <c r="AQ45" s="42">
        <f t="shared" ca="1" si="12"/>
        <v>13744.08</v>
      </c>
      <c r="AR45" s="42">
        <f t="shared" ca="1" si="13"/>
        <v>13713.495000000001</v>
      </c>
      <c r="AS45" s="42">
        <f t="shared" ca="1" si="14"/>
        <v>13645.944</v>
      </c>
      <c r="AT45" s="42">
        <f t="shared" ca="1" si="15"/>
        <v>13655.855</v>
      </c>
      <c r="AU45" s="42">
        <f t="shared" ca="1" si="16"/>
        <v>13612.465</v>
      </c>
      <c r="AV45" s="42">
        <f t="shared" ca="1" si="17"/>
        <v>13565.176000000001</v>
      </c>
      <c r="AW45" s="42">
        <f t="shared" ca="1" si="18"/>
        <v>13528.787</v>
      </c>
      <c r="AX45" s="42">
        <f t="shared" ca="1" si="19"/>
        <v>13327.104000000001</v>
      </c>
      <c r="AY45" s="36"/>
    </row>
    <row r="46" spans="1:51" x14ac:dyDescent="0.25">
      <c r="A46" s="38">
        <v>42</v>
      </c>
      <c r="B46" s="41" t="s">
        <v>54</v>
      </c>
      <c r="C46" s="42">
        <f ca="1">IF(Analyse!$E$3="X",INDIRECT("'DATA - økonomi'!C"&amp;4+15*$A46+4*$A46+0),0)+IF(Analyse!$E$4="X",INDIRECT("'DATA - økonomi'!C"&amp;4+15*$A46+4*$A46+1),0)+IF(Analyse!$E$104="X",INDIRECT("'DATA - økonomi'!C"&amp;4+15*$A46+4*$A46+2),0)+IF(Analyse!$E$105="X",INDIRECT("'DATA - økonomi'!C"&amp;4+15*$A46+4*$A46+3),0)+IF(Analyse!$E$106="X",INDIRECT("'DATA - økonomi'!C"&amp;4+15*$A46+4*$A46+4),0)+IF(Analyse!$E$107="X",INDIRECT("'DATA - økonomi'!C"&amp;4+15*$A46+4*$A46+5),0)+IF(Analyse!$E$108="X",INDIRECT("'DATA - økonomi'!C"&amp;4+15*$A46+4*$A46+6),0)+IF(Analyse!$E$109="X",INDIRECT("'DATA - økonomi'!C"&amp;4+15*$A46+4*$A46+7),0)+IF(Analyse!$E$110="X",INDIRECT("'DATA - økonomi'!C"&amp;4+15*$A46+4*$A46+8),0)+IF(Analyse!$E$111="X",INDIRECT("'DATA - økonomi'!C"&amp;4+15*$A46+4*$A46+9),0)+IF(Analyse!$E$112="X",INDIRECT("'DATA - økonomi'!C"&amp;4+15*$A46+4*$A46+10),0)+IF(Analyse!$E$115="X",INDIRECT("'DATA - økonomi'!C"&amp;4+15*$A46+4*$A46+11),0)+IF(Analyse!$E$116="X",INDIRECT("'DATA - økonomi'!C"&amp;4+15*$A46+4*$A46+12),0)+IF(Analyse!$E$117="X",INDIRECT("'DATA - økonomi'!C"&amp;4+15*$A46+4*$A46+13),0)+IF(Analyse!$E$129="X",INDIRECT("'DATA - økonomi'!C"&amp;4+15*$A46+4*$A46+14),0)</f>
        <v>0</v>
      </c>
      <c r="D46" s="42">
        <f ca="1">IF(Analyse!$E$3="X",INDIRECT("'DATA - økonomi'!D"&amp;4+15*$A46+4*$A46+0),0)+IF(Analyse!$E$4="X",INDIRECT("'DATA - økonomi'!D"&amp;4+15*$A46+4*$A46+1),0)+IF(Analyse!$E$104="X",INDIRECT("'DATA - økonomi'!D"&amp;4+15*$A46+4*$A46+2),0)+IF(Analyse!$E$105="X",INDIRECT("'DATA - økonomi'!D"&amp;4+15*$A46+4*$A46+3),0)+IF(Analyse!$E$106="X",INDIRECT("'DATA - økonomi'!D"&amp;4+15*$A46+4*$A46+4),0)+IF(Analyse!$E$107="X",INDIRECT("'DATA - økonomi'!D"&amp;4+15*$A46+4*$A46+5),0)+IF(Analyse!$E$108="X",INDIRECT("'DATA - økonomi'!D"&amp;4+15*$A46+4*$A46+6),0)+IF(Analyse!$E$109="X",INDIRECT("'DATA - økonomi'!D"&amp;4+15*$A46+4*$A46+7),0)+IF(Analyse!$E$110="X",INDIRECT("'DATA - økonomi'!D"&amp;4+15*$A46+4*$A46+8),0)+IF(Analyse!$E$111="X",INDIRECT("'DATA - økonomi'!D"&amp;4+15*$A46+4*$A46+9),0)+IF(Analyse!$E$112="X",INDIRECT("'DATA - økonomi'!D"&amp;4+15*$A46+4*$A46+10),0)+IF(Analyse!$E$115="X",INDIRECT("'DATA - økonomi'!D"&amp;4+15*$A46+4*$A46+11),0)+IF(Analyse!$E$116="X",INDIRECT("'DATA - økonomi'!D"&amp;4+15*$A46+4*$A46+12),0)+IF(Analyse!$E$117="X",INDIRECT("'DATA - økonomi'!D"&amp;4+15*$A46+4*$A46+13),0)+IF(Analyse!$E$129="X",INDIRECT("'DATA - økonomi'!D"&amp;4+15*$A46+4*$A46+14),0)</f>
        <v>0</v>
      </c>
      <c r="E46" s="42">
        <f ca="1">IF(Analyse!$E$3="X",INDIRECT("'DATA - økonomi'!E"&amp;4+15*$A46+4*$A46+0),0)+IF(Analyse!$E$4="X",INDIRECT("'DATA - økonomi'!E"&amp;4+15*$A46+4*$A46+1),0)+IF(Analyse!$E$104="X",INDIRECT("'DATA - økonomi'!E"&amp;4+15*$A46+4*$A46+2),0)+IF(Analyse!$E$105="X",INDIRECT("'DATA - økonomi'!E"&amp;4+15*$A46+4*$A46+3),0)+IF(Analyse!$E$106="X",INDIRECT("'DATA - økonomi'!E"&amp;4+15*$A46+4*$A46+4),0)+IF(Analyse!$E$107="X",INDIRECT("'DATA - økonomi'!E"&amp;4+15*$A46+4*$A46+5),0)+IF(Analyse!$E$108="X",INDIRECT("'DATA - økonomi'!E"&amp;4+15*$A46+4*$A46+6),0)+IF(Analyse!$E$109="X",INDIRECT("'DATA - økonomi'!E"&amp;4+15*$A46+4*$A46+7),0)+IF(Analyse!$E$110="X",INDIRECT("'DATA - økonomi'!E"&amp;4+15*$A46+4*$A46+8),0)+IF(Analyse!$E$111="X",INDIRECT("'DATA - økonomi'!E"&amp;4+15*$A46+4*$A46+9),0)+IF(Analyse!$E$112="X",INDIRECT("'DATA - økonomi'!E"&amp;4+15*$A46+4*$A46+10),0)+IF(Analyse!$E$115="X",INDIRECT("'DATA - økonomi'!E"&amp;4+15*$A46+4*$A46+11),0)+IF(Analyse!$E$116="X",INDIRECT("'DATA - økonomi'!E"&amp;4+15*$A46+4*$A46+12),0)+IF(Analyse!$E$117="X",INDIRECT("'DATA - økonomi'!E"&amp;4+15*$A46+4*$A46+13),0)+IF(Analyse!$E$129="X",INDIRECT("'DATA - økonomi'!E"&amp;4+15*$A46+4*$A46+14),0)</f>
        <v>0</v>
      </c>
      <c r="F46" s="42">
        <f ca="1">IF(Analyse!$E$3="X",INDIRECT("'DATA - økonomi'!F"&amp;4+15*$A46+4*$A46+0),0)+IF(Analyse!$E$4="X",INDIRECT("'DATA - økonomi'!F"&amp;4+15*$A46+4*$A46+1),0)+IF(Analyse!$E$104="X",INDIRECT("'DATA - økonomi'!F"&amp;4+15*$A46+4*$A46+2),0)+IF(Analyse!$E$105="X",INDIRECT("'DATA - økonomi'!F"&amp;4+15*$A46+4*$A46+3),0)+IF(Analyse!$E$106="X",INDIRECT("'DATA - økonomi'!F"&amp;4+15*$A46+4*$A46+4),0)+IF(Analyse!$E$107="X",INDIRECT("'DATA - økonomi'!F"&amp;4+15*$A46+4*$A46+5),0)+IF(Analyse!$E$108="X",INDIRECT("'DATA - økonomi'!F"&amp;4+15*$A46+4*$A46+6),0)+IF(Analyse!$E$109="X",INDIRECT("'DATA - økonomi'!F"&amp;4+15*$A46+4*$A46+7),0)+IF(Analyse!$E$110="X",INDIRECT("'DATA - økonomi'!F"&amp;4+15*$A46+4*$A46+8),0)+IF(Analyse!$E$111="X",INDIRECT("'DATA - økonomi'!F"&amp;4+15*$A46+4*$A46+9),0)+IF(Analyse!$E$112="X",INDIRECT("'DATA - økonomi'!F"&amp;4+15*$A46+4*$A46+10),0)+IF(Analyse!$E$115="X",INDIRECT("'DATA - økonomi'!F"&amp;4+15*$A46+4*$A46+11),0)+IF(Analyse!$E$116="X",INDIRECT("'DATA - økonomi'!F"&amp;4+15*$A46+4*$A46+12),0)+IF(Analyse!$E$117="X",INDIRECT("'DATA - økonomi'!F"&amp;4+15*$A46+4*$A46+13),0)+IF(Analyse!$E$129="X",INDIRECT("'DATA - økonomi'!F"&amp;4+15*$A46+4*$A46+14),0)</f>
        <v>0</v>
      </c>
      <c r="G46" s="42">
        <f ca="1">IF(Analyse!$E$3="X",INDIRECT("'DATA - økonomi'!G"&amp;4+15*$A46+4*$A46+0),0)+IF(Analyse!$E$4="X",INDIRECT("'DATA - økonomi'!G"&amp;4+15*$A46+4*$A46+1),0)+IF(Analyse!$E$104="X",INDIRECT("'DATA - økonomi'!G"&amp;4+15*$A46+4*$A46+2),0)+IF(Analyse!$E$105="X",INDIRECT("'DATA - økonomi'!G"&amp;4+15*$A46+4*$A46+3),0)+IF(Analyse!$E$106="X",INDIRECT("'DATA - økonomi'!G"&amp;4+15*$A46+4*$A46+4),0)+IF(Analyse!$E$107="X",INDIRECT("'DATA - økonomi'!G"&amp;4+15*$A46+4*$A46+5),0)+IF(Analyse!$E$108="X",INDIRECT("'DATA - økonomi'!G"&amp;4+15*$A46+4*$A46+6),0)+IF(Analyse!$E$109="X",INDIRECT("'DATA - økonomi'!G"&amp;4+15*$A46+4*$A46+7),0)+IF(Analyse!$E$110="X",INDIRECT("'DATA - økonomi'!G"&amp;4+15*$A46+4*$A46+8),0)+IF(Analyse!$E$111="X",INDIRECT("'DATA - økonomi'!G"&amp;4+15*$A46+4*$A46+9),0)+IF(Analyse!$E$112="X",INDIRECT("'DATA - økonomi'!G"&amp;4+15*$A46+4*$A46+10),0)+IF(Analyse!$E$115="X",INDIRECT("'DATA - økonomi'!G"&amp;4+15*$A46+4*$A46+11),0)+IF(Analyse!$E$116="X",INDIRECT("'DATA - økonomi'!G"&amp;4+15*$A46+4*$A46+12),0)+IF(Analyse!$E$117="X",INDIRECT("'DATA - økonomi'!G"&amp;4+15*$A46+4*$A46+13),0)+IF(Analyse!$E$129="X",INDIRECT("'DATA - økonomi'!G"&amp;4+15*$A46+4*$A46+14),0)</f>
        <v>0</v>
      </c>
      <c r="H46" s="42">
        <f ca="1">IF(Analyse!$E$3="X",INDIRECT("'DATA - økonomi'!H"&amp;4+15*$A46+4*$A46+0),0)+IF(Analyse!$E$4="X",INDIRECT("'DATA - økonomi'!H"&amp;4+15*$A46+4*$A46+1),0)+IF(Analyse!$E$104="X",INDIRECT("'DATA - økonomi'!H"&amp;4+15*$A46+4*$A46+2),0)+IF(Analyse!$E$105="X",INDIRECT("'DATA - økonomi'!H"&amp;4+15*$A46+4*$A46+3),0)+IF(Analyse!$E$106="X",INDIRECT("'DATA - økonomi'!H"&amp;4+15*$A46+4*$A46+4),0)+IF(Analyse!$E$107="X",INDIRECT("'DATA - økonomi'!H"&amp;4+15*$A46+4*$A46+5),0)+IF(Analyse!$E$108="X",INDIRECT("'DATA - økonomi'!H"&amp;4+15*$A46+4*$A46+6),0)+IF(Analyse!$E$109="X",INDIRECT("'DATA - økonomi'!H"&amp;4+15*$A46+4*$A46+7),0)+IF(Analyse!$E$110="X",INDIRECT("'DATA - økonomi'!H"&amp;4+15*$A46+4*$A46+8),0)+IF(Analyse!$E$111="X",INDIRECT("'DATA - økonomi'!H"&amp;4+15*$A46+4*$A46+9),0)+IF(Analyse!$E$112="X",INDIRECT("'DATA - økonomi'!H"&amp;4+15*$A46+4*$A46+10),0)+IF(Analyse!$E$115="X",INDIRECT("'DATA - økonomi'!H"&amp;4+15*$A46+4*$A46+11),0)+IF(Analyse!$E$116="X",INDIRECT("'DATA - økonomi'!H"&amp;4+15*$A46+4*$A46+12),0)+IF(Analyse!$E$117="X",INDIRECT("'DATA - økonomi'!H"&amp;4+15*$A46+4*$A46+13),0)+IF(Analyse!$E$129="X",INDIRECT("'DATA - økonomi'!H"&amp;4+15*$A46+4*$A46+14),0)</f>
        <v>0</v>
      </c>
      <c r="I46" s="42">
        <f ca="1">IF(Analyse!$E$3="X",INDIRECT("'DATA - økonomi'!I"&amp;4+15*$A46+4*$A46+0),0)+IF(Analyse!$E$4="X",INDIRECT("'DATA - økonomi'!I"&amp;4+15*$A46+4*$A46+1),0)+IF(Analyse!$E$104="X",INDIRECT("'DATA - økonomi'!I"&amp;4+15*$A46+4*$A46+2),0)+IF(Analyse!$E$105="X",INDIRECT("'DATA - økonomi'!I"&amp;4+15*$A46+4*$A46+3),0)+IF(Analyse!$E$106="X",INDIRECT("'DATA - økonomi'!I"&amp;4+15*$A46+4*$A46+4),0)+IF(Analyse!$E$107="X",INDIRECT("'DATA - økonomi'!I"&amp;4+15*$A46+4*$A46+5),0)+IF(Analyse!$E$108="X",INDIRECT("'DATA - økonomi'!I"&amp;4+15*$A46+4*$A46+6),0)+IF(Analyse!$E$109="X",INDIRECT("'DATA - økonomi'!I"&amp;4+15*$A46+4*$A46+7),0)+IF(Analyse!$E$110="X",INDIRECT("'DATA - økonomi'!I"&amp;4+15*$A46+4*$A46+8),0)+IF(Analyse!$E$111="X",INDIRECT("'DATA - økonomi'!I"&amp;4+15*$A46+4*$A46+9),0)+IF(Analyse!$E$112="X",INDIRECT("'DATA - økonomi'!I"&amp;4+15*$A46+4*$A46+10),0)+IF(Analyse!$E$115="X",INDIRECT("'DATA - økonomi'!I"&amp;4+15*$A46+4*$A46+11),0)+IF(Analyse!$E$116="X",INDIRECT("'DATA - økonomi'!I"&amp;4+15*$A46+4*$A46+12),0)+IF(Analyse!$E$117="X",INDIRECT("'DATA - økonomi'!I"&amp;4+15*$A46+4*$A46+13),0)+IF(Analyse!$E$129="X",INDIRECT("'DATA - økonomi'!I"&amp;4+15*$A46+4*$A46+14),0)</f>
        <v>0</v>
      </c>
      <c r="J46" s="42">
        <f ca="1">IF(Analyse!$E$3="X",INDIRECT("'DATA - økonomi'!J"&amp;4+15*$A46+4*$A46+0),0)+IF(Analyse!$E$4="X",INDIRECT("'DATA - økonomi'!J"&amp;4+15*$A46+4*$A46+1),0)+IF(Analyse!$E$104="X",INDIRECT("'DATA - økonomi'!J"&amp;4+15*$A46+4*$A46+2),0)+IF(Analyse!$E$105="X",INDIRECT("'DATA - økonomi'!J"&amp;4+15*$A46+4*$A46+3),0)+IF(Analyse!$E$106="X",INDIRECT("'DATA - økonomi'!J"&amp;4+15*$A46+4*$A46+4),0)+IF(Analyse!$E$107="X",INDIRECT("'DATA - økonomi'!J"&amp;4+15*$A46+4*$A46+5),0)+IF(Analyse!$E$108="X",INDIRECT("'DATA - økonomi'!J"&amp;4+15*$A46+4*$A46+6),0)+IF(Analyse!$E$109="X",INDIRECT("'DATA - økonomi'!J"&amp;4+15*$A46+4*$A46+7),0)+IF(Analyse!$E$110="X",INDIRECT("'DATA - økonomi'!J"&amp;4+15*$A46+4*$A46+8),0)+IF(Analyse!$E$111="X",INDIRECT("'DATA - økonomi'!J"&amp;4+15*$A46+4*$A46+9),0)+IF(Analyse!$E$112="X",INDIRECT("'DATA - økonomi'!J"&amp;4+15*$A46+4*$A46+10),0)+IF(Analyse!$E$115="X",INDIRECT("'DATA - økonomi'!J"&amp;4+15*$A46+4*$A46+11),0)+IF(Analyse!$E$116="X",INDIRECT("'DATA - økonomi'!J"&amp;4+15*$A46+4*$A46+12),0)+IF(Analyse!$E$117="X",INDIRECT("'DATA - økonomi'!J"&amp;4+15*$A46+4*$A46+13),0)+IF(Analyse!$E$129="X",INDIRECT("'DATA - økonomi'!J"&amp;4+15*$A46+4*$A46+14),0)</f>
        <v>0</v>
      </c>
      <c r="K46" s="42">
        <f ca="1">IF(Analyse!$E$3="X",INDIRECT("'DATA - økonomi'!K"&amp;4+15*$A46+4*$A46+0),0)+IF(Analyse!$E$4="X",INDIRECT("'DATA - økonomi'!K"&amp;4+15*$A46+4*$A46+1),0)+IF(Analyse!$E$104="X",INDIRECT("'DATA - økonomi'!K"&amp;4+15*$A46+4*$A46+2),0)+IF(Analyse!$E$105="X",INDIRECT("'DATA - økonomi'!K"&amp;4+15*$A46+4*$A46+3),0)+IF(Analyse!$E$106="X",INDIRECT("'DATA - økonomi'!K"&amp;4+15*$A46+4*$A46+4),0)+IF(Analyse!$E$107="X",INDIRECT("'DATA - økonomi'!K"&amp;4+15*$A46+4*$A46+5),0)+IF(Analyse!$E$108="X",INDIRECT("'DATA - økonomi'!K"&amp;4+15*$A46+4*$A46+6),0)+IF(Analyse!$E$109="X",INDIRECT("'DATA - økonomi'!K"&amp;4+15*$A46+4*$A46+7),0)+IF(Analyse!$E$110="X",INDIRECT("'DATA - økonomi'!K"&amp;4+15*$A46+4*$A46+8),0)+IF(Analyse!$E$111="X",INDIRECT("'DATA - økonomi'!K"&amp;4+15*$A46+4*$A46+9),0)+IF(Analyse!$E$112="X",INDIRECT("'DATA - økonomi'!K"&amp;4+15*$A46+4*$A46+10),0)+IF(Analyse!$E$115="X",INDIRECT("'DATA - økonomi'!K"&amp;4+15*$A46+4*$A46+11),0)+IF(Analyse!$E$116="X",INDIRECT("'DATA - økonomi'!K"&amp;4+15*$A46+4*$A46+12),0)+IF(Analyse!$E$117="X",INDIRECT("'DATA - økonomi'!K"&amp;4+15*$A46+4*$A46+13),0)+IF(Analyse!$E$129="X",INDIRECT("'DATA - økonomi'!K"&amp;4+15*$A46+4*$A46+14),0)</f>
        <v>0</v>
      </c>
      <c r="L46" s="42">
        <f ca="1">IF(Analyse!$E$3="X",INDIRECT("'DATA - økonomi'!L"&amp;4+15*$A46+4*$A46+0),0)+IF(Analyse!$E$4="X",INDIRECT("'DATA - økonomi'!L"&amp;4+15*$A46+4*$A46+1),0)+IF(Analyse!$E$104="X",INDIRECT("'DATA - økonomi'!L"&amp;4+15*$A46+4*$A46+2),0)+IF(Analyse!$E$105="X",INDIRECT("'DATA - økonomi'!L"&amp;4+15*$A46+4*$A46+3),0)+IF(Analyse!$E$106="X",INDIRECT("'DATA - økonomi'!L"&amp;4+15*$A46+4*$A46+4),0)+IF(Analyse!$E$107="X",INDIRECT("'DATA - økonomi'!L"&amp;4+15*$A46+4*$A46+5),0)+IF(Analyse!$E$108="X",INDIRECT("'DATA - økonomi'!L"&amp;4+15*$A46+4*$A46+6),0)+IF(Analyse!$E$109="X",INDIRECT("'DATA - økonomi'!L"&amp;4+15*$A46+4*$A46+7),0)+IF(Analyse!$E$110="X",INDIRECT("'DATA - økonomi'!L"&amp;4+15*$A46+4*$A46+8),0)+IF(Analyse!$E$111="X",INDIRECT("'DATA - økonomi'!L"&amp;4+15*$A46+4*$A46+9),0)+IF(Analyse!$E$112="X",INDIRECT("'DATA - økonomi'!L"&amp;4+15*$A46+4*$A46+10),0)+IF(Analyse!$E$115="X",INDIRECT("'DATA - økonomi'!L"&amp;4+15*$A46+4*$A46+11),0)+IF(Analyse!$E$116="X",INDIRECT("'DATA - økonomi'!L"&amp;4+15*$A46+4*$A46+12),0)+IF(Analyse!$E$117="X",INDIRECT("'DATA - økonomi'!L"&amp;4+15*$A46+4*$A46+13),0)+IF(Analyse!$E$129="X",INDIRECT("'DATA - økonomi'!L"&amp;4+15*$A46+4*$A46+14),0)</f>
        <v>0</v>
      </c>
      <c r="M46" s="42">
        <f ca="1">IF(Analyse!$E$3="X",INDIRECT("'DATA - økonomi'!M"&amp;4+15*$A46+4*$A46+0),0)+IF(Analyse!$E$4="X",INDIRECT("'DATA - økonomi'!M"&amp;4+15*$A46+4*$A46+1),0)+IF(Analyse!$E$104="X",INDIRECT("'DATA - økonomi'!M"&amp;4+15*$A46+4*$A46+2),0)+IF(Analyse!$E$105="X",INDIRECT("'DATA - økonomi'!M"&amp;4+15*$A46+4*$A46+3),0)+IF(Analyse!$E$106="X",INDIRECT("'DATA - økonomi'!M"&amp;4+15*$A46+4*$A46+4),0)+IF(Analyse!$E$107="X",INDIRECT("'DATA - økonomi'!M"&amp;4+15*$A46+4*$A46+5),0)+IF(Analyse!$E$108="X",INDIRECT("'DATA - økonomi'!M"&amp;4+15*$A46+4*$A46+6),0)+IF(Analyse!$E$109="X",INDIRECT("'DATA - økonomi'!M"&amp;4+15*$A46+4*$A46+7),0)+IF(Analyse!$E$110="X",INDIRECT("'DATA - økonomi'!M"&amp;4+15*$A46+4*$A46+8),0)+IF(Analyse!$E$111="X",INDIRECT("'DATA - økonomi'!M"&amp;4+15*$A46+4*$A46+9),0)+IF(Analyse!$E$112="X",INDIRECT("'DATA - økonomi'!M"&amp;4+15*$A46+4*$A46+10),0)+IF(Analyse!$E$115="X",INDIRECT("'DATA - økonomi'!M"&amp;4+15*$A46+4*$A46+11),0)+IF(Analyse!$E$116="X",INDIRECT("'DATA - økonomi'!M"&amp;4+15*$A46+4*$A46+12),0)+IF(Analyse!$E$117="X",INDIRECT("'DATA - økonomi'!M"&amp;4+15*$A46+4*$A46+13),0)+IF(Analyse!$E$129="X",INDIRECT("'DATA - økonomi'!M"&amp;4+15*$A46+4*$A46+14),0)</f>
        <v>0</v>
      </c>
      <c r="N46" s="38"/>
      <c r="O46" s="41" t="s">
        <v>54</v>
      </c>
      <c r="P46" s="42">
        <f ca="1">IF(Analyse!$E$3="X",INDIRECT("'DATA - økonomi'!P"&amp;4+15*$A46+4*$A46+0),0)+IF(Analyse!$E$4="X",INDIRECT("'DATA - økonomi'!P"&amp;4+15*$A46+4*$A46+1),0)+IF(Analyse!$E$104="X",INDIRECT("'DATA - økonomi'!P"&amp;4+15*$A46+4*$A46+2),0)+IF(Analyse!$E$105="X",INDIRECT("'DATA - økonomi'!P"&amp;4+15*$A46+4*$A46+3),0)+IF(Analyse!$E$106="X",INDIRECT("'DATA - økonomi'!P"&amp;4+15*$A46+4*$A46+4),0)+IF(Analyse!$E$107="X",INDIRECT("'DATA - økonomi'!P"&amp;4+15*$A46+4*$A46+5),0)+IF(Analyse!$E$108="X",INDIRECT("'DATA - økonomi'!P"&amp;4+15*$A46+4*$A46+6),0)+IF(Analyse!$E$109="X",INDIRECT("'DATA - økonomi'!P"&amp;4+15*$A46+4*$A46+7),0)+IF(Analyse!$E$110="X",INDIRECT("'DATA - økonomi'!P"&amp;4+15*$A46+4*$A46+8),0)+IF(Analyse!$E$111="X",INDIRECT("'DATA - økonomi'!P"&amp;4+15*$A46+4*$A46+9),0)+IF(Analyse!$E$112="X",INDIRECT("'DATA - økonomi'!P"&amp;4+15*$A46+4*$A46+10),0)+IF(Analyse!$E$115="X",INDIRECT("'DATA - økonomi'!P"&amp;4+15*$A46+4*$A46+11),0)+IF(Analyse!$E$116="X",INDIRECT("'DATA - økonomi'!P"&amp;4+15*$A46+4*$A46+12),0)+IF(Analyse!$E$117="X",INDIRECT("'DATA - økonomi'!P"&amp;4+15*$A46+4*$A46+13),0)+IF(Analyse!$E$129="X",INDIRECT("'DATA - økonomi'!P"&amp;4+15*$A46+4*$A46+14),0)</f>
        <v>0</v>
      </c>
      <c r="Q46" s="42">
        <f ca="1">IF(Analyse!$E$3="X",INDIRECT("'DATA - økonomi'!Q"&amp;4+15*$A46+4*$A46+0),0)+IF(Analyse!$E$4="X",INDIRECT("'DATA - økonomi'!Q"&amp;4+15*$A46+4*$A46+1),0)+IF(Analyse!$E$104="X",INDIRECT("'DATA - økonomi'!Q"&amp;4+15*$A46+4*$A46+2),0)+IF(Analyse!$E$105="X",INDIRECT("'DATA - økonomi'!Q"&amp;4+15*$A46+4*$A46+3),0)+IF(Analyse!$E$106="X",INDIRECT("'DATA - økonomi'!Q"&amp;4+15*$A46+4*$A46+4),0)+IF(Analyse!$E$107="X",INDIRECT("'DATA - økonomi'!Q"&amp;4+15*$A46+4*$A46+5),0)+IF(Analyse!$E$108="X",INDIRECT("'DATA - økonomi'!Q"&amp;4+15*$A46+4*$A46+6),0)+IF(Analyse!$E$109="X",INDIRECT("'DATA - økonomi'!Q"&amp;4+15*$A46+4*$A46+7),0)+IF(Analyse!$E$110="X",INDIRECT("'DATA - økonomi'!Q"&amp;4+15*$A46+4*$A46+8),0)+IF(Analyse!$E$111="X",INDIRECT("'DATA - økonomi'!Q"&amp;4+15*$A46+4*$A46+9),0)+IF(Analyse!$E$112="X",INDIRECT("'DATA - økonomi'!Q"&amp;4+15*$A46+4*$A46+10),0)+IF(Analyse!$E$115="X",INDIRECT("'DATA - økonomi'!Q"&amp;4+15*$A46+4*$A46+11),0)+IF(Analyse!$E$116="X",INDIRECT("'DATA - økonomi'!Q"&amp;4+15*$A46+4*$A46+12),0)+IF(Analyse!$E$117="X",INDIRECT("'DATA - økonomi'!Q"&amp;4+15*$A46+4*$A46+13),0)+IF(Analyse!$E$129="X",INDIRECT("'DATA - økonomi'!Q"&amp;4+15*$A46+4*$A46+14),0)</f>
        <v>0</v>
      </c>
      <c r="R46" s="42">
        <f ca="1">IF(Analyse!$E$3="X",INDIRECT("'DATA - økonomi'!R"&amp;4+15*$A46+4*$A46+0),0)+IF(Analyse!$E$4="X",INDIRECT("'DATA - økonomi'!R"&amp;4+15*$A46+4*$A46+1),0)+IF(Analyse!$E$104="X",INDIRECT("'DATA - økonomi'!R"&amp;4+15*$A46+4*$A46+2),0)+IF(Analyse!$E$105="X",INDIRECT("'DATA - økonomi'!R"&amp;4+15*$A46+4*$A46+3),0)+IF(Analyse!$E$106="X",INDIRECT("'DATA - økonomi'!R"&amp;4+15*$A46+4*$A46+4),0)+IF(Analyse!$E$107="X",INDIRECT("'DATA - økonomi'!R"&amp;4+15*$A46+4*$A46+5),0)+IF(Analyse!$E$108="X",INDIRECT("'DATA - økonomi'!R"&amp;4+15*$A46+4*$A46+6),0)+IF(Analyse!$E$109="X",INDIRECT("'DATA - økonomi'!R"&amp;4+15*$A46+4*$A46+7),0)+IF(Analyse!$E$110="X",INDIRECT("'DATA - økonomi'!R"&amp;4+15*$A46+4*$A46+8),0)+IF(Analyse!$E$111="X",INDIRECT("'DATA - økonomi'!R"&amp;4+15*$A46+4*$A46+9),0)+IF(Analyse!$E$112="X",INDIRECT("'DATA - økonomi'!R"&amp;4+15*$A46+4*$A46+10),0)+IF(Analyse!$E$115="X",INDIRECT("'DATA - økonomi'!R"&amp;4+15*$A46+4*$A46+11),0)+IF(Analyse!$E$116="X",INDIRECT("'DATA - økonomi'!R"&amp;4+15*$A46+4*$A46+12),0)+IF(Analyse!$E$117="X",INDIRECT("'DATA - økonomi'!R"&amp;4+15*$A46+4*$A46+13),0)+IF(Analyse!$E$129="X",INDIRECT("'DATA - økonomi'!R"&amp;4+15*$A46+4*$A46+14),0)</f>
        <v>0</v>
      </c>
      <c r="S46" s="42">
        <f ca="1">IF(Analyse!$E$3="X",INDIRECT("'DATA - økonomi'!S"&amp;4+15*$A46+4*$A46+0),0)+IF(Analyse!$E$4="X",INDIRECT("'DATA - økonomi'!S"&amp;4+15*$A46+4*$A46+1),0)+IF(Analyse!$E$104="X",INDIRECT("'DATA - økonomi'!S"&amp;4+15*$A46+4*$A46+2),0)+IF(Analyse!$E$105="X",INDIRECT("'DATA - økonomi'!S"&amp;4+15*$A46+4*$A46+3),0)+IF(Analyse!$E$106="X",INDIRECT("'DATA - økonomi'!S"&amp;4+15*$A46+4*$A46+4),0)+IF(Analyse!$E$107="X",INDIRECT("'DATA - økonomi'!S"&amp;4+15*$A46+4*$A46+5),0)+IF(Analyse!$E$108="X",INDIRECT("'DATA - økonomi'!S"&amp;4+15*$A46+4*$A46+6),0)+IF(Analyse!$E$109="X",INDIRECT("'DATA - økonomi'!S"&amp;4+15*$A46+4*$A46+7),0)+IF(Analyse!$E$110="X",INDIRECT("'DATA - økonomi'!S"&amp;4+15*$A46+4*$A46+8),0)+IF(Analyse!$E$111="X",INDIRECT("'DATA - økonomi'!S"&amp;4+15*$A46+4*$A46+9),0)+IF(Analyse!$E$112="X",INDIRECT("'DATA - økonomi'!S"&amp;4+15*$A46+4*$A46+10),0)+IF(Analyse!$E$115="X",INDIRECT("'DATA - økonomi'!S"&amp;4+15*$A46+4*$A46+11),0)+IF(Analyse!$E$116="X",INDIRECT("'DATA - økonomi'!S"&amp;4+15*$A46+4*$A46+12),0)+IF(Analyse!$E$117="X",INDIRECT("'DATA - økonomi'!S"&amp;4+15*$A46+4*$A46+13),0)+IF(Analyse!$E$129="X",INDIRECT("'DATA - økonomi'!S"&amp;4+15*$A46+4*$A46+14),0)</f>
        <v>0</v>
      </c>
      <c r="T46" s="42">
        <f ca="1">IF(Analyse!$E$3="X",INDIRECT("'DATA - økonomi'!T"&amp;4+15*$A46+4*$A46+0),0)+IF(Analyse!$E$4="X",INDIRECT("'DATA - økonomi'!T"&amp;4+15*$A46+4*$A46+1),0)+IF(Analyse!$E$104="X",INDIRECT("'DATA - økonomi'!T"&amp;4+15*$A46+4*$A46+2),0)+IF(Analyse!$E$105="X",INDIRECT("'DATA - økonomi'!T"&amp;4+15*$A46+4*$A46+3),0)+IF(Analyse!$E$106="X",INDIRECT("'DATA - økonomi'!T"&amp;4+15*$A46+4*$A46+4),0)+IF(Analyse!$E$107="X",INDIRECT("'DATA - økonomi'!T"&amp;4+15*$A46+4*$A46+5),0)+IF(Analyse!$E$108="X",INDIRECT("'DATA - økonomi'!T"&amp;4+15*$A46+4*$A46+6),0)+IF(Analyse!$E$109="X",INDIRECT("'DATA - økonomi'!T"&amp;4+15*$A46+4*$A46+7),0)+IF(Analyse!$E$110="X",INDIRECT("'DATA - økonomi'!T"&amp;4+15*$A46+4*$A46+8),0)+IF(Analyse!$E$111="X",INDIRECT("'DATA - økonomi'!T"&amp;4+15*$A46+4*$A46+9),0)+IF(Analyse!$E$112="X",INDIRECT("'DATA - økonomi'!T"&amp;4+15*$A46+4*$A46+10),0)+IF(Analyse!$E$115="X",INDIRECT("'DATA - økonomi'!T"&amp;4+15*$A46+4*$A46+11),0)+IF(Analyse!$E$116="X",INDIRECT("'DATA - økonomi'!T"&amp;4+15*$A46+4*$A46+12),0)+IF(Analyse!$E$117="X",INDIRECT("'DATA - økonomi'!T"&amp;4+15*$A46+4*$A46+13),0)+IF(Analyse!$E$129="X",INDIRECT("'DATA - økonomi'!T"&amp;4+15*$A46+4*$A46+14),0)</f>
        <v>0</v>
      </c>
      <c r="U46" s="42">
        <f ca="1">IF(Analyse!$E$3="X",INDIRECT("'DATA - økonomi'!U"&amp;4+15*$A46+4*$A46+0),0)+IF(Analyse!$E$4="X",INDIRECT("'DATA - økonomi'!U"&amp;4+15*$A46+4*$A46+1),0)+IF(Analyse!$E$104="X",INDIRECT("'DATA - økonomi'!U"&amp;4+15*$A46+4*$A46+2),0)+IF(Analyse!$E$105="X",INDIRECT("'DATA - økonomi'!U"&amp;4+15*$A46+4*$A46+3),0)+IF(Analyse!$E$106="X",INDIRECT("'DATA - økonomi'!U"&amp;4+15*$A46+4*$A46+4),0)+IF(Analyse!$E$107="X",INDIRECT("'DATA - økonomi'!U"&amp;4+15*$A46+4*$A46+5),0)+IF(Analyse!$E$108="X",INDIRECT("'DATA - økonomi'!U"&amp;4+15*$A46+4*$A46+6),0)+IF(Analyse!$E$109="X",INDIRECT("'DATA - økonomi'!U"&amp;4+15*$A46+4*$A46+7),0)+IF(Analyse!$E$110="X",INDIRECT("'DATA - økonomi'!U"&amp;4+15*$A46+4*$A46+8),0)+IF(Analyse!$E$111="X",INDIRECT("'DATA - økonomi'!U"&amp;4+15*$A46+4*$A46+9),0)+IF(Analyse!$E$112="X",INDIRECT("'DATA - økonomi'!U"&amp;4+15*$A46+4*$A46+10),0)+IF(Analyse!$E$115="X",INDIRECT("'DATA - økonomi'!U"&amp;4+15*$A46+4*$A46+11),0)+IF(Analyse!$E$116="X",INDIRECT("'DATA - økonomi'!U"&amp;4+15*$A46+4*$A46+12),0)+IF(Analyse!$E$117="X",INDIRECT("'DATA - økonomi'!U"&amp;4+15*$A46+4*$A46+13),0)+IF(Analyse!$E$129="X",INDIRECT("'DATA - økonomi'!U"&amp;4+15*$A46+4*$A46+14),0)</f>
        <v>0</v>
      </c>
      <c r="V46" s="42">
        <f ca="1">IF(Analyse!$E$3="X",INDIRECT("'DATA - økonomi'!V"&amp;4+15*$A46+4*$A46+0),0)+IF(Analyse!$E$4="X",INDIRECT("'DATA - økonomi'!V"&amp;4+15*$A46+4*$A46+1),0)+IF(Analyse!$E$104="X",INDIRECT("'DATA - økonomi'!V"&amp;4+15*$A46+4*$A46+2),0)+IF(Analyse!$E$105="X",INDIRECT("'DATA - økonomi'!V"&amp;4+15*$A46+4*$A46+3),0)+IF(Analyse!$E$106="X",INDIRECT("'DATA - økonomi'!V"&amp;4+15*$A46+4*$A46+4),0)+IF(Analyse!$E$107="X",INDIRECT("'DATA - økonomi'!V"&amp;4+15*$A46+4*$A46+5),0)+IF(Analyse!$E$108="X",INDIRECT("'DATA - økonomi'!V"&amp;4+15*$A46+4*$A46+6),0)+IF(Analyse!$E$109="X",INDIRECT("'DATA - økonomi'!V"&amp;4+15*$A46+4*$A46+7),0)+IF(Analyse!$E$110="X",INDIRECT("'DATA - økonomi'!V"&amp;4+15*$A46+4*$A46+8),0)+IF(Analyse!$E$111="X",INDIRECT("'DATA - økonomi'!V"&amp;4+15*$A46+4*$A46+9),0)+IF(Analyse!$E$112="X",INDIRECT("'DATA - økonomi'!V"&amp;4+15*$A46+4*$A46+10),0)+IF(Analyse!$E$115="X",INDIRECT("'DATA - økonomi'!V"&amp;4+15*$A46+4*$A46+11),0)+IF(Analyse!$E$116="X",INDIRECT("'DATA - økonomi'!V"&amp;4+15*$A46+4*$A46+12),0)+IF(Analyse!$E$117="X",INDIRECT("'DATA - økonomi'!V"&amp;4+15*$A46+4*$A46+13),0)+IF(Analyse!$E$129="X",INDIRECT("'DATA - økonomi'!V"&amp;4+15*$A46+4*$A46+14),0)</f>
        <v>0</v>
      </c>
      <c r="W46" s="42">
        <f ca="1">IF(Analyse!$E$3="X",INDIRECT("'DATA - økonomi'!W"&amp;4+15*$A46+4*$A46+0),0)+IF(Analyse!$E$4="X",INDIRECT("'DATA - økonomi'!W"&amp;4+15*$A46+4*$A46+1),0)+IF(Analyse!$E$104="X",INDIRECT("'DATA - økonomi'!W"&amp;4+15*$A46+4*$A46+2),0)+IF(Analyse!$E$105="X",INDIRECT("'DATA - økonomi'!W"&amp;4+15*$A46+4*$A46+3),0)+IF(Analyse!$E$106="X",INDIRECT("'DATA - økonomi'!W"&amp;4+15*$A46+4*$A46+4),0)+IF(Analyse!$E$107="X",INDIRECT("'DATA - økonomi'!W"&amp;4+15*$A46+4*$A46+5),0)+IF(Analyse!$E$108="X",INDIRECT("'DATA - økonomi'!W"&amp;4+15*$A46+4*$A46+6),0)+IF(Analyse!$E$109="X",INDIRECT("'DATA - økonomi'!W"&amp;4+15*$A46+4*$A46+7),0)+IF(Analyse!$E$110="X",INDIRECT("'DATA - økonomi'!W"&amp;4+15*$A46+4*$A46+8),0)+IF(Analyse!$E$111="X",INDIRECT("'DATA - økonomi'!W"&amp;4+15*$A46+4*$A46+9),0)+IF(Analyse!$E$112="X",INDIRECT("'DATA - økonomi'!W"&amp;4+15*$A46+4*$A46+10),0)+IF(Analyse!$E$115="X",INDIRECT("'DATA - økonomi'!W"&amp;4+15*$A46+4*$A46+11),0)+IF(Analyse!$E$116="X",INDIRECT("'DATA - økonomi'!W"&amp;4+15*$A46+4*$A46+12),0)+IF(Analyse!$E$117="X",INDIRECT("'DATA - økonomi'!W"&amp;4+15*$A46+4*$A46+13),0)+IF(Analyse!$E$129="X",INDIRECT("'DATA - økonomi'!W"&amp;4+15*$A46+4*$A46+14),0)</f>
        <v>0</v>
      </c>
      <c r="X46" s="42">
        <f ca="1">IF(Analyse!$E$3="X",INDIRECT("'DATA - økonomi'!X"&amp;4+15*$A46+4*$A46+0),0)+IF(Analyse!$E$4="X",INDIRECT("'DATA - økonomi'!X"&amp;4+15*$A46+4*$A46+1),0)+IF(Analyse!$E$104="X",INDIRECT("'DATA - økonomi'!X"&amp;4+15*$A46+4*$A46+2),0)+IF(Analyse!$E$105="X",INDIRECT("'DATA - økonomi'!X"&amp;4+15*$A46+4*$A46+3),0)+IF(Analyse!$E$106="X",INDIRECT("'DATA - økonomi'!X"&amp;4+15*$A46+4*$A46+4),0)+IF(Analyse!$E$107="X",INDIRECT("'DATA - økonomi'!X"&amp;4+15*$A46+4*$A46+5),0)+IF(Analyse!$E$108="X",INDIRECT("'DATA - økonomi'!X"&amp;4+15*$A46+4*$A46+6),0)+IF(Analyse!$E$109="X",INDIRECT("'DATA - økonomi'!X"&amp;4+15*$A46+4*$A46+7),0)+IF(Analyse!$E$110="X",INDIRECT("'DATA - økonomi'!X"&amp;4+15*$A46+4*$A46+8),0)+IF(Analyse!$E$111="X",INDIRECT("'DATA - økonomi'!X"&amp;4+15*$A46+4*$A46+9),0)+IF(Analyse!$E$112="X",INDIRECT("'DATA - økonomi'!X"&amp;4+15*$A46+4*$A46+10),0)+IF(Analyse!$E$115="X",INDIRECT("'DATA - økonomi'!X"&amp;4+15*$A46+4*$A46+11),0)+IF(Analyse!$E$116="X",INDIRECT("'DATA - økonomi'!X"&amp;4+15*$A46+4*$A46+12),0)+IF(Analyse!$E$117="X",INDIRECT("'DATA - økonomi'!X"&amp;4+15*$A46+4*$A46+13),0)+IF(Analyse!$E$129="X",INDIRECT("'DATA - økonomi'!X"&amp;4+15*$A46+4*$A46+14),0)</f>
        <v>0</v>
      </c>
      <c r="Y46" s="42">
        <f ca="1">IF(Analyse!$E$3="X",INDIRECT("'DATA - økonomi'!Y"&amp;4+15*$A46+4*$A46+0),0)+IF(Analyse!$E$4="X",INDIRECT("'DATA - økonomi'!Y"&amp;4+15*$A46+4*$A46+1),0)+IF(Analyse!$E$104="X",INDIRECT("'DATA - økonomi'!Y"&amp;4+15*$A46+4*$A46+2),0)+IF(Analyse!$E$105="X",INDIRECT("'DATA - økonomi'!Y"&amp;4+15*$A46+4*$A46+3),0)+IF(Analyse!$E$106="X",INDIRECT("'DATA - økonomi'!Y"&amp;4+15*$A46+4*$A46+4),0)+IF(Analyse!$E$107="X",INDIRECT("'DATA - økonomi'!Y"&amp;4+15*$A46+4*$A46+5),0)+IF(Analyse!$E$108="X",INDIRECT("'DATA - økonomi'!Y"&amp;4+15*$A46+4*$A46+6),0)+IF(Analyse!$E$109="X",INDIRECT("'DATA - økonomi'!Y"&amp;4+15*$A46+4*$A46+7),0)+IF(Analyse!$E$110="X",INDIRECT("'DATA - økonomi'!Y"&amp;4+15*$A46+4*$A46+8),0)+IF(Analyse!$E$111="X",INDIRECT("'DATA - økonomi'!Y"&amp;4+15*$A46+4*$A46+9),0)+IF(Analyse!$E$112="X",INDIRECT("'DATA - økonomi'!Y"&amp;4+15*$A46+4*$A46+10),0)+IF(Analyse!$E$115="X",INDIRECT("'DATA - økonomi'!Y"&amp;4+15*$A46+4*$A46+11),0)+IF(Analyse!$E$116="X",INDIRECT("'DATA - økonomi'!Y"&amp;4+15*$A46+4*$A46+12),0)+IF(Analyse!$E$117="X",INDIRECT("'DATA - økonomi'!Y"&amp;4+15*$A46+4*$A46+13),0)+IF(Analyse!$E$129="X",INDIRECT("'DATA - økonomi'!Y"&amp;4+15*$A46+4*$A46+14),0)</f>
        <v>0</v>
      </c>
      <c r="Z46" s="42">
        <f ca="1">IF(Analyse!$E$3="X",INDIRECT("'DATA - økonomi'!Z"&amp;4+15*$A46+4*$A46+0),0)+IF(Analyse!$E$4="X",INDIRECT("'DATA - økonomi'!Z"&amp;4+15*$A46+4*$A46+1),0)+IF(Analyse!$E$104="X",INDIRECT("'DATA - økonomi'!Z"&amp;4+15*$A46+4*$A46+2),0)+IF(Analyse!$E$105="X",INDIRECT("'DATA - økonomi'!Z"&amp;4+15*$A46+4*$A46+3),0)+IF(Analyse!$E$106="X",INDIRECT("'DATA - økonomi'!Z"&amp;4+15*$A46+4*$A46+4),0)+IF(Analyse!$E$107="X",INDIRECT("'DATA - økonomi'!Z"&amp;4+15*$A46+4*$A46+5),0)+IF(Analyse!$E$108="X",INDIRECT("'DATA - økonomi'!Z"&amp;4+15*$A46+4*$A46+6),0)+IF(Analyse!$E$109="X",INDIRECT("'DATA - økonomi'!Z"&amp;4+15*$A46+4*$A46+7),0)+IF(Analyse!$E$110="X",INDIRECT("'DATA - økonomi'!Z"&amp;4+15*$A46+4*$A46+8),0)+IF(Analyse!$E$111="X",INDIRECT("'DATA - økonomi'!Z"&amp;4+15*$A46+4*$A46+9),0)+IF(Analyse!$E$112="X",INDIRECT("'DATA - økonomi'!Z"&amp;4+15*$A46+4*$A46+10),0)+IF(Analyse!$E$115="X",INDIRECT("'DATA - økonomi'!Z"&amp;4+15*$A46+4*$A46+11),0)+IF(Analyse!$E$116="X",INDIRECT("'DATA - økonomi'!Z"&amp;4+15*$A46+4*$A46+12),0)+IF(Analyse!$E$117="X",INDIRECT("'DATA - økonomi'!Z"&amp;4+15*$A46+4*$A46+13),0)+IF(Analyse!$E$129="X",INDIRECT("'DATA - økonomi'!Z"&amp;4+15*$A46+4*$A46+14),0)</f>
        <v>0</v>
      </c>
      <c r="AA46" s="36"/>
      <c r="AB46" s="41" t="s">
        <v>54</v>
      </c>
      <c r="AC46" s="42">
        <f ca="1">IF(Analyse!$E$3="X",INDIRECT("'DATA - økonomi'!AC"&amp;4+15*$A46+4*$A46+0),0)+IF(Analyse!$E$4="X",INDIRECT("'DATA - økonomi'!AC"&amp;4+15*$A46+4*$A46+1),0)+IF(Analyse!$E$104="X",INDIRECT("'DATA - økonomi'!AC"&amp;4+15*$A46+4*$A46+2),0)+IF(Analyse!$E$105="X",INDIRECT("'DATA - økonomi'!AC"&amp;4+15*$A46+4*$A46+3),0)+IF(Analyse!$E$106="X",INDIRECT("'DATA - økonomi'!AC"&amp;4+15*$A46+4*$A46+4),0)+IF(Analyse!$E$107="X",INDIRECT("'DATA - økonomi'!AC"&amp;4+15*$A46+4*$A46+5),0)+IF(Analyse!$E$108="X",INDIRECT("'DATA - økonomi'!AC"&amp;4+15*$A46+4*$A46+6),0)+IF(Analyse!$E$109="X",INDIRECT("'DATA - økonomi'!AC"&amp;4+15*$A46+4*$A46+7),0)+IF(Analyse!$E$110="X",INDIRECT("'DATA - økonomi'!AC"&amp;4+15*$A46+4*$A46+8),0)+IF(Analyse!$E$111="X",INDIRECT("'DATA - økonomi'!AC"&amp;4+15*$A46+4*$A46+9),0)+IF(Analyse!$E$112="X",INDIRECT("'DATA - økonomi'!AC"&amp;4+15*$A46+4*$A46+10),0)+IF(Analyse!$E$115="X",INDIRECT("'DATA - økonomi'!AC"&amp;4+15*$A46+4*$A46+11),0)+IF(Analyse!$E$116="X",INDIRECT("'DATA - økonomi'!AC"&amp;4+15*$A46+4*$A46+12),0)+IF(Analyse!$E$117="X",INDIRECT("'DATA - økonomi'!AC"&amp;4+15*$A46+4*$A46+13),0)+IF(Analyse!$E$129="X",INDIRECT("'DATA - økonomi'!AC"&amp;4+15*$A46+4*$A46+14),0)</f>
        <v>0</v>
      </c>
      <c r="AD46" s="42">
        <f ca="1">IF(Analyse!$E$3="X",INDIRECT("'DATA - økonomi'!AD"&amp;4+15*$A46+4*$A46+0),0)+IF(Analyse!$E$4="X",INDIRECT("'DATA - økonomi'!AD"&amp;4+15*$A46+4*$A46+1),0)+IF(Analyse!$E$104="X",INDIRECT("'DATA - økonomi'!AD"&amp;4+15*$A46+4*$A46+2),0)+IF(Analyse!$E$105="X",INDIRECT("'DATA - økonomi'!AD"&amp;4+15*$A46+4*$A46+3),0)+IF(Analyse!$E$106="X",INDIRECT("'DATA - økonomi'!AD"&amp;4+15*$A46+4*$A46+4),0)+IF(Analyse!$E$107="X",INDIRECT("'DATA - økonomi'!AD"&amp;4+15*$A46+4*$A46+5),0)+IF(Analyse!$E$108="X",INDIRECT("'DATA - økonomi'!AD"&amp;4+15*$A46+4*$A46+6),0)+IF(Analyse!$E$109="X",INDIRECT("'DATA - økonomi'!AD"&amp;4+15*$A46+4*$A46+7),0)+IF(Analyse!$E$110="X",INDIRECT("'DATA - økonomi'!AD"&amp;4+15*$A46+4*$A46+8),0)+IF(Analyse!$E$111="X",INDIRECT("'DATA - økonomi'!AD"&amp;4+15*$A46+4*$A46+9),0)+IF(Analyse!$E$112="X",INDIRECT("'DATA - økonomi'!AD"&amp;4+15*$A46+4*$A46+10),0)+IF(Analyse!$E$115="X",INDIRECT("'DATA - økonomi'!AD"&amp;4+15*$A46+4*$A46+11),0)+IF(Analyse!$E$116="X",INDIRECT("'DATA - økonomi'!AD"&amp;4+15*$A46+4*$A46+12),0)+IF(Analyse!$E$117="X",INDIRECT("'DATA - økonomi'!AD"&amp;4+15*$A46+4*$A46+13),0)+IF(Analyse!$E$129="X",INDIRECT("'DATA - økonomi'!AD"&amp;4+15*$A46+4*$A46+14),0)</f>
        <v>0</v>
      </c>
      <c r="AE46" s="42">
        <f ca="1">IF(Analyse!$E$3="X",INDIRECT("'DATA - økonomi'!AE"&amp;4+15*$A46+4*$A46+0),0)+IF(Analyse!$E$4="X",INDIRECT("'DATA - økonomi'!AE"&amp;4+15*$A46+4*$A46+1),0)+IF(Analyse!$E$104="X",INDIRECT("'DATA - økonomi'!AE"&amp;4+15*$A46+4*$A46+2),0)+IF(Analyse!$E$105="X",INDIRECT("'DATA - økonomi'!AE"&amp;4+15*$A46+4*$A46+3),0)+IF(Analyse!$E$106="X",INDIRECT("'DATA - økonomi'!AE"&amp;4+15*$A46+4*$A46+4),0)+IF(Analyse!$E$107="X",INDIRECT("'DATA - økonomi'!AE"&amp;4+15*$A46+4*$A46+5),0)+IF(Analyse!$E$108="X",INDIRECT("'DATA - økonomi'!AE"&amp;4+15*$A46+4*$A46+6),0)+IF(Analyse!$E$109="X",INDIRECT("'DATA - økonomi'!AE"&amp;4+15*$A46+4*$A46+7),0)+IF(Analyse!$E$110="X",INDIRECT("'DATA - økonomi'!AE"&amp;4+15*$A46+4*$A46+8),0)+IF(Analyse!$E$111="X",INDIRECT("'DATA - økonomi'!AE"&amp;4+15*$A46+4*$A46+9),0)+IF(Analyse!$E$112="X",INDIRECT("'DATA - økonomi'!AE"&amp;4+15*$A46+4*$A46+10),0)+IF(Analyse!$E$115="X",INDIRECT("'DATA - økonomi'!AE"&amp;4+15*$A46+4*$A46+11),0)+IF(Analyse!$E$116="X",INDIRECT("'DATA - økonomi'!AE"&amp;4+15*$A46+4*$A46+12),0)+IF(Analyse!$E$117="X",INDIRECT("'DATA - økonomi'!AE"&amp;4+15*$A46+4*$A46+13),0)+IF(Analyse!$E$129="X",INDIRECT("'DATA - økonomi'!AE"&amp;4+15*$A46+4*$A46+14),0)</f>
        <v>0</v>
      </c>
      <c r="AF46" s="42">
        <f ca="1">IF(Analyse!$E$3="X",INDIRECT("'DATA - økonomi'!AF"&amp;4+15*$A46+4*$A46+0),0)+IF(Analyse!$E$4="X",INDIRECT("'DATA - økonomi'!AF"&amp;4+15*$A46+4*$A46+1),0)+IF(Analyse!$E$104="X",INDIRECT("'DATA - økonomi'!AF"&amp;4+15*$A46+4*$A46+2),0)+IF(Analyse!$E$105="X",INDIRECT("'DATA - økonomi'!AF"&amp;4+15*$A46+4*$A46+3),0)+IF(Analyse!$E$106="X",INDIRECT("'DATA - økonomi'!AF"&amp;4+15*$A46+4*$A46+4),0)+IF(Analyse!$E$107="X",INDIRECT("'DATA - økonomi'!AF"&amp;4+15*$A46+4*$A46+5),0)+IF(Analyse!$E$108="X",INDIRECT("'DATA - økonomi'!AF"&amp;4+15*$A46+4*$A46+6),0)+IF(Analyse!$E$109="X",INDIRECT("'DATA - økonomi'!AF"&amp;4+15*$A46+4*$A46+7),0)+IF(Analyse!$E$110="X",INDIRECT("'DATA - økonomi'!AF"&amp;4+15*$A46+4*$A46+8),0)+IF(Analyse!$E$111="X",INDIRECT("'DATA - økonomi'!AF"&amp;4+15*$A46+4*$A46+9),0)+IF(Analyse!$E$112="X",INDIRECT("'DATA - økonomi'!AF"&amp;4+15*$A46+4*$A46+10),0)+IF(Analyse!$E$115="X",INDIRECT("'DATA - økonomi'!AF"&amp;4+15*$A46+4*$A46+11),0)+IF(Analyse!$E$116="X",INDIRECT("'DATA - økonomi'!AF"&amp;4+15*$A46+4*$A46+12),0)+IF(Analyse!$E$117="X",INDIRECT("'DATA - økonomi'!AF"&amp;4+15*$A46+4*$A46+13),0)+IF(Analyse!$E$129="X",INDIRECT("'DATA - økonomi'!AF"&amp;4+15*$A46+4*$A46+14),0)</f>
        <v>0</v>
      </c>
      <c r="AG46" s="42">
        <f ca="1">IF(Analyse!$E$3="X",INDIRECT("'DATA - økonomi'!AG"&amp;4+15*$A46+4*$A46+0),0)+IF(Analyse!$E$4="X",INDIRECT("'DATA - økonomi'!AG"&amp;4+15*$A46+4*$A46+1),0)+IF(Analyse!$E$104="X",INDIRECT("'DATA - økonomi'!AG"&amp;4+15*$A46+4*$A46+2),0)+IF(Analyse!$E$105="X",INDIRECT("'DATA - økonomi'!AG"&amp;4+15*$A46+4*$A46+3),0)+IF(Analyse!$E$106="X",INDIRECT("'DATA - økonomi'!AG"&amp;4+15*$A46+4*$A46+4),0)+IF(Analyse!$E$107="X",INDIRECT("'DATA - økonomi'!AG"&amp;4+15*$A46+4*$A46+5),0)+IF(Analyse!$E$108="X",INDIRECT("'DATA - økonomi'!AG"&amp;4+15*$A46+4*$A46+6),0)+IF(Analyse!$E$109="X",INDIRECT("'DATA - økonomi'!AG"&amp;4+15*$A46+4*$A46+7),0)+IF(Analyse!$E$110="X",INDIRECT("'DATA - økonomi'!AG"&amp;4+15*$A46+4*$A46+8),0)+IF(Analyse!$E$111="X",INDIRECT("'DATA - økonomi'!AG"&amp;4+15*$A46+4*$A46+9),0)+IF(Analyse!$E$112="X",INDIRECT("'DATA - økonomi'!AG"&amp;4+15*$A46+4*$A46+10),0)+IF(Analyse!$E$115="X",INDIRECT("'DATA - økonomi'!AG"&amp;4+15*$A46+4*$A46+11),0)+IF(Analyse!$E$116="X",INDIRECT("'DATA - økonomi'!AG"&amp;4+15*$A46+4*$A46+12),0)+IF(Analyse!$E$117="X",INDIRECT("'DATA - økonomi'!AG"&amp;4+15*$A46+4*$A46+13),0)+IF(Analyse!$E$129="X",INDIRECT("'DATA - økonomi'!AG"&amp;4+15*$A46+4*$A46+14),0)</f>
        <v>0</v>
      </c>
      <c r="AH46" s="42">
        <f ca="1">IF(Analyse!$E$3="X",INDIRECT("'DATA - økonomi'!AH"&amp;4+15*$A46+4*$A46+0),0)+IF(Analyse!$E$4="X",INDIRECT("'DATA - økonomi'!AH"&amp;4+15*$A46+4*$A46+1),0)+IF(Analyse!$E$104="X",INDIRECT("'DATA - økonomi'!AH"&amp;4+15*$A46+4*$A46+2),0)+IF(Analyse!$E$105="X",INDIRECT("'DATA - økonomi'!AH"&amp;4+15*$A46+4*$A46+3),0)+IF(Analyse!$E$106="X",INDIRECT("'DATA - økonomi'!AH"&amp;4+15*$A46+4*$A46+4),0)+IF(Analyse!$E$107="X",INDIRECT("'DATA - økonomi'!AH"&amp;4+15*$A46+4*$A46+5),0)+IF(Analyse!$E$108="X",INDIRECT("'DATA - økonomi'!AH"&amp;4+15*$A46+4*$A46+6),0)+IF(Analyse!$E$109="X",INDIRECT("'DATA - økonomi'!AH"&amp;4+15*$A46+4*$A46+7),0)+IF(Analyse!$E$110="X",INDIRECT("'DATA - økonomi'!AH"&amp;4+15*$A46+4*$A46+8),0)+IF(Analyse!$E$111="X",INDIRECT("'DATA - økonomi'!AH"&amp;4+15*$A46+4*$A46+9),0)+IF(Analyse!$E$112="X",INDIRECT("'DATA - økonomi'!AH"&amp;4+15*$A46+4*$A46+10),0)+IF(Analyse!$E$115="X",INDIRECT("'DATA - økonomi'!AH"&amp;4+15*$A46+4*$A46+11),0)+IF(Analyse!$E$116="X",INDIRECT("'DATA - økonomi'!AH"&amp;4+15*$A46+4*$A46+12),0)+IF(Analyse!$E$117="X",INDIRECT("'DATA - økonomi'!AH"&amp;4+15*$A46+4*$A46+13),0)+IF(Analyse!$E$129="X",INDIRECT("'DATA - økonomi'!AH"&amp;4+15*$A46+4*$A46+14),0)</f>
        <v>0</v>
      </c>
      <c r="AI46" s="42">
        <f ca="1">IF(Analyse!$E$3="X",INDIRECT("'DATA - økonomi'!AI"&amp;4+15*$A46+4*$A46+0),0)+IF(Analyse!$E$4="X",INDIRECT("'DATA - økonomi'!AI"&amp;4+15*$A46+4*$A46+1),0)+IF(Analyse!$E$104="X",INDIRECT("'DATA - økonomi'!AI"&amp;4+15*$A46+4*$A46+2),0)+IF(Analyse!$E$105="X",INDIRECT("'DATA - økonomi'!AI"&amp;4+15*$A46+4*$A46+3),0)+IF(Analyse!$E$106="X",INDIRECT("'DATA - økonomi'!AI"&amp;4+15*$A46+4*$A46+4),0)+IF(Analyse!$E$107="X",INDIRECT("'DATA - økonomi'!AI"&amp;4+15*$A46+4*$A46+5),0)+IF(Analyse!$E$108="X",INDIRECT("'DATA - økonomi'!AI"&amp;4+15*$A46+4*$A46+6),0)+IF(Analyse!$E$109="X",INDIRECT("'DATA - økonomi'!AI"&amp;4+15*$A46+4*$A46+7),0)+IF(Analyse!$E$110="X",INDIRECT("'DATA - økonomi'!AI"&amp;4+15*$A46+4*$A46+8),0)+IF(Analyse!$E$111="X",INDIRECT("'DATA - økonomi'!AI"&amp;4+15*$A46+4*$A46+9),0)+IF(Analyse!$E$112="X",INDIRECT("'DATA - økonomi'!AI"&amp;4+15*$A46+4*$A46+10),0)+IF(Analyse!$E$115="X",INDIRECT("'DATA - økonomi'!AI"&amp;4+15*$A46+4*$A46+11),0)+IF(Analyse!$E$116="X",INDIRECT("'DATA - økonomi'!AI"&amp;4+15*$A46+4*$A46+12),0)+IF(Analyse!$E$117="X",INDIRECT("'DATA - økonomi'!AI"&amp;4+15*$A46+4*$A46+13),0)+IF(Analyse!$E$129="X",INDIRECT("'DATA - økonomi'!AI"&amp;4+15*$A46+4*$A46+14),0)</f>
        <v>0</v>
      </c>
      <c r="AJ46" s="42">
        <f ca="1">IF(Analyse!$E$3="X",INDIRECT("'DATA - økonomi'!AJ"&amp;4+15*$A46+4*$A46+0),0)+IF(Analyse!$E$4="X",INDIRECT("'DATA - økonomi'!AJ"&amp;4+15*$A46+4*$A46+1),0)+IF(Analyse!$E$104="X",INDIRECT("'DATA - økonomi'!AJ"&amp;4+15*$A46+4*$A46+2),0)+IF(Analyse!$E$105="X",INDIRECT("'DATA - økonomi'!AJ"&amp;4+15*$A46+4*$A46+3),0)+IF(Analyse!$E$106="X",INDIRECT("'DATA - økonomi'!AJ"&amp;4+15*$A46+4*$A46+4),0)+IF(Analyse!$E$107="X",INDIRECT("'DATA - økonomi'!AJ"&amp;4+15*$A46+4*$A46+5),0)+IF(Analyse!$E$108="X",INDIRECT("'DATA - økonomi'!AJ"&amp;4+15*$A46+4*$A46+6),0)+IF(Analyse!$E$109="X",INDIRECT("'DATA - økonomi'!AJ"&amp;4+15*$A46+4*$A46+7),0)+IF(Analyse!$E$110="X",INDIRECT("'DATA - økonomi'!AJ"&amp;4+15*$A46+4*$A46+8),0)+IF(Analyse!$E$111="X",INDIRECT("'DATA - økonomi'!AJ"&amp;4+15*$A46+4*$A46+9),0)+IF(Analyse!$E$112="X",INDIRECT("'DATA - økonomi'!AJ"&amp;4+15*$A46+4*$A46+10),0)+IF(Analyse!$E$115="X",INDIRECT("'DATA - økonomi'!AJ"&amp;4+15*$A46+4*$A46+11),0)+IF(Analyse!$E$116="X",INDIRECT("'DATA - økonomi'!AJ"&amp;4+15*$A46+4*$A46+12),0)+IF(Analyse!$E$117="X",INDIRECT("'DATA - økonomi'!AJ"&amp;4+15*$A46+4*$A46+13),0)+IF(Analyse!$E$129="X",INDIRECT("'DATA - økonomi'!AJ"&amp;4+15*$A46+4*$A46+14),0)</f>
        <v>0</v>
      </c>
      <c r="AK46" s="42">
        <f ca="1">IF(Analyse!$E$3="X",INDIRECT("'DATA - økonomi'!AK"&amp;4+15*$A46+4*$A46+0),0)+IF(Analyse!$E$4="X",INDIRECT("'DATA - økonomi'!AK"&amp;4+15*$A46+4*$A46+1),0)+IF(Analyse!$E$104="X",INDIRECT("'DATA - økonomi'!AK"&amp;4+15*$A46+4*$A46+2),0)+IF(Analyse!$E$105="X",INDIRECT("'DATA - økonomi'!AK"&amp;4+15*$A46+4*$A46+3),0)+IF(Analyse!$E$106="X",INDIRECT("'DATA - økonomi'!AK"&amp;4+15*$A46+4*$A46+4),0)+IF(Analyse!$E$107="X",INDIRECT("'DATA - økonomi'!AK"&amp;4+15*$A46+4*$A46+5),0)+IF(Analyse!$E$108="X",INDIRECT("'DATA - økonomi'!AK"&amp;4+15*$A46+4*$A46+6),0)+IF(Analyse!$E$109="X",INDIRECT("'DATA - økonomi'!AK"&amp;4+15*$A46+4*$A46+7),0)+IF(Analyse!$E$110="X",INDIRECT("'DATA - økonomi'!AK"&amp;4+15*$A46+4*$A46+8),0)+IF(Analyse!$E$111="X",INDIRECT("'DATA - økonomi'!AK"&amp;4+15*$A46+4*$A46+9),0)+IF(Analyse!$E$112="X",INDIRECT("'DATA - økonomi'!AK"&amp;4+15*$A46+4*$A46+10),0)+IF(Analyse!$E$115="X",INDIRECT("'DATA - økonomi'!AK"&amp;4+15*$A46+4*$A46+11),0)+IF(Analyse!$E$116="X",INDIRECT("'DATA - økonomi'!AK"&amp;4+15*$A46+4*$A46+12),0)+IF(Analyse!$E$117="X",INDIRECT("'DATA - økonomi'!AK"&amp;4+15*$A46+4*$A46+13),0)+IF(Analyse!$E$129="X",INDIRECT("'DATA - økonomi'!AK"&amp;4+15*$A46+4*$A46+14),0)</f>
        <v>0</v>
      </c>
      <c r="AL46" s="42">
        <f ca="1">IF(Analyse!$E$3="X",INDIRECT("'DATA - økonomi'!AL"&amp;4+15*$A46+4*$A46+0),0)+IF(Analyse!$E$4="X",INDIRECT("'DATA - økonomi'!AL"&amp;4+15*$A46+4*$A46+1),0)+IF(Analyse!$E$104="X",INDIRECT("'DATA - økonomi'!AL"&amp;4+15*$A46+4*$A46+2),0)+IF(Analyse!$E$105="X",INDIRECT("'DATA - økonomi'!AL"&amp;4+15*$A46+4*$A46+3),0)+IF(Analyse!$E$106="X",INDIRECT("'DATA - økonomi'!AL"&amp;4+15*$A46+4*$A46+4),0)+IF(Analyse!$E$107="X",INDIRECT("'DATA - økonomi'!AL"&amp;4+15*$A46+4*$A46+5),0)+IF(Analyse!$E$108="X",INDIRECT("'DATA - økonomi'!AL"&amp;4+15*$A46+4*$A46+6),0)+IF(Analyse!$E$109="X",INDIRECT("'DATA - økonomi'!AL"&amp;4+15*$A46+4*$A46+7),0)+IF(Analyse!$E$110="X",INDIRECT("'DATA - økonomi'!AL"&amp;4+15*$A46+4*$A46+8),0)+IF(Analyse!$E$111="X",INDIRECT("'DATA - økonomi'!AL"&amp;4+15*$A46+4*$A46+9),0)+IF(Analyse!$E$112="X",INDIRECT("'DATA - økonomi'!AL"&amp;4+15*$A46+4*$A46+10),0)+IF(Analyse!$E$115="X",INDIRECT("'DATA - økonomi'!AL"&amp;4+15*$A46+4*$A46+11),0)+IF(Analyse!$E$116="X",INDIRECT("'DATA - økonomi'!AL"&amp;4+15*$A46+4*$A46+12),0)+IF(Analyse!$E$117="X",INDIRECT("'DATA - økonomi'!AL"&amp;4+15*$A46+4*$A46+13),0)+IF(Analyse!$E$129="X",INDIRECT("'DATA - økonomi'!AL"&amp;4+15*$A46+4*$A46+14),0)</f>
        <v>0</v>
      </c>
      <c r="AM46" s="36"/>
      <c r="AN46" s="41" t="s">
        <v>54</v>
      </c>
      <c r="AO46" s="42">
        <f t="shared" ca="1" si="10"/>
        <v>24847.351999999999</v>
      </c>
      <c r="AP46" s="42">
        <f t="shared" ca="1" si="11"/>
        <v>24848.423999999999</v>
      </c>
      <c r="AQ46" s="42">
        <f t="shared" ca="1" si="12"/>
        <v>24847.351999999999</v>
      </c>
      <c r="AR46" s="42">
        <f t="shared" ca="1" si="13"/>
        <v>24848.423999999999</v>
      </c>
      <c r="AS46" s="42">
        <f t="shared" ca="1" si="14"/>
        <v>24724.181999999997</v>
      </c>
      <c r="AT46" s="42">
        <f t="shared" ca="1" si="15"/>
        <v>24764.386000000002</v>
      </c>
      <c r="AU46" s="42">
        <f t="shared" ca="1" si="16"/>
        <v>24793.505000000001</v>
      </c>
      <c r="AV46" s="42">
        <f t="shared" ca="1" si="17"/>
        <v>24838.172999999999</v>
      </c>
      <c r="AW46" s="42">
        <f t="shared" ca="1" si="18"/>
        <v>24810.482000000004</v>
      </c>
      <c r="AX46" s="42">
        <f t="shared" ca="1" si="19"/>
        <v>24862.769</v>
      </c>
      <c r="AY46" s="36"/>
    </row>
    <row r="47" spans="1:51" x14ac:dyDescent="0.25">
      <c r="A47" s="38">
        <v>43</v>
      </c>
      <c r="B47" s="41" t="s">
        <v>55</v>
      </c>
      <c r="C47" s="42">
        <f ca="1">IF(Analyse!$E$3="X",INDIRECT("'DATA - økonomi'!C"&amp;4+15*$A47+4*$A47+0),0)+IF(Analyse!$E$4="X",INDIRECT("'DATA - økonomi'!C"&amp;4+15*$A47+4*$A47+1),0)+IF(Analyse!$E$104="X",INDIRECT("'DATA - økonomi'!C"&amp;4+15*$A47+4*$A47+2),0)+IF(Analyse!$E$105="X",INDIRECT("'DATA - økonomi'!C"&amp;4+15*$A47+4*$A47+3),0)+IF(Analyse!$E$106="X",INDIRECT("'DATA - økonomi'!C"&amp;4+15*$A47+4*$A47+4),0)+IF(Analyse!$E$107="X",INDIRECT("'DATA - økonomi'!C"&amp;4+15*$A47+4*$A47+5),0)+IF(Analyse!$E$108="X",INDIRECT("'DATA - økonomi'!C"&amp;4+15*$A47+4*$A47+6),0)+IF(Analyse!$E$109="X",INDIRECT("'DATA - økonomi'!C"&amp;4+15*$A47+4*$A47+7),0)+IF(Analyse!$E$110="X",INDIRECT("'DATA - økonomi'!C"&amp;4+15*$A47+4*$A47+8),0)+IF(Analyse!$E$111="X",INDIRECT("'DATA - økonomi'!C"&amp;4+15*$A47+4*$A47+9),0)+IF(Analyse!$E$112="X",INDIRECT("'DATA - økonomi'!C"&amp;4+15*$A47+4*$A47+10),0)+IF(Analyse!$E$115="X",INDIRECT("'DATA - økonomi'!C"&amp;4+15*$A47+4*$A47+11),0)+IF(Analyse!$E$116="X",INDIRECT("'DATA - økonomi'!C"&amp;4+15*$A47+4*$A47+12),0)+IF(Analyse!$E$117="X",INDIRECT("'DATA - økonomi'!C"&amp;4+15*$A47+4*$A47+13),0)+IF(Analyse!$E$129="X",INDIRECT("'DATA - økonomi'!C"&amp;4+15*$A47+4*$A47+14),0)</f>
        <v>0</v>
      </c>
      <c r="D47" s="42">
        <f ca="1">IF(Analyse!$E$3="X",INDIRECT("'DATA - økonomi'!D"&amp;4+15*$A47+4*$A47+0),0)+IF(Analyse!$E$4="X",INDIRECT("'DATA - økonomi'!D"&amp;4+15*$A47+4*$A47+1),0)+IF(Analyse!$E$104="X",INDIRECT("'DATA - økonomi'!D"&amp;4+15*$A47+4*$A47+2),0)+IF(Analyse!$E$105="X",INDIRECT("'DATA - økonomi'!D"&amp;4+15*$A47+4*$A47+3),0)+IF(Analyse!$E$106="X",INDIRECT("'DATA - økonomi'!D"&amp;4+15*$A47+4*$A47+4),0)+IF(Analyse!$E$107="X",INDIRECT("'DATA - økonomi'!D"&amp;4+15*$A47+4*$A47+5),0)+IF(Analyse!$E$108="X",INDIRECT("'DATA - økonomi'!D"&amp;4+15*$A47+4*$A47+6),0)+IF(Analyse!$E$109="X",INDIRECT("'DATA - økonomi'!D"&amp;4+15*$A47+4*$A47+7),0)+IF(Analyse!$E$110="X",INDIRECT("'DATA - økonomi'!D"&amp;4+15*$A47+4*$A47+8),0)+IF(Analyse!$E$111="X",INDIRECT("'DATA - økonomi'!D"&amp;4+15*$A47+4*$A47+9),0)+IF(Analyse!$E$112="X",INDIRECT("'DATA - økonomi'!D"&amp;4+15*$A47+4*$A47+10),0)+IF(Analyse!$E$115="X",INDIRECT("'DATA - økonomi'!D"&amp;4+15*$A47+4*$A47+11),0)+IF(Analyse!$E$116="X",INDIRECT("'DATA - økonomi'!D"&amp;4+15*$A47+4*$A47+12),0)+IF(Analyse!$E$117="X",INDIRECT("'DATA - økonomi'!D"&amp;4+15*$A47+4*$A47+13),0)+IF(Analyse!$E$129="X",INDIRECT("'DATA - økonomi'!D"&amp;4+15*$A47+4*$A47+14),0)</f>
        <v>0</v>
      </c>
      <c r="E47" s="42">
        <f ca="1">IF(Analyse!$E$3="X",INDIRECT("'DATA - økonomi'!E"&amp;4+15*$A47+4*$A47+0),0)+IF(Analyse!$E$4="X",INDIRECT("'DATA - økonomi'!E"&amp;4+15*$A47+4*$A47+1),0)+IF(Analyse!$E$104="X",INDIRECT("'DATA - økonomi'!E"&amp;4+15*$A47+4*$A47+2),0)+IF(Analyse!$E$105="X",INDIRECT("'DATA - økonomi'!E"&amp;4+15*$A47+4*$A47+3),0)+IF(Analyse!$E$106="X",INDIRECT("'DATA - økonomi'!E"&amp;4+15*$A47+4*$A47+4),0)+IF(Analyse!$E$107="X",INDIRECT("'DATA - økonomi'!E"&amp;4+15*$A47+4*$A47+5),0)+IF(Analyse!$E$108="X",INDIRECT("'DATA - økonomi'!E"&amp;4+15*$A47+4*$A47+6),0)+IF(Analyse!$E$109="X",INDIRECT("'DATA - økonomi'!E"&amp;4+15*$A47+4*$A47+7),0)+IF(Analyse!$E$110="X",INDIRECT("'DATA - økonomi'!E"&amp;4+15*$A47+4*$A47+8),0)+IF(Analyse!$E$111="X",INDIRECT("'DATA - økonomi'!E"&amp;4+15*$A47+4*$A47+9),0)+IF(Analyse!$E$112="X",INDIRECT("'DATA - økonomi'!E"&amp;4+15*$A47+4*$A47+10),0)+IF(Analyse!$E$115="X",INDIRECT("'DATA - økonomi'!E"&amp;4+15*$A47+4*$A47+11),0)+IF(Analyse!$E$116="X",INDIRECT("'DATA - økonomi'!E"&amp;4+15*$A47+4*$A47+12),0)+IF(Analyse!$E$117="X",INDIRECT("'DATA - økonomi'!E"&amp;4+15*$A47+4*$A47+13),0)+IF(Analyse!$E$129="X",INDIRECT("'DATA - økonomi'!E"&amp;4+15*$A47+4*$A47+14),0)</f>
        <v>0</v>
      </c>
      <c r="F47" s="42">
        <f ca="1">IF(Analyse!$E$3="X",INDIRECT("'DATA - økonomi'!F"&amp;4+15*$A47+4*$A47+0),0)+IF(Analyse!$E$4="X",INDIRECT("'DATA - økonomi'!F"&amp;4+15*$A47+4*$A47+1),0)+IF(Analyse!$E$104="X",INDIRECT("'DATA - økonomi'!F"&amp;4+15*$A47+4*$A47+2),0)+IF(Analyse!$E$105="X",INDIRECT("'DATA - økonomi'!F"&amp;4+15*$A47+4*$A47+3),0)+IF(Analyse!$E$106="X",INDIRECT("'DATA - økonomi'!F"&amp;4+15*$A47+4*$A47+4),0)+IF(Analyse!$E$107="X",INDIRECT("'DATA - økonomi'!F"&amp;4+15*$A47+4*$A47+5),0)+IF(Analyse!$E$108="X",INDIRECT("'DATA - økonomi'!F"&amp;4+15*$A47+4*$A47+6),0)+IF(Analyse!$E$109="X",INDIRECT("'DATA - økonomi'!F"&amp;4+15*$A47+4*$A47+7),0)+IF(Analyse!$E$110="X",INDIRECT("'DATA - økonomi'!F"&amp;4+15*$A47+4*$A47+8),0)+IF(Analyse!$E$111="X",INDIRECT("'DATA - økonomi'!F"&amp;4+15*$A47+4*$A47+9),0)+IF(Analyse!$E$112="X",INDIRECT("'DATA - økonomi'!F"&amp;4+15*$A47+4*$A47+10),0)+IF(Analyse!$E$115="X",INDIRECT("'DATA - økonomi'!F"&amp;4+15*$A47+4*$A47+11),0)+IF(Analyse!$E$116="X",INDIRECT("'DATA - økonomi'!F"&amp;4+15*$A47+4*$A47+12),0)+IF(Analyse!$E$117="X",INDIRECT("'DATA - økonomi'!F"&amp;4+15*$A47+4*$A47+13),0)+IF(Analyse!$E$129="X",INDIRECT("'DATA - økonomi'!F"&amp;4+15*$A47+4*$A47+14),0)</f>
        <v>0</v>
      </c>
      <c r="G47" s="42">
        <f ca="1">IF(Analyse!$E$3="X",INDIRECT("'DATA - økonomi'!G"&amp;4+15*$A47+4*$A47+0),0)+IF(Analyse!$E$4="X",INDIRECT("'DATA - økonomi'!G"&amp;4+15*$A47+4*$A47+1),0)+IF(Analyse!$E$104="X",INDIRECT("'DATA - økonomi'!G"&amp;4+15*$A47+4*$A47+2),0)+IF(Analyse!$E$105="X",INDIRECT("'DATA - økonomi'!G"&amp;4+15*$A47+4*$A47+3),0)+IF(Analyse!$E$106="X",INDIRECT("'DATA - økonomi'!G"&amp;4+15*$A47+4*$A47+4),0)+IF(Analyse!$E$107="X",INDIRECT("'DATA - økonomi'!G"&amp;4+15*$A47+4*$A47+5),0)+IF(Analyse!$E$108="X",INDIRECT("'DATA - økonomi'!G"&amp;4+15*$A47+4*$A47+6),0)+IF(Analyse!$E$109="X",INDIRECT("'DATA - økonomi'!G"&amp;4+15*$A47+4*$A47+7),0)+IF(Analyse!$E$110="X",INDIRECT("'DATA - økonomi'!G"&amp;4+15*$A47+4*$A47+8),0)+IF(Analyse!$E$111="X",INDIRECT("'DATA - økonomi'!G"&amp;4+15*$A47+4*$A47+9),0)+IF(Analyse!$E$112="X",INDIRECT("'DATA - økonomi'!G"&amp;4+15*$A47+4*$A47+10),0)+IF(Analyse!$E$115="X",INDIRECT("'DATA - økonomi'!G"&amp;4+15*$A47+4*$A47+11),0)+IF(Analyse!$E$116="X",INDIRECT("'DATA - økonomi'!G"&amp;4+15*$A47+4*$A47+12),0)+IF(Analyse!$E$117="X",INDIRECT("'DATA - økonomi'!G"&amp;4+15*$A47+4*$A47+13),0)+IF(Analyse!$E$129="X",INDIRECT("'DATA - økonomi'!G"&amp;4+15*$A47+4*$A47+14),0)</f>
        <v>0</v>
      </c>
      <c r="H47" s="42">
        <f ca="1">IF(Analyse!$E$3="X",INDIRECT("'DATA - økonomi'!H"&amp;4+15*$A47+4*$A47+0),0)+IF(Analyse!$E$4="X",INDIRECT("'DATA - økonomi'!H"&amp;4+15*$A47+4*$A47+1),0)+IF(Analyse!$E$104="X",INDIRECT("'DATA - økonomi'!H"&amp;4+15*$A47+4*$A47+2),0)+IF(Analyse!$E$105="X",INDIRECT("'DATA - økonomi'!H"&amp;4+15*$A47+4*$A47+3),0)+IF(Analyse!$E$106="X",INDIRECT("'DATA - økonomi'!H"&amp;4+15*$A47+4*$A47+4),0)+IF(Analyse!$E$107="X",INDIRECT("'DATA - økonomi'!H"&amp;4+15*$A47+4*$A47+5),0)+IF(Analyse!$E$108="X",INDIRECT("'DATA - økonomi'!H"&amp;4+15*$A47+4*$A47+6),0)+IF(Analyse!$E$109="X",INDIRECT("'DATA - økonomi'!H"&amp;4+15*$A47+4*$A47+7),0)+IF(Analyse!$E$110="X",INDIRECT("'DATA - økonomi'!H"&amp;4+15*$A47+4*$A47+8),0)+IF(Analyse!$E$111="X",INDIRECT("'DATA - økonomi'!H"&amp;4+15*$A47+4*$A47+9),0)+IF(Analyse!$E$112="X",INDIRECT("'DATA - økonomi'!H"&amp;4+15*$A47+4*$A47+10),0)+IF(Analyse!$E$115="X",INDIRECT("'DATA - økonomi'!H"&amp;4+15*$A47+4*$A47+11),0)+IF(Analyse!$E$116="X",INDIRECT("'DATA - økonomi'!H"&amp;4+15*$A47+4*$A47+12),0)+IF(Analyse!$E$117="X",INDIRECT("'DATA - økonomi'!H"&amp;4+15*$A47+4*$A47+13),0)+IF(Analyse!$E$129="X",INDIRECT("'DATA - økonomi'!H"&amp;4+15*$A47+4*$A47+14),0)</f>
        <v>0</v>
      </c>
      <c r="I47" s="42">
        <f ca="1">IF(Analyse!$E$3="X",INDIRECT("'DATA - økonomi'!I"&amp;4+15*$A47+4*$A47+0),0)+IF(Analyse!$E$4="X",INDIRECT("'DATA - økonomi'!I"&amp;4+15*$A47+4*$A47+1),0)+IF(Analyse!$E$104="X",INDIRECT("'DATA - økonomi'!I"&amp;4+15*$A47+4*$A47+2),0)+IF(Analyse!$E$105="X",INDIRECT("'DATA - økonomi'!I"&amp;4+15*$A47+4*$A47+3),0)+IF(Analyse!$E$106="X",INDIRECT("'DATA - økonomi'!I"&amp;4+15*$A47+4*$A47+4),0)+IF(Analyse!$E$107="X",INDIRECT("'DATA - økonomi'!I"&amp;4+15*$A47+4*$A47+5),0)+IF(Analyse!$E$108="X",INDIRECT("'DATA - økonomi'!I"&amp;4+15*$A47+4*$A47+6),0)+IF(Analyse!$E$109="X",INDIRECT("'DATA - økonomi'!I"&amp;4+15*$A47+4*$A47+7),0)+IF(Analyse!$E$110="X",INDIRECT("'DATA - økonomi'!I"&amp;4+15*$A47+4*$A47+8),0)+IF(Analyse!$E$111="X",INDIRECT("'DATA - økonomi'!I"&amp;4+15*$A47+4*$A47+9),0)+IF(Analyse!$E$112="X",INDIRECT("'DATA - økonomi'!I"&amp;4+15*$A47+4*$A47+10),0)+IF(Analyse!$E$115="X",INDIRECT("'DATA - økonomi'!I"&amp;4+15*$A47+4*$A47+11),0)+IF(Analyse!$E$116="X",INDIRECT("'DATA - økonomi'!I"&amp;4+15*$A47+4*$A47+12),0)+IF(Analyse!$E$117="X",INDIRECT("'DATA - økonomi'!I"&amp;4+15*$A47+4*$A47+13),0)+IF(Analyse!$E$129="X",INDIRECT("'DATA - økonomi'!I"&amp;4+15*$A47+4*$A47+14),0)</f>
        <v>0</v>
      </c>
      <c r="J47" s="42">
        <f ca="1">IF(Analyse!$E$3="X",INDIRECT("'DATA - økonomi'!J"&amp;4+15*$A47+4*$A47+0),0)+IF(Analyse!$E$4="X",INDIRECT("'DATA - økonomi'!J"&amp;4+15*$A47+4*$A47+1),0)+IF(Analyse!$E$104="X",INDIRECT("'DATA - økonomi'!J"&amp;4+15*$A47+4*$A47+2),0)+IF(Analyse!$E$105="X",INDIRECT("'DATA - økonomi'!J"&amp;4+15*$A47+4*$A47+3),0)+IF(Analyse!$E$106="X",INDIRECT("'DATA - økonomi'!J"&amp;4+15*$A47+4*$A47+4),0)+IF(Analyse!$E$107="X",INDIRECT("'DATA - økonomi'!J"&amp;4+15*$A47+4*$A47+5),0)+IF(Analyse!$E$108="X",INDIRECT("'DATA - økonomi'!J"&amp;4+15*$A47+4*$A47+6),0)+IF(Analyse!$E$109="X",INDIRECT("'DATA - økonomi'!J"&amp;4+15*$A47+4*$A47+7),0)+IF(Analyse!$E$110="X",INDIRECT("'DATA - økonomi'!J"&amp;4+15*$A47+4*$A47+8),0)+IF(Analyse!$E$111="X",INDIRECT("'DATA - økonomi'!J"&amp;4+15*$A47+4*$A47+9),0)+IF(Analyse!$E$112="X",INDIRECT("'DATA - økonomi'!J"&amp;4+15*$A47+4*$A47+10),0)+IF(Analyse!$E$115="X",INDIRECT("'DATA - økonomi'!J"&amp;4+15*$A47+4*$A47+11),0)+IF(Analyse!$E$116="X",INDIRECT("'DATA - økonomi'!J"&amp;4+15*$A47+4*$A47+12),0)+IF(Analyse!$E$117="X",INDIRECT("'DATA - økonomi'!J"&amp;4+15*$A47+4*$A47+13),0)+IF(Analyse!$E$129="X",INDIRECT("'DATA - økonomi'!J"&amp;4+15*$A47+4*$A47+14),0)</f>
        <v>0</v>
      </c>
      <c r="K47" s="42">
        <f ca="1">IF(Analyse!$E$3="X",INDIRECT("'DATA - økonomi'!K"&amp;4+15*$A47+4*$A47+0),0)+IF(Analyse!$E$4="X",INDIRECT("'DATA - økonomi'!K"&amp;4+15*$A47+4*$A47+1),0)+IF(Analyse!$E$104="X",INDIRECT("'DATA - økonomi'!K"&amp;4+15*$A47+4*$A47+2),0)+IF(Analyse!$E$105="X",INDIRECT("'DATA - økonomi'!K"&amp;4+15*$A47+4*$A47+3),0)+IF(Analyse!$E$106="X",INDIRECT("'DATA - økonomi'!K"&amp;4+15*$A47+4*$A47+4),0)+IF(Analyse!$E$107="X",INDIRECT("'DATA - økonomi'!K"&amp;4+15*$A47+4*$A47+5),0)+IF(Analyse!$E$108="X",INDIRECT("'DATA - økonomi'!K"&amp;4+15*$A47+4*$A47+6),0)+IF(Analyse!$E$109="X",INDIRECT("'DATA - økonomi'!K"&amp;4+15*$A47+4*$A47+7),0)+IF(Analyse!$E$110="X",INDIRECT("'DATA - økonomi'!K"&amp;4+15*$A47+4*$A47+8),0)+IF(Analyse!$E$111="X",INDIRECT("'DATA - økonomi'!K"&amp;4+15*$A47+4*$A47+9),0)+IF(Analyse!$E$112="X",INDIRECT("'DATA - økonomi'!K"&amp;4+15*$A47+4*$A47+10),0)+IF(Analyse!$E$115="X",INDIRECT("'DATA - økonomi'!K"&amp;4+15*$A47+4*$A47+11),0)+IF(Analyse!$E$116="X",INDIRECT("'DATA - økonomi'!K"&amp;4+15*$A47+4*$A47+12),0)+IF(Analyse!$E$117="X",INDIRECT("'DATA - økonomi'!K"&amp;4+15*$A47+4*$A47+13),0)+IF(Analyse!$E$129="X",INDIRECT("'DATA - økonomi'!K"&amp;4+15*$A47+4*$A47+14),0)</f>
        <v>0</v>
      </c>
      <c r="L47" s="42">
        <f ca="1">IF(Analyse!$E$3="X",INDIRECT("'DATA - økonomi'!L"&amp;4+15*$A47+4*$A47+0),0)+IF(Analyse!$E$4="X",INDIRECT("'DATA - økonomi'!L"&amp;4+15*$A47+4*$A47+1),0)+IF(Analyse!$E$104="X",INDIRECT("'DATA - økonomi'!L"&amp;4+15*$A47+4*$A47+2),0)+IF(Analyse!$E$105="X",INDIRECT("'DATA - økonomi'!L"&amp;4+15*$A47+4*$A47+3),0)+IF(Analyse!$E$106="X",INDIRECT("'DATA - økonomi'!L"&amp;4+15*$A47+4*$A47+4),0)+IF(Analyse!$E$107="X",INDIRECT("'DATA - økonomi'!L"&amp;4+15*$A47+4*$A47+5),0)+IF(Analyse!$E$108="X",INDIRECT("'DATA - økonomi'!L"&amp;4+15*$A47+4*$A47+6),0)+IF(Analyse!$E$109="X",INDIRECT("'DATA - økonomi'!L"&amp;4+15*$A47+4*$A47+7),0)+IF(Analyse!$E$110="X",INDIRECT("'DATA - økonomi'!L"&amp;4+15*$A47+4*$A47+8),0)+IF(Analyse!$E$111="X",INDIRECT("'DATA - økonomi'!L"&amp;4+15*$A47+4*$A47+9),0)+IF(Analyse!$E$112="X",INDIRECT("'DATA - økonomi'!L"&amp;4+15*$A47+4*$A47+10),0)+IF(Analyse!$E$115="X",INDIRECT("'DATA - økonomi'!L"&amp;4+15*$A47+4*$A47+11),0)+IF(Analyse!$E$116="X",INDIRECT("'DATA - økonomi'!L"&amp;4+15*$A47+4*$A47+12),0)+IF(Analyse!$E$117="X",INDIRECT("'DATA - økonomi'!L"&amp;4+15*$A47+4*$A47+13),0)+IF(Analyse!$E$129="X",INDIRECT("'DATA - økonomi'!L"&amp;4+15*$A47+4*$A47+14),0)</f>
        <v>0</v>
      </c>
      <c r="M47" s="42">
        <f ca="1">IF(Analyse!$E$3="X",INDIRECT("'DATA - økonomi'!M"&amp;4+15*$A47+4*$A47+0),0)+IF(Analyse!$E$4="X",INDIRECT("'DATA - økonomi'!M"&amp;4+15*$A47+4*$A47+1),0)+IF(Analyse!$E$104="X",INDIRECT("'DATA - økonomi'!M"&amp;4+15*$A47+4*$A47+2),0)+IF(Analyse!$E$105="X",INDIRECT("'DATA - økonomi'!M"&amp;4+15*$A47+4*$A47+3),0)+IF(Analyse!$E$106="X",INDIRECT("'DATA - økonomi'!M"&amp;4+15*$A47+4*$A47+4),0)+IF(Analyse!$E$107="X",INDIRECT("'DATA - økonomi'!M"&amp;4+15*$A47+4*$A47+5),0)+IF(Analyse!$E$108="X",INDIRECT("'DATA - økonomi'!M"&amp;4+15*$A47+4*$A47+6),0)+IF(Analyse!$E$109="X",INDIRECT("'DATA - økonomi'!M"&amp;4+15*$A47+4*$A47+7),0)+IF(Analyse!$E$110="X",INDIRECT("'DATA - økonomi'!M"&amp;4+15*$A47+4*$A47+8),0)+IF(Analyse!$E$111="X",INDIRECT("'DATA - økonomi'!M"&amp;4+15*$A47+4*$A47+9),0)+IF(Analyse!$E$112="X",INDIRECT("'DATA - økonomi'!M"&amp;4+15*$A47+4*$A47+10),0)+IF(Analyse!$E$115="X",INDIRECT("'DATA - økonomi'!M"&amp;4+15*$A47+4*$A47+11),0)+IF(Analyse!$E$116="X",INDIRECT("'DATA - økonomi'!M"&amp;4+15*$A47+4*$A47+12),0)+IF(Analyse!$E$117="X",INDIRECT("'DATA - økonomi'!M"&amp;4+15*$A47+4*$A47+13),0)+IF(Analyse!$E$129="X",INDIRECT("'DATA - økonomi'!M"&amp;4+15*$A47+4*$A47+14),0)</f>
        <v>0</v>
      </c>
      <c r="N47" s="38"/>
      <c r="O47" s="41" t="s">
        <v>55</v>
      </c>
      <c r="P47" s="42">
        <f ca="1">IF(Analyse!$E$3="X",INDIRECT("'DATA - økonomi'!P"&amp;4+15*$A47+4*$A47+0),0)+IF(Analyse!$E$4="X",INDIRECT("'DATA - økonomi'!P"&amp;4+15*$A47+4*$A47+1),0)+IF(Analyse!$E$104="X",INDIRECT("'DATA - økonomi'!P"&amp;4+15*$A47+4*$A47+2),0)+IF(Analyse!$E$105="X",INDIRECT("'DATA - økonomi'!P"&amp;4+15*$A47+4*$A47+3),0)+IF(Analyse!$E$106="X",INDIRECT("'DATA - økonomi'!P"&amp;4+15*$A47+4*$A47+4),0)+IF(Analyse!$E$107="X",INDIRECT("'DATA - økonomi'!P"&amp;4+15*$A47+4*$A47+5),0)+IF(Analyse!$E$108="X",INDIRECT("'DATA - økonomi'!P"&amp;4+15*$A47+4*$A47+6),0)+IF(Analyse!$E$109="X",INDIRECT("'DATA - økonomi'!P"&amp;4+15*$A47+4*$A47+7),0)+IF(Analyse!$E$110="X",INDIRECT("'DATA - økonomi'!P"&amp;4+15*$A47+4*$A47+8),0)+IF(Analyse!$E$111="X",INDIRECT("'DATA - økonomi'!P"&amp;4+15*$A47+4*$A47+9),0)+IF(Analyse!$E$112="X",INDIRECT("'DATA - økonomi'!P"&amp;4+15*$A47+4*$A47+10),0)+IF(Analyse!$E$115="X",INDIRECT("'DATA - økonomi'!P"&amp;4+15*$A47+4*$A47+11),0)+IF(Analyse!$E$116="X",INDIRECT("'DATA - økonomi'!P"&amp;4+15*$A47+4*$A47+12),0)+IF(Analyse!$E$117="X",INDIRECT("'DATA - økonomi'!P"&amp;4+15*$A47+4*$A47+13),0)+IF(Analyse!$E$129="X",INDIRECT("'DATA - økonomi'!P"&amp;4+15*$A47+4*$A47+14),0)</f>
        <v>0</v>
      </c>
      <c r="Q47" s="42">
        <f ca="1">IF(Analyse!$E$3="X",INDIRECT("'DATA - økonomi'!Q"&amp;4+15*$A47+4*$A47+0),0)+IF(Analyse!$E$4="X",INDIRECT("'DATA - økonomi'!Q"&amp;4+15*$A47+4*$A47+1),0)+IF(Analyse!$E$104="X",INDIRECT("'DATA - økonomi'!Q"&amp;4+15*$A47+4*$A47+2),0)+IF(Analyse!$E$105="X",INDIRECT("'DATA - økonomi'!Q"&amp;4+15*$A47+4*$A47+3),0)+IF(Analyse!$E$106="X",INDIRECT("'DATA - økonomi'!Q"&amp;4+15*$A47+4*$A47+4),0)+IF(Analyse!$E$107="X",INDIRECT("'DATA - økonomi'!Q"&amp;4+15*$A47+4*$A47+5),0)+IF(Analyse!$E$108="X",INDIRECT("'DATA - økonomi'!Q"&amp;4+15*$A47+4*$A47+6),0)+IF(Analyse!$E$109="X",INDIRECT("'DATA - økonomi'!Q"&amp;4+15*$A47+4*$A47+7),0)+IF(Analyse!$E$110="X",INDIRECT("'DATA - økonomi'!Q"&amp;4+15*$A47+4*$A47+8),0)+IF(Analyse!$E$111="X",INDIRECT("'DATA - økonomi'!Q"&amp;4+15*$A47+4*$A47+9),0)+IF(Analyse!$E$112="X",INDIRECT("'DATA - økonomi'!Q"&amp;4+15*$A47+4*$A47+10),0)+IF(Analyse!$E$115="X",INDIRECT("'DATA - økonomi'!Q"&amp;4+15*$A47+4*$A47+11),0)+IF(Analyse!$E$116="X",INDIRECT("'DATA - økonomi'!Q"&amp;4+15*$A47+4*$A47+12),0)+IF(Analyse!$E$117="X",INDIRECT("'DATA - økonomi'!Q"&amp;4+15*$A47+4*$A47+13),0)+IF(Analyse!$E$129="X",INDIRECT("'DATA - økonomi'!Q"&amp;4+15*$A47+4*$A47+14),0)</f>
        <v>0</v>
      </c>
      <c r="R47" s="42">
        <f ca="1">IF(Analyse!$E$3="X",INDIRECT("'DATA - økonomi'!R"&amp;4+15*$A47+4*$A47+0),0)+IF(Analyse!$E$4="X",INDIRECT("'DATA - økonomi'!R"&amp;4+15*$A47+4*$A47+1),0)+IF(Analyse!$E$104="X",INDIRECT("'DATA - økonomi'!R"&amp;4+15*$A47+4*$A47+2),0)+IF(Analyse!$E$105="X",INDIRECT("'DATA - økonomi'!R"&amp;4+15*$A47+4*$A47+3),0)+IF(Analyse!$E$106="X",INDIRECT("'DATA - økonomi'!R"&amp;4+15*$A47+4*$A47+4),0)+IF(Analyse!$E$107="X",INDIRECT("'DATA - økonomi'!R"&amp;4+15*$A47+4*$A47+5),0)+IF(Analyse!$E$108="X",INDIRECT("'DATA - økonomi'!R"&amp;4+15*$A47+4*$A47+6),0)+IF(Analyse!$E$109="X",INDIRECT("'DATA - økonomi'!R"&amp;4+15*$A47+4*$A47+7),0)+IF(Analyse!$E$110="X",INDIRECT("'DATA - økonomi'!R"&amp;4+15*$A47+4*$A47+8),0)+IF(Analyse!$E$111="X",INDIRECT("'DATA - økonomi'!R"&amp;4+15*$A47+4*$A47+9),0)+IF(Analyse!$E$112="X",INDIRECT("'DATA - økonomi'!R"&amp;4+15*$A47+4*$A47+10),0)+IF(Analyse!$E$115="X",INDIRECT("'DATA - økonomi'!R"&amp;4+15*$A47+4*$A47+11),0)+IF(Analyse!$E$116="X",INDIRECT("'DATA - økonomi'!R"&amp;4+15*$A47+4*$A47+12),0)+IF(Analyse!$E$117="X",INDIRECT("'DATA - økonomi'!R"&amp;4+15*$A47+4*$A47+13),0)+IF(Analyse!$E$129="X",INDIRECT("'DATA - økonomi'!R"&amp;4+15*$A47+4*$A47+14),0)</f>
        <v>0</v>
      </c>
      <c r="S47" s="42">
        <f ca="1">IF(Analyse!$E$3="X",INDIRECT("'DATA - økonomi'!S"&amp;4+15*$A47+4*$A47+0),0)+IF(Analyse!$E$4="X",INDIRECT("'DATA - økonomi'!S"&amp;4+15*$A47+4*$A47+1),0)+IF(Analyse!$E$104="X",INDIRECT("'DATA - økonomi'!S"&amp;4+15*$A47+4*$A47+2),0)+IF(Analyse!$E$105="X",INDIRECT("'DATA - økonomi'!S"&amp;4+15*$A47+4*$A47+3),0)+IF(Analyse!$E$106="X",INDIRECT("'DATA - økonomi'!S"&amp;4+15*$A47+4*$A47+4),0)+IF(Analyse!$E$107="X",INDIRECT("'DATA - økonomi'!S"&amp;4+15*$A47+4*$A47+5),0)+IF(Analyse!$E$108="X",INDIRECT("'DATA - økonomi'!S"&amp;4+15*$A47+4*$A47+6),0)+IF(Analyse!$E$109="X",INDIRECT("'DATA - økonomi'!S"&amp;4+15*$A47+4*$A47+7),0)+IF(Analyse!$E$110="X",INDIRECT("'DATA - økonomi'!S"&amp;4+15*$A47+4*$A47+8),0)+IF(Analyse!$E$111="X",INDIRECT("'DATA - økonomi'!S"&amp;4+15*$A47+4*$A47+9),0)+IF(Analyse!$E$112="X",INDIRECT("'DATA - økonomi'!S"&amp;4+15*$A47+4*$A47+10),0)+IF(Analyse!$E$115="X",INDIRECT("'DATA - økonomi'!S"&amp;4+15*$A47+4*$A47+11),0)+IF(Analyse!$E$116="X",INDIRECT("'DATA - økonomi'!S"&amp;4+15*$A47+4*$A47+12),0)+IF(Analyse!$E$117="X",INDIRECT("'DATA - økonomi'!S"&amp;4+15*$A47+4*$A47+13),0)+IF(Analyse!$E$129="X",INDIRECT("'DATA - økonomi'!S"&amp;4+15*$A47+4*$A47+14),0)</f>
        <v>0</v>
      </c>
      <c r="T47" s="42">
        <f ca="1">IF(Analyse!$E$3="X",INDIRECT("'DATA - økonomi'!T"&amp;4+15*$A47+4*$A47+0),0)+IF(Analyse!$E$4="X",INDIRECT("'DATA - økonomi'!T"&amp;4+15*$A47+4*$A47+1),0)+IF(Analyse!$E$104="X",INDIRECT("'DATA - økonomi'!T"&amp;4+15*$A47+4*$A47+2),0)+IF(Analyse!$E$105="X",INDIRECT("'DATA - økonomi'!T"&amp;4+15*$A47+4*$A47+3),0)+IF(Analyse!$E$106="X",INDIRECT("'DATA - økonomi'!T"&amp;4+15*$A47+4*$A47+4),0)+IF(Analyse!$E$107="X",INDIRECT("'DATA - økonomi'!T"&amp;4+15*$A47+4*$A47+5),0)+IF(Analyse!$E$108="X",INDIRECT("'DATA - økonomi'!T"&amp;4+15*$A47+4*$A47+6),0)+IF(Analyse!$E$109="X",INDIRECT("'DATA - økonomi'!T"&amp;4+15*$A47+4*$A47+7),0)+IF(Analyse!$E$110="X",INDIRECT("'DATA - økonomi'!T"&amp;4+15*$A47+4*$A47+8),0)+IF(Analyse!$E$111="X",INDIRECT("'DATA - økonomi'!T"&amp;4+15*$A47+4*$A47+9),0)+IF(Analyse!$E$112="X",INDIRECT("'DATA - økonomi'!T"&amp;4+15*$A47+4*$A47+10),0)+IF(Analyse!$E$115="X",INDIRECT("'DATA - økonomi'!T"&amp;4+15*$A47+4*$A47+11),0)+IF(Analyse!$E$116="X",INDIRECT("'DATA - økonomi'!T"&amp;4+15*$A47+4*$A47+12),0)+IF(Analyse!$E$117="X",INDIRECT("'DATA - økonomi'!T"&amp;4+15*$A47+4*$A47+13),0)+IF(Analyse!$E$129="X",INDIRECT("'DATA - økonomi'!T"&amp;4+15*$A47+4*$A47+14),0)</f>
        <v>0</v>
      </c>
      <c r="U47" s="42">
        <f ca="1">IF(Analyse!$E$3="X",INDIRECT("'DATA - økonomi'!U"&amp;4+15*$A47+4*$A47+0),0)+IF(Analyse!$E$4="X",INDIRECT("'DATA - økonomi'!U"&amp;4+15*$A47+4*$A47+1),0)+IF(Analyse!$E$104="X",INDIRECT("'DATA - økonomi'!U"&amp;4+15*$A47+4*$A47+2),0)+IF(Analyse!$E$105="X",INDIRECT("'DATA - økonomi'!U"&amp;4+15*$A47+4*$A47+3),0)+IF(Analyse!$E$106="X",INDIRECT("'DATA - økonomi'!U"&amp;4+15*$A47+4*$A47+4),0)+IF(Analyse!$E$107="X",INDIRECT("'DATA - økonomi'!U"&amp;4+15*$A47+4*$A47+5),0)+IF(Analyse!$E$108="X",INDIRECT("'DATA - økonomi'!U"&amp;4+15*$A47+4*$A47+6),0)+IF(Analyse!$E$109="X",INDIRECT("'DATA - økonomi'!U"&amp;4+15*$A47+4*$A47+7),0)+IF(Analyse!$E$110="X",INDIRECT("'DATA - økonomi'!U"&amp;4+15*$A47+4*$A47+8),0)+IF(Analyse!$E$111="X",INDIRECT("'DATA - økonomi'!U"&amp;4+15*$A47+4*$A47+9),0)+IF(Analyse!$E$112="X",INDIRECT("'DATA - økonomi'!U"&amp;4+15*$A47+4*$A47+10),0)+IF(Analyse!$E$115="X",INDIRECT("'DATA - økonomi'!U"&amp;4+15*$A47+4*$A47+11),0)+IF(Analyse!$E$116="X",INDIRECT("'DATA - økonomi'!U"&amp;4+15*$A47+4*$A47+12),0)+IF(Analyse!$E$117="X",INDIRECT("'DATA - økonomi'!U"&amp;4+15*$A47+4*$A47+13),0)+IF(Analyse!$E$129="X",INDIRECT("'DATA - økonomi'!U"&amp;4+15*$A47+4*$A47+14),0)</f>
        <v>0</v>
      </c>
      <c r="V47" s="42">
        <f ca="1">IF(Analyse!$E$3="X",INDIRECT("'DATA - økonomi'!V"&amp;4+15*$A47+4*$A47+0),0)+IF(Analyse!$E$4="X",INDIRECT("'DATA - økonomi'!V"&amp;4+15*$A47+4*$A47+1),0)+IF(Analyse!$E$104="X",INDIRECT("'DATA - økonomi'!V"&amp;4+15*$A47+4*$A47+2),0)+IF(Analyse!$E$105="X",INDIRECT("'DATA - økonomi'!V"&amp;4+15*$A47+4*$A47+3),0)+IF(Analyse!$E$106="X",INDIRECT("'DATA - økonomi'!V"&amp;4+15*$A47+4*$A47+4),0)+IF(Analyse!$E$107="X",INDIRECT("'DATA - økonomi'!V"&amp;4+15*$A47+4*$A47+5),0)+IF(Analyse!$E$108="X",INDIRECT("'DATA - økonomi'!V"&amp;4+15*$A47+4*$A47+6),0)+IF(Analyse!$E$109="X",INDIRECT("'DATA - økonomi'!V"&amp;4+15*$A47+4*$A47+7),0)+IF(Analyse!$E$110="X",INDIRECT("'DATA - økonomi'!V"&amp;4+15*$A47+4*$A47+8),0)+IF(Analyse!$E$111="X",INDIRECT("'DATA - økonomi'!V"&amp;4+15*$A47+4*$A47+9),0)+IF(Analyse!$E$112="X",INDIRECT("'DATA - økonomi'!V"&amp;4+15*$A47+4*$A47+10),0)+IF(Analyse!$E$115="X",INDIRECT("'DATA - økonomi'!V"&amp;4+15*$A47+4*$A47+11),0)+IF(Analyse!$E$116="X",INDIRECT("'DATA - økonomi'!V"&amp;4+15*$A47+4*$A47+12),0)+IF(Analyse!$E$117="X",INDIRECT("'DATA - økonomi'!V"&amp;4+15*$A47+4*$A47+13),0)+IF(Analyse!$E$129="X",INDIRECT("'DATA - økonomi'!V"&amp;4+15*$A47+4*$A47+14),0)</f>
        <v>0</v>
      </c>
      <c r="W47" s="42">
        <f ca="1">IF(Analyse!$E$3="X",INDIRECT("'DATA - økonomi'!W"&amp;4+15*$A47+4*$A47+0),0)+IF(Analyse!$E$4="X",INDIRECT("'DATA - økonomi'!W"&amp;4+15*$A47+4*$A47+1),0)+IF(Analyse!$E$104="X",INDIRECT("'DATA - økonomi'!W"&amp;4+15*$A47+4*$A47+2),0)+IF(Analyse!$E$105="X",INDIRECT("'DATA - økonomi'!W"&amp;4+15*$A47+4*$A47+3),0)+IF(Analyse!$E$106="X",INDIRECT("'DATA - økonomi'!W"&amp;4+15*$A47+4*$A47+4),0)+IF(Analyse!$E$107="X",INDIRECT("'DATA - økonomi'!W"&amp;4+15*$A47+4*$A47+5),0)+IF(Analyse!$E$108="X",INDIRECT("'DATA - økonomi'!W"&amp;4+15*$A47+4*$A47+6),0)+IF(Analyse!$E$109="X",INDIRECT("'DATA - økonomi'!W"&amp;4+15*$A47+4*$A47+7),0)+IF(Analyse!$E$110="X",INDIRECT("'DATA - økonomi'!W"&amp;4+15*$A47+4*$A47+8),0)+IF(Analyse!$E$111="X",INDIRECT("'DATA - økonomi'!W"&amp;4+15*$A47+4*$A47+9),0)+IF(Analyse!$E$112="X",INDIRECT("'DATA - økonomi'!W"&amp;4+15*$A47+4*$A47+10),0)+IF(Analyse!$E$115="X",INDIRECT("'DATA - økonomi'!W"&amp;4+15*$A47+4*$A47+11),0)+IF(Analyse!$E$116="X",INDIRECT("'DATA - økonomi'!W"&amp;4+15*$A47+4*$A47+12),0)+IF(Analyse!$E$117="X",INDIRECT("'DATA - økonomi'!W"&amp;4+15*$A47+4*$A47+13),0)+IF(Analyse!$E$129="X",INDIRECT("'DATA - økonomi'!W"&amp;4+15*$A47+4*$A47+14),0)</f>
        <v>0</v>
      </c>
      <c r="X47" s="42">
        <f ca="1">IF(Analyse!$E$3="X",INDIRECT("'DATA - økonomi'!X"&amp;4+15*$A47+4*$A47+0),0)+IF(Analyse!$E$4="X",INDIRECT("'DATA - økonomi'!X"&amp;4+15*$A47+4*$A47+1),0)+IF(Analyse!$E$104="X",INDIRECT("'DATA - økonomi'!X"&amp;4+15*$A47+4*$A47+2),0)+IF(Analyse!$E$105="X",INDIRECT("'DATA - økonomi'!X"&amp;4+15*$A47+4*$A47+3),0)+IF(Analyse!$E$106="X",INDIRECT("'DATA - økonomi'!X"&amp;4+15*$A47+4*$A47+4),0)+IF(Analyse!$E$107="X",INDIRECT("'DATA - økonomi'!X"&amp;4+15*$A47+4*$A47+5),0)+IF(Analyse!$E$108="X",INDIRECT("'DATA - økonomi'!X"&amp;4+15*$A47+4*$A47+6),0)+IF(Analyse!$E$109="X",INDIRECT("'DATA - økonomi'!X"&amp;4+15*$A47+4*$A47+7),0)+IF(Analyse!$E$110="X",INDIRECT("'DATA - økonomi'!X"&amp;4+15*$A47+4*$A47+8),0)+IF(Analyse!$E$111="X",INDIRECT("'DATA - økonomi'!X"&amp;4+15*$A47+4*$A47+9),0)+IF(Analyse!$E$112="X",INDIRECT("'DATA - økonomi'!X"&amp;4+15*$A47+4*$A47+10),0)+IF(Analyse!$E$115="X",INDIRECT("'DATA - økonomi'!X"&amp;4+15*$A47+4*$A47+11),0)+IF(Analyse!$E$116="X",INDIRECT("'DATA - økonomi'!X"&amp;4+15*$A47+4*$A47+12),0)+IF(Analyse!$E$117="X",INDIRECT("'DATA - økonomi'!X"&amp;4+15*$A47+4*$A47+13),0)+IF(Analyse!$E$129="X",INDIRECT("'DATA - økonomi'!X"&amp;4+15*$A47+4*$A47+14),0)</f>
        <v>0</v>
      </c>
      <c r="Y47" s="42">
        <f ca="1">IF(Analyse!$E$3="X",INDIRECT("'DATA - økonomi'!Y"&amp;4+15*$A47+4*$A47+0),0)+IF(Analyse!$E$4="X",INDIRECT("'DATA - økonomi'!Y"&amp;4+15*$A47+4*$A47+1),0)+IF(Analyse!$E$104="X",INDIRECT("'DATA - økonomi'!Y"&amp;4+15*$A47+4*$A47+2),0)+IF(Analyse!$E$105="X",INDIRECT("'DATA - økonomi'!Y"&amp;4+15*$A47+4*$A47+3),0)+IF(Analyse!$E$106="X",INDIRECT("'DATA - økonomi'!Y"&amp;4+15*$A47+4*$A47+4),0)+IF(Analyse!$E$107="X",INDIRECT("'DATA - økonomi'!Y"&amp;4+15*$A47+4*$A47+5),0)+IF(Analyse!$E$108="X",INDIRECT("'DATA - økonomi'!Y"&amp;4+15*$A47+4*$A47+6),0)+IF(Analyse!$E$109="X",INDIRECT("'DATA - økonomi'!Y"&amp;4+15*$A47+4*$A47+7),0)+IF(Analyse!$E$110="X",INDIRECT("'DATA - økonomi'!Y"&amp;4+15*$A47+4*$A47+8),0)+IF(Analyse!$E$111="X",INDIRECT("'DATA - økonomi'!Y"&amp;4+15*$A47+4*$A47+9),0)+IF(Analyse!$E$112="X",INDIRECT("'DATA - økonomi'!Y"&amp;4+15*$A47+4*$A47+10),0)+IF(Analyse!$E$115="X",INDIRECT("'DATA - økonomi'!Y"&amp;4+15*$A47+4*$A47+11),0)+IF(Analyse!$E$116="X",INDIRECT("'DATA - økonomi'!Y"&amp;4+15*$A47+4*$A47+12),0)+IF(Analyse!$E$117="X",INDIRECT("'DATA - økonomi'!Y"&amp;4+15*$A47+4*$A47+13),0)+IF(Analyse!$E$129="X",INDIRECT("'DATA - økonomi'!Y"&amp;4+15*$A47+4*$A47+14),0)</f>
        <v>0</v>
      </c>
      <c r="Z47" s="42">
        <f ca="1">IF(Analyse!$E$3="X",INDIRECT("'DATA - økonomi'!Z"&amp;4+15*$A47+4*$A47+0),0)+IF(Analyse!$E$4="X",INDIRECT("'DATA - økonomi'!Z"&amp;4+15*$A47+4*$A47+1),0)+IF(Analyse!$E$104="X",INDIRECT("'DATA - økonomi'!Z"&amp;4+15*$A47+4*$A47+2),0)+IF(Analyse!$E$105="X",INDIRECT("'DATA - økonomi'!Z"&amp;4+15*$A47+4*$A47+3),0)+IF(Analyse!$E$106="X",INDIRECT("'DATA - økonomi'!Z"&amp;4+15*$A47+4*$A47+4),0)+IF(Analyse!$E$107="X",INDIRECT("'DATA - økonomi'!Z"&amp;4+15*$A47+4*$A47+5),0)+IF(Analyse!$E$108="X",INDIRECT("'DATA - økonomi'!Z"&amp;4+15*$A47+4*$A47+6),0)+IF(Analyse!$E$109="X",INDIRECT("'DATA - økonomi'!Z"&amp;4+15*$A47+4*$A47+7),0)+IF(Analyse!$E$110="X",INDIRECT("'DATA - økonomi'!Z"&amp;4+15*$A47+4*$A47+8),0)+IF(Analyse!$E$111="X",INDIRECT("'DATA - økonomi'!Z"&amp;4+15*$A47+4*$A47+9),0)+IF(Analyse!$E$112="X",INDIRECT("'DATA - økonomi'!Z"&amp;4+15*$A47+4*$A47+10),0)+IF(Analyse!$E$115="X",INDIRECT("'DATA - økonomi'!Z"&amp;4+15*$A47+4*$A47+11),0)+IF(Analyse!$E$116="X",INDIRECT("'DATA - økonomi'!Z"&amp;4+15*$A47+4*$A47+12),0)+IF(Analyse!$E$117="X",INDIRECT("'DATA - økonomi'!Z"&amp;4+15*$A47+4*$A47+13),0)+IF(Analyse!$E$129="X",INDIRECT("'DATA - økonomi'!Z"&amp;4+15*$A47+4*$A47+14),0)</f>
        <v>0</v>
      </c>
      <c r="AA47" s="36"/>
      <c r="AB47" s="41" t="s">
        <v>55</v>
      </c>
      <c r="AC47" s="42">
        <f ca="1">IF(Analyse!$E$3="X",INDIRECT("'DATA - økonomi'!AC"&amp;4+15*$A47+4*$A47+0),0)+IF(Analyse!$E$4="X",INDIRECT("'DATA - økonomi'!AC"&amp;4+15*$A47+4*$A47+1),0)+IF(Analyse!$E$104="X",INDIRECT("'DATA - økonomi'!AC"&amp;4+15*$A47+4*$A47+2),0)+IF(Analyse!$E$105="X",INDIRECT("'DATA - økonomi'!AC"&amp;4+15*$A47+4*$A47+3),0)+IF(Analyse!$E$106="X",INDIRECT("'DATA - økonomi'!AC"&amp;4+15*$A47+4*$A47+4),0)+IF(Analyse!$E$107="X",INDIRECT("'DATA - økonomi'!AC"&amp;4+15*$A47+4*$A47+5),0)+IF(Analyse!$E$108="X",INDIRECT("'DATA - økonomi'!AC"&amp;4+15*$A47+4*$A47+6),0)+IF(Analyse!$E$109="X",INDIRECT("'DATA - økonomi'!AC"&amp;4+15*$A47+4*$A47+7),0)+IF(Analyse!$E$110="X",INDIRECT("'DATA - økonomi'!AC"&amp;4+15*$A47+4*$A47+8),0)+IF(Analyse!$E$111="X",INDIRECT("'DATA - økonomi'!AC"&amp;4+15*$A47+4*$A47+9),0)+IF(Analyse!$E$112="X",INDIRECT("'DATA - økonomi'!AC"&amp;4+15*$A47+4*$A47+10),0)+IF(Analyse!$E$115="X",INDIRECT("'DATA - økonomi'!AC"&amp;4+15*$A47+4*$A47+11),0)+IF(Analyse!$E$116="X",INDIRECT("'DATA - økonomi'!AC"&amp;4+15*$A47+4*$A47+12),0)+IF(Analyse!$E$117="X",INDIRECT("'DATA - økonomi'!AC"&amp;4+15*$A47+4*$A47+13),0)+IF(Analyse!$E$129="X",INDIRECT("'DATA - økonomi'!AC"&amp;4+15*$A47+4*$A47+14),0)</f>
        <v>0</v>
      </c>
      <c r="AD47" s="42">
        <f ca="1">IF(Analyse!$E$3="X",INDIRECT("'DATA - økonomi'!AD"&amp;4+15*$A47+4*$A47+0),0)+IF(Analyse!$E$4="X",INDIRECT("'DATA - økonomi'!AD"&amp;4+15*$A47+4*$A47+1),0)+IF(Analyse!$E$104="X",INDIRECT("'DATA - økonomi'!AD"&amp;4+15*$A47+4*$A47+2),0)+IF(Analyse!$E$105="X",INDIRECT("'DATA - økonomi'!AD"&amp;4+15*$A47+4*$A47+3),0)+IF(Analyse!$E$106="X",INDIRECT("'DATA - økonomi'!AD"&amp;4+15*$A47+4*$A47+4),0)+IF(Analyse!$E$107="X",INDIRECT("'DATA - økonomi'!AD"&amp;4+15*$A47+4*$A47+5),0)+IF(Analyse!$E$108="X",INDIRECT("'DATA - økonomi'!AD"&amp;4+15*$A47+4*$A47+6),0)+IF(Analyse!$E$109="X",INDIRECT("'DATA - økonomi'!AD"&amp;4+15*$A47+4*$A47+7),0)+IF(Analyse!$E$110="X",INDIRECT("'DATA - økonomi'!AD"&amp;4+15*$A47+4*$A47+8),0)+IF(Analyse!$E$111="X",INDIRECT("'DATA - økonomi'!AD"&amp;4+15*$A47+4*$A47+9),0)+IF(Analyse!$E$112="X",INDIRECT("'DATA - økonomi'!AD"&amp;4+15*$A47+4*$A47+10),0)+IF(Analyse!$E$115="X",INDIRECT("'DATA - økonomi'!AD"&amp;4+15*$A47+4*$A47+11),0)+IF(Analyse!$E$116="X",INDIRECT("'DATA - økonomi'!AD"&amp;4+15*$A47+4*$A47+12),0)+IF(Analyse!$E$117="X",INDIRECT("'DATA - økonomi'!AD"&amp;4+15*$A47+4*$A47+13),0)+IF(Analyse!$E$129="X",INDIRECT("'DATA - økonomi'!AD"&amp;4+15*$A47+4*$A47+14),0)</f>
        <v>0</v>
      </c>
      <c r="AE47" s="42">
        <f ca="1">IF(Analyse!$E$3="X",INDIRECT("'DATA - økonomi'!AE"&amp;4+15*$A47+4*$A47+0),0)+IF(Analyse!$E$4="X",INDIRECT("'DATA - økonomi'!AE"&amp;4+15*$A47+4*$A47+1),0)+IF(Analyse!$E$104="X",INDIRECT("'DATA - økonomi'!AE"&amp;4+15*$A47+4*$A47+2),0)+IF(Analyse!$E$105="X",INDIRECT("'DATA - økonomi'!AE"&amp;4+15*$A47+4*$A47+3),0)+IF(Analyse!$E$106="X",INDIRECT("'DATA - økonomi'!AE"&amp;4+15*$A47+4*$A47+4),0)+IF(Analyse!$E$107="X",INDIRECT("'DATA - økonomi'!AE"&amp;4+15*$A47+4*$A47+5),0)+IF(Analyse!$E$108="X",INDIRECT("'DATA - økonomi'!AE"&amp;4+15*$A47+4*$A47+6),0)+IF(Analyse!$E$109="X",INDIRECT("'DATA - økonomi'!AE"&amp;4+15*$A47+4*$A47+7),0)+IF(Analyse!$E$110="X",INDIRECT("'DATA - økonomi'!AE"&amp;4+15*$A47+4*$A47+8),0)+IF(Analyse!$E$111="X",INDIRECT("'DATA - økonomi'!AE"&amp;4+15*$A47+4*$A47+9),0)+IF(Analyse!$E$112="X",INDIRECT("'DATA - økonomi'!AE"&amp;4+15*$A47+4*$A47+10),0)+IF(Analyse!$E$115="X",INDIRECT("'DATA - økonomi'!AE"&amp;4+15*$A47+4*$A47+11),0)+IF(Analyse!$E$116="X",INDIRECT("'DATA - økonomi'!AE"&amp;4+15*$A47+4*$A47+12),0)+IF(Analyse!$E$117="X",INDIRECT("'DATA - økonomi'!AE"&amp;4+15*$A47+4*$A47+13),0)+IF(Analyse!$E$129="X",INDIRECT("'DATA - økonomi'!AE"&amp;4+15*$A47+4*$A47+14),0)</f>
        <v>0</v>
      </c>
      <c r="AF47" s="42">
        <f ca="1">IF(Analyse!$E$3="X",INDIRECT("'DATA - økonomi'!AF"&amp;4+15*$A47+4*$A47+0),0)+IF(Analyse!$E$4="X",INDIRECT("'DATA - økonomi'!AF"&amp;4+15*$A47+4*$A47+1),0)+IF(Analyse!$E$104="X",INDIRECT("'DATA - økonomi'!AF"&amp;4+15*$A47+4*$A47+2),0)+IF(Analyse!$E$105="X",INDIRECT("'DATA - økonomi'!AF"&amp;4+15*$A47+4*$A47+3),0)+IF(Analyse!$E$106="X",INDIRECT("'DATA - økonomi'!AF"&amp;4+15*$A47+4*$A47+4),0)+IF(Analyse!$E$107="X",INDIRECT("'DATA - økonomi'!AF"&amp;4+15*$A47+4*$A47+5),0)+IF(Analyse!$E$108="X",INDIRECT("'DATA - økonomi'!AF"&amp;4+15*$A47+4*$A47+6),0)+IF(Analyse!$E$109="X",INDIRECT("'DATA - økonomi'!AF"&amp;4+15*$A47+4*$A47+7),0)+IF(Analyse!$E$110="X",INDIRECT("'DATA - økonomi'!AF"&amp;4+15*$A47+4*$A47+8),0)+IF(Analyse!$E$111="X",INDIRECT("'DATA - økonomi'!AF"&amp;4+15*$A47+4*$A47+9),0)+IF(Analyse!$E$112="X",INDIRECT("'DATA - økonomi'!AF"&amp;4+15*$A47+4*$A47+10),0)+IF(Analyse!$E$115="X",INDIRECT("'DATA - økonomi'!AF"&amp;4+15*$A47+4*$A47+11),0)+IF(Analyse!$E$116="X",INDIRECT("'DATA - økonomi'!AF"&amp;4+15*$A47+4*$A47+12),0)+IF(Analyse!$E$117="X",INDIRECT("'DATA - økonomi'!AF"&amp;4+15*$A47+4*$A47+13),0)+IF(Analyse!$E$129="X",INDIRECT("'DATA - økonomi'!AF"&amp;4+15*$A47+4*$A47+14),0)</f>
        <v>0</v>
      </c>
      <c r="AG47" s="42">
        <f ca="1">IF(Analyse!$E$3="X",INDIRECT("'DATA - økonomi'!AG"&amp;4+15*$A47+4*$A47+0),0)+IF(Analyse!$E$4="X",INDIRECT("'DATA - økonomi'!AG"&amp;4+15*$A47+4*$A47+1),0)+IF(Analyse!$E$104="X",INDIRECT("'DATA - økonomi'!AG"&amp;4+15*$A47+4*$A47+2),0)+IF(Analyse!$E$105="X",INDIRECT("'DATA - økonomi'!AG"&amp;4+15*$A47+4*$A47+3),0)+IF(Analyse!$E$106="X",INDIRECT("'DATA - økonomi'!AG"&amp;4+15*$A47+4*$A47+4),0)+IF(Analyse!$E$107="X",INDIRECT("'DATA - økonomi'!AG"&amp;4+15*$A47+4*$A47+5),0)+IF(Analyse!$E$108="X",INDIRECT("'DATA - økonomi'!AG"&amp;4+15*$A47+4*$A47+6),0)+IF(Analyse!$E$109="X",INDIRECT("'DATA - økonomi'!AG"&amp;4+15*$A47+4*$A47+7),0)+IF(Analyse!$E$110="X",INDIRECT("'DATA - økonomi'!AG"&amp;4+15*$A47+4*$A47+8),0)+IF(Analyse!$E$111="X",INDIRECT("'DATA - økonomi'!AG"&amp;4+15*$A47+4*$A47+9),0)+IF(Analyse!$E$112="X",INDIRECT("'DATA - økonomi'!AG"&amp;4+15*$A47+4*$A47+10),0)+IF(Analyse!$E$115="X",INDIRECT("'DATA - økonomi'!AG"&amp;4+15*$A47+4*$A47+11),0)+IF(Analyse!$E$116="X",INDIRECT("'DATA - økonomi'!AG"&amp;4+15*$A47+4*$A47+12),0)+IF(Analyse!$E$117="X",INDIRECT("'DATA - økonomi'!AG"&amp;4+15*$A47+4*$A47+13),0)+IF(Analyse!$E$129="X",INDIRECT("'DATA - økonomi'!AG"&amp;4+15*$A47+4*$A47+14),0)</f>
        <v>0</v>
      </c>
      <c r="AH47" s="42">
        <f ca="1">IF(Analyse!$E$3="X",INDIRECT("'DATA - økonomi'!AH"&amp;4+15*$A47+4*$A47+0),0)+IF(Analyse!$E$4="X",INDIRECT("'DATA - økonomi'!AH"&amp;4+15*$A47+4*$A47+1),0)+IF(Analyse!$E$104="X",INDIRECT("'DATA - økonomi'!AH"&amp;4+15*$A47+4*$A47+2),0)+IF(Analyse!$E$105="X",INDIRECT("'DATA - økonomi'!AH"&amp;4+15*$A47+4*$A47+3),0)+IF(Analyse!$E$106="X",INDIRECT("'DATA - økonomi'!AH"&amp;4+15*$A47+4*$A47+4),0)+IF(Analyse!$E$107="X",INDIRECT("'DATA - økonomi'!AH"&amp;4+15*$A47+4*$A47+5),0)+IF(Analyse!$E$108="X",INDIRECT("'DATA - økonomi'!AH"&amp;4+15*$A47+4*$A47+6),0)+IF(Analyse!$E$109="X",INDIRECT("'DATA - økonomi'!AH"&amp;4+15*$A47+4*$A47+7),0)+IF(Analyse!$E$110="X",INDIRECT("'DATA - økonomi'!AH"&amp;4+15*$A47+4*$A47+8),0)+IF(Analyse!$E$111="X",INDIRECT("'DATA - økonomi'!AH"&amp;4+15*$A47+4*$A47+9),0)+IF(Analyse!$E$112="X",INDIRECT("'DATA - økonomi'!AH"&amp;4+15*$A47+4*$A47+10),0)+IF(Analyse!$E$115="X",INDIRECT("'DATA - økonomi'!AH"&amp;4+15*$A47+4*$A47+11),0)+IF(Analyse!$E$116="X",INDIRECT("'DATA - økonomi'!AH"&amp;4+15*$A47+4*$A47+12),0)+IF(Analyse!$E$117="X",INDIRECT("'DATA - økonomi'!AH"&amp;4+15*$A47+4*$A47+13),0)+IF(Analyse!$E$129="X",INDIRECT("'DATA - økonomi'!AH"&amp;4+15*$A47+4*$A47+14),0)</f>
        <v>0</v>
      </c>
      <c r="AI47" s="42">
        <f ca="1">IF(Analyse!$E$3="X",INDIRECT("'DATA - økonomi'!AI"&amp;4+15*$A47+4*$A47+0),0)+IF(Analyse!$E$4="X",INDIRECT("'DATA - økonomi'!AI"&amp;4+15*$A47+4*$A47+1),0)+IF(Analyse!$E$104="X",INDIRECT("'DATA - økonomi'!AI"&amp;4+15*$A47+4*$A47+2),0)+IF(Analyse!$E$105="X",INDIRECT("'DATA - økonomi'!AI"&amp;4+15*$A47+4*$A47+3),0)+IF(Analyse!$E$106="X",INDIRECT("'DATA - økonomi'!AI"&amp;4+15*$A47+4*$A47+4),0)+IF(Analyse!$E$107="X",INDIRECT("'DATA - økonomi'!AI"&amp;4+15*$A47+4*$A47+5),0)+IF(Analyse!$E$108="X",INDIRECT("'DATA - økonomi'!AI"&amp;4+15*$A47+4*$A47+6),0)+IF(Analyse!$E$109="X",INDIRECT("'DATA - økonomi'!AI"&amp;4+15*$A47+4*$A47+7),0)+IF(Analyse!$E$110="X",INDIRECT("'DATA - økonomi'!AI"&amp;4+15*$A47+4*$A47+8),0)+IF(Analyse!$E$111="X",INDIRECT("'DATA - økonomi'!AI"&amp;4+15*$A47+4*$A47+9),0)+IF(Analyse!$E$112="X",INDIRECT("'DATA - økonomi'!AI"&amp;4+15*$A47+4*$A47+10),0)+IF(Analyse!$E$115="X",INDIRECT("'DATA - økonomi'!AI"&amp;4+15*$A47+4*$A47+11),0)+IF(Analyse!$E$116="X",INDIRECT("'DATA - økonomi'!AI"&amp;4+15*$A47+4*$A47+12),0)+IF(Analyse!$E$117="X",INDIRECT("'DATA - økonomi'!AI"&amp;4+15*$A47+4*$A47+13),0)+IF(Analyse!$E$129="X",INDIRECT("'DATA - økonomi'!AI"&amp;4+15*$A47+4*$A47+14),0)</f>
        <v>0</v>
      </c>
      <c r="AJ47" s="42">
        <f ca="1">IF(Analyse!$E$3="X",INDIRECT("'DATA - økonomi'!AJ"&amp;4+15*$A47+4*$A47+0),0)+IF(Analyse!$E$4="X",INDIRECT("'DATA - økonomi'!AJ"&amp;4+15*$A47+4*$A47+1),0)+IF(Analyse!$E$104="X",INDIRECT("'DATA - økonomi'!AJ"&amp;4+15*$A47+4*$A47+2),0)+IF(Analyse!$E$105="X",INDIRECT("'DATA - økonomi'!AJ"&amp;4+15*$A47+4*$A47+3),0)+IF(Analyse!$E$106="X",INDIRECT("'DATA - økonomi'!AJ"&amp;4+15*$A47+4*$A47+4),0)+IF(Analyse!$E$107="X",INDIRECT("'DATA - økonomi'!AJ"&amp;4+15*$A47+4*$A47+5),0)+IF(Analyse!$E$108="X",INDIRECT("'DATA - økonomi'!AJ"&amp;4+15*$A47+4*$A47+6),0)+IF(Analyse!$E$109="X",INDIRECT("'DATA - økonomi'!AJ"&amp;4+15*$A47+4*$A47+7),0)+IF(Analyse!$E$110="X",INDIRECT("'DATA - økonomi'!AJ"&amp;4+15*$A47+4*$A47+8),0)+IF(Analyse!$E$111="X",INDIRECT("'DATA - økonomi'!AJ"&amp;4+15*$A47+4*$A47+9),0)+IF(Analyse!$E$112="X",INDIRECT("'DATA - økonomi'!AJ"&amp;4+15*$A47+4*$A47+10),0)+IF(Analyse!$E$115="X",INDIRECT("'DATA - økonomi'!AJ"&amp;4+15*$A47+4*$A47+11),0)+IF(Analyse!$E$116="X",INDIRECT("'DATA - økonomi'!AJ"&amp;4+15*$A47+4*$A47+12),0)+IF(Analyse!$E$117="X",INDIRECT("'DATA - økonomi'!AJ"&amp;4+15*$A47+4*$A47+13),0)+IF(Analyse!$E$129="X",INDIRECT("'DATA - økonomi'!AJ"&amp;4+15*$A47+4*$A47+14),0)</f>
        <v>0</v>
      </c>
      <c r="AK47" s="42">
        <f ca="1">IF(Analyse!$E$3="X",INDIRECT("'DATA - økonomi'!AK"&amp;4+15*$A47+4*$A47+0),0)+IF(Analyse!$E$4="X",INDIRECT("'DATA - økonomi'!AK"&amp;4+15*$A47+4*$A47+1),0)+IF(Analyse!$E$104="X",INDIRECT("'DATA - økonomi'!AK"&amp;4+15*$A47+4*$A47+2),0)+IF(Analyse!$E$105="X",INDIRECT("'DATA - økonomi'!AK"&amp;4+15*$A47+4*$A47+3),0)+IF(Analyse!$E$106="X",INDIRECT("'DATA - økonomi'!AK"&amp;4+15*$A47+4*$A47+4),0)+IF(Analyse!$E$107="X",INDIRECT("'DATA - økonomi'!AK"&amp;4+15*$A47+4*$A47+5),0)+IF(Analyse!$E$108="X",INDIRECT("'DATA - økonomi'!AK"&amp;4+15*$A47+4*$A47+6),0)+IF(Analyse!$E$109="X",INDIRECT("'DATA - økonomi'!AK"&amp;4+15*$A47+4*$A47+7),0)+IF(Analyse!$E$110="X",INDIRECT("'DATA - økonomi'!AK"&amp;4+15*$A47+4*$A47+8),0)+IF(Analyse!$E$111="X",INDIRECT("'DATA - økonomi'!AK"&amp;4+15*$A47+4*$A47+9),0)+IF(Analyse!$E$112="X",INDIRECT("'DATA - økonomi'!AK"&amp;4+15*$A47+4*$A47+10),0)+IF(Analyse!$E$115="X",INDIRECT("'DATA - økonomi'!AK"&amp;4+15*$A47+4*$A47+11),0)+IF(Analyse!$E$116="X",INDIRECT("'DATA - økonomi'!AK"&amp;4+15*$A47+4*$A47+12),0)+IF(Analyse!$E$117="X",INDIRECT("'DATA - økonomi'!AK"&amp;4+15*$A47+4*$A47+13),0)+IF(Analyse!$E$129="X",INDIRECT("'DATA - økonomi'!AK"&amp;4+15*$A47+4*$A47+14),0)</f>
        <v>0</v>
      </c>
      <c r="AL47" s="42">
        <f ca="1">IF(Analyse!$E$3="X",INDIRECT("'DATA - økonomi'!AL"&amp;4+15*$A47+4*$A47+0),0)+IF(Analyse!$E$4="X",INDIRECT("'DATA - økonomi'!AL"&amp;4+15*$A47+4*$A47+1),0)+IF(Analyse!$E$104="X",INDIRECT("'DATA - økonomi'!AL"&amp;4+15*$A47+4*$A47+2),0)+IF(Analyse!$E$105="X",INDIRECT("'DATA - økonomi'!AL"&amp;4+15*$A47+4*$A47+3),0)+IF(Analyse!$E$106="X",INDIRECT("'DATA - økonomi'!AL"&amp;4+15*$A47+4*$A47+4),0)+IF(Analyse!$E$107="X",INDIRECT("'DATA - økonomi'!AL"&amp;4+15*$A47+4*$A47+5),0)+IF(Analyse!$E$108="X",INDIRECT("'DATA - økonomi'!AL"&amp;4+15*$A47+4*$A47+6),0)+IF(Analyse!$E$109="X",INDIRECT("'DATA - økonomi'!AL"&amp;4+15*$A47+4*$A47+7),0)+IF(Analyse!$E$110="X",INDIRECT("'DATA - økonomi'!AL"&amp;4+15*$A47+4*$A47+8),0)+IF(Analyse!$E$111="X",INDIRECT("'DATA - økonomi'!AL"&amp;4+15*$A47+4*$A47+9),0)+IF(Analyse!$E$112="X",INDIRECT("'DATA - økonomi'!AL"&amp;4+15*$A47+4*$A47+10),0)+IF(Analyse!$E$115="X",INDIRECT("'DATA - økonomi'!AL"&amp;4+15*$A47+4*$A47+11),0)+IF(Analyse!$E$116="X",INDIRECT("'DATA - økonomi'!AL"&amp;4+15*$A47+4*$A47+12),0)+IF(Analyse!$E$117="X",INDIRECT("'DATA - økonomi'!AL"&amp;4+15*$A47+4*$A47+13),0)+IF(Analyse!$E$129="X",INDIRECT("'DATA - økonomi'!AL"&amp;4+15*$A47+4*$A47+14),0)</f>
        <v>0</v>
      </c>
      <c r="AM47" s="36"/>
      <c r="AN47" s="41" t="s">
        <v>55</v>
      </c>
      <c r="AO47" s="42">
        <f t="shared" ca="1" si="10"/>
        <v>13671.757</v>
      </c>
      <c r="AP47" s="42">
        <f t="shared" ca="1" si="11"/>
        <v>13919.361999999999</v>
      </c>
      <c r="AQ47" s="42">
        <f t="shared" ca="1" si="12"/>
        <v>13671.757</v>
      </c>
      <c r="AR47" s="42">
        <f t="shared" ca="1" si="13"/>
        <v>13919.361999999999</v>
      </c>
      <c r="AS47" s="42">
        <f t="shared" ca="1" si="14"/>
        <v>14140.05</v>
      </c>
      <c r="AT47" s="42">
        <f t="shared" ca="1" si="15"/>
        <v>14286.761999999999</v>
      </c>
      <c r="AU47" s="42">
        <f t="shared" ca="1" si="16"/>
        <v>14449.284000000001</v>
      </c>
      <c r="AV47" s="42">
        <f t="shared" ca="1" si="17"/>
        <v>14574.392</v>
      </c>
      <c r="AW47" s="42">
        <f t="shared" ca="1" si="18"/>
        <v>14547.763999999999</v>
      </c>
      <c r="AX47" s="42">
        <f t="shared" ca="1" si="19"/>
        <v>14575.025999999998</v>
      </c>
      <c r="AY47" s="36"/>
    </row>
    <row r="48" spans="1:51" x14ac:dyDescent="0.25">
      <c r="A48" s="38">
        <v>44</v>
      </c>
      <c r="B48" s="41" t="s">
        <v>56</v>
      </c>
      <c r="C48" s="42">
        <f ca="1">IF(Analyse!$E$3="X",INDIRECT("'DATA - økonomi'!C"&amp;4+15*$A48+4*$A48+0),0)+IF(Analyse!$E$4="X",INDIRECT("'DATA - økonomi'!C"&amp;4+15*$A48+4*$A48+1),0)+IF(Analyse!$E$104="X",INDIRECT("'DATA - økonomi'!C"&amp;4+15*$A48+4*$A48+2),0)+IF(Analyse!$E$105="X",INDIRECT("'DATA - økonomi'!C"&amp;4+15*$A48+4*$A48+3),0)+IF(Analyse!$E$106="X",INDIRECT("'DATA - økonomi'!C"&amp;4+15*$A48+4*$A48+4),0)+IF(Analyse!$E$107="X",INDIRECT("'DATA - økonomi'!C"&amp;4+15*$A48+4*$A48+5),0)+IF(Analyse!$E$108="X",INDIRECT("'DATA - økonomi'!C"&amp;4+15*$A48+4*$A48+6),0)+IF(Analyse!$E$109="X",INDIRECT("'DATA - økonomi'!C"&amp;4+15*$A48+4*$A48+7),0)+IF(Analyse!$E$110="X",INDIRECT("'DATA - økonomi'!C"&amp;4+15*$A48+4*$A48+8),0)+IF(Analyse!$E$111="X",INDIRECT("'DATA - økonomi'!C"&amp;4+15*$A48+4*$A48+9),0)+IF(Analyse!$E$112="X",INDIRECT("'DATA - økonomi'!C"&amp;4+15*$A48+4*$A48+10),0)+IF(Analyse!$E$115="X",INDIRECT("'DATA - økonomi'!C"&amp;4+15*$A48+4*$A48+11),0)+IF(Analyse!$E$116="X",INDIRECT("'DATA - økonomi'!C"&amp;4+15*$A48+4*$A48+12),0)+IF(Analyse!$E$117="X",INDIRECT("'DATA - økonomi'!C"&amp;4+15*$A48+4*$A48+13),0)+IF(Analyse!$E$129="X",INDIRECT("'DATA - økonomi'!C"&amp;4+15*$A48+4*$A48+14),0)</f>
        <v>0</v>
      </c>
      <c r="D48" s="42">
        <f ca="1">IF(Analyse!$E$3="X",INDIRECT("'DATA - økonomi'!D"&amp;4+15*$A48+4*$A48+0),0)+IF(Analyse!$E$4="X",INDIRECT("'DATA - økonomi'!D"&amp;4+15*$A48+4*$A48+1),0)+IF(Analyse!$E$104="X",INDIRECT("'DATA - økonomi'!D"&amp;4+15*$A48+4*$A48+2),0)+IF(Analyse!$E$105="X",INDIRECT("'DATA - økonomi'!D"&amp;4+15*$A48+4*$A48+3),0)+IF(Analyse!$E$106="X",INDIRECT("'DATA - økonomi'!D"&amp;4+15*$A48+4*$A48+4),0)+IF(Analyse!$E$107="X",INDIRECT("'DATA - økonomi'!D"&amp;4+15*$A48+4*$A48+5),0)+IF(Analyse!$E$108="X",INDIRECT("'DATA - økonomi'!D"&amp;4+15*$A48+4*$A48+6),0)+IF(Analyse!$E$109="X",INDIRECT("'DATA - økonomi'!D"&amp;4+15*$A48+4*$A48+7),0)+IF(Analyse!$E$110="X",INDIRECT("'DATA - økonomi'!D"&amp;4+15*$A48+4*$A48+8),0)+IF(Analyse!$E$111="X",INDIRECT("'DATA - økonomi'!D"&amp;4+15*$A48+4*$A48+9),0)+IF(Analyse!$E$112="X",INDIRECT("'DATA - økonomi'!D"&amp;4+15*$A48+4*$A48+10),0)+IF(Analyse!$E$115="X",INDIRECT("'DATA - økonomi'!D"&amp;4+15*$A48+4*$A48+11),0)+IF(Analyse!$E$116="X",INDIRECT("'DATA - økonomi'!D"&amp;4+15*$A48+4*$A48+12),0)+IF(Analyse!$E$117="X",INDIRECT("'DATA - økonomi'!D"&amp;4+15*$A48+4*$A48+13),0)+IF(Analyse!$E$129="X",INDIRECT("'DATA - økonomi'!D"&amp;4+15*$A48+4*$A48+14),0)</f>
        <v>0</v>
      </c>
      <c r="E48" s="42">
        <f ca="1">IF(Analyse!$E$3="X",INDIRECT("'DATA - økonomi'!E"&amp;4+15*$A48+4*$A48+0),0)+IF(Analyse!$E$4="X",INDIRECT("'DATA - økonomi'!E"&amp;4+15*$A48+4*$A48+1),0)+IF(Analyse!$E$104="X",INDIRECT("'DATA - økonomi'!E"&amp;4+15*$A48+4*$A48+2),0)+IF(Analyse!$E$105="X",INDIRECT("'DATA - økonomi'!E"&amp;4+15*$A48+4*$A48+3),0)+IF(Analyse!$E$106="X",INDIRECT("'DATA - økonomi'!E"&amp;4+15*$A48+4*$A48+4),0)+IF(Analyse!$E$107="X",INDIRECT("'DATA - økonomi'!E"&amp;4+15*$A48+4*$A48+5),0)+IF(Analyse!$E$108="X",INDIRECT("'DATA - økonomi'!E"&amp;4+15*$A48+4*$A48+6),0)+IF(Analyse!$E$109="X",INDIRECT("'DATA - økonomi'!E"&amp;4+15*$A48+4*$A48+7),0)+IF(Analyse!$E$110="X",INDIRECT("'DATA - økonomi'!E"&amp;4+15*$A48+4*$A48+8),0)+IF(Analyse!$E$111="X",INDIRECT("'DATA - økonomi'!E"&amp;4+15*$A48+4*$A48+9),0)+IF(Analyse!$E$112="X",INDIRECT("'DATA - økonomi'!E"&amp;4+15*$A48+4*$A48+10),0)+IF(Analyse!$E$115="X",INDIRECT("'DATA - økonomi'!E"&amp;4+15*$A48+4*$A48+11),0)+IF(Analyse!$E$116="X",INDIRECT("'DATA - økonomi'!E"&amp;4+15*$A48+4*$A48+12),0)+IF(Analyse!$E$117="X",INDIRECT("'DATA - økonomi'!E"&amp;4+15*$A48+4*$A48+13),0)+IF(Analyse!$E$129="X",INDIRECT("'DATA - økonomi'!E"&amp;4+15*$A48+4*$A48+14),0)</f>
        <v>0</v>
      </c>
      <c r="F48" s="42">
        <f ca="1">IF(Analyse!$E$3="X",INDIRECT("'DATA - økonomi'!F"&amp;4+15*$A48+4*$A48+0),0)+IF(Analyse!$E$4="X",INDIRECT("'DATA - økonomi'!F"&amp;4+15*$A48+4*$A48+1),0)+IF(Analyse!$E$104="X",INDIRECT("'DATA - økonomi'!F"&amp;4+15*$A48+4*$A48+2),0)+IF(Analyse!$E$105="X",INDIRECT("'DATA - økonomi'!F"&amp;4+15*$A48+4*$A48+3),0)+IF(Analyse!$E$106="X",INDIRECT("'DATA - økonomi'!F"&amp;4+15*$A48+4*$A48+4),0)+IF(Analyse!$E$107="X",INDIRECT("'DATA - økonomi'!F"&amp;4+15*$A48+4*$A48+5),0)+IF(Analyse!$E$108="X",INDIRECT("'DATA - økonomi'!F"&amp;4+15*$A48+4*$A48+6),0)+IF(Analyse!$E$109="X",INDIRECT("'DATA - økonomi'!F"&amp;4+15*$A48+4*$A48+7),0)+IF(Analyse!$E$110="X",INDIRECT("'DATA - økonomi'!F"&amp;4+15*$A48+4*$A48+8),0)+IF(Analyse!$E$111="X",INDIRECT("'DATA - økonomi'!F"&amp;4+15*$A48+4*$A48+9),0)+IF(Analyse!$E$112="X",INDIRECT("'DATA - økonomi'!F"&amp;4+15*$A48+4*$A48+10),0)+IF(Analyse!$E$115="X",INDIRECT("'DATA - økonomi'!F"&amp;4+15*$A48+4*$A48+11),0)+IF(Analyse!$E$116="X",INDIRECT("'DATA - økonomi'!F"&amp;4+15*$A48+4*$A48+12),0)+IF(Analyse!$E$117="X",INDIRECT("'DATA - økonomi'!F"&amp;4+15*$A48+4*$A48+13),0)+IF(Analyse!$E$129="X",INDIRECT("'DATA - økonomi'!F"&amp;4+15*$A48+4*$A48+14),0)</f>
        <v>0</v>
      </c>
      <c r="G48" s="42">
        <f ca="1">IF(Analyse!$E$3="X",INDIRECT("'DATA - økonomi'!G"&amp;4+15*$A48+4*$A48+0),0)+IF(Analyse!$E$4="X",INDIRECT("'DATA - økonomi'!G"&amp;4+15*$A48+4*$A48+1),0)+IF(Analyse!$E$104="X",INDIRECT("'DATA - økonomi'!G"&amp;4+15*$A48+4*$A48+2),0)+IF(Analyse!$E$105="X",INDIRECT("'DATA - økonomi'!G"&amp;4+15*$A48+4*$A48+3),0)+IF(Analyse!$E$106="X",INDIRECT("'DATA - økonomi'!G"&amp;4+15*$A48+4*$A48+4),0)+IF(Analyse!$E$107="X",INDIRECT("'DATA - økonomi'!G"&amp;4+15*$A48+4*$A48+5),0)+IF(Analyse!$E$108="X",INDIRECT("'DATA - økonomi'!G"&amp;4+15*$A48+4*$A48+6),0)+IF(Analyse!$E$109="X",INDIRECT("'DATA - økonomi'!G"&amp;4+15*$A48+4*$A48+7),0)+IF(Analyse!$E$110="X",INDIRECT("'DATA - økonomi'!G"&amp;4+15*$A48+4*$A48+8),0)+IF(Analyse!$E$111="X",INDIRECT("'DATA - økonomi'!G"&amp;4+15*$A48+4*$A48+9),0)+IF(Analyse!$E$112="X",INDIRECT("'DATA - økonomi'!G"&amp;4+15*$A48+4*$A48+10),0)+IF(Analyse!$E$115="X",INDIRECT("'DATA - økonomi'!G"&amp;4+15*$A48+4*$A48+11),0)+IF(Analyse!$E$116="X",INDIRECT("'DATA - økonomi'!G"&amp;4+15*$A48+4*$A48+12),0)+IF(Analyse!$E$117="X",INDIRECT("'DATA - økonomi'!G"&amp;4+15*$A48+4*$A48+13),0)+IF(Analyse!$E$129="X",INDIRECT("'DATA - økonomi'!G"&amp;4+15*$A48+4*$A48+14),0)</f>
        <v>0</v>
      </c>
      <c r="H48" s="42">
        <f ca="1">IF(Analyse!$E$3="X",INDIRECT("'DATA - økonomi'!H"&amp;4+15*$A48+4*$A48+0),0)+IF(Analyse!$E$4="X",INDIRECT("'DATA - økonomi'!H"&amp;4+15*$A48+4*$A48+1),0)+IF(Analyse!$E$104="X",INDIRECT("'DATA - økonomi'!H"&amp;4+15*$A48+4*$A48+2),0)+IF(Analyse!$E$105="X",INDIRECT("'DATA - økonomi'!H"&amp;4+15*$A48+4*$A48+3),0)+IF(Analyse!$E$106="X",INDIRECT("'DATA - økonomi'!H"&amp;4+15*$A48+4*$A48+4),0)+IF(Analyse!$E$107="X",INDIRECT("'DATA - økonomi'!H"&amp;4+15*$A48+4*$A48+5),0)+IF(Analyse!$E$108="X",INDIRECT("'DATA - økonomi'!H"&amp;4+15*$A48+4*$A48+6),0)+IF(Analyse!$E$109="X",INDIRECT("'DATA - økonomi'!H"&amp;4+15*$A48+4*$A48+7),0)+IF(Analyse!$E$110="X",INDIRECT("'DATA - økonomi'!H"&amp;4+15*$A48+4*$A48+8),0)+IF(Analyse!$E$111="X",INDIRECT("'DATA - økonomi'!H"&amp;4+15*$A48+4*$A48+9),0)+IF(Analyse!$E$112="X",INDIRECT("'DATA - økonomi'!H"&amp;4+15*$A48+4*$A48+10),0)+IF(Analyse!$E$115="X",INDIRECT("'DATA - økonomi'!H"&amp;4+15*$A48+4*$A48+11),0)+IF(Analyse!$E$116="X",INDIRECT("'DATA - økonomi'!H"&amp;4+15*$A48+4*$A48+12),0)+IF(Analyse!$E$117="X",INDIRECT("'DATA - økonomi'!H"&amp;4+15*$A48+4*$A48+13),0)+IF(Analyse!$E$129="X",INDIRECT("'DATA - økonomi'!H"&amp;4+15*$A48+4*$A48+14),0)</f>
        <v>0</v>
      </c>
      <c r="I48" s="42">
        <f ca="1">IF(Analyse!$E$3="X",INDIRECT("'DATA - økonomi'!I"&amp;4+15*$A48+4*$A48+0),0)+IF(Analyse!$E$4="X",INDIRECT("'DATA - økonomi'!I"&amp;4+15*$A48+4*$A48+1),0)+IF(Analyse!$E$104="X",INDIRECT("'DATA - økonomi'!I"&amp;4+15*$A48+4*$A48+2),0)+IF(Analyse!$E$105="X",INDIRECT("'DATA - økonomi'!I"&amp;4+15*$A48+4*$A48+3),0)+IF(Analyse!$E$106="X",INDIRECT("'DATA - økonomi'!I"&amp;4+15*$A48+4*$A48+4),0)+IF(Analyse!$E$107="X",INDIRECT("'DATA - økonomi'!I"&amp;4+15*$A48+4*$A48+5),0)+IF(Analyse!$E$108="X",INDIRECT("'DATA - økonomi'!I"&amp;4+15*$A48+4*$A48+6),0)+IF(Analyse!$E$109="X",INDIRECT("'DATA - økonomi'!I"&amp;4+15*$A48+4*$A48+7),0)+IF(Analyse!$E$110="X",INDIRECT("'DATA - økonomi'!I"&amp;4+15*$A48+4*$A48+8),0)+IF(Analyse!$E$111="X",INDIRECT("'DATA - økonomi'!I"&amp;4+15*$A48+4*$A48+9),0)+IF(Analyse!$E$112="X",INDIRECT("'DATA - økonomi'!I"&amp;4+15*$A48+4*$A48+10),0)+IF(Analyse!$E$115="X",INDIRECT("'DATA - økonomi'!I"&amp;4+15*$A48+4*$A48+11),0)+IF(Analyse!$E$116="X",INDIRECT("'DATA - økonomi'!I"&amp;4+15*$A48+4*$A48+12),0)+IF(Analyse!$E$117="X",INDIRECT("'DATA - økonomi'!I"&amp;4+15*$A48+4*$A48+13),0)+IF(Analyse!$E$129="X",INDIRECT("'DATA - økonomi'!I"&amp;4+15*$A48+4*$A48+14),0)</f>
        <v>0</v>
      </c>
      <c r="J48" s="42">
        <f ca="1">IF(Analyse!$E$3="X",INDIRECT("'DATA - økonomi'!J"&amp;4+15*$A48+4*$A48+0),0)+IF(Analyse!$E$4="X",INDIRECT("'DATA - økonomi'!J"&amp;4+15*$A48+4*$A48+1),0)+IF(Analyse!$E$104="X",INDIRECT("'DATA - økonomi'!J"&amp;4+15*$A48+4*$A48+2),0)+IF(Analyse!$E$105="X",INDIRECT("'DATA - økonomi'!J"&amp;4+15*$A48+4*$A48+3),0)+IF(Analyse!$E$106="X",INDIRECT("'DATA - økonomi'!J"&amp;4+15*$A48+4*$A48+4),0)+IF(Analyse!$E$107="X",INDIRECT("'DATA - økonomi'!J"&amp;4+15*$A48+4*$A48+5),0)+IF(Analyse!$E$108="X",INDIRECT("'DATA - økonomi'!J"&amp;4+15*$A48+4*$A48+6),0)+IF(Analyse!$E$109="X",INDIRECT("'DATA - økonomi'!J"&amp;4+15*$A48+4*$A48+7),0)+IF(Analyse!$E$110="X",INDIRECT("'DATA - økonomi'!J"&amp;4+15*$A48+4*$A48+8),0)+IF(Analyse!$E$111="X",INDIRECT("'DATA - økonomi'!J"&amp;4+15*$A48+4*$A48+9),0)+IF(Analyse!$E$112="X",INDIRECT("'DATA - økonomi'!J"&amp;4+15*$A48+4*$A48+10),0)+IF(Analyse!$E$115="X",INDIRECT("'DATA - økonomi'!J"&amp;4+15*$A48+4*$A48+11),0)+IF(Analyse!$E$116="X",INDIRECT("'DATA - økonomi'!J"&amp;4+15*$A48+4*$A48+12),0)+IF(Analyse!$E$117="X",INDIRECT("'DATA - økonomi'!J"&amp;4+15*$A48+4*$A48+13),0)+IF(Analyse!$E$129="X",INDIRECT("'DATA - økonomi'!J"&amp;4+15*$A48+4*$A48+14),0)</f>
        <v>0</v>
      </c>
      <c r="K48" s="42">
        <f ca="1">IF(Analyse!$E$3="X",INDIRECT("'DATA - økonomi'!K"&amp;4+15*$A48+4*$A48+0),0)+IF(Analyse!$E$4="X",INDIRECT("'DATA - økonomi'!K"&amp;4+15*$A48+4*$A48+1),0)+IF(Analyse!$E$104="X",INDIRECT("'DATA - økonomi'!K"&amp;4+15*$A48+4*$A48+2),0)+IF(Analyse!$E$105="X",INDIRECT("'DATA - økonomi'!K"&amp;4+15*$A48+4*$A48+3),0)+IF(Analyse!$E$106="X",INDIRECT("'DATA - økonomi'!K"&amp;4+15*$A48+4*$A48+4),0)+IF(Analyse!$E$107="X",INDIRECT("'DATA - økonomi'!K"&amp;4+15*$A48+4*$A48+5),0)+IF(Analyse!$E$108="X",INDIRECT("'DATA - økonomi'!K"&amp;4+15*$A48+4*$A48+6),0)+IF(Analyse!$E$109="X",INDIRECT("'DATA - økonomi'!K"&amp;4+15*$A48+4*$A48+7),0)+IF(Analyse!$E$110="X",INDIRECT("'DATA - økonomi'!K"&amp;4+15*$A48+4*$A48+8),0)+IF(Analyse!$E$111="X",INDIRECT("'DATA - økonomi'!K"&amp;4+15*$A48+4*$A48+9),0)+IF(Analyse!$E$112="X",INDIRECT("'DATA - økonomi'!K"&amp;4+15*$A48+4*$A48+10),0)+IF(Analyse!$E$115="X",INDIRECT("'DATA - økonomi'!K"&amp;4+15*$A48+4*$A48+11),0)+IF(Analyse!$E$116="X",INDIRECT("'DATA - økonomi'!K"&amp;4+15*$A48+4*$A48+12),0)+IF(Analyse!$E$117="X",INDIRECT("'DATA - økonomi'!K"&amp;4+15*$A48+4*$A48+13),0)+IF(Analyse!$E$129="X",INDIRECT("'DATA - økonomi'!K"&amp;4+15*$A48+4*$A48+14),0)</f>
        <v>0</v>
      </c>
      <c r="L48" s="42">
        <f ca="1">IF(Analyse!$E$3="X",INDIRECT("'DATA - økonomi'!L"&amp;4+15*$A48+4*$A48+0),0)+IF(Analyse!$E$4="X",INDIRECT("'DATA - økonomi'!L"&amp;4+15*$A48+4*$A48+1),0)+IF(Analyse!$E$104="X",INDIRECT("'DATA - økonomi'!L"&amp;4+15*$A48+4*$A48+2),0)+IF(Analyse!$E$105="X",INDIRECT("'DATA - økonomi'!L"&amp;4+15*$A48+4*$A48+3),0)+IF(Analyse!$E$106="X",INDIRECT("'DATA - økonomi'!L"&amp;4+15*$A48+4*$A48+4),0)+IF(Analyse!$E$107="X",INDIRECT("'DATA - økonomi'!L"&amp;4+15*$A48+4*$A48+5),0)+IF(Analyse!$E$108="X",INDIRECT("'DATA - økonomi'!L"&amp;4+15*$A48+4*$A48+6),0)+IF(Analyse!$E$109="X",INDIRECT("'DATA - økonomi'!L"&amp;4+15*$A48+4*$A48+7),0)+IF(Analyse!$E$110="X",INDIRECT("'DATA - økonomi'!L"&amp;4+15*$A48+4*$A48+8),0)+IF(Analyse!$E$111="X",INDIRECT("'DATA - økonomi'!L"&amp;4+15*$A48+4*$A48+9),0)+IF(Analyse!$E$112="X",INDIRECT("'DATA - økonomi'!L"&amp;4+15*$A48+4*$A48+10),0)+IF(Analyse!$E$115="X",INDIRECT("'DATA - økonomi'!L"&amp;4+15*$A48+4*$A48+11),0)+IF(Analyse!$E$116="X",INDIRECT("'DATA - økonomi'!L"&amp;4+15*$A48+4*$A48+12),0)+IF(Analyse!$E$117="X",INDIRECT("'DATA - økonomi'!L"&amp;4+15*$A48+4*$A48+13),0)+IF(Analyse!$E$129="X",INDIRECT("'DATA - økonomi'!L"&amp;4+15*$A48+4*$A48+14),0)</f>
        <v>0</v>
      </c>
      <c r="M48" s="42">
        <f ca="1">IF(Analyse!$E$3="X",INDIRECT("'DATA - økonomi'!M"&amp;4+15*$A48+4*$A48+0),0)+IF(Analyse!$E$4="X",INDIRECT("'DATA - økonomi'!M"&amp;4+15*$A48+4*$A48+1),0)+IF(Analyse!$E$104="X",INDIRECT("'DATA - økonomi'!M"&amp;4+15*$A48+4*$A48+2),0)+IF(Analyse!$E$105="X",INDIRECT("'DATA - økonomi'!M"&amp;4+15*$A48+4*$A48+3),0)+IF(Analyse!$E$106="X",INDIRECT("'DATA - økonomi'!M"&amp;4+15*$A48+4*$A48+4),0)+IF(Analyse!$E$107="X",INDIRECT("'DATA - økonomi'!M"&amp;4+15*$A48+4*$A48+5),0)+IF(Analyse!$E$108="X",INDIRECT("'DATA - økonomi'!M"&amp;4+15*$A48+4*$A48+6),0)+IF(Analyse!$E$109="X",INDIRECT("'DATA - økonomi'!M"&amp;4+15*$A48+4*$A48+7),0)+IF(Analyse!$E$110="X",INDIRECT("'DATA - økonomi'!M"&amp;4+15*$A48+4*$A48+8),0)+IF(Analyse!$E$111="X",INDIRECT("'DATA - økonomi'!M"&amp;4+15*$A48+4*$A48+9),0)+IF(Analyse!$E$112="X",INDIRECT("'DATA - økonomi'!M"&amp;4+15*$A48+4*$A48+10),0)+IF(Analyse!$E$115="X",INDIRECT("'DATA - økonomi'!M"&amp;4+15*$A48+4*$A48+11),0)+IF(Analyse!$E$116="X",INDIRECT("'DATA - økonomi'!M"&amp;4+15*$A48+4*$A48+12),0)+IF(Analyse!$E$117="X",INDIRECT("'DATA - økonomi'!M"&amp;4+15*$A48+4*$A48+13),0)+IF(Analyse!$E$129="X",INDIRECT("'DATA - økonomi'!M"&amp;4+15*$A48+4*$A48+14),0)</f>
        <v>0</v>
      </c>
      <c r="N48" s="38"/>
      <c r="O48" s="41" t="s">
        <v>56</v>
      </c>
      <c r="P48" s="42">
        <f ca="1">IF(Analyse!$E$3="X",INDIRECT("'DATA - økonomi'!P"&amp;4+15*$A48+4*$A48+0),0)+IF(Analyse!$E$4="X",INDIRECT("'DATA - økonomi'!P"&amp;4+15*$A48+4*$A48+1),0)+IF(Analyse!$E$104="X",INDIRECT("'DATA - økonomi'!P"&amp;4+15*$A48+4*$A48+2),0)+IF(Analyse!$E$105="X",INDIRECT("'DATA - økonomi'!P"&amp;4+15*$A48+4*$A48+3),0)+IF(Analyse!$E$106="X",INDIRECT("'DATA - økonomi'!P"&amp;4+15*$A48+4*$A48+4),0)+IF(Analyse!$E$107="X",INDIRECT("'DATA - økonomi'!P"&amp;4+15*$A48+4*$A48+5),0)+IF(Analyse!$E$108="X",INDIRECT("'DATA - økonomi'!P"&amp;4+15*$A48+4*$A48+6),0)+IF(Analyse!$E$109="X",INDIRECT("'DATA - økonomi'!P"&amp;4+15*$A48+4*$A48+7),0)+IF(Analyse!$E$110="X",INDIRECT("'DATA - økonomi'!P"&amp;4+15*$A48+4*$A48+8),0)+IF(Analyse!$E$111="X",INDIRECT("'DATA - økonomi'!P"&amp;4+15*$A48+4*$A48+9),0)+IF(Analyse!$E$112="X",INDIRECT("'DATA - økonomi'!P"&amp;4+15*$A48+4*$A48+10),0)+IF(Analyse!$E$115="X",INDIRECT("'DATA - økonomi'!P"&amp;4+15*$A48+4*$A48+11),0)+IF(Analyse!$E$116="X",INDIRECT("'DATA - økonomi'!P"&amp;4+15*$A48+4*$A48+12),0)+IF(Analyse!$E$117="X",INDIRECT("'DATA - økonomi'!P"&amp;4+15*$A48+4*$A48+13),0)+IF(Analyse!$E$129="X",INDIRECT("'DATA - økonomi'!P"&amp;4+15*$A48+4*$A48+14),0)</f>
        <v>0</v>
      </c>
      <c r="Q48" s="42">
        <f ca="1">IF(Analyse!$E$3="X",INDIRECT("'DATA - økonomi'!Q"&amp;4+15*$A48+4*$A48+0),0)+IF(Analyse!$E$4="X",INDIRECT("'DATA - økonomi'!Q"&amp;4+15*$A48+4*$A48+1),0)+IF(Analyse!$E$104="X",INDIRECT("'DATA - økonomi'!Q"&amp;4+15*$A48+4*$A48+2),0)+IF(Analyse!$E$105="X",INDIRECT("'DATA - økonomi'!Q"&amp;4+15*$A48+4*$A48+3),0)+IF(Analyse!$E$106="X",INDIRECT("'DATA - økonomi'!Q"&amp;4+15*$A48+4*$A48+4),0)+IF(Analyse!$E$107="X",INDIRECT("'DATA - økonomi'!Q"&amp;4+15*$A48+4*$A48+5),0)+IF(Analyse!$E$108="X",INDIRECT("'DATA - økonomi'!Q"&amp;4+15*$A48+4*$A48+6),0)+IF(Analyse!$E$109="X",INDIRECT("'DATA - økonomi'!Q"&amp;4+15*$A48+4*$A48+7),0)+IF(Analyse!$E$110="X",INDIRECT("'DATA - økonomi'!Q"&amp;4+15*$A48+4*$A48+8),0)+IF(Analyse!$E$111="X",INDIRECT("'DATA - økonomi'!Q"&amp;4+15*$A48+4*$A48+9),0)+IF(Analyse!$E$112="X",INDIRECT("'DATA - økonomi'!Q"&amp;4+15*$A48+4*$A48+10),0)+IF(Analyse!$E$115="X",INDIRECT("'DATA - økonomi'!Q"&amp;4+15*$A48+4*$A48+11),0)+IF(Analyse!$E$116="X",INDIRECT("'DATA - økonomi'!Q"&amp;4+15*$A48+4*$A48+12),0)+IF(Analyse!$E$117="X",INDIRECT("'DATA - økonomi'!Q"&amp;4+15*$A48+4*$A48+13),0)+IF(Analyse!$E$129="X",INDIRECT("'DATA - økonomi'!Q"&amp;4+15*$A48+4*$A48+14),0)</f>
        <v>0</v>
      </c>
      <c r="R48" s="42">
        <f ca="1">IF(Analyse!$E$3="X",INDIRECT("'DATA - økonomi'!R"&amp;4+15*$A48+4*$A48+0),0)+IF(Analyse!$E$4="X",INDIRECT("'DATA - økonomi'!R"&amp;4+15*$A48+4*$A48+1),0)+IF(Analyse!$E$104="X",INDIRECT("'DATA - økonomi'!R"&amp;4+15*$A48+4*$A48+2),0)+IF(Analyse!$E$105="X",INDIRECT("'DATA - økonomi'!R"&amp;4+15*$A48+4*$A48+3),0)+IF(Analyse!$E$106="X",INDIRECT("'DATA - økonomi'!R"&amp;4+15*$A48+4*$A48+4),0)+IF(Analyse!$E$107="X",INDIRECT("'DATA - økonomi'!R"&amp;4+15*$A48+4*$A48+5),0)+IF(Analyse!$E$108="X",INDIRECT("'DATA - økonomi'!R"&amp;4+15*$A48+4*$A48+6),0)+IF(Analyse!$E$109="X",INDIRECT("'DATA - økonomi'!R"&amp;4+15*$A48+4*$A48+7),0)+IF(Analyse!$E$110="X",INDIRECT("'DATA - økonomi'!R"&amp;4+15*$A48+4*$A48+8),0)+IF(Analyse!$E$111="X",INDIRECT("'DATA - økonomi'!R"&amp;4+15*$A48+4*$A48+9),0)+IF(Analyse!$E$112="X",INDIRECT("'DATA - økonomi'!R"&amp;4+15*$A48+4*$A48+10),0)+IF(Analyse!$E$115="X",INDIRECT("'DATA - økonomi'!R"&amp;4+15*$A48+4*$A48+11),0)+IF(Analyse!$E$116="X",INDIRECT("'DATA - økonomi'!R"&amp;4+15*$A48+4*$A48+12),0)+IF(Analyse!$E$117="X",INDIRECT("'DATA - økonomi'!R"&amp;4+15*$A48+4*$A48+13),0)+IF(Analyse!$E$129="X",INDIRECT("'DATA - økonomi'!R"&amp;4+15*$A48+4*$A48+14),0)</f>
        <v>0</v>
      </c>
      <c r="S48" s="42">
        <f ca="1">IF(Analyse!$E$3="X",INDIRECT("'DATA - økonomi'!S"&amp;4+15*$A48+4*$A48+0),0)+IF(Analyse!$E$4="X",INDIRECT("'DATA - økonomi'!S"&amp;4+15*$A48+4*$A48+1),0)+IF(Analyse!$E$104="X",INDIRECT("'DATA - økonomi'!S"&amp;4+15*$A48+4*$A48+2),0)+IF(Analyse!$E$105="X",INDIRECT("'DATA - økonomi'!S"&amp;4+15*$A48+4*$A48+3),0)+IF(Analyse!$E$106="X",INDIRECT("'DATA - økonomi'!S"&amp;4+15*$A48+4*$A48+4),0)+IF(Analyse!$E$107="X",INDIRECT("'DATA - økonomi'!S"&amp;4+15*$A48+4*$A48+5),0)+IF(Analyse!$E$108="X",INDIRECT("'DATA - økonomi'!S"&amp;4+15*$A48+4*$A48+6),0)+IF(Analyse!$E$109="X",INDIRECT("'DATA - økonomi'!S"&amp;4+15*$A48+4*$A48+7),0)+IF(Analyse!$E$110="X",INDIRECT("'DATA - økonomi'!S"&amp;4+15*$A48+4*$A48+8),0)+IF(Analyse!$E$111="X",INDIRECT("'DATA - økonomi'!S"&amp;4+15*$A48+4*$A48+9),0)+IF(Analyse!$E$112="X",INDIRECT("'DATA - økonomi'!S"&amp;4+15*$A48+4*$A48+10),0)+IF(Analyse!$E$115="X",INDIRECT("'DATA - økonomi'!S"&amp;4+15*$A48+4*$A48+11),0)+IF(Analyse!$E$116="X",INDIRECT("'DATA - økonomi'!S"&amp;4+15*$A48+4*$A48+12),0)+IF(Analyse!$E$117="X",INDIRECT("'DATA - økonomi'!S"&amp;4+15*$A48+4*$A48+13),0)+IF(Analyse!$E$129="X",INDIRECT("'DATA - økonomi'!S"&amp;4+15*$A48+4*$A48+14),0)</f>
        <v>0</v>
      </c>
      <c r="T48" s="42">
        <f ca="1">IF(Analyse!$E$3="X",INDIRECT("'DATA - økonomi'!T"&amp;4+15*$A48+4*$A48+0),0)+IF(Analyse!$E$4="X",INDIRECT("'DATA - økonomi'!T"&amp;4+15*$A48+4*$A48+1),0)+IF(Analyse!$E$104="X",INDIRECT("'DATA - økonomi'!T"&amp;4+15*$A48+4*$A48+2),0)+IF(Analyse!$E$105="X",INDIRECT("'DATA - økonomi'!T"&amp;4+15*$A48+4*$A48+3),0)+IF(Analyse!$E$106="X",INDIRECT("'DATA - økonomi'!T"&amp;4+15*$A48+4*$A48+4),0)+IF(Analyse!$E$107="X",INDIRECT("'DATA - økonomi'!T"&amp;4+15*$A48+4*$A48+5),0)+IF(Analyse!$E$108="X",INDIRECT("'DATA - økonomi'!T"&amp;4+15*$A48+4*$A48+6),0)+IF(Analyse!$E$109="X",INDIRECT("'DATA - økonomi'!T"&amp;4+15*$A48+4*$A48+7),0)+IF(Analyse!$E$110="X",INDIRECT("'DATA - økonomi'!T"&amp;4+15*$A48+4*$A48+8),0)+IF(Analyse!$E$111="X",INDIRECT("'DATA - økonomi'!T"&amp;4+15*$A48+4*$A48+9),0)+IF(Analyse!$E$112="X",INDIRECT("'DATA - økonomi'!T"&amp;4+15*$A48+4*$A48+10),0)+IF(Analyse!$E$115="X",INDIRECT("'DATA - økonomi'!T"&amp;4+15*$A48+4*$A48+11),0)+IF(Analyse!$E$116="X",INDIRECT("'DATA - økonomi'!T"&amp;4+15*$A48+4*$A48+12),0)+IF(Analyse!$E$117="X",INDIRECT("'DATA - økonomi'!T"&amp;4+15*$A48+4*$A48+13),0)+IF(Analyse!$E$129="X",INDIRECT("'DATA - økonomi'!T"&amp;4+15*$A48+4*$A48+14),0)</f>
        <v>0</v>
      </c>
      <c r="U48" s="42">
        <f ca="1">IF(Analyse!$E$3="X",INDIRECT("'DATA - økonomi'!U"&amp;4+15*$A48+4*$A48+0),0)+IF(Analyse!$E$4="X",INDIRECT("'DATA - økonomi'!U"&amp;4+15*$A48+4*$A48+1),0)+IF(Analyse!$E$104="X",INDIRECT("'DATA - økonomi'!U"&amp;4+15*$A48+4*$A48+2),0)+IF(Analyse!$E$105="X",INDIRECT("'DATA - økonomi'!U"&amp;4+15*$A48+4*$A48+3),0)+IF(Analyse!$E$106="X",INDIRECT("'DATA - økonomi'!U"&amp;4+15*$A48+4*$A48+4),0)+IF(Analyse!$E$107="X",INDIRECT("'DATA - økonomi'!U"&amp;4+15*$A48+4*$A48+5),0)+IF(Analyse!$E$108="X",INDIRECT("'DATA - økonomi'!U"&amp;4+15*$A48+4*$A48+6),0)+IF(Analyse!$E$109="X",INDIRECT("'DATA - økonomi'!U"&amp;4+15*$A48+4*$A48+7),0)+IF(Analyse!$E$110="X",INDIRECT("'DATA - økonomi'!U"&amp;4+15*$A48+4*$A48+8),0)+IF(Analyse!$E$111="X",INDIRECT("'DATA - økonomi'!U"&amp;4+15*$A48+4*$A48+9),0)+IF(Analyse!$E$112="X",INDIRECT("'DATA - økonomi'!U"&amp;4+15*$A48+4*$A48+10),0)+IF(Analyse!$E$115="X",INDIRECT("'DATA - økonomi'!U"&amp;4+15*$A48+4*$A48+11),0)+IF(Analyse!$E$116="X",INDIRECT("'DATA - økonomi'!U"&amp;4+15*$A48+4*$A48+12),0)+IF(Analyse!$E$117="X",INDIRECT("'DATA - økonomi'!U"&amp;4+15*$A48+4*$A48+13),0)+IF(Analyse!$E$129="X",INDIRECT("'DATA - økonomi'!U"&amp;4+15*$A48+4*$A48+14),0)</f>
        <v>0</v>
      </c>
      <c r="V48" s="42">
        <f ca="1">IF(Analyse!$E$3="X",INDIRECT("'DATA - økonomi'!V"&amp;4+15*$A48+4*$A48+0),0)+IF(Analyse!$E$4="X",INDIRECT("'DATA - økonomi'!V"&amp;4+15*$A48+4*$A48+1),0)+IF(Analyse!$E$104="X",INDIRECT("'DATA - økonomi'!V"&amp;4+15*$A48+4*$A48+2),0)+IF(Analyse!$E$105="X",INDIRECT("'DATA - økonomi'!V"&amp;4+15*$A48+4*$A48+3),0)+IF(Analyse!$E$106="X",INDIRECT("'DATA - økonomi'!V"&amp;4+15*$A48+4*$A48+4),0)+IF(Analyse!$E$107="X",INDIRECT("'DATA - økonomi'!V"&amp;4+15*$A48+4*$A48+5),0)+IF(Analyse!$E$108="X",INDIRECT("'DATA - økonomi'!V"&amp;4+15*$A48+4*$A48+6),0)+IF(Analyse!$E$109="X",INDIRECT("'DATA - økonomi'!V"&amp;4+15*$A48+4*$A48+7),0)+IF(Analyse!$E$110="X",INDIRECT("'DATA - økonomi'!V"&amp;4+15*$A48+4*$A48+8),0)+IF(Analyse!$E$111="X",INDIRECT("'DATA - økonomi'!V"&amp;4+15*$A48+4*$A48+9),0)+IF(Analyse!$E$112="X",INDIRECT("'DATA - økonomi'!V"&amp;4+15*$A48+4*$A48+10),0)+IF(Analyse!$E$115="X",INDIRECT("'DATA - økonomi'!V"&amp;4+15*$A48+4*$A48+11),0)+IF(Analyse!$E$116="X",INDIRECT("'DATA - økonomi'!V"&amp;4+15*$A48+4*$A48+12),0)+IF(Analyse!$E$117="X",INDIRECT("'DATA - økonomi'!V"&amp;4+15*$A48+4*$A48+13),0)+IF(Analyse!$E$129="X",INDIRECT("'DATA - økonomi'!V"&amp;4+15*$A48+4*$A48+14),0)</f>
        <v>0</v>
      </c>
      <c r="W48" s="42">
        <f ca="1">IF(Analyse!$E$3="X",INDIRECT("'DATA - økonomi'!W"&amp;4+15*$A48+4*$A48+0),0)+IF(Analyse!$E$4="X",INDIRECT("'DATA - økonomi'!W"&amp;4+15*$A48+4*$A48+1),0)+IF(Analyse!$E$104="X",INDIRECT("'DATA - økonomi'!W"&amp;4+15*$A48+4*$A48+2),0)+IF(Analyse!$E$105="X",INDIRECT("'DATA - økonomi'!W"&amp;4+15*$A48+4*$A48+3),0)+IF(Analyse!$E$106="X",INDIRECT("'DATA - økonomi'!W"&amp;4+15*$A48+4*$A48+4),0)+IF(Analyse!$E$107="X",INDIRECT("'DATA - økonomi'!W"&amp;4+15*$A48+4*$A48+5),0)+IF(Analyse!$E$108="X",INDIRECT("'DATA - økonomi'!W"&amp;4+15*$A48+4*$A48+6),0)+IF(Analyse!$E$109="X",INDIRECT("'DATA - økonomi'!W"&amp;4+15*$A48+4*$A48+7),0)+IF(Analyse!$E$110="X",INDIRECT("'DATA - økonomi'!W"&amp;4+15*$A48+4*$A48+8),0)+IF(Analyse!$E$111="X",INDIRECT("'DATA - økonomi'!W"&amp;4+15*$A48+4*$A48+9),0)+IF(Analyse!$E$112="X",INDIRECT("'DATA - økonomi'!W"&amp;4+15*$A48+4*$A48+10),0)+IF(Analyse!$E$115="X",INDIRECT("'DATA - økonomi'!W"&amp;4+15*$A48+4*$A48+11),0)+IF(Analyse!$E$116="X",INDIRECT("'DATA - økonomi'!W"&amp;4+15*$A48+4*$A48+12),0)+IF(Analyse!$E$117="X",INDIRECT("'DATA - økonomi'!W"&amp;4+15*$A48+4*$A48+13),0)+IF(Analyse!$E$129="X",INDIRECT("'DATA - økonomi'!W"&amp;4+15*$A48+4*$A48+14),0)</f>
        <v>0</v>
      </c>
      <c r="X48" s="42">
        <f ca="1">IF(Analyse!$E$3="X",INDIRECT("'DATA - økonomi'!X"&amp;4+15*$A48+4*$A48+0),0)+IF(Analyse!$E$4="X",INDIRECT("'DATA - økonomi'!X"&amp;4+15*$A48+4*$A48+1),0)+IF(Analyse!$E$104="X",INDIRECT("'DATA - økonomi'!X"&amp;4+15*$A48+4*$A48+2),0)+IF(Analyse!$E$105="X",INDIRECT("'DATA - økonomi'!X"&amp;4+15*$A48+4*$A48+3),0)+IF(Analyse!$E$106="X",INDIRECT("'DATA - økonomi'!X"&amp;4+15*$A48+4*$A48+4),0)+IF(Analyse!$E$107="X",INDIRECT("'DATA - økonomi'!X"&amp;4+15*$A48+4*$A48+5),0)+IF(Analyse!$E$108="X",INDIRECT("'DATA - økonomi'!X"&amp;4+15*$A48+4*$A48+6),0)+IF(Analyse!$E$109="X",INDIRECT("'DATA - økonomi'!X"&amp;4+15*$A48+4*$A48+7),0)+IF(Analyse!$E$110="X",INDIRECT("'DATA - økonomi'!X"&amp;4+15*$A48+4*$A48+8),0)+IF(Analyse!$E$111="X",INDIRECT("'DATA - økonomi'!X"&amp;4+15*$A48+4*$A48+9),0)+IF(Analyse!$E$112="X",INDIRECT("'DATA - økonomi'!X"&amp;4+15*$A48+4*$A48+10),0)+IF(Analyse!$E$115="X",INDIRECT("'DATA - økonomi'!X"&amp;4+15*$A48+4*$A48+11),0)+IF(Analyse!$E$116="X",INDIRECT("'DATA - økonomi'!X"&amp;4+15*$A48+4*$A48+12),0)+IF(Analyse!$E$117="X",INDIRECT("'DATA - økonomi'!X"&amp;4+15*$A48+4*$A48+13),0)+IF(Analyse!$E$129="X",INDIRECT("'DATA - økonomi'!X"&amp;4+15*$A48+4*$A48+14),0)</f>
        <v>0</v>
      </c>
      <c r="Y48" s="42">
        <f ca="1">IF(Analyse!$E$3="X",INDIRECT("'DATA - økonomi'!Y"&amp;4+15*$A48+4*$A48+0),0)+IF(Analyse!$E$4="X",INDIRECT("'DATA - økonomi'!Y"&amp;4+15*$A48+4*$A48+1),0)+IF(Analyse!$E$104="X",INDIRECT("'DATA - økonomi'!Y"&amp;4+15*$A48+4*$A48+2),0)+IF(Analyse!$E$105="X",INDIRECT("'DATA - økonomi'!Y"&amp;4+15*$A48+4*$A48+3),0)+IF(Analyse!$E$106="X",INDIRECT("'DATA - økonomi'!Y"&amp;4+15*$A48+4*$A48+4),0)+IF(Analyse!$E$107="X",INDIRECT("'DATA - økonomi'!Y"&amp;4+15*$A48+4*$A48+5),0)+IF(Analyse!$E$108="X",INDIRECT("'DATA - økonomi'!Y"&amp;4+15*$A48+4*$A48+6),0)+IF(Analyse!$E$109="X",INDIRECT("'DATA - økonomi'!Y"&amp;4+15*$A48+4*$A48+7),0)+IF(Analyse!$E$110="X",INDIRECT("'DATA - økonomi'!Y"&amp;4+15*$A48+4*$A48+8),0)+IF(Analyse!$E$111="X",INDIRECT("'DATA - økonomi'!Y"&amp;4+15*$A48+4*$A48+9),0)+IF(Analyse!$E$112="X",INDIRECT("'DATA - økonomi'!Y"&amp;4+15*$A48+4*$A48+10),0)+IF(Analyse!$E$115="X",INDIRECT("'DATA - økonomi'!Y"&amp;4+15*$A48+4*$A48+11),0)+IF(Analyse!$E$116="X",INDIRECT("'DATA - økonomi'!Y"&amp;4+15*$A48+4*$A48+12),0)+IF(Analyse!$E$117="X",INDIRECT("'DATA - økonomi'!Y"&amp;4+15*$A48+4*$A48+13),0)+IF(Analyse!$E$129="X",INDIRECT("'DATA - økonomi'!Y"&amp;4+15*$A48+4*$A48+14),0)</f>
        <v>0</v>
      </c>
      <c r="Z48" s="42">
        <f ca="1">IF(Analyse!$E$3="X",INDIRECT("'DATA - økonomi'!Z"&amp;4+15*$A48+4*$A48+0),0)+IF(Analyse!$E$4="X",INDIRECT("'DATA - økonomi'!Z"&amp;4+15*$A48+4*$A48+1),0)+IF(Analyse!$E$104="X",INDIRECT("'DATA - økonomi'!Z"&amp;4+15*$A48+4*$A48+2),0)+IF(Analyse!$E$105="X",INDIRECT("'DATA - økonomi'!Z"&amp;4+15*$A48+4*$A48+3),0)+IF(Analyse!$E$106="X",INDIRECT("'DATA - økonomi'!Z"&amp;4+15*$A48+4*$A48+4),0)+IF(Analyse!$E$107="X",INDIRECT("'DATA - økonomi'!Z"&amp;4+15*$A48+4*$A48+5),0)+IF(Analyse!$E$108="X",INDIRECT("'DATA - økonomi'!Z"&amp;4+15*$A48+4*$A48+6),0)+IF(Analyse!$E$109="X",INDIRECT("'DATA - økonomi'!Z"&amp;4+15*$A48+4*$A48+7),0)+IF(Analyse!$E$110="X",INDIRECT("'DATA - økonomi'!Z"&amp;4+15*$A48+4*$A48+8),0)+IF(Analyse!$E$111="X",INDIRECT("'DATA - økonomi'!Z"&amp;4+15*$A48+4*$A48+9),0)+IF(Analyse!$E$112="X",INDIRECT("'DATA - økonomi'!Z"&amp;4+15*$A48+4*$A48+10),0)+IF(Analyse!$E$115="X",INDIRECT("'DATA - økonomi'!Z"&amp;4+15*$A48+4*$A48+11),0)+IF(Analyse!$E$116="X",INDIRECT("'DATA - økonomi'!Z"&amp;4+15*$A48+4*$A48+12),0)+IF(Analyse!$E$117="X",INDIRECT("'DATA - økonomi'!Z"&amp;4+15*$A48+4*$A48+13),0)+IF(Analyse!$E$129="X",INDIRECT("'DATA - økonomi'!Z"&amp;4+15*$A48+4*$A48+14),0)</f>
        <v>0</v>
      </c>
      <c r="AA48" s="36"/>
      <c r="AB48" s="41" t="s">
        <v>56</v>
      </c>
      <c r="AC48" s="42">
        <f ca="1">IF(Analyse!$E$3="X",INDIRECT("'DATA - økonomi'!AC"&amp;4+15*$A48+4*$A48+0),0)+IF(Analyse!$E$4="X",INDIRECT("'DATA - økonomi'!AC"&amp;4+15*$A48+4*$A48+1),0)+IF(Analyse!$E$104="X",INDIRECT("'DATA - økonomi'!AC"&amp;4+15*$A48+4*$A48+2),0)+IF(Analyse!$E$105="X",INDIRECT("'DATA - økonomi'!AC"&amp;4+15*$A48+4*$A48+3),0)+IF(Analyse!$E$106="X",INDIRECT("'DATA - økonomi'!AC"&amp;4+15*$A48+4*$A48+4),0)+IF(Analyse!$E$107="X",INDIRECT("'DATA - økonomi'!AC"&amp;4+15*$A48+4*$A48+5),0)+IF(Analyse!$E$108="X",INDIRECT("'DATA - økonomi'!AC"&amp;4+15*$A48+4*$A48+6),0)+IF(Analyse!$E$109="X",INDIRECT("'DATA - økonomi'!AC"&amp;4+15*$A48+4*$A48+7),0)+IF(Analyse!$E$110="X",INDIRECT("'DATA - økonomi'!AC"&amp;4+15*$A48+4*$A48+8),0)+IF(Analyse!$E$111="X",INDIRECT("'DATA - økonomi'!AC"&amp;4+15*$A48+4*$A48+9),0)+IF(Analyse!$E$112="X",INDIRECT("'DATA - økonomi'!AC"&amp;4+15*$A48+4*$A48+10),0)+IF(Analyse!$E$115="X",INDIRECT("'DATA - økonomi'!AC"&amp;4+15*$A48+4*$A48+11),0)+IF(Analyse!$E$116="X",INDIRECT("'DATA - økonomi'!AC"&amp;4+15*$A48+4*$A48+12),0)+IF(Analyse!$E$117="X",INDIRECT("'DATA - økonomi'!AC"&amp;4+15*$A48+4*$A48+13),0)+IF(Analyse!$E$129="X",INDIRECT("'DATA - økonomi'!AC"&amp;4+15*$A48+4*$A48+14),0)</f>
        <v>0</v>
      </c>
      <c r="AD48" s="42">
        <f ca="1">IF(Analyse!$E$3="X",INDIRECT("'DATA - økonomi'!AD"&amp;4+15*$A48+4*$A48+0),0)+IF(Analyse!$E$4="X",INDIRECT("'DATA - økonomi'!AD"&amp;4+15*$A48+4*$A48+1),0)+IF(Analyse!$E$104="X",INDIRECT("'DATA - økonomi'!AD"&amp;4+15*$A48+4*$A48+2),0)+IF(Analyse!$E$105="X",INDIRECT("'DATA - økonomi'!AD"&amp;4+15*$A48+4*$A48+3),0)+IF(Analyse!$E$106="X",INDIRECT("'DATA - økonomi'!AD"&amp;4+15*$A48+4*$A48+4),0)+IF(Analyse!$E$107="X",INDIRECT("'DATA - økonomi'!AD"&amp;4+15*$A48+4*$A48+5),0)+IF(Analyse!$E$108="X",INDIRECT("'DATA - økonomi'!AD"&amp;4+15*$A48+4*$A48+6),0)+IF(Analyse!$E$109="X",INDIRECT("'DATA - økonomi'!AD"&amp;4+15*$A48+4*$A48+7),0)+IF(Analyse!$E$110="X",INDIRECT("'DATA - økonomi'!AD"&amp;4+15*$A48+4*$A48+8),0)+IF(Analyse!$E$111="X",INDIRECT("'DATA - økonomi'!AD"&amp;4+15*$A48+4*$A48+9),0)+IF(Analyse!$E$112="X",INDIRECT("'DATA - økonomi'!AD"&amp;4+15*$A48+4*$A48+10),0)+IF(Analyse!$E$115="X",INDIRECT("'DATA - økonomi'!AD"&amp;4+15*$A48+4*$A48+11),0)+IF(Analyse!$E$116="X",INDIRECT("'DATA - økonomi'!AD"&amp;4+15*$A48+4*$A48+12),0)+IF(Analyse!$E$117="X",INDIRECT("'DATA - økonomi'!AD"&amp;4+15*$A48+4*$A48+13),0)+IF(Analyse!$E$129="X",INDIRECT("'DATA - økonomi'!AD"&amp;4+15*$A48+4*$A48+14),0)</f>
        <v>0</v>
      </c>
      <c r="AE48" s="42">
        <f ca="1">IF(Analyse!$E$3="X",INDIRECT("'DATA - økonomi'!AE"&amp;4+15*$A48+4*$A48+0),0)+IF(Analyse!$E$4="X",INDIRECT("'DATA - økonomi'!AE"&amp;4+15*$A48+4*$A48+1),0)+IF(Analyse!$E$104="X",INDIRECT("'DATA - økonomi'!AE"&amp;4+15*$A48+4*$A48+2),0)+IF(Analyse!$E$105="X",INDIRECT("'DATA - økonomi'!AE"&amp;4+15*$A48+4*$A48+3),0)+IF(Analyse!$E$106="X",INDIRECT("'DATA - økonomi'!AE"&amp;4+15*$A48+4*$A48+4),0)+IF(Analyse!$E$107="X",INDIRECT("'DATA - økonomi'!AE"&amp;4+15*$A48+4*$A48+5),0)+IF(Analyse!$E$108="X",INDIRECT("'DATA - økonomi'!AE"&amp;4+15*$A48+4*$A48+6),0)+IF(Analyse!$E$109="X",INDIRECT("'DATA - økonomi'!AE"&amp;4+15*$A48+4*$A48+7),0)+IF(Analyse!$E$110="X",INDIRECT("'DATA - økonomi'!AE"&amp;4+15*$A48+4*$A48+8),0)+IF(Analyse!$E$111="X",INDIRECT("'DATA - økonomi'!AE"&amp;4+15*$A48+4*$A48+9),0)+IF(Analyse!$E$112="X",INDIRECT("'DATA - økonomi'!AE"&amp;4+15*$A48+4*$A48+10),0)+IF(Analyse!$E$115="X",INDIRECT("'DATA - økonomi'!AE"&amp;4+15*$A48+4*$A48+11),0)+IF(Analyse!$E$116="X",INDIRECT("'DATA - økonomi'!AE"&amp;4+15*$A48+4*$A48+12),0)+IF(Analyse!$E$117="X",INDIRECT("'DATA - økonomi'!AE"&amp;4+15*$A48+4*$A48+13),0)+IF(Analyse!$E$129="X",INDIRECT("'DATA - økonomi'!AE"&amp;4+15*$A48+4*$A48+14),0)</f>
        <v>0</v>
      </c>
      <c r="AF48" s="42">
        <f ca="1">IF(Analyse!$E$3="X",INDIRECT("'DATA - økonomi'!AF"&amp;4+15*$A48+4*$A48+0),0)+IF(Analyse!$E$4="X",INDIRECT("'DATA - økonomi'!AF"&amp;4+15*$A48+4*$A48+1),0)+IF(Analyse!$E$104="X",INDIRECT("'DATA - økonomi'!AF"&amp;4+15*$A48+4*$A48+2),0)+IF(Analyse!$E$105="X",INDIRECT("'DATA - økonomi'!AF"&amp;4+15*$A48+4*$A48+3),0)+IF(Analyse!$E$106="X",INDIRECT("'DATA - økonomi'!AF"&amp;4+15*$A48+4*$A48+4),0)+IF(Analyse!$E$107="X",INDIRECT("'DATA - økonomi'!AF"&amp;4+15*$A48+4*$A48+5),0)+IF(Analyse!$E$108="X",INDIRECT("'DATA - økonomi'!AF"&amp;4+15*$A48+4*$A48+6),0)+IF(Analyse!$E$109="X",INDIRECT("'DATA - økonomi'!AF"&amp;4+15*$A48+4*$A48+7),0)+IF(Analyse!$E$110="X",INDIRECT("'DATA - økonomi'!AF"&amp;4+15*$A48+4*$A48+8),0)+IF(Analyse!$E$111="X",INDIRECT("'DATA - økonomi'!AF"&amp;4+15*$A48+4*$A48+9),0)+IF(Analyse!$E$112="X",INDIRECT("'DATA - økonomi'!AF"&amp;4+15*$A48+4*$A48+10),0)+IF(Analyse!$E$115="X",INDIRECT("'DATA - økonomi'!AF"&amp;4+15*$A48+4*$A48+11),0)+IF(Analyse!$E$116="X",INDIRECT("'DATA - økonomi'!AF"&amp;4+15*$A48+4*$A48+12),0)+IF(Analyse!$E$117="X",INDIRECT("'DATA - økonomi'!AF"&amp;4+15*$A48+4*$A48+13),0)+IF(Analyse!$E$129="X",INDIRECT("'DATA - økonomi'!AF"&amp;4+15*$A48+4*$A48+14),0)</f>
        <v>0</v>
      </c>
      <c r="AG48" s="42">
        <f ca="1">IF(Analyse!$E$3="X",INDIRECT("'DATA - økonomi'!AG"&amp;4+15*$A48+4*$A48+0),0)+IF(Analyse!$E$4="X",INDIRECT("'DATA - økonomi'!AG"&amp;4+15*$A48+4*$A48+1),0)+IF(Analyse!$E$104="X",INDIRECT("'DATA - økonomi'!AG"&amp;4+15*$A48+4*$A48+2),0)+IF(Analyse!$E$105="X",INDIRECT("'DATA - økonomi'!AG"&amp;4+15*$A48+4*$A48+3),0)+IF(Analyse!$E$106="X",INDIRECT("'DATA - økonomi'!AG"&amp;4+15*$A48+4*$A48+4),0)+IF(Analyse!$E$107="X",INDIRECT("'DATA - økonomi'!AG"&amp;4+15*$A48+4*$A48+5),0)+IF(Analyse!$E$108="X",INDIRECT("'DATA - økonomi'!AG"&amp;4+15*$A48+4*$A48+6),0)+IF(Analyse!$E$109="X",INDIRECT("'DATA - økonomi'!AG"&amp;4+15*$A48+4*$A48+7),0)+IF(Analyse!$E$110="X",INDIRECT("'DATA - økonomi'!AG"&amp;4+15*$A48+4*$A48+8),0)+IF(Analyse!$E$111="X",INDIRECT("'DATA - økonomi'!AG"&amp;4+15*$A48+4*$A48+9),0)+IF(Analyse!$E$112="X",INDIRECT("'DATA - økonomi'!AG"&amp;4+15*$A48+4*$A48+10),0)+IF(Analyse!$E$115="X",INDIRECT("'DATA - økonomi'!AG"&amp;4+15*$A48+4*$A48+11),0)+IF(Analyse!$E$116="X",INDIRECT("'DATA - økonomi'!AG"&amp;4+15*$A48+4*$A48+12),0)+IF(Analyse!$E$117="X",INDIRECT("'DATA - økonomi'!AG"&amp;4+15*$A48+4*$A48+13),0)+IF(Analyse!$E$129="X",INDIRECT("'DATA - økonomi'!AG"&amp;4+15*$A48+4*$A48+14),0)</f>
        <v>0</v>
      </c>
      <c r="AH48" s="42">
        <f ca="1">IF(Analyse!$E$3="X",INDIRECT("'DATA - økonomi'!AH"&amp;4+15*$A48+4*$A48+0),0)+IF(Analyse!$E$4="X",INDIRECT("'DATA - økonomi'!AH"&amp;4+15*$A48+4*$A48+1),0)+IF(Analyse!$E$104="X",INDIRECT("'DATA - økonomi'!AH"&amp;4+15*$A48+4*$A48+2),0)+IF(Analyse!$E$105="X",INDIRECT("'DATA - økonomi'!AH"&amp;4+15*$A48+4*$A48+3),0)+IF(Analyse!$E$106="X",INDIRECT("'DATA - økonomi'!AH"&amp;4+15*$A48+4*$A48+4),0)+IF(Analyse!$E$107="X",INDIRECT("'DATA - økonomi'!AH"&amp;4+15*$A48+4*$A48+5),0)+IF(Analyse!$E$108="X",INDIRECT("'DATA - økonomi'!AH"&amp;4+15*$A48+4*$A48+6),0)+IF(Analyse!$E$109="X",INDIRECT("'DATA - økonomi'!AH"&amp;4+15*$A48+4*$A48+7),0)+IF(Analyse!$E$110="X",INDIRECT("'DATA - økonomi'!AH"&amp;4+15*$A48+4*$A48+8),0)+IF(Analyse!$E$111="X",INDIRECT("'DATA - økonomi'!AH"&amp;4+15*$A48+4*$A48+9),0)+IF(Analyse!$E$112="X",INDIRECT("'DATA - økonomi'!AH"&amp;4+15*$A48+4*$A48+10),0)+IF(Analyse!$E$115="X",INDIRECT("'DATA - økonomi'!AH"&amp;4+15*$A48+4*$A48+11),0)+IF(Analyse!$E$116="X",INDIRECT("'DATA - økonomi'!AH"&amp;4+15*$A48+4*$A48+12),0)+IF(Analyse!$E$117="X",INDIRECT("'DATA - økonomi'!AH"&amp;4+15*$A48+4*$A48+13),0)+IF(Analyse!$E$129="X",INDIRECT("'DATA - økonomi'!AH"&amp;4+15*$A48+4*$A48+14),0)</f>
        <v>0</v>
      </c>
      <c r="AI48" s="42">
        <f ca="1">IF(Analyse!$E$3="X",INDIRECT("'DATA - økonomi'!AI"&amp;4+15*$A48+4*$A48+0),0)+IF(Analyse!$E$4="X",INDIRECT("'DATA - økonomi'!AI"&amp;4+15*$A48+4*$A48+1),0)+IF(Analyse!$E$104="X",INDIRECT("'DATA - økonomi'!AI"&amp;4+15*$A48+4*$A48+2),0)+IF(Analyse!$E$105="X",INDIRECT("'DATA - økonomi'!AI"&amp;4+15*$A48+4*$A48+3),0)+IF(Analyse!$E$106="X",INDIRECT("'DATA - økonomi'!AI"&amp;4+15*$A48+4*$A48+4),0)+IF(Analyse!$E$107="X",INDIRECT("'DATA - økonomi'!AI"&amp;4+15*$A48+4*$A48+5),0)+IF(Analyse!$E$108="X",INDIRECT("'DATA - økonomi'!AI"&amp;4+15*$A48+4*$A48+6),0)+IF(Analyse!$E$109="X",INDIRECT("'DATA - økonomi'!AI"&amp;4+15*$A48+4*$A48+7),0)+IF(Analyse!$E$110="X",INDIRECT("'DATA - økonomi'!AI"&amp;4+15*$A48+4*$A48+8),0)+IF(Analyse!$E$111="X",INDIRECT("'DATA - økonomi'!AI"&amp;4+15*$A48+4*$A48+9),0)+IF(Analyse!$E$112="X",INDIRECT("'DATA - økonomi'!AI"&amp;4+15*$A48+4*$A48+10),0)+IF(Analyse!$E$115="X",INDIRECT("'DATA - økonomi'!AI"&amp;4+15*$A48+4*$A48+11),0)+IF(Analyse!$E$116="X",INDIRECT("'DATA - økonomi'!AI"&amp;4+15*$A48+4*$A48+12),0)+IF(Analyse!$E$117="X",INDIRECT("'DATA - økonomi'!AI"&amp;4+15*$A48+4*$A48+13),0)+IF(Analyse!$E$129="X",INDIRECT("'DATA - økonomi'!AI"&amp;4+15*$A48+4*$A48+14),0)</f>
        <v>0</v>
      </c>
      <c r="AJ48" s="42">
        <f ca="1">IF(Analyse!$E$3="X",INDIRECT("'DATA - økonomi'!AJ"&amp;4+15*$A48+4*$A48+0),0)+IF(Analyse!$E$4="X",INDIRECT("'DATA - økonomi'!AJ"&amp;4+15*$A48+4*$A48+1),0)+IF(Analyse!$E$104="X",INDIRECT("'DATA - økonomi'!AJ"&amp;4+15*$A48+4*$A48+2),0)+IF(Analyse!$E$105="X",INDIRECT("'DATA - økonomi'!AJ"&amp;4+15*$A48+4*$A48+3),0)+IF(Analyse!$E$106="X",INDIRECT("'DATA - økonomi'!AJ"&amp;4+15*$A48+4*$A48+4),0)+IF(Analyse!$E$107="X",INDIRECT("'DATA - økonomi'!AJ"&amp;4+15*$A48+4*$A48+5),0)+IF(Analyse!$E$108="X",INDIRECT("'DATA - økonomi'!AJ"&amp;4+15*$A48+4*$A48+6),0)+IF(Analyse!$E$109="X",INDIRECT("'DATA - økonomi'!AJ"&amp;4+15*$A48+4*$A48+7),0)+IF(Analyse!$E$110="X",INDIRECT("'DATA - økonomi'!AJ"&amp;4+15*$A48+4*$A48+8),0)+IF(Analyse!$E$111="X",INDIRECT("'DATA - økonomi'!AJ"&amp;4+15*$A48+4*$A48+9),0)+IF(Analyse!$E$112="X",INDIRECT("'DATA - økonomi'!AJ"&amp;4+15*$A48+4*$A48+10),0)+IF(Analyse!$E$115="X",INDIRECT("'DATA - økonomi'!AJ"&amp;4+15*$A48+4*$A48+11),0)+IF(Analyse!$E$116="X",INDIRECT("'DATA - økonomi'!AJ"&amp;4+15*$A48+4*$A48+12),0)+IF(Analyse!$E$117="X",INDIRECT("'DATA - økonomi'!AJ"&amp;4+15*$A48+4*$A48+13),0)+IF(Analyse!$E$129="X",INDIRECT("'DATA - økonomi'!AJ"&amp;4+15*$A48+4*$A48+14),0)</f>
        <v>0</v>
      </c>
      <c r="AK48" s="42">
        <f ca="1">IF(Analyse!$E$3="X",INDIRECT("'DATA - økonomi'!AK"&amp;4+15*$A48+4*$A48+0),0)+IF(Analyse!$E$4="X",INDIRECT("'DATA - økonomi'!AK"&amp;4+15*$A48+4*$A48+1),0)+IF(Analyse!$E$104="X",INDIRECT("'DATA - økonomi'!AK"&amp;4+15*$A48+4*$A48+2),0)+IF(Analyse!$E$105="X",INDIRECT("'DATA - økonomi'!AK"&amp;4+15*$A48+4*$A48+3),0)+IF(Analyse!$E$106="X",INDIRECT("'DATA - økonomi'!AK"&amp;4+15*$A48+4*$A48+4),0)+IF(Analyse!$E$107="X",INDIRECT("'DATA - økonomi'!AK"&amp;4+15*$A48+4*$A48+5),0)+IF(Analyse!$E$108="X",INDIRECT("'DATA - økonomi'!AK"&amp;4+15*$A48+4*$A48+6),0)+IF(Analyse!$E$109="X",INDIRECT("'DATA - økonomi'!AK"&amp;4+15*$A48+4*$A48+7),0)+IF(Analyse!$E$110="X",INDIRECT("'DATA - økonomi'!AK"&amp;4+15*$A48+4*$A48+8),0)+IF(Analyse!$E$111="X",INDIRECT("'DATA - økonomi'!AK"&amp;4+15*$A48+4*$A48+9),0)+IF(Analyse!$E$112="X",INDIRECT("'DATA - økonomi'!AK"&amp;4+15*$A48+4*$A48+10),0)+IF(Analyse!$E$115="X",INDIRECT("'DATA - økonomi'!AK"&amp;4+15*$A48+4*$A48+11),0)+IF(Analyse!$E$116="X",INDIRECT("'DATA - økonomi'!AK"&amp;4+15*$A48+4*$A48+12),0)+IF(Analyse!$E$117="X",INDIRECT("'DATA - økonomi'!AK"&amp;4+15*$A48+4*$A48+13),0)+IF(Analyse!$E$129="X",INDIRECT("'DATA - økonomi'!AK"&amp;4+15*$A48+4*$A48+14),0)</f>
        <v>0</v>
      </c>
      <c r="AL48" s="42">
        <f ca="1">IF(Analyse!$E$3="X",INDIRECT("'DATA - økonomi'!AL"&amp;4+15*$A48+4*$A48+0),0)+IF(Analyse!$E$4="X",INDIRECT("'DATA - økonomi'!AL"&amp;4+15*$A48+4*$A48+1),0)+IF(Analyse!$E$104="X",INDIRECT("'DATA - økonomi'!AL"&amp;4+15*$A48+4*$A48+2),0)+IF(Analyse!$E$105="X",INDIRECT("'DATA - økonomi'!AL"&amp;4+15*$A48+4*$A48+3),0)+IF(Analyse!$E$106="X",INDIRECT("'DATA - økonomi'!AL"&amp;4+15*$A48+4*$A48+4),0)+IF(Analyse!$E$107="X",INDIRECT("'DATA - økonomi'!AL"&amp;4+15*$A48+4*$A48+5),0)+IF(Analyse!$E$108="X",INDIRECT("'DATA - økonomi'!AL"&amp;4+15*$A48+4*$A48+6),0)+IF(Analyse!$E$109="X",INDIRECT("'DATA - økonomi'!AL"&amp;4+15*$A48+4*$A48+7),0)+IF(Analyse!$E$110="X",INDIRECT("'DATA - økonomi'!AL"&amp;4+15*$A48+4*$A48+8),0)+IF(Analyse!$E$111="X",INDIRECT("'DATA - økonomi'!AL"&amp;4+15*$A48+4*$A48+9),0)+IF(Analyse!$E$112="X",INDIRECT("'DATA - økonomi'!AL"&amp;4+15*$A48+4*$A48+10),0)+IF(Analyse!$E$115="X",INDIRECT("'DATA - økonomi'!AL"&amp;4+15*$A48+4*$A48+11),0)+IF(Analyse!$E$116="X",INDIRECT("'DATA - økonomi'!AL"&amp;4+15*$A48+4*$A48+12),0)+IF(Analyse!$E$117="X",INDIRECT("'DATA - økonomi'!AL"&amp;4+15*$A48+4*$A48+13),0)+IF(Analyse!$E$129="X",INDIRECT("'DATA - økonomi'!AL"&amp;4+15*$A48+4*$A48+14),0)</f>
        <v>0</v>
      </c>
      <c r="AM48" s="36"/>
      <c r="AN48" s="41" t="s">
        <v>56</v>
      </c>
      <c r="AO48" s="42">
        <f t="shared" ca="1" si="10"/>
        <v>23428.379000000001</v>
      </c>
      <c r="AP48" s="42">
        <f t="shared" ca="1" si="11"/>
        <v>23048.951000000001</v>
      </c>
      <c r="AQ48" s="42">
        <f t="shared" ca="1" si="12"/>
        <v>23428.379000000001</v>
      </c>
      <c r="AR48" s="42">
        <f t="shared" ca="1" si="13"/>
        <v>23048.951000000001</v>
      </c>
      <c r="AS48" s="42">
        <f t="shared" ca="1" si="14"/>
        <v>22899.214</v>
      </c>
      <c r="AT48" s="42">
        <f t="shared" ca="1" si="15"/>
        <v>22925.736000000001</v>
      </c>
      <c r="AU48" s="42">
        <f t="shared" ca="1" si="16"/>
        <v>22878.532999999999</v>
      </c>
      <c r="AV48" s="42">
        <f t="shared" ca="1" si="17"/>
        <v>22719.144</v>
      </c>
      <c r="AW48" s="42">
        <f t="shared" ca="1" si="18"/>
        <v>22537.56</v>
      </c>
      <c r="AX48" s="42">
        <f t="shared" ca="1" si="19"/>
        <v>22304.568000000003</v>
      </c>
      <c r="AY48" s="36"/>
    </row>
    <row r="49" spans="1:51" x14ac:dyDescent="0.25">
      <c r="A49" s="38">
        <v>45</v>
      </c>
      <c r="B49" s="41" t="s">
        <v>57</v>
      </c>
      <c r="C49" s="42">
        <f ca="1">IF(Analyse!$E$3="X",INDIRECT("'DATA - økonomi'!C"&amp;4+15*$A49+4*$A49+0),0)+IF(Analyse!$E$4="X",INDIRECT("'DATA - økonomi'!C"&amp;4+15*$A49+4*$A49+1),0)+IF(Analyse!$E$104="X",INDIRECT("'DATA - økonomi'!C"&amp;4+15*$A49+4*$A49+2),0)+IF(Analyse!$E$105="X",INDIRECT("'DATA - økonomi'!C"&amp;4+15*$A49+4*$A49+3),0)+IF(Analyse!$E$106="X",INDIRECT("'DATA - økonomi'!C"&amp;4+15*$A49+4*$A49+4),0)+IF(Analyse!$E$107="X",INDIRECT("'DATA - økonomi'!C"&amp;4+15*$A49+4*$A49+5),0)+IF(Analyse!$E$108="X",INDIRECT("'DATA - økonomi'!C"&amp;4+15*$A49+4*$A49+6),0)+IF(Analyse!$E$109="X",INDIRECT("'DATA - økonomi'!C"&amp;4+15*$A49+4*$A49+7),0)+IF(Analyse!$E$110="X",INDIRECT("'DATA - økonomi'!C"&amp;4+15*$A49+4*$A49+8),0)+IF(Analyse!$E$111="X",INDIRECT("'DATA - økonomi'!C"&amp;4+15*$A49+4*$A49+9),0)+IF(Analyse!$E$112="X",INDIRECT("'DATA - økonomi'!C"&amp;4+15*$A49+4*$A49+10),0)+IF(Analyse!$E$115="X",INDIRECT("'DATA - økonomi'!C"&amp;4+15*$A49+4*$A49+11),0)+IF(Analyse!$E$116="X",INDIRECT("'DATA - økonomi'!C"&amp;4+15*$A49+4*$A49+12),0)+IF(Analyse!$E$117="X",INDIRECT("'DATA - økonomi'!C"&amp;4+15*$A49+4*$A49+13),0)+IF(Analyse!$E$129="X",INDIRECT("'DATA - økonomi'!C"&amp;4+15*$A49+4*$A49+14),0)</f>
        <v>0</v>
      </c>
      <c r="D49" s="42">
        <f ca="1">IF(Analyse!$E$3="X",INDIRECT("'DATA - økonomi'!D"&amp;4+15*$A49+4*$A49+0),0)+IF(Analyse!$E$4="X",INDIRECT("'DATA - økonomi'!D"&amp;4+15*$A49+4*$A49+1),0)+IF(Analyse!$E$104="X",INDIRECT("'DATA - økonomi'!D"&amp;4+15*$A49+4*$A49+2),0)+IF(Analyse!$E$105="X",INDIRECT("'DATA - økonomi'!D"&amp;4+15*$A49+4*$A49+3),0)+IF(Analyse!$E$106="X",INDIRECT("'DATA - økonomi'!D"&amp;4+15*$A49+4*$A49+4),0)+IF(Analyse!$E$107="X",INDIRECT("'DATA - økonomi'!D"&amp;4+15*$A49+4*$A49+5),0)+IF(Analyse!$E$108="X",INDIRECT("'DATA - økonomi'!D"&amp;4+15*$A49+4*$A49+6),0)+IF(Analyse!$E$109="X",INDIRECT("'DATA - økonomi'!D"&amp;4+15*$A49+4*$A49+7),0)+IF(Analyse!$E$110="X",INDIRECT("'DATA - økonomi'!D"&amp;4+15*$A49+4*$A49+8),0)+IF(Analyse!$E$111="X",INDIRECT("'DATA - økonomi'!D"&amp;4+15*$A49+4*$A49+9),0)+IF(Analyse!$E$112="X",INDIRECT("'DATA - økonomi'!D"&amp;4+15*$A49+4*$A49+10),0)+IF(Analyse!$E$115="X",INDIRECT("'DATA - økonomi'!D"&amp;4+15*$A49+4*$A49+11),0)+IF(Analyse!$E$116="X",INDIRECT("'DATA - økonomi'!D"&amp;4+15*$A49+4*$A49+12),0)+IF(Analyse!$E$117="X",INDIRECT("'DATA - økonomi'!D"&amp;4+15*$A49+4*$A49+13),0)+IF(Analyse!$E$129="X",INDIRECT("'DATA - økonomi'!D"&amp;4+15*$A49+4*$A49+14),0)</f>
        <v>0</v>
      </c>
      <c r="E49" s="42">
        <f ca="1">IF(Analyse!$E$3="X",INDIRECT("'DATA - økonomi'!E"&amp;4+15*$A49+4*$A49+0),0)+IF(Analyse!$E$4="X",INDIRECT("'DATA - økonomi'!E"&amp;4+15*$A49+4*$A49+1),0)+IF(Analyse!$E$104="X",INDIRECT("'DATA - økonomi'!E"&amp;4+15*$A49+4*$A49+2),0)+IF(Analyse!$E$105="X",INDIRECT("'DATA - økonomi'!E"&amp;4+15*$A49+4*$A49+3),0)+IF(Analyse!$E$106="X",INDIRECT("'DATA - økonomi'!E"&amp;4+15*$A49+4*$A49+4),0)+IF(Analyse!$E$107="X",INDIRECT("'DATA - økonomi'!E"&amp;4+15*$A49+4*$A49+5),0)+IF(Analyse!$E$108="X",INDIRECT("'DATA - økonomi'!E"&amp;4+15*$A49+4*$A49+6),0)+IF(Analyse!$E$109="X",INDIRECT("'DATA - økonomi'!E"&amp;4+15*$A49+4*$A49+7),0)+IF(Analyse!$E$110="X",INDIRECT("'DATA - økonomi'!E"&amp;4+15*$A49+4*$A49+8),0)+IF(Analyse!$E$111="X",INDIRECT("'DATA - økonomi'!E"&amp;4+15*$A49+4*$A49+9),0)+IF(Analyse!$E$112="X",INDIRECT("'DATA - økonomi'!E"&amp;4+15*$A49+4*$A49+10),0)+IF(Analyse!$E$115="X",INDIRECT("'DATA - økonomi'!E"&amp;4+15*$A49+4*$A49+11),0)+IF(Analyse!$E$116="X",INDIRECT("'DATA - økonomi'!E"&amp;4+15*$A49+4*$A49+12),0)+IF(Analyse!$E$117="X",INDIRECT("'DATA - økonomi'!E"&amp;4+15*$A49+4*$A49+13),0)+IF(Analyse!$E$129="X",INDIRECT("'DATA - økonomi'!E"&amp;4+15*$A49+4*$A49+14),0)</f>
        <v>0</v>
      </c>
      <c r="F49" s="42">
        <f ca="1">IF(Analyse!$E$3="X",INDIRECT("'DATA - økonomi'!F"&amp;4+15*$A49+4*$A49+0),0)+IF(Analyse!$E$4="X",INDIRECT("'DATA - økonomi'!F"&amp;4+15*$A49+4*$A49+1),0)+IF(Analyse!$E$104="X",INDIRECT("'DATA - økonomi'!F"&amp;4+15*$A49+4*$A49+2),0)+IF(Analyse!$E$105="X",INDIRECT("'DATA - økonomi'!F"&amp;4+15*$A49+4*$A49+3),0)+IF(Analyse!$E$106="X",INDIRECT("'DATA - økonomi'!F"&amp;4+15*$A49+4*$A49+4),0)+IF(Analyse!$E$107="X",INDIRECT("'DATA - økonomi'!F"&amp;4+15*$A49+4*$A49+5),0)+IF(Analyse!$E$108="X",INDIRECT("'DATA - økonomi'!F"&amp;4+15*$A49+4*$A49+6),0)+IF(Analyse!$E$109="X",INDIRECT("'DATA - økonomi'!F"&amp;4+15*$A49+4*$A49+7),0)+IF(Analyse!$E$110="X",INDIRECT("'DATA - økonomi'!F"&amp;4+15*$A49+4*$A49+8),0)+IF(Analyse!$E$111="X",INDIRECT("'DATA - økonomi'!F"&amp;4+15*$A49+4*$A49+9),0)+IF(Analyse!$E$112="X",INDIRECT("'DATA - økonomi'!F"&amp;4+15*$A49+4*$A49+10),0)+IF(Analyse!$E$115="X",INDIRECT("'DATA - økonomi'!F"&amp;4+15*$A49+4*$A49+11),0)+IF(Analyse!$E$116="X",INDIRECT("'DATA - økonomi'!F"&amp;4+15*$A49+4*$A49+12),0)+IF(Analyse!$E$117="X",INDIRECT("'DATA - økonomi'!F"&amp;4+15*$A49+4*$A49+13),0)+IF(Analyse!$E$129="X",INDIRECT("'DATA - økonomi'!F"&amp;4+15*$A49+4*$A49+14),0)</f>
        <v>0</v>
      </c>
      <c r="G49" s="42">
        <f ca="1">IF(Analyse!$E$3="X",INDIRECT("'DATA - økonomi'!G"&amp;4+15*$A49+4*$A49+0),0)+IF(Analyse!$E$4="X",INDIRECT("'DATA - økonomi'!G"&amp;4+15*$A49+4*$A49+1),0)+IF(Analyse!$E$104="X",INDIRECT("'DATA - økonomi'!G"&amp;4+15*$A49+4*$A49+2),0)+IF(Analyse!$E$105="X",INDIRECT("'DATA - økonomi'!G"&amp;4+15*$A49+4*$A49+3),0)+IF(Analyse!$E$106="X",INDIRECT("'DATA - økonomi'!G"&amp;4+15*$A49+4*$A49+4),0)+IF(Analyse!$E$107="X",INDIRECT("'DATA - økonomi'!G"&amp;4+15*$A49+4*$A49+5),0)+IF(Analyse!$E$108="X",INDIRECT("'DATA - økonomi'!G"&amp;4+15*$A49+4*$A49+6),0)+IF(Analyse!$E$109="X",INDIRECT("'DATA - økonomi'!G"&amp;4+15*$A49+4*$A49+7),0)+IF(Analyse!$E$110="X",INDIRECT("'DATA - økonomi'!G"&amp;4+15*$A49+4*$A49+8),0)+IF(Analyse!$E$111="X",INDIRECT("'DATA - økonomi'!G"&amp;4+15*$A49+4*$A49+9),0)+IF(Analyse!$E$112="X",INDIRECT("'DATA - økonomi'!G"&amp;4+15*$A49+4*$A49+10),0)+IF(Analyse!$E$115="X",INDIRECT("'DATA - økonomi'!G"&amp;4+15*$A49+4*$A49+11),0)+IF(Analyse!$E$116="X",INDIRECT("'DATA - økonomi'!G"&amp;4+15*$A49+4*$A49+12),0)+IF(Analyse!$E$117="X",INDIRECT("'DATA - økonomi'!G"&amp;4+15*$A49+4*$A49+13),0)+IF(Analyse!$E$129="X",INDIRECT("'DATA - økonomi'!G"&amp;4+15*$A49+4*$A49+14),0)</f>
        <v>0</v>
      </c>
      <c r="H49" s="42">
        <f ca="1">IF(Analyse!$E$3="X",INDIRECT("'DATA - økonomi'!H"&amp;4+15*$A49+4*$A49+0),0)+IF(Analyse!$E$4="X",INDIRECT("'DATA - økonomi'!H"&amp;4+15*$A49+4*$A49+1),0)+IF(Analyse!$E$104="X",INDIRECT("'DATA - økonomi'!H"&amp;4+15*$A49+4*$A49+2),0)+IF(Analyse!$E$105="X",INDIRECT("'DATA - økonomi'!H"&amp;4+15*$A49+4*$A49+3),0)+IF(Analyse!$E$106="X",INDIRECT("'DATA - økonomi'!H"&amp;4+15*$A49+4*$A49+4),0)+IF(Analyse!$E$107="X",INDIRECT("'DATA - økonomi'!H"&amp;4+15*$A49+4*$A49+5),0)+IF(Analyse!$E$108="X",INDIRECT("'DATA - økonomi'!H"&amp;4+15*$A49+4*$A49+6),0)+IF(Analyse!$E$109="X",INDIRECT("'DATA - økonomi'!H"&amp;4+15*$A49+4*$A49+7),0)+IF(Analyse!$E$110="X",INDIRECT("'DATA - økonomi'!H"&amp;4+15*$A49+4*$A49+8),0)+IF(Analyse!$E$111="X",INDIRECT("'DATA - økonomi'!H"&amp;4+15*$A49+4*$A49+9),0)+IF(Analyse!$E$112="X",INDIRECT("'DATA - økonomi'!H"&amp;4+15*$A49+4*$A49+10),0)+IF(Analyse!$E$115="X",INDIRECT("'DATA - økonomi'!H"&amp;4+15*$A49+4*$A49+11),0)+IF(Analyse!$E$116="X",INDIRECT("'DATA - økonomi'!H"&amp;4+15*$A49+4*$A49+12),0)+IF(Analyse!$E$117="X",INDIRECT("'DATA - økonomi'!H"&amp;4+15*$A49+4*$A49+13),0)+IF(Analyse!$E$129="X",INDIRECT("'DATA - økonomi'!H"&amp;4+15*$A49+4*$A49+14),0)</f>
        <v>0</v>
      </c>
      <c r="I49" s="42">
        <f ca="1">IF(Analyse!$E$3="X",INDIRECT("'DATA - økonomi'!I"&amp;4+15*$A49+4*$A49+0),0)+IF(Analyse!$E$4="X",INDIRECT("'DATA - økonomi'!I"&amp;4+15*$A49+4*$A49+1),0)+IF(Analyse!$E$104="X",INDIRECT("'DATA - økonomi'!I"&amp;4+15*$A49+4*$A49+2),0)+IF(Analyse!$E$105="X",INDIRECT("'DATA - økonomi'!I"&amp;4+15*$A49+4*$A49+3),0)+IF(Analyse!$E$106="X",INDIRECT("'DATA - økonomi'!I"&amp;4+15*$A49+4*$A49+4),0)+IF(Analyse!$E$107="X",INDIRECT("'DATA - økonomi'!I"&amp;4+15*$A49+4*$A49+5),0)+IF(Analyse!$E$108="X",INDIRECT("'DATA - økonomi'!I"&amp;4+15*$A49+4*$A49+6),0)+IF(Analyse!$E$109="X",INDIRECT("'DATA - økonomi'!I"&amp;4+15*$A49+4*$A49+7),0)+IF(Analyse!$E$110="X",INDIRECT("'DATA - økonomi'!I"&amp;4+15*$A49+4*$A49+8),0)+IF(Analyse!$E$111="X",INDIRECT("'DATA - økonomi'!I"&amp;4+15*$A49+4*$A49+9),0)+IF(Analyse!$E$112="X",INDIRECT("'DATA - økonomi'!I"&amp;4+15*$A49+4*$A49+10),0)+IF(Analyse!$E$115="X",INDIRECT("'DATA - økonomi'!I"&amp;4+15*$A49+4*$A49+11),0)+IF(Analyse!$E$116="X",INDIRECT("'DATA - økonomi'!I"&amp;4+15*$A49+4*$A49+12),0)+IF(Analyse!$E$117="X",INDIRECT("'DATA - økonomi'!I"&amp;4+15*$A49+4*$A49+13),0)+IF(Analyse!$E$129="X",INDIRECT("'DATA - økonomi'!I"&amp;4+15*$A49+4*$A49+14),0)</f>
        <v>0</v>
      </c>
      <c r="J49" s="42">
        <f ca="1">IF(Analyse!$E$3="X",INDIRECT("'DATA - økonomi'!J"&amp;4+15*$A49+4*$A49+0),0)+IF(Analyse!$E$4="X",INDIRECT("'DATA - økonomi'!J"&amp;4+15*$A49+4*$A49+1),0)+IF(Analyse!$E$104="X",INDIRECT("'DATA - økonomi'!J"&amp;4+15*$A49+4*$A49+2),0)+IF(Analyse!$E$105="X",INDIRECT("'DATA - økonomi'!J"&amp;4+15*$A49+4*$A49+3),0)+IF(Analyse!$E$106="X",INDIRECT("'DATA - økonomi'!J"&amp;4+15*$A49+4*$A49+4),0)+IF(Analyse!$E$107="X",INDIRECT("'DATA - økonomi'!J"&amp;4+15*$A49+4*$A49+5),0)+IF(Analyse!$E$108="X",INDIRECT("'DATA - økonomi'!J"&amp;4+15*$A49+4*$A49+6),0)+IF(Analyse!$E$109="X",INDIRECT("'DATA - økonomi'!J"&amp;4+15*$A49+4*$A49+7),0)+IF(Analyse!$E$110="X",INDIRECT("'DATA - økonomi'!J"&amp;4+15*$A49+4*$A49+8),0)+IF(Analyse!$E$111="X",INDIRECT("'DATA - økonomi'!J"&amp;4+15*$A49+4*$A49+9),0)+IF(Analyse!$E$112="X",INDIRECT("'DATA - økonomi'!J"&amp;4+15*$A49+4*$A49+10),0)+IF(Analyse!$E$115="X",INDIRECT("'DATA - økonomi'!J"&amp;4+15*$A49+4*$A49+11),0)+IF(Analyse!$E$116="X",INDIRECT("'DATA - økonomi'!J"&amp;4+15*$A49+4*$A49+12),0)+IF(Analyse!$E$117="X",INDIRECT("'DATA - økonomi'!J"&amp;4+15*$A49+4*$A49+13),0)+IF(Analyse!$E$129="X",INDIRECT("'DATA - økonomi'!J"&amp;4+15*$A49+4*$A49+14),0)</f>
        <v>0</v>
      </c>
      <c r="K49" s="42">
        <f ca="1">IF(Analyse!$E$3="X",INDIRECT("'DATA - økonomi'!K"&amp;4+15*$A49+4*$A49+0),0)+IF(Analyse!$E$4="X",INDIRECT("'DATA - økonomi'!K"&amp;4+15*$A49+4*$A49+1),0)+IF(Analyse!$E$104="X",INDIRECT("'DATA - økonomi'!K"&amp;4+15*$A49+4*$A49+2),0)+IF(Analyse!$E$105="X",INDIRECT("'DATA - økonomi'!K"&amp;4+15*$A49+4*$A49+3),0)+IF(Analyse!$E$106="X",INDIRECT("'DATA - økonomi'!K"&amp;4+15*$A49+4*$A49+4),0)+IF(Analyse!$E$107="X",INDIRECT("'DATA - økonomi'!K"&amp;4+15*$A49+4*$A49+5),0)+IF(Analyse!$E$108="X",INDIRECT("'DATA - økonomi'!K"&amp;4+15*$A49+4*$A49+6),0)+IF(Analyse!$E$109="X",INDIRECT("'DATA - økonomi'!K"&amp;4+15*$A49+4*$A49+7),0)+IF(Analyse!$E$110="X",INDIRECT("'DATA - økonomi'!K"&amp;4+15*$A49+4*$A49+8),0)+IF(Analyse!$E$111="X",INDIRECT("'DATA - økonomi'!K"&amp;4+15*$A49+4*$A49+9),0)+IF(Analyse!$E$112="X",INDIRECT("'DATA - økonomi'!K"&amp;4+15*$A49+4*$A49+10),0)+IF(Analyse!$E$115="X",INDIRECT("'DATA - økonomi'!K"&amp;4+15*$A49+4*$A49+11),0)+IF(Analyse!$E$116="X",INDIRECT("'DATA - økonomi'!K"&amp;4+15*$A49+4*$A49+12),0)+IF(Analyse!$E$117="X",INDIRECT("'DATA - økonomi'!K"&amp;4+15*$A49+4*$A49+13),0)+IF(Analyse!$E$129="X",INDIRECT("'DATA - økonomi'!K"&amp;4+15*$A49+4*$A49+14),0)</f>
        <v>0</v>
      </c>
      <c r="L49" s="42">
        <f ca="1">IF(Analyse!$E$3="X",INDIRECT("'DATA - økonomi'!L"&amp;4+15*$A49+4*$A49+0),0)+IF(Analyse!$E$4="X",INDIRECT("'DATA - økonomi'!L"&amp;4+15*$A49+4*$A49+1),0)+IF(Analyse!$E$104="X",INDIRECT("'DATA - økonomi'!L"&amp;4+15*$A49+4*$A49+2),0)+IF(Analyse!$E$105="X",INDIRECT("'DATA - økonomi'!L"&amp;4+15*$A49+4*$A49+3),0)+IF(Analyse!$E$106="X",INDIRECT("'DATA - økonomi'!L"&amp;4+15*$A49+4*$A49+4),0)+IF(Analyse!$E$107="X",INDIRECT("'DATA - økonomi'!L"&amp;4+15*$A49+4*$A49+5),0)+IF(Analyse!$E$108="X",INDIRECT("'DATA - økonomi'!L"&amp;4+15*$A49+4*$A49+6),0)+IF(Analyse!$E$109="X",INDIRECT("'DATA - økonomi'!L"&amp;4+15*$A49+4*$A49+7),0)+IF(Analyse!$E$110="X",INDIRECT("'DATA - økonomi'!L"&amp;4+15*$A49+4*$A49+8),0)+IF(Analyse!$E$111="X",INDIRECT("'DATA - økonomi'!L"&amp;4+15*$A49+4*$A49+9),0)+IF(Analyse!$E$112="X",INDIRECT("'DATA - økonomi'!L"&amp;4+15*$A49+4*$A49+10),0)+IF(Analyse!$E$115="X",INDIRECT("'DATA - økonomi'!L"&amp;4+15*$A49+4*$A49+11),0)+IF(Analyse!$E$116="X",INDIRECT("'DATA - økonomi'!L"&amp;4+15*$A49+4*$A49+12),0)+IF(Analyse!$E$117="X",INDIRECT("'DATA - økonomi'!L"&amp;4+15*$A49+4*$A49+13),0)+IF(Analyse!$E$129="X",INDIRECT("'DATA - økonomi'!L"&amp;4+15*$A49+4*$A49+14),0)</f>
        <v>0</v>
      </c>
      <c r="M49" s="42">
        <f ca="1">IF(Analyse!$E$3="X",INDIRECT("'DATA - økonomi'!M"&amp;4+15*$A49+4*$A49+0),0)+IF(Analyse!$E$4="X",INDIRECT("'DATA - økonomi'!M"&amp;4+15*$A49+4*$A49+1),0)+IF(Analyse!$E$104="X",INDIRECT("'DATA - økonomi'!M"&amp;4+15*$A49+4*$A49+2),0)+IF(Analyse!$E$105="X",INDIRECT("'DATA - økonomi'!M"&amp;4+15*$A49+4*$A49+3),0)+IF(Analyse!$E$106="X",INDIRECT("'DATA - økonomi'!M"&amp;4+15*$A49+4*$A49+4),0)+IF(Analyse!$E$107="X",INDIRECT("'DATA - økonomi'!M"&amp;4+15*$A49+4*$A49+5),0)+IF(Analyse!$E$108="X",INDIRECT("'DATA - økonomi'!M"&amp;4+15*$A49+4*$A49+6),0)+IF(Analyse!$E$109="X",INDIRECT("'DATA - økonomi'!M"&amp;4+15*$A49+4*$A49+7),0)+IF(Analyse!$E$110="X",INDIRECT("'DATA - økonomi'!M"&amp;4+15*$A49+4*$A49+8),0)+IF(Analyse!$E$111="X",INDIRECT("'DATA - økonomi'!M"&amp;4+15*$A49+4*$A49+9),0)+IF(Analyse!$E$112="X",INDIRECT("'DATA - økonomi'!M"&amp;4+15*$A49+4*$A49+10),0)+IF(Analyse!$E$115="X",INDIRECT("'DATA - økonomi'!M"&amp;4+15*$A49+4*$A49+11),0)+IF(Analyse!$E$116="X",INDIRECT("'DATA - økonomi'!M"&amp;4+15*$A49+4*$A49+12),0)+IF(Analyse!$E$117="X",INDIRECT("'DATA - økonomi'!M"&amp;4+15*$A49+4*$A49+13),0)+IF(Analyse!$E$129="X",INDIRECT("'DATA - økonomi'!M"&amp;4+15*$A49+4*$A49+14),0)</f>
        <v>0</v>
      </c>
      <c r="N49" s="38"/>
      <c r="O49" s="41" t="s">
        <v>57</v>
      </c>
      <c r="P49" s="42">
        <f ca="1">IF(Analyse!$E$3="X",INDIRECT("'DATA - økonomi'!P"&amp;4+15*$A49+4*$A49+0),0)+IF(Analyse!$E$4="X",INDIRECT("'DATA - økonomi'!P"&amp;4+15*$A49+4*$A49+1),0)+IF(Analyse!$E$104="X",INDIRECT("'DATA - økonomi'!P"&amp;4+15*$A49+4*$A49+2),0)+IF(Analyse!$E$105="X",INDIRECT("'DATA - økonomi'!P"&amp;4+15*$A49+4*$A49+3),0)+IF(Analyse!$E$106="X",INDIRECT("'DATA - økonomi'!P"&amp;4+15*$A49+4*$A49+4),0)+IF(Analyse!$E$107="X",INDIRECT("'DATA - økonomi'!P"&amp;4+15*$A49+4*$A49+5),0)+IF(Analyse!$E$108="X",INDIRECT("'DATA - økonomi'!P"&amp;4+15*$A49+4*$A49+6),0)+IF(Analyse!$E$109="X",INDIRECT("'DATA - økonomi'!P"&amp;4+15*$A49+4*$A49+7),0)+IF(Analyse!$E$110="X",INDIRECT("'DATA - økonomi'!P"&amp;4+15*$A49+4*$A49+8),0)+IF(Analyse!$E$111="X",INDIRECT("'DATA - økonomi'!P"&amp;4+15*$A49+4*$A49+9),0)+IF(Analyse!$E$112="X",INDIRECT("'DATA - økonomi'!P"&amp;4+15*$A49+4*$A49+10),0)+IF(Analyse!$E$115="X",INDIRECT("'DATA - økonomi'!P"&amp;4+15*$A49+4*$A49+11),0)+IF(Analyse!$E$116="X",INDIRECT("'DATA - økonomi'!P"&amp;4+15*$A49+4*$A49+12),0)+IF(Analyse!$E$117="X",INDIRECT("'DATA - økonomi'!P"&amp;4+15*$A49+4*$A49+13),0)+IF(Analyse!$E$129="X",INDIRECT("'DATA - økonomi'!P"&amp;4+15*$A49+4*$A49+14),0)</f>
        <v>0</v>
      </c>
      <c r="Q49" s="42">
        <f ca="1">IF(Analyse!$E$3="X",INDIRECT("'DATA - økonomi'!Q"&amp;4+15*$A49+4*$A49+0),0)+IF(Analyse!$E$4="X",INDIRECT("'DATA - økonomi'!Q"&amp;4+15*$A49+4*$A49+1),0)+IF(Analyse!$E$104="X",INDIRECT("'DATA - økonomi'!Q"&amp;4+15*$A49+4*$A49+2),0)+IF(Analyse!$E$105="X",INDIRECT("'DATA - økonomi'!Q"&amp;4+15*$A49+4*$A49+3),0)+IF(Analyse!$E$106="X",INDIRECT("'DATA - økonomi'!Q"&amp;4+15*$A49+4*$A49+4),0)+IF(Analyse!$E$107="X",INDIRECT("'DATA - økonomi'!Q"&amp;4+15*$A49+4*$A49+5),0)+IF(Analyse!$E$108="X",INDIRECT("'DATA - økonomi'!Q"&amp;4+15*$A49+4*$A49+6),0)+IF(Analyse!$E$109="X",INDIRECT("'DATA - økonomi'!Q"&amp;4+15*$A49+4*$A49+7),0)+IF(Analyse!$E$110="X",INDIRECT("'DATA - økonomi'!Q"&amp;4+15*$A49+4*$A49+8),0)+IF(Analyse!$E$111="X",INDIRECT("'DATA - økonomi'!Q"&amp;4+15*$A49+4*$A49+9),0)+IF(Analyse!$E$112="X",INDIRECT("'DATA - økonomi'!Q"&amp;4+15*$A49+4*$A49+10),0)+IF(Analyse!$E$115="X",INDIRECT("'DATA - økonomi'!Q"&amp;4+15*$A49+4*$A49+11),0)+IF(Analyse!$E$116="X",INDIRECT("'DATA - økonomi'!Q"&amp;4+15*$A49+4*$A49+12),0)+IF(Analyse!$E$117="X",INDIRECT("'DATA - økonomi'!Q"&amp;4+15*$A49+4*$A49+13),0)+IF(Analyse!$E$129="X",INDIRECT("'DATA - økonomi'!Q"&amp;4+15*$A49+4*$A49+14),0)</f>
        <v>0</v>
      </c>
      <c r="R49" s="42">
        <f ca="1">IF(Analyse!$E$3="X",INDIRECT("'DATA - økonomi'!R"&amp;4+15*$A49+4*$A49+0),0)+IF(Analyse!$E$4="X",INDIRECT("'DATA - økonomi'!R"&amp;4+15*$A49+4*$A49+1),0)+IF(Analyse!$E$104="X",INDIRECT("'DATA - økonomi'!R"&amp;4+15*$A49+4*$A49+2),0)+IF(Analyse!$E$105="X",INDIRECT("'DATA - økonomi'!R"&amp;4+15*$A49+4*$A49+3),0)+IF(Analyse!$E$106="X",INDIRECT("'DATA - økonomi'!R"&amp;4+15*$A49+4*$A49+4),0)+IF(Analyse!$E$107="X",INDIRECT("'DATA - økonomi'!R"&amp;4+15*$A49+4*$A49+5),0)+IF(Analyse!$E$108="X",INDIRECT("'DATA - økonomi'!R"&amp;4+15*$A49+4*$A49+6),0)+IF(Analyse!$E$109="X",INDIRECT("'DATA - økonomi'!R"&amp;4+15*$A49+4*$A49+7),0)+IF(Analyse!$E$110="X",INDIRECT("'DATA - økonomi'!R"&amp;4+15*$A49+4*$A49+8),0)+IF(Analyse!$E$111="X",INDIRECT("'DATA - økonomi'!R"&amp;4+15*$A49+4*$A49+9),0)+IF(Analyse!$E$112="X",INDIRECT("'DATA - økonomi'!R"&amp;4+15*$A49+4*$A49+10),0)+IF(Analyse!$E$115="X",INDIRECT("'DATA - økonomi'!R"&amp;4+15*$A49+4*$A49+11),0)+IF(Analyse!$E$116="X",INDIRECT("'DATA - økonomi'!R"&amp;4+15*$A49+4*$A49+12),0)+IF(Analyse!$E$117="X",INDIRECT("'DATA - økonomi'!R"&amp;4+15*$A49+4*$A49+13),0)+IF(Analyse!$E$129="X",INDIRECT("'DATA - økonomi'!R"&amp;4+15*$A49+4*$A49+14),0)</f>
        <v>0</v>
      </c>
      <c r="S49" s="42">
        <f ca="1">IF(Analyse!$E$3="X",INDIRECT("'DATA - økonomi'!S"&amp;4+15*$A49+4*$A49+0),0)+IF(Analyse!$E$4="X",INDIRECT("'DATA - økonomi'!S"&amp;4+15*$A49+4*$A49+1),0)+IF(Analyse!$E$104="X",INDIRECT("'DATA - økonomi'!S"&amp;4+15*$A49+4*$A49+2),0)+IF(Analyse!$E$105="X",INDIRECT("'DATA - økonomi'!S"&amp;4+15*$A49+4*$A49+3),0)+IF(Analyse!$E$106="X",INDIRECT("'DATA - økonomi'!S"&amp;4+15*$A49+4*$A49+4),0)+IF(Analyse!$E$107="X",INDIRECT("'DATA - økonomi'!S"&amp;4+15*$A49+4*$A49+5),0)+IF(Analyse!$E$108="X",INDIRECT("'DATA - økonomi'!S"&amp;4+15*$A49+4*$A49+6),0)+IF(Analyse!$E$109="X",INDIRECT("'DATA - økonomi'!S"&amp;4+15*$A49+4*$A49+7),0)+IF(Analyse!$E$110="X",INDIRECT("'DATA - økonomi'!S"&amp;4+15*$A49+4*$A49+8),0)+IF(Analyse!$E$111="X",INDIRECT("'DATA - økonomi'!S"&amp;4+15*$A49+4*$A49+9),0)+IF(Analyse!$E$112="X",INDIRECT("'DATA - økonomi'!S"&amp;4+15*$A49+4*$A49+10),0)+IF(Analyse!$E$115="X",INDIRECT("'DATA - økonomi'!S"&amp;4+15*$A49+4*$A49+11),0)+IF(Analyse!$E$116="X",INDIRECT("'DATA - økonomi'!S"&amp;4+15*$A49+4*$A49+12),0)+IF(Analyse!$E$117="X",INDIRECT("'DATA - økonomi'!S"&amp;4+15*$A49+4*$A49+13),0)+IF(Analyse!$E$129="X",INDIRECT("'DATA - økonomi'!S"&amp;4+15*$A49+4*$A49+14),0)</f>
        <v>0</v>
      </c>
      <c r="T49" s="42">
        <f ca="1">IF(Analyse!$E$3="X",INDIRECT("'DATA - økonomi'!T"&amp;4+15*$A49+4*$A49+0),0)+IF(Analyse!$E$4="X",INDIRECT("'DATA - økonomi'!T"&amp;4+15*$A49+4*$A49+1),0)+IF(Analyse!$E$104="X",INDIRECT("'DATA - økonomi'!T"&amp;4+15*$A49+4*$A49+2),0)+IF(Analyse!$E$105="X",INDIRECT("'DATA - økonomi'!T"&amp;4+15*$A49+4*$A49+3),0)+IF(Analyse!$E$106="X",INDIRECT("'DATA - økonomi'!T"&amp;4+15*$A49+4*$A49+4),0)+IF(Analyse!$E$107="X",INDIRECT("'DATA - økonomi'!T"&amp;4+15*$A49+4*$A49+5),0)+IF(Analyse!$E$108="X",INDIRECT("'DATA - økonomi'!T"&amp;4+15*$A49+4*$A49+6),0)+IF(Analyse!$E$109="X",INDIRECT("'DATA - økonomi'!T"&amp;4+15*$A49+4*$A49+7),0)+IF(Analyse!$E$110="X",INDIRECT("'DATA - økonomi'!T"&amp;4+15*$A49+4*$A49+8),0)+IF(Analyse!$E$111="X",INDIRECT("'DATA - økonomi'!T"&amp;4+15*$A49+4*$A49+9),0)+IF(Analyse!$E$112="X",INDIRECT("'DATA - økonomi'!T"&amp;4+15*$A49+4*$A49+10),0)+IF(Analyse!$E$115="X",INDIRECT("'DATA - økonomi'!T"&amp;4+15*$A49+4*$A49+11),0)+IF(Analyse!$E$116="X",INDIRECT("'DATA - økonomi'!T"&amp;4+15*$A49+4*$A49+12),0)+IF(Analyse!$E$117="X",INDIRECT("'DATA - økonomi'!T"&amp;4+15*$A49+4*$A49+13),0)+IF(Analyse!$E$129="X",INDIRECT("'DATA - økonomi'!T"&amp;4+15*$A49+4*$A49+14),0)</f>
        <v>0</v>
      </c>
      <c r="U49" s="42">
        <f ca="1">IF(Analyse!$E$3="X",INDIRECT("'DATA - økonomi'!U"&amp;4+15*$A49+4*$A49+0),0)+IF(Analyse!$E$4="X",INDIRECT("'DATA - økonomi'!U"&amp;4+15*$A49+4*$A49+1),0)+IF(Analyse!$E$104="X",INDIRECT("'DATA - økonomi'!U"&amp;4+15*$A49+4*$A49+2),0)+IF(Analyse!$E$105="X",INDIRECT("'DATA - økonomi'!U"&amp;4+15*$A49+4*$A49+3),0)+IF(Analyse!$E$106="X",INDIRECT("'DATA - økonomi'!U"&amp;4+15*$A49+4*$A49+4),0)+IF(Analyse!$E$107="X",INDIRECT("'DATA - økonomi'!U"&amp;4+15*$A49+4*$A49+5),0)+IF(Analyse!$E$108="X",INDIRECT("'DATA - økonomi'!U"&amp;4+15*$A49+4*$A49+6),0)+IF(Analyse!$E$109="X",INDIRECT("'DATA - økonomi'!U"&amp;4+15*$A49+4*$A49+7),0)+IF(Analyse!$E$110="X",INDIRECT("'DATA - økonomi'!U"&amp;4+15*$A49+4*$A49+8),0)+IF(Analyse!$E$111="X",INDIRECT("'DATA - økonomi'!U"&amp;4+15*$A49+4*$A49+9),0)+IF(Analyse!$E$112="X",INDIRECT("'DATA - økonomi'!U"&amp;4+15*$A49+4*$A49+10),0)+IF(Analyse!$E$115="X",INDIRECT("'DATA - økonomi'!U"&amp;4+15*$A49+4*$A49+11),0)+IF(Analyse!$E$116="X",INDIRECT("'DATA - økonomi'!U"&amp;4+15*$A49+4*$A49+12),0)+IF(Analyse!$E$117="X",INDIRECT("'DATA - økonomi'!U"&amp;4+15*$A49+4*$A49+13),0)+IF(Analyse!$E$129="X",INDIRECT("'DATA - økonomi'!U"&amp;4+15*$A49+4*$A49+14),0)</f>
        <v>0</v>
      </c>
      <c r="V49" s="42">
        <f ca="1">IF(Analyse!$E$3="X",INDIRECT("'DATA - økonomi'!V"&amp;4+15*$A49+4*$A49+0),0)+IF(Analyse!$E$4="X",INDIRECT("'DATA - økonomi'!V"&amp;4+15*$A49+4*$A49+1),0)+IF(Analyse!$E$104="X",INDIRECT("'DATA - økonomi'!V"&amp;4+15*$A49+4*$A49+2),0)+IF(Analyse!$E$105="X",INDIRECT("'DATA - økonomi'!V"&amp;4+15*$A49+4*$A49+3),0)+IF(Analyse!$E$106="X",INDIRECT("'DATA - økonomi'!V"&amp;4+15*$A49+4*$A49+4),0)+IF(Analyse!$E$107="X",INDIRECT("'DATA - økonomi'!V"&amp;4+15*$A49+4*$A49+5),0)+IF(Analyse!$E$108="X",INDIRECT("'DATA - økonomi'!V"&amp;4+15*$A49+4*$A49+6),0)+IF(Analyse!$E$109="X",INDIRECT("'DATA - økonomi'!V"&amp;4+15*$A49+4*$A49+7),0)+IF(Analyse!$E$110="X",INDIRECT("'DATA - økonomi'!V"&amp;4+15*$A49+4*$A49+8),0)+IF(Analyse!$E$111="X",INDIRECT("'DATA - økonomi'!V"&amp;4+15*$A49+4*$A49+9),0)+IF(Analyse!$E$112="X",INDIRECT("'DATA - økonomi'!V"&amp;4+15*$A49+4*$A49+10),0)+IF(Analyse!$E$115="X",INDIRECT("'DATA - økonomi'!V"&amp;4+15*$A49+4*$A49+11),0)+IF(Analyse!$E$116="X",INDIRECT("'DATA - økonomi'!V"&amp;4+15*$A49+4*$A49+12),0)+IF(Analyse!$E$117="X",INDIRECT("'DATA - økonomi'!V"&amp;4+15*$A49+4*$A49+13),0)+IF(Analyse!$E$129="X",INDIRECT("'DATA - økonomi'!V"&amp;4+15*$A49+4*$A49+14),0)</f>
        <v>0</v>
      </c>
      <c r="W49" s="42">
        <f ca="1">IF(Analyse!$E$3="X",INDIRECT("'DATA - økonomi'!W"&amp;4+15*$A49+4*$A49+0),0)+IF(Analyse!$E$4="X",INDIRECT("'DATA - økonomi'!W"&amp;4+15*$A49+4*$A49+1),0)+IF(Analyse!$E$104="X",INDIRECT("'DATA - økonomi'!W"&amp;4+15*$A49+4*$A49+2),0)+IF(Analyse!$E$105="X",INDIRECT("'DATA - økonomi'!W"&amp;4+15*$A49+4*$A49+3),0)+IF(Analyse!$E$106="X",INDIRECT("'DATA - økonomi'!W"&amp;4+15*$A49+4*$A49+4),0)+IF(Analyse!$E$107="X",INDIRECT("'DATA - økonomi'!W"&amp;4+15*$A49+4*$A49+5),0)+IF(Analyse!$E$108="X",INDIRECT("'DATA - økonomi'!W"&amp;4+15*$A49+4*$A49+6),0)+IF(Analyse!$E$109="X",INDIRECT("'DATA - økonomi'!W"&amp;4+15*$A49+4*$A49+7),0)+IF(Analyse!$E$110="X",INDIRECT("'DATA - økonomi'!W"&amp;4+15*$A49+4*$A49+8),0)+IF(Analyse!$E$111="X",INDIRECT("'DATA - økonomi'!W"&amp;4+15*$A49+4*$A49+9),0)+IF(Analyse!$E$112="X",INDIRECT("'DATA - økonomi'!W"&amp;4+15*$A49+4*$A49+10),0)+IF(Analyse!$E$115="X",INDIRECT("'DATA - økonomi'!W"&amp;4+15*$A49+4*$A49+11),0)+IF(Analyse!$E$116="X",INDIRECT("'DATA - økonomi'!W"&amp;4+15*$A49+4*$A49+12),0)+IF(Analyse!$E$117="X",INDIRECT("'DATA - økonomi'!W"&amp;4+15*$A49+4*$A49+13),0)+IF(Analyse!$E$129="X",INDIRECT("'DATA - økonomi'!W"&amp;4+15*$A49+4*$A49+14),0)</f>
        <v>0</v>
      </c>
      <c r="X49" s="42">
        <f ca="1">IF(Analyse!$E$3="X",INDIRECT("'DATA - økonomi'!X"&amp;4+15*$A49+4*$A49+0),0)+IF(Analyse!$E$4="X",INDIRECT("'DATA - økonomi'!X"&amp;4+15*$A49+4*$A49+1),0)+IF(Analyse!$E$104="X",INDIRECT("'DATA - økonomi'!X"&amp;4+15*$A49+4*$A49+2),0)+IF(Analyse!$E$105="X",INDIRECT("'DATA - økonomi'!X"&amp;4+15*$A49+4*$A49+3),0)+IF(Analyse!$E$106="X",INDIRECT("'DATA - økonomi'!X"&amp;4+15*$A49+4*$A49+4),0)+IF(Analyse!$E$107="X",INDIRECT("'DATA - økonomi'!X"&amp;4+15*$A49+4*$A49+5),0)+IF(Analyse!$E$108="X",INDIRECT("'DATA - økonomi'!X"&amp;4+15*$A49+4*$A49+6),0)+IF(Analyse!$E$109="X",INDIRECT("'DATA - økonomi'!X"&amp;4+15*$A49+4*$A49+7),0)+IF(Analyse!$E$110="X",INDIRECT("'DATA - økonomi'!X"&amp;4+15*$A49+4*$A49+8),0)+IF(Analyse!$E$111="X",INDIRECT("'DATA - økonomi'!X"&amp;4+15*$A49+4*$A49+9),0)+IF(Analyse!$E$112="X",INDIRECT("'DATA - økonomi'!X"&amp;4+15*$A49+4*$A49+10),0)+IF(Analyse!$E$115="X",INDIRECT("'DATA - økonomi'!X"&amp;4+15*$A49+4*$A49+11),0)+IF(Analyse!$E$116="X",INDIRECT("'DATA - økonomi'!X"&amp;4+15*$A49+4*$A49+12),0)+IF(Analyse!$E$117="X",INDIRECT("'DATA - økonomi'!X"&amp;4+15*$A49+4*$A49+13),0)+IF(Analyse!$E$129="X",INDIRECT("'DATA - økonomi'!X"&amp;4+15*$A49+4*$A49+14),0)</f>
        <v>0</v>
      </c>
      <c r="Y49" s="42">
        <f ca="1">IF(Analyse!$E$3="X",INDIRECT("'DATA - økonomi'!Y"&amp;4+15*$A49+4*$A49+0),0)+IF(Analyse!$E$4="X",INDIRECT("'DATA - økonomi'!Y"&amp;4+15*$A49+4*$A49+1),0)+IF(Analyse!$E$104="X",INDIRECT("'DATA - økonomi'!Y"&amp;4+15*$A49+4*$A49+2),0)+IF(Analyse!$E$105="X",INDIRECT("'DATA - økonomi'!Y"&amp;4+15*$A49+4*$A49+3),0)+IF(Analyse!$E$106="X",INDIRECT("'DATA - økonomi'!Y"&amp;4+15*$A49+4*$A49+4),0)+IF(Analyse!$E$107="X",INDIRECT("'DATA - økonomi'!Y"&amp;4+15*$A49+4*$A49+5),0)+IF(Analyse!$E$108="X",INDIRECT("'DATA - økonomi'!Y"&amp;4+15*$A49+4*$A49+6),0)+IF(Analyse!$E$109="X",INDIRECT("'DATA - økonomi'!Y"&amp;4+15*$A49+4*$A49+7),0)+IF(Analyse!$E$110="X",INDIRECT("'DATA - økonomi'!Y"&amp;4+15*$A49+4*$A49+8),0)+IF(Analyse!$E$111="X",INDIRECT("'DATA - økonomi'!Y"&amp;4+15*$A49+4*$A49+9),0)+IF(Analyse!$E$112="X",INDIRECT("'DATA - økonomi'!Y"&amp;4+15*$A49+4*$A49+10),0)+IF(Analyse!$E$115="X",INDIRECT("'DATA - økonomi'!Y"&amp;4+15*$A49+4*$A49+11),0)+IF(Analyse!$E$116="X",INDIRECT("'DATA - økonomi'!Y"&amp;4+15*$A49+4*$A49+12),0)+IF(Analyse!$E$117="X",INDIRECT("'DATA - økonomi'!Y"&amp;4+15*$A49+4*$A49+13),0)+IF(Analyse!$E$129="X",INDIRECT("'DATA - økonomi'!Y"&amp;4+15*$A49+4*$A49+14),0)</f>
        <v>0</v>
      </c>
      <c r="Z49" s="42">
        <f ca="1">IF(Analyse!$E$3="X",INDIRECT("'DATA - økonomi'!Z"&amp;4+15*$A49+4*$A49+0),0)+IF(Analyse!$E$4="X",INDIRECT("'DATA - økonomi'!Z"&amp;4+15*$A49+4*$A49+1),0)+IF(Analyse!$E$104="X",INDIRECT("'DATA - økonomi'!Z"&amp;4+15*$A49+4*$A49+2),0)+IF(Analyse!$E$105="X",INDIRECT("'DATA - økonomi'!Z"&amp;4+15*$A49+4*$A49+3),0)+IF(Analyse!$E$106="X",INDIRECT("'DATA - økonomi'!Z"&amp;4+15*$A49+4*$A49+4),0)+IF(Analyse!$E$107="X",INDIRECT("'DATA - økonomi'!Z"&amp;4+15*$A49+4*$A49+5),0)+IF(Analyse!$E$108="X",INDIRECT("'DATA - økonomi'!Z"&amp;4+15*$A49+4*$A49+6),0)+IF(Analyse!$E$109="X",INDIRECT("'DATA - økonomi'!Z"&amp;4+15*$A49+4*$A49+7),0)+IF(Analyse!$E$110="X",INDIRECT("'DATA - økonomi'!Z"&amp;4+15*$A49+4*$A49+8),0)+IF(Analyse!$E$111="X",INDIRECT("'DATA - økonomi'!Z"&amp;4+15*$A49+4*$A49+9),0)+IF(Analyse!$E$112="X",INDIRECT("'DATA - økonomi'!Z"&amp;4+15*$A49+4*$A49+10),0)+IF(Analyse!$E$115="X",INDIRECT("'DATA - økonomi'!Z"&amp;4+15*$A49+4*$A49+11),0)+IF(Analyse!$E$116="X",INDIRECT("'DATA - økonomi'!Z"&amp;4+15*$A49+4*$A49+12),0)+IF(Analyse!$E$117="X",INDIRECT("'DATA - økonomi'!Z"&amp;4+15*$A49+4*$A49+13),0)+IF(Analyse!$E$129="X",INDIRECT("'DATA - økonomi'!Z"&amp;4+15*$A49+4*$A49+14),0)</f>
        <v>0</v>
      </c>
      <c r="AA49" s="36"/>
      <c r="AB49" s="41" t="s">
        <v>57</v>
      </c>
      <c r="AC49" s="42">
        <f ca="1">IF(Analyse!$E$3="X",INDIRECT("'DATA - økonomi'!AC"&amp;4+15*$A49+4*$A49+0),0)+IF(Analyse!$E$4="X",INDIRECT("'DATA - økonomi'!AC"&amp;4+15*$A49+4*$A49+1),0)+IF(Analyse!$E$104="X",INDIRECT("'DATA - økonomi'!AC"&amp;4+15*$A49+4*$A49+2),0)+IF(Analyse!$E$105="X",INDIRECT("'DATA - økonomi'!AC"&amp;4+15*$A49+4*$A49+3),0)+IF(Analyse!$E$106="X",INDIRECT("'DATA - økonomi'!AC"&amp;4+15*$A49+4*$A49+4),0)+IF(Analyse!$E$107="X",INDIRECT("'DATA - økonomi'!AC"&amp;4+15*$A49+4*$A49+5),0)+IF(Analyse!$E$108="X",INDIRECT("'DATA - økonomi'!AC"&amp;4+15*$A49+4*$A49+6),0)+IF(Analyse!$E$109="X",INDIRECT("'DATA - økonomi'!AC"&amp;4+15*$A49+4*$A49+7),0)+IF(Analyse!$E$110="X",INDIRECT("'DATA - økonomi'!AC"&amp;4+15*$A49+4*$A49+8),0)+IF(Analyse!$E$111="X",INDIRECT("'DATA - økonomi'!AC"&amp;4+15*$A49+4*$A49+9),0)+IF(Analyse!$E$112="X",INDIRECT("'DATA - økonomi'!AC"&amp;4+15*$A49+4*$A49+10),0)+IF(Analyse!$E$115="X",INDIRECT("'DATA - økonomi'!AC"&amp;4+15*$A49+4*$A49+11),0)+IF(Analyse!$E$116="X",INDIRECT("'DATA - økonomi'!AC"&amp;4+15*$A49+4*$A49+12),0)+IF(Analyse!$E$117="X",INDIRECT("'DATA - økonomi'!AC"&amp;4+15*$A49+4*$A49+13),0)+IF(Analyse!$E$129="X",INDIRECT("'DATA - økonomi'!AC"&amp;4+15*$A49+4*$A49+14),0)</f>
        <v>0</v>
      </c>
      <c r="AD49" s="42">
        <f ca="1">IF(Analyse!$E$3="X",INDIRECT("'DATA - økonomi'!AD"&amp;4+15*$A49+4*$A49+0),0)+IF(Analyse!$E$4="X",INDIRECT("'DATA - økonomi'!AD"&amp;4+15*$A49+4*$A49+1),0)+IF(Analyse!$E$104="X",INDIRECT("'DATA - økonomi'!AD"&amp;4+15*$A49+4*$A49+2),0)+IF(Analyse!$E$105="X",INDIRECT("'DATA - økonomi'!AD"&amp;4+15*$A49+4*$A49+3),0)+IF(Analyse!$E$106="X",INDIRECT("'DATA - økonomi'!AD"&amp;4+15*$A49+4*$A49+4),0)+IF(Analyse!$E$107="X",INDIRECT("'DATA - økonomi'!AD"&amp;4+15*$A49+4*$A49+5),0)+IF(Analyse!$E$108="X",INDIRECT("'DATA - økonomi'!AD"&amp;4+15*$A49+4*$A49+6),0)+IF(Analyse!$E$109="X",INDIRECT("'DATA - økonomi'!AD"&amp;4+15*$A49+4*$A49+7),0)+IF(Analyse!$E$110="X",INDIRECT("'DATA - økonomi'!AD"&amp;4+15*$A49+4*$A49+8),0)+IF(Analyse!$E$111="X",INDIRECT("'DATA - økonomi'!AD"&amp;4+15*$A49+4*$A49+9),0)+IF(Analyse!$E$112="X",INDIRECT("'DATA - økonomi'!AD"&amp;4+15*$A49+4*$A49+10),0)+IF(Analyse!$E$115="X",INDIRECT("'DATA - økonomi'!AD"&amp;4+15*$A49+4*$A49+11),0)+IF(Analyse!$E$116="X",INDIRECT("'DATA - økonomi'!AD"&amp;4+15*$A49+4*$A49+12),0)+IF(Analyse!$E$117="X",INDIRECT("'DATA - økonomi'!AD"&amp;4+15*$A49+4*$A49+13),0)+IF(Analyse!$E$129="X",INDIRECT("'DATA - økonomi'!AD"&amp;4+15*$A49+4*$A49+14),0)</f>
        <v>0</v>
      </c>
      <c r="AE49" s="42">
        <f ca="1">IF(Analyse!$E$3="X",INDIRECT("'DATA - økonomi'!AE"&amp;4+15*$A49+4*$A49+0),0)+IF(Analyse!$E$4="X",INDIRECT("'DATA - økonomi'!AE"&amp;4+15*$A49+4*$A49+1),0)+IF(Analyse!$E$104="X",INDIRECT("'DATA - økonomi'!AE"&amp;4+15*$A49+4*$A49+2),0)+IF(Analyse!$E$105="X",INDIRECT("'DATA - økonomi'!AE"&amp;4+15*$A49+4*$A49+3),0)+IF(Analyse!$E$106="X",INDIRECT("'DATA - økonomi'!AE"&amp;4+15*$A49+4*$A49+4),0)+IF(Analyse!$E$107="X",INDIRECT("'DATA - økonomi'!AE"&amp;4+15*$A49+4*$A49+5),0)+IF(Analyse!$E$108="X",INDIRECT("'DATA - økonomi'!AE"&amp;4+15*$A49+4*$A49+6),0)+IF(Analyse!$E$109="X",INDIRECT("'DATA - økonomi'!AE"&amp;4+15*$A49+4*$A49+7),0)+IF(Analyse!$E$110="X",INDIRECT("'DATA - økonomi'!AE"&amp;4+15*$A49+4*$A49+8),0)+IF(Analyse!$E$111="X",INDIRECT("'DATA - økonomi'!AE"&amp;4+15*$A49+4*$A49+9),0)+IF(Analyse!$E$112="X",INDIRECT("'DATA - økonomi'!AE"&amp;4+15*$A49+4*$A49+10),0)+IF(Analyse!$E$115="X",INDIRECT("'DATA - økonomi'!AE"&amp;4+15*$A49+4*$A49+11),0)+IF(Analyse!$E$116="X",INDIRECT("'DATA - økonomi'!AE"&amp;4+15*$A49+4*$A49+12),0)+IF(Analyse!$E$117="X",INDIRECT("'DATA - økonomi'!AE"&amp;4+15*$A49+4*$A49+13),0)+IF(Analyse!$E$129="X",INDIRECT("'DATA - økonomi'!AE"&amp;4+15*$A49+4*$A49+14),0)</f>
        <v>0</v>
      </c>
      <c r="AF49" s="42">
        <f ca="1">IF(Analyse!$E$3="X",INDIRECT("'DATA - økonomi'!AF"&amp;4+15*$A49+4*$A49+0),0)+IF(Analyse!$E$4="X",INDIRECT("'DATA - økonomi'!AF"&amp;4+15*$A49+4*$A49+1),0)+IF(Analyse!$E$104="X",INDIRECT("'DATA - økonomi'!AF"&amp;4+15*$A49+4*$A49+2),0)+IF(Analyse!$E$105="X",INDIRECT("'DATA - økonomi'!AF"&amp;4+15*$A49+4*$A49+3),0)+IF(Analyse!$E$106="X",INDIRECT("'DATA - økonomi'!AF"&amp;4+15*$A49+4*$A49+4),0)+IF(Analyse!$E$107="X",INDIRECT("'DATA - økonomi'!AF"&amp;4+15*$A49+4*$A49+5),0)+IF(Analyse!$E$108="X",INDIRECT("'DATA - økonomi'!AF"&amp;4+15*$A49+4*$A49+6),0)+IF(Analyse!$E$109="X",INDIRECT("'DATA - økonomi'!AF"&amp;4+15*$A49+4*$A49+7),0)+IF(Analyse!$E$110="X",INDIRECT("'DATA - økonomi'!AF"&amp;4+15*$A49+4*$A49+8),0)+IF(Analyse!$E$111="X",INDIRECT("'DATA - økonomi'!AF"&amp;4+15*$A49+4*$A49+9),0)+IF(Analyse!$E$112="X",INDIRECT("'DATA - økonomi'!AF"&amp;4+15*$A49+4*$A49+10),0)+IF(Analyse!$E$115="X",INDIRECT("'DATA - økonomi'!AF"&amp;4+15*$A49+4*$A49+11),0)+IF(Analyse!$E$116="X",INDIRECT("'DATA - økonomi'!AF"&amp;4+15*$A49+4*$A49+12),0)+IF(Analyse!$E$117="X",INDIRECT("'DATA - økonomi'!AF"&amp;4+15*$A49+4*$A49+13),0)+IF(Analyse!$E$129="X",INDIRECT("'DATA - økonomi'!AF"&amp;4+15*$A49+4*$A49+14),0)</f>
        <v>0</v>
      </c>
      <c r="AG49" s="42">
        <f ca="1">IF(Analyse!$E$3="X",INDIRECT("'DATA - økonomi'!AG"&amp;4+15*$A49+4*$A49+0),0)+IF(Analyse!$E$4="X",INDIRECT("'DATA - økonomi'!AG"&amp;4+15*$A49+4*$A49+1),0)+IF(Analyse!$E$104="X",INDIRECT("'DATA - økonomi'!AG"&amp;4+15*$A49+4*$A49+2),0)+IF(Analyse!$E$105="X",INDIRECT("'DATA - økonomi'!AG"&amp;4+15*$A49+4*$A49+3),0)+IF(Analyse!$E$106="X",INDIRECT("'DATA - økonomi'!AG"&amp;4+15*$A49+4*$A49+4),0)+IF(Analyse!$E$107="X",INDIRECT("'DATA - økonomi'!AG"&amp;4+15*$A49+4*$A49+5),0)+IF(Analyse!$E$108="X",INDIRECT("'DATA - økonomi'!AG"&amp;4+15*$A49+4*$A49+6),0)+IF(Analyse!$E$109="X",INDIRECT("'DATA - økonomi'!AG"&amp;4+15*$A49+4*$A49+7),0)+IF(Analyse!$E$110="X",INDIRECT("'DATA - økonomi'!AG"&amp;4+15*$A49+4*$A49+8),0)+IF(Analyse!$E$111="X",INDIRECT("'DATA - økonomi'!AG"&amp;4+15*$A49+4*$A49+9),0)+IF(Analyse!$E$112="X",INDIRECT("'DATA - økonomi'!AG"&amp;4+15*$A49+4*$A49+10),0)+IF(Analyse!$E$115="X",INDIRECT("'DATA - økonomi'!AG"&amp;4+15*$A49+4*$A49+11),0)+IF(Analyse!$E$116="X",INDIRECT("'DATA - økonomi'!AG"&amp;4+15*$A49+4*$A49+12),0)+IF(Analyse!$E$117="X",INDIRECT("'DATA - økonomi'!AG"&amp;4+15*$A49+4*$A49+13),0)+IF(Analyse!$E$129="X",INDIRECT("'DATA - økonomi'!AG"&amp;4+15*$A49+4*$A49+14),0)</f>
        <v>0</v>
      </c>
      <c r="AH49" s="42">
        <f ca="1">IF(Analyse!$E$3="X",INDIRECT("'DATA - økonomi'!AH"&amp;4+15*$A49+4*$A49+0),0)+IF(Analyse!$E$4="X",INDIRECT("'DATA - økonomi'!AH"&amp;4+15*$A49+4*$A49+1),0)+IF(Analyse!$E$104="X",INDIRECT("'DATA - økonomi'!AH"&amp;4+15*$A49+4*$A49+2),0)+IF(Analyse!$E$105="X",INDIRECT("'DATA - økonomi'!AH"&amp;4+15*$A49+4*$A49+3),0)+IF(Analyse!$E$106="X",INDIRECT("'DATA - økonomi'!AH"&amp;4+15*$A49+4*$A49+4),0)+IF(Analyse!$E$107="X",INDIRECT("'DATA - økonomi'!AH"&amp;4+15*$A49+4*$A49+5),0)+IF(Analyse!$E$108="X",INDIRECT("'DATA - økonomi'!AH"&amp;4+15*$A49+4*$A49+6),0)+IF(Analyse!$E$109="X",INDIRECT("'DATA - økonomi'!AH"&amp;4+15*$A49+4*$A49+7),0)+IF(Analyse!$E$110="X",INDIRECT("'DATA - økonomi'!AH"&amp;4+15*$A49+4*$A49+8),0)+IF(Analyse!$E$111="X",INDIRECT("'DATA - økonomi'!AH"&amp;4+15*$A49+4*$A49+9),0)+IF(Analyse!$E$112="X",INDIRECT("'DATA - økonomi'!AH"&amp;4+15*$A49+4*$A49+10),0)+IF(Analyse!$E$115="X",INDIRECT("'DATA - økonomi'!AH"&amp;4+15*$A49+4*$A49+11),0)+IF(Analyse!$E$116="X",INDIRECT("'DATA - økonomi'!AH"&amp;4+15*$A49+4*$A49+12),0)+IF(Analyse!$E$117="X",INDIRECT("'DATA - økonomi'!AH"&amp;4+15*$A49+4*$A49+13),0)+IF(Analyse!$E$129="X",INDIRECT("'DATA - økonomi'!AH"&amp;4+15*$A49+4*$A49+14),0)</f>
        <v>0</v>
      </c>
      <c r="AI49" s="42">
        <f ca="1">IF(Analyse!$E$3="X",INDIRECT("'DATA - økonomi'!AI"&amp;4+15*$A49+4*$A49+0),0)+IF(Analyse!$E$4="X",INDIRECT("'DATA - økonomi'!AI"&amp;4+15*$A49+4*$A49+1),0)+IF(Analyse!$E$104="X",INDIRECT("'DATA - økonomi'!AI"&amp;4+15*$A49+4*$A49+2),0)+IF(Analyse!$E$105="X",INDIRECT("'DATA - økonomi'!AI"&amp;4+15*$A49+4*$A49+3),0)+IF(Analyse!$E$106="X",INDIRECT("'DATA - økonomi'!AI"&amp;4+15*$A49+4*$A49+4),0)+IF(Analyse!$E$107="X",INDIRECT("'DATA - økonomi'!AI"&amp;4+15*$A49+4*$A49+5),0)+IF(Analyse!$E$108="X",INDIRECT("'DATA - økonomi'!AI"&amp;4+15*$A49+4*$A49+6),0)+IF(Analyse!$E$109="X",INDIRECT("'DATA - økonomi'!AI"&amp;4+15*$A49+4*$A49+7),0)+IF(Analyse!$E$110="X",INDIRECT("'DATA - økonomi'!AI"&amp;4+15*$A49+4*$A49+8),0)+IF(Analyse!$E$111="X",INDIRECT("'DATA - økonomi'!AI"&amp;4+15*$A49+4*$A49+9),0)+IF(Analyse!$E$112="X",INDIRECT("'DATA - økonomi'!AI"&amp;4+15*$A49+4*$A49+10),0)+IF(Analyse!$E$115="X",INDIRECT("'DATA - økonomi'!AI"&amp;4+15*$A49+4*$A49+11),0)+IF(Analyse!$E$116="X",INDIRECT("'DATA - økonomi'!AI"&amp;4+15*$A49+4*$A49+12),0)+IF(Analyse!$E$117="X",INDIRECT("'DATA - økonomi'!AI"&amp;4+15*$A49+4*$A49+13),0)+IF(Analyse!$E$129="X",INDIRECT("'DATA - økonomi'!AI"&amp;4+15*$A49+4*$A49+14),0)</f>
        <v>0</v>
      </c>
      <c r="AJ49" s="42">
        <f ca="1">IF(Analyse!$E$3="X",INDIRECT("'DATA - økonomi'!AJ"&amp;4+15*$A49+4*$A49+0),0)+IF(Analyse!$E$4="X",INDIRECT("'DATA - økonomi'!AJ"&amp;4+15*$A49+4*$A49+1),0)+IF(Analyse!$E$104="X",INDIRECT("'DATA - økonomi'!AJ"&amp;4+15*$A49+4*$A49+2),0)+IF(Analyse!$E$105="X",INDIRECT("'DATA - økonomi'!AJ"&amp;4+15*$A49+4*$A49+3),0)+IF(Analyse!$E$106="X",INDIRECT("'DATA - økonomi'!AJ"&amp;4+15*$A49+4*$A49+4),0)+IF(Analyse!$E$107="X",INDIRECT("'DATA - økonomi'!AJ"&amp;4+15*$A49+4*$A49+5),0)+IF(Analyse!$E$108="X",INDIRECT("'DATA - økonomi'!AJ"&amp;4+15*$A49+4*$A49+6),0)+IF(Analyse!$E$109="X",INDIRECT("'DATA - økonomi'!AJ"&amp;4+15*$A49+4*$A49+7),0)+IF(Analyse!$E$110="X",INDIRECT("'DATA - økonomi'!AJ"&amp;4+15*$A49+4*$A49+8),0)+IF(Analyse!$E$111="X",INDIRECT("'DATA - økonomi'!AJ"&amp;4+15*$A49+4*$A49+9),0)+IF(Analyse!$E$112="X",INDIRECT("'DATA - økonomi'!AJ"&amp;4+15*$A49+4*$A49+10),0)+IF(Analyse!$E$115="X",INDIRECT("'DATA - økonomi'!AJ"&amp;4+15*$A49+4*$A49+11),0)+IF(Analyse!$E$116="X",INDIRECT("'DATA - økonomi'!AJ"&amp;4+15*$A49+4*$A49+12),0)+IF(Analyse!$E$117="X",INDIRECT("'DATA - økonomi'!AJ"&amp;4+15*$A49+4*$A49+13),0)+IF(Analyse!$E$129="X",INDIRECT("'DATA - økonomi'!AJ"&amp;4+15*$A49+4*$A49+14),0)</f>
        <v>0</v>
      </c>
      <c r="AK49" s="42">
        <f ca="1">IF(Analyse!$E$3="X",INDIRECT("'DATA - økonomi'!AK"&amp;4+15*$A49+4*$A49+0),0)+IF(Analyse!$E$4="X",INDIRECT("'DATA - økonomi'!AK"&amp;4+15*$A49+4*$A49+1),0)+IF(Analyse!$E$104="X",INDIRECT("'DATA - økonomi'!AK"&amp;4+15*$A49+4*$A49+2),0)+IF(Analyse!$E$105="X",INDIRECT("'DATA - økonomi'!AK"&amp;4+15*$A49+4*$A49+3),0)+IF(Analyse!$E$106="X",INDIRECT("'DATA - økonomi'!AK"&amp;4+15*$A49+4*$A49+4),0)+IF(Analyse!$E$107="X",INDIRECT("'DATA - økonomi'!AK"&amp;4+15*$A49+4*$A49+5),0)+IF(Analyse!$E$108="X",INDIRECT("'DATA - økonomi'!AK"&amp;4+15*$A49+4*$A49+6),0)+IF(Analyse!$E$109="X",INDIRECT("'DATA - økonomi'!AK"&amp;4+15*$A49+4*$A49+7),0)+IF(Analyse!$E$110="X",INDIRECT("'DATA - økonomi'!AK"&amp;4+15*$A49+4*$A49+8),0)+IF(Analyse!$E$111="X",INDIRECT("'DATA - økonomi'!AK"&amp;4+15*$A49+4*$A49+9),0)+IF(Analyse!$E$112="X",INDIRECT("'DATA - økonomi'!AK"&amp;4+15*$A49+4*$A49+10),0)+IF(Analyse!$E$115="X",INDIRECT("'DATA - økonomi'!AK"&amp;4+15*$A49+4*$A49+11),0)+IF(Analyse!$E$116="X",INDIRECT("'DATA - økonomi'!AK"&amp;4+15*$A49+4*$A49+12),0)+IF(Analyse!$E$117="X",INDIRECT("'DATA - økonomi'!AK"&amp;4+15*$A49+4*$A49+13),0)+IF(Analyse!$E$129="X",INDIRECT("'DATA - økonomi'!AK"&amp;4+15*$A49+4*$A49+14),0)</f>
        <v>0</v>
      </c>
      <c r="AL49" s="42">
        <f ca="1">IF(Analyse!$E$3="X",INDIRECT("'DATA - økonomi'!AL"&amp;4+15*$A49+4*$A49+0),0)+IF(Analyse!$E$4="X",INDIRECT("'DATA - økonomi'!AL"&amp;4+15*$A49+4*$A49+1),0)+IF(Analyse!$E$104="X",INDIRECT("'DATA - økonomi'!AL"&amp;4+15*$A49+4*$A49+2),0)+IF(Analyse!$E$105="X",INDIRECT("'DATA - økonomi'!AL"&amp;4+15*$A49+4*$A49+3),0)+IF(Analyse!$E$106="X",INDIRECT("'DATA - økonomi'!AL"&amp;4+15*$A49+4*$A49+4),0)+IF(Analyse!$E$107="X",INDIRECT("'DATA - økonomi'!AL"&amp;4+15*$A49+4*$A49+5),0)+IF(Analyse!$E$108="X",INDIRECT("'DATA - økonomi'!AL"&amp;4+15*$A49+4*$A49+6),0)+IF(Analyse!$E$109="X",INDIRECT("'DATA - økonomi'!AL"&amp;4+15*$A49+4*$A49+7),0)+IF(Analyse!$E$110="X",INDIRECT("'DATA - økonomi'!AL"&amp;4+15*$A49+4*$A49+8),0)+IF(Analyse!$E$111="X",INDIRECT("'DATA - økonomi'!AL"&amp;4+15*$A49+4*$A49+9),0)+IF(Analyse!$E$112="X",INDIRECT("'DATA - økonomi'!AL"&amp;4+15*$A49+4*$A49+10),0)+IF(Analyse!$E$115="X",INDIRECT("'DATA - økonomi'!AL"&amp;4+15*$A49+4*$A49+11),0)+IF(Analyse!$E$116="X",INDIRECT("'DATA - økonomi'!AL"&amp;4+15*$A49+4*$A49+12),0)+IF(Analyse!$E$117="X",INDIRECT("'DATA - økonomi'!AL"&amp;4+15*$A49+4*$A49+13),0)+IF(Analyse!$E$129="X",INDIRECT("'DATA - økonomi'!AL"&amp;4+15*$A49+4*$A49+14),0)</f>
        <v>0</v>
      </c>
      <c r="AM49" s="36"/>
      <c r="AN49" s="41" t="s">
        <v>57</v>
      </c>
      <c r="AO49" s="42">
        <f t="shared" ca="1" si="10"/>
        <v>29797.398000000001</v>
      </c>
      <c r="AP49" s="42">
        <f t="shared" ca="1" si="11"/>
        <v>29450.021999999997</v>
      </c>
      <c r="AQ49" s="42">
        <f t="shared" ca="1" si="12"/>
        <v>29797.398000000001</v>
      </c>
      <c r="AR49" s="42">
        <f t="shared" ca="1" si="13"/>
        <v>29450.021999999997</v>
      </c>
      <c r="AS49" s="42">
        <f t="shared" ca="1" si="14"/>
        <v>29323.744999999999</v>
      </c>
      <c r="AT49" s="42">
        <f t="shared" ca="1" si="15"/>
        <v>29293.32</v>
      </c>
      <c r="AU49" s="42">
        <f t="shared" ca="1" si="16"/>
        <v>29241.599999999999</v>
      </c>
      <c r="AV49" s="42">
        <f t="shared" ca="1" si="17"/>
        <v>29340.217999999997</v>
      </c>
      <c r="AW49" s="42">
        <f t="shared" ca="1" si="18"/>
        <v>29111.237999999998</v>
      </c>
      <c r="AX49" s="42">
        <f t="shared" ca="1" si="19"/>
        <v>28819.42</v>
      </c>
      <c r="AY49" s="36"/>
    </row>
    <row r="50" spans="1:51" x14ac:dyDescent="0.25">
      <c r="A50" s="38">
        <v>46</v>
      </c>
      <c r="B50" s="41" t="s">
        <v>58</v>
      </c>
      <c r="C50" s="42">
        <f ca="1">IF(Analyse!$E$3="X",INDIRECT("'DATA - økonomi'!C"&amp;4+15*$A50+4*$A50+0),0)+IF(Analyse!$E$4="X",INDIRECT("'DATA - økonomi'!C"&amp;4+15*$A50+4*$A50+1),0)+IF(Analyse!$E$104="X",INDIRECT("'DATA - økonomi'!C"&amp;4+15*$A50+4*$A50+2),0)+IF(Analyse!$E$105="X",INDIRECT("'DATA - økonomi'!C"&amp;4+15*$A50+4*$A50+3),0)+IF(Analyse!$E$106="X",INDIRECT("'DATA - økonomi'!C"&amp;4+15*$A50+4*$A50+4),0)+IF(Analyse!$E$107="X",INDIRECT("'DATA - økonomi'!C"&amp;4+15*$A50+4*$A50+5),0)+IF(Analyse!$E$108="X",INDIRECT("'DATA - økonomi'!C"&amp;4+15*$A50+4*$A50+6),0)+IF(Analyse!$E$109="X",INDIRECT("'DATA - økonomi'!C"&amp;4+15*$A50+4*$A50+7),0)+IF(Analyse!$E$110="X",INDIRECT("'DATA - økonomi'!C"&amp;4+15*$A50+4*$A50+8),0)+IF(Analyse!$E$111="X",INDIRECT("'DATA - økonomi'!C"&amp;4+15*$A50+4*$A50+9),0)+IF(Analyse!$E$112="X",INDIRECT("'DATA - økonomi'!C"&amp;4+15*$A50+4*$A50+10),0)+IF(Analyse!$E$115="X",INDIRECT("'DATA - økonomi'!C"&amp;4+15*$A50+4*$A50+11),0)+IF(Analyse!$E$116="X",INDIRECT("'DATA - økonomi'!C"&amp;4+15*$A50+4*$A50+12),0)+IF(Analyse!$E$117="X",INDIRECT("'DATA - økonomi'!C"&amp;4+15*$A50+4*$A50+13),0)+IF(Analyse!$E$129="X",INDIRECT("'DATA - økonomi'!C"&amp;4+15*$A50+4*$A50+14),0)</f>
        <v>0</v>
      </c>
      <c r="D50" s="42">
        <f ca="1">IF(Analyse!$E$3="X",INDIRECT("'DATA - økonomi'!D"&amp;4+15*$A50+4*$A50+0),0)+IF(Analyse!$E$4="X",INDIRECT("'DATA - økonomi'!D"&amp;4+15*$A50+4*$A50+1),0)+IF(Analyse!$E$104="X",INDIRECT("'DATA - økonomi'!D"&amp;4+15*$A50+4*$A50+2),0)+IF(Analyse!$E$105="X",INDIRECT("'DATA - økonomi'!D"&amp;4+15*$A50+4*$A50+3),0)+IF(Analyse!$E$106="X",INDIRECT("'DATA - økonomi'!D"&amp;4+15*$A50+4*$A50+4),0)+IF(Analyse!$E$107="X",INDIRECT("'DATA - økonomi'!D"&amp;4+15*$A50+4*$A50+5),0)+IF(Analyse!$E$108="X",INDIRECT("'DATA - økonomi'!D"&amp;4+15*$A50+4*$A50+6),0)+IF(Analyse!$E$109="X",INDIRECT("'DATA - økonomi'!D"&amp;4+15*$A50+4*$A50+7),0)+IF(Analyse!$E$110="X",INDIRECT("'DATA - økonomi'!D"&amp;4+15*$A50+4*$A50+8),0)+IF(Analyse!$E$111="X",INDIRECT("'DATA - økonomi'!D"&amp;4+15*$A50+4*$A50+9),0)+IF(Analyse!$E$112="X",INDIRECT("'DATA - økonomi'!D"&amp;4+15*$A50+4*$A50+10),0)+IF(Analyse!$E$115="X",INDIRECT("'DATA - økonomi'!D"&amp;4+15*$A50+4*$A50+11),0)+IF(Analyse!$E$116="X",INDIRECT("'DATA - økonomi'!D"&amp;4+15*$A50+4*$A50+12),0)+IF(Analyse!$E$117="X",INDIRECT("'DATA - økonomi'!D"&amp;4+15*$A50+4*$A50+13),0)+IF(Analyse!$E$129="X",INDIRECT("'DATA - økonomi'!D"&amp;4+15*$A50+4*$A50+14),0)</f>
        <v>0</v>
      </c>
      <c r="E50" s="42">
        <f ca="1">IF(Analyse!$E$3="X",INDIRECT("'DATA - økonomi'!E"&amp;4+15*$A50+4*$A50+0),0)+IF(Analyse!$E$4="X",INDIRECT("'DATA - økonomi'!E"&amp;4+15*$A50+4*$A50+1),0)+IF(Analyse!$E$104="X",INDIRECT("'DATA - økonomi'!E"&amp;4+15*$A50+4*$A50+2),0)+IF(Analyse!$E$105="X",INDIRECT("'DATA - økonomi'!E"&amp;4+15*$A50+4*$A50+3),0)+IF(Analyse!$E$106="X",INDIRECT("'DATA - økonomi'!E"&amp;4+15*$A50+4*$A50+4),0)+IF(Analyse!$E$107="X",INDIRECT("'DATA - økonomi'!E"&amp;4+15*$A50+4*$A50+5),0)+IF(Analyse!$E$108="X",INDIRECT("'DATA - økonomi'!E"&amp;4+15*$A50+4*$A50+6),0)+IF(Analyse!$E$109="X",INDIRECT("'DATA - økonomi'!E"&amp;4+15*$A50+4*$A50+7),0)+IF(Analyse!$E$110="X",INDIRECT("'DATA - økonomi'!E"&amp;4+15*$A50+4*$A50+8),0)+IF(Analyse!$E$111="X",INDIRECT("'DATA - økonomi'!E"&amp;4+15*$A50+4*$A50+9),0)+IF(Analyse!$E$112="X",INDIRECT("'DATA - økonomi'!E"&amp;4+15*$A50+4*$A50+10),0)+IF(Analyse!$E$115="X",INDIRECT("'DATA - økonomi'!E"&amp;4+15*$A50+4*$A50+11),0)+IF(Analyse!$E$116="X",INDIRECT("'DATA - økonomi'!E"&amp;4+15*$A50+4*$A50+12),0)+IF(Analyse!$E$117="X",INDIRECT("'DATA - økonomi'!E"&amp;4+15*$A50+4*$A50+13),0)+IF(Analyse!$E$129="X",INDIRECT("'DATA - økonomi'!E"&amp;4+15*$A50+4*$A50+14),0)</f>
        <v>0</v>
      </c>
      <c r="F50" s="42">
        <f ca="1">IF(Analyse!$E$3="X",INDIRECT("'DATA - økonomi'!F"&amp;4+15*$A50+4*$A50+0),0)+IF(Analyse!$E$4="X",INDIRECT("'DATA - økonomi'!F"&amp;4+15*$A50+4*$A50+1),0)+IF(Analyse!$E$104="X",INDIRECT("'DATA - økonomi'!F"&amp;4+15*$A50+4*$A50+2),0)+IF(Analyse!$E$105="X",INDIRECT("'DATA - økonomi'!F"&amp;4+15*$A50+4*$A50+3),0)+IF(Analyse!$E$106="X",INDIRECT("'DATA - økonomi'!F"&amp;4+15*$A50+4*$A50+4),0)+IF(Analyse!$E$107="X",INDIRECT("'DATA - økonomi'!F"&amp;4+15*$A50+4*$A50+5),0)+IF(Analyse!$E$108="X",INDIRECT("'DATA - økonomi'!F"&amp;4+15*$A50+4*$A50+6),0)+IF(Analyse!$E$109="X",INDIRECT("'DATA - økonomi'!F"&amp;4+15*$A50+4*$A50+7),0)+IF(Analyse!$E$110="X",INDIRECT("'DATA - økonomi'!F"&amp;4+15*$A50+4*$A50+8),0)+IF(Analyse!$E$111="X",INDIRECT("'DATA - økonomi'!F"&amp;4+15*$A50+4*$A50+9),0)+IF(Analyse!$E$112="X",INDIRECT("'DATA - økonomi'!F"&amp;4+15*$A50+4*$A50+10),0)+IF(Analyse!$E$115="X",INDIRECT("'DATA - økonomi'!F"&amp;4+15*$A50+4*$A50+11),0)+IF(Analyse!$E$116="X",INDIRECT("'DATA - økonomi'!F"&amp;4+15*$A50+4*$A50+12),0)+IF(Analyse!$E$117="X",INDIRECT("'DATA - økonomi'!F"&amp;4+15*$A50+4*$A50+13),0)+IF(Analyse!$E$129="X",INDIRECT("'DATA - økonomi'!F"&amp;4+15*$A50+4*$A50+14),0)</f>
        <v>0</v>
      </c>
      <c r="G50" s="42">
        <f ca="1">IF(Analyse!$E$3="X",INDIRECT("'DATA - økonomi'!G"&amp;4+15*$A50+4*$A50+0),0)+IF(Analyse!$E$4="X",INDIRECT("'DATA - økonomi'!G"&amp;4+15*$A50+4*$A50+1),0)+IF(Analyse!$E$104="X",INDIRECT("'DATA - økonomi'!G"&amp;4+15*$A50+4*$A50+2),0)+IF(Analyse!$E$105="X",INDIRECT("'DATA - økonomi'!G"&amp;4+15*$A50+4*$A50+3),0)+IF(Analyse!$E$106="X",INDIRECT("'DATA - økonomi'!G"&amp;4+15*$A50+4*$A50+4),0)+IF(Analyse!$E$107="X",INDIRECT("'DATA - økonomi'!G"&amp;4+15*$A50+4*$A50+5),0)+IF(Analyse!$E$108="X",INDIRECT("'DATA - økonomi'!G"&amp;4+15*$A50+4*$A50+6),0)+IF(Analyse!$E$109="X",INDIRECT("'DATA - økonomi'!G"&amp;4+15*$A50+4*$A50+7),0)+IF(Analyse!$E$110="X",INDIRECT("'DATA - økonomi'!G"&amp;4+15*$A50+4*$A50+8),0)+IF(Analyse!$E$111="X",INDIRECT("'DATA - økonomi'!G"&amp;4+15*$A50+4*$A50+9),0)+IF(Analyse!$E$112="X",INDIRECT("'DATA - økonomi'!G"&amp;4+15*$A50+4*$A50+10),0)+IF(Analyse!$E$115="X",INDIRECT("'DATA - økonomi'!G"&amp;4+15*$A50+4*$A50+11),0)+IF(Analyse!$E$116="X",INDIRECT("'DATA - økonomi'!G"&amp;4+15*$A50+4*$A50+12),0)+IF(Analyse!$E$117="X",INDIRECT("'DATA - økonomi'!G"&amp;4+15*$A50+4*$A50+13),0)+IF(Analyse!$E$129="X",INDIRECT("'DATA - økonomi'!G"&amp;4+15*$A50+4*$A50+14),0)</f>
        <v>0</v>
      </c>
      <c r="H50" s="42">
        <f ca="1">IF(Analyse!$E$3="X",INDIRECT("'DATA - økonomi'!H"&amp;4+15*$A50+4*$A50+0),0)+IF(Analyse!$E$4="X",INDIRECT("'DATA - økonomi'!H"&amp;4+15*$A50+4*$A50+1),0)+IF(Analyse!$E$104="X",INDIRECT("'DATA - økonomi'!H"&amp;4+15*$A50+4*$A50+2),0)+IF(Analyse!$E$105="X",INDIRECT("'DATA - økonomi'!H"&amp;4+15*$A50+4*$A50+3),0)+IF(Analyse!$E$106="X",INDIRECT("'DATA - økonomi'!H"&amp;4+15*$A50+4*$A50+4),0)+IF(Analyse!$E$107="X",INDIRECT("'DATA - økonomi'!H"&amp;4+15*$A50+4*$A50+5),0)+IF(Analyse!$E$108="X",INDIRECT("'DATA - økonomi'!H"&amp;4+15*$A50+4*$A50+6),0)+IF(Analyse!$E$109="X",INDIRECT("'DATA - økonomi'!H"&amp;4+15*$A50+4*$A50+7),0)+IF(Analyse!$E$110="X",INDIRECT("'DATA - økonomi'!H"&amp;4+15*$A50+4*$A50+8),0)+IF(Analyse!$E$111="X",INDIRECT("'DATA - økonomi'!H"&amp;4+15*$A50+4*$A50+9),0)+IF(Analyse!$E$112="X",INDIRECT("'DATA - økonomi'!H"&amp;4+15*$A50+4*$A50+10),0)+IF(Analyse!$E$115="X",INDIRECT("'DATA - økonomi'!H"&amp;4+15*$A50+4*$A50+11),0)+IF(Analyse!$E$116="X",INDIRECT("'DATA - økonomi'!H"&amp;4+15*$A50+4*$A50+12),0)+IF(Analyse!$E$117="X",INDIRECT("'DATA - økonomi'!H"&amp;4+15*$A50+4*$A50+13),0)+IF(Analyse!$E$129="X",INDIRECT("'DATA - økonomi'!H"&amp;4+15*$A50+4*$A50+14),0)</f>
        <v>0</v>
      </c>
      <c r="I50" s="42">
        <f ca="1">IF(Analyse!$E$3="X",INDIRECT("'DATA - økonomi'!I"&amp;4+15*$A50+4*$A50+0),0)+IF(Analyse!$E$4="X",INDIRECT("'DATA - økonomi'!I"&amp;4+15*$A50+4*$A50+1),0)+IF(Analyse!$E$104="X",INDIRECT("'DATA - økonomi'!I"&amp;4+15*$A50+4*$A50+2),0)+IF(Analyse!$E$105="X",INDIRECT("'DATA - økonomi'!I"&amp;4+15*$A50+4*$A50+3),0)+IF(Analyse!$E$106="X",INDIRECT("'DATA - økonomi'!I"&amp;4+15*$A50+4*$A50+4),0)+IF(Analyse!$E$107="X",INDIRECT("'DATA - økonomi'!I"&amp;4+15*$A50+4*$A50+5),0)+IF(Analyse!$E$108="X",INDIRECT("'DATA - økonomi'!I"&amp;4+15*$A50+4*$A50+6),0)+IF(Analyse!$E$109="X",INDIRECT("'DATA - økonomi'!I"&amp;4+15*$A50+4*$A50+7),0)+IF(Analyse!$E$110="X",INDIRECT("'DATA - økonomi'!I"&amp;4+15*$A50+4*$A50+8),0)+IF(Analyse!$E$111="X",INDIRECT("'DATA - økonomi'!I"&amp;4+15*$A50+4*$A50+9),0)+IF(Analyse!$E$112="X",INDIRECT("'DATA - økonomi'!I"&amp;4+15*$A50+4*$A50+10),0)+IF(Analyse!$E$115="X",INDIRECT("'DATA - økonomi'!I"&amp;4+15*$A50+4*$A50+11),0)+IF(Analyse!$E$116="X",INDIRECT("'DATA - økonomi'!I"&amp;4+15*$A50+4*$A50+12),0)+IF(Analyse!$E$117="X",INDIRECT("'DATA - økonomi'!I"&amp;4+15*$A50+4*$A50+13),0)+IF(Analyse!$E$129="X",INDIRECT("'DATA - økonomi'!I"&amp;4+15*$A50+4*$A50+14),0)</f>
        <v>0</v>
      </c>
      <c r="J50" s="42">
        <f ca="1">IF(Analyse!$E$3="X",INDIRECT("'DATA - økonomi'!J"&amp;4+15*$A50+4*$A50+0),0)+IF(Analyse!$E$4="X",INDIRECT("'DATA - økonomi'!J"&amp;4+15*$A50+4*$A50+1),0)+IF(Analyse!$E$104="X",INDIRECT("'DATA - økonomi'!J"&amp;4+15*$A50+4*$A50+2),0)+IF(Analyse!$E$105="X",INDIRECT("'DATA - økonomi'!J"&amp;4+15*$A50+4*$A50+3),0)+IF(Analyse!$E$106="X",INDIRECT("'DATA - økonomi'!J"&amp;4+15*$A50+4*$A50+4),0)+IF(Analyse!$E$107="X",INDIRECT("'DATA - økonomi'!J"&amp;4+15*$A50+4*$A50+5),0)+IF(Analyse!$E$108="X",INDIRECT("'DATA - økonomi'!J"&amp;4+15*$A50+4*$A50+6),0)+IF(Analyse!$E$109="X",INDIRECT("'DATA - økonomi'!J"&amp;4+15*$A50+4*$A50+7),0)+IF(Analyse!$E$110="X",INDIRECT("'DATA - økonomi'!J"&amp;4+15*$A50+4*$A50+8),0)+IF(Analyse!$E$111="X",INDIRECT("'DATA - økonomi'!J"&amp;4+15*$A50+4*$A50+9),0)+IF(Analyse!$E$112="X",INDIRECT("'DATA - økonomi'!J"&amp;4+15*$A50+4*$A50+10),0)+IF(Analyse!$E$115="X",INDIRECT("'DATA - økonomi'!J"&amp;4+15*$A50+4*$A50+11),0)+IF(Analyse!$E$116="X",INDIRECT("'DATA - økonomi'!J"&amp;4+15*$A50+4*$A50+12),0)+IF(Analyse!$E$117="X",INDIRECT("'DATA - økonomi'!J"&amp;4+15*$A50+4*$A50+13),0)+IF(Analyse!$E$129="X",INDIRECT("'DATA - økonomi'!J"&amp;4+15*$A50+4*$A50+14),0)</f>
        <v>0</v>
      </c>
      <c r="K50" s="42">
        <f ca="1">IF(Analyse!$E$3="X",INDIRECT("'DATA - økonomi'!K"&amp;4+15*$A50+4*$A50+0),0)+IF(Analyse!$E$4="X",INDIRECT("'DATA - økonomi'!K"&amp;4+15*$A50+4*$A50+1),0)+IF(Analyse!$E$104="X",INDIRECT("'DATA - økonomi'!K"&amp;4+15*$A50+4*$A50+2),0)+IF(Analyse!$E$105="X",INDIRECT("'DATA - økonomi'!K"&amp;4+15*$A50+4*$A50+3),0)+IF(Analyse!$E$106="X",INDIRECT("'DATA - økonomi'!K"&amp;4+15*$A50+4*$A50+4),0)+IF(Analyse!$E$107="X",INDIRECT("'DATA - økonomi'!K"&amp;4+15*$A50+4*$A50+5),0)+IF(Analyse!$E$108="X",INDIRECT("'DATA - økonomi'!K"&amp;4+15*$A50+4*$A50+6),0)+IF(Analyse!$E$109="X",INDIRECT("'DATA - økonomi'!K"&amp;4+15*$A50+4*$A50+7),0)+IF(Analyse!$E$110="X",INDIRECT("'DATA - økonomi'!K"&amp;4+15*$A50+4*$A50+8),0)+IF(Analyse!$E$111="X",INDIRECT("'DATA - økonomi'!K"&amp;4+15*$A50+4*$A50+9),0)+IF(Analyse!$E$112="X",INDIRECT("'DATA - økonomi'!K"&amp;4+15*$A50+4*$A50+10),0)+IF(Analyse!$E$115="X",INDIRECT("'DATA - økonomi'!K"&amp;4+15*$A50+4*$A50+11),0)+IF(Analyse!$E$116="X",INDIRECT("'DATA - økonomi'!K"&amp;4+15*$A50+4*$A50+12),0)+IF(Analyse!$E$117="X",INDIRECT("'DATA - økonomi'!K"&amp;4+15*$A50+4*$A50+13),0)+IF(Analyse!$E$129="X",INDIRECT("'DATA - økonomi'!K"&amp;4+15*$A50+4*$A50+14),0)</f>
        <v>0</v>
      </c>
      <c r="L50" s="42">
        <f ca="1">IF(Analyse!$E$3="X",INDIRECT("'DATA - økonomi'!L"&amp;4+15*$A50+4*$A50+0),0)+IF(Analyse!$E$4="X",INDIRECT("'DATA - økonomi'!L"&amp;4+15*$A50+4*$A50+1),0)+IF(Analyse!$E$104="X",INDIRECT("'DATA - økonomi'!L"&amp;4+15*$A50+4*$A50+2),0)+IF(Analyse!$E$105="X",INDIRECT("'DATA - økonomi'!L"&amp;4+15*$A50+4*$A50+3),0)+IF(Analyse!$E$106="X",INDIRECT("'DATA - økonomi'!L"&amp;4+15*$A50+4*$A50+4),0)+IF(Analyse!$E$107="X",INDIRECT("'DATA - økonomi'!L"&amp;4+15*$A50+4*$A50+5),0)+IF(Analyse!$E$108="X",INDIRECT("'DATA - økonomi'!L"&amp;4+15*$A50+4*$A50+6),0)+IF(Analyse!$E$109="X",INDIRECT("'DATA - økonomi'!L"&amp;4+15*$A50+4*$A50+7),0)+IF(Analyse!$E$110="X",INDIRECT("'DATA - økonomi'!L"&amp;4+15*$A50+4*$A50+8),0)+IF(Analyse!$E$111="X",INDIRECT("'DATA - økonomi'!L"&amp;4+15*$A50+4*$A50+9),0)+IF(Analyse!$E$112="X",INDIRECT("'DATA - økonomi'!L"&amp;4+15*$A50+4*$A50+10),0)+IF(Analyse!$E$115="X",INDIRECT("'DATA - økonomi'!L"&amp;4+15*$A50+4*$A50+11),0)+IF(Analyse!$E$116="X",INDIRECT("'DATA - økonomi'!L"&amp;4+15*$A50+4*$A50+12),0)+IF(Analyse!$E$117="X",INDIRECT("'DATA - økonomi'!L"&amp;4+15*$A50+4*$A50+13),0)+IF(Analyse!$E$129="X",INDIRECT("'DATA - økonomi'!L"&amp;4+15*$A50+4*$A50+14),0)</f>
        <v>0</v>
      </c>
      <c r="M50" s="42">
        <f ca="1">IF(Analyse!$E$3="X",INDIRECT("'DATA - økonomi'!M"&amp;4+15*$A50+4*$A50+0),0)+IF(Analyse!$E$4="X",INDIRECT("'DATA - økonomi'!M"&amp;4+15*$A50+4*$A50+1),0)+IF(Analyse!$E$104="X",INDIRECT("'DATA - økonomi'!M"&amp;4+15*$A50+4*$A50+2),0)+IF(Analyse!$E$105="X",INDIRECT("'DATA - økonomi'!M"&amp;4+15*$A50+4*$A50+3),0)+IF(Analyse!$E$106="X",INDIRECT("'DATA - økonomi'!M"&amp;4+15*$A50+4*$A50+4),0)+IF(Analyse!$E$107="X",INDIRECT("'DATA - økonomi'!M"&amp;4+15*$A50+4*$A50+5),0)+IF(Analyse!$E$108="X",INDIRECT("'DATA - økonomi'!M"&amp;4+15*$A50+4*$A50+6),0)+IF(Analyse!$E$109="X",INDIRECT("'DATA - økonomi'!M"&amp;4+15*$A50+4*$A50+7),0)+IF(Analyse!$E$110="X",INDIRECT("'DATA - økonomi'!M"&amp;4+15*$A50+4*$A50+8),0)+IF(Analyse!$E$111="X",INDIRECT("'DATA - økonomi'!M"&amp;4+15*$A50+4*$A50+9),0)+IF(Analyse!$E$112="X",INDIRECT("'DATA - økonomi'!M"&amp;4+15*$A50+4*$A50+10),0)+IF(Analyse!$E$115="X",INDIRECT("'DATA - økonomi'!M"&amp;4+15*$A50+4*$A50+11),0)+IF(Analyse!$E$116="X",INDIRECT("'DATA - økonomi'!M"&amp;4+15*$A50+4*$A50+12),0)+IF(Analyse!$E$117="X",INDIRECT("'DATA - økonomi'!M"&amp;4+15*$A50+4*$A50+13),0)+IF(Analyse!$E$129="X",INDIRECT("'DATA - økonomi'!M"&amp;4+15*$A50+4*$A50+14),0)</f>
        <v>0</v>
      </c>
      <c r="N50" s="38"/>
      <c r="O50" s="41" t="s">
        <v>58</v>
      </c>
      <c r="P50" s="42">
        <f ca="1">IF(Analyse!$E$3="X",INDIRECT("'DATA - økonomi'!P"&amp;4+15*$A50+4*$A50+0),0)+IF(Analyse!$E$4="X",INDIRECT("'DATA - økonomi'!P"&amp;4+15*$A50+4*$A50+1),0)+IF(Analyse!$E$104="X",INDIRECT("'DATA - økonomi'!P"&amp;4+15*$A50+4*$A50+2),0)+IF(Analyse!$E$105="X",INDIRECT("'DATA - økonomi'!P"&amp;4+15*$A50+4*$A50+3),0)+IF(Analyse!$E$106="X",INDIRECT("'DATA - økonomi'!P"&amp;4+15*$A50+4*$A50+4),0)+IF(Analyse!$E$107="X",INDIRECT("'DATA - økonomi'!P"&amp;4+15*$A50+4*$A50+5),0)+IF(Analyse!$E$108="X",INDIRECT("'DATA - økonomi'!P"&amp;4+15*$A50+4*$A50+6),0)+IF(Analyse!$E$109="X",INDIRECT("'DATA - økonomi'!P"&amp;4+15*$A50+4*$A50+7),0)+IF(Analyse!$E$110="X",INDIRECT("'DATA - økonomi'!P"&amp;4+15*$A50+4*$A50+8),0)+IF(Analyse!$E$111="X",INDIRECT("'DATA - økonomi'!P"&amp;4+15*$A50+4*$A50+9),0)+IF(Analyse!$E$112="X",INDIRECT("'DATA - økonomi'!P"&amp;4+15*$A50+4*$A50+10),0)+IF(Analyse!$E$115="X",INDIRECT("'DATA - økonomi'!P"&amp;4+15*$A50+4*$A50+11),0)+IF(Analyse!$E$116="X",INDIRECT("'DATA - økonomi'!P"&amp;4+15*$A50+4*$A50+12),0)+IF(Analyse!$E$117="X",INDIRECT("'DATA - økonomi'!P"&amp;4+15*$A50+4*$A50+13),0)+IF(Analyse!$E$129="X",INDIRECT("'DATA - økonomi'!P"&amp;4+15*$A50+4*$A50+14),0)</f>
        <v>0</v>
      </c>
      <c r="Q50" s="42">
        <f ca="1">IF(Analyse!$E$3="X",INDIRECT("'DATA - økonomi'!Q"&amp;4+15*$A50+4*$A50+0),0)+IF(Analyse!$E$4="X",INDIRECT("'DATA - økonomi'!Q"&amp;4+15*$A50+4*$A50+1),0)+IF(Analyse!$E$104="X",INDIRECT("'DATA - økonomi'!Q"&amp;4+15*$A50+4*$A50+2),0)+IF(Analyse!$E$105="X",INDIRECT("'DATA - økonomi'!Q"&amp;4+15*$A50+4*$A50+3),0)+IF(Analyse!$E$106="X",INDIRECT("'DATA - økonomi'!Q"&amp;4+15*$A50+4*$A50+4),0)+IF(Analyse!$E$107="X",INDIRECT("'DATA - økonomi'!Q"&amp;4+15*$A50+4*$A50+5),0)+IF(Analyse!$E$108="X",INDIRECT("'DATA - økonomi'!Q"&amp;4+15*$A50+4*$A50+6),0)+IF(Analyse!$E$109="X",INDIRECT("'DATA - økonomi'!Q"&amp;4+15*$A50+4*$A50+7),0)+IF(Analyse!$E$110="X",INDIRECT("'DATA - økonomi'!Q"&amp;4+15*$A50+4*$A50+8),0)+IF(Analyse!$E$111="X",INDIRECT("'DATA - økonomi'!Q"&amp;4+15*$A50+4*$A50+9),0)+IF(Analyse!$E$112="X",INDIRECT("'DATA - økonomi'!Q"&amp;4+15*$A50+4*$A50+10),0)+IF(Analyse!$E$115="X",INDIRECT("'DATA - økonomi'!Q"&amp;4+15*$A50+4*$A50+11),0)+IF(Analyse!$E$116="X",INDIRECT("'DATA - økonomi'!Q"&amp;4+15*$A50+4*$A50+12),0)+IF(Analyse!$E$117="X",INDIRECT("'DATA - økonomi'!Q"&amp;4+15*$A50+4*$A50+13),0)+IF(Analyse!$E$129="X",INDIRECT("'DATA - økonomi'!Q"&amp;4+15*$A50+4*$A50+14),0)</f>
        <v>0</v>
      </c>
      <c r="R50" s="42">
        <f ca="1">IF(Analyse!$E$3="X",INDIRECT("'DATA - økonomi'!R"&amp;4+15*$A50+4*$A50+0),0)+IF(Analyse!$E$4="X",INDIRECT("'DATA - økonomi'!R"&amp;4+15*$A50+4*$A50+1),0)+IF(Analyse!$E$104="X",INDIRECT("'DATA - økonomi'!R"&amp;4+15*$A50+4*$A50+2),0)+IF(Analyse!$E$105="X",INDIRECT("'DATA - økonomi'!R"&amp;4+15*$A50+4*$A50+3),0)+IF(Analyse!$E$106="X",INDIRECT("'DATA - økonomi'!R"&amp;4+15*$A50+4*$A50+4),0)+IF(Analyse!$E$107="X",INDIRECT("'DATA - økonomi'!R"&amp;4+15*$A50+4*$A50+5),0)+IF(Analyse!$E$108="X",INDIRECT("'DATA - økonomi'!R"&amp;4+15*$A50+4*$A50+6),0)+IF(Analyse!$E$109="X",INDIRECT("'DATA - økonomi'!R"&amp;4+15*$A50+4*$A50+7),0)+IF(Analyse!$E$110="X",INDIRECT("'DATA - økonomi'!R"&amp;4+15*$A50+4*$A50+8),0)+IF(Analyse!$E$111="X",INDIRECT("'DATA - økonomi'!R"&amp;4+15*$A50+4*$A50+9),0)+IF(Analyse!$E$112="X",INDIRECT("'DATA - økonomi'!R"&amp;4+15*$A50+4*$A50+10),0)+IF(Analyse!$E$115="X",INDIRECT("'DATA - økonomi'!R"&amp;4+15*$A50+4*$A50+11),0)+IF(Analyse!$E$116="X",INDIRECT("'DATA - økonomi'!R"&amp;4+15*$A50+4*$A50+12),0)+IF(Analyse!$E$117="X",INDIRECT("'DATA - økonomi'!R"&amp;4+15*$A50+4*$A50+13),0)+IF(Analyse!$E$129="X",INDIRECT("'DATA - økonomi'!R"&amp;4+15*$A50+4*$A50+14),0)</f>
        <v>0</v>
      </c>
      <c r="S50" s="42">
        <f ca="1">IF(Analyse!$E$3="X",INDIRECT("'DATA - økonomi'!S"&amp;4+15*$A50+4*$A50+0),0)+IF(Analyse!$E$4="X",INDIRECT("'DATA - økonomi'!S"&amp;4+15*$A50+4*$A50+1),0)+IF(Analyse!$E$104="X",INDIRECT("'DATA - økonomi'!S"&amp;4+15*$A50+4*$A50+2),0)+IF(Analyse!$E$105="X",INDIRECT("'DATA - økonomi'!S"&amp;4+15*$A50+4*$A50+3),0)+IF(Analyse!$E$106="X",INDIRECT("'DATA - økonomi'!S"&amp;4+15*$A50+4*$A50+4),0)+IF(Analyse!$E$107="X",INDIRECT("'DATA - økonomi'!S"&amp;4+15*$A50+4*$A50+5),0)+IF(Analyse!$E$108="X",INDIRECT("'DATA - økonomi'!S"&amp;4+15*$A50+4*$A50+6),0)+IF(Analyse!$E$109="X",INDIRECT("'DATA - økonomi'!S"&amp;4+15*$A50+4*$A50+7),0)+IF(Analyse!$E$110="X",INDIRECT("'DATA - økonomi'!S"&amp;4+15*$A50+4*$A50+8),0)+IF(Analyse!$E$111="X",INDIRECT("'DATA - økonomi'!S"&amp;4+15*$A50+4*$A50+9),0)+IF(Analyse!$E$112="X",INDIRECT("'DATA - økonomi'!S"&amp;4+15*$A50+4*$A50+10),0)+IF(Analyse!$E$115="X",INDIRECT("'DATA - økonomi'!S"&amp;4+15*$A50+4*$A50+11),0)+IF(Analyse!$E$116="X",INDIRECT("'DATA - økonomi'!S"&amp;4+15*$A50+4*$A50+12),0)+IF(Analyse!$E$117="X",INDIRECT("'DATA - økonomi'!S"&amp;4+15*$A50+4*$A50+13),0)+IF(Analyse!$E$129="X",INDIRECT("'DATA - økonomi'!S"&amp;4+15*$A50+4*$A50+14),0)</f>
        <v>0</v>
      </c>
      <c r="T50" s="42">
        <f ca="1">IF(Analyse!$E$3="X",INDIRECT("'DATA - økonomi'!T"&amp;4+15*$A50+4*$A50+0),0)+IF(Analyse!$E$4="X",INDIRECT("'DATA - økonomi'!T"&amp;4+15*$A50+4*$A50+1),0)+IF(Analyse!$E$104="X",INDIRECT("'DATA - økonomi'!T"&amp;4+15*$A50+4*$A50+2),0)+IF(Analyse!$E$105="X",INDIRECT("'DATA - økonomi'!T"&amp;4+15*$A50+4*$A50+3),0)+IF(Analyse!$E$106="X",INDIRECT("'DATA - økonomi'!T"&amp;4+15*$A50+4*$A50+4),0)+IF(Analyse!$E$107="X",INDIRECT("'DATA - økonomi'!T"&amp;4+15*$A50+4*$A50+5),0)+IF(Analyse!$E$108="X",INDIRECT("'DATA - økonomi'!T"&amp;4+15*$A50+4*$A50+6),0)+IF(Analyse!$E$109="X",INDIRECT("'DATA - økonomi'!T"&amp;4+15*$A50+4*$A50+7),0)+IF(Analyse!$E$110="X",INDIRECT("'DATA - økonomi'!T"&amp;4+15*$A50+4*$A50+8),0)+IF(Analyse!$E$111="X",INDIRECT("'DATA - økonomi'!T"&amp;4+15*$A50+4*$A50+9),0)+IF(Analyse!$E$112="X",INDIRECT("'DATA - økonomi'!T"&amp;4+15*$A50+4*$A50+10),0)+IF(Analyse!$E$115="X",INDIRECT("'DATA - økonomi'!T"&amp;4+15*$A50+4*$A50+11),0)+IF(Analyse!$E$116="X",INDIRECT("'DATA - økonomi'!T"&amp;4+15*$A50+4*$A50+12),0)+IF(Analyse!$E$117="X",INDIRECT("'DATA - økonomi'!T"&amp;4+15*$A50+4*$A50+13),0)+IF(Analyse!$E$129="X",INDIRECT("'DATA - økonomi'!T"&amp;4+15*$A50+4*$A50+14),0)</f>
        <v>0</v>
      </c>
      <c r="U50" s="42">
        <f ca="1">IF(Analyse!$E$3="X",INDIRECT("'DATA - økonomi'!U"&amp;4+15*$A50+4*$A50+0),0)+IF(Analyse!$E$4="X",INDIRECT("'DATA - økonomi'!U"&amp;4+15*$A50+4*$A50+1),0)+IF(Analyse!$E$104="X",INDIRECT("'DATA - økonomi'!U"&amp;4+15*$A50+4*$A50+2),0)+IF(Analyse!$E$105="X",INDIRECT("'DATA - økonomi'!U"&amp;4+15*$A50+4*$A50+3),0)+IF(Analyse!$E$106="X",INDIRECT("'DATA - økonomi'!U"&amp;4+15*$A50+4*$A50+4),0)+IF(Analyse!$E$107="X",INDIRECT("'DATA - økonomi'!U"&amp;4+15*$A50+4*$A50+5),0)+IF(Analyse!$E$108="X",INDIRECT("'DATA - økonomi'!U"&amp;4+15*$A50+4*$A50+6),0)+IF(Analyse!$E$109="X",INDIRECT("'DATA - økonomi'!U"&amp;4+15*$A50+4*$A50+7),0)+IF(Analyse!$E$110="X",INDIRECT("'DATA - økonomi'!U"&amp;4+15*$A50+4*$A50+8),0)+IF(Analyse!$E$111="X",INDIRECT("'DATA - økonomi'!U"&amp;4+15*$A50+4*$A50+9),0)+IF(Analyse!$E$112="X",INDIRECT("'DATA - økonomi'!U"&amp;4+15*$A50+4*$A50+10),0)+IF(Analyse!$E$115="X",INDIRECT("'DATA - økonomi'!U"&amp;4+15*$A50+4*$A50+11),0)+IF(Analyse!$E$116="X",INDIRECT("'DATA - økonomi'!U"&amp;4+15*$A50+4*$A50+12),0)+IF(Analyse!$E$117="X",INDIRECT("'DATA - økonomi'!U"&amp;4+15*$A50+4*$A50+13),0)+IF(Analyse!$E$129="X",INDIRECT("'DATA - økonomi'!U"&amp;4+15*$A50+4*$A50+14),0)</f>
        <v>0</v>
      </c>
      <c r="V50" s="42">
        <f ca="1">IF(Analyse!$E$3="X",INDIRECT("'DATA - økonomi'!V"&amp;4+15*$A50+4*$A50+0),0)+IF(Analyse!$E$4="X",INDIRECT("'DATA - økonomi'!V"&amp;4+15*$A50+4*$A50+1),0)+IF(Analyse!$E$104="X",INDIRECT("'DATA - økonomi'!V"&amp;4+15*$A50+4*$A50+2),0)+IF(Analyse!$E$105="X",INDIRECT("'DATA - økonomi'!V"&amp;4+15*$A50+4*$A50+3),0)+IF(Analyse!$E$106="X",INDIRECT("'DATA - økonomi'!V"&amp;4+15*$A50+4*$A50+4),0)+IF(Analyse!$E$107="X",INDIRECT("'DATA - økonomi'!V"&amp;4+15*$A50+4*$A50+5),0)+IF(Analyse!$E$108="X",INDIRECT("'DATA - økonomi'!V"&amp;4+15*$A50+4*$A50+6),0)+IF(Analyse!$E$109="X",INDIRECT("'DATA - økonomi'!V"&amp;4+15*$A50+4*$A50+7),0)+IF(Analyse!$E$110="X",INDIRECT("'DATA - økonomi'!V"&amp;4+15*$A50+4*$A50+8),0)+IF(Analyse!$E$111="X",INDIRECT("'DATA - økonomi'!V"&amp;4+15*$A50+4*$A50+9),0)+IF(Analyse!$E$112="X",INDIRECT("'DATA - økonomi'!V"&amp;4+15*$A50+4*$A50+10),0)+IF(Analyse!$E$115="X",INDIRECT("'DATA - økonomi'!V"&amp;4+15*$A50+4*$A50+11),0)+IF(Analyse!$E$116="X",INDIRECT("'DATA - økonomi'!V"&amp;4+15*$A50+4*$A50+12),0)+IF(Analyse!$E$117="X",INDIRECT("'DATA - økonomi'!V"&amp;4+15*$A50+4*$A50+13),0)+IF(Analyse!$E$129="X",INDIRECT("'DATA - økonomi'!V"&amp;4+15*$A50+4*$A50+14),0)</f>
        <v>0</v>
      </c>
      <c r="W50" s="42">
        <f ca="1">IF(Analyse!$E$3="X",INDIRECT("'DATA - økonomi'!W"&amp;4+15*$A50+4*$A50+0),0)+IF(Analyse!$E$4="X",INDIRECT("'DATA - økonomi'!W"&amp;4+15*$A50+4*$A50+1),0)+IF(Analyse!$E$104="X",INDIRECT("'DATA - økonomi'!W"&amp;4+15*$A50+4*$A50+2),0)+IF(Analyse!$E$105="X",INDIRECT("'DATA - økonomi'!W"&amp;4+15*$A50+4*$A50+3),0)+IF(Analyse!$E$106="X",INDIRECT("'DATA - økonomi'!W"&amp;4+15*$A50+4*$A50+4),0)+IF(Analyse!$E$107="X",INDIRECT("'DATA - økonomi'!W"&amp;4+15*$A50+4*$A50+5),0)+IF(Analyse!$E$108="X",INDIRECT("'DATA - økonomi'!W"&amp;4+15*$A50+4*$A50+6),0)+IF(Analyse!$E$109="X",INDIRECT("'DATA - økonomi'!W"&amp;4+15*$A50+4*$A50+7),0)+IF(Analyse!$E$110="X",INDIRECT("'DATA - økonomi'!W"&amp;4+15*$A50+4*$A50+8),0)+IF(Analyse!$E$111="X",INDIRECT("'DATA - økonomi'!W"&amp;4+15*$A50+4*$A50+9),0)+IF(Analyse!$E$112="X",INDIRECT("'DATA - økonomi'!W"&amp;4+15*$A50+4*$A50+10),0)+IF(Analyse!$E$115="X",INDIRECT("'DATA - økonomi'!W"&amp;4+15*$A50+4*$A50+11),0)+IF(Analyse!$E$116="X",INDIRECT("'DATA - økonomi'!W"&amp;4+15*$A50+4*$A50+12),0)+IF(Analyse!$E$117="X",INDIRECT("'DATA - økonomi'!W"&amp;4+15*$A50+4*$A50+13),0)+IF(Analyse!$E$129="X",INDIRECT("'DATA - økonomi'!W"&amp;4+15*$A50+4*$A50+14),0)</f>
        <v>0</v>
      </c>
      <c r="X50" s="42">
        <f ca="1">IF(Analyse!$E$3="X",INDIRECT("'DATA - økonomi'!X"&amp;4+15*$A50+4*$A50+0),0)+IF(Analyse!$E$4="X",INDIRECT("'DATA - økonomi'!X"&amp;4+15*$A50+4*$A50+1),0)+IF(Analyse!$E$104="X",INDIRECT("'DATA - økonomi'!X"&amp;4+15*$A50+4*$A50+2),0)+IF(Analyse!$E$105="X",INDIRECT("'DATA - økonomi'!X"&amp;4+15*$A50+4*$A50+3),0)+IF(Analyse!$E$106="X",INDIRECT("'DATA - økonomi'!X"&amp;4+15*$A50+4*$A50+4),0)+IF(Analyse!$E$107="X",INDIRECT("'DATA - økonomi'!X"&amp;4+15*$A50+4*$A50+5),0)+IF(Analyse!$E$108="X",INDIRECT("'DATA - økonomi'!X"&amp;4+15*$A50+4*$A50+6),0)+IF(Analyse!$E$109="X",INDIRECT("'DATA - økonomi'!X"&amp;4+15*$A50+4*$A50+7),0)+IF(Analyse!$E$110="X",INDIRECT("'DATA - økonomi'!X"&amp;4+15*$A50+4*$A50+8),0)+IF(Analyse!$E$111="X",INDIRECT("'DATA - økonomi'!X"&amp;4+15*$A50+4*$A50+9),0)+IF(Analyse!$E$112="X",INDIRECT("'DATA - økonomi'!X"&amp;4+15*$A50+4*$A50+10),0)+IF(Analyse!$E$115="X",INDIRECT("'DATA - økonomi'!X"&amp;4+15*$A50+4*$A50+11),0)+IF(Analyse!$E$116="X",INDIRECT("'DATA - økonomi'!X"&amp;4+15*$A50+4*$A50+12),0)+IF(Analyse!$E$117="X",INDIRECT("'DATA - økonomi'!X"&amp;4+15*$A50+4*$A50+13),0)+IF(Analyse!$E$129="X",INDIRECT("'DATA - økonomi'!X"&amp;4+15*$A50+4*$A50+14),0)</f>
        <v>0</v>
      </c>
      <c r="Y50" s="42">
        <f ca="1">IF(Analyse!$E$3="X",INDIRECT("'DATA - økonomi'!Y"&amp;4+15*$A50+4*$A50+0),0)+IF(Analyse!$E$4="X",INDIRECT("'DATA - økonomi'!Y"&amp;4+15*$A50+4*$A50+1),0)+IF(Analyse!$E$104="X",INDIRECT("'DATA - økonomi'!Y"&amp;4+15*$A50+4*$A50+2),0)+IF(Analyse!$E$105="X",INDIRECT("'DATA - økonomi'!Y"&amp;4+15*$A50+4*$A50+3),0)+IF(Analyse!$E$106="X",INDIRECT("'DATA - økonomi'!Y"&amp;4+15*$A50+4*$A50+4),0)+IF(Analyse!$E$107="X",INDIRECT("'DATA - økonomi'!Y"&amp;4+15*$A50+4*$A50+5),0)+IF(Analyse!$E$108="X",INDIRECT("'DATA - økonomi'!Y"&amp;4+15*$A50+4*$A50+6),0)+IF(Analyse!$E$109="X",INDIRECT("'DATA - økonomi'!Y"&amp;4+15*$A50+4*$A50+7),0)+IF(Analyse!$E$110="X",INDIRECT("'DATA - økonomi'!Y"&amp;4+15*$A50+4*$A50+8),0)+IF(Analyse!$E$111="X",INDIRECT("'DATA - økonomi'!Y"&amp;4+15*$A50+4*$A50+9),0)+IF(Analyse!$E$112="X",INDIRECT("'DATA - økonomi'!Y"&amp;4+15*$A50+4*$A50+10),0)+IF(Analyse!$E$115="X",INDIRECT("'DATA - økonomi'!Y"&amp;4+15*$A50+4*$A50+11),0)+IF(Analyse!$E$116="X",INDIRECT("'DATA - økonomi'!Y"&amp;4+15*$A50+4*$A50+12),0)+IF(Analyse!$E$117="X",INDIRECT("'DATA - økonomi'!Y"&amp;4+15*$A50+4*$A50+13),0)+IF(Analyse!$E$129="X",INDIRECT("'DATA - økonomi'!Y"&amp;4+15*$A50+4*$A50+14),0)</f>
        <v>0</v>
      </c>
      <c r="Z50" s="42">
        <f ca="1">IF(Analyse!$E$3="X",INDIRECT("'DATA - økonomi'!Z"&amp;4+15*$A50+4*$A50+0),0)+IF(Analyse!$E$4="X",INDIRECT("'DATA - økonomi'!Z"&amp;4+15*$A50+4*$A50+1),0)+IF(Analyse!$E$104="X",INDIRECT("'DATA - økonomi'!Z"&amp;4+15*$A50+4*$A50+2),0)+IF(Analyse!$E$105="X",INDIRECT("'DATA - økonomi'!Z"&amp;4+15*$A50+4*$A50+3),0)+IF(Analyse!$E$106="X",INDIRECT("'DATA - økonomi'!Z"&amp;4+15*$A50+4*$A50+4),0)+IF(Analyse!$E$107="X",INDIRECT("'DATA - økonomi'!Z"&amp;4+15*$A50+4*$A50+5),0)+IF(Analyse!$E$108="X",INDIRECT("'DATA - økonomi'!Z"&amp;4+15*$A50+4*$A50+6),0)+IF(Analyse!$E$109="X",INDIRECT("'DATA - økonomi'!Z"&amp;4+15*$A50+4*$A50+7),0)+IF(Analyse!$E$110="X",INDIRECT("'DATA - økonomi'!Z"&amp;4+15*$A50+4*$A50+8),0)+IF(Analyse!$E$111="X",INDIRECT("'DATA - økonomi'!Z"&amp;4+15*$A50+4*$A50+9),0)+IF(Analyse!$E$112="X",INDIRECT("'DATA - økonomi'!Z"&amp;4+15*$A50+4*$A50+10),0)+IF(Analyse!$E$115="X",INDIRECT("'DATA - økonomi'!Z"&amp;4+15*$A50+4*$A50+11),0)+IF(Analyse!$E$116="X",INDIRECT("'DATA - økonomi'!Z"&amp;4+15*$A50+4*$A50+12),0)+IF(Analyse!$E$117="X",INDIRECT("'DATA - økonomi'!Z"&amp;4+15*$A50+4*$A50+13),0)+IF(Analyse!$E$129="X",INDIRECT("'DATA - økonomi'!Z"&amp;4+15*$A50+4*$A50+14),0)</f>
        <v>0</v>
      </c>
      <c r="AA50" s="36"/>
      <c r="AB50" s="41" t="s">
        <v>58</v>
      </c>
      <c r="AC50" s="42">
        <f ca="1">IF(Analyse!$E$3="X",INDIRECT("'DATA - økonomi'!AC"&amp;4+15*$A50+4*$A50+0),0)+IF(Analyse!$E$4="X",INDIRECT("'DATA - økonomi'!AC"&amp;4+15*$A50+4*$A50+1),0)+IF(Analyse!$E$104="X",INDIRECT("'DATA - økonomi'!AC"&amp;4+15*$A50+4*$A50+2),0)+IF(Analyse!$E$105="X",INDIRECT("'DATA - økonomi'!AC"&amp;4+15*$A50+4*$A50+3),0)+IF(Analyse!$E$106="X",INDIRECT("'DATA - økonomi'!AC"&amp;4+15*$A50+4*$A50+4),0)+IF(Analyse!$E$107="X",INDIRECT("'DATA - økonomi'!AC"&amp;4+15*$A50+4*$A50+5),0)+IF(Analyse!$E$108="X",INDIRECT("'DATA - økonomi'!AC"&amp;4+15*$A50+4*$A50+6),0)+IF(Analyse!$E$109="X",INDIRECT("'DATA - økonomi'!AC"&amp;4+15*$A50+4*$A50+7),0)+IF(Analyse!$E$110="X",INDIRECT("'DATA - økonomi'!AC"&amp;4+15*$A50+4*$A50+8),0)+IF(Analyse!$E$111="X",INDIRECT("'DATA - økonomi'!AC"&amp;4+15*$A50+4*$A50+9),0)+IF(Analyse!$E$112="X",INDIRECT("'DATA - økonomi'!AC"&amp;4+15*$A50+4*$A50+10),0)+IF(Analyse!$E$115="X",INDIRECT("'DATA - økonomi'!AC"&amp;4+15*$A50+4*$A50+11),0)+IF(Analyse!$E$116="X",INDIRECT("'DATA - økonomi'!AC"&amp;4+15*$A50+4*$A50+12),0)+IF(Analyse!$E$117="X",INDIRECT("'DATA - økonomi'!AC"&amp;4+15*$A50+4*$A50+13),0)+IF(Analyse!$E$129="X",INDIRECT("'DATA - økonomi'!AC"&amp;4+15*$A50+4*$A50+14),0)</f>
        <v>0</v>
      </c>
      <c r="AD50" s="42">
        <f ca="1">IF(Analyse!$E$3="X",INDIRECT("'DATA - økonomi'!AD"&amp;4+15*$A50+4*$A50+0),0)+IF(Analyse!$E$4="X",INDIRECT("'DATA - økonomi'!AD"&amp;4+15*$A50+4*$A50+1),0)+IF(Analyse!$E$104="X",INDIRECT("'DATA - økonomi'!AD"&amp;4+15*$A50+4*$A50+2),0)+IF(Analyse!$E$105="X",INDIRECT("'DATA - økonomi'!AD"&amp;4+15*$A50+4*$A50+3),0)+IF(Analyse!$E$106="X",INDIRECT("'DATA - økonomi'!AD"&amp;4+15*$A50+4*$A50+4),0)+IF(Analyse!$E$107="X",INDIRECT("'DATA - økonomi'!AD"&amp;4+15*$A50+4*$A50+5),0)+IF(Analyse!$E$108="X",INDIRECT("'DATA - økonomi'!AD"&amp;4+15*$A50+4*$A50+6),0)+IF(Analyse!$E$109="X",INDIRECT("'DATA - økonomi'!AD"&amp;4+15*$A50+4*$A50+7),0)+IF(Analyse!$E$110="X",INDIRECT("'DATA - økonomi'!AD"&amp;4+15*$A50+4*$A50+8),0)+IF(Analyse!$E$111="X",INDIRECT("'DATA - økonomi'!AD"&amp;4+15*$A50+4*$A50+9),0)+IF(Analyse!$E$112="X",INDIRECT("'DATA - økonomi'!AD"&amp;4+15*$A50+4*$A50+10),0)+IF(Analyse!$E$115="X",INDIRECT("'DATA - økonomi'!AD"&amp;4+15*$A50+4*$A50+11),0)+IF(Analyse!$E$116="X",INDIRECT("'DATA - økonomi'!AD"&amp;4+15*$A50+4*$A50+12),0)+IF(Analyse!$E$117="X",INDIRECT("'DATA - økonomi'!AD"&amp;4+15*$A50+4*$A50+13),0)+IF(Analyse!$E$129="X",INDIRECT("'DATA - økonomi'!AD"&amp;4+15*$A50+4*$A50+14),0)</f>
        <v>0</v>
      </c>
      <c r="AE50" s="42">
        <f ca="1">IF(Analyse!$E$3="X",INDIRECT("'DATA - økonomi'!AE"&amp;4+15*$A50+4*$A50+0),0)+IF(Analyse!$E$4="X",INDIRECT("'DATA - økonomi'!AE"&amp;4+15*$A50+4*$A50+1),0)+IF(Analyse!$E$104="X",INDIRECT("'DATA - økonomi'!AE"&amp;4+15*$A50+4*$A50+2),0)+IF(Analyse!$E$105="X",INDIRECT("'DATA - økonomi'!AE"&amp;4+15*$A50+4*$A50+3),0)+IF(Analyse!$E$106="X",INDIRECT("'DATA - økonomi'!AE"&amp;4+15*$A50+4*$A50+4),0)+IF(Analyse!$E$107="X",INDIRECT("'DATA - økonomi'!AE"&amp;4+15*$A50+4*$A50+5),0)+IF(Analyse!$E$108="X",INDIRECT("'DATA - økonomi'!AE"&amp;4+15*$A50+4*$A50+6),0)+IF(Analyse!$E$109="X",INDIRECT("'DATA - økonomi'!AE"&amp;4+15*$A50+4*$A50+7),0)+IF(Analyse!$E$110="X",INDIRECT("'DATA - økonomi'!AE"&amp;4+15*$A50+4*$A50+8),0)+IF(Analyse!$E$111="X",INDIRECT("'DATA - økonomi'!AE"&amp;4+15*$A50+4*$A50+9),0)+IF(Analyse!$E$112="X",INDIRECT("'DATA - økonomi'!AE"&amp;4+15*$A50+4*$A50+10),0)+IF(Analyse!$E$115="X",INDIRECT("'DATA - økonomi'!AE"&amp;4+15*$A50+4*$A50+11),0)+IF(Analyse!$E$116="X",INDIRECT("'DATA - økonomi'!AE"&amp;4+15*$A50+4*$A50+12),0)+IF(Analyse!$E$117="X",INDIRECT("'DATA - økonomi'!AE"&amp;4+15*$A50+4*$A50+13),0)+IF(Analyse!$E$129="X",INDIRECT("'DATA - økonomi'!AE"&amp;4+15*$A50+4*$A50+14),0)</f>
        <v>0</v>
      </c>
      <c r="AF50" s="42">
        <f ca="1">IF(Analyse!$E$3="X",INDIRECT("'DATA - økonomi'!AF"&amp;4+15*$A50+4*$A50+0),0)+IF(Analyse!$E$4="X",INDIRECT("'DATA - økonomi'!AF"&amp;4+15*$A50+4*$A50+1),0)+IF(Analyse!$E$104="X",INDIRECT("'DATA - økonomi'!AF"&amp;4+15*$A50+4*$A50+2),0)+IF(Analyse!$E$105="X",INDIRECT("'DATA - økonomi'!AF"&amp;4+15*$A50+4*$A50+3),0)+IF(Analyse!$E$106="X",INDIRECT("'DATA - økonomi'!AF"&amp;4+15*$A50+4*$A50+4),0)+IF(Analyse!$E$107="X",INDIRECT("'DATA - økonomi'!AF"&amp;4+15*$A50+4*$A50+5),0)+IF(Analyse!$E$108="X",INDIRECT("'DATA - økonomi'!AF"&amp;4+15*$A50+4*$A50+6),0)+IF(Analyse!$E$109="X",INDIRECT("'DATA - økonomi'!AF"&amp;4+15*$A50+4*$A50+7),0)+IF(Analyse!$E$110="X",INDIRECT("'DATA - økonomi'!AF"&amp;4+15*$A50+4*$A50+8),0)+IF(Analyse!$E$111="X",INDIRECT("'DATA - økonomi'!AF"&amp;4+15*$A50+4*$A50+9),0)+IF(Analyse!$E$112="X",INDIRECT("'DATA - økonomi'!AF"&amp;4+15*$A50+4*$A50+10),0)+IF(Analyse!$E$115="X",INDIRECT("'DATA - økonomi'!AF"&amp;4+15*$A50+4*$A50+11),0)+IF(Analyse!$E$116="X",INDIRECT("'DATA - økonomi'!AF"&amp;4+15*$A50+4*$A50+12),0)+IF(Analyse!$E$117="X",INDIRECT("'DATA - økonomi'!AF"&amp;4+15*$A50+4*$A50+13),0)+IF(Analyse!$E$129="X",INDIRECT("'DATA - økonomi'!AF"&amp;4+15*$A50+4*$A50+14),0)</f>
        <v>0</v>
      </c>
      <c r="AG50" s="42">
        <f ca="1">IF(Analyse!$E$3="X",INDIRECT("'DATA - økonomi'!AG"&amp;4+15*$A50+4*$A50+0),0)+IF(Analyse!$E$4="X",INDIRECT("'DATA - økonomi'!AG"&amp;4+15*$A50+4*$A50+1),0)+IF(Analyse!$E$104="X",INDIRECT("'DATA - økonomi'!AG"&amp;4+15*$A50+4*$A50+2),0)+IF(Analyse!$E$105="X",INDIRECT("'DATA - økonomi'!AG"&amp;4+15*$A50+4*$A50+3),0)+IF(Analyse!$E$106="X",INDIRECT("'DATA - økonomi'!AG"&amp;4+15*$A50+4*$A50+4),0)+IF(Analyse!$E$107="X",INDIRECT("'DATA - økonomi'!AG"&amp;4+15*$A50+4*$A50+5),0)+IF(Analyse!$E$108="X",INDIRECT("'DATA - økonomi'!AG"&amp;4+15*$A50+4*$A50+6),0)+IF(Analyse!$E$109="X",INDIRECT("'DATA - økonomi'!AG"&amp;4+15*$A50+4*$A50+7),0)+IF(Analyse!$E$110="X",INDIRECT("'DATA - økonomi'!AG"&amp;4+15*$A50+4*$A50+8),0)+IF(Analyse!$E$111="X",INDIRECT("'DATA - økonomi'!AG"&amp;4+15*$A50+4*$A50+9),0)+IF(Analyse!$E$112="X",INDIRECT("'DATA - økonomi'!AG"&amp;4+15*$A50+4*$A50+10),0)+IF(Analyse!$E$115="X",INDIRECT("'DATA - økonomi'!AG"&amp;4+15*$A50+4*$A50+11),0)+IF(Analyse!$E$116="X",INDIRECT("'DATA - økonomi'!AG"&amp;4+15*$A50+4*$A50+12),0)+IF(Analyse!$E$117="X",INDIRECT("'DATA - økonomi'!AG"&amp;4+15*$A50+4*$A50+13),0)+IF(Analyse!$E$129="X",INDIRECT("'DATA - økonomi'!AG"&amp;4+15*$A50+4*$A50+14),0)</f>
        <v>0</v>
      </c>
      <c r="AH50" s="42">
        <f ca="1">IF(Analyse!$E$3="X",INDIRECT("'DATA - økonomi'!AH"&amp;4+15*$A50+4*$A50+0),0)+IF(Analyse!$E$4="X",INDIRECT("'DATA - økonomi'!AH"&amp;4+15*$A50+4*$A50+1),0)+IF(Analyse!$E$104="X",INDIRECT("'DATA - økonomi'!AH"&amp;4+15*$A50+4*$A50+2),0)+IF(Analyse!$E$105="X",INDIRECT("'DATA - økonomi'!AH"&amp;4+15*$A50+4*$A50+3),0)+IF(Analyse!$E$106="X",INDIRECT("'DATA - økonomi'!AH"&amp;4+15*$A50+4*$A50+4),0)+IF(Analyse!$E$107="X",INDIRECT("'DATA - økonomi'!AH"&amp;4+15*$A50+4*$A50+5),0)+IF(Analyse!$E$108="X",INDIRECT("'DATA - økonomi'!AH"&amp;4+15*$A50+4*$A50+6),0)+IF(Analyse!$E$109="X",INDIRECT("'DATA - økonomi'!AH"&amp;4+15*$A50+4*$A50+7),0)+IF(Analyse!$E$110="X",INDIRECT("'DATA - økonomi'!AH"&amp;4+15*$A50+4*$A50+8),0)+IF(Analyse!$E$111="X",INDIRECT("'DATA - økonomi'!AH"&amp;4+15*$A50+4*$A50+9),0)+IF(Analyse!$E$112="X",INDIRECT("'DATA - økonomi'!AH"&amp;4+15*$A50+4*$A50+10),0)+IF(Analyse!$E$115="X",INDIRECT("'DATA - økonomi'!AH"&amp;4+15*$A50+4*$A50+11),0)+IF(Analyse!$E$116="X",INDIRECT("'DATA - økonomi'!AH"&amp;4+15*$A50+4*$A50+12),0)+IF(Analyse!$E$117="X",INDIRECT("'DATA - økonomi'!AH"&amp;4+15*$A50+4*$A50+13),0)+IF(Analyse!$E$129="X",INDIRECT("'DATA - økonomi'!AH"&amp;4+15*$A50+4*$A50+14),0)</f>
        <v>0</v>
      </c>
      <c r="AI50" s="42">
        <f ca="1">IF(Analyse!$E$3="X",INDIRECT("'DATA - økonomi'!AI"&amp;4+15*$A50+4*$A50+0),0)+IF(Analyse!$E$4="X",INDIRECT("'DATA - økonomi'!AI"&amp;4+15*$A50+4*$A50+1),0)+IF(Analyse!$E$104="X",INDIRECT("'DATA - økonomi'!AI"&amp;4+15*$A50+4*$A50+2),0)+IF(Analyse!$E$105="X",INDIRECT("'DATA - økonomi'!AI"&amp;4+15*$A50+4*$A50+3),0)+IF(Analyse!$E$106="X",INDIRECT("'DATA - økonomi'!AI"&amp;4+15*$A50+4*$A50+4),0)+IF(Analyse!$E$107="X",INDIRECT("'DATA - økonomi'!AI"&amp;4+15*$A50+4*$A50+5),0)+IF(Analyse!$E$108="X",INDIRECT("'DATA - økonomi'!AI"&amp;4+15*$A50+4*$A50+6),0)+IF(Analyse!$E$109="X",INDIRECT("'DATA - økonomi'!AI"&amp;4+15*$A50+4*$A50+7),0)+IF(Analyse!$E$110="X",INDIRECT("'DATA - økonomi'!AI"&amp;4+15*$A50+4*$A50+8),0)+IF(Analyse!$E$111="X",INDIRECT("'DATA - økonomi'!AI"&amp;4+15*$A50+4*$A50+9),0)+IF(Analyse!$E$112="X",INDIRECT("'DATA - økonomi'!AI"&amp;4+15*$A50+4*$A50+10),0)+IF(Analyse!$E$115="X",INDIRECT("'DATA - økonomi'!AI"&amp;4+15*$A50+4*$A50+11),0)+IF(Analyse!$E$116="X",INDIRECT("'DATA - økonomi'!AI"&amp;4+15*$A50+4*$A50+12),0)+IF(Analyse!$E$117="X",INDIRECT("'DATA - økonomi'!AI"&amp;4+15*$A50+4*$A50+13),0)+IF(Analyse!$E$129="X",INDIRECT("'DATA - økonomi'!AI"&amp;4+15*$A50+4*$A50+14),0)</f>
        <v>0</v>
      </c>
      <c r="AJ50" s="42">
        <f ca="1">IF(Analyse!$E$3="X",INDIRECT("'DATA - økonomi'!AJ"&amp;4+15*$A50+4*$A50+0),0)+IF(Analyse!$E$4="X",INDIRECT("'DATA - økonomi'!AJ"&amp;4+15*$A50+4*$A50+1),0)+IF(Analyse!$E$104="X",INDIRECT("'DATA - økonomi'!AJ"&amp;4+15*$A50+4*$A50+2),0)+IF(Analyse!$E$105="X",INDIRECT("'DATA - økonomi'!AJ"&amp;4+15*$A50+4*$A50+3),0)+IF(Analyse!$E$106="X",INDIRECT("'DATA - økonomi'!AJ"&amp;4+15*$A50+4*$A50+4),0)+IF(Analyse!$E$107="X",INDIRECT("'DATA - økonomi'!AJ"&amp;4+15*$A50+4*$A50+5),0)+IF(Analyse!$E$108="X",INDIRECT("'DATA - økonomi'!AJ"&amp;4+15*$A50+4*$A50+6),0)+IF(Analyse!$E$109="X",INDIRECT("'DATA - økonomi'!AJ"&amp;4+15*$A50+4*$A50+7),0)+IF(Analyse!$E$110="X",INDIRECT("'DATA - økonomi'!AJ"&amp;4+15*$A50+4*$A50+8),0)+IF(Analyse!$E$111="X",INDIRECT("'DATA - økonomi'!AJ"&amp;4+15*$A50+4*$A50+9),0)+IF(Analyse!$E$112="X",INDIRECT("'DATA - økonomi'!AJ"&amp;4+15*$A50+4*$A50+10),0)+IF(Analyse!$E$115="X",INDIRECT("'DATA - økonomi'!AJ"&amp;4+15*$A50+4*$A50+11),0)+IF(Analyse!$E$116="X",INDIRECT("'DATA - økonomi'!AJ"&amp;4+15*$A50+4*$A50+12),0)+IF(Analyse!$E$117="X",INDIRECT("'DATA - økonomi'!AJ"&amp;4+15*$A50+4*$A50+13),0)+IF(Analyse!$E$129="X",INDIRECT("'DATA - økonomi'!AJ"&amp;4+15*$A50+4*$A50+14),0)</f>
        <v>0</v>
      </c>
      <c r="AK50" s="42">
        <f ca="1">IF(Analyse!$E$3="X",INDIRECT("'DATA - økonomi'!AK"&amp;4+15*$A50+4*$A50+0),0)+IF(Analyse!$E$4="X",INDIRECT("'DATA - økonomi'!AK"&amp;4+15*$A50+4*$A50+1),0)+IF(Analyse!$E$104="X",INDIRECT("'DATA - økonomi'!AK"&amp;4+15*$A50+4*$A50+2),0)+IF(Analyse!$E$105="X",INDIRECT("'DATA - økonomi'!AK"&amp;4+15*$A50+4*$A50+3),0)+IF(Analyse!$E$106="X",INDIRECT("'DATA - økonomi'!AK"&amp;4+15*$A50+4*$A50+4),0)+IF(Analyse!$E$107="X",INDIRECT("'DATA - økonomi'!AK"&amp;4+15*$A50+4*$A50+5),0)+IF(Analyse!$E$108="X",INDIRECT("'DATA - økonomi'!AK"&amp;4+15*$A50+4*$A50+6),0)+IF(Analyse!$E$109="X",INDIRECT("'DATA - økonomi'!AK"&amp;4+15*$A50+4*$A50+7),0)+IF(Analyse!$E$110="X",INDIRECT("'DATA - økonomi'!AK"&amp;4+15*$A50+4*$A50+8),0)+IF(Analyse!$E$111="X",INDIRECT("'DATA - økonomi'!AK"&amp;4+15*$A50+4*$A50+9),0)+IF(Analyse!$E$112="X",INDIRECT("'DATA - økonomi'!AK"&amp;4+15*$A50+4*$A50+10),0)+IF(Analyse!$E$115="X",INDIRECT("'DATA - økonomi'!AK"&amp;4+15*$A50+4*$A50+11),0)+IF(Analyse!$E$116="X",INDIRECT("'DATA - økonomi'!AK"&amp;4+15*$A50+4*$A50+12),0)+IF(Analyse!$E$117="X",INDIRECT("'DATA - økonomi'!AK"&amp;4+15*$A50+4*$A50+13),0)+IF(Analyse!$E$129="X",INDIRECT("'DATA - økonomi'!AK"&amp;4+15*$A50+4*$A50+14),0)</f>
        <v>0</v>
      </c>
      <c r="AL50" s="42">
        <f ca="1">IF(Analyse!$E$3="X",INDIRECT("'DATA - økonomi'!AL"&amp;4+15*$A50+4*$A50+0),0)+IF(Analyse!$E$4="X",INDIRECT("'DATA - økonomi'!AL"&amp;4+15*$A50+4*$A50+1),0)+IF(Analyse!$E$104="X",INDIRECT("'DATA - økonomi'!AL"&amp;4+15*$A50+4*$A50+2),0)+IF(Analyse!$E$105="X",INDIRECT("'DATA - økonomi'!AL"&amp;4+15*$A50+4*$A50+3),0)+IF(Analyse!$E$106="X",INDIRECT("'DATA - økonomi'!AL"&amp;4+15*$A50+4*$A50+4),0)+IF(Analyse!$E$107="X",INDIRECT("'DATA - økonomi'!AL"&amp;4+15*$A50+4*$A50+5),0)+IF(Analyse!$E$108="X",INDIRECT("'DATA - økonomi'!AL"&amp;4+15*$A50+4*$A50+6),0)+IF(Analyse!$E$109="X",INDIRECT("'DATA - økonomi'!AL"&amp;4+15*$A50+4*$A50+7),0)+IF(Analyse!$E$110="X",INDIRECT("'DATA - økonomi'!AL"&amp;4+15*$A50+4*$A50+8),0)+IF(Analyse!$E$111="X",INDIRECT("'DATA - økonomi'!AL"&amp;4+15*$A50+4*$A50+9),0)+IF(Analyse!$E$112="X",INDIRECT("'DATA - økonomi'!AL"&amp;4+15*$A50+4*$A50+10),0)+IF(Analyse!$E$115="X",INDIRECT("'DATA - økonomi'!AL"&amp;4+15*$A50+4*$A50+11),0)+IF(Analyse!$E$116="X",INDIRECT("'DATA - økonomi'!AL"&amp;4+15*$A50+4*$A50+12),0)+IF(Analyse!$E$117="X",INDIRECT("'DATA - økonomi'!AL"&amp;4+15*$A50+4*$A50+13),0)+IF(Analyse!$E$129="X",INDIRECT("'DATA - økonomi'!AL"&amp;4+15*$A50+4*$A50+14),0)</f>
        <v>0</v>
      </c>
      <c r="AM50" s="36"/>
      <c r="AN50" s="41" t="s">
        <v>58</v>
      </c>
      <c r="AO50" s="42">
        <f t="shared" ca="1" si="10"/>
        <v>14200.839000000002</v>
      </c>
      <c r="AP50" s="42">
        <f t="shared" ca="1" si="11"/>
        <v>14080.674999999999</v>
      </c>
      <c r="AQ50" s="42">
        <f t="shared" ca="1" si="12"/>
        <v>14200.839000000002</v>
      </c>
      <c r="AR50" s="42">
        <f t="shared" ca="1" si="13"/>
        <v>14080.674999999999</v>
      </c>
      <c r="AS50" s="42">
        <f t="shared" ca="1" si="14"/>
        <v>14070.704</v>
      </c>
      <c r="AT50" s="42">
        <f t="shared" ca="1" si="15"/>
        <v>14136.96</v>
      </c>
      <c r="AU50" s="42">
        <f t="shared" ca="1" si="16"/>
        <v>13979.111999999999</v>
      </c>
      <c r="AV50" s="42">
        <f t="shared" ca="1" si="17"/>
        <v>13897.26</v>
      </c>
      <c r="AW50" s="42">
        <f t="shared" ca="1" si="18"/>
        <v>13812.113000000001</v>
      </c>
      <c r="AX50" s="42">
        <f t="shared" ca="1" si="19"/>
        <v>13787.148000000001</v>
      </c>
      <c r="AY50" s="36"/>
    </row>
    <row r="51" spans="1:51" x14ac:dyDescent="0.25">
      <c r="A51" s="38">
        <v>47</v>
      </c>
      <c r="B51" s="41" t="s">
        <v>59</v>
      </c>
      <c r="C51" s="42">
        <f ca="1">IF(Analyse!$E$3="X",INDIRECT("'DATA - økonomi'!C"&amp;4+15*$A51+4*$A51+0),0)+IF(Analyse!$E$4="X",INDIRECT("'DATA - økonomi'!C"&amp;4+15*$A51+4*$A51+1),0)+IF(Analyse!$E$104="X",INDIRECT("'DATA - økonomi'!C"&amp;4+15*$A51+4*$A51+2),0)+IF(Analyse!$E$105="X",INDIRECT("'DATA - økonomi'!C"&amp;4+15*$A51+4*$A51+3),0)+IF(Analyse!$E$106="X",INDIRECT("'DATA - økonomi'!C"&amp;4+15*$A51+4*$A51+4),0)+IF(Analyse!$E$107="X",INDIRECT("'DATA - økonomi'!C"&amp;4+15*$A51+4*$A51+5),0)+IF(Analyse!$E$108="X",INDIRECT("'DATA - økonomi'!C"&amp;4+15*$A51+4*$A51+6),0)+IF(Analyse!$E$109="X",INDIRECT("'DATA - økonomi'!C"&amp;4+15*$A51+4*$A51+7),0)+IF(Analyse!$E$110="X",INDIRECT("'DATA - økonomi'!C"&amp;4+15*$A51+4*$A51+8),0)+IF(Analyse!$E$111="X",INDIRECT("'DATA - økonomi'!C"&amp;4+15*$A51+4*$A51+9),0)+IF(Analyse!$E$112="X",INDIRECT("'DATA - økonomi'!C"&amp;4+15*$A51+4*$A51+10),0)+IF(Analyse!$E$115="X",INDIRECT("'DATA - økonomi'!C"&amp;4+15*$A51+4*$A51+11),0)+IF(Analyse!$E$116="X",INDIRECT("'DATA - økonomi'!C"&amp;4+15*$A51+4*$A51+12),0)+IF(Analyse!$E$117="X",INDIRECT("'DATA - økonomi'!C"&amp;4+15*$A51+4*$A51+13),0)+IF(Analyse!$E$129="X",INDIRECT("'DATA - økonomi'!C"&amp;4+15*$A51+4*$A51+14),0)</f>
        <v>0</v>
      </c>
      <c r="D51" s="42">
        <f ca="1">IF(Analyse!$E$3="X",INDIRECT("'DATA - økonomi'!D"&amp;4+15*$A51+4*$A51+0),0)+IF(Analyse!$E$4="X",INDIRECT("'DATA - økonomi'!D"&amp;4+15*$A51+4*$A51+1),0)+IF(Analyse!$E$104="X",INDIRECT("'DATA - økonomi'!D"&amp;4+15*$A51+4*$A51+2),0)+IF(Analyse!$E$105="X",INDIRECT("'DATA - økonomi'!D"&amp;4+15*$A51+4*$A51+3),0)+IF(Analyse!$E$106="X",INDIRECT("'DATA - økonomi'!D"&amp;4+15*$A51+4*$A51+4),0)+IF(Analyse!$E$107="X",INDIRECT("'DATA - økonomi'!D"&amp;4+15*$A51+4*$A51+5),0)+IF(Analyse!$E$108="X",INDIRECT("'DATA - økonomi'!D"&amp;4+15*$A51+4*$A51+6),0)+IF(Analyse!$E$109="X",INDIRECT("'DATA - økonomi'!D"&amp;4+15*$A51+4*$A51+7),0)+IF(Analyse!$E$110="X",INDIRECT("'DATA - økonomi'!D"&amp;4+15*$A51+4*$A51+8),0)+IF(Analyse!$E$111="X",INDIRECT("'DATA - økonomi'!D"&amp;4+15*$A51+4*$A51+9),0)+IF(Analyse!$E$112="X",INDIRECT("'DATA - økonomi'!D"&amp;4+15*$A51+4*$A51+10),0)+IF(Analyse!$E$115="X",INDIRECT("'DATA - økonomi'!D"&amp;4+15*$A51+4*$A51+11),0)+IF(Analyse!$E$116="X",INDIRECT("'DATA - økonomi'!D"&amp;4+15*$A51+4*$A51+12),0)+IF(Analyse!$E$117="X",INDIRECT("'DATA - økonomi'!D"&amp;4+15*$A51+4*$A51+13),0)+IF(Analyse!$E$129="X",INDIRECT("'DATA - økonomi'!D"&amp;4+15*$A51+4*$A51+14),0)</f>
        <v>0</v>
      </c>
      <c r="E51" s="42">
        <f ca="1">IF(Analyse!$E$3="X",INDIRECT("'DATA - økonomi'!E"&amp;4+15*$A51+4*$A51+0),0)+IF(Analyse!$E$4="X",INDIRECT("'DATA - økonomi'!E"&amp;4+15*$A51+4*$A51+1),0)+IF(Analyse!$E$104="X",INDIRECT("'DATA - økonomi'!E"&amp;4+15*$A51+4*$A51+2),0)+IF(Analyse!$E$105="X",INDIRECT("'DATA - økonomi'!E"&amp;4+15*$A51+4*$A51+3),0)+IF(Analyse!$E$106="X",INDIRECT("'DATA - økonomi'!E"&amp;4+15*$A51+4*$A51+4),0)+IF(Analyse!$E$107="X",INDIRECT("'DATA - økonomi'!E"&amp;4+15*$A51+4*$A51+5),0)+IF(Analyse!$E$108="X",INDIRECT("'DATA - økonomi'!E"&amp;4+15*$A51+4*$A51+6),0)+IF(Analyse!$E$109="X",INDIRECT("'DATA - økonomi'!E"&amp;4+15*$A51+4*$A51+7),0)+IF(Analyse!$E$110="X",INDIRECT("'DATA - økonomi'!E"&amp;4+15*$A51+4*$A51+8),0)+IF(Analyse!$E$111="X",INDIRECT("'DATA - økonomi'!E"&amp;4+15*$A51+4*$A51+9),0)+IF(Analyse!$E$112="X",INDIRECT("'DATA - økonomi'!E"&amp;4+15*$A51+4*$A51+10),0)+IF(Analyse!$E$115="X",INDIRECT("'DATA - økonomi'!E"&amp;4+15*$A51+4*$A51+11),0)+IF(Analyse!$E$116="X",INDIRECT("'DATA - økonomi'!E"&amp;4+15*$A51+4*$A51+12),0)+IF(Analyse!$E$117="X",INDIRECT("'DATA - økonomi'!E"&amp;4+15*$A51+4*$A51+13),0)+IF(Analyse!$E$129="X",INDIRECT("'DATA - økonomi'!E"&amp;4+15*$A51+4*$A51+14),0)</f>
        <v>0</v>
      </c>
      <c r="F51" s="42">
        <f ca="1">IF(Analyse!$E$3="X",INDIRECT("'DATA - økonomi'!F"&amp;4+15*$A51+4*$A51+0),0)+IF(Analyse!$E$4="X",INDIRECT("'DATA - økonomi'!F"&amp;4+15*$A51+4*$A51+1),0)+IF(Analyse!$E$104="X",INDIRECT("'DATA - økonomi'!F"&amp;4+15*$A51+4*$A51+2),0)+IF(Analyse!$E$105="X",INDIRECT("'DATA - økonomi'!F"&amp;4+15*$A51+4*$A51+3),0)+IF(Analyse!$E$106="X",INDIRECT("'DATA - økonomi'!F"&amp;4+15*$A51+4*$A51+4),0)+IF(Analyse!$E$107="X",INDIRECT("'DATA - økonomi'!F"&amp;4+15*$A51+4*$A51+5),0)+IF(Analyse!$E$108="X",INDIRECT("'DATA - økonomi'!F"&amp;4+15*$A51+4*$A51+6),0)+IF(Analyse!$E$109="X",INDIRECT("'DATA - økonomi'!F"&amp;4+15*$A51+4*$A51+7),0)+IF(Analyse!$E$110="X",INDIRECT("'DATA - økonomi'!F"&amp;4+15*$A51+4*$A51+8),0)+IF(Analyse!$E$111="X",INDIRECT("'DATA - økonomi'!F"&amp;4+15*$A51+4*$A51+9),0)+IF(Analyse!$E$112="X",INDIRECT("'DATA - økonomi'!F"&amp;4+15*$A51+4*$A51+10),0)+IF(Analyse!$E$115="X",INDIRECT("'DATA - økonomi'!F"&amp;4+15*$A51+4*$A51+11),0)+IF(Analyse!$E$116="X",INDIRECT("'DATA - økonomi'!F"&amp;4+15*$A51+4*$A51+12),0)+IF(Analyse!$E$117="X",INDIRECT("'DATA - økonomi'!F"&amp;4+15*$A51+4*$A51+13),0)+IF(Analyse!$E$129="X",INDIRECT("'DATA - økonomi'!F"&amp;4+15*$A51+4*$A51+14),0)</f>
        <v>0</v>
      </c>
      <c r="G51" s="42">
        <f ca="1">IF(Analyse!$E$3="X",INDIRECT("'DATA - økonomi'!G"&amp;4+15*$A51+4*$A51+0),0)+IF(Analyse!$E$4="X",INDIRECT("'DATA - økonomi'!G"&amp;4+15*$A51+4*$A51+1),0)+IF(Analyse!$E$104="X",INDIRECT("'DATA - økonomi'!G"&amp;4+15*$A51+4*$A51+2),0)+IF(Analyse!$E$105="X",INDIRECT("'DATA - økonomi'!G"&amp;4+15*$A51+4*$A51+3),0)+IF(Analyse!$E$106="X",INDIRECT("'DATA - økonomi'!G"&amp;4+15*$A51+4*$A51+4),0)+IF(Analyse!$E$107="X",INDIRECT("'DATA - økonomi'!G"&amp;4+15*$A51+4*$A51+5),0)+IF(Analyse!$E$108="X",INDIRECT("'DATA - økonomi'!G"&amp;4+15*$A51+4*$A51+6),0)+IF(Analyse!$E$109="X",INDIRECT("'DATA - økonomi'!G"&amp;4+15*$A51+4*$A51+7),0)+IF(Analyse!$E$110="X",INDIRECT("'DATA - økonomi'!G"&amp;4+15*$A51+4*$A51+8),0)+IF(Analyse!$E$111="X",INDIRECT("'DATA - økonomi'!G"&amp;4+15*$A51+4*$A51+9),0)+IF(Analyse!$E$112="X",INDIRECT("'DATA - økonomi'!G"&amp;4+15*$A51+4*$A51+10),0)+IF(Analyse!$E$115="X",INDIRECT("'DATA - økonomi'!G"&amp;4+15*$A51+4*$A51+11),0)+IF(Analyse!$E$116="X",INDIRECT("'DATA - økonomi'!G"&amp;4+15*$A51+4*$A51+12),0)+IF(Analyse!$E$117="X",INDIRECT("'DATA - økonomi'!G"&amp;4+15*$A51+4*$A51+13),0)+IF(Analyse!$E$129="X",INDIRECT("'DATA - økonomi'!G"&amp;4+15*$A51+4*$A51+14),0)</f>
        <v>0</v>
      </c>
      <c r="H51" s="42">
        <f ca="1">IF(Analyse!$E$3="X",INDIRECT("'DATA - økonomi'!H"&amp;4+15*$A51+4*$A51+0),0)+IF(Analyse!$E$4="X",INDIRECT("'DATA - økonomi'!H"&amp;4+15*$A51+4*$A51+1),0)+IF(Analyse!$E$104="X",INDIRECT("'DATA - økonomi'!H"&amp;4+15*$A51+4*$A51+2),0)+IF(Analyse!$E$105="X",INDIRECT("'DATA - økonomi'!H"&amp;4+15*$A51+4*$A51+3),0)+IF(Analyse!$E$106="X",INDIRECT("'DATA - økonomi'!H"&amp;4+15*$A51+4*$A51+4),0)+IF(Analyse!$E$107="X",INDIRECT("'DATA - økonomi'!H"&amp;4+15*$A51+4*$A51+5),0)+IF(Analyse!$E$108="X",INDIRECT("'DATA - økonomi'!H"&amp;4+15*$A51+4*$A51+6),0)+IF(Analyse!$E$109="X",INDIRECT("'DATA - økonomi'!H"&amp;4+15*$A51+4*$A51+7),0)+IF(Analyse!$E$110="X",INDIRECT("'DATA - økonomi'!H"&amp;4+15*$A51+4*$A51+8),0)+IF(Analyse!$E$111="X",INDIRECT("'DATA - økonomi'!H"&amp;4+15*$A51+4*$A51+9),0)+IF(Analyse!$E$112="X",INDIRECT("'DATA - økonomi'!H"&amp;4+15*$A51+4*$A51+10),0)+IF(Analyse!$E$115="X",INDIRECT("'DATA - økonomi'!H"&amp;4+15*$A51+4*$A51+11),0)+IF(Analyse!$E$116="X",INDIRECT("'DATA - økonomi'!H"&amp;4+15*$A51+4*$A51+12),0)+IF(Analyse!$E$117="X",INDIRECT("'DATA - økonomi'!H"&amp;4+15*$A51+4*$A51+13),0)+IF(Analyse!$E$129="X",INDIRECT("'DATA - økonomi'!H"&amp;4+15*$A51+4*$A51+14),0)</f>
        <v>0</v>
      </c>
      <c r="I51" s="42">
        <f ca="1">IF(Analyse!$E$3="X",INDIRECT("'DATA - økonomi'!I"&amp;4+15*$A51+4*$A51+0),0)+IF(Analyse!$E$4="X",INDIRECT("'DATA - økonomi'!I"&amp;4+15*$A51+4*$A51+1),0)+IF(Analyse!$E$104="X",INDIRECT("'DATA - økonomi'!I"&amp;4+15*$A51+4*$A51+2),0)+IF(Analyse!$E$105="X",INDIRECT("'DATA - økonomi'!I"&amp;4+15*$A51+4*$A51+3),0)+IF(Analyse!$E$106="X",INDIRECT("'DATA - økonomi'!I"&amp;4+15*$A51+4*$A51+4),0)+IF(Analyse!$E$107="X",INDIRECT("'DATA - økonomi'!I"&amp;4+15*$A51+4*$A51+5),0)+IF(Analyse!$E$108="X",INDIRECT("'DATA - økonomi'!I"&amp;4+15*$A51+4*$A51+6),0)+IF(Analyse!$E$109="X",INDIRECT("'DATA - økonomi'!I"&amp;4+15*$A51+4*$A51+7),0)+IF(Analyse!$E$110="X",INDIRECT("'DATA - økonomi'!I"&amp;4+15*$A51+4*$A51+8),0)+IF(Analyse!$E$111="X",INDIRECT("'DATA - økonomi'!I"&amp;4+15*$A51+4*$A51+9),0)+IF(Analyse!$E$112="X",INDIRECT("'DATA - økonomi'!I"&amp;4+15*$A51+4*$A51+10),0)+IF(Analyse!$E$115="X",INDIRECT("'DATA - økonomi'!I"&amp;4+15*$A51+4*$A51+11),0)+IF(Analyse!$E$116="X",INDIRECT("'DATA - økonomi'!I"&amp;4+15*$A51+4*$A51+12),0)+IF(Analyse!$E$117="X",INDIRECT("'DATA - økonomi'!I"&amp;4+15*$A51+4*$A51+13),0)+IF(Analyse!$E$129="X",INDIRECT("'DATA - økonomi'!I"&amp;4+15*$A51+4*$A51+14),0)</f>
        <v>0</v>
      </c>
      <c r="J51" s="42">
        <f ca="1">IF(Analyse!$E$3="X",INDIRECT("'DATA - økonomi'!J"&amp;4+15*$A51+4*$A51+0),0)+IF(Analyse!$E$4="X",INDIRECT("'DATA - økonomi'!J"&amp;4+15*$A51+4*$A51+1),0)+IF(Analyse!$E$104="X",INDIRECT("'DATA - økonomi'!J"&amp;4+15*$A51+4*$A51+2),0)+IF(Analyse!$E$105="X",INDIRECT("'DATA - økonomi'!J"&amp;4+15*$A51+4*$A51+3),0)+IF(Analyse!$E$106="X",INDIRECT("'DATA - økonomi'!J"&amp;4+15*$A51+4*$A51+4),0)+IF(Analyse!$E$107="X",INDIRECT("'DATA - økonomi'!J"&amp;4+15*$A51+4*$A51+5),0)+IF(Analyse!$E$108="X",INDIRECT("'DATA - økonomi'!J"&amp;4+15*$A51+4*$A51+6),0)+IF(Analyse!$E$109="X",INDIRECT("'DATA - økonomi'!J"&amp;4+15*$A51+4*$A51+7),0)+IF(Analyse!$E$110="X",INDIRECT("'DATA - økonomi'!J"&amp;4+15*$A51+4*$A51+8),0)+IF(Analyse!$E$111="X",INDIRECT("'DATA - økonomi'!J"&amp;4+15*$A51+4*$A51+9),0)+IF(Analyse!$E$112="X",INDIRECT("'DATA - økonomi'!J"&amp;4+15*$A51+4*$A51+10),0)+IF(Analyse!$E$115="X",INDIRECT("'DATA - økonomi'!J"&amp;4+15*$A51+4*$A51+11),0)+IF(Analyse!$E$116="X",INDIRECT("'DATA - økonomi'!J"&amp;4+15*$A51+4*$A51+12),0)+IF(Analyse!$E$117="X",INDIRECT("'DATA - økonomi'!J"&amp;4+15*$A51+4*$A51+13),0)+IF(Analyse!$E$129="X",INDIRECT("'DATA - økonomi'!J"&amp;4+15*$A51+4*$A51+14),0)</f>
        <v>0</v>
      </c>
      <c r="K51" s="42">
        <f ca="1">IF(Analyse!$E$3="X",INDIRECT("'DATA - økonomi'!K"&amp;4+15*$A51+4*$A51+0),0)+IF(Analyse!$E$4="X",INDIRECT("'DATA - økonomi'!K"&amp;4+15*$A51+4*$A51+1),0)+IF(Analyse!$E$104="X",INDIRECT("'DATA - økonomi'!K"&amp;4+15*$A51+4*$A51+2),0)+IF(Analyse!$E$105="X",INDIRECT("'DATA - økonomi'!K"&amp;4+15*$A51+4*$A51+3),0)+IF(Analyse!$E$106="X",INDIRECT("'DATA - økonomi'!K"&amp;4+15*$A51+4*$A51+4),0)+IF(Analyse!$E$107="X",INDIRECT("'DATA - økonomi'!K"&amp;4+15*$A51+4*$A51+5),0)+IF(Analyse!$E$108="X",INDIRECT("'DATA - økonomi'!K"&amp;4+15*$A51+4*$A51+6),0)+IF(Analyse!$E$109="X",INDIRECT("'DATA - økonomi'!K"&amp;4+15*$A51+4*$A51+7),0)+IF(Analyse!$E$110="X",INDIRECT("'DATA - økonomi'!K"&amp;4+15*$A51+4*$A51+8),0)+IF(Analyse!$E$111="X",INDIRECT("'DATA - økonomi'!K"&amp;4+15*$A51+4*$A51+9),0)+IF(Analyse!$E$112="X",INDIRECT("'DATA - økonomi'!K"&amp;4+15*$A51+4*$A51+10),0)+IF(Analyse!$E$115="X",INDIRECT("'DATA - økonomi'!K"&amp;4+15*$A51+4*$A51+11),0)+IF(Analyse!$E$116="X",INDIRECT("'DATA - økonomi'!K"&amp;4+15*$A51+4*$A51+12),0)+IF(Analyse!$E$117="X",INDIRECT("'DATA - økonomi'!K"&amp;4+15*$A51+4*$A51+13),0)+IF(Analyse!$E$129="X",INDIRECT("'DATA - økonomi'!K"&amp;4+15*$A51+4*$A51+14),0)</f>
        <v>0</v>
      </c>
      <c r="L51" s="42">
        <f ca="1">IF(Analyse!$E$3="X",INDIRECT("'DATA - økonomi'!L"&amp;4+15*$A51+4*$A51+0),0)+IF(Analyse!$E$4="X",INDIRECT("'DATA - økonomi'!L"&amp;4+15*$A51+4*$A51+1),0)+IF(Analyse!$E$104="X",INDIRECT("'DATA - økonomi'!L"&amp;4+15*$A51+4*$A51+2),0)+IF(Analyse!$E$105="X",INDIRECT("'DATA - økonomi'!L"&amp;4+15*$A51+4*$A51+3),0)+IF(Analyse!$E$106="X",INDIRECT("'DATA - økonomi'!L"&amp;4+15*$A51+4*$A51+4),0)+IF(Analyse!$E$107="X",INDIRECT("'DATA - økonomi'!L"&amp;4+15*$A51+4*$A51+5),0)+IF(Analyse!$E$108="X",INDIRECT("'DATA - økonomi'!L"&amp;4+15*$A51+4*$A51+6),0)+IF(Analyse!$E$109="X",INDIRECT("'DATA - økonomi'!L"&amp;4+15*$A51+4*$A51+7),0)+IF(Analyse!$E$110="X",INDIRECT("'DATA - økonomi'!L"&amp;4+15*$A51+4*$A51+8),0)+IF(Analyse!$E$111="X",INDIRECT("'DATA - økonomi'!L"&amp;4+15*$A51+4*$A51+9),0)+IF(Analyse!$E$112="X",INDIRECT("'DATA - økonomi'!L"&amp;4+15*$A51+4*$A51+10),0)+IF(Analyse!$E$115="X",INDIRECT("'DATA - økonomi'!L"&amp;4+15*$A51+4*$A51+11),0)+IF(Analyse!$E$116="X",INDIRECT("'DATA - økonomi'!L"&amp;4+15*$A51+4*$A51+12),0)+IF(Analyse!$E$117="X",INDIRECT("'DATA - økonomi'!L"&amp;4+15*$A51+4*$A51+13),0)+IF(Analyse!$E$129="X",INDIRECT("'DATA - økonomi'!L"&amp;4+15*$A51+4*$A51+14),0)</f>
        <v>0</v>
      </c>
      <c r="M51" s="42">
        <f ca="1">IF(Analyse!$E$3="X",INDIRECT("'DATA - økonomi'!M"&amp;4+15*$A51+4*$A51+0),0)+IF(Analyse!$E$4="X",INDIRECT("'DATA - økonomi'!M"&amp;4+15*$A51+4*$A51+1),0)+IF(Analyse!$E$104="X",INDIRECT("'DATA - økonomi'!M"&amp;4+15*$A51+4*$A51+2),0)+IF(Analyse!$E$105="X",INDIRECT("'DATA - økonomi'!M"&amp;4+15*$A51+4*$A51+3),0)+IF(Analyse!$E$106="X",INDIRECT("'DATA - økonomi'!M"&amp;4+15*$A51+4*$A51+4),0)+IF(Analyse!$E$107="X",INDIRECT("'DATA - økonomi'!M"&amp;4+15*$A51+4*$A51+5),0)+IF(Analyse!$E$108="X",INDIRECT("'DATA - økonomi'!M"&amp;4+15*$A51+4*$A51+6),0)+IF(Analyse!$E$109="X",INDIRECT("'DATA - økonomi'!M"&amp;4+15*$A51+4*$A51+7),0)+IF(Analyse!$E$110="X",INDIRECT("'DATA - økonomi'!M"&amp;4+15*$A51+4*$A51+8),0)+IF(Analyse!$E$111="X",INDIRECT("'DATA - økonomi'!M"&amp;4+15*$A51+4*$A51+9),0)+IF(Analyse!$E$112="X",INDIRECT("'DATA - økonomi'!M"&amp;4+15*$A51+4*$A51+10),0)+IF(Analyse!$E$115="X",INDIRECT("'DATA - økonomi'!M"&amp;4+15*$A51+4*$A51+11),0)+IF(Analyse!$E$116="X",INDIRECT("'DATA - økonomi'!M"&amp;4+15*$A51+4*$A51+12),0)+IF(Analyse!$E$117="X",INDIRECT("'DATA - økonomi'!M"&amp;4+15*$A51+4*$A51+13),0)+IF(Analyse!$E$129="X",INDIRECT("'DATA - økonomi'!M"&amp;4+15*$A51+4*$A51+14),0)</f>
        <v>0</v>
      </c>
      <c r="N51" s="38"/>
      <c r="O51" s="41" t="s">
        <v>59</v>
      </c>
      <c r="P51" s="42">
        <f ca="1">IF(Analyse!$E$3="X",INDIRECT("'DATA - økonomi'!P"&amp;4+15*$A51+4*$A51+0),0)+IF(Analyse!$E$4="X",INDIRECT("'DATA - økonomi'!P"&amp;4+15*$A51+4*$A51+1),0)+IF(Analyse!$E$104="X",INDIRECT("'DATA - økonomi'!P"&amp;4+15*$A51+4*$A51+2),0)+IF(Analyse!$E$105="X",INDIRECT("'DATA - økonomi'!P"&amp;4+15*$A51+4*$A51+3),0)+IF(Analyse!$E$106="X",INDIRECT("'DATA - økonomi'!P"&amp;4+15*$A51+4*$A51+4),0)+IF(Analyse!$E$107="X",INDIRECT("'DATA - økonomi'!P"&amp;4+15*$A51+4*$A51+5),0)+IF(Analyse!$E$108="X",INDIRECT("'DATA - økonomi'!P"&amp;4+15*$A51+4*$A51+6),0)+IF(Analyse!$E$109="X",INDIRECT("'DATA - økonomi'!P"&amp;4+15*$A51+4*$A51+7),0)+IF(Analyse!$E$110="X",INDIRECT("'DATA - økonomi'!P"&amp;4+15*$A51+4*$A51+8),0)+IF(Analyse!$E$111="X",INDIRECT("'DATA - økonomi'!P"&amp;4+15*$A51+4*$A51+9),0)+IF(Analyse!$E$112="X",INDIRECT("'DATA - økonomi'!P"&amp;4+15*$A51+4*$A51+10),0)+IF(Analyse!$E$115="X",INDIRECT("'DATA - økonomi'!P"&amp;4+15*$A51+4*$A51+11),0)+IF(Analyse!$E$116="X",INDIRECT("'DATA - økonomi'!P"&amp;4+15*$A51+4*$A51+12),0)+IF(Analyse!$E$117="X",INDIRECT("'DATA - økonomi'!P"&amp;4+15*$A51+4*$A51+13),0)+IF(Analyse!$E$129="X",INDIRECT("'DATA - økonomi'!P"&amp;4+15*$A51+4*$A51+14),0)</f>
        <v>0</v>
      </c>
      <c r="Q51" s="42">
        <f ca="1">IF(Analyse!$E$3="X",INDIRECT("'DATA - økonomi'!Q"&amp;4+15*$A51+4*$A51+0),0)+IF(Analyse!$E$4="X",INDIRECT("'DATA - økonomi'!Q"&amp;4+15*$A51+4*$A51+1),0)+IF(Analyse!$E$104="X",INDIRECT("'DATA - økonomi'!Q"&amp;4+15*$A51+4*$A51+2),0)+IF(Analyse!$E$105="X",INDIRECT("'DATA - økonomi'!Q"&amp;4+15*$A51+4*$A51+3),0)+IF(Analyse!$E$106="X",INDIRECT("'DATA - økonomi'!Q"&amp;4+15*$A51+4*$A51+4),0)+IF(Analyse!$E$107="X",INDIRECT("'DATA - økonomi'!Q"&amp;4+15*$A51+4*$A51+5),0)+IF(Analyse!$E$108="X",INDIRECT("'DATA - økonomi'!Q"&amp;4+15*$A51+4*$A51+6),0)+IF(Analyse!$E$109="X",INDIRECT("'DATA - økonomi'!Q"&amp;4+15*$A51+4*$A51+7),0)+IF(Analyse!$E$110="X",INDIRECT("'DATA - økonomi'!Q"&amp;4+15*$A51+4*$A51+8),0)+IF(Analyse!$E$111="X",INDIRECT("'DATA - økonomi'!Q"&amp;4+15*$A51+4*$A51+9),0)+IF(Analyse!$E$112="X",INDIRECT("'DATA - økonomi'!Q"&amp;4+15*$A51+4*$A51+10),0)+IF(Analyse!$E$115="X",INDIRECT("'DATA - økonomi'!Q"&amp;4+15*$A51+4*$A51+11),0)+IF(Analyse!$E$116="X",INDIRECT("'DATA - økonomi'!Q"&amp;4+15*$A51+4*$A51+12),0)+IF(Analyse!$E$117="X",INDIRECT("'DATA - økonomi'!Q"&amp;4+15*$A51+4*$A51+13),0)+IF(Analyse!$E$129="X",INDIRECT("'DATA - økonomi'!Q"&amp;4+15*$A51+4*$A51+14),0)</f>
        <v>0</v>
      </c>
      <c r="R51" s="42">
        <f ca="1">IF(Analyse!$E$3="X",INDIRECT("'DATA - økonomi'!R"&amp;4+15*$A51+4*$A51+0),0)+IF(Analyse!$E$4="X",INDIRECT("'DATA - økonomi'!R"&amp;4+15*$A51+4*$A51+1),0)+IF(Analyse!$E$104="X",INDIRECT("'DATA - økonomi'!R"&amp;4+15*$A51+4*$A51+2),0)+IF(Analyse!$E$105="X",INDIRECT("'DATA - økonomi'!R"&amp;4+15*$A51+4*$A51+3),0)+IF(Analyse!$E$106="X",INDIRECT("'DATA - økonomi'!R"&amp;4+15*$A51+4*$A51+4),0)+IF(Analyse!$E$107="X",INDIRECT("'DATA - økonomi'!R"&amp;4+15*$A51+4*$A51+5),0)+IF(Analyse!$E$108="X",INDIRECT("'DATA - økonomi'!R"&amp;4+15*$A51+4*$A51+6),0)+IF(Analyse!$E$109="X",INDIRECT("'DATA - økonomi'!R"&amp;4+15*$A51+4*$A51+7),0)+IF(Analyse!$E$110="X",INDIRECT("'DATA - økonomi'!R"&amp;4+15*$A51+4*$A51+8),0)+IF(Analyse!$E$111="X",INDIRECT("'DATA - økonomi'!R"&amp;4+15*$A51+4*$A51+9),0)+IF(Analyse!$E$112="X",INDIRECT("'DATA - økonomi'!R"&amp;4+15*$A51+4*$A51+10),0)+IF(Analyse!$E$115="X",INDIRECT("'DATA - økonomi'!R"&amp;4+15*$A51+4*$A51+11),0)+IF(Analyse!$E$116="X",INDIRECT("'DATA - økonomi'!R"&amp;4+15*$A51+4*$A51+12),0)+IF(Analyse!$E$117="X",INDIRECT("'DATA - økonomi'!R"&amp;4+15*$A51+4*$A51+13),0)+IF(Analyse!$E$129="X",INDIRECT("'DATA - økonomi'!R"&amp;4+15*$A51+4*$A51+14),0)</f>
        <v>0</v>
      </c>
      <c r="S51" s="42">
        <f ca="1">IF(Analyse!$E$3="X",INDIRECT("'DATA - økonomi'!S"&amp;4+15*$A51+4*$A51+0),0)+IF(Analyse!$E$4="X",INDIRECT("'DATA - økonomi'!S"&amp;4+15*$A51+4*$A51+1),0)+IF(Analyse!$E$104="X",INDIRECT("'DATA - økonomi'!S"&amp;4+15*$A51+4*$A51+2),0)+IF(Analyse!$E$105="X",INDIRECT("'DATA - økonomi'!S"&amp;4+15*$A51+4*$A51+3),0)+IF(Analyse!$E$106="X",INDIRECT("'DATA - økonomi'!S"&amp;4+15*$A51+4*$A51+4),0)+IF(Analyse!$E$107="X",INDIRECT("'DATA - økonomi'!S"&amp;4+15*$A51+4*$A51+5),0)+IF(Analyse!$E$108="X",INDIRECT("'DATA - økonomi'!S"&amp;4+15*$A51+4*$A51+6),0)+IF(Analyse!$E$109="X",INDIRECT("'DATA - økonomi'!S"&amp;4+15*$A51+4*$A51+7),0)+IF(Analyse!$E$110="X",INDIRECT("'DATA - økonomi'!S"&amp;4+15*$A51+4*$A51+8),0)+IF(Analyse!$E$111="X",INDIRECT("'DATA - økonomi'!S"&amp;4+15*$A51+4*$A51+9),0)+IF(Analyse!$E$112="X",INDIRECT("'DATA - økonomi'!S"&amp;4+15*$A51+4*$A51+10),0)+IF(Analyse!$E$115="X",INDIRECT("'DATA - økonomi'!S"&amp;4+15*$A51+4*$A51+11),0)+IF(Analyse!$E$116="X",INDIRECT("'DATA - økonomi'!S"&amp;4+15*$A51+4*$A51+12),0)+IF(Analyse!$E$117="X",INDIRECT("'DATA - økonomi'!S"&amp;4+15*$A51+4*$A51+13),0)+IF(Analyse!$E$129="X",INDIRECT("'DATA - økonomi'!S"&amp;4+15*$A51+4*$A51+14),0)</f>
        <v>0</v>
      </c>
      <c r="T51" s="42">
        <f ca="1">IF(Analyse!$E$3="X",INDIRECT("'DATA - økonomi'!T"&amp;4+15*$A51+4*$A51+0),0)+IF(Analyse!$E$4="X",INDIRECT("'DATA - økonomi'!T"&amp;4+15*$A51+4*$A51+1),0)+IF(Analyse!$E$104="X",INDIRECT("'DATA - økonomi'!T"&amp;4+15*$A51+4*$A51+2),0)+IF(Analyse!$E$105="X",INDIRECT("'DATA - økonomi'!T"&amp;4+15*$A51+4*$A51+3),0)+IF(Analyse!$E$106="X",INDIRECT("'DATA - økonomi'!T"&amp;4+15*$A51+4*$A51+4),0)+IF(Analyse!$E$107="X",INDIRECT("'DATA - økonomi'!T"&amp;4+15*$A51+4*$A51+5),0)+IF(Analyse!$E$108="X",INDIRECT("'DATA - økonomi'!T"&amp;4+15*$A51+4*$A51+6),0)+IF(Analyse!$E$109="X",INDIRECT("'DATA - økonomi'!T"&amp;4+15*$A51+4*$A51+7),0)+IF(Analyse!$E$110="X",INDIRECT("'DATA - økonomi'!T"&amp;4+15*$A51+4*$A51+8),0)+IF(Analyse!$E$111="X",INDIRECT("'DATA - økonomi'!T"&amp;4+15*$A51+4*$A51+9),0)+IF(Analyse!$E$112="X",INDIRECT("'DATA - økonomi'!T"&amp;4+15*$A51+4*$A51+10),0)+IF(Analyse!$E$115="X",INDIRECT("'DATA - økonomi'!T"&amp;4+15*$A51+4*$A51+11),0)+IF(Analyse!$E$116="X",INDIRECT("'DATA - økonomi'!T"&amp;4+15*$A51+4*$A51+12),0)+IF(Analyse!$E$117="X",INDIRECT("'DATA - økonomi'!T"&amp;4+15*$A51+4*$A51+13),0)+IF(Analyse!$E$129="X",INDIRECT("'DATA - økonomi'!T"&amp;4+15*$A51+4*$A51+14),0)</f>
        <v>0</v>
      </c>
      <c r="U51" s="42">
        <f ca="1">IF(Analyse!$E$3="X",INDIRECT("'DATA - økonomi'!U"&amp;4+15*$A51+4*$A51+0),0)+IF(Analyse!$E$4="X",INDIRECT("'DATA - økonomi'!U"&amp;4+15*$A51+4*$A51+1),0)+IF(Analyse!$E$104="X",INDIRECT("'DATA - økonomi'!U"&amp;4+15*$A51+4*$A51+2),0)+IF(Analyse!$E$105="X",INDIRECT("'DATA - økonomi'!U"&amp;4+15*$A51+4*$A51+3),0)+IF(Analyse!$E$106="X",INDIRECT("'DATA - økonomi'!U"&amp;4+15*$A51+4*$A51+4),0)+IF(Analyse!$E$107="X",INDIRECT("'DATA - økonomi'!U"&amp;4+15*$A51+4*$A51+5),0)+IF(Analyse!$E$108="X",INDIRECT("'DATA - økonomi'!U"&amp;4+15*$A51+4*$A51+6),0)+IF(Analyse!$E$109="X",INDIRECT("'DATA - økonomi'!U"&amp;4+15*$A51+4*$A51+7),0)+IF(Analyse!$E$110="X",INDIRECT("'DATA - økonomi'!U"&amp;4+15*$A51+4*$A51+8),0)+IF(Analyse!$E$111="X",INDIRECT("'DATA - økonomi'!U"&amp;4+15*$A51+4*$A51+9),0)+IF(Analyse!$E$112="X",INDIRECT("'DATA - økonomi'!U"&amp;4+15*$A51+4*$A51+10),0)+IF(Analyse!$E$115="X",INDIRECT("'DATA - økonomi'!U"&amp;4+15*$A51+4*$A51+11),0)+IF(Analyse!$E$116="X",INDIRECT("'DATA - økonomi'!U"&amp;4+15*$A51+4*$A51+12),0)+IF(Analyse!$E$117="X",INDIRECT("'DATA - økonomi'!U"&amp;4+15*$A51+4*$A51+13),0)+IF(Analyse!$E$129="X",INDIRECT("'DATA - økonomi'!U"&amp;4+15*$A51+4*$A51+14),0)</f>
        <v>0</v>
      </c>
      <c r="V51" s="42">
        <f ca="1">IF(Analyse!$E$3="X",INDIRECT("'DATA - økonomi'!V"&amp;4+15*$A51+4*$A51+0),0)+IF(Analyse!$E$4="X",INDIRECT("'DATA - økonomi'!V"&amp;4+15*$A51+4*$A51+1),0)+IF(Analyse!$E$104="X",INDIRECT("'DATA - økonomi'!V"&amp;4+15*$A51+4*$A51+2),0)+IF(Analyse!$E$105="X",INDIRECT("'DATA - økonomi'!V"&amp;4+15*$A51+4*$A51+3),0)+IF(Analyse!$E$106="X",INDIRECT("'DATA - økonomi'!V"&amp;4+15*$A51+4*$A51+4),0)+IF(Analyse!$E$107="X",INDIRECT("'DATA - økonomi'!V"&amp;4+15*$A51+4*$A51+5),0)+IF(Analyse!$E$108="X",INDIRECT("'DATA - økonomi'!V"&amp;4+15*$A51+4*$A51+6),0)+IF(Analyse!$E$109="X",INDIRECT("'DATA - økonomi'!V"&amp;4+15*$A51+4*$A51+7),0)+IF(Analyse!$E$110="X",INDIRECT("'DATA - økonomi'!V"&amp;4+15*$A51+4*$A51+8),0)+IF(Analyse!$E$111="X",INDIRECT("'DATA - økonomi'!V"&amp;4+15*$A51+4*$A51+9),0)+IF(Analyse!$E$112="X",INDIRECT("'DATA - økonomi'!V"&amp;4+15*$A51+4*$A51+10),0)+IF(Analyse!$E$115="X",INDIRECT("'DATA - økonomi'!V"&amp;4+15*$A51+4*$A51+11),0)+IF(Analyse!$E$116="X",INDIRECT("'DATA - økonomi'!V"&amp;4+15*$A51+4*$A51+12),0)+IF(Analyse!$E$117="X",INDIRECT("'DATA - økonomi'!V"&amp;4+15*$A51+4*$A51+13),0)+IF(Analyse!$E$129="X",INDIRECT("'DATA - økonomi'!V"&amp;4+15*$A51+4*$A51+14),0)</f>
        <v>0</v>
      </c>
      <c r="W51" s="42">
        <f ca="1">IF(Analyse!$E$3="X",INDIRECT("'DATA - økonomi'!W"&amp;4+15*$A51+4*$A51+0),0)+IF(Analyse!$E$4="X",INDIRECT("'DATA - økonomi'!W"&amp;4+15*$A51+4*$A51+1),0)+IF(Analyse!$E$104="X",INDIRECT("'DATA - økonomi'!W"&amp;4+15*$A51+4*$A51+2),0)+IF(Analyse!$E$105="X",INDIRECT("'DATA - økonomi'!W"&amp;4+15*$A51+4*$A51+3),0)+IF(Analyse!$E$106="X",INDIRECT("'DATA - økonomi'!W"&amp;4+15*$A51+4*$A51+4),0)+IF(Analyse!$E$107="X",INDIRECT("'DATA - økonomi'!W"&amp;4+15*$A51+4*$A51+5),0)+IF(Analyse!$E$108="X",INDIRECT("'DATA - økonomi'!W"&amp;4+15*$A51+4*$A51+6),0)+IF(Analyse!$E$109="X",INDIRECT("'DATA - økonomi'!W"&amp;4+15*$A51+4*$A51+7),0)+IF(Analyse!$E$110="X",INDIRECT("'DATA - økonomi'!W"&amp;4+15*$A51+4*$A51+8),0)+IF(Analyse!$E$111="X",INDIRECT("'DATA - økonomi'!W"&amp;4+15*$A51+4*$A51+9),0)+IF(Analyse!$E$112="X",INDIRECT("'DATA - økonomi'!W"&amp;4+15*$A51+4*$A51+10),0)+IF(Analyse!$E$115="X",INDIRECT("'DATA - økonomi'!W"&amp;4+15*$A51+4*$A51+11),0)+IF(Analyse!$E$116="X",INDIRECT("'DATA - økonomi'!W"&amp;4+15*$A51+4*$A51+12),0)+IF(Analyse!$E$117="X",INDIRECT("'DATA - økonomi'!W"&amp;4+15*$A51+4*$A51+13),0)+IF(Analyse!$E$129="X",INDIRECT("'DATA - økonomi'!W"&amp;4+15*$A51+4*$A51+14),0)</f>
        <v>0</v>
      </c>
      <c r="X51" s="42">
        <f ca="1">IF(Analyse!$E$3="X",INDIRECT("'DATA - økonomi'!X"&amp;4+15*$A51+4*$A51+0),0)+IF(Analyse!$E$4="X",INDIRECT("'DATA - økonomi'!X"&amp;4+15*$A51+4*$A51+1),0)+IF(Analyse!$E$104="X",INDIRECT("'DATA - økonomi'!X"&amp;4+15*$A51+4*$A51+2),0)+IF(Analyse!$E$105="X",INDIRECT("'DATA - økonomi'!X"&amp;4+15*$A51+4*$A51+3),0)+IF(Analyse!$E$106="X",INDIRECT("'DATA - økonomi'!X"&amp;4+15*$A51+4*$A51+4),0)+IF(Analyse!$E$107="X",INDIRECT("'DATA - økonomi'!X"&amp;4+15*$A51+4*$A51+5),0)+IF(Analyse!$E$108="X",INDIRECT("'DATA - økonomi'!X"&amp;4+15*$A51+4*$A51+6),0)+IF(Analyse!$E$109="X",INDIRECT("'DATA - økonomi'!X"&amp;4+15*$A51+4*$A51+7),0)+IF(Analyse!$E$110="X",INDIRECT("'DATA - økonomi'!X"&amp;4+15*$A51+4*$A51+8),0)+IF(Analyse!$E$111="X",INDIRECT("'DATA - økonomi'!X"&amp;4+15*$A51+4*$A51+9),0)+IF(Analyse!$E$112="X",INDIRECT("'DATA - økonomi'!X"&amp;4+15*$A51+4*$A51+10),0)+IF(Analyse!$E$115="X",INDIRECT("'DATA - økonomi'!X"&amp;4+15*$A51+4*$A51+11),0)+IF(Analyse!$E$116="X",INDIRECT("'DATA - økonomi'!X"&amp;4+15*$A51+4*$A51+12),0)+IF(Analyse!$E$117="X",INDIRECT("'DATA - økonomi'!X"&amp;4+15*$A51+4*$A51+13),0)+IF(Analyse!$E$129="X",INDIRECT("'DATA - økonomi'!X"&amp;4+15*$A51+4*$A51+14),0)</f>
        <v>0</v>
      </c>
      <c r="Y51" s="42">
        <f ca="1">IF(Analyse!$E$3="X",INDIRECT("'DATA - økonomi'!Y"&amp;4+15*$A51+4*$A51+0),0)+IF(Analyse!$E$4="X",INDIRECT("'DATA - økonomi'!Y"&amp;4+15*$A51+4*$A51+1),0)+IF(Analyse!$E$104="X",INDIRECT("'DATA - økonomi'!Y"&amp;4+15*$A51+4*$A51+2),0)+IF(Analyse!$E$105="X",INDIRECT("'DATA - økonomi'!Y"&amp;4+15*$A51+4*$A51+3),0)+IF(Analyse!$E$106="X",INDIRECT("'DATA - økonomi'!Y"&amp;4+15*$A51+4*$A51+4),0)+IF(Analyse!$E$107="X",INDIRECT("'DATA - økonomi'!Y"&amp;4+15*$A51+4*$A51+5),0)+IF(Analyse!$E$108="X",INDIRECT("'DATA - økonomi'!Y"&amp;4+15*$A51+4*$A51+6),0)+IF(Analyse!$E$109="X",INDIRECT("'DATA - økonomi'!Y"&amp;4+15*$A51+4*$A51+7),0)+IF(Analyse!$E$110="X",INDIRECT("'DATA - økonomi'!Y"&amp;4+15*$A51+4*$A51+8),0)+IF(Analyse!$E$111="X",INDIRECT("'DATA - økonomi'!Y"&amp;4+15*$A51+4*$A51+9),0)+IF(Analyse!$E$112="X",INDIRECT("'DATA - økonomi'!Y"&amp;4+15*$A51+4*$A51+10),0)+IF(Analyse!$E$115="X",INDIRECT("'DATA - økonomi'!Y"&amp;4+15*$A51+4*$A51+11),0)+IF(Analyse!$E$116="X",INDIRECT("'DATA - økonomi'!Y"&amp;4+15*$A51+4*$A51+12),0)+IF(Analyse!$E$117="X",INDIRECT("'DATA - økonomi'!Y"&amp;4+15*$A51+4*$A51+13),0)+IF(Analyse!$E$129="X",INDIRECT("'DATA - økonomi'!Y"&amp;4+15*$A51+4*$A51+14),0)</f>
        <v>0</v>
      </c>
      <c r="Z51" s="42">
        <f ca="1">IF(Analyse!$E$3="X",INDIRECT("'DATA - økonomi'!Z"&amp;4+15*$A51+4*$A51+0),0)+IF(Analyse!$E$4="X",INDIRECT("'DATA - økonomi'!Z"&amp;4+15*$A51+4*$A51+1),0)+IF(Analyse!$E$104="X",INDIRECT("'DATA - økonomi'!Z"&amp;4+15*$A51+4*$A51+2),0)+IF(Analyse!$E$105="X",INDIRECT("'DATA - økonomi'!Z"&amp;4+15*$A51+4*$A51+3),0)+IF(Analyse!$E$106="X",INDIRECT("'DATA - økonomi'!Z"&amp;4+15*$A51+4*$A51+4),0)+IF(Analyse!$E$107="X",INDIRECT("'DATA - økonomi'!Z"&amp;4+15*$A51+4*$A51+5),0)+IF(Analyse!$E$108="X",INDIRECT("'DATA - økonomi'!Z"&amp;4+15*$A51+4*$A51+6),0)+IF(Analyse!$E$109="X",INDIRECT("'DATA - økonomi'!Z"&amp;4+15*$A51+4*$A51+7),0)+IF(Analyse!$E$110="X",INDIRECT("'DATA - økonomi'!Z"&amp;4+15*$A51+4*$A51+8),0)+IF(Analyse!$E$111="X",INDIRECT("'DATA - økonomi'!Z"&amp;4+15*$A51+4*$A51+9),0)+IF(Analyse!$E$112="X",INDIRECT("'DATA - økonomi'!Z"&amp;4+15*$A51+4*$A51+10),0)+IF(Analyse!$E$115="X",INDIRECT("'DATA - økonomi'!Z"&amp;4+15*$A51+4*$A51+11),0)+IF(Analyse!$E$116="X",INDIRECT("'DATA - økonomi'!Z"&amp;4+15*$A51+4*$A51+12),0)+IF(Analyse!$E$117="X",INDIRECT("'DATA - økonomi'!Z"&amp;4+15*$A51+4*$A51+13),0)+IF(Analyse!$E$129="X",INDIRECT("'DATA - økonomi'!Z"&amp;4+15*$A51+4*$A51+14),0)</f>
        <v>0</v>
      </c>
      <c r="AA51" s="36"/>
      <c r="AB51" s="41" t="s">
        <v>59</v>
      </c>
      <c r="AC51" s="42">
        <f ca="1">IF(Analyse!$E$3="X",INDIRECT("'DATA - økonomi'!AC"&amp;4+15*$A51+4*$A51+0),0)+IF(Analyse!$E$4="X",INDIRECT("'DATA - økonomi'!AC"&amp;4+15*$A51+4*$A51+1),0)+IF(Analyse!$E$104="X",INDIRECT("'DATA - økonomi'!AC"&amp;4+15*$A51+4*$A51+2),0)+IF(Analyse!$E$105="X",INDIRECT("'DATA - økonomi'!AC"&amp;4+15*$A51+4*$A51+3),0)+IF(Analyse!$E$106="X",INDIRECT("'DATA - økonomi'!AC"&amp;4+15*$A51+4*$A51+4),0)+IF(Analyse!$E$107="X",INDIRECT("'DATA - økonomi'!AC"&amp;4+15*$A51+4*$A51+5),0)+IF(Analyse!$E$108="X",INDIRECT("'DATA - økonomi'!AC"&amp;4+15*$A51+4*$A51+6),0)+IF(Analyse!$E$109="X",INDIRECT("'DATA - økonomi'!AC"&amp;4+15*$A51+4*$A51+7),0)+IF(Analyse!$E$110="X",INDIRECT("'DATA - økonomi'!AC"&amp;4+15*$A51+4*$A51+8),0)+IF(Analyse!$E$111="X",INDIRECT("'DATA - økonomi'!AC"&amp;4+15*$A51+4*$A51+9),0)+IF(Analyse!$E$112="X",INDIRECT("'DATA - økonomi'!AC"&amp;4+15*$A51+4*$A51+10),0)+IF(Analyse!$E$115="X",INDIRECT("'DATA - økonomi'!AC"&amp;4+15*$A51+4*$A51+11),0)+IF(Analyse!$E$116="X",INDIRECT("'DATA - økonomi'!AC"&amp;4+15*$A51+4*$A51+12),0)+IF(Analyse!$E$117="X",INDIRECT("'DATA - økonomi'!AC"&amp;4+15*$A51+4*$A51+13),0)+IF(Analyse!$E$129="X",INDIRECT("'DATA - økonomi'!AC"&amp;4+15*$A51+4*$A51+14),0)</f>
        <v>0</v>
      </c>
      <c r="AD51" s="42">
        <f ca="1">IF(Analyse!$E$3="X",INDIRECT("'DATA - økonomi'!AD"&amp;4+15*$A51+4*$A51+0),0)+IF(Analyse!$E$4="X",INDIRECT("'DATA - økonomi'!AD"&amp;4+15*$A51+4*$A51+1),0)+IF(Analyse!$E$104="X",INDIRECT("'DATA - økonomi'!AD"&amp;4+15*$A51+4*$A51+2),0)+IF(Analyse!$E$105="X",INDIRECT("'DATA - økonomi'!AD"&amp;4+15*$A51+4*$A51+3),0)+IF(Analyse!$E$106="X",INDIRECT("'DATA - økonomi'!AD"&amp;4+15*$A51+4*$A51+4),0)+IF(Analyse!$E$107="X",INDIRECT("'DATA - økonomi'!AD"&amp;4+15*$A51+4*$A51+5),0)+IF(Analyse!$E$108="X",INDIRECT("'DATA - økonomi'!AD"&amp;4+15*$A51+4*$A51+6),0)+IF(Analyse!$E$109="X",INDIRECT("'DATA - økonomi'!AD"&amp;4+15*$A51+4*$A51+7),0)+IF(Analyse!$E$110="X",INDIRECT("'DATA - økonomi'!AD"&amp;4+15*$A51+4*$A51+8),0)+IF(Analyse!$E$111="X",INDIRECT("'DATA - økonomi'!AD"&amp;4+15*$A51+4*$A51+9),0)+IF(Analyse!$E$112="X",INDIRECT("'DATA - økonomi'!AD"&amp;4+15*$A51+4*$A51+10),0)+IF(Analyse!$E$115="X",INDIRECT("'DATA - økonomi'!AD"&amp;4+15*$A51+4*$A51+11),0)+IF(Analyse!$E$116="X",INDIRECT("'DATA - økonomi'!AD"&amp;4+15*$A51+4*$A51+12),0)+IF(Analyse!$E$117="X",INDIRECT("'DATA - økonomi'!AD"&amp;4+15*$A51+4*$A51+13),0)+IF(Analyse!$E$129="X",INDIRECT("'DATA - økonomi'!AD"&amp;4+15*$A51+4*$A51+14),0)</f>
        <v>0</v>
      </c>
      <c r="AE51" s="42">
        <f ca="1">IF(Analyse!$E$3="X",INDIRECT("'DATA - økonomi'!AE"&amp;4+15*$A51+4*$A51+0),0)+IF(Analyse!$E$4="X",INDIRECT("'DATA - økonomi'!AE"&amp;4+15*$A51+4*$A51+1),0)+IF(Analyse!$E$104="X",INDIRECT("'DATA - økonomi'!AE"&amp;4+15*$A51+4*$A51+2),0)+IF(Analyse!$E$105="X",INDIRECT("'DATA - økonomi'!AE"&amp;4+15*$A51+4*$A51+3),0)+IF(Analyse!$E$106="X",INDIRECT("'DATA - økonomi'!AE"&amp;4+15*$A51+4*$A51+4),0)+IF(Analyse!$E$107="X",INDIRECT("'DATA - økonomi'!AE"&amp;4+15*$A51+4*$A51+5),0)+IF(Analyse!$E$108="X",INDIRECT("'DATA - økonomi'!AE"&amp;4+15*$A51+4*$A51+6),0)+IF(Analyse!$E$109="X",INDIRECT("'DATA - økonomi'!AE"&amp;4+15*$A51+4*$A51+7),0)+IF(Analyse!$E$110="X",INDIRECT("'DATA - økonomi'!AE"&amp;4+15*$A51+4*$A51+8),0)+IF(Analyse!$E$111="X",INDIRECT("'DATA - økonomi'!AE"&amp;4+15*$A51+4*$A51+9),0)+IF(Analyse!$E$112="X",INDIRECT("'DATA - økonomi'!AE"&amp;4+15*$A51+4*$A51+10),0)+IF(Analyse!$E$115="X",INDIRECT("'DATA - økonomi'!AE"&amp;4+15*$A51+4*$A51+11),0)+IF(Analyse!$E$116="X",INDIRECT("'DATA - økonomi'!AE"&amp;4+15*$A51+4*$A51+12),0)+IF(Analyse!$E$117="X",INDIRECT("'DATA - økonomi'!AE"&amp;4+15*$A51+4*$A51+13),0)+IF(Analyse!$E$129="X",INDIRECT("'DATA - økonomi'!AE"&amp;4+15*$A51+4*$A51+14),0)</f>
        <v>0</v>
      </c>
      <c r="AF51" s="42">
        <f ca="1">IF(Analyse!$E$3="X",INDIRECT("'DATA - økonomi'!AF"&amp;4+15*$A51+4*$A51+0),0)+IF(Analyse!$E$4="X",INDIRECT("'DATA - økonomi'!AF"&amp;4+15*$A51+4*$A51+1),0)+IF(Analyse!$E$104="X",INDIRECT("'DATA - økonomi'!AF"&amp;4+15*$A51+4*$A51+2),0)+IF(Analyse!$E$105="X",INDIRECT("'DATA - økonomi'!AF"&amp;4+15*$A51+4*$A51+3),0)+IF(Analyse!$E$106="X",INDIRECT("'DATA - økonomi'!AF"&amp;4+15*$A51+4*$A51+4),0)+IF(Analyse!$E$107="X",INDIRECT("'DATA - økonomi'!AF"&amp;4+15*$A51+4*$A51+5),0)+IF(Analyse!$E$108="X",INDIRECT("'DATA - økonomi'!AF"&amp;4+15*$A51+4*$A51+6),0)+IF(Analyse!$E$109="X",INDIRECT("'DATA - økonomi'!AF"&amp;4+15*$A51+4*$A51+7),0)+IF(Analyse!$E$110="X",INDIRECT("'DATA - økonomi'!AF"&amp;4+15*$A51+4*$A51+8),0)+IF(Analyse!$E$111="X",INDIRECT("'DATA - økonomi'!AF"&amp;4+15*$A51+4*$A51+9),0)+IF(Analyse!$E$112="X",INDIRECT("'DATA - økonomi'!AF"&amp;4+15*$A51+4*$A51+10),0)+IF(Analyse!$E$115="X",INDIRECT("'DATA - økonomi'!AF"&amp;4+15*$A51+4*$A51+11),0)+IF(Analyse!$E$116="X",INDIRECT("'DATA - økonomi'!AF"&amp;4+15*$A51+4*$A51+12),0)+IF(Analyse!$E$117="X",INDIRECT("'DATA - økonomi'!AF"&amp;4+15*$A51+4*$A51+13),0)+IF(Analyse!$E$129="X",INDIRECT("'DATA - økonomi'!AF"&amp;4+15*$A51+4*$A51+14),0)</f>
        <v>0</v>
      </c>
      <c r="AG51" s="42">
        <f ca="1">IF(Analyse!$E$3="X",INDIRECT("'DATA - økonomi'!AG"&amp;4+15*$A51+4*$A51+0),0)+IF(Analyse!$E$4="X",INDIRECT("'DATA - økonomi'!AG"&amp;4+15*$A51+4*$A51+1),0)+IF(Analyse!$E$104="X",INDIRECT("'DATA - økonomi'!AG"&amp;4+15*$A51+4*$A51+2),0)+IF(Analyse!$E$105="X",INDIRECT("'DATA - økonomi'!AG"&amp;4+15*$A51+4*$A51+3),0)+IF(Analyse!$E$106="X",INDIRECT("'DATA - økonomi'!AG"&amp;4+15*$A51+4*$A51+4),0)+IF(Analyse!$E$107="X",INDIRECT("'DATA - økonomi'!AG"&amp;4+15*$A51+4*$A51+5),0)+IF(Analyse!$E$108="X",INDIRECT("'DATA - økonomi'!AG"&amp;4+15*$A51+4*$A51+6),0)+IF(Analyse!$E$109="X",INDIRECT("'DATA - økonomi'!AG"&amp;4+15*$A51+4*$A51+7),0)+IF(Analyse!$E$110="X",INDIRECT("'DATA - økonomi'!AG"&amp;4+15*$A51+4*$A51+8),0)+IF(Analyse!$E$111="X",INDIRECT("'DATA - økonomi'!AG"&amp;4+15*$A51+4*$A51+9),0)+IF(Analyse!$E$112="X",INDIRECT("'DATA - økonomi'!AG"&amp;4+15*$A51+4*$A51+10),0)+IF(Analyse!$E$115="X",INDIRECT("'DATA - økonomi'!AG"&amp;4+15*$A51+4*$A51+11),0)+IF(Analyse!$E$116="X",INDIRECT("'DATA - økonomi'!AG"&amp;4+15*$A51+4*$A51+12),0)+IF(Analyse!$E$117="X",INDIRECT("'DATA - økonomi'!AG"&amp;4+15*$A51+4*$A51+13),0)+IF(Analyse!$E$129="X",INDIRECT("'DATA - økonomi'!AG"&amp;4+15*$A51+4*$A51+14),0)</f>
        <v>0</v>
      </c>
      <c r="AH51" s="42">
        <f ca="1">IF(Analyse!$E$3="X",INDIRECT("'DATA - økonomi'!AH"&amp;4+15*$A51+4*$A51+0),0)+IF(Analyse!$E$4="X",INDIRECT("'DATA - økonomi'!AH"&amp;4+15*$A51+4*$A51+1),0)+IF(Analyse!$E$104="X",INDIRECT("'DATA - økonomi'!AH"&amp;4+15*$A51+4*$A51+2),0)+IF(Analyse!$E$105="X",INDIRECT("'DATA - økonomi'!AH"&amp;4+15*$A51+4*$A51+3),0)+IF(Analyse!$E$106="X",INDIRECT("'DATA - økonomi'!AH"&amp;4+15*$A51+4*$A51+4),0)+IF(Analyse!$E$107="X",INDIRECT("'DATA - økonomi'!AH"&amp;4+15*$A51+4*$A51+5),0)+IF(Analyse!$E$108="X",INDIRECT("'DATA - økonomi'!AH"&amp;4+15*$A51+4*$A51+6),0)+IF(Analyse!$E$109="X",INDIRECT("'DATA - økonomi'!AH"&amp;4+15*$A51+4*$A51+7),0)+IF(Analyse!$E$110="X",INDIRECT("'DATA - økonomi'!AH"&amp;4+15*$A51+4*$A51+8),0)+IF(Analyse!$E$111="X",INDIRECT("'DATA - økonomi'!AH"&amp;4+15*$A51+4*$A51+9),0)+IF(Analyse!$E$112="X",INDIRECT("'DATA - økonomi'!AH"&amp;4+15*$A51+4*$A51+10),0)+IF(Analyse!$E$115="X",INDIRECT("'DATA - økonomi'!AH"&amp;4+15*$A51+4*$A51+11),0)+IF(Analyse!$E$116="X",INDIRECT("'DATA - økonomi'!AH"&amp;4+15*$A51+4*$A51+12),0)+IF(Analyse!$E$117="X",INDIRECT("'DATA - økonomi'!AH"&amp;4+15*$A51+4*$A51+13),0)+IF(Analyse!$E$129="X",INDIRECT("'DATA - økonomi'!AH"&amp;4+15*$A51+4*$A51+14),0)</f>
        <v>0</v>
      </c>
      <c r="AI51" s="42">
        <f ca="1">IF(Analyse!$E$3="X",INDIRECT("'DATA - økonomi'!AI"&amp;4+15*$A51+4*$A51+0),0)+IF(Analyse!$E$4="X",INDIRECT("'DATA - økonomi'!AI"&amp;4+15*$A51+4*$A51+1),0)+IF(Analyse!$E$104="X",INDIRECT("'DATA - økonomi'!AI"&amp;4+15*$A51+4*$A51+2),0)+IF(Analyse!$E$105="X",INDIRECT("'DATA - økonomi'!AI"&amp;4+15*$A51+4*$A51+3),0)+IF(Analyse!$E$106="X",INDIRECT("'DATA - økonomi'!AI"&amp;4+15*$A51+4*$A51+4),0)+IF(Analyse!$E$107="X",INDIRECT("'DATA - økonomi'!AI"&amp;4+15*$A51+4*$A51+5),0)+IF(Analyse!$E$108="X",INDIRECT("'DATA - økonomi'!AI"&amp;4+15*$A51+4*$A51+6),0)+IF(Analyse!$E$109="X",INDIRECT("'DATA - økonomi'!AI"&amp;4+15*$A51+4*$A51+7),0)+IF(Analyse!$E$110="X",INDIRECT("'DATA - økonomi'!AI"&amp;4+15*$A51+4*$A51+8),0)+IF(Analyse!$E$111="X",INDIRECT("'DATA - økonomi'!AI"&amp;4+15*$A51+4*$A51+9),0)+IF(Analyse!$E$112="X",INDIRECT("'DATA - økonomi'!AI"&amp;4+15*$A51+4*$A51+10),0)+IF(Analyse!$E$115="X",INDIRECT("'DATA - økonomi'!AI"&amp;4+15*$A51+4*$A51+11),0)+IF(Analyse!$E$116="X",INDIRECT("'DATA - økonomi'!AI"&amp;4+15*$A51+4*$A51+12),0)+IF(Analyse!$E$117="X",INDIRECT("'DATA - økonomi'!AI"&amp;4+15*$A51+4*$A51+13),0)+IF(Analyse!$E$129="X",INDIRECT("'DATA - økonomi'!AI"&amp;4+15*$A51+4*$A51+14),0)</f>
        <v>0</v>
      </c>
      <c r="AJ51" s="42">
        <f ca="1">IF(Analyse!$E$3="X",INDIRECT("'DATA - økonomi'!AJ"&amp;4+15*$A51+4*$A51+0),0)+IF(Analyse!$E$4="X",INDIRECT("'DATA - økonomi'!AJ"&amp;4+15*$A51+4*$A51+1),0)+IF(Analyse!$E$104="X",INDIRECT("'DATA - økonomi'!AJ"&amp;4+15*$A51+4*$A51+2),0)+IF(Analyse!$E$105="X",INDIRECT("'DATA - økonomi'!AJ"&amp;4+15*$A51+4*$A51+3),0)+IF(Analyse!$E$106="X",INDIRECT("'DATA - økonomi'!AJ"&amp;4+15*$A51+4*$A51+4),0)+IF(Analyse!$E$107="X",INDIRECT("'DATA - økonomi'!AJ"&amp;4+15*$A51+4*$A51+5),0)+IF(Analyse!$E$108="X",INDIRECT("'DATA - økonomi'!AJ"&amp;4+15*$A51+4*$A51+6),0)+IF(Analyse!$E$109="X",INDIRECT("'DATA - økonomi'!AJ"&amp;4+15*$A51+4*$A51+7),0)+IF(Analyse!$E$110="X",INDIRECT("'DATA - økonomi'!AJ"&amp;4+15*$A51+4*$A51+8),0)+IF(Analyse!$E$111="X",INDIRECT("'DATA - økonomi'!AJ"&amp;4+15*$A51+4*$A51+9),0)+IF(Analyse!$E$112="X",INDIRECT("'DATA - økonomi'!AJ"&amp;4+15*$A51+4*$A51+10),0)+IF(Analyse!$E$115="X",INDIRECT("'DATA - økonomi'!AJ"&amp;4+15*$A51+4*$A51+11),0)+IF(Analyse!$E$116="X",INDIRECT("'DATA - økonomi'!AJ"&amp;4+15*$A51+4*$A51+12),0)+IF(Analyse!$E$117="X",INDIRECT("'DATA - økonomi'!AJ"&amp;4+15*$A51+4*$A51+13),0)+IF(Analyse!$E$129="X",INDIRECT("'DATA - økonomi'!AJ"&amp;4+15*$A51+4*$A51+14),0)</f>
        <v>0</v>
      </c>
      <c r="AK51" s="42">
        <f ca="1">IF(Analyse!$E$3="X",INDIRECT("'DATA - økonomi'!AK"&amp;4+15*$A51+4*$A51+0),0)+IF(Analyse!$E$4="X",INDIRECT("'DATA - økonomi'!AK"&amp;4+15*$A51+4*$A51+1),0)+IF(Analyse!$E$104="X",INDIRECT("'DATA - økonomi'!AK"&amp;4+15*$A51+4*$A51+2),0)+IF(Analyse!$E$105="X",INDIRECT("'DATA - økonomi'!AK"&amp;4+15*$A51+4*$A51+3),0)+IF(Analyse!$E$106="X",INDIRECT("'DATA - økonomi'!AK"&amp;4+15*$A51+4*$A51+4),0)+IF(Analyse!$E$107="X",INDIRECT("'DATA - økonomi'!AK"&amp;4+15*$A51+4*$A51+5),0)+IF(Analyse!$E$108="X",INDIRECT("'DATA - økonomi'!AK"&amp;4+15*$A51+4*$A51+6),0)+IF(Analyse!$E$109="X",INDIRECT("'DATA - økonomi'!AK"&amp;4+15*$A51+4*$A51+7),0)+IF(Analyse!$E$110="X",INDIRECT("'DATA - økonomi'!AK"&amp;4+15*$A51+4*$A51+8),0)+IF(Analyse!$E$111="X",INDIRECT("'DATA - økonomi'!AK"&amp;4+15*$A51+4*$A51+9),0)+IF(Analyse!$E$112="X",INDIRECT("'DATA - økonomi'!AK"&amp;4+15*$A51+4*$A51+10),0)+IF(Analyse!$E$115="X",INDIRECT("'DATA - økonomi'!AK"&amp;4+15*$A51+4*$A51+11),0)+IF(Analyse!$E$116="X",INDIRECT("'DATA - økonomi'!AK"&amp;4+15*$A51+4*$A51+12),0)+IF(Analyse!$E$117="X",INDIRECT("'DATA - økonomi'!AK"&amp;4+15*$A51+4*$A51+13),0)+IF(Analyse!$E$129="X",INDIRECT("'DATA - økonomi'!AK"&amp;4+15*$A51+4*$A51+14),0)</f>
        <v>0</v>
      </c>
      <c r="AL51" s="42">
        <f ca="1">IF(Analyse!$E$3="X",INDIRECT("'DATA - økonomi'!AL"&amp;4+15*$A51+4*$A51+0),0)+IF(Analyse!$E$4="X",INDIRECT("'DATA - økonomi'!AL"&amp;4+15*$A51+4*$A51+1),0)+IF(Analyse!$E$104="X",INDIRECT("'DATA - økonomi'!AL"&amp;4+15*$A51+4*$A51+2),0)+IF(Analyse!$E$105="X",INDIRECT("'DATA - økonomi'!AL"&amp;4+15*$A51+4*$A51+3),0)+IF(Analyse!$E$106="X",INDIRECT("'DATA - økonomi'!AL"&amp;4+15*$A51+4*$A51+4),0)+IF(Analyse!$E$107="X",INDIRECT("'DATA - økonomi'!AL"&amp;4+15*$A51+4*$A51+5),0)+IF(Analyse!$E$108="X",INDIRECT("'DATA - økonomi'!AL"&amp;4+15*$A51+4*$A51+6),0)+IF(Analyse!$E$109="X",INDIRECT("'DATA - økonomi'!AL"&amp;4+15*$A51+4*$A51+7),0)+IF(Analyse!$E$110="X",INDIRECT("'DATA - økonomi'!AL"&amp;4+15*$A51+4*$A51+8),0)+IF(Analyse!$E$111="X",INDIRECT("'DATA - økonomi'!AL"&amp;4+15*$A51+4*$A51+9),0)+IF(Analyse!$E$112="X",INDIRECT("'DATA - økonomi'!AL"&amp;4+15*$A51+4*$A51+10),0)+IF(Analyse!$E$115="X",INDIRECT("'DATA - økonomi'!AL"&amp;4+15*$A51+4*$A51+11),0)+IF(Analyse!$E$116="X",INDIRECT("'DATA - økonomi'!AL"&amp;4+15*$A51+4*$A51+12),0)+IF(Analyse!$E$117="X",INDIRECT("'DATA - økonomi'!AL"&amp;4+15*$A51+4*$A51+13),0)+IF(Analyse!$E$129="X",INDIRECT("'DATA - økonomi'!AL"&amp;4+15*$A51+4*$A51+14),0)</f>
        <v>0</v>
      </c>
      <c r="AM51" s="36"/>
      <c r="AN51" s="41" t="s">
        <v>59</v>
      </c>
      <c r="AO51" s="42">
        <f t="shared" ca="1" si="10"/>
        <v>56509.836000000003</v>
      </c>
      <c r="AP51" s="42">
        <f t="shared" ca="1" si="11"/>
        <v>56471.382000000005</v>
      </c>
      <c r="AQ51" s="42">
        <f t="shared" ca="1" si="12"/>
        <v>56509.836000000003</v>
      </c>
      <c r="AR51" s="42">
        <f t="shared" ca="1" si="13"/>
        <v>56471.382000000005</v>
      </c>
      <c r="AS51" s="42">
        <f t="shared" ca="1" si="14"/>
        <v>56746.25</v>
      </c>
      <c r="AT51" s="42">
        <f t="shared" ca="1" si="15"/>
        <v>57217.68</v>
      </c>
      <c r="AU51" s="42">
        <f t="shared" ca="1" si="16"/>
        <v>57491.685999999994</v>
      </c>
      <c r="AV51" s="42">
        <f t="shared" ca="1" si="17"/>
        <v>57359.3</v>
      </c>
      <c r="AW51" s="42">
        <f t="shared" ca="1" si="18"/>
        <v>57593.66</v>
      </c>
      <c r="AX51" s="42">
        <f t="shared" ca="1" si="19"/>
        <v>57582.15</v>
      </c>
      <c r="AY51" s="36"/>
    </row>
    <row r="52" spans="1:51" x14ac:dyDescent="0.25">
      <c r="A52" s="38">
        <v>48</v>
      </c>
      <c r="B52" s="41" t="s">
        <v>60</v>
      </c>
      <c r="C52" s="42">
        <f ca="1">IF(Analyse!$E$3="X",INDIRECT("'DATA - økonomi'!C"&amp;4+15*$A52+4*$A52+0),0)+IF(Analyse!$E$4="X",INDIRECT("'DATA - økonomi'!C"&amp;4+15*$A52+4*$A52+1),0)+IF(Analyse!$E$104="X",INDIRECT("'DATA - økonomi'!C"&amp;4+15*$A52+4*$A52+2),0)+IF(Analyse!$E$105="X",INDIRECT("'DATA - økonomi'!C"&amp;4+15*$A52+4*$A52+3),0)+IF(Analyse!$E$106="X",INDIRECT("'DATA - økonomi'!C"&amp;4+15*$A52+4*$A52+4),0)+IF(Analyse!$E$107="X",INDIRECT("'DATA - økonomi'!C"&amp;4+15*$A52+4*$A52+5),0)+IF(Analyse!$E$108="X",INDIRECT("'DATA - økonomi'!C"&amp;4+15*$A52+4*$A52+6),0)+IF(Analyse!$E$109="X",INDIRECT("'DATA - økonomi'!C"&amp;4+15*$A52+4*$A52+7),0)+IF(Analyse!$E$110="X",INDIRECT("'DATA - økonomi'!C"&amp;4+15*$A52+4*$A52+8),0)+IF(Analyse!$E$111="X",INDIRECT("'DATA - økonomi'!C"&amp;4+15*$A52+4*$A52+9),0)+IF(Analyse!$E$112="X",INDIRECT("'DATA - økonomi'!C"&amp;4+15*$A52+4*$A52+10),0)+IF(Analyse!$E$115="X",INDIRECT("'DATA - økonomi'!C"&amp;4+15*$A52+4*$A52+11),0)+IF(Analyse!$E$116="X",INDIRECT("'DATA - økonomi'!C"&amp;4+15*$A52+4*$A52+12),0)+IF(Analyse!$E$117="X",INDIRECT("'DATA - økonomi'!C"&amp;4+15*$A52+4*$A52+13),0)+IF(Analyse!$E$129="X",INDIRECT("'DATA - økonomi'!C"&amp;4+15*$A52+4*$A52+14),0)</f>
        <v>0</v>
      </c>
      <c r="D52" s="42">
        <f ca="1">IF(Analyse!$E$3="X",INDIRECT("'DATA - økonomi'!D"&amp;4+15*$A52+4*$A52+0),0)+IF(Analyse!$E$4="X",INDIRECT("'DATA - økonomi'!D"&amp;4+15*$A52+4*$A52+1),0)+IF(Analyse!$E$104="X",INDIRECT("'DATA - økonomi'!D"&amp;4+15*$A52+4*$A52+2),0)+IF(Analyse!$E$105="X",INDIRECT("'DATA - økonomi'!D"&amp;4+15*$A52+4*$A52+3),0)+IF(Analyse!$E$106="X",INDIRECT("'DATA - økonomi'!D"&amp;4+15*$A52+4*$A52+4),0)+IF(Analyse!$E$107="X",INDIRECT("'DATA - økonomi'!D"&amp;4+15*$A52+4*$A52+5),0)+IF(Analyse!$E$108="X",INDIRECT("'DATA - økonomi'!D"&amp;4+15*$A52+4*$A52+6),0)+IF(Analyse!$E$109="X",INDIRECT("'DATA - økonomi'!D"&amp;4+15*$A52+4*$A52+7),0)+IF(Analyse!$E$110="X",INDIRECT("'DATA - økonomi'!D"&amp;4+15*$A52+4*$A52+8),0)+IF(Analyse!$E$111="X",INDIRECT("'DATA - økonomi'!D"&amp;4+15*$A52+4*$A52+9),0)+IF(Analyse!$E$112="X",INDIRECT("'DATA - økonomi'!D"&amp;4+15*$A52+4*$A52+10),0)+IF(Analyse!$E$115="X",INDIRECT("'DATA - økonomi'!D"&amp;4+15*$A52+4*$A52+11),0)+IF(Analyse!$E$116="X",INDIRECT("'DATA - økonomi'!D"&amp;4+15*$A52+4*$A52+12),0)+IF(Analyse!$E$117="X",INDIRECT("'DATA - økonomi'!D"&amp;4+15*$A52+4*$A52+13),0)+IF(Analyse!$E$129="X",INDIRECT("'DATA - økonomi'!D"&amp;4+15*$A52+4*$A52+14),0)</f>
        <v>0</v>
      </c>
      <c r="E52" s="42">
        <f ca="1">IF(Analyse!$E$3="X",INDIRECT("'DATA - økonomi'!E"&amp;4+15*$A52+4*$A52+0),0)+IF(Analyse!$E$4="X",INDIRECT("'DATA - økonomi'!E"&amp;4+15*$A52+4*$A52+1),0)+IF(Analyse!$E$104="X",INDIRECT("'DATA - økonomi'!E"&amp;4+15*$A52+4*$A52+2),0)+IF(Analyse!$E$105="X",INDIRECT("'DATA - økonomi'!E"&amp;4+15*$A52+4*$A52+3),0)+IF(Analyse!$E$106="X",INDIRECT("'DATA - økonomi'!E"&amp;4+15*$A52+4*$A52+4),0)+IF(Analyse!$E$107="X",INDIRECT("'DATA - økonomi'!E"&amp;4+15*$A52+4*$A52+5),0)+IF(Analyse!$E$108="X",INDIRECT("'DATA - økonomi'!E"&amp;4+15*$A52+4*$A52+6),0)+IF(Analyse!$E$109="X",INDIRECT("'DATA - økonomi'!E"&amp;4+15*$A52+4*$A52+7),0)+IF(Analyse!$E$110="X",INDIRECT("'DATA - økonomi'!E"&amp;4+15*$A52+4*$A52+8),0)+IF(Analyse!$E$111="X",INDIRECT("'DATA - økonomi'!E"&amp;4+15*$A52+4*$A52+9),0)+IF(Analyse!$E$112="X",INDIRECT("'DATA - økonomi'!E"&amp;4+15*$A52+4*$A52+10),0)+IF(Analyse!$E$115="X",INDIRECT("'DATA - økonomi'!E"&amp;4+15*$A52+4*$A52+11),0)+IF(Analyse!$E$116="X",INDIRECT("'DATA - økonomi'!E"&amp;4+15*$A52+4*$A52+12),0)+IF(Analyse!$E$117="X",INDIRECT("'DATA - økonomi'!E"&amp;4+15*$A52+4*$A52+13),0)+IF(Analyse!$E$129="X",INDIRECT("'DATA - økonomi'!E"&amp;4+15*$A52+4*$A52+14),0)</f>
        <v>0</v>
      </c>
      <c r="F52" s="42">
        <f ca="1">IF(Analyse!$E$3="X",INDIRECT("'DATA - økonomi'!F"&amp;4+15*$A52+4*$A52+0),0)+IF(Analyse!$E$4="X",INDIRECT("'DATA - økonomi'!F"&amp;4+15*$A52+4*$A52+1),0)+IF(Analyse!$E$104="X",INDIRECT("'DATA - økonomi'!F"&amp;4+15*$A52+4*$A52+2),0)+IF(Analyse!$E$105="X",INDIRECT("'DATA - økonomi'!F"&amp;4+15*$A52+4*$A52+3),0)+IF(Analyse!$E$106="X",INDIRECT("'DATA - økonomi'!F"&amp;4+15*$A52+4*$A52+4),0)+IF(Analyse!$E$107="X",INDIRECT("'DATA - økonomi'!F"&amp;4+15*$A52+4*$A52+5),0)+IF(Analyse!$E$108="X",INDIRECT("'DATA - økonomi'!F"&amp;4+15*$A52+4*$A52+6),0)+IF(Analyse!$E$109="X",INDIRECT("'DATA - økonomi'!F"&amp;4+15*$A52+4*$A52+7),0)+IF(Analyse!$E$110="X",INDIRECT("'DATA - økonomi'!F"&amp;4+15*$A52+4*$A52+8),0)+IF(Analyse!$E$111="X",INDIRECT("'DATA - økonomi'!F"&amp;4+15*$A52+4*$A52+9),0)+IF(Analyse!$E$112="X",INDIRECT("'DATA - økonomi'!F"&amp;4+15*$A52+4*$A52+10),0)+IF(Analyse!$E$115="X",INDIRECT("'DATA - økonomi'!F"&amp;4+15*$A52+4*$A52+11),0)+IF(Analyse!$E$116="X",INDIRECT("'DATA - økonomi'!F"&amp;4+15*$A52+4*$A52+12),0)+IF(Analyse!$E$117="X",INDIRECT("'DATA - økonomi'!F"&amp;4+15*$A52+4*$A52+13),0)+IF(Analyse!$E$129="X",INDIRECT("'DATA - økonomi'!F"&amp;4+15*$A52+4*$A52+14),0)</f>
        <v>0</v>
      </c>
      <c r="G52" s="42">
        <f ca="1">IF(Analyse!$E$3="X",INDIRECT("'DATA - økonomi'!G"&amp;4+15*$A52+4*$A52+0),0)+IF(Analyse!$E$4="X",INDIRECT("'DATA - økonomi'!G"&amp;4+15*$A52+4*$A52+1),0)+IF(Analyse!$E$104="X",INDIRECT("'DATA - økonomi'!G"&amp;4+15*$A52+4*$A52+2),0)+IF(Analyse!$E$105="X",INDIRECT("'DATA - økonomi'!G"&amp;4+15*$A52+4*$A52+3),0)+IF(Analyse!$E$106="X",INDIRECT("'DATA - økonomi'!G"&amp;4+15*$A52+4*$A52+4),0)+IF(Analyse!$E$107="X",INDIRECT("'DATA - økonomi'!G"&amp;4+15*$A52+4*$A52+5),0)+IF(Analyse!$E$108="X",INDIRECT("'DATA - økonomi'!G"&amp;4+15*$A52+4*$A52+6),0)+IF(Analyse!$E$109="X",INDIRECT("'DATA - økonomi'!G"&amp;4+15*$A52+4*$A52+7),0)+IF(Analyse!$E$110="X",INDIRECT("'DATA - økonomi'!G"&amp;4+15*$A52+4*$A52+8),0)+IF(Analyse!$E$111="X",INDIRECT("'DATA - økonomi'!G"&amp;4+15*$A52+4*$A52+9),0)+IF(Analyse!$E$112="X",INDIRECT("'DATA - økonomi'!G"&amp;4+15*$A52+4*$A52+10),0)+IF(Analyse!$E$115="X",INDIRECT("'DATA - økonomi'!G"&amp;4+15*$A52+4*$A52+11),0)+IF(Analyse!$E$116="X",INDIRECT("'DATA - økonomi'!G"&amp;4+15*$A52+4*$A52+12),0)+IF(Analyse!$E$117="X",INDIRECT("'DATA - økonomi'!G"&amp;4+15*$A52+4*$A52+13),0)+IF(Analyse!$E$129="X",INDIRECT("'DATA - økonomi'!G"&amp;4+15*$A52+4*$A52+14),0)</f>
        <v>0</v>
      </c>
      <c r="H52" s="42">
        <f ca="1">IF(Analyse!$E$3="X",INDIRECT("'DATA - økonomi'!H"&amp;4+15*$A52+4*$A52+0),0)+IF(Analyse!$E$4="X",INDIRECT("'DATA - økonomi'!H"&amp;4+15*$A52+4*$A52+1),0)+IF(Analyse!$E$104="X",INDIRECT("'DATA - økonomi'!H"&amp;4+15*$A52+4*$A52+2),0)+IF(Analyse!$E$105="X",INDIRECT("'DATA - økonomi'!H"&amp;4+15*$A52+4*$A52+3),0)+IF(Analyse!$E$106="X",INDIRECT("'DATA - økonomi'!H"&amp;4+15*$A52+4*$A52+4),0)+IF(Analyse!$E$107="X",INDIRECT("'DATA - økonomi'!H"&amp;4+15*$A52+4*$A52+5),0)+IF(Analyse!$E$108="X",INDIRECT("'DATA - økonomi'!H"&amp;4+15*$A52+4*$A52+6),0)+IF(Analyse!$E$109="X",INDIRECT("'DATA - økonomi'!H"&amp;4+15*$A52+4*$A52+7),0)+IF(Analyse!$E$110="X",INDIRECT("'DATA - økonomi'!H"&amp;4+15*$A52+4*$A52+8),0)+IF(Analyse!$E$111="X",INDIRECT("'DATA - økonomi'!H"&amp;4+15*$A52+4*$A52+9),0)+IF(Analyse!$E$112="X",INDIRECT("'DATA - økonomi'!H"&amp;4+15*$A52+4*$A52+10),0)+IF(Analyse!$E$115="X",INDIRECT("'DATA - økonomi'!H"&amp;4+15*$A52+4*$A52+11),0)+IF(Analyse!$E$116="X",INDIRECT("'DATA - økonomi'!H"&amp;4+15*$A52+4*$A52+12),0)+IF(Analyse!$E$117="X",INDIRECT("'DATA - økonomi'!H"&amp;4+15*$A52+4*$A52+13),0)+IF(Analyse!$E$129="X",INDIRECT("'DATA - økonomi'!H"&amp;4+15*$A52+4*$A52+14),0)</f>
        <v>0</v>
      </c>
      <c r="I52" s="42">
        <f ca="1">IF(Analyse!$E$3="X",INDIRECT("'DATA - økonomi'!I"&amp;4+15*$A52+4*$A52+0),0)+IF(Analyse!$E$4="X",INDIRECT("'DATA - økonomi'!I"&amp;4+15*$A52+4*$A52+1),0)+IF(Analyse!$E$104="X",INDIRECT("'DATA - økonomi'!I"&amp;4+15*$A52+4*$A52+2),0)+IF(Analyse!$E$105="X",INDIRECT("'DATA - økonomi'!I"&amp;4+15*$A52+4*$A52+3),0)+IF(Analyse!$E$106="X",INDIRECT("'DATA - økonomi'!I"&amp;4+15*$A52+4*$A52+4),0)+IF(Analyse!$E$107="X",INDIRECT("'DATA - økonomi'!I"&amp;4+15*$A52+4*$A52+5),0)+IF(Analyse!$E$108="X",INDIRECT("'DATA - økonomi'!I"&amp;4+15*$A52+4*$A52+6),0)+IF(Analyse!$E$109="X",INDIRECT("'DATA - økonomi'!I"&amp;4+15*$A52+4*$A52+7),0)+IF(Analyse!$E$110="X",INDIRECT("'DATA - økonomi'!I"&amp;4+15*$A52+4*$A52+8),0)+IF(Analyse!$E$111="X",INDIRECT("'DATA - økonomi'!I"&amp;4+15*$A52+4*$A52+9),0)+IF(Analyse!$E$112="X",INDIRECT("'DATA - økonomi'!I"&amp;4+15*$A52+4*$A52+10),0)+IF(Analyse!$E$115="X",INDIRECT("'DATA - økonomi'!I"&amp;4+15*$A52+4*$A52+11),0)+IF(Analyse!$E$116="X",INDIRECT("'DATA - økonomi'!I"&amp;4+15*$A52+4*$A52+12),0)+IF(Analyse!$E$117="X",INDIRECT("'DATA - økonomi'!I"&amp;4+15*$A52+4*$A52+13),0)+IF(Analyse!$E$129="X",INDIRECT("'DATA - økonomi'!I"&amp;4+15*$A52+4*$A52+14),0)</f>
        <v>0</v>
      </c>
      <c r="J52" s="42">
        <f ca="1">IF(Analyse!$E$3="X",INDIRECT("'DATA - økonomi'!J"&amp;4+15*$A52+4*$A52+0),0)+IF(Analyse!$E$4="X",INDIRECT("'DATA - økonomi'!J"&amp;4+15*$A52+4*$A52+1),0)+IF(Analyse!$E$104="X",INDIRECT("'DATA - økonomi'!J"&amp;4+15*$A52+4*$A52+2),0)+IF(Analyse!$E$105="X",INDIRECT("'DATA - økonomi'!J"&amp;4+15*$A52+4*$A52+3),0)+IF(Analyse!$E$106="X",INDIRECT("'DATA - økonomi'!J"&amp;4+15*$A52+4*$A52+4),0)+IF(Analyse!$E$107="X",INDIRECT("'DATA - økonomi'!J"&amp;4+15*$A52+4*$A52+5),0)+IF(Analyse!$E$108="X",INDIRECT("'DATA - økonomi'!J"&amp;4+15*$A52+4*$A52+6),0)+IF(Analyse!$E$109="X",INDIRECT("'DATA - økonomi'!J"&amp;4+15*$A52+4*$A52+7),0)+IF(Analyse!$E$110="X",INDIRECT("'DATA - økonomi'!J"&amp;4+15*$A52+4*$A52+8),0)+IF(Analyse!$E$111="X",INDIRECT("'DATA - økonomi'!J"&amp;4+15*$A52+4*$A52+9),0)+IF(Analyse!$E$112="X",INDIRECT("'DATA - økonomi'!J"&amp;4+15*$A52+4*$A52+10),0)+IF(Analyse!$E$115="X",INDIRECT("'DATA - økonomi'!J"&amp;4+15*$A52+4*$A52+11),0)+IF(Analyse!$E$116="X",INDIRECT("'DATA - økonomi'!J"&amp;4+15*$A52+4*$A52+12),0)+IF(Analyse!$E$117="X",INDIRECT("'DATA - økonomi'!J"&amp;4+15*$A52+4*$A52+13),0)+IF(Analyse!$E$129="X",INDIRECT("'DATA - økonomi'!J"&amp;4+15*$A52+4*$A52+14),0)</f>
        <v>0</v>
      </c>
      <c r="K52" s="42">
        <f ca="1">IF(Analyse!$E$3="X",INDIRECT("'DATA - økonomi'!K"&amp;4+15*$A52+4*$A52+0),0)+IF(Analyse!$E$4="X",INDIRECT("'DATA - økonomi'!K"&amp;4+15*$A52+4*$A52+1),0)+IF(Analyse!$E$104="X",INDIRECT("'DATA - økonomi'!K"&amp;4+15*$A52+4*$A52+2),0)+IF(Analyse!$E$105="X",INDIRECT("'DATA - økonomi'!K"&amp;4+15*$A52+4*$A52+3),0)+IF(Analyse!$E$106="X",INDIRECT("'DATA - økonomi'!K"&amp;4+15*$A52+4*$A52+4),0)+IF(Analyse!$E$107="X",INDIRECT("'DATA - økonomi'!K"&amp;4+15*$A52+4*$A52+5),0)+IF(Analyse!$E$108="X",INDIRECT("'DATA - økonomi'!K"&amp;4+15*$A52+4*$A52+6),0)+IF(Analyse!$E$109="X",INDIRECT("'DATA - økonomi'!K"&amp;4+15*$A52+4*$A52+7),0)+IF(Analyse!$E$110="X",INDIRECT("'DATA - økonomi'!K"&amp;4+15*$A52+4*$A52+8),0)+IF(Analyse!$E$111="X",INDIRECT("'DATA - økonomi'!K"&amp;4+15*$A52+4*$A52+9),0)+IF(Analyse!$E$112="X",INDIRECT("'DATA - økonomi'!K"&amp;4+15*$A52+4*$A52+10),0)+IF(Analyse!$E$115="X",INDIRECT("'DATA - økonomi'!K"&amp;4+15*$A52+4*$A52+11),0)+IF(Analyse!$E$116="X",INDIRECT("'DATA - økonomi'!K"&amp;4+15*$A52+4*$A52+12),0)+IF(Analyse!$E$117="X",INDIRECT("'DATA - økonomi'!K"&amp;4+15*$A52+4*$A52+13),0)+IF(Analyse!$E$129="X",INDIRECT("'DATA - økonomi'!K"&amp;4+15*$A52+4*$A52+14),0)</f>
        <v>0</v>
      </c>
      <c r="L52" s="42">
        <f ca="1">IF(Analyse!$E$3="X",INDIRECT("'DATA - økonomi'!L"&amp;4+15*$A52+4*$A52+0),0)+IF(Analyse!$E$4="X",INDIRECT("'DATA - økonomi'!L"&amp;4+15*$A52+4*$A52+1),0)+IF(Analyse!$E$104="X",INDIRECT("'DATA - økonomi'!L"&amp;4+15*$A52+4*$A52+2),0)+IF(Analyse!$E$105="X",INDIRECT("'DATA - økonomi'!L"&amp;4+15*$A52+4*$A52+3),0)+IF(Analyse!$E$106="X",INDIRECT("'DATA - økonomi'!L"&amp;4+15*$A52+4*$A52+4),0)+IF(Analyse!$E$107="X",INDIRECT("'DATA - økonomi'!L"&amp;4+15*$A52+4*$A52+5),0)+IF(Analyse!$E$108="X",INDIRECT("'DATA - økonomi'!L"&amp;4+15*$A52+4*$A52+6),0)+IF(Analyse!$E$109="X",INDIRECT("'DATA - økonomi'!L"&amp;4+15*$A52+4*$A52+7),0)+IF(Analyse!$E$110="X",INDIRECT("'DATA - økonomi'!L"&amp;4+15*$A52+4*$A52+8),0)+IF(Analyse!$E$111="X",INDIRECT("'DATA - økonomi'!L"&amp;4+15*$A52+4*$A52+9),0)+IF(Analyse!$E$112="X",INDIRECT("'DATA - økonomi'!L"&amp;4+15*$A52+4*$A52+10),0)+IF(Analyse!$E$115="X",INDIRECT("'DATA - økonomi'!L"&amp;4+15*$A52+4*$A52+11),0)+IF(Analyse!$E$116="X",INDIRECT("'DATA - økonomi'!L"&amp;4+15*$A52+4*$A52+12),0)+IF(Analyse!$E$117="X",INDIRECT("'DATA - økonomi'!L"&amp;4+15*$A52+4*$A52+13),0)+IF(Analyse!$E$129="X",INDIRECT("'DATA - økonomi'!L"&amp;4+15*$A52+4*$A52+14),0)</f>
        <v>0</v>
      </c>
      <c r="M52" s="42">
        <f ca="1">IF(Analyse!$E$3="X",INDIRECT("'DATA - økonomi'!M"&amp;4+15*$A52+4*$A52+0),0)+IF(Analyse!$E$4="X",INDIRECT("'DATA - økonomi'!M"&amp;4+15*$A52+4*$A52+1),0)+IF(Analyse!$E$104="X",INDIRECT("'DATA - økonomi'!M"&amp;4+15*$A52+4*$A52+2),0)+IF(Analyse!$E$105="X",INDIRECT("'DATA - økonomi'!M"&amp;4+15*$A52+4*$A52+3),0)+IF(Analyse!$E$106="X",INDIRECT("'DATA - økonomi'!M"&amp;4+15*$A52+4*$A52+4),0)+IF(Analyse!$E$107="X",INDIRECT("'DATA - økonomi'!M"&amp;4+15*$A52+4*$A52+5),0)+IF(Analyse!$E$108="X",INDIRECT("'DATA - økonomi'!M"&amp;4+15*$A52+4*$A52+6),0)+IF(Analyse!$E$109="X",INDIRECT("'DATA - økonomi'!M"&amp;4+15*$A52+4*$A52+7),0)+IF(Analyse!$E$110="X",INDIRECT("'DATA - økonomi'!M"&amp;4+15*$A52+4*$A52+8),0)+IF(Analyse!$E$111="X",INDIRECT("'DATA - økonomi'!M"&amp;4+15*$A52+4*$A52+9),0)+IF(Analyse!$E$112="X",INDIRECT("'DATA - økonomi'!M"&amp;4+15*$A52+4*$A52+10),0)+IF(Analyse!$E$115="X",INDIRECT("'DATA - økonomi'!M"&amp;4+15*$A52+4*$A52+11),0)+IF(Analyse!$E$116="X",INDIRECT("'DATA - økonomi'!M"&amp;4+15*$A52+4*$A52+12),0)+IF(Analyse!$E$117="X",INDIRECT("'DATA - økonomi'!M"&amp;4+15*$A52+4*$A52+13),0)+IF(Analyse!$E$129="X",INDIRECT("'DATA - økonomi'!M"&amp;4+15*$A52+4*$A52+14),0)</f>
        <v>0</v>
      </c>
      <c r="N52" s="38"/>
      <c r="O52" s="41" t="s">
        <v>60</v>
      </c>
      <c r="P52" s="42">
        <f ca="1">IF(Analyse!$E$3="X",INDIRECT("'DATA - økonomi'!P"&amp;4+15*$A52+4*$A52+0),0)+IF(Analyse!$E$4="X",INDIRECT("'DATA - økonomi'!P"&amp;4+15*$A52+4*$A52+1),0)+IF(Analyse!$E$104="X",INDIRECT("'DATA - økonomi'!P"&amp;4+15*$A52+4*$A52+2),0)+IF(Analyse!$E$105="X",INDIRECT("'DATA - økonomi'!P"&amp;4+15*$A52+4*$A52+3),0)+IF(Analyse!$E$106="X",INDIRECT("'DATA - økonomi'!P"&amp;4+15*$A52+4*$A52+4),0)+IF(Analyse!$E$107="X",INDIRECT("'DATA - økonomi'!P"&amp;4+15*$A52+4*$A52+5),0)+IF(Analyse!$E$108="X",INDIRECT("'DATA - økonomi'!P"&amp;4+15*$A52+4*$A52+6),0)+IF(Analyse!$E$109="X",INDIRECT("'DATA - økonomi'!P"&amp;4+15*$A52+4*$A52+7),0)+IF(Analyse!$E$110="X",INDIRECT("'DATA - økonomi'!P"&amp;4+15*$A52+4*$A52+8),0)+IF(Analyse!$E$111="X",INDIRECT("'DATA - økonomi'!P"&amp;4+15*$A52+4*$A52+9),0)+IF(Analyse!$E$112="X",INDIRECT("'DATA - økonomi'!P"&amp;4+15*$A52+4*$A52+10),0)+IF(Analyse!$E$115="X",INDIRECT("'DATA - økonomi'!P"&amp;4+15*$A52+4*$A52+11),0)+IF(Analyse!$E$116="X",INDIRECT("'DATA - økonomi'!P"&amp;4+15*$A52+4*$A52+12),0)+IF(Analyse!$E$117="X",INDIRECT("'DATA - økonomi'!P"&amp;4+15*$A52+4*$A52+13),0)+IF(Analyse!$E$129="X",INDIRECT("'DATA - økonomi'!P"&amp;4+15*$A52+4*$A52+14),0)</f>
        <v>0</v>
      </c>
      <c r="Q52" s="42">
        <f ca="1">IF(Analyse!$E$3="X",INDIRECT("'DATA - økonomi'!Q"&amp;4+15*$A52+4*$A52+0),0)+IF(Analyse!$E$4="X",INDIRECT("'DATA - økonomi'!Q"&amp;4+15*$A52+4*$A52+1),0)+IF(Analyse!$E$104="X",INDIRECT("'DATA - økonomi'!Q"&amp;4+15*$A52+4*$A52+2),0)+IF(Analyse!$E$105="X",INDIRECT("'DATA - økonomi'!Q"&amp;4+15*$A52+4*$A52+3),0)+IF(Analyse!$E$106="X",INDIRECT("'DATA - økonomi'!Q"&amp;4+15*$A52+4*$A52+4),0)+IF(Analyse!$E$107="X",INDIRECT("'DATA - økonomi'!Q"&amp;4+15*$A52+4*$A52+5),0)+IF(Analyse!$E$108="X",INDIRECT("'DATA - økonomi'!Q"&amp;4+15*$A52+4*$A52+6),0)+IF(Analyse!$E$109="X",INDIRECT("'DATA - økonomi'!Q"&amp;4+15*$A52+4*$A52+7),0)+IF(Analyse!$E$110="X",INDIRECT("'DATA - økonomi'!Q"&amp;4+15*$A52+4*$A52+8),0)+IF(Analyse!$E$111="X",INDIRECT("'DATA - økonomi'!Q"&amp;4+15*$A52+4*$A52+9),0)+IF(Analyse!$E$112="X",INDIRECT("'DATA - økonomi'!Q"&amp;4+15*$A52+4*$A52+10),0)+IF(Analyse!$E$115="X",INDIRECT("'DATA - økonomi'!Q"&amp;4+15*$A52+4*$A52+11),0)+IF(Analyse!$E$116="X",INDIRECT("'DATA - økonomi'!Q"&amp;4+15*$A52+4*$A52+12),0)+IF(Analyse!$E$117="X",INDIRECT("'DATA - økonomi'!Q"&amp;4+15*$A52+4*$A52+13),0)+IF(Analyse!$E$129="X",INDIRECT("'DATA - økonomi'!Q"&amp;4+15*$A52+4*$A52+14),0)</f>
        <v>0</v>
      </c>
      <c r="R52" s="42">
        <f ca="1">IF(Analyse!$E$3="X",INDIRECT("'DATA - økonomi'!R"&amp;4+15*$A52+4*$A52+0),0)+IF(Analyse!$E$4="X",INDIRECT("'DATA - økonomi'!R"&amp;4+15*$A52+4*$A52+1),0)+IF(Analyse!$E$104="X",INDIRECT("'DATA - økonomi'!R"&amp;4+15*$A52+4*$A52+2),0)+IF(Analyse!$E$105="X",INDIRECT("'DATA - økonomi'!R"&amp;4+15*$A52+4*$A52+3),0)+IF(Analyse!$E$106="X",INDIRECT("'DATA - økonomi'!R"&amp;4+15*$A52+4*$A52+4),0)+IF(Analyse!$E$107="X",INDIRECT("'DATA - økonomi'!R"&amp;4+15*$A52+4*$A52+5),0)+IF(Analyse!$E$108="X",INDIRECT("'DATA - økonomi'!R"&amp;4+15*$A52+4*$A52+6),0)+IF(Analyse!$E$109="X",INDIRECT("'DATA - økonomi'!R"&amp;4+15*$A52+4*$A52+7),0)+IF(Analyse!$E$110="X",INDIRECT("'DATA - økonomi'!R"&amp;4+15*$A52+4*$A52+8),0)+IF(Analyse!$E$111="X",INDIRECT("'DATA - økonomi'!R"&amp;4+15*$A52+4*$A52+9),0)+IF(Analyse!$E$112="X",INDIRECT("'DATA - økonomi'!R"&amp;4+15*$A52+4*$A52+10),0)+IF(Analyse!$E$115="X",INDIRECT("'DATA - økonomi'!R"&amp;4+15*$A52+4*$A52+11),0)+IF(Analyse!$E$116="X",INDIRECT("'DATA - økonomi'!R"&amp;4+15*$A52+4*$A52+12),0)+IF(Analyse!$E$117="X",INDIRECT("'DATA - økonomi'!R"&amp;4+15*$A52+4*$A52+13),0)+IF(Analyse!$E$129="X",INDIRECT("'DATA - økonomi'!R"&amp;4+15*$A52+4*$A52+14),0)</f>
        <v>0</v>
      </c>
      <c r="S52" s="42">
        <f ca="1">IF(Analyse!$E$3="X",INDIRECT("'DATA - økonomi'!S"&amp;4+15*$A52+4*$A52+0),0)+IF(Analyse!$E$4="X",INDIRECT("'DATA - økonomi'!S"&amp;4+15*$A52+4*$A52+1),0)+IF(Analyse!$E$104="X",INDIRECT("'DATA - økonomi'!S"&amp;4+15*$A52+4*$A52+2),0)+IF(Analyse!$E$105="X",INDIRECT("'DATA - økonomi'!S"&amp;4+15*$A52+4*$A52+3),0)+IF(Analyse!$E$106="X",INDIRECT("'DATA - økonomi'!S"&amp;4+15*$A52+4*$A52+4),0)+IF(Analyse!$E$107="X",INDIRECT("'DATA - økonomi'!S"&amp;4+15*$A52+4*$A52+5),0)+IF(Analyse!$E$108="X",INDIRECT("'DATA - økonomi'!S"&amp;4+15*$A52+4*$A52+6),0)+IF(Analyse!$E$109="X",INDIRECT("'DATA - økonomi'!S"&amp;4+15*$A52+4*$A52+7),0)+IF(Analyse!$E$110="X",INDIRECT("'DATA - økonomi'!S"&amp;4+15*$A52+4*$A52+8),0)+IF(Analyse!$E$111="X",INDIRECT("'DATA - økonomi'!S"&amp;4+15*$A52+4*$A52+9),0)+IF(Analyse!$E$112="X",INDIRECT("'DATA - økonomi'!S"&amp;4+15*$A52+4*$A52+10),0)+IF(Analyse!$E$115="X",INDIRECT("'DATA - økonomi'!S"&amp;4+15*$A52+4*$A52+11),0)+IF(Analyse!$E$116="X",INDIRECT("'DATA - økonomi'!S"&amp;4+15*$A52+4*$A52+12),0)+IF(Analyse!$E$117="X",INDIRECT("'DATA - økonomi'!S"&amp;4+15*$A52+4*$A52+13),0)+IF(Analyse!$E$129="X",INDIRECT("'DATA - økonomi'!S"&amp;4+15*$A52+4*$A52+14),0)</f>
        <v>0</v>
      </c>
      <c r="T52" s="42">
        <f ca="1">IF(Analyse!$E$3="X",INDIRECT("'DATA - økonomi'!T"&amp;4+15*$A52+4*$A52+0),0)+IF(Analyse!$E$4="X",INDIRECT("'DATA - økonomi'!T"&amp;4+15*$A52+4*$A52+1),0)+IF(Analyse!$E$104="X",INDIRECT("'DATA - økonomi'!T"&amp;4+15*$A52+4*$A52+2),0)+IF(Analyse!$E$105="X",INDIRECT("'DATA - økonomi'!T"&amp;4+15*$A52+4*$A52+3),0)+IF(Analyse!$E$106="X",INDIRECT("'DATA - økonomi'!T"&amp;4+15*$A52+4*$A52+4),0)+IF(Analyse!$E$107="X",INDIRECT("'DATA - økonomi'!T"&amp;4+15*$A52+4*$A52+5),0)+IF(Analyse!$E$108="X",INDIRECT("'DATA - økonomi'!T"&amp;4+15*$A52+4*$A52+6),0)+IF(Analyse!$E$109="X",INDIRECT("'DATA - økonomi'!T"&amp;4+15*$A52+4*$A52+7),0)+IF(Analyse!$E$110="X",INDIRECT("'DATA - økonomi'!T"&amp;4+15*$A52+4*$A52+8),0)+IF(Analyse!$E$111="X",INDIRECT("'DATA - økonomi'!T"&amp;4+15*$A52+4*$A52+9),0)+IF(Analyse!$E$112="X",INDIRECT("'DATA - økonomi'!T"&amp;4+15*$A52+4*$A52+10),0)+IF(Analyse!$E$115="X",INDIRECT("'DATA - økonomi'!T"&amp;4+15*$A52+4*$A52+11),0)+IF(Analyse!$E$116="X",INDIRECT("'DATA - økonomi'!T"&amp;4+15*$A52+4*$A52+12),0)+IF(Analyse!$E$117="X",INDIRECT("'DATA - økonomi'!T"&amp;4+15*$A52+4*$A52+13),0)+IF(Analyse!$E$129="X",INDIRECT("'DATA - økonomi'!T"&amp;4+15*$A52+4*$A52+14),0)</f>
        <v>0</v>
      </c>
      <c r="U52" s="42">
        <f ca="1">IF(Analyse!$E$3="X",INDIRECT("'DATA - økonomi'!U"&amp;4+15*$A52+4*$A52+0),0)+IF(Analyse!$E$4="X",INDIRECT("'DATA - økonomi'!U"&amp;4+15*$A52+4*$A52+1),0)+IF(Analyse!$E$104="X",INDIRECT("'DATA - økonomi'!U"&amp;4+15*$A52+4*$A52+2),0)+IF(Analyse!$E$105="X",INDIRECT("'DATA - økonomi'!U"&amp;4+15*$A52+4*$A52+3),0)+IF(Analyse!$E$106="X",INDIRECT("'DATA - økonomi'!U"&amp;4+15*$A52+4*$A52+4),0)+IF(Analyse!$E$107="X",INDIRECT("'DATA - økonomi'!U"&amp;4+15*$A52+4*$A52+5),0)+IF(Analyse!$E$108="X",INDIRECT("'DATA - økonomi'!U"&amp;4+15*$A52+4*$A52+6),0)+IF(Analyse!$E$109="X",INDIRECT("'DATA - økonomi'!U"&amp;4+15*$A52+4*$A52+7),0)+IF(Analyse!$E$110="X",INDIRECT("'DATA - økonomi'!U"&amp;4+15*$A52+4*$A52+8),0)+IF(Analyse!$E$111="X",INDIRECT("'DATA - økonomi'!U"&amp;4+15*$A52+4*$A52+9),0)+IF(Analyse!$E$112="X",INDIRECT("'DATA - økonomi'!U"&amp;4+15*$A52+4*$A52+10),0)+IF(Analyse!$E$115="X",INDIRECT("'DATA - økonomi'!U"&amp;4+15*$A52+4*$A52+11),0)+IF(Analyse!$E$116="X",INDIRECT("'DATA - økonomi'!U"&amp;4+15*$A52+4*$A52+12),0)+IF(Analyse!$E$117="X",INDIRECT("'DATA - økonomi'!U"&amp;4+15*$A52+4*$A52+13),0)+IF(Analyse!$E$129="X",INDIRECT("'DATA - økonomi'!U"&amp;4+15*$A52+4*$A52+14),0)</f>
        <v>0</v>
      </c>
      <c r="V52" s="42">
        <f ca="1">IF(Analyse!$E$3="X",INDIRECT("'DATA - økonomi'!V"&amp;4+15*$A52+4*$A52+0),0)+IF(Analyse!$E$4="X",INDIRECT("'DATA - økonomi'!V"&amp;4+15*$A52+4*$A52+1),0)+IF(Analyse!$E$104="X",INDIRECT("'DATA - økonomi'!V"&amp;4+15*$A52+4*$A52+2),0)+IF(Analyse!$E$105="X",INDIRECT("'DATA - økonomi'!V"&amp;4+15*$A52+4*$A52+3),0)+IF(Analyse!$E$106="X",INDIRECT("'DATA - økonomi'!V"&amp;4+15*$A52+4*$A52+4),0)+IF(Analyse!$E$107="X",INDIRECT("'DATA - økonomi'!V"&amp;4+15*$A52+4*$A52+5),0)+IF(Analyse!$E$108="X",INDIRECT("'DATA - økonomi'!V"&amp;4+15*$A52+4*$A52+6),0)+IF(Analyse!$E$109="X",INDIRECT("'DATA - økonomi'!V"&amp;4+15*$A52+4*$A52+7),0)+IF(Analyse!$E$110="X",INDIRECT("'DATA - økonomi'!V"&amp;4+15*$A52+4*$A52+8),0)+IF(Analyse!$E$111="X",INDIRECT("'DATA - økonomi'!V"&amp;4+15*$A52+4*$A52+9),0)+IF(Analyse!$E$112="X",INDIRECT("'DATA - økonomi'!V"&amp;4+15*$A52+4*$A52+10),0)+IF(Analyse!$E$115="X",INDIRECT("'DATA - økonomi'!V"&amp;4+15*$A52+4*$A52+11),0)+IF(Analyse!$E$116="X",INDIRECT("'DATA - økonomi'!V"&amp;4+15*$A52+4*$A52+12),0)+IF(Analyse!$E$117="X",INDIRECT("'DATA - økonomi'!V"&amp;4+15*$A52+4*$A52+13),0)+IF(Analyse!$E$129="X",INDIRECT("'DATA - økonomi'!V"&amp;4+15*$A52+4*$A52+14),0)</f>
        <v>0</v>
      </c>
      <c r="W52" s="42">
        <f ca="1">IF(Analyse!$E$3="X",INDIRECT("'DATA - økonomi'!W"&amp;4+15*$A52+4*$A52+0),0)+IF(Analyse!$E$4="X",INDIRECT("'DATA - økonomi'!W"&amp;4+15*$A52+4*$A52+1),0)+IF(Analyse!$E$104="X",INDIRECT("'DATA - økonomi'!W"&amp;4+15*$A52+4*$A52+2),0)+IF(Analyse!$E$105="X",INDIRECT("'DATA - økonomi'!W"&amp;4+15*$A52+4*$A52+3),0)+IF(Analyse!$E$106="X",INDIRECT("'DATA - økonomi'!W"&amp;4+15*$A52+4*$A52+4),0)+IF(Analyse!$E$107="X",INDIRECT("'DATA - økonomi'!W"&amp;4+15*$A52+4*$A52+5),0)+IF(Analyse!$E$108="X",INDIRECT("'DATA - økonomi'!W"&amp;4+15*$A52+4*$A52+6),0)+IF(Analyse!$E$109="X",INDIRECT("'DATA - økonomi'!W"&amp;4+15*$A52+4*$A52+7),0)+IF(Analyse!$E$110="X",INDIRECT("'DATA - økonomi'!W"&amp;4+15*$A52+4*$A52+8),0)+IF(Analyse!$E$111="X",INDIRECT("'DATA - økonomi'!W"&amp;4+15*$A52+4*$A52+9),0)+IF(Analyse!$E$112="X",INDIRECT("'DATA - økonomi'!W"&amp;4+15*$A52+4*$A52+10),0)+IF(Analyse!$E$115="X",INDIRECT("'DATA - økonomi'!W"&amp;4+15*$A52+4*$A52+11),0)+IF(Analyse!$E$116="X",INDIRECT("'DATA - økonomi'!W"&amp;4+15*$A52+4*$A52+12),0)+IF(Analyse!$E$117="X",INDIRECT("'DATA - økonomi'!W"&amp;4+15*$A52+4*$A52+13),0)+IF(Analyse!$E$129="X",INDIRECT("'DATA - økonomi'!W"&amp;4+15*$A52+4*$A52+14),0)</f>
        <v>0</v>
      </c>
      <c r="X52" s="42">
        <f ca="1">IF(Analyse!$E$3="X",INDIRECT("'DATA - økonomi'!X"&amp;4+15*$A52+4*$A52+0),0)+IF(Analyse!$E$4="X",INDIRECT("'DATA - økonomi'!X"&amp;4+15*$A52+4*$A52+1),0)+IF(Analyse!$E$104="X",INDIRECT("'DATA - økonomi'!X"&amp;4+15*$A52+4*$A52+2),0)+IF(Analyse!$E$105="X",INDIRECT("'DATA - økonomi'!X"&amp;4+15*$A52+4*$A52+3),0)+IF(Analyse!$E$106="X",INDIRECT("'DATA - økonomi'!X"&amp;4+15*$A52+4*$A52+4),0)+IF(Analyse!$E$107="X",INDIRECT("'DATA - økonomi'!X"&amp;4+15*$A52+4*$A52+5),0)+IF(Analyse!$E$108="X",INDIRECT("'DATA - økonomi'!X"&amp;4+15*$A52+4*$A52+6),0)+IF(Analyse!$E$109="X",INDIRECT("'DATA - økonomi'!X"&amp;4+15*$A52+4*$A52+7),0)+IF(Analyse!$E$110="X",INDIRECT("'DATA - økonomi'!X"&amp;4+15*$A52+4*$A52+8),0)+IF(Analyse!$E$111="X",INDIRECT("'DATA - økonomi'!X"&amp;4+15*$A52+4*$A52+9),0)+IF(Analyse!$E$112="X",INDIRECT("'DATA - økonomi'!X"&amp;4+15*$A52+4*$A52+10),0)+IF(Analyse!$E$115="X",INDIRECT("'DATA - økonomi'!X"&amp;4+15*$A52+4*$A52+11),0)+IF(Analyse!$E$116="X",INDIRECT("'DATA - økonomi'!X"&amp;4+15*$A52+4*$A52+12),0)+IF(Analyse!$E$117="X",INDIRECT("'DATA - økonomi'!X"&amp;4+15*$A52+4*$A52+13),0)+IF(Analyse!$E$129="X",INDIRECT("'DATA - økonomi'!X"&amp;4+15*$A52+4*$A52+14),0)</f>
        <v>0</v>
      </c>
      <c r="Y52" s="42">
        <f ca="1">IF(Analyse!$E$3="X",INDIRECT("'DATA - økonomi'!Y"&amp;4+15*$A52+4*$A52+0),0)+IF(Analyse!$E$4="X",INDIRECT("'DATA - økonomi'!Y"&amp;4+15*$A52+4*$A52+1),0)+IF(Analyse!$E$104="X",INDIRECT("'DATA - økonomi'!Y"&amp;4+15*$A52+4*$A52+2),0)+IF(Analyse!$E$105="X",INDIRECT("'DATA - økonomi'!Y"&amp;4+15*$A52+4*$A52+3),0)+IF(Analyse!$E$106="X",INDIRECT("'DATA - økonomi'!Y"&amp;4+15*$A52+4*$A52+4),0)+IF(Analyse!$E$107="X",INDIRECT("'DATA - økonomi'!Y"&amp;4+15*$A52+4*$A52+5),0)+IF(Analyse!$E$108="X",INDIRECT("'DATA - økonomi'!Y"&amp;4+15*$A52+4*$A52+6),0)+IF(Analyse!$E$109="X",INDIRECT("'DATA - økonomi'!Y"&amp;4+15*$A52+4*$A52+7),0)+IF(Analyse!$E$110="X",INDIRECT("'DATA - økonomi'!Y"&amp;4+15*$A52+4*$A52+8),0)+IF(Analyse!$E$111="X",INDIRECT("'DATA - økonomi'!Y"&amp;4+15*$A52+4*$A52+9),0)+IF(Analyse!$E$112="X",INDIRECT("'DATA - økonomi'!Y"&amp;4+15*$A52+4*$A52+10),0)+IF(Analyse!$E$115="X",INDIRECT("'DATA - økonomi'!Y"&amp;4+15*$A52+4*$A52+11),0)+IF(Analyse!$E$116="X",INDIRECT("'DATA - økonomi'!Y"&amp;4+15*$A52+4*$A52+12),0)+IF(Analyse!$E$117="X",INDIRECT("'DATA - økonomi'!Y"&amp;4+15*$A52+4*$A52+13),0)+IF(Analyse!$E$129="X",INDIRECT("'DATA - økonomi'!Y"&amp;4+15*$A52+4*$A52+14),0)</f>
        <v>0</v>
      </c>
      <c r="Z52" s="42">
        <f ca="1">IF(Analyse!$E$3="X",INDIRECT("'DATA - økonomi'!Z"&amp;4+15*$A52+4*$A52+0),0)+IF(Analyse!$E$4="X",INDIRECT("'DATA - økonomi'!Z"&amp;4+15*$A52+4*$A52+1),0)+IF(Analyse!$E$104="X",INDIRECT("'DATA - økonomi'!Z"&amp;4+15*$A52+4*$A52+2),0)+IF(Analyse!$E$105="X",INDIRECT("'DATA - økonomi'!Z"&amp;4+15*$A52+4*$A52+3),0)+IF(Analyse!$E$106="X",INDIRECT("'DATA - økonomi'!Z"&amp;4+15*$A52+4*$A52+4),0)+IF(Analyse!$E$107="X",INDIRECT("'DATA - økonomi'!Z"&amp;4+15*$A52+4*$A52+5),0)+IF(Analyse!$E$108="X",INDIRECT("'DATA - økonomi'!Z"&amp;4+15*$A52+4*$A52+6),0)+IF(Analyse!$E$109="X",INDIRECT("'DATA - økonomi'!Z"&amp;4+15*$A52+4*$A52+7),0)+IF(Analyse!$E$110="X",INDIRECT("'DATA - økonomi'!Z"&amp;4+15*$A52+4*$A52+8),0)+IF(Analyse!$E$111="X",INDIRECT("'DATA - økonomi'!Z"&amp;4+15*$A52+4*$A52+9),0)+IF(Analyse!$E$112="X",INDIRECT("'DATA - økonomi'!Z"&amp;4+15*$A52+4*$A52+10),0)+IF(Analyse!$E$115="X",INDIRECT("'DATA - økonomi'!Z"&amp;4+15*$A52+4*$A52+11),0)+IF(Analyse!$E$116="X",INDIRECT("'DATA - økonomi'!Z"&amp;4+15*$A52+4*$A52+12),0)+IF(Analyse!$E$117="X",INDIRECT("'DATA - økonomi'!Z"&amp;4+15*$A52+4*$A52+13),0)+IF(Analyse!$E$129="X",INDIRECT("'DATA - økonomi'!Z"&amp;4+15*$A52+4*$A52+14),0)</f>
        <v>0</v>
      </c>
      <c r="AA52" s="36"/>
      <c r="AB52" s="41" t="s">
        <v>60</v>
      </c>
      <c r="AC52" s="42">
        <f ca="1">IF(Analyse!$E$3="X",INDIRECT("'DATA - økonomi'!AC"&amp;4+15*$A52+4*$A52+0),0)+IF(Analyse!$E$4="X",INDIRECT("'DATA - økonomi'!AC"&amp;4+15*$A52+4*$A52+1),0)+IF(Analyse!$E$104="X",INDIRECT("'DATA - økonomi'!AC"&amp;4+15*$A52+4*$A52+2),0)+IF(Analyse!$E$105="X",INDIRECT("'DATA - økonomi'!AC"&amp;4+15*$A52+4*$A52+3),0)+IF(Analyse!$E$106="X",INDIRECT("'DATA - økonomi'!AC"&amp;4+15*$A52+4*$A52+4),0)+IF(Analyse!$E$107="X",INDIRECT("'DATA - økonomi'!AC"&amp;4+15*$A52+4*$A52+5),0)+IF(Analyse!$E$108="X",INDIRECT("'DATA - økonomi'!AC"&amp;4+15*$A52+4*$A52+6),0)+IF(Analyse!$E$109="X",INDIRECT("'DATA - økonomi'!AC"&amp;4+15*$A52+4*$A52+7),0)+IF(Analyse!$E$110="X",INDIRECT("'DATA - økonomi'!AC"&amp;4+15*$A52+4*$A52+8),0)+IF(Analyse!$E$111="X",INDIRECT("'DATA - økonomi'!AC"&amp;4+15*$A52+4*$A52+9),0)+IF(Analyse!$E$112="X",INDIRECT("'DATA - økonomi'!AC"&amp;4+15*$A52+4*$A52+10),0)+IF(Analyse!$E$115="X",INDIRECT("'DATA - økonomi'!AC"&amp;4+15*$A52+4*$A52+11),0)+IF(Analyse!$E$116="X",INDIRECT("'DATA - økonomi'!AC"&amp;4+15*$A52+4*$A52+12),0)+IF(Analyse!$E$117="X",INDIRECT("'DATA - økonomi'!AC"&amp;4+15*$A52+4*$A52+13),0)+IF(Analyse!$E$129="X",INDIRECT("'DATA - økonomi'!AC"&amp;4+15*$A52+4*$A52+14),0)</f>
        <v>0</v>
      </c>
      <c r="AD52" s="42">
        <f ca="1">IF(Analyse!$E$3="X",INDIRECT("'DATA - økonomi'!AD"&amp;4+15*$A52+4*$A52+0),0)+IF(Analyse!$E$4="X",INDIRECT("'DATA - økonomi'!AD"&amp;4+15*$A52+4*$A52+1),0)+IF(Analyse!$E$104="X",INDIRECT("'DATA - økonomi'!AD"&amp;4+15*$A52+4*$A52+2),0)+IF(Analyse!$E$105="X",INDIRECT("'DATA - økonomi'!AD"&amp;4+15*$A52+4*$A52+3),0)+IF(Analyse!$E$106="X",INDIRECT("'DATA - økonomi'!AD"&amp;4+15*$A52+4*$A52+4),0)+IF(Analyse!$E$107="X",INDIRECT("'DATA - økonomi'!AD"&amp;4+15*$A52+4*$A52+5),0)+IF(Analyse!$E$108="X",INDIRECT("'DATA - økonomi'!AD"&amp;4+15*$A52+4*$A52+6),0)+IF(Analyse!$E$109="X",INDIRECT("'DATA - økonomi'!AD"&amp;4+15*$A52+4*$A52+7),0)+IF(Analyse!$E$110="X",INDIRECT("'DATA - økonomi'!AD"&amp;4+15*$A52+4*$A52+8),0)+IF(Analyse!$E$111="X",INDIRECT("'DATA - økonomi'!AD"&amp;4+15*$A52+4*$A52+9),0)+IF(Analyse!$E$112="X",INDIRECT("'DATA - økonomi'!AD"&amp;4+15*$A52+4*$A52+10),0)+IF(Analyse!$E$115="X",INDIRECT("'DATA - økonomi'!AD"&amp;4+15*$A52+4*$A52+11),0)+IF(Analyse!$E$116="X",INDIRECT("'DATA - økonomi'!AD"&amp;4+15*$A52+4*$A52+12),0)+IF(Analyse!$E$117="X",INDIRECT("'DATA - økonomi'!AD"&amp;4+15*$A52+4*$A52+13),0)+IF(Analyse!$E$129="X",INDIRECT("'DATA - økonomi'!AD"&amp;4+15*$A52+4*$A52+14),0)</f>
        <v>0</v>
      </c>
      <c r="AE52" s="42">
        <f ca="1">IF(Analyse!$E$3="X",INDIRECT("'DATA - økonomi'!AE"&amp;4+15*$A52+4*$A52+0),0)+IF(Analyse!$E$4="X",INDIRECT("'DATA - økonomi'!AE"&amp;4+15*$A52+4*$A52+1),0)+IF(Analyse!$E$104="X",INDIRECT("'DATA - økonomi'!AE"&amp;4+15*$A52+4*$A52+2),0)+IF(Analyse!$E$105="X",INDIRECT("'DATA - økonomi'!AE"&amp;4+15*$A52+4*$A52+3),0)+IF(Analyse!$E$106="X",INDIRECT("'DATA - økonomi'!AE"&amp;4+15*$A52+4*$A52+4),0)+IF(Analyse!$E$107="X",INDIRECT("'DATA - økonomi'!AE"&amp;4+15*$A52+4*$A52+5),0)+IF(Analyse!$E$108="X",INDIRECT("'DATA - økonomi'!AE"&amp;4+15*$A52+4*$A52+6),0)+IF(Analyse!$E$109="X",INDIRECT("'DATA - økonomi'!AE"&amp;4+15*$A52+4*$A52+7),0)+IF(Analyse!$E$110="X",INDIRECT("'DATA - økonomi'!AE"&amp;4+15*$A52+4*$A52+8),0)+IF(Analyse!$E$111="X",INDIRECT("'DATA - økonomi'!AE"&amp;4+15*$A52+4*$A52+9),0)+IF(Analyse!$E$112="X",INDIRECT("'DATA - økonomi'!AE"&amp;4+15*$A52+4*$A52+10),0)+IF(Analyse!$E$115="X",INDIRECT("'DATA - økonomi'!AE"&amp;4+15*$A52+4*$A52+11),0)+IF(Analyse!$E$116="X",INDIRECT("'DATA - økonomi'!AE"&amp;4+15*$A52+4*$A52+12),0)+IF(Analyse!$E$117="X",INDIRECT("'DATA - økonomi'!AE"&amp;4+15*$A52+4*$A52+13),0)+IF(Analyse!$E$129="X",INDIRECT("'DATA - økonomi'!AE"&amp;4+15*$A52+4*$A52+14),0)</f>
        <v>0</v>
      </c>
      <c r="AF52" s="42">
        <f ca="1">IF(Analyse!$E$3="X",INDIRECT("'DATA - økonomi'!AF"&amp;4+15*$A52+4*$A52+0),0)+IF(Analyse!$E$4="X",INDIRECT("'DATA - økonomi'!AF"&amp;4+15*$A52+4*$A52+1),0)+IF(Analyse!$E$104="X",INDIRECT("'DATA - økonomi'!AF"&amp;4+15*$A52+4*$A52+2),0)+IF(Analyse!$E$105="X",INDIRECT("'DATA - økonomi'!AF"&amp;4+15*$A52+4*$A52+3),0)+IF(Analyse!$E$106="X",INDIRECT("'DATA - økonomi'!AF"&amp;4+15*$A52+4*$A52+4),0)+IF(Analyse!$E$107="X",INDIRECT("'DATA - økonomi'!AF"&amp;4+15*$A52+4*$A52+5),0)+IF(Analyse!$E$108="X",INDIRECT("'DATA - økonomi'!AF"&amp;4+15*$A52+4*$A52+6),0)+IF(Analyse!$E$109="X",INDIRECT("'DATA - økonomi'!AF"&amp;4+15*$A52+4*$A52+7),0)+IF(Analyse!$E$110="X",INDIRECT("'DATA - økonomi'!AF"&amp;4+15*$A52+4*$A52+8),0)+IF(Analyse!$E$111="X",INDIRECT("'DATA - økonomi'!AF"&amp;4+15*$A52+4*$A52+9),0)+IF(Analyse!$E$112="X",INDIRECT("'DATA - økonomi'!AF"&amp;4+15*$A52+4*$A52+10),0)+IF(Analyse!$E$115="X",INDIRECT("'DATA - økonomi'!AF"&amp;4+15*$A52+4*$A52+11),0)+IF(Analyse!$E$116="X",INDIRECT("'DATA - økonomi'!AF"&amp;4+15*$A52+4*$A52+12),0)+IF(Analyse!$E$117="X",INDIRECT("'DATA - økonomi'!AF"&amp;4+15*$A52+4*$A52+13),0)+IF(Analyse!$E$129="X",INDIRECT("'DATA - økonomi'!AF"&amp;4+15*$A52+4*$A52+14),0)</f>
        <v>0</v>
      </c>
      <c r="AG52" s="42">
        <f ca="1">IF(Analyse!$E$3="X",INDIRECT("'DATA - økonomi'!AG"&amp;4+15*$A52+4*$A52+0),0)+IF(Analyse!$E$4="X",INDIRECT("'DATA - økonomi'!AG"&amp;4+15*$A52+4*$A52+1),0)+IF(Analyse!$E$104="X",INDIRECT("'DATA - økonomi'!AG"&amp;4+15*$A52+4*$A52+2),0)+IF(Analyse!$E$105="X",INDIRECT("'DATA - økonomi'!AG"&amp;4+15*$A52+4*$A52+3),0)+IF(Analyse!$E$106="X",INDIRECT("'DATA - økonomi'!AG"&amp;4+15*$A52+4*$A52+4),0)+IF(Analyse!$E$107="X",INDIRECT("'DATA - økonomi'!AG"&amp;4+15*$A52+4*$A52+5),0)+IF(Analyse!$E$108="X",INDIRECT("'DATA - økonomi'!AG"&amp;4+15*$A52+4*$A52+6),0)+IF(Analyse!$E$109="X",INDIRECT("'DATA - økonomi'!AG"&amp;4+15*$A52+4*$A52+7),0)+IF(Analyse!$E$110="X",INDIRECT("'DATA - økonomi'!AG"&amp;4+15*$A52+4*$A52+8),0)+IF(Analyse!$E$111="X",INDIRECT("'DATA - økonomi'!AG"&amp;4+15*$A52+4*$A52+9),0)+IF(Analyse!$E$112="X",INDIRECT("'DATA - økonomi'!AG"&amp;4+15*$A52+4*$A52+10),0)+IF(Analyse!$E$115="X",INDIRECT("'DATA - økonomi'!AG"&amp;4+15*$A52+4*$A52+11),0)+IF(Analyse!$E$116="X",INDIRECT("'DATA - økonomi'!AG"&amp;4+15*$A52+4*$A52+12),0)+IF(Analyse!$E$117="X",INDIRECT("'DATA - økonomi'!AG"&amp;4+15*$A52+4*$A52+13),0)+IF(Analyse!$E$129="X",INDIRECT("'DATA - økonomi'!AG"&amp;4+15*$A52+4*$A52+14),0)</f>
        <v>0</v>
      </c>
      <c r="AH52" s="42">
        <f ca="1">IF(Analyse!$E$3="X",INDIRECT("'DATA - økonomi'!AH"&amp;4+15*$A52+4*$A52+0),0)+IF(Analyse!$E$4="X",INDIRECT("'DATA - økonomi'!AH"&amp;4+15*$A52+4*$A52+1),0)+IF(Analyse!$E$104="X",INDIRECT("'DATA - økonomi'!AH"&amp;4+15*$A52+4*$A52+2),0)+IF(Analyse!$E$105="X",INDIRECT("'DATA - økonomi'!AH"&amp;4+15*$A52+4*$A52+3),0)+IF(Analyse!$E$106="X",INDIRECT("'DATA - økonomi'!AH"&amp;4+15*$A52+4*$A52+4),0)+IF(Analyse!$E$107="X",INDIRECT("'DATA - økonomi'!AH"&amp;4+15*$A52+4*$A52+5),0)+IF(Analyse!$E$108="X",INDIRECT("'DATA - økonomi'!AH"&amp;4+15*$A52+4*$A52+6),0)+IF(Analyse!$E$109="X",INDIRECT("'DATA - økonomi'!AH"&amp;4+15*$A52+4*$A52+7),0)+IF(Analyse!$E$110="X",INDIRECT("'DATA - økonomi'!AH"&amp;4+15*$A52+4*$A52+8),0)+IF(Analyse!$E$111="X",INDIRECT("'DATA - økonomi'!AH"&amp;4+15*$A52+4*$A52+9),0)+IF(Analyse!$E$112="X",INDIRECT("'DATA - økonomi'!AH"&amp;4+15*$A52+4*$A52+10),0)+IF(Analyse!$E$115="X",INDIRECT("'DATA - økonomi'!AH"&amp;4+15*$A52+4*$A52+11),0)+IF(Analyse!$E$116="X",INDIRECT("'DATA - økonomi'!AH"&amp;4+15*$A52+4*$A52+12),0)+IF(Analyse!$E$117="X",INDIRECT("'DATA - økonomi'!AH"&amp;4+15*$A52+4*$A52+13),0)+IF(Analyse!$E$129="X",INDIRECT("'DATA - økonomi'!AH"&amp;4+15*$A52+4*$A52+14),0)</f>
        <v>0</v>
      </c>
      <c r="AI52" s="42">
        <f ca="1">IF(Analyse!$E$3="X",INDIRECT("'DATA - økonomi'!AI"&amp;4+15*$A52+4*$A52+0),0)+IF(Analyse!$E$4="X",INDIRECT("'DATA - økonomi'!AI"&amp;4+15*$A52+4*$A52+1),0)+IF(Analyse!$E$104="X",INDIRECT("'DATA - økonomi'!AI"&amp;4+15*$A52+4*$A52+2),0)+IF(Analyse!$E$105="X",INDIRECT("'DATA - økonomi'!AI"&amp;4+15*$A52+4*$A52+3),0)+IF(Analyse!$E$106="X",INDIRECT("'DATA - økonomi'!AI"&amp;4+15*$A52+4*$A52+4),0)+IF(Analyse!$E$107="X",INDIRECT("'DATA - økonomi'!AI"&amp;4+15*$A52+4*$A52+5),0)+IF(Analyse!$E$108="X",INDIRECT("'DATA - økonomi'!AI"&amp;4+15*$A52+4*$A52+6),0)+IF(Analyse!$E$109="X",INDIRECT("'DATA - økonomi'!AI"&amp;4+15*$A52+4*$A52+7),0)+IF(Analyse!$E$110="X",INDIRECT("'DATA - økonomi'!AI"&amp;4+15*$A52+4*$A52+8),0)+IF(Analyse!$E$111="X",INDIRECT("'DATA - økonomi'!AI"&amp;4+15*$A52+4*$A52+9),0)+IF(Analyse!$E$112="X",INDIRECT("'DATA - økonomi'!AI"&amp;4+15*$A52+4*$A52+10),0)+IF(Analyse!$E$115="X",INDIRECT("'DATA - økonomi'!AI"&amp;4+15*$A52+4*$A52+11),0)+IF(Analyse!$E$116="X",INDIRECT("'DATA - økonomi'!AI"&amp;4+15*$A52+4*$A52+12),0)+IF(Analyse!$E$117="X",INDIRECT("'DATA - økonomi'!AI"&amp;4+15*$A52+4*$A52+13),0)+IF(Analyse!$E$129="X",INDIRECT("'DATA - økonomi'!AI"&amp;4+15*$A52+4*$A52+14),0)</f>
        <v>0</v>
      </c>
      <c r="AJ52" s="42">
        <f ca="1">IF(Analyse!$E$3="X",INDIRECT("'DATA - økonomi'!AJ"&amp;4+15*$A52+4*$A52+0),0)+IF(Analyse!$E$4="X",INDIRECT("'DATA - økonomi'!AJ"&amp;4+15*$A52+4*$A52+1),0)+IF(Analyse!$E$104="X",INDIRECT("'DATA - økonomi'!AJ"&amp;4+15*$A52+4*$A52+2),0)+IF(Analyse!$E$105="X",INDIRECT("'DATA - økonomi'!AJ"&amp;4+15*$A52+4*$A52+3),0)+IF(Analyse!$E$106="X",INDIRECT("'DATA - økonomi'!AJ"&amp;4+15*$A52+4*$A52+4),0)+IF(Analyse!$E$107="X",INDIRECT("'DATA - økonomi'!AJ"&amp;4+15*$A52+4*$A52+5),0)+IF(Analyse!$E$108="X",INDIRECT("'DATA - økonomi'!AJ"&amp;4+15*$A52+4*$A52+6),0)+IF(Analyse!$E$109="X",INDIRECT("'DATA - økonomi'!AJ"&amp;4+15*$A52+4*$A52+7),0)+IF(Analyse!$E$110="X",INDIRECT("'DATA - økonomi'!AJ"&amp;4+15*$A52+4*$A52+8),0)+IF(Analyse!$E$111="X",INDIRECT("'DATA - økonomi'!AJ"&amp;4+15*$A52+4*$A52+9),0)+IF(Analyse!$E$112="X",INDIRECT("'DATA - økonomi'!AJ"&amp;4+15*$A52+4*$A52+10),0)+IF(Analyse!$E$115="X",INDIRECT("'DATA - økonomi'!AJ"&amp;4+15*$A52+4*$A52+11),0)+IF(Analyse!$E$116="X",INDIRECT("'DATA - økonomi'!AJ"&amp;4+15*$A52+4*$A52+12),0)+IF(Analyse!$E$117="X",INDIRECT("'DATA - økonomi'!AJ"&amp;4+15*$A52+4*$A52+13),0)+IF(Analyse!$E$129="X",INDIRECT("'DATA - økonomi'!AJ"&amp;4+15*$A52+4*$A52+14),0)</f>
        <v>0</v>
      </c>
      <c r="AK52" s="42">
        <f ca="1">IF(Analyse!$E$3="X",INDIRECT("'DATA - økonomi'!AK"&amp;4+15*$A52+4*$A52+0),0)+IF(Analyse!$E$4="X",INDIRECT("'DATA - økonomi'!AK"&amp;4+15*$A52+4*$A52+1),0)+IF(Analyse!$E$104="X",INDIRECT("'DATA - økonomi'!AK"&amp;4+15*$A52+4*$A52+2),0)+IF(Analyse!$E$105="X",INDIRECT("'DATA - økonomi'!AK"&amp;4+15*$A52+4*$A52+3),0)+IF(Analyse!$E$106="X",INDIRECT("'DATA - økonomi'!AK"&amp;4+15*$A52+4*$A52+4),0)+IF(Analyse!$E$107="X",INDIRECT("'DATA - økonomi'!AK"&amp;4+15*$A52+4*$A52+5),0)+IF(Analyse!$E$108="X",INDIRECT("'DATA - økonomi'!AK"&amp;4+15*$A52+4*$A52+6),0)+IF(Analyse!$E$109="X",INDIRECT("'DATA - økonomi'!AK"&amp;4+15*$A52+4*$A52+7),0)+IF(Analyse!$E$110="X",INDIRECT("'DATA - økonomi'!AK"&amp;4+15*$A52+4*$A52+8),0)+IF(Analyse!$E$111="X",INDIRECT("'DATA - økonomi'!AK"&amp;4+15*$A52+4*$A52+9),0)+IF(Analyse!$E$112="X",INDIRECT("'DATA - økonomi'!AK"&amp;4+15*$A52+4*$A52+10),0)+IF(Analyse!$E$115="X",INDIRECT("'DATA - økonomi'!AK"&amp;4+15*$A52+4*$A52+11),0)+IF(Analyse!$E$116="X",INDIRECT("'DATA - økonomi'!AK"&amp;4+15*$A52+4*$A52+12),0)+IF(Analyse!$E$117="X",INDIRECT("'DATA - økonomi'!AK"&amp;4+15*$A52+4*$A52+13),0)+IF(Analyse!$E$129="X",INDIRECT("'DATA - økonomi'!AK"&amp;4+15*$A52+4*$A52+14),0)</f>
        <v>0</v>
      </c>
      <c r="AL52" s="42">
        <f ca="1">IF(Analyse!$E$3="X",INDIRECT("'DATA - økonomi'!AL"&amp;4+15*$A52+4*$A52+0),0)+IF(Analyse!$E$4="X",INDIRECT("'DATA - økonomi'!AL"&amp;4+15*$A52+4*$A52+1),0)+IF(Analyse!$E$104="X",INDIRECT("'DATA - økonomi'!AL"&amp;4+15*$A52+4*$A52+2),0)+IF(Analyse!$E$105="X",INDIRECT("'DATA - økonomi'!AL"&amp;4+15*$A52+4*$A52+3),0)+IF(Analyse!$E$106="X",INDIRECT("'DATA - økonomi'!AL"&amp;4+15*$A52+4*$A52+4),0)+IF(Analyse!$E$107="X",INDIRECT("'DATA - økonomi'!AL"&amp;4+15*$A52+4*$A52+5),0)+IF(Analyse!$E$108="X",INDIRECT("'DATA - økonomi'!AL"&amp;4+15*$A52+4*$A52+6),0)+IF(Analyse!$E$109="X",INDIRECT("'DATA - økonomi'!AL"&amp;4+15*$A52+4*$A52+7),0)+IF(Analyse!$E$110="X",INDIRECT("'DATA - økonomi'!AL"&amp;4+15*$A52+4*$A52+8),0)+IF(Analyse!$E$111="X",INDIRECT("'DATA - økonomi'!AL"&amp;4+15*$A52+4*$A52+9),0)+IF(Analyse!$E$112="X",INDIRECT("'DATA - økonomi'!AL"&amp;4+15*$A52+4*$A52+10),0)+IF(Analyse!$E$115="X",INDIRECT("'DATA - økonomi'!AL"&amp;4+15*$A52+4*$A52+11),0)+IF(Analyse!$E$116="X",INDIRECT("'DATA - økonomi'!AL"&amp;4+15*$A52+4*$A52+12),0)+IF(Analyse!$E$117="X",INDIRECT("'DATA - økonomi'!AL"&amp;4+15*$A52+4*$A52+13),0)+IF(Analyse!$E$129="X",INDIRECT("'DATA - økonomi'!AL"&amp;4+15*$A52+4*$A52+14),0)</f>
        <v>0</v>
      </c>
      <c r="AM52" s="36"/>
      <c r="AN52" s="41" t="s">
        <v>60</v>
      </c>
      <c r="AO52" s="42">
        <f t="shared" ca="1" si="10"/>
        <v>411747.84000000003</v>
      </c>
      <c r="AP52" s="42">
        <f t="shared" ca="1" si="11"/>
        <v>419193.95199999993</v>
      </c>
      <c r="AQ52" s="42">
        <f t="shared" ca="1" si="12"/>
        <v>411747.84000000003</v>
      </c>
      <c r="AR52" s="42">
        <f t="shared" ca="1" si="13"/>
        <v>419193.95199999993</v>
      </c>
      <c r="AS52" s="42">
        <f t="shared" ca="1" si="14"/>
        <v>426435.24</v>
      </c>
      <c r="AT52" s="42">
        <f t="shared" ca="1" si="15"/>
        <v>435330.01599999995</v>
      </c>
      <c r="AU52" s="42">
        <f t="shared" ca="1" si="16"/>
        <v>443426.01599999995</v>
      </c>
      <c r="AV52" s="42">
        <f t="shared" ca="1" si="17"/>
        <v>450766.68</v>
      </c>
      <c r="AW52" s="42">
        <f t="shared" ca="1" si="18"/>
        <v>458201.94</v>
      </c>
      <c r="AX52" s="42">
        <f t="shared" ca="1" si="19"/>
        <v>464769.9</v>
      </c>
      <c r="AY52" s="36"/>
    </row>
    <row r="53" spans="1:51" x14ac:dyDescent="0.25">
      <c r="A53" s="38">
        <v>49</v>
      </c>
      <c r="B53" s="41" t="s">
        <v>61</v>
      </c>
      <c r="C53" s="42">
        <f ca="1">IF(Analyse!$E$3="X",INDIRECT("'DATA - økonomi'!C"&amp;4+15*$A53+4*$A53+0),0)+IF(Analyse!$E$4="X",INDIRECT("'DATA - økonomi'!C"&amp;4+15*$A53+4*$A53+1),0)+IF(Analyse!$E$104="X",INDIRECT("'DATA - økonomi'!C"&amp;4+15*$A53+4*$A53+2),0)+IF(Analyse!$E$105="X",INDIRECT("'DATA - økonomi'!C"&amp;4+15*$A53+4*$A53+3),0)+IF(Analyse!$E$106="X",INDIRECT("'DATA - økonomi'!C"&amp;4+15*$A53+4*$A53+4),0)+IF(Analyse!$E$107="X",INDIRECT("'DATA - økonomi'!C"&amp;4+15*$A53+4*$A53+5),0)+IF(Analyse!$E$108="X",INDIRECT("'DATA - økonomi'!C"&amp;4+15*$A53+4*$A53+6),0)+IF(Analyse!$E$109="X",INDIRECT("'DATA - økonomi'!C"&amp;4+15*$A53+4*$A53+7),0)+IF(Analyse!$E$110="X",INDIRECT("'DATA - økonomi'!C"&amp;4+15*$A53+4*$A53+8),0)+IF(Analyse!$E$111="X",INDIRECT("'DATA - økonomi'!C"&amp;4+15*$A53+4*$A53+9),0)+IF(Analyse!$E$112="X",INDIRECT("'DATA - økonomi'!C"&amp;4+15*$A53+4*$A53+10),0)+IF(Analyse!$E$115="X",INDIRECT("'DATA - økonomi'!C"&amp;4+15*$A53+4*$A53+11),0)+IF(Analyse!$E$116="X",INDIRECT("'DATA - økonomi'!C"&amp;4+15*$A53+4*$A53+12),0)+IF(Analyse!$E$117="X",INDIRECT("'DATA - økonomi'!C"&amp;4+15*$A53+4*$A53+13),0)+IF(Analyse!$E$129="X",INDIRECT("'DATA - økonomi'!C"&amp;4+15*$A53+4*$A53+14),0)</f>
        <v>0</v>
      </c>
      <c r="D53" s="42">
        <f ca="1">IF(Analyse!$E$3="X",INDIRECT("'DATA - økonomi'!D"&amp;4+15*$A53+4*$A53+0),0)+IF(Analyse!$E$4="X",INDIRECT("'DATA - økonomi'!D"&amp;4+15*$A53+4*$A53+1),0)+IF(Analyse!$E$104="X",INDIRECT("'DATA - økonomi'!D"&amp;4+15*$A53+4*$A53+2),0)+IF(Analyse!$E$105="X",INDIRECT("'DATA - økonomi'!D"&amp;4+15*$A53+4*$A53+3),0)+IF(Analyse!$E$106="X",INDIRECT("'DATA - økonomi'!D"&amp;4+15*$A53+4*$A53+4),0)+IF(Analyse!$E$107="X",INDIRECT("'DATA - økonomi'!D"&amp;4+15*$A53+4*$A53+5),0)+IF(Analyse!$E$108="X",INDIRECT("'DATA - økonomi'!D"&amp;4+15*$A53+4*$A53+6),0)+IF(Analyse!$E$109="X",INDIRECT("'DATA - økonomi'!D"&amp;4+15*$A53+4*$A53+7),0)+IF(Analyse!$E$110="X",INDIRECT("'DATA - økonomi'!D"&amp;4+15*$A53+4*$A53+8),0)+IF(Analyse!$E$111="X",INDIRECT("'DATA - økonomi'!D"&amp;4+15*$A53+4*$A53+9),0)+IF(Analyse!$E$112="X",INDIRECT("'DATA - økonomi'!D"&amp;4+15*$A53+4*$A53+10),0)+IF(Analyse!$E$115="X",INDIRECT("'DATA - økonomi'!D"&amp;4+15*$A53+4*$A53+11),0)+IF(Analyse!$E$116="X",INDIRECT("'DATA - økonomi'!D"&amp;4+15*$A53+4*$A53+12),0)+IF(Analyse!$E$117="X",INDIRECT("'DATA - økonomi'!D"&amp;4+15*$A53+4*$A53+13),0)+IF(Analyse!$E$129="X",INDIRECT("'DATA - økonomi'!D"&amp;4+15*$A53+4*$A53+14),0)</f>
        <v>0</v>
      </c>
      <c r="E53" s="42">
        <f ca="1">IF(Analyse!$E$3="X",INDIRECT("'DATA - økonomi'!E"&amp;4+15*$A53+4*$A53+0),0)+IF(Analyse!$E$4="X",INDIRECT("'DATA - økonomi'!E"&amp;4+15*$A53+4*$A53+1),0)+IF(Analyse!$E$104="X",INDIRECT("'DATA - økonomi'!E"&amp;4+15*$A53+4*$A53+2),0)+IF(Analyse!$E$105="X",INDIRECT("'DATA - økonomi'!E"&amp;4+15*$A53+4*$A53+3),0)+IF(Analyse!$E$106="X",INDIRECT("'DATA - økonomi'!E"&amp;4+15*$A53+4*$A53+4),0)+IF(Analyse!$E$107="X",INDIRECT("'DATA - økonomi'!E"&amp;4+15*$A53+4*$A53+5),0)+IF(Analyse!$E$108="X",INDIRECT("'DATA - økonomi'!E"&amp;4+15*$A53+4*$A53+6),0)+IF(Analyse!$E$109="X",INDIRECT("'DATA - økonomi'!E"&amp;4+15*$A53+4*$A53+7),0)+IF(Analyse!$E$110="X",INDIRECT("'DATA - økonomi'!E"&amp;4+15*$A53+4*$A53+8),0)+IF(Analyse!$E$111="X",INDIRECT("'DATA - økonomi'!E"&amp;4+15*$A53+4*$A53+9),0)+IF(Analyse!$E$112="X",INDIRECT("'DATA - økonomi'!E"&amp;4+15*$A53+4*$A53+10),0)+IF(Analyse!$E$115="X",INDIRECT("'DATA - økonomi'!E"&amp;4+15*$A53+4*$A53+11),0)+IF(Analyse!$E$116="X",INDIRECT("'DATA - økonomi'!E"&amp;4+15*$A53+4*$A53+12),0)+IF(Analyse!$E$117="X",INDIRECT("'DATA - økonomi'!E"&amp;4+15*$A53+4*$A53+13),0)+IF(Analyse!$E$129="X",INDIRECT("'DATA - økonomi'!E"&amp;4+15*$A53+4*$A53+14),0)</f>
        <v>0</v>
      </c>
      <c r="F53" s="42">
        <f ca="1">IF(Analyse!$E$3="X",INDIRECT("'DATA - økonomi'!F"&amp;4+15*$A53+4*$A53+0),0)+IF(Analyse!$E$4="X",INDIRECT("'DATA - økonomi'!F"&amp;4+15*$A53+4*$A53+1),0)+IF(Analyse!$E$104="X",INDIRECT("'DATA - økonomi'!F"&amp;4+15*$A53+4*$A53+2),0)+IF(Analyse!$E$105="X",INDIRECT("'DATA - økonomi'!F"&amp;4+15*$A53+4*$A53+3),0)+IF(Analyse!$E$106="X",INDIRECT("'DATA - økonomi'!F"&amp;4+15*$A53+4*$A53+4),0)+IF(Analyse!$E$107="X",INDIRECT("'DATA - økonomi'!F"&amp;4+15*$A53+4*$A53+5),0)+IF(Analyse!$E$108="X",INDIRECT("'DATA - økonomi'!F"&amp;4+15*$A53+4*$A53+6),0)+IF(Analyse!$E$109="X",INDIRECT("'DATA - økonomi'!F"&amp;4+15*$A53+4*$A53+7),0)+IF(Analyse!$E$110="X",INDIRECT("'DATA - økonomi'!F"&amp;4+15*$A53+4*$A53+8),0)+IF(Analyse!$E$111="X",INDIRECT("'DATA - økonomi'!F"&amp;4+15*$A53+4*$A53+9),0)+IF(Analyse!$E$112="X",INDIRECT("'DATA - økonomi'!F"&amp;4+15*$A53+4*$A53+10),0)+IF(Analyse!$E$115="X",INDIRECT("'DATA - økonomi'!F"&amp;4+15*$A53+4*$A53+11),0)+IF(Analyse!$E$116="X",INDIRECT("'DATA - økonomi'!F"&amp;4+15*$A53+4*$A53+12),0)+IF(Analyse!$E$117="X",INDIRECT("'DATA - økonomi'!F"&amp;4+15*$A53+4*$A53+13),0)+IF(Analyse!$E$129="X",INDIRECT("'DATA - økonomi'!F"&amp;4+15*$A53+4*$A53+14),0)</f>
        <v>0</v>
      </c>
      <c r="G53" s="42">
        <f ca="1">IF(Analyse!$E$3="X",INDIRECT("'DATA - økonomi'!G"&amp;4+15*$A53+4*$A53+0),0)+IF(Analyse!$E$4="X",INDIRECT("'DATA - økonomi'!G"&amp;4+15*$A53+4*$A53+1),0)+IF(Analyse!$E$104="X",INDIRECT("'DATA - økonomi'!G"&amp;4+15*$A53+4*$A53+2),0)+IF(Analyse!$E$105="X",INDIRECT("'DATA - økonomi'!G"&amp;4+15*$A53+4*$A53+3),0)+IF(Analyse!$E$106="X",INDIRECT("'DATA - økonomi'!G"&amp;4+15*$A53+4*$A53+4),0)+IF(Analyse!$E$107="X",INDIRECT("'DATA - økonomi'!G"&amp;4+15*$A53+4*$A53+5),0)+IF(Analyse!$E$108="X",INDIRECT("'DATA - økonomi'!G"&amp;4+15*$A53+4*$A53+6),0)+IF(Analyse!$E$109="X",INDIRECT("'DATA - økonomi'!G"&amp;4+15*$A53+4*$A53+7),0)+IF(Analyse!$E$110="X",INDIRECT("'DATA - økonomi'!G"&amp;4+15*$A53+4*$A53+8),0)+IF(Analyse!$E$111="X",INDIRECT("'DATA - økonomi'!G"&amp;4+15*$A53+4*$A53+9),0)+IF(Analyse!$E$112="X",INDIRECT("'DATA - økonomi'!G"&amp;4+15*$A53+4*$A53+10),0)+IF(Analyse!$E$115="X",INDIRECT("'DATA - økonomi'!G"&amp;4+15*$A53+4*$A53+11),0)+IF(Analyse!$E$116="X",INDIRECT("'DATA - økonomi'!G"&amp;4+15*$A53+4*$A53+12),0)+IF(Analyse!$E$117="X",INDIRECT("'DATA - økonomi'!G"&amp;4+15*$A53+4*$A53+13),0)+IF(Analyse!$E$129="X",INDIRECT("'DATA - økonomi'!G"&amp;4+15*$A53+4*$A53+14),0)</f>
        <v>0</v>
      </c>
      <c r="H53" s="42">
        <f ca="1">IF(Analyse!$E$3="X",INDIRECT("'DATA - økonomi'!H"&amp;4+15*$A53+4*$A53+0),0)+IF(Analyse!$E$4="X",INDIRECT("'DATA - økonomi'!H"&amp;4+15*$A53+4*$A53+1),0)+IF(Analyse!$E$104="X",INDIRECT("'DATA - økonomi'!H"&amp;4+15*$A53+4*$A53+2),0)+IF(Analyse!$E$105="X",INDIRECT("'DATA - økonomi'!H"&amp;4+15*$A53+4*$A53+3),0)+IF(Analyse!$E$106="X",INDIRECT("'DATA - økonomi'!H"&amp;4+15*$A53+4*$A53+4),0)+IF(Analyse!$E$107="X",INDIRECT("'DATA - økonomi'!H"&amp;4+15*$A53+4*$A53+5),0)+IF(Analyse!$E$108="X",INDIRECT("'DATA - økonomi'!H"&amp;4+15*$A53+4*$A53+6),0)+IF(Analyse!$E$109="X",INDIRECT("'DATA - økonomi'!H"&amp;4+15*$A53+4*$A53+7),0)+IF(Analyse!$E$110="X",INDIRECT("'DATA - økonomi'!H"&amp;4+15*$A53+4*$A53+8),0)+IF(Analyse!$E$111="X",INDIRECT("'DATA - økonomi'!H"&amp;4+15*$A53+4*$A53+9),0)+IF(Analyse!$E$112="X",INDIRECT("'DATA - økonomi'!H"&amp;4+15*$A53+4*$A53+10),0)+IF(Analyse!$E$115="X",INDIRECT("'DATA - økonomi'!H"&amp;4+15*$A53+4*$A53+11),0)+IF(Analyse!$E$116="X",INDIRECT("'DATA - økonomi'!H"&amp;4+15*$A53+4*$A53+12),0)+IF(Analyse!$E$117="X",INDIRECT("'DATA - økonomi'!H"&amp;4+15*$A53+4*$A53+13),0)+IF(Analyse!$E$129="X",INDIRECT("'DATA - økonomi'!H"&amp;4+15*$A53+4*$A53+14),0)</f>
        <v>0</v>
      </c>
      <c r="I53" s="42">
        <f ca="1">IF(Analyse!$E$3="X",INDIRECT("'DATA - økonomi'!I"&amp;4+15*$A53+4*$A53+0),0)+IF(Analyse!$E$4="X",INDIRECT("'DATA - økonomi'!I"&amp;4+15*$A53+4*$A53+1),0)+IF(Analyse!$E$104="X",INDIRECT("'DATA - økonomi'!I"&amp;4+15*$A53+4*$A53+2),0)+IF(Analyse!$E$105="X",INDIRECT("'DATA - økonomi'!I"&amp;4+15*$A53+4*$A53+3),0)+IF(Analyse!$E$106="X",INDIRECT("'DATA - økonomi'!I"&amp;4+15*$A53+4*$A53+4),0)+IF(Analyse!$E$107="X",INDIRECT("'DATA - økonomi'!I"&amp;4+15*$A53+4*$A53+5),0)+IF(Analyse!$E$108="X",INDIRECT("'DATA - økonomi'!I"&amp;4+15*$A53+4*$A53+6),0)+IF(Analyse!$E$109="X",INDIRECT("'DATA - økonomi'!I"&amp;4+15*$A53+4*$A53+7),0)+IF(Analyse!$E$110="X",INDIRECT("'DATA - økonomi'!I"&amp;4+15*$A53+4*$A53+8),0)+IF(Analyse!$E$111="X",INDIRECT("'DATA - økonomi'!I"&amp;4+15*$A53+4*$A53+9),0)+IF(Analyse!$E$112="X",INDIRECT("'DATA - økonomi'!I"&amp;4+15*$A53+4*$A53+10),0)+IF(Analyse!$E$115="X",INDIRECT("'DATA - økonomi'!I"&amp;4+15*$A53+4*$A53+11),0)+IF(Analyse!$E$116="X",INDIRECT("'DATA - økonomi'!I"&amp;4+15*$A53+4*$A53+12),0)+IF(Analyse!$E$117="X",INDIRECT("'DATA - økonomi'!I"&amp;4+15*$A53+4*$A53+13),0)+IF(Analyse!$E$129="X",INDIRECT("'DATA - økonomi'!I"&amp;4+15*$A53+4*$A53+14),0)</f>
        <v>0</v>
      </c>
      <c r="J53" s="42">
        <f ca="1">IF(Analyse!$E$3="X",INDIRECT("'DATA - økonomi'!J"&amp;4+15*$A53+4*$A53+0),0)+IF(Analyse!$E$4="X",INDIRECT("'DATA - økonomi'!J"&amp;4+15*$A53+4*$A53+1),0)+IF(Analyse!$E$104="X",INDIRECT("'DATA - økonomi'!J"&amp;4+15*$A53+4*$A53+2),0)+IF(Analyse!$E$105="X",INDIRECT("'DATA - økonomi'!J"&amp;4+15*$A53+4*$A53+3),0)+IF(Analyse!$E$106="X",INDIRECT("'DATA - økonomi'!J"&amp;4+15*$A53+4*$A53+4),0)+IF(Analyse!$E$107="X",INDIRECT("'DATA - økonomi'!J"&amp;4+15*$A53+4*$A53+5),0)+IF(Analyse!$E$108="X",INDIRECT("'DATA - økonomi'!J"&amp;4+15*$A53+4*$A53+6),0)+IF(Analyse!$E$109="X",INDIRECT("'DATA - økonomi'!J"&amp;4+15*$A53+4*$A53+7),0)+IF(Analyse!$E$110="X",INDIRECT("'DATA - økonomi'!J"&amp;4+15*$A53+4*$A53+8),0)+IF(Analyse!$E$111="X",INDIRECT("'DATA - økonomi'!J"&amp;4+15*$A53+4*$A53+9),0)+IF(Analyse!$E$112="X",INDIRECT("'DATA - økonomi'!J"&amp;4+15*$A53+4*$A53+10),0)+IF(Analyse!$E$115="X",INDIRECT("'DATA - økonomi'!J"&amp;4+15*$A53+4*$A53+11),0)+IF(Analyse!$E$116="X",INDIRECT("'DATA - økonomi'!J"&amp;4+15*$A53+4*$A53+12),0)+IF(Analyse!$E$117="X",INDIRECT("'DATA - økonomi'!J"&amp;4+15*$A53+4*$A53+13),0)+IF(Analyse!$E$129="X",INDIRECT("'DATA - økonomi'!J"&amp;4+15*$A53+4*$A53+14),0)</f>
        <v>0</v>
      </c>
      <c r="K53" s="42">
        <f ca="1">IF(Analyse!$E$3="X",INDIRECT("'DATA - økonomi'!K"&amp;4+15*$A53+4*$A53+0),0)+IF(Analyse!$E$4="X",INDIRECT("'DATA - økonomi'!K"&amp;4+15*$A53+4*$A53+1),0)+IF(Analyse!$E$104="X",INDIRECT("'DATA - økonomi'!K"&amp;4+15*$A53+4*$A53+2),0)+IF(Analyse!$E$105="X",INDIRECT("'DATA - økonomi'!K"&amp;4+15*$A53+4*$A53+3),0)+IF(Analyse!$E$106="X",INDIRECT("'DATA - økonomi'!K"&amp;4+15*$A53+4*$A53+4),0)+IF(Analyse!$E$107="X",INDIRECT("'DATA - økonomi'!K"&amp;4+15*$A53+4*$A53+5),0)+IF(Analyse!$E$108="X",INDIRECT("'DATA - økonomi'!K"&amp;4+15*$A53+4*$A53+6),0)+IF(Analyse!$E$109="X",INDIRECT("'DATA - økonomi'!K"&amp;4+15*$A53+4*$A53+7),0)+IF(Analyse!$E$110="X",INDIRECT("'DATA - økonomi'!K"&amp;4+15*$A53+4*$A53+8),0)+IF(Analyse!$E$111="X",INDIRECT("'DATA - økonomi'!K"&amp;4+15*$A53+4*$A53+9),0)+IF(Analyse!$E$112="X",INDIRECT("'DATA - økonomi'!K"&amp;4+15*$A53+4*$A53+10),0)+IF(Analyse!$E$115="X",INDIRECT("'DATA - økonomi'!K"&amp;4+15*$A53+4*$A53+11),0)+IF(Analyse!$E$116="X",INDIRECT("'DATA - økonomi'!K"&amp;4+15*$A53+4*$A53+12),0)+IF(Analyse!$E$117="X",INDIRECT("'DATA - økonomi'!K"&amp;4+15*$A53+4*$A53+13),0)+IF(Analyse!$E$129="X",INDIRECT("'DATA - økonomi'!K"&amp;4+15*$A53+4*$A53+14),0)</f>
        <v>0</v>
      </c>
      <c r="L53" s="42">
        <f ca="1">IF(Analyse!$E$3="X",INDIRECT("'DATA - økonomi'!L"&amp;4+15*$A53+4*$A53+0),0)+IF(Analyse!$E$4="X",INDIRECT("'DATA - økonomi'!L"&amp;4+15*$A53+4*$A53+1),0)+IF(Analyse!$E$104="X",INDIRECT("'DATA - økonomi'!L"&amp;4+15*$A53+4*$A53+2),0)+IF(Analyse!$E$105="X",INDIRECT("'DATA - økonomi'!L"&amp;4+15*$A53+4*$A53+3),0)+IF(Analyse!$E$106="X",INDIRECT("'DATA - økonomi'!L"&amp;4+15*$A53+4*$A53+4),0)+IF(Analyse!$E$107="X",INDIRECT("'DATA - økonomi'!L"&amp;4+15*$A53+4*$A53+5),0)+IF(Analyse!$E$108="X",INDIRECT("'DATA - økonomi'!L"&amp;4+15*$A53+4*$A53+6),0)+IF(Analyse!$E$109="X",INDIRECT("'DATA - økonomi'!L"&amp;4+15*$A53+4*$A53+7),0)+IF(Analyse!$E$110="X",INDIRECT("'DATA - økonomi'!L"&amp;4+15*$A53+4*$A53+8),0)+IF(Analyse!$E$111="X",INDIRECT("'DATA - økonomi'!L"&amp;4+15*$A53+4*$A53+9),0)+IF(Analyse!$E$112="X",INDIRECT("'DATA - økonomi'!L"&amp;4+15*$A53+4*$A53+10),0)+IF(Analyse!$E$115="X",INDIRECT("'DATA - økonomi'!L"&amp;4+15*$A53+4*$A53+11),0)+IF(Analyse!$E$116="X",INDIRECT("'DATA - økonomi'!L"&amp;4+15*$A53+4*$A53+12),0)+IF(Analyse!$E$117="X",INDIRECT("'DATA - økonomi'!L"&amp;4+15*$A53+4*$A53+13),0)+IF(Analyse!$E$129="X",INDIRECT("'DATA - økonomi'!L"&amp;4+15*$A53+4*$A53+14),0)</f>
        <v>0</v>
      </c>
      <c r="M53" s="42">
        <f ca="1">IF(Analyse!$E$3="X",INDIRECT("'DATA - økonomi'!M"&amp;4+15*$A53+4*$A53+0),0)+IF(Analyse!$E$4="X",INDIRECT("'DATA - økonomi'!M"&amp;4+15*$A53+4*$A53+1),0)+IF(Analyse!$E$104="X",INDIRECT("'DATA - økonomi'!M"&amp;4+15*$A53+4*$A53+2),0)+IF(Analyse!$E$105="X",INDIRECT("'DATA - økonomi'!M"&amp;4+15*$A53+4*$A53+3),0)+IF(Analyse!$E$106="X",INDIRECT("'DATA - økonomi'!M"&amp;4+15*$A53+4*$A53+4),0)+IF(Analyse!$E$107="X",INDIRECT("'DATA - økonomi'!M"&amp;4+15*$A53+4*$A53+5),0)+IF(Analyse!$E$108="X",INDIRECT("'DATA - økonomi'!M"&amp;4+15*$A53+4*$A53+6),0)+IF(Analyse!$E$109="X",INDIRECT("'DATA - økonomi'!M"&amp;4+15*$A53+4*$A53+7),0)+IF(Analyse!$E$110="X",INDIRECT("'DATA - økonomi'!M"&amp;4+15*$A53+4*$A53+8),0)+IF(Analyse!$E$111="X",INDIRECT("'DATA - økonomi'!M"&amp;4+15*$A53+4*$A53+9),0)+IF(Analyse!$E$112="X",INDIRECT("'DATA - økonomi'!M"&amp;4+15*$A53+4*$A53+10),0)+IF(Analyse!$E$115="X",INDIRECT("'DATA - økonomi'!M"&amp;4+15*$A53+4*$A53+11),0)+IF(Analyse!$E$116="X",INDIRECT("'DATA - økonomi'!M"&amp;4+15*$A53+4*$A53+12),0)+IF(Analyse!$E$117="X",INDIRECT("'DATA - økonomi'!M"&amp;4+15*$A53+4*$A53+13),0)+IF(Analyse!$E$129="X",INDIRECT("'DATA - økonomi'!M"&amp;4+15*$A53+4*$A53+14),0)</f>
        <v>0</v>
      </c>
      <c r="N53" s="38"/>
      <c r="O53" s="41" t="s">
        <v>61</v>
      </c>
      <c r="P53" s="42">
        <f ca="1">IF(Analyse!$E$3="X",INDIRECT("'DATA - økonomi'!P"&amp;4+15*$A53+4*$A53+0),0)+IF(Analyse!$E$4="X",INDIRECT("'DATA - økonomi'!P"&amp;4+15*$A53+4*$A53+1),0)+IF(Analyse!$E$104="X",INDIRECT("'DATA - økonomi'!P"&amp;4+15*$A53+4*$A53+2),0)+IF(Analyse!$E$105="X",INDIRECT("'DATA - økonomi'!P"&amp;4+15*$A53+4*$A53+3),0)+IF(Analyse!$E$106="X",INDIRECT("'DATA - økonomi'!P"&amp;4+15*$A53+4*$A53+4),0)+IF(Analyse!$E$107="X",INDIRECT("'DATA - økonomi'!P"&amp;4+15*$A53+4*$A53+5),0)+IF(Analyse!$E$108="X",INDIRECT("'DATA - økonomi'!P"&amp;4+15*$A53+4*$A53+6),0)+IF(Analyse!$E$109="X",INDIRECT("'DATA - økonomi'!P"&amp;4+15*$A53+4*$A53+7),0)+IF(Analyse!$E$110="X",INDIRECT("'DATA - økonomi'!P"&amp;4+15*$A53+4*$A53+8),0)+IF(Analyse!$E$111="X",INDIRECT("'DATA - økonomi'!P"&amp;4+15*$A53+4*$A53+9),0)+IF(Analyse!$E$112="X",INDIRECT("'DATA - økonomi'!P"&amp;4+15*$A53+4*$A53+10),0)+IF(Analyse!$E$115="X",INDIRECT("'DATA - økonomi'!P"&amp;4+15*$A53+4*$A53+11),0)+IF(Analyse!$E$116="X",INDIRECT("'DATA - økonomi'!P"&amp;4+15*$A53+4*$A53+12),0)+IF(Analyse!$E$117="X",INDIRECT("'DATA - økonomi'!P"&amp;4+15*$A53+4*$A53+13),0)+IF(Analyse!$E$129="X",INDIRECT("'DATA - økonomi'!P"&amp;4+15*$A53+4*$A53+14),0)</f>
        <v>0</v>
      </c>
      <c r="Q53" s="42">
        <f ca="1">IF(Analyse!$E$3="X",INDIRECT("'DATA - økonomi'!Q"&amp;4+15*$A53+4*$A53+0),0)+IF(Analyse!$E$4="X",INDIRECT("'DATA - økonomi'!Q"&amp;4+15*$A53+4*$A53+1),0)+IF(Analyse!$E$104="X",INDIRECT("'DATA - økonomi'!Q"&amp;4+15*$A53+4*$A53+2),0)+IF(Analyse!$E$105="X",INDIRECT("'DATA - økonomi'!Q"&amp;4+15*$A53+4*$A53+3),0)+IF(Analyse!$E$106="X",INDIRECT("'DATA - økonomi'!Q"&amp;4+15*$A53+4*$A53+4),0)+IF(Analyse!$E$107="X",INDIRECT("'DATA - økonomi'!Q"&amp;4+15*$A53+4*$A53+5),0)+IF(Analyse!$E$108="X",INDIRECT("'DATA - økonomi'!Q"&amp;4+15*$A53+4*$A53+6),0)+IF(Analyse!$E$109="X",INDIRECT("'DATA - økonomi'!Q"&amp;4+15*$A53+4*$A53+7),0)+IF(Analyse!$E$110="X",INDIRECT("'DATA - økonomi'!Q"&amp;4+15*$A53+4*$A53+8),0)+IF(Analyse!$E$111="X",INDIRECT("'DATA - økonomi'!Q"&amp;4+15*$A53+4*$A53+9),0)+IF(Analyse!$E$112="X",INDIRECT("'DATA - økonomi'!Q"&amp;4+15*$A53+4*$A53+10),0)+IF(Analyse!$E$115="X",INDIRECT("'DATA - økonomi'!Q"&amp;4+15*$A53+4*$A53+11),0)+IF(Analyse!$E$116="X",INDIRECT("'DATA - økonomi'!Q"&amp;4+15*$A53+4*$A53+12),0)+IF(Analyse!$E$117="X",INDIRECT("'DATA - økonomi'!Q"&amp;4+15*$A53+4*$A53+13),0)+IF(Analyse!$E$129="X",INDIRECT("'DATA - økonomi'!Q"&amp;4+15*$A53+4*$A53+14),0)</f>
        <v>0</v>
      </c>
      <c r="R53" s="42">
        <f ca="1">IF(Analyse!$E$3="X",INDIRECT("'DATA - økonomi'!R"&amp;4+15*$A53+4*$A53+0),0)+IF(Analyse!$E$4="X",INDIRECT("'DATA - økonomi'!R"&amp;4+15*$A53+4*$A53+1),0)+IF(Analyse!$E$104="X",INDIRECT("'DATA - økonomi'!R"&amp;4+15*$A53+4*$A53+2),0)+IF(Analyse!$E$105="X",INDIRECT("'DATA - økonomi'!R"&amp;4+15*$A53+4*$A53+3),0)+IF(Analyse!$E$106="X",INDIRECT("'DATA - økonomi'!R"&amp;4+15*$A53+4*$A53+4),0)+IF(Analyse!$E$107="X",INDIRECT("'DATA - økonomi'!R"&amp;4+15*$A53+4*$A53+5),0)+IF(Analyse!$E$108="X",INDIRECT("'DATA - økonomi'!R"&amp;4+15*$A53+4*$A53+6),0)+IF(Analyse!$E$109="X",INDIRECT("'DATA - økonomi'!R"&amp;4+15*$A53+4*$A53+7),0)+IF(Analyse!$E$110="X",INDIRECT("'DATA - økonomi'!R"&amp;4+15*$A53+4*$A53+8),0)+IF(Analyse!$E$111="X",INDIRECT("'DATA - økonomi'!R"&amp;4+15*$A53+4*$A53+9),0)+IF(Analyse!$E$112="X",INDIRECT("'DATA - økonomi'!R"&amp;4+15*$A53+4*$A53+10),0)+IF(Analyse!$E$115="X",INDIRECT("'DATA - økonomi'!R"&amp;4+15*$A53+4*$A53+11),0)+IF(Analyse!$E$116="X",INDIRECT("'DATA - økonomi'!R"&amp;4+15*$A53+4*$A53+12),0)+IF(Analyse!$E$117="X",INDIRECT("'DATA - økonomi'!R"&amp;4+15*$A53+4*$A53+13),0)+IF(Analyse!$E$129="X",INDIRECT("'DATA - økonomi'!R"&amp;4+15*$A53+4*$A53+14),0)</f>
        <v>0</v>
      </c>
      <c r="S53" s="42">
        <f ca="1">IF(Analyse!$E$3="X",INDIRECT("'DATA - økonomi'!S"&amp;4+15*$A53+4*$A53+0),0)+IF(Analyse!$E$4="X",INDIRECT("'DATA - økonomi'!S"&amp;4+15*$A53+4*$A53+1),0)+IF(Analyse!$E$104="X",INDIRECT("'DATA - økonomi'!S"&amp;4+15*$A53+4*$A53+2),0)+IF(Analyse!$E$105="X",INDIRECT("'DATA - økonomi'!S"&amp;4+15*$A53+4*$A53+3),0)+IF(Analyse!$E$106="X",INDIRECT("'DATA - økonomi'!S"&amp;4+15*$A53+4*$A53+4),0)+IF(Analyse!$E$107="X",INDIRECT("'DATA - økonomi'!S"&amp;4+15*$A53+4*$A53+5),0)+IF(Analyse!$E$108="X",INDIRECT("'DATA - økonomi'!S"&amp;4+15*$A53+4*$A53+6),0)+IF(Analyse!$E$109="X",INDIRECT("'DATA - økonomi'!S"&amp;4+15*$A53+4*$A53+7),0)+IF(Analyse!$E$110="X",INDIRECT("'DATA - økonomi'!S"&amp;4+15*$A53+4*$A53+8),0)+IF(Analyse!$E$111="X",INDIRECT("'DATA - økonomi'!S"&amp;4+15*$A53+4*$A53+9),0)+IF(Analyse!$E$112="X",INDIRECT("'DATA - økonomi'!S"&amp;4+15*$A53+4*$A53+10),0)+IF(Analyse!$E$115="X",INDIRECT("'DATA - økonomi'!S"&amp;4+15*$A53+4*$A53+11),0)+IF(Analyse!$E$116="X",INDIRECT("'DATA - økonomi'!S"&amp;4+15*$A53+4*$A53+12),0)+IF(Analyse!$E$117="X",INDIRECT("'DATA - økonomi'!S"&amp;4+15*$A53+4*$A53+13),0)+IF(Analyse!$E$129="X",INDIRECT("'DATA - økonomi'!S"&amp;4+15*$A53+4*$A53+14),0)</f>
        <v>0</v>
      </c>
      <c r="T53" s="42">
        <f ca="1">IF(Analyse!$E$3="X",INDIRECT("'DATA - økonomi'!T"&amp;4+15*$A53+4*$A53+0),0)+IF(Analyse!$E$4="X",INDIRECT("'DATA - økonomi'!T"&amp;4+15*$A53+4*$A53+1),0)+IF(Analyse!$E$104="X",INDIRECT("'DATA - økonomi'!T"&amp;4+15*$A53+4*$A53+2),0)+IF(Analyse!$E$105="X",INDIRECT("'DATA - økonomi'!T"&amp;4+15*$A53+4*$A53+3),0)+IF(Analyse!$E$106="X",INDIRECT("'DATA - økonomi'!T"&amp;4+15*$A53+4*$A53+4),0)+IF(Analyse!$E$107="X",INDIRECT("'DATA - økonomi'!T"&amp;4+15*$A53+4*$A53+5),0)+IF(Analyse!$E$108="X",INDIRECT("'DATA - økonomi'!T"&amp;4+15*$A53+4*$A53+6),0)+IF(Analyse!$E$109="X",INDIRECT("'DATA - økonomi'!T"&amp;4+15*$A53+4*$A53+7),0)+IF(Analyse!$E$110="X",INDIRECT("'DATA - økonomi'!T"&amp;4+15*$A53+4*$A53+8),0)+IF(Analyse!$E$111="X",INDIRECT("'DATA - økonomi'!T"&amp;4+15*$A53+4*$A53+9),0)+IF(Analyse!$E$112="X",INDIRECT("'DATA - økonomi'!T"&amp;4+15*$A53+4*$A53+10),0)+IF(Analyse!$E$115="X",INDIRECT("'DATA - økonomi'!T"&amp;4+15*$A53+4*$A53+11),0)+IF(Analyse!$E$116="X",INDIRECT("'DATA - økonomi'!T"&amp;4+15*$A53+4*$A53+12),0)+IF(Analyse!$E$117="X",INDIRECT("'DATA - økonomi'!T"&amp;4+15*$A53+4*$A53+13),0)+IF(Analyse!$E$129="X",INDIRECT("'DATA - økonomi'!T"&amp;4+15*$A53+4*$A53+14),0)</f>
        <v>0</v>
      </c>
      <c r="U53" s="42">
        <f ca="1">IF(Analyse!$E$3="X",INDIRECT("'DATA - økonomi'!U"&amp;4+15*$A53+4*$A53+0),0)+IF(Analyse!$E$4="X",INDIRECT("'DATA - økonomi'!U"&amp;4+15*$A53+4*$A53+1),0)+IF(Analyse!$E$104="X",INDIRECT("'DATA - økonomi'!U"&amp;4+15*$A53+4*$A53+2),0)+IF(Analyse!$E$105="X",INDIRECT("'DATA - økonomi'!U"&amp;4+15*$A53+4*$A53+3),0)+IF(Analyse!$E$106="X",INDIRECT("'DATA - økonomi'!U"&amp;4+15*$A53+4*$A53+4),0)+IF(Analyse!$E$107="X",INDIRECT("'DATA - økonomi'!U"&amp;4+15*$A53+4*$A53+5),0)+IF(Analyse!$E$108="X",INDIRECT("'DATA - økonomi'!U"&amp;4+15*$A53+4*$A53+6),0)+IF(Analyse!$E$109="X",INDIRECT("'DATA - økonomi'!U"&amp;4+15*$A53+4*$A53+7),0)+IF(Analyse!$E$110="X",INDIRECT("'DATA - økonomi'!U"&amp;4+15*$A53+4*$A53+8),0)+IF(Analyse!$E$111="X",INDIRECT("'DATA - økonomi'!U"&amp;4+15*$A53+4*$A53+9),0)+IF(Analyse!$E$112="X",INDIRECT("'DATA - økonomi'!U"&amp;4+15*$A53+4*$A53+10),0)+IF(Analyse!$E$115="X",INDIRECT("'DATA - økonomi'!U"&amp;4+15*$A53+4*$A53+11),0)+IF(Analyse!$E$116="X",INDIRECT("'DATA - økonomi'!U"&amp;4+15*$A53+4*$A53+12),0)+IF(Analyse!$E$117="X",INDIRECT("'DATA - økonomi'!U"&amp;4+15*$A53+4*$A53+13),0)+IF(Analyse!$E$129="X",INDIRECT("'DATA - økonomi'!U"&amp;4+15*$A53+4*$A53+14),0)</f>
        <v>0</v>
      </c>
      <c r="V53" s="42">
        <f ca="1">IF(Analyse!$E$3="X",INDIRECT("'DATA - økonomi'!V"&amp;4+15*$A53+4*$A53+0),0)+IF(Analyse!$E$4="X",INDIRECT("'DATA - økonomi'!V"&amp;4+15*$A53+4*$A53+1),0)+IF(Analyse!$E$104="X",INDIRECT("'DATA - økonomi'!V"&amp;4+15*$A53+4*$A53+2),0)+IF(Analyse!$E$105="X",INDIRECT("'DATA - økonomi'!V"&amp;4+15*$A53+4*$A53+3),0)+IF(Analyse!$E$106="X",INDIRECT("'DATA - økonomi'!V"&amp;4+15*$A53+4*$A53+4),0)+IF(Analyse!$E$107="X",INDIRECT("'DATA - økonomi'!V"&amp;4+15*$A53+4*$A53+5),0)+IF(Analyse!$E$108="X",INDIRECT("'DATA - økonomi'!V"&amp;4+15*$A53+4*$A53+6),0)+IF(Analyse!$E$109="X",INDIRECT("'DATA - økonomi'!V"&amp;4+15*$A53+4*$A53+7),0)+IF(Analyse!$E$110="X",INDIRECT("'DATA - økonomi'!V"&amp;4+15*$A53+4*$A53+8),0)+IF(Analyse!$E$111="X",INDIRECT("'DATA - økonomi'!V"&amp;4+15*$A53+4*$A53+9),0)+IF(Analyse!$E$112="X",INDIRECT("'DATA - økonomi'!V"&amp;4+15*$A53+4*$A53+10),0)+IF(Analyse!$E$115="X",INDIRECT("'DATA - økonomi'!V"&amp;4+15*$A53+4*$A53+11),0)+IF(Analyse!$E$116="X",INDIRECT("'DATA - økonomi'!V"&amp;4+15*$A53+4*$A53+12),0)+IF(Analyse!$E$117="X",INDIRECT("'DATA - økonomi'!V"&amp;4+15*$A53+4*$A53+13),0)+IF(Analyse!$E$129="X",INDIRECT("'DATA - økonomi'!V"&amp;4+15*$A53+4*$A53+14),0)</f>
        <v>0</v>
      </c>
      <c r="W53" s="42">
        <f ca="1">IF(Analyse!$E$3="X",INDIRECT("'DATA - økonomi'!W"&amp;4+15*$A53+4*$A53+0),0)+IF(Analyse!$E$4="X",INDIRECT("'DATA - økonomi'!W"&amp;4+15*$A53+4*$A53+1),0)+IF(Analyse!$E$104="X",INDIRECT("'DATA - økonomi'!W"&amp;4+15*$A53+4*$A53+2),0)+IF(Analyse!$E$105="X",INDIRECT("'DATA - økonomi'!W"&amp;4+15*$A53+4*$A53+3),0)+IF(Analyse!$E$106="X",INDIRECT("'DATA - økonomi'!W"&amp;4+15*$A53+4*$A53+4),0)+IF(Analyse!$E$107="X",INDIRECT("'DATA - økonomi'!W"&amp;4+15*$A53+4*$A53+5),0)+IF(Analyse!$E$108="X",INDIRECT("'DATA - økonomi'!W"&amp;4+15*$A53+4*$A53+6),0)+IF(Analyse!$E$109="X",INDIRECT("'DATA - økonomi'!W"&amp;4+15*$A53+4*$A53+7),0)+IF(Analyse!$E$110="X",INDIRECT("'DATA - økonomi'!W"&amp;4+15*$A53+4*$A53+8),0)+IF(Analyse!$E$111="X",INDIRECT("'DATA - økonomi'!W"&amp;4+15*$A53+4*$A53+9),0)+IF(Analyse!$E$112="X",INDIRECT("'DATA - økonomi'!W"&amp;4+15*$A53+4*$A53+10),0)+IF(Analyse!$E$115="X",INDIRECT("'DATA - økonomi'!W"&amp;4+15*$A53+4*$A53+11),0)+IF(Analyse!$E$116="X",INDIRECT("'DATA - økonomi'!W"&amp;4+15*$A53+4*$A53+12),0)+IF(Analyse!$E$117="X",INDIRECT("'DATA - økonomi'!W"&amp;4+15*$A53+4*$A53+13),0)+IF(Analyse!$E$129="X",INDIRECT("'DATA - økonomi'!W"&amp;4+15*$A53+4*$A53+14),0)</f>
        <v>0</v>
      </c>
      <c r="X53" s="42">
        <f ca="1">IF(Analyse!$E$3="X",INDIRECT("'DATA - økonomi'!X"&amp;4+15*$A53+4*$A53+0),0)+IF(Analyse!$E$4="X",INDIRECT("'DATA - økonomi'!X"&amp;4+15*$A53+4*$A53+1),0)+IF(Analyse!$E$104="X",INDIRECT("'DATA - økonomi'!X"&amp;4+15*$A53+4*$A53+2),0)+IF(Analyse!$E$105="X",INDIRECT("'DATA - økonomi'!X"&amp;4+15*$A53+4*$A53+3),0)+IF(Analyse!$E$106="X",INDIRECT("'DATA - økonomi'!X"&amp;4+15*$A53+4*$A53+4),0)+IF(Analyse!$E$107="X",INDIRECT("'DATA - økonomi'!X"&amp;4+15*$A53+4*$A53+5),0)+IF(Analyse!$E$108="X",INDIRECT("'DATA - økonomi'!X"&amp;4+15*$A53+4*$A53+6),0)+IF(Analyse!$E$109="X",INDIRECT("'DATA - økonomi'!X"&amp;4+15*$A53+4*$A53+7),0)+IF(Analyse!$E$110="X",INDIRECT("'DATA - økonomi'!X"&amp;4+15*$A53+4*$A53+8),0)+IF(Analyse!$E$111="X",INDIRECT("'DATA - økonomi'!X"&amp;4+15*$A53+4*$A53+9),0)+IF(Analyse!$E$112="X",INDIRECT("'DATA - økonomi'!X"&amp;4+15*$A53+4*$A53+10),0)+IF(Analyse!$E$115="X",INDIRECT("'DATA - økonomi'!X"&amp;4+15*$A53+4*$A53+11),0)+IF(Analyse!$E$116="X",INDIRECT("'DATA - økonomi'!X"&amp;4+15*$A53+4*$A53+12),0)+IF(Analyse!$E$117="X",INDIRECT("'DATA - økonomi'!X"&amp;4+15*$A53+4*$A53+13),0)+IF(Analyse!$E$129="X",INDIRECT("'DATA - økonomi'!X"&amp;4+15*$A53+4*$A53+14),0)</f>
        <v>0</v>
      </c>
      <c r="Y53" s="42">
        <f ca="1">IF(Analyse!$E$3="X",INDIRECT("'DATA - økonomi'!Y"&amp;4+15*$A53+4*$A53+0),0)+IF(Analyse!$E$4="X",INDIRECT("'DATA - økonomi'!Y"&amp;4+15*$A53+4*$A53+1),0)+IF(Analyse!$E$104="X",INDIRECT("'DATA - økonomi'!Y"&amp;4+15*$A53+4*$A53+2),0)+IF(Analyse!$E$105="X",INDIRECT("'DATA - økonomi'!Y"&amp;4+15*$A53+4*$A53+3),0)+IF(Analyse!$E$106="X",INDIRECT("'DATA - økonomi'!Y"&amp;4+15*$A53+4*$A53+4),0)+IF(Analyse!$E$107="X",INDIRECT("'DATA - økonomi'!Y"&amp;4+15*$A53+4*$A53+5),0)+IF(Analyse!$E$108="X",INDIRECT("'DATA - økonomi'!Y"&amp;4+15*$A53+4*$A53+6),0)+IF(Analyse!$E$109="X",INDIRECT("'DATA - økonomi'!Y"&amp;4+15*$A53+4*$A53+7),0)+IF(Analyse!$E$110="X",INDIRECT("'DATA - økonomi'!Y"&amp;4+15*$A53+4*$A53+8),0)+IF(Analyse!$E$111="X",INDIRECT("'DATA - økonomi'!Y"&amp;4+15*$A53+4*$A53+9),0)+IF(Analyse!$E$112="X",INDIRECT("'DATA - økonomi'!Y"&amp;4+15*$A53+4*$A53+10),0)+IF(Analyse!$E$115="X",INDIRECT("'DATA - økonomi'!Y"&amp;4+15*$A53+4*$A53+11),0)+IF(Analyse!$E$116="X",INDIRECT("'DATA - økonomi'!Y"&amp;4+15*$A53+4*$A53+12),0)+IF(Analyse!$E$117="X",INDIRECT("'DATA - økonomi'!Y"&amp;4+15*$A53+4*$A53+13),0)+IF(Analyse!$E$129="X",INDIRECT("'DATA - økonomi'!Y"&amp;4+15*$A53+4*$A53+14),0)</f>
        <v>0</v>
      </c>
      <c r="Z53" s="42">
        <f ca="1">IF(Analyse!$E$3="X",INDIRECT("'DATA - økonomi'!Z"&amp;4+15*$A53+4*$A53+0),0)+IF(Analyse!$E$4="X",INDIRECT("'DATA - økonomi'!Z"&amp;4+15*$A53+4*$A53+1),0)+IF(Analyse!$E$104="X",INDIRECT("'DATA - økonomi'!Z"&amp;4+15*$A53+4*$A53+2),0)+IF(Analyse!$E$105="X",INDIRECT("'DATA - økonomi'!Z"&amp;4+15*$A53+4*$A53+3),0)+IF(Analyse!$E$106="X",INDIRECT("'DATA - økonomi'!Z"&amp;4+15*$A53+4*$A53+4),0)+IF(Analyse!$E$107="X",INDIRECT("'DATA - økonomi'!Z"&amp;4+15*$A53+4*$A53+5),0)+IF(Analyse!$E$108="X",INDIRECT("'DATA - økonomi'!Z"&amp;4+15*$A53+4*$A53+6),0)+IF(Analyse!$E$109="X",INDIRECT("'DATA - økonomi'!Z"&amp;4+15*$A53+4*$A53+7),0)+IF(Analyse!$E$110="X",INDIRECT("'DATA - økonomi'!Z"&amp;4+15*$A53+4*$A53+8),0)+IF(Analyse!$E$111="X",INDIRECT("'DATA - økonomi'!Z"&amp;4+15*$A53+4*$A53+9),0)+IF(Analyse!$E$112="X",INDIRECT("'DATA - økonomi'!Z"&amp;4+15*$A53+4*$A53+10),0)+IF(Analyse!$E$115="X",INDIRECT("'DATA - økonomi'!Z"&amp;4+15*$A53+4*$A53+11),0)+IF(Analyse!$E$116="X",INDIRECT("'DATA - økonomi'!Z"&amp;4+15*$A53+4*$A53+12),0)+IF(Analyse!$E$117="X",INDIRECT("'DATA - økonomi'!Z"&amp;4+15*$A53+4*$A53+13),0)+IF(Analyse!$E$129="X",INDIRECT("'DATA - økonomi'!Z"&amp;4+15*$A53+4*$A53+14),0)</f>
        <v>0</v>
      </c>
      <c r="AA53" s="36"/>
      <c r="AB53" s="41" t="s">
        <v>61</v>
      </c>
      <c r="AC53" s="42">
        <f ca="1">IF(Analyse!$E$3="X",INDIRECT("'DATA - økonomi'!AC"&amp;4+15*$A53+4*$A53+0),0)+IF(Analyse!$E$4="X",INDIRECT("'DATA - økonomi'!AC"&amp;4+15*$A53+4*$A53+1),0)+IF(Analyse!$E$104="X",INDIRECT("'DATA - økonomi'!AC"&amp;4+15*$A53+4*$A53+2),0)+IF(Analyse!$E$105="X",INDIRECT("'DATA - økonomi'!AC"&amp;4+15*$A53+4*$A53+3),0)+IF(Analyse!$E$106="X",INDIRECT("'DATA - økonomi'!AC"&amp;4+15*$A53+4*$A53+4),0)+IF(Analyse!$E$107="X",INDIRECT("'DATA - økonomi'!AC"&amp;4+15*$A53+4*$A53+5),0)+IF(Analyse!$E$108="X",INDIRECT("'DATA - økonomi'!AC"&amp;4+15*$A53+4*$A53+6),0)+IF(Analyse!$E$109="X",INDIRECT("'DATA - økonomi'!AC"&amp;4+15*$A53+4*$A53+7),0)+IF(Analyse!$E$110="X",INDIRECT("'DATA - økonomi'!AC"&amp;4+15*$A53+4*$A53+8),0)+IF(Analyse!$E$111="X",INDIRECT("'DATA - økonomi'!AC"&amp;4+15*$A53+4*$A53+9),0)+IF(Analyse!$E$112="X",INDIRECT("'DATA - økonomi'!AC"&amp;4+15*$A53+4*$A53+10),0)+IF(Analyse!$E$115="X",INDIRECT("'DATA - økonomi'!AC"&amp;4+15*$A53+4*$A53+11),0)+IF(Analyse!$E$116="X",INDIRECT("'DATA - økonomi'!AC"&amp;4+15*$A53+4*$A53+12),0)+IF(Analyse!$E$117="X",INDIRECT("'DATA - økonomi'!AC"&amp;4+15*$A53+4*$A53+13),0)+IF(Analyse!$E$129="X",INDIRECT("'DATA - økonomi'!AC"&amp;4+15*$A53+4*$A53+14),0)</f>
        <v>0</v>
      </c>
      <c r="AD53" s="42">
        <f ca="1">IF(Analyse!$E$3="X",INDIRECT("'DATA - økonomi'!AD"&amp;4+15*$A53+4*$A53+0),0)+IF(Analyse!$E$4="X",INDIRECT("'DATA - økonomi'!AD"&amp;4+15*$A53+4*$A53+1),0)+IF(Analyse!$E$104="X",INDIRECT("'DATA - økonomi'!AD"&amp;4+15*$A53+4*$A53+2),0)+IF(Analyse!$E$105="X",INDIRECT("'DATA - økonomi'!AD"&amp;4+15*$A53+4*$A53+3),0)+IF(Analyse!$E$106="X",INDIRECT("'DATA - økonomi'!AD"&amp;4+15*$A53+4*$A53+4),0)+IF(Analyse!$E$107="X",INDIRECT("'DATA - økonomi'!AD"&amp;4+15*$A53+4*$A53+5),0)+IF(Analyse!$E$108="X",INDIRECT("'DATA - økonomi'!AD"&amp;4+15*$A53+4*$A53+6),0)+IF(Analyse!$E$109="X",INDIRECT("'DATA - økonomi'!AD"&amp;4+15*$A53+4*$A53+7),0)+IF(Analyse!$E$110="X",INDIRECT("'DATA - økonomi'!AD"&amp;4+15*$A53+4*$A53+8),0)+IF(Analyse!$E$111="X",INDIRECT("'DATA - økonomi'!AD"&amp;4+15*$A53+4*$A53+9),0)+IF(Analyse!$E$112="X",INDIRECT("'DATA - økonomi'!AD"&amp;4+15*$A53+4*$A53+10),0)+IF(Analyse!$E$115="X",INDIRECT("'DATA - økonomi'!AD"&amp;4+15*$A53+4*$A53+11),0)+IF(Analyse!$E$116="X",INDIRECT("'DATA - økonomi'!AD"&amp;4+15*$A53+4*$A53+12),0)+IF(Analyse!$E$117="X",INDIRECT("'DATA - økonomi'!AD"&amp;4+15*$A53+4*$A53+13),0)+IF(Analyse!$E$129="X",INDIRECT("'DATA - økonomi'!AD"&amp;4+15*$A53+4*$A53+14),0)</f>
        <v>0</v>
      </c>
      <c r="AE53" s="42">
        <f ca="1">IF(Analyse!$E$3="X",INDIRECT("'DATA - økonomi'!AE"&amp;4+15*$A53+4*$A53+0),0)+IF(Analyse!$E$4="X",INDIRECT("'DATA - økonomi'!AE"&amp;4+15*$A53+4*$A53+1),0)+IF(Analyse!$E$104="X",INDIRECT("'DATA - økonomi'!AE"&amp;4+15*$A53+4*$A53+2),0)+IF(Analyse!$E$105="X",INDIRECT("'DATA - økonomi'!AE"&amp;4+15*$A53+4*$A53+3),0)+IF(Analyse!$E$106="X",INDIRECT("'DATA - økonomi'!AE"&amp;4+15*$A53+4*$A53+4),0)+IF(Analyse!$E$107="X",INDIRECT("'DATA - økonomi'!AE"&amp;4+15*$A53+4*$A53+5),0)+IF(Analyse!$E$108="X",INDIRECT("'DATA - økonomi'!AE"&amp;4+15*$A53+4*$A53+6),0)+IF(Analyse!$E$109="X",INDIRECT("'DATA - økonomi'!AE"&amp;4+15*$A53+4*$A53+7),0)+IF(Analyse!$E$110="X",INDIRECT("'DATA - økonomi'!AE"&amp;4+15*$A53+4*$A53+8),0)+IF(Analyse!$E$111="X",INDIRECT("'DATA - økonomi'!AE"&amp;4+15*$A53+4*$A53+9),0)+IF(Analyse!$E$112="X",INDIRECT("'DATA - økonomi'!AE"&amp;4+15*$A53+4*$A53+10),0)+IF(Analyse!$E$115="X",INDIRECT("'DATA - økonomi'!AE"&amp;4+15*$A53+4*$A53+11),0)+IF(Analyse!$E$116="X",INDIRECT("'DATA - økonomi'!AE"&amp;4+15*$A53+4*$A53+12),0)+IF(Analyse!$E$117="X",INDIRECT("'DATA - økonomi'!AE"&amp;4+15*$A53+4*$A53+13),0)+IF(Analyse!$E$129="X",INDIRECT("'DATA - økonomi'!AE"&amp;4+15*$A53+4*$A53+14),0)</f>
        <v>0</v>
      </c>
      <c r="AF53" s="42">
        <f ca="1">IF(Analyse!$E$3="X",INDIRECT("'DATA - økonomi'!AF"&amp;4+15*$A53+4*$A53+0),0)+IF(Analyse!$E$4="X",INDIRECT("'DATA - økonomi'!AF"&amp;4+15*$A53+4*$A53+1),0)+IF(Analyse!$E$104="X",INDIRECT("'DATA - økonomi'!AF"&amp;4+15*$A53+4*$A53+2),0)+IF(Analyse!$E$105="X",INDIRECT("'DATA - økonomi'!AF"&amp;4+15*$A53+4*$A53+3),0)+IF(Analyse!$E$106="X",INDIRECT("'DATA - økonomi'!AF"&amp;4+15*$A53+4*$A53+4),0)+IF(Analyse!$E$107="X",INDIRECT("'DATA - økonomi'!AF"&amp;4+15*$A53+4*$A53+5),0)+IF(Analyse!$E$108="X",INDIRECT("'DATA - økonomi'!AF"&amp;4+15*$A53+4*$A53+6),0)+IF(Analyse!$E$109="X",INDIRECT("'DATA - økonomi'!AF"&amp;4+15*$A53+4*$A53+7),0)+IF(Analyse!$E$110="X",INDIRECT("'DATA - økonomi'!AF"&amp;4+15*$A53+4*$A53+8),0)+IF(Analyse!$E$111="X",INDIRECT("'DATA - økonomi'!AF"&amp;4+15*$A53+4*$A53+9),0)+IF(Analyse!$E$112="X",INDIRECT("'DATA - økonomi'!AF"&amp;4+15*$A53+4*$A53+10),0)+IF(Analyse!$E$115="X",INDIRECT("'DATA - økonomi'!AF"&amp;4+15*$A53+4*$A53+11),0)+IF(Analyse!$E$116="X",INDIRECT("'DATA - økonomi'!AF"&amp;4+15*$A53+4*$A53+12),0)+IF(Analyse!$E$117="X",INDIRECT("'DATA - økonomi'!AF"&amp;4+15*$A53+4*$A53+13),0)+IF(Analyse!$E$129="X",INDIRECT("'DATA - økonomi'!AF"&amp;4+15*$A53+4*$A53+14),0)</f>
        <v>0</v>
      </c>
      <c r="AG53" s="42">
        <f ca="1">IF(Analyse!$E$3="X",INDIRECT("'DATA - økonomi'!AG"&amp;4+15*$A53+4*$A53+0),0)+IF(Analyse!$E$4="X",INDIRECT("'DATA - økonomi'!AG"&amp;4+15*$A53+4*$A53+1),0)+IF(Analyse!$E$104="X",INDIRECT("'DATA - økonomi'!AG"&amp;4+15*$A53+4*$A53+2),0)+IF(Analyse!$E$105="X",INDIRECT("'DATA - økonomi'!AG"&amp;4+15*$A53+4*$A53+3),0)+IF(Analyse!$E$106="X",INDIRECT("'DATA - økonomi'!AG"&amp;4+15*$A53+4*$A53+4),0)+IF(Analyse!$E$107="X",INDIRECT("'DATA - økonomi'!AG"&amp;4+15*$A53+4*$A53+5),0)+IF(Analyse!$E$108="X",INDIRECT("'DATA - økonomi'!AG"&amp;4+15*$A53+4*$A53+6),0)+IF(Analyse!$E$109="X",INDIRECT("'DATA - økonomi'!AG"&amp;4+15*$A53+4*$A53+7),0)+IF(Analyse!$E$110="X",INDIRECT("'DATA - økonomi'!AG"&amp;4+15*$A53+4*$A53+8),0)+IF(Analyse!$E$111="X",INDIRECT("'DATA - økonomi'!AG"&amp;4+15*$A53+4*$A53+9),0)+IF(Analyse!$E$112="X",INDIRECT("'DATA - økonomi'!AG"&amp;4+15*$A53+4*$A53+10),0)+IF(Analyse!$E$115="X",INDIRECT("'DATA - økonomi'!AG"&amp;4+15*$A53+4*$A53+11),0)+IF(Analyse!$E$116="X",INDIRECT("'DATA - økonomi'!AG"&amp;4+15*$A53+4*$A53+12),0)+IF(Analyse!$E$117="X",INDIRECT("'DATA - økonomi'!AG"&amp;4+15*$A53+4*$A53+13),0)+IF(Analyse!$E$129="X",INDIRECT("'DATA - økonomi'!AG"&amp;4+15*$A53+4*$A53+14),0)</f>
        <v>0</v>
      </c>
      <c r="AH53" s="42">
        <f ca="1">IF(Analyse!$E$3="X",INDIRECT("'DATA - økonomi'!AH"&amp;4+15*$A53+4*$A53+0),0)+IF(Analyse!$E$4="X",INDIRECT("'DATA - økonomi'!AH"&amp;4+15*$A53+4*$A53+1),0)+IF(Analyse!$E$104="X",INDIRECT("'DATA - økonomi'!AH"&amp;4+15*$A53+4*$A53+2),0)+IF(Analyse!$E$105="X",INDIRECT("'DATA - økonomi'!AH"&amp;4+15*$A53+4*$A53+3),0)+IF(Analyse!$E$106="X",INDIRECT("'DATA - økonomi'!AH"&amp;4+15*$A53+4*$A53+4),0)+IF(Analyse!$E$107="X",INDIRECT("'DATA - økonomi'!AH"&amp;4+15*$A53+4*$A53+5),0)+IF(Analyse!$E$108="X",INDIRECT("'DATA - økonomi'!AH"&amp;4+15*$A53+4*$A53+6),0)+IF(Analyse!$E$109="X",INDIRECT("'DATA - økonomi'!AH"&amp;4+15*$A53+4*$A53+7),0)+IF(Analyse!$E$110="X",INDIRECT("'DATA - økonomi'!AH"&amp;4+15*$A53+4*$A53+8),0)+IF(Analyse!$E$111="X",INDIRECT("'DATA - økonomi'!AH"&amp;4+15*$A53+4*$A53+9),0)+IF(Analyse!$E$112="X",INDIRECT("'DATA - økonomi'!AH"&amp;4+15*$A53+4*$A53+10),0)+IF(Analyse!$E$115="X",INDIRECT("'DATA - økonomi'!AH"&amp;4+15*$A53+4*$A53+11),0)+IF(Analyse!$E$116="X",INDIRECT("'DATA - økonomi'!AH"&amp;4+15*$A53+4*$A53+12),0)+IF(Analyse!$E$117="X",INDIRECT("'DATA - økonomi'!AH"&amp;4+15*$A53+4*$A53+13),0)+IF(Analyse!$E$129="X",INDIRECT("'DATA - økonomi'!AH"&amp;4+15*$A53+4*$A53+14),0)</f>
        <v>0</v>
      </c>
      <c r="AI53" s="42">
        <f ca="1">IF(Analyse!$E$3="X",INDIRECT("'DATA - økonomi'!AI"&amp;4+15*$A53+4*$A53+0),0)+IF(Analyse!$E$4="X",INDIRECT("'DATA - økonomi'!AI"&amp;4+15*$A53+4*$A53+1),0)+IF(Analyse!$E$104="X",INDIRECT("'DATA - økonomi'!AI"&amp;4+15*$A53+4*$A53+2),0)+IF(Analyse!$E$105="X",INDIRECT("'DATA - økonomi'!AI"&amp;4+15*$A53+4*$A53+3),0)+IF(Analyse!$E$106="X",INDIRECT("'DATA - økonomi'!AI"&amp;4+15*$A53+4*$A53+4),0)+IF(Analyse!$E$107="X",INDIRECT("'DATA - økonomi'!AI"&amp;4+15*$A53+4*$A53+5),0)+IF(Analyse!$E$108="X",INDIRECT("'DATA - økonomi'!AI"&amp;4+15*$A53+4*$A53+6),0)+IF(Analyse!$E$109="X",INDIRECT("'DATA - økonomi'!AI"&amp;4+15*$A53+4*$A53+7),0)+IF(Analyse!$E$110="X",INDIRECT("'DATA - økonomi'!AI"&amp;4+15*$A53+4*$A53+8),0)+IF(Analyse!$E$111="X",INDIRECT("'DATA - økonomi'!AI"&amp;4+15*$A53+4*$A53+9),0)+IF(Analyse!$E$112="X",INDIRECT("'DATA - økonomi'!AI"&amp;4+15*$A53+4*$A53+10),0)+IF(Analyse!$E$115="X",INDIRECT("'DATA - økonomi'!AI"&amp;4+15*$A53+4*$A53+11),0)+IF(Analyse!$E$116="X",INDIRECT("'DATA - økonomi'!AI"&amp;4+15*$A53+4*$A53+12),0)+IF(Analyse!$E$117="X",INDIRECT("'DATA - økonomi'!AI"&amp;4+15*$A53+4*$A53+13),0)+IF(Analyse!$E$129="X",INDIRECT("'DATA - økonomi'!AI"&amp;4+15*$A53+4*$A53+14),0)</f>
        <v>0</v>
      </c>
      <c r="AJ53" s="42">
        <f ca="1">IF(Analyse!$E$3="X",INDIRECT("'DATA - økonomi'!AJ"&amp;4+15*$A53+4*$A53+0),0)+IF(Analyse!$E$4="X",INDIRECT("'DATA - økonomi'!AJ"&amp;4+15*$A53+4*$A53+1),0)+IF(Analyse!$E$104="X",INDIRECT("'DATA - økonomi'!AJ"&amp;4+15*$A53+4*$A53+2),0)+IF(Analyse!$E$105="X",INDIRECT("'DATA - økonomi'!AJ"&amp;4+15*$A53+4*$A53+3),0)+IF(Analyse!$E$106="X",INDIRECT("'DATA - økonomi'!AJ"&amp;4+15*$A53+4*$A53+4),0)+IF(Analyse!$E$107="X",INDIRECT("'DATA - økonomi'!AJ"&amp;4+15*$A53+4*$A53+5),0)+IF(Analyse!$E$108="X",INDIRECT("'DATA - økonomi'!AJ"&amp;4+15*$A53+4*$A53+6),0)+IF(Analyse!$E$109="X",INDIRECT("'DATA - økonomi'!AJ"&amp;4+15*$A53+4*$A53+7),0)+IF(Analyse!$E$110="X",INDIRECT("'DATA - økonomi'!AJ"&amp;4+15*$A53+4*$A53+8),0)+IF(Analyse!$E$111="X",INDIRECT("'DATA - økonomi'!AJ"&amp;4+15*$A53+4*$A53+9),0)+IF(Analyse!$E$112="X",INDIRECT("'DATA - økonomi'!AJ"&amp;4+15*$A53+4*$A53+10),0)+IF(Analyse!$E$115="X",INDIRECT("'DATA - økonomi'!AJ"&amp;4+15*$A53+4*$A53+11),0)+IF(Analyse!$E$116="X",INDIRECT("'DATA - økonomi'!AJ"&amp;4+15*$A53+4*$A53+12),0)+IF(Analyse!$E$117="X",INDIRECT("'DATA - økonomi'!AJ"&amp;4+15*$A53+4*$A53+13),0)+IF(Analyse!$E$129="X",INDIRECT("'DATA - økonomi'!AJ"&amp;4+15*$A53+4*$A53+14),0)</f>
        <v>0</v>
      </c>
      <c r="AK53" s="42">
        <f ca="1">IF(Analyse!$E$3="X",INDIRECT("'DATA - økonomi'!AK"&amp;4+15*$A53+4*$A53+0),0)+IF(Analyse!$E$4="X",INDIRECT("'DATA - økonomi'!AK"&amp;4+15*$A53+4*$A53+1),0)+IF(Analyse!$E$104="X",INDIRECT("'DATA - økonomi'!AK"&amp;4+15*$A53+4*$A53+2),0)+IF(Analyse!$E$105="X",INDIRECT("'DATA - økonomi'!AK"&amp;4+15*$A53+4*$A53+3),0)+IF(Analyse!$E$106="X",INDIRECT("'DATA - økonomi'!AK"&amp;4+15*$A53+4*$A53+4),0)+IF(Analyse!$E$107="X",INDIRECT("'DATA - økonomi'!AK"&amp;4+15*$A53+4*$A53+5),0)+IF(Analyse!$E$108="X",INDIRECT("'DATA - økonomi'!AK"&amp;4+15*$A53+4*$A53+6),0)+IF(Analyse!$E$109="X",INDIRECT("'DATA - økonomi'!AK"&amp;4+15*$A53+4*$A53+7),0)+IF(Analyse!$E$110="X",INDIRECT("'DATA - økonomi'!AK"&amp;4+15*$A53+4*$A53+8),0)+IF(Analyse!$E$111="X",INDIRECT("'DATA - økonomi'!AK"&amp;4+15*$A53+4*$A53+9),0)+IF(Analyse!$E$112="X",INDIRECT("'DATA - økonomi'!AK"&amp;4+15*$A53+4*$A53+10),0)+IF(Analyse!$E$115="X",INDIRECT("'DATA - økonomi'!AK"&amp;4+15*$A53+4*$A53+11),0)+IF(Analyse!$E$116="X",INDIRECT("'DATA - økonomi'!AK"&amp;4+15*$A53+4*$A53+12),0)+IF(Analyse!$E$117="X",INDIRECT("'DATA - økonomi'!AK"&amp;4+15*$A53+4*$A53+13),0)+IF(Analyse!$E$129="X",INDIRECT("'DATA - økonomi'!AK"&amp;4+15*$A53+4*$A53+14),0)</f>
        <v>0</v>
      </c>
      <c r="AL53" s="42">
        <f ca="1">IF(Analyse!$E$3="X",INDIRECT("'DATA - økonomi'!AL"&amp;4+15*$A53+4*$A53+0),0)+IF(Analyse!$E$4="X",INDIRECT("'DATA - økonomi'!AL"&amp;4+15*$A53+4*$A53+1),0)+IF(Analyse!$E$104="X",INDIRECT("'DATA - økonomi'!AL"&amp;4+15*$A53+4*$A53+2),0)+IF(Analyse!$E$105="X",INDIRECT("'DATA - økonomi'!AL"&amp;4+15*$A53+4*$A53+3),0)+IF(Analyse!$E$106="X",INDIRECT("'DATA - økonomi'!AL"&amp;4+15*$A53+4*$A53+4),0)+IF(Analyse!$E$107="X",INDIRECT("'DATA - økonomi'!AL"&amp;4+15*$A53+4*$A53+5),0)+IF(Analyse!$E$108="X",INDIRECT("'DATA - økonomi'!AL"&amp;4+15*$A53+4*$A53+6),0)+IF(Analyse!$E$109="X",INDIRECT("'DATA - økonomi'!AL"&amp;4+15*$A53+4*$A53+7),0)+IF(Analyse!$E$110="X",INDIRECT("'DATA - økonomi'!AL"&amp;4+15*$A53+4*$A53+8),0)+IF(Analyse!$E$111="X",INDIRECT("'DATA - økonomi'!AL"&amp;4+15*$A53+4*$A53+9),0)+IF(Analyse!$E$112="X",INDIRECT("'DATA - økonomi'!AL"&amp;4+15*$A53+4*$A53+10),0)+IF(Analyse!$E$115="X",INDIRECT("'DATA - økonomi'!AL"&amp;4+15*$A53+4*$A53+11),0)+IF(Analyse!$E$116="X",INDIRECT("'DATA - økonomi'!AL"&amp;4+15*$A53+4*$A53+12),0)+IF(Analyse!$E$117="X",INDIRECT("'DATA - økonomi'!AL"&amp;4+15*$A53+4*$A53+13),0)+IF(Analyse!$E$129="X",INDIRECT("'DATA - økonomi'!AL"&amp;4+15*$A53+4*$A53+14),0)</f>
        <v>0</v>
      </c>
      <c r="AM53" s="36"/>
      <c r="AN53" s="41" t="s">
        <v>61</v>
      </c>
      <c r="AO53" s="42">
        <f t="shared" ca="1" si="10"/>
        <v>35644.707000000002</v>
      </c>
      <c r="AP53" s="42">
        <f t="shared" ca="1" si="11"/>
        <v>35900.01</v>
      </c>
      <c r="AQ53" s="42">
        <f t="shared" ca="1" si="12"/>
        <v>35644.707000000002</v>
      </c>
      <c r="AR53" s="42">
        <f t="shared" ca="1" si="13"/>
        <v>35900.01</v>
      </c>
      <c r="AS53" s="42">
        <f t="shared" ca="1" si="14"/>
        <v>36282.42</v>
      </c>
      <c r="AT53" s="42">
        <f t="shared" ca="1" si="15"/>
        <v>36639.216</v>
      </c>
      <c r="AU53" s="42">
        <f t="shared" ca="1" si="16"/>
        <v>36666.49</v>
      </c>
      <c r="AV53" s="42">
        <f t="shared" ca="1" si="17"/>
        <v>36756.803999999996</v>
      </c>
      <c r="AW53" s="42">
        <f t="shared" ca="1" si="18"/>
        <v>36951.074999999997</v>
      </c>
      <c r="AX53" s="42">
        <f t="shared" ca="1" si="19"/>
        <v>37197.19</v>
      </c>
      <c r="AY53" s="36"/>
    </row>
    <row r="54" spans="1:51" x14ac:dyDescent="0.25">
      <c r="A54" s="38">
        <v>50</v>
      </c>
      <c r="B54" s="41" t="s">
        <v>62</v>
      </c>
      <c r="C54" s="42">
        <f ca="1">IF(Analyse!$E$3="X",INDIRECT("'DATA - økonomi'!C"&amp;4+15*$A54+4*$A54+0),0)+IF(Analyse!$E$4="X",INDIRECT("'DATA - økonomi'!C"&amp;4+15*$A54+4*$A54+1),0)+IF(Analyse!$E$104="X",INDIRECT("'DATA - økonomi'!C"&amp;4+15*$A54+4*$A54+2),0)+IF(Analyse!$E$105="X",INDIRECT("'DATA - økonomi'!C"&amp;4+15*$A54+4*$A54+3),0)+IF(Analyse!$E$106="X",INDIRECT("'DATA - økonomi'!C"&amp;4+15*$A54+4*$A54+4),0)+IF(Analyse!$E$107="X",INDIRECT("'DATA - økonomi'!C"&amp;4+15*$A54+4*$A54+5),0)+IF(Analyse!$E$108="X",INDIRECT("'DATA - økonomi'!C"&amp;4+15*$A54+4*$A54+6),0)+IF(Analyse!$E$109="X",INDIRECT("'DATA - økonomi'!C"&amp;4+15*$A54+4*$A54+7),0)+IF(Analyse!$E$110="X",INDIRECT("'DATA - økonomi'!C"&amp;4+15*$A54+4*$A54+8),0)+IF(Analyse!$E$111="X",INDIRECT("'DATA - økonomi'!C"&amp;4+15*$A54+4*$A54+9),0)+IF(Analyse!$E$112="X",INDIRECT("'DATA - økonomi'!C"&amp;4+15*$A54+4*$A54+10),0)+IF(Analyse!$E$115="X",INDIRECT("'DATA - økonomi'!C"&amp;4+15*$A54+4*$A54+11),0)+IF(Analyse!$E$116="X",INDIRECT("'DATA - økonomi'!C"&amp;4+15*$A54+4*$A54+12),0)+IF(Analyse!$E$117="X",INDIRECT("'DATA - økonomi'!C"&amp;4+15*$A54+4*$A54+13),0)+IF(Analyse!$E$129="X",INDIRECT("'DATA - økonomi'!C"&amp;4+15*$A54+4*$A54+14),0)</f>
        <v>0</v>
      </c>
      <c r="D54" s="42">
        <f ca="1">IF(Analyse!$E$3="X",INDIRECT("'DATA - økonomi'!D"&amp;4+15*$A54+4*$A54+0),0)+IF(Analyse!$E$4="X",INDIRECT("'DATA - økonomi'!D"&amp;4+15*$A54+4*$A54+1),0)+IF(Analyse!$E$104="X",INDIRECT("'DATA - økonomi'!D"&amp;4+15*$A54+4*$A54+2),0)+IF(Analyse!$E$105="X",INDIRECT("'DATA - økonomi'!D"&amp;4+15*$A54+4*$A54+3),0)+IF(Analyse!$E$106="X",INDIRECT("'DATA - økonomi'!D"&amp;4+15*$A54+4*$A54+4),0)+IF(Analyse!$E$107="X",INDIRECT("'DATA - økonomi'!D"&amp;4+15*$A54+4*$A54+5),0)+IF(Analyse!$E$108="X",INDIRECT("'DATA - økonomi'!D"&amp;4+15*$A54+4*$A54+6),0)+IF(Analyse!$E$109="X",INDIRECT("'DATA - økonomi'!D"&amp;4+15*$A54+4*$A54+7),0)+IF(Analyse!$E$110="X",INDIRECT("'DATA - økonomi'!D"&amp;4+15*$A54+4*$A54+8),0)+IF(Analyse!$E$111="X",INDIRECT("'DATA - økonomi'!D"&amp;4+15*$A54+4*$A54+9),0)+IF(Analyse!$E$112="X",INDIRECT("'DATA - økonomi'!D"&amp;4+15*$A54+4*$A54+10),0)+IF(Analyse!$E$115="X",INDIRECT("'DATA - økonomi'!D"&amp;4+15*$A54+4*$A54+11),0)+IF(Analyse!$E$116="X",INDIRECT("'DATA - økonomi'!D"&amp;4+15*$A54+4*$A54+12),0)+IF(Analyse!$E$117="X",INDIRECT("'DATA - økonomi'!D"&amp;4+15*$A54+4*$A54+13),0)+IF(Analyse!$E$129="X",INDIRECT("'DATA - økonomi'!D"&amp;4+15*$A54+4*$A54+14),0)</f>
        <v>0</v>
      </c>
      <c r="E54" s="42">
        <f ca="1">IF(Analyse!$E$3="X",INDIRECT("'DATA - økonomi'!E"&amp;4+15*$A54+4*$A54+0),0)+IF(Analyse!$E$4="X",INDIRECT("'DATA - økonomi'!E"&amp;4+15*$A54+4*$A54+1),0)+IF(Analyse!$E$104="X",INDIRECT("'DATA - økonomi'!E"&amp;4+15*$A54+4*$A54+2),0)+IF(Analyse!$E$105="X",INDIRECT("'DATA - økonomi'!E"&amp;4+15*$A54+4*$A54+3),0)+IF(Analyse!$E$106="X",INDIRECT("'DATA - økonomi'!E"&amp;4+15*$A54+4*$A54+4),0)+IF(Analyse!$E$107="X",INDIRECT("'DATA - økonomi'!E"&amp;4+15*$A54+4*$A54+5),0)+IF(Analyse!$E$108="X",INDIRECT("'DATA - økonomi'!E"&amp;4+15*$A54+4*$A54+6),0)+IF(Analyse!$E$109="X",INDIRECT("'DATA - økonomi'!E"&amp;4+15*$A54+4*$A54+7),0)+IF(Analyse!$E$110="X",INDIRECT("'DATA - økonomi'!E"&amp;4+15*$A54+4*$A54+8),0)+IF(Analyse!$E$111="X",INDIRECT("'DATA - økonomi'!E"&amp;4+15*$A54+4*$A54+9),0)+IF(Analyse!$E$112="X",INDIRECT("'DATA - økonomi'!E"&amp;4+15*$A54+4*$A54+10),0)+IF(Analyse!$E$115="X",INDIRECT("'DATA - økonomi'!E"&amp;4+15*$A54+4*$A54+11),0)+IF(Analyse!$E$116="X",INDIRECT("'DATA - økonomi'!E"&amp;4+15*$A54+4*$A54+12),0)+IF(Analyse!$E$117="X",INDIRECT("'DATA - økonomi'!E"&amp;4+15*$A54+4*$A54+13),0)+IF(Analyse!$E$129="X",INDIRECT("'DATA - økonomi'!E"&amp;4+15*$A54+4*$A54+14),0)</f>
        <v>0</v>
      </c>
      <c r="F54" s="42">
        <f ca="1">IF(Analyse!$E$3="X",INDIRECT("'DATA - økonomi'!F"&amp;4+15*$A54+4*$A54+0),0)+IF(Analyse!$E$4="X",INDIRECT("'DATA - økonomi'!F"&amp;4+15*$A54+4*$A54+1),0)+IF(Analyse!$E$104="X",INDIRECT("'DATA - økonomi'!F"&amp;4+15*$A54+4*$A54+2),0)+IF(Analyse!$E$105="X",INDIRECT("'DATA - økonomi'!F"&amp;4+15*$A54+4*$A54+3),0)+IF(Analyse!$E$106="X",INDIRECT("'DATA - økonomi'!F"&amp;4+15*$A54+4*$A54+4),0)+IF(Analyse!$E$107="X",INDIRECT("'DATA - økonomi'!F"&amp;4+15*$A54+4*$A54+5),0)+IF(Analyse!$E$108="X",INDIRECT("'DATA - økonomi'!F"&amp;4+15*$A54+4*$A54+6),0)+IF(Analyse!$E$109="X",INDIRECT("'DATA - økonomi'!F"&amp;4+15*$A54+4*$A54+7),0)+IF(Analyse!$E$110="X",INDIRECT("'DATA - økonomi'!F"&amp;4+15*$A54+4*$A54+8),0)+IF(Analyse!$E$111="X",INDIRECT("'DATA - økonomi'!F"&amp;4+15*$A54+4*$A54+9),0)+IF(Analyse!$E$112="X",INDIRECT("'DATA - økonomi'!F"&amp;4+15*$A54+4*$A54+10),0)+IF(Analyse!$E$115="X",INDIRECT("'DATA - økonomi'!F"&amp;4+15*$A54+4*$A54+11),0)+IF(Analyse!$E$116="X",INDIRECT("'DATA - økonomi'!F"&amp;4+15*$A54+4*$A54+12),0)+IF(Analyse!$E$117="X",INDIRECT("'DATA - økonomi'!F"&amp;4+15*$A54+4*$A54+13),0)+IF(Analyse!$E$129="X",INDIRECT("'DATA - økonomi'!F"&amp;4+15*$A54+4*$A54+14),0)</f>
        <v>0</v>
      </c>
      <c r="G54" s="42">
        <f ca="1">IF(Analyse!$E$3="X",INDIRECT("'DATA - økonomi'!G"&amp;4+15*$A54+4*$A54+0),0)+IF(Analyse!$E$4="X",INDIRECT("'DATA - økonomi'!G"&amp;4+15*$A54+4*$A54+1),0)+IF(Analyse!$E$104="X",INDIRECT("'DATA - økonomi'!G"&amp;4+15*$A54+4*$A54+2),0)+IF(Analyse!$E$105="X",INDIRECT("'DATA - økonomi'!G"&amp;4+15*$A54+4*$A54+3),0)+IF(Analyse!$E$106="X",INDIRECT("'DATA - økonomi'!G"&amp;4+15*$A54+4*$A54+4),0)+IF(Analyse!$E$107="X",INDIRECT("'DATA - økonomi'!G"&amp;4+15*$A54+4*$A54+5),0)+IF(Analyse!$E$108="X",INDIRECT("'DATA - økonomi'!G"&amp;4+15*$A54+4*$A54+6),0)+IF(Analyse!$E$109="X",INDIRECT("'DATA - økonomi'!G"&amp;4+15*$A54+4*$A54+7),0)+IF(Analyse!$E$110="X",INDIRECT("'DATA - økonomi'!G"&amp;4+15*$A54+4*$A54+8),0)+IF(Analyse!$E$111="X",INDIRECT("'DATA - økonomi'!G"&amp;4+15*$A54+4*$A54+9),0)+IF(Analyse!$E$112="X",INDIRECT("'DATA - økonomi'!G"&amp;4+15*$A54+4*$A54+10),0)+IF(Analyse!$E$115="X",INDIRECT("'DATA - økonomi'!G"&amp;4+15*$A54+4*$A54+11),0)+IF(Analyse!$E$116="X",INDIRECT("'DATA - økonomi'!G"&amp;4+15*$A54+4*$A54+12),0)+IF(Analyse!$E$117="X",INDIRECT("'DATA - økonomi'!G"&amp;4+15*$A54+4*$A54+13),0)+IF(Analyse!$E$129="X",INDIRECT("'DATA - økonomi'!G"&amp;4+15*$A54+4*$A54+14),0)</f>
        <v>0</v>
      </c>
      <c r="H54" s="42">
        <f ca="1">IF(Analyse!$E$3="X",INDIRECT("'DATA - økonomi'!H"&amp;4+15*$A54+4*$A54+0),0)+IF(Analyse!$E$4="X",INDIRECT("'DATA - økonomi'!H"&amp;4+15*$A54+4*$A54+1),0)+IF(Analyse!$E$104="X",INDIRECT("'DATA - økonomi'!H"&amp;4+15*$A54+4*$A54+2),0)+IF(Analyse!$E$105="X",INDIRECT("'DATA - økonomi'!H"&amp;4+15*$A54+4*$A54+3),0)+IF(Analyse!$E$106="X",INDIRECT("'DATA - økonomi'!H"&amp;4+15*$A54+4*$A54+4),0)+IF(Analyse!$E$107="X",INDIRECT("'DATA - økonomi'!H"&amp;4+15*$A54+4*$A54+5),0)+IF(Analyse!$E$108="X",INDIRECT("'DATA - økonomi'!H"&amp;4+15*$A54+4*$A54+6),0)+IF(Analyse!$E$109="X",INDIRECT("'DATA - økonomi'!H"&amp;4+15*$A54+4*$A54+7),0)+IF(Analyse!$E$110="X",INDIRECT("'DATA - økonomi'!H"&amp;4+15*$A54+4*$A54+8),0)+IF(Analyse!$E$111="X",INDIRECT("'DATA - økonomi'!H"&amp;4+15*$A54+4*$A54+9),0)+IF(Analyse!$E$112="X",INDIRECT("'DATA - økonomi'!H"&amp;4+15*$A54+4*$A54+10),0)+IF(Analyse!$E$115="X",INDIRECT("'DATA - økonomi'!H"&amp;4+15*$A54+4*$A54+11),0)+IF(Analyse!$E$116="X",INDIRECT("'DATA - økonomi'!H"&amp;4+15*$A54+4*$A54+12),0)+IF(Analyse!$E$117="X",INDIRECT("'DATA - økonomi'!H"&amp;4+15*$A54+4*$A54+13),0)+IF(Analyse!$E$129="X",INDIRECT("'DATA - økonomi'!H"&amp;4+15*$A54+4*$A54+14),0)</f>
        <v>0</v>
      </c>
      <c r="I54" s="42">
        <f ca="1">IF(Analyse!$E$3="X",INDIRECT("'DATA - økonomi'!I"&amp;4+15*$A54+4*$A54+0),0)+IF(Analyse!$E$4="X",INDIRECT("'DATA - økonomi'!I"&amp;4+15*$A54+4*$A54+1),0)+IF(Analyse!$E$104="X",INDIRECT("'DATA - økonomi'!I"&amp;4+15*$A54+4*$A54+2),0)+IF(Analyse!$E$105="X",INDIRECT("'DATA - økonomi'!I"&amp;4+15*$A54+4*$A54+3),0)+IF(Analyse!$E$106="X",INDIRECT("'DATA - økonomi'!I"&amp;4+15*$A54+4*$A54+4),0)+IF(Analyse!$E$107="X",INDIRECT("'DATA - økonomi'!I"&amp;4+15*$A54+4*$A54+5),0)+IF(Analyse!$E$108="X",INDIRECT("'DATA - økonomi'!I"&amp;4+15*$A54+4*$A54+6),0)+IF(Analyse!$E$109="X",INDIRECT("'DATA - økonomi'!I"&amp;4+15*$A54+4*$A54+7),0)+IF(Analyse!$E$110="X",INDIRECT("'DATA - økonomi'!I"&amp;4+15*$A54+4*$A54+8),0)+IF(Analyse!$E$111="X",INDIRECT("'DATA - økonomi'!I"&amp;4+15*$A54+4*$A54+9),0)+IF(Analyse!$E$112="X",INDIRECT("'DATA - økonomi'!I"&amp;4+15*$A54+4*$A54+10),0)+IF(Analyse!$E$115="X",INDIRECT("'DATA - økonomi'!I"&amp;4+15*$A54+4*$A54+11),0)+IF(Analyse!$E$116="X",INDIRECT("'DATA - økonomi'!I"&amp;4+15*$A54+4*$A54+12),0)+IF(Analyse!$E$117="X",INDIRECT("'DATA - økonomi'!I"&amp;4+15*$A54+4*$A54+13),0)+IF(Analyse!$E$129="X",INDIRECT("'DATA - økonomi'!I"&amp;4+15*$A54+4*$A54+14),0)</f>
        <v>0</v>
      </c>
      <c r="J54" s="42">
        <f ca="1">IF(Analyse!$E$3="X",INDIRECT("'DATA - økonomi'!J"&amp;4+15*$A54+4*$A54+0),0)+IF(Analyse!$E$4="X",INDIRECT("'DATA - økonomi'!J"&amp;4+15*$A54+4*$A54+1),0)+IF(Analyse!$E$104="X",INDIRECT("'DATA - økonomi'!J"&amp;4+15*$A54+4*$A54+2),0)+IF(Analyse!$E$105="X",INDIRECT("'DATA - økonomi'!J"&amp;4+15*$A54+4*$A54+3),0)+IF(Analyse!$E$106="X",INDIRECT("'DATA - økonomi'!J"&amp;4+15*$A54+4*$A54+4),0)+IF(Analyse!$E$107="X",INDIRECT("'DATA - økonomi'!J"&amp;4+15*$A54+4*$A54+5),0)+IF(Analyse!$E$108="X",INDIRECT("'DATA - økonomi'!J"&amp;4+15*$A54+4*$A54+6),0)+IF(Analyse!$E$109="X",INDIRECT("'DATA - økonomi'!J"&amp;4+15*$A54+4*$A54+7),0)+IF(Analyse!$E$110="X",INDIRECT("'DATA - økonomi'!J"&amp;4+15*$A54+4*$A54+8),0)+IF(Analyse!$E$111="X",INDIRECT("'DATA - økonomi'!J"&amp;4+15*$A54+4*$A54+9),0)+IF(Analyse!$E$112="X",INDIRECT("'DATA - økonomi'!J"&amp;4+15*$A54+4*$A54+10),0)+IF(Analyse!$E$115="X",INDIRECT("'DATA - økonomi'!J"&amp;4+15*$A54+4*$A54+11),0)+IF(Analyse!$E$116="X",INDIRECT("'DATA - økonomi'!J"&amp;4+15*$A54+4*$A54+12),0)+IF(Analyse!$E$117="X",INDIRECT("'DATA - økonomi'!J"&amp;4+15*$A54+4*$A54+13),0)+IF(Analyse!$E$129="X",INDIRECT("'DATA - økonomi'!J"&amp;4+15*$A54+4*$A54+14),0)</f>
        <v>0</v>
      </c>
      <c r="K54" s="42">
        <f ca="1">IF(Analyse!$E$3="X",INDIRECT("'DATA - økonomi'!K"&amp;4+15*$A54+4*$A54+0),0)+IF(Analyse!$E$4="X",INDIRECT("'DATA - økonomi'!K"&amp;4+15*$A54+4*$A54+1),0)+IF(Analyse!$E$104="X",INDIRECT("'DATA - økonomi'!K"&amp;4+15*$A54+4*$A54+2),0)+IF(Analyse!$E$105="X",INDIRECT("'DATA - økonomi'!K"&amp;4+15*$A54+4*$A54+3),0)+IF(Analyse!$E$106="X",INDIRECT("'DATA - økonomi'!K"&amp;4+15*$A54+4*$A54+4),0)+IF(Analyse!$E$107="X",INDIRECT("'DATA - økonomi'!K"&amp;4+15*$A54+4*$A54+5),0)+IF(Analyse!$E$108="X",INDIRECT("'DATA - økonomi'!K"&amp;4+15*$A54+4*$A54+6),0)+IF(Analyse!$E$109="X",INDIRECT("'DATA - økonomi'!K"&amp;4+15*$A54+4*$A54+7),0)+IF(Analyse!$E$110="X",INDIRECT("'DATA - økonomi'!K"&amp;4+15*$A54+4*$A54+8),0)+IF(Analyse!$E$111="X",INDIRECT("'DATA - økonomi'!K"&amp;4+15*$A54+4*$A54+9),0)+IF(Analyse!$E$112="X",INDIRECT("'DATA - økonomi'!K"&amp;4+15*$A54+4*$A54+10),0)+IF(Analyse!$E$115="X",INDIRECT("'DATA - økonomi'!K"&amp;4+15*$A54+4*$A54+11),0)+IF(Analyse!$E$116="X",INDIRECT("'DATA - økonomi'!K"&amp;4+15*$A54+4*$A54+12),0)+IF(Analyse!$E$117="X",INDIRECT("'DATA - økonomi'!K"&amp;4+15*$A54+4*$A54+13),0)+IF(Analyse!$E$129="X",INDIRECT("'DATA - økonomi'!K"&amp;4+15*$A54+4*$A54+14),0)</f>
        <v>0</v>
      </c>
      <c r="L54" s="42">
        <f ca="1">IF(Analyse!$E$3="X",INDIRECT("'DATA - økonomi'!L"&amp;4+15*$A54+4*$A54+0),0)+IF(Analyse!$E$4="X",INDIRECT("'DATA - økonomi'!L"&amp;4+15*$A54+4*$A54+1),0)+IF(Analyse!$E$104="X",INDIRECT("'DATA - økonomi'!L"&amp;4+15*$A54+4*$A54+2),0)+IF(Analyse!$E$105="X",INDIRECT("'DATA - økonomi'!L"&amp;4+15*$A54+4*$A54+3),0)+IF(Analyse!$E$106="X",INDIRECT("'DATA - økonomi'!L"&amp;4+15*$A54+4*$A54+4),0)+IF(Analyse!$E$107="X",INDIRECT("'DATA - økonomi'!L"&amp;4+15*$A54+4*$A54+5),0)+IF(Analyse!$E$108="X",INDIRECT("'DATA - økonomi'!L"&amp;4+15*$A54+4*$A54+6),0)+IF(Analyse!$E$109="X",INDIRECT("'DATA - økonomi'!L"&amp;4+15*$A54+4*$A54+7),0)+IF(Analyse!$E$110="X",INDIRECT("'DATA - økonomi'!L"&amp;4+15*$A54+4*$A54+8),0)+IF(Analyse!$E$111="X",INDIRECT("'DATA - økonomi'!L"&amp;4+15*$A54+4*$A54+9),0)+IF(Analyse!$E$112="X",INDIRECT("'DATA - økonomi'!L"&amp;4+15*$A54+4*$A54+10),0)+IF(Analyse!$E$115="X",INDIRECT("'DATA - økonomi'!L"&amp;4+15*$A54+4*$A54+11),0)+IF(Analyse!$E$116="X",INDIRECT("'DATA - økonomi'!L"&amp;4+15*$A54+4*$A54+12),0)+IF(Analyse!$E$117="X",INDIRECT("'DATA - økonomi'!L"&amp;4+15*$A54+4*$A54+13),0)+IF(Analyse!$E$129="X",INDIRECT("'DATA - økonomi'!L"&amp;4+15*$A54+4*$A54+14),0)</f>
        <v>0</v>
      </c>
      <c r="M54" s="42">
        <f ca="1">IF(Analyse!$E$3="X",INDIRECT("'DATA - økonomi'!M"&amp;4+15*$A54+4*$A54+0),0)+IF(Analyse!$E$4="X",INDIRECT("'DATA - økonomi'!M"&amp;4+15*$A54+4*$A54+1),0)+IF(Analyse!$E$104="X",INDIRECT("'DATA - økonomi'!M"&amp;4+15*$A54+4*$A54+2),0)+IF(Analyse!$E$105="X",INDIRECT("'DATA - økonomi'!M"&amp;4+15*$A54+4*$A54+3),0)+IF(Analyse!$E$106="X",INDIRECT("'DATA - økonomi'!M"&amp;4+15*$A54+4*$A54+4),0)+IF(Analyse!$E$107="X",INDIRECT("'DATA - økonomi'!M"&amp;4+15*$A54+4*$A54+5),0)+IF(Analyse!$E$108="X",INDIRECT("'DATA - økonomi'!M"&amp;4+15*$A54+4*$A54+6),0)+IF(Analyse!$E$109="X",INDIRECT("'DATA - økonomi'!M"&amp;4+15*$A54+4*$A54+7),0)+IF(Analyse!$E$110="X",INDIRECT("'DATA - økonomi'!M"&amp;4+15*$A54+4*$A54+8),0)+IF(Analyse!$E$111="X",INDIRECT("'DATA - økonomi'!M"&amp;4+15*$A54+4*$A54+9),0)+IF(Analyse!$E$112="X",INDIRECT("'DATA - økonomi'!M"&amp;4+15*$A54+4*$A54+10),0)+IF(Analyse!$E$115="X",INDIRECT("'DATA - økonomi'!M"&amp;4+15*$A54+4*$A54+11),0)+IF(Analyse!$E$116="X",INDIRECT("'DATA - økonomi'!M"&amp;4+15*$A54+4*$A54+12),0)+IF(Analyse!$E$117="X",INDIRECT("'DATA - økonomi'!M"&amp;4+15*$A54+4*$A54+13),0)+IF(Analyse!$E$129="X",INDIRECT("'DATA - økonomi'!M"&amp;4+15*$A54+4*$A54+14),0)</f>
        <v>0</v>
      </c>
      <c r="N54" s="38"/>
      <c r="O54" s="41" t="s">
        <v>62</v>
      </c>
      <c r="P54" s="42">
        <f ca="1">IF(Analyse!$E$3="X",INDIRECT("'DATA - økonomi'!P"&amp;4+15*$A54+4*$A54+0),0)+IF(Analyse!$E$4="X",INDIRECT("'DATA - økonomi'!P"&amp;4+15*$A54+4*$A54+1),0)+IF(Analyse!$E$104="X",INDIRECT("'DATA - økonomi'!P"&amp;4+15*$A54+4*$A54+2),0)+IF(Analyse!$E$105="X",INDIRECT("'DATA - økonomi'!P"&amp;4+15*$A54+4*$A54+3),0)+IF(Analyse!$E$106="X",INDIRECT("'DATA - økonomi'!P"&amp;4+15*$A54+4*$A54+4),0)+IF(Analyse!$E$107="X",INDIRECT("'DATA - økonomi'!P"&amp;4+15*$A54+4*$A54+5),0)+IF(Analyse!$E$108="X",INDIRECT("'DATA - økonomi'!P"&amp;4+15*$A54+4*$A54+6),0)+IF(Analyse!$E$109="X",INDIRECT("'DATA - økonomi'!P"&amp;4+15*$A54+4*$A54+7),0)+IF(Analyse!$E$110="X",INDIRECT("'DATA - økonomi'!P"&amp;4+15*$A54+4*$A54+8),0)+IF(Analyse!$E$111="X",INDIRECT("'DATA - økonomi'!P"&amp;4+15*$A54+4*$A54+9),0)+IF(Analyse!$E$112="X",INDIRECT("'DATA - økonomi'!P"&amp;4+15*$A54+4*$A54+10),0)+IF(Analyse!$E$115="X",INDIRECT("'DATA - økonomi'!P"&amp;4+15*$A54+4*$A54+11),0)+IF(Analyse!$E$116="X",INDIRECT("'DATA - økonomi'!P"&amp;4+15*$A54+4*$A54+12),0)+IF(Analyse!$E$117="X",INDIRECT("'DATA - økonomi'!P"&amp;4+15*$A54+4*$A54+13),0)+IF(Analyse!$E$129="X",INDIRECT("'DATA - økonomi'!P"&amp;4+15*$A54+4*$A54+14),0)</f>
        <v>0</v>
      </c>
      <c r="Q54" s="42">
        <f ca="1">IF(Analyse!$E$3="X",INDIRECT("'DATA - økonomi'!Q"&amp;4+15*$A54+4*$A54+0),0)+IF(Analyse!$E$4="X",INDIRECT("'DATA - økonomi'!Q"&amp;4+15*$A54+4*$A54+1),0)+IF(Analyse!$E$104="X",INDIRECT("'DATA - økonomi'!Q"&amp;4+15*$A54+4*$A54+2),0)+IF(Analyse!$E$105="X",INDIRECT("'DATA - økonomi'!Q"&amp;4+15*$A54+4*$A54+3),0)+IF(Analyse!$E$106="X",INDIRECT("'DATA - økonomi'!Q"&amp;4+15*$A54+4*$A54+4),0)+IF(Analyse!$E$107="X",INDIRECT("'DATA - økonomi'!Q"&amp;4+15*$A54+4*$A54+5),0)+IF(Analyse!$E$108="X",INDIRECT("'DATA - økonomi'!Q"&amp;4+15*$A54+4*$A54+6),0)+IF(Analyse!$E$109="X",INDIRECT("'DATA - økonomi'!Q"&amp;4+15*$A54+4*$A54+7),0)+IF(Analyse!$E$110="X",INDIRECT("'DATA - økonomi'!Q"&amp;4+15*$A54+4*$A54+8),0)+IF(Analyse!$E$111="X",INDIRECT("'DATA - økonomi'!Q"&amp;4+15*$A54+4*$A54+9),0)+IF(Analyse!$E$112="X",INDIRECT("'DATA - økonomi'!Q"&amp;4+15*$A54+4*$A54+10),0)+IF(Analyse!$E$115="X",INDIRECT("'DATA - økonomi'!Q"&amp;4+15*$A54+4*$A54+11),0)+IF(Analyse!$E$116="X",INDIRECT("'DATA - økonomi'!Q"&amp;4+15*$A54+4*$A54+12),0)+IF(Analyse!$E$117="X",INDIRECT("'DATA - økonomi'!Q"&amp;4+15*$A54+4*$A54+13),0)+IF(Analyse!$E$129="X",INDIRECT("'DATA - økonomi'!Q"&amp;4+15*$A54+4*$A54+14),0)</f>
        <v>0</v>
      </c>
      <c r="R54" s="42">
        <f ca="1">IF(Analyse!$E$3="X",INDIRECT("'DATA - økonomi'!R"&amp;4+15*$A54+4*$A54+0),0)+IF(Analyse!$E$4="X",INDIRECT("'DATA - økonomi'!R"&amp;4+15*$A54+4*$A54+1),0)+IF(Analyse!$E$104="X",INDIRECT("'DATA - økonomi'!R"&amp;4+15*$A54+4*$A54+2),0)+IF(Analyse!$E$105="X",INDIRECT("'DATA - økonomi'!R"&amp;4+15*$A54+4*$A54+3),0)+IF(Analyse!$E$106="X",INDIRECT("'DATA - økonomi'!R"&amp;4+15*$A54+4*$A54+4),0)+IF(Analyse!$E$107="X",INDIRECT("'DATA - økonomi'!R"&amp;4+15*$A54+4*$A54+5),0)+IF(Analyse!$E$108="X",INDIRECT("'DATA - økonomi'!R"&amp;4+15*$A54+4*$A54+6),0)+IF(Analyse!$E$109="X",INDIRECT("'DATA - økonomi'!R"&amp;4+15*$A54+4*$A54+7),0)+IF(Analyse!$E$110="X",INDIRECT("'DATA - økonomi'!R"&amp;4+15*$A54+4*$A54+8),0)+IF(Analyse!$E$111="X",INDIRECT("'DATA - økonomi'!R"&amp;4+15*$A54+4*$A54+9),0)+IF(Analyse!$E$112="X",INDIRECT("'DATA - økonomi'!R"&amp;4+15*$A54+4*$A54+10),0)+IF(Analyse!$E$115="X",INDIRECT("'DATA - økonomi'!R"&amp;4+15*$A54+4*$A54+11),0)+IF(Analyse!$E$116="X",INDIRECT("'DATA - økonomi'!R"&amp;4+15*$A54+4*$A54+12),0)+IF(Analyse!$E$117="X",INDIRECT("'DATA - økonomi'!R"&amp;4+15*$A54+4*$A54+13),0)+IF(Analyse!$E$129="X",INDIRECT("'DATA - økonomi'!R"&amp;4+15*$A54+4*$A54+14),0)</f>
        <v>0</v>
      </c>
      <c r="S54" s="42">
        <f ca="1">IF(Analyse!$E$3="X",INDIRECT("'DATA - økonomi'!S"&amp;4+15*$A54+4*$A54+0),0)+IF(Analyse!$E$4="X",INDIRECT("'DATA - økonomi'!S"&amp;4+15*$A54+4*$A54+1),0)+IF(Analyse!$E$104="X",INDIRECT("'DATA - økonomi'!S"&amp;4+15*$A54+4*$A54+2),0)+IF(Analyse!$E$105="X",INDIRECT("'DATA - økonomi'!S"&amp;4+15*$A54+4*$A54+3),0)+IF(Analyse!$E$106="X",INDIRECT("'DATA - økonomi'!S"&amp;4+15*$A54+4*$A54+4),0)+IF(Analyse!$E$107="X",INDIRECT("'DATA - økonomi'!S"&amp;4+15*$A54+4*$A54+5),0)+IF(Analyse!$E$108="X",INDIRECT("'DATA - økonomi'!S"&amp;4+15*$A54+4*$A54+6),0)+IF(Analyse!$E$109="X",INDIRECT("'DATA - økonomi'!S"&amp;4+15*$A54+4*$A54+7),0)+IF(Analyse!$E$110="X",INDIRECT("'DATA - økonomi'!S"&amp;4+15*$A54+4*$A54+8),0)+IF(Analyse!$E$111="X",INDIRECT("'DATA - økonomi'!S"&amp;4+15*$A54+4*$A54+9),0)+IF(Analyse!$E$112="X",INDIRECT("'DATA - økonomi'!S"&amp;4+15*$A54+4*$A54+10),0)+IF(Analyse!$E$115="X",INDIRECT("'DATA - økonomi'!S"&amp;4+15*$A54+4*$A54+11),0)+IF(Analyse!$E$116="X",INDIRECT("'DATA - økonomi'!S"&amp;4+15*$A54+4*$A54+12),0)+IF(Analyse!$E$117="X",INDIRECT("'DATA - økonomi'!S"&amp;4+15*$A54+4*$A54+13),0)+IF(Analyse!$E$129="X",INDIRECT("'DATA - økonomi'!S"&amp;4+15*$A54+4*$A54+14),0)</f>
        <v>0</v>
      </c>
      <c r="T54" s="42">
        <f ca="1">IF(Analyse!$E$3="X",INDIRECT("'DATA - økonomi'!T"&amp;4+15*$A54+4*$A54+0),0)+IF(Analyse!$E$4="X",INDIRECT("'DATA - økonomi'!T"&amp;4+15*$A54+4*$A54+1),0)+IF(Analyse!$E$104="X",INDIRECT("'DATA - økonomi'!T"&amp;4+15*$A54+4*$A54+2),0)+IF(Analyse!$E$105="X",INDIRECT("'DATA - økonomi'!T"&amp;4+15*$A54+4*$A54+3),0)+IF(Analyse!$E$106="X",INDIRECT("'DATA - økonomi'!T"&amp;4+15*$A54+4*$A54+4),0)+IF(Analyse!$E$107="X",INDIRECT("'DATA - økonomi'!T"&amp;4+15*$A54+4*$A54+5),0)+IF(Analyse!$E$108="X",INDIRECT("'DATA - økonomi'!T"&amp;4+15*$A54+4*$A54+6),0)+IF(Analyse!$E$109="X",INDIRECT("'DATA - økonomi'!T"&amp;4+15*$A54+4*$A54+7),0)+IF(Analyse!$E$110="X",INDIRECT("'DATA - økonomi'!T"&amp;4+15*$A54+4*$A54+8),0)+IF(Analyse!$E$111="X",INDIRECT("'DATA - økonomi'!T"&amp;4+15*$A54+4*$A54+9),0)+IF(Analyse!$E$112="X",INDIRECT("'DATA - økonomi'!T"&amp;4+15*$A54+4*$A54+10),0)+IF(Analyse!$E$115="X",INDIRECT("'DATA - økonomi'!T"&amp;4+15*$A54+4*$A54+11),0)+IF(Analyse!$E$116="X",INDIRECT("'DATA - økonomi'!T"&amp;4+15*$A54+4*$A54+12),0)+IF(Analyse!$E$117="X",INDIRECT("'DATA - økonomi'!T"&amp;4+15*$A54+4*$A54+13),0)+IF(Analyse!$E$129="X",INDIRECT("'DATA - økonomi'!T"&amp;4+15*$A54+4*$A54+14),0)</f>
        <v>0</v>
      </c>
      <c r="U54" s="42">
        <f ca="1">IF(Analyse!$E$3="X",INDIRECT("'DATA - økonomi'!U"&amp;4+15*$A54+4*$A54+0),0)+IF(Analyse!$E$4="X",INDIRECT("'DATA - økonomi'!U"&amp;4+15*$A54+4*$A54+1),0)+IF(Analyse!$E$104="X",INDIRECT("'DATA - økonomi'!U"&amp;4+15*$A54+4*$A54+2),0)+IF(Analyse!$E$105="X",INDIRECT("'DATA - økonomi'!U"&amp;4+15*$A54+4*$A54+3),0)+IF(Analyse!$E$106="X",INDIRECT("'DATA - økonomi'!U"&amp;4+15*$A54+4*$A54+4),0)+IF(Analyse!$E$107="X",INDIRECT("'DATA - økonomi'!U"&amp;4+15*$A54+4*$A54+5),0)+IF(Analyse!$E$108="X",INDIRECT("'DATA - økonomi'!U"&amp;4+15*$A54+4*$A54+6),0)+IF(Analyse!$E$109="X",INDIRECT("'DATA - økonomi'!U"&amp;4+15*$A54+4*$A54+7),0)+IF(Analyse!$E$110="X",INDIRECT("'DATA - økonomi'!U"&amp;4+15*$A54+4*$A54+8),0)+IF(Analyse!$E$111="X",INDIRECT("'DATA - økonomi'!U"&amp;4+15*$A54+4*$A54+9),0)+IF(Analyse!$E$112="X",INDIRECT("'DATA - økonomi'!U"&amp;4+15*$A54+4*$A54+10),0)+IF(Analyse!$E$115="X",INDIRECT("'DATA - økonomi'!U"&amp;4+15*$A54+4*$A54+11),0)+IF(Analyse!$E$116="X",INDIRECT("'DATA - økonomi'!U"&amp;4+15*$A54+4*$A54+12),0)+IF(Analyse!$E$117="X",INDIRECT("'DATA - økonomi'!U"&amp;4+15*$A54+4*$A54+13),0)+IF(Analyse!$E$129="X",INDIRECT("'DATA - økonomi'!U"&amp;4+15*$A54+4*$A54+14),0)</f>
        <v>0</v>
      </c>
      <c r="V54" s="42">
        <f ca="1">IF(Analyse!$E$3="X",INDIRECT("'DATA - økonomi'!V"&amp;4+15*$A54+4*$A54+0),0)+IF(Analyse!$E$4="X",INDIRECT("'DATA - økonomi'!V"&amp;4+15*$A54+4*$A54+1),0)+IF(Analyse!$E$104="X",INDIRECT("'DATA - økonomi'!V"&amp;4+15*$A54+4*$A54+2),0)+IF(Analyse!$E$105="X",INDIRECT("'DATA - økonomi'!V"&amp;4+15*$A54+4*$A54+3),0)+IF(Analyse!$E$106="X",INDIRECT("'DATA - økonomi'!V"&amp;4+15*$A54+4*$A54+4),0)+IF(Analyse!$E$107="X",INDIRECT("'DATA - økonomi'!V"&amp;4+15*$A54+4*$A54+5),0)+IF(Analyse!$E$108="X",INDIRECT("'DATA - økonomi'!V"&amp;4+15*$A54+4*$A54+6),0)+IF(Analyse!$E$109="X",INDIRECT("'DATA - økonomi'!V"&amp;4+15*$A54+4*$A54+7),0)+IF(Analyse!$E$110="X",INDIRECT("'DATA - økonomi'!V"&amp;4+15*$A54+4*$A54+8),0)+IF(Analyse!$E$111="X",INDIRECT("'DATA - økonomi'!V"&amp;4+15*$A54+4*$A54+9),0)+IF(Analyse!$E$112="X",INDIRECT("'DATA - økonomi'!V"&amp;4+15*$A54+4*$A54+10),0)+IF(Analyse!$E$115="X",INDIRECT("'DATA - økonomi'!V"&amp;4+15*$A54+4*$A54+11),0)+IF(Analyse!$E$116="X",INDIRECT("'DATA - økonomi'!V"&amp;4+15*$A54+4*$A54+12),0)+IF(Analyse!$E$117="X",INDIRECT("'DATA - økonomi'!V"&amp;4+15*$A54+4*$A54+13),0)+IF(Analyse!$E$129="X",INDIRECT("'DATA - økonomi'!V"&amp;4+15*$A54+4*$A54+14),0)</f>
        <v>0</v>
      </c>
      <c r="W54" s="42">
        <f ca="1">IF(Analyse!$E$3="X",INDIRECT("'DATA - økonomi'!W"&amp;4+15*$A54+4*$A54+0),0)+IF(Analyse!$E$4="X",INDIRECT("'DATA - økonomi'!W"&amp;4+15*$A54+4*$A54+1),0)+IF(Analyse!$E$104="X",INDIRECT("'DATA - økonomi'!W"&amp;4+15*$A54+4*$A54+2),0)+IF(Analyse!$E$105="X",INDIRECT("'DATA - økonomi'!W"&amp;4+15*$A54+4*$A54+3),0)+IF(Analyse!$E$106="X",INDIRECT("'DATA - økonomi'!W"&amp;4+15*$A54+4*$A54+4),0)+IF(Analyse!$E$107="X",INDIRECT("'DATA - økonomi'!W"&amp;4+15*$A54+4*$A54+5),0)+IF(Analyse!$E$108="X",INDIRECT("'DATA - økonomi'!W"&amp;4+15*$A54+4*$A54+6),0)+IF(Analyse!$E$109="X",INDIRECT("'DATA - økonomi'!W"&amp;4+15*$A54+4*$A54+7),0)+IF(Analyse!$E$110="X",INDIRECT("'DATA - økonomi'!W"&amp;4+15*$A54+4*$A54+8),0)+IF(Analyse!$E$111="X",INDIRECT("'DATA - økonomi'!W"&amp;4+15*$A54+4*$A54+9),0)+IF(Analyse!$E$112="X",INDIRECT("'DATA - økonomi'!W"&amp;4+15*$A54+4*$A54+10),0)+IF(Analyse!$E$115="X",INDIRECT("'DATA - økonomi'!W"&amp;4+15*$A54+4*$A54+11),0)+IF(Analyse!$E$116="X",INDIRECT("'DATA - økonomi'!W"&amp;4+15*$A54+4*$A54+12),0)+IF(Analyse!$E$117="X",INDIRECT("'DATA - økonomi'!W"&amp;4+15*$A54+4*$A54+13),0)+IF(Analyse!$E$129="X",INDIRECT("'DATA - økonomi'!W"&amp;4+15*$A54+4*$A54+14),0)</f>
        <v>0</v>
      </c>
      <c r="X54" s="42">
        <f ca="1">IF(Analyse!$E$3="X",INDIRECT("'DATA - økonomi'!X"&amp;4+15*$A54+4*$A54+0),0)+IF(Analyse!$E$4="X",INDIRECT("'DATA - økonomi'!X"&amp;4+15*$A54+4*$A54+1),0)+IF(Analyse!$E$104="X",INDIRECT("'DATA - økonomi'!X"&amp;4+15*$A54+4*$A54+2),0)+IF(Analyse!$E$105="X",INDIRECT("'DATA - økonomi'!X"&amp;4+15*$A54+4*$A54+3),0)+IF(Analyse!$E$106="X",INDIRECT("'DATA - økonomi'!X"&amp;4+15*$A54+4*$A54+4),0)+IF(Analyse!$E$107="X",INDIRECT("'DATA - økonomi'!X"&amp;4+15*$A54+4*$A54+5),0)+IF(Analyse!$E$108="X",INDIRECT("'DATA - økonomi'!X"&amp;4+15*$A54+4*$A54+6),0)+IF(Analyse!$E$109="X",INDIRECT("'DATA - økonomi'!X"&amp;4+15*$A54+4*$A54+7),0)+IF(Analyse!$E$110="X",INDIRECT("'DATA - økonomi'!X"&amp;4+15*$A54+4*$A54+8),0)+IF(Analyse!$E$111="X",INDIRECT("'DATA - økonomi'!X"&amp;4+15*$A54+4*$A54+9),0)+IF(Analyse!$E$112="X",INDIRECT("'DATA - økonomi'!X"&amp;4+15*$A54+4*$A54+10),0)+IF(Analyse!$E$115="X",INDIRECT("'DATA - økonomi'!X"&amp;4+15*$A54+4*$A54+11),0)+IF(Analyse!$E$116="X",INDIRECT("'DATA - økonomi'!X"&amp;4+15*$A54+4*$A54+12),0)+IF(Analyse!$E$117="X",INDIRECT("'DATA - økonomi'!X"&amp;4+15*$A54+4*$A54+13),0)+IF(Analyse!$E$129="X",INDIRECT("'DATA - økonomi'!X"&amp;4+15*$A54+4*$A54+14),0)</f>
        <v>0</v>
      </c>
      <c r="Y54" s="42">
        <f ca="1">IF(Analyse!$E$3="X",INDIRECT("'DATA - økonomi'!Y"&amp;4+15*$A54+4*$A54+0),0)+IF(Analyse!$E$4="X",INDIRECT("'DATA - økonomi'!Y"&amp;4+15*$A54+4*$A54+1),0)+IF(Analyse!$E$104="X",INDIRECT("'DATA - økonomi'!Y"&amp;4+15*$A54+4*$A54+2),0)+IF(Analyse!$E$105="X",INDIRECT("'DATA - økonomi'!Y"&amp;4+15*$A54+4*$A54+3),0)+IF(Analyse!$E$106="X",INDIRECT("'DATA - økonomi'!Y"&amp;4+15*$A54+4*$A54+4),0)+IF(Analyse!$E$107="X",INDIRECT("'DATA - økonomi'!Y"&amp;4+15*$A54+4*$A54+5),0)+IF(Analyse!$E$108="X",INDIRECT("'DATA - økonomi'!Y"&amp;4+15*$A54+4*$A54+6),0)+IF(Analyse!$E$109="X",INDIRECT("'DATA - økonomi'!Y"&amp;4+15*$A54+4*$A54+7),0)+IF(Analyse!$E$110="X",INDIRECT("'DATA - økonomi'!Y"&amp;4+15*$A54+4*$A54+8),0)+IF(Analyse!$E$111="X",INDIRECT("'DATA - økonomi'!Y"&amp;4+15*$A54+4*$A54+9),0)+IF(Analyse!$E$112="X",INDIRECT("'DATA - økonomi'!Y"&amp;4+15*$A54+4*$A54+10),0)+IF(Analyse!$E$115="X",INDIRECT("'DATA - økonomi'!Y"&amp;4+15*$A54+4*$A54+11),0)+IF(Analyse!$E$116="X",INDIRECT("'DATA - økonomi'!Y"&amp;4+15*$A54+4*$A54+12),0)+IF(Analyse!$E$117="X",INDIRECT("'DATA - økonomi'!Y"&amp;4+15*$A54+4*$A54+13),0)+IF(Analyse!$E$129="X",INDIRECT("'DATA - økonomi'!Y"&amp;4+15*$A54+4*$A54+14),0)</f>
        <v>0</v>
      </c>
      <c r="Z54" s="42">
        <f ca="1">IF(Analyse!$E$3="X",INDIRECT("'DATA - økonomi'!Z"&amp;4+15*$A54+4*$A54+0),0)+IF(Analyse!$E$4="X",INDIRECT("'DATA - økonomi'!Z"&amp;4+15*$A54+4*$A54+1),0)+IF(Analyse!$E$104="X",INDIRECT("'DATA - økonomi'!Z"&amp;4+15*$A54+4*$A54+2),0)+IF(Analyse!$E$105="X",INDIRECT("'DATA - økonomi'!Z"&amp;4+15*$A54+4*$A54+3),0)+IF(Analyse!$E$106="X",INDIRECT("'DATA - økonomi'!Z"&amp;4+15*$A54+4*$A54+4),0)+IF(Analyse!$E$107="X",INDIRECT("'DATA - økonomi'!Z"&amp;4+15*$A54+4*$A54+5),0)+IF(Analyse!$E$108="X",INDIRECT("'DATA - økonomi'!Z"&amp;4+15*$A54+4*$A54+6),0)+IF(Analyse!$E$109="X",INDIRECT("'DATA - økonomi'!Z"&amp;4+15*$A54+4*$A54+7),0)+IF(Analyse!$E$110="X",INDIRECT("'DATA - økonomi'!Z"&amp;4+15*$A54+4*$A54+8),0)+IF(Analyse!$E$111="X",INDIRECT("'DATA - økonomi'!Z"&amp;4+15*$A54+4*$A54+9),0)+IF(Analyse!$E$112="X",INDIRECT("'DATA - økonomi'!Z"&amp;4+15*$A54+4*$A54+10),0)+IF(Analyse!$E$115="X",INDIRECT("'DATA - økonomi'!Z"&amp;4+15*$A54+4*$A54+11),0)+IF(Analyse!$E$116="X",INDIRECT("'DATA - økonomi'!Z"&amp;4+15*$A54+4*$A54+12),0)+IF(Analyse!$E$117="X",INDIRECT("'DATA - økonomi'!Z"&amp;4+15*$A54+4*$A54+13),0)+IF(Analyse!$E$129="X",INDIRECT("'DATA - økonomi'!Z"&amp;4+15*$A54+4*$A54+14),0)</f>
        <v>0</v>
      </c>
      <c r="AA54" s="36"/>
      <c r="AB54" s="41" t="s">
        <v>62</v>
      </c>
      <c r="AC54" s="42">
        <f ca="1">IF(Analyse!$E$3="X",INDIRECT("'DATA - økonomi'!AC"&amp;4+15*$A54+4*$A54+0),0)+IF(Analyse!$E$4="X",INDIRECT("'DATA - økonomi'!AC"&amp;4+15*$A54+4*$A54+1),0)+IF(Analyse!$E$104="X",INDIRECT("'DATA - økonomi'!AC"&amp;4+15*$A54+4*$A54+2),0)+IF(Analyse!$E$105="X",INDIRECT("'DATA - økonomi'!AC"&amp;4+15*$A54+4*$A54+3),0)+IF(Analyse!$E$106="X",INDIRECT("'DATA - økonomi'!AC"&amp;4+15*$A54+4*$A54+4),0)+IF(Analyse!$E$107="X",INDIRECT("'DATA - økonomi'!AC"&amp;4+15*$A54+4*$A54+5),0)+IF(Analyse!$E$108="X",INDIRECT("'DATA - økonomi'!AC"&amp;4+15*$A54+4*$A54+6),0)+IF(Analyse!$E$109="X",INDIRECT("'DATA - økonomi'!AC"&amp;4+15*$A54+4*$A54+7),0)+IF(Analyse!$E$110="X",INDIRECT("'DATA - økonomi'!AC"&amp;4+15*$A54+4*$A54+8),0)+IF(Analyse!$E$111="X",INDIRECT("'DATA - økonomi'!AC"&amp;4+15*$A54+4*$A54+9),0)+IF(Analyse!$E$112="X",INDIRECT("'DATA - økonomi'!AC"&amp;4+15*$A54+4*$A54+10),0)+IF(Analyse!$E$115="X",INDIRECT("'DATA - økonomi'!AC"&amp;4+15*$A54+4*$A54+11),0)+IF(Analyse!$E$116="X",INDIRECT("'DATA - økonomi'!AC"&amp;4+15*$A54+4*$A54+12),0)+IF(Analyse!$E$117="X",INDIRECT("'DATA - økonomi'!AC"&amp;4+15*$A54+4*$A54+13),0)+IF(Analyse!$E$129="X",INDIRECT("'DATA - økonomi'!AC"&amp;4+15*$A54+4*$A54+14),0)</f>
        <v>0</v>
      </c>
      <c r="AD54" s="42">
        <f ca="1">IF(Analyse!$E$3="X",INDIRECT("'DATA - økonomi'!AD"&amp;4+15*$A54+4*$A54+0),0)+IF(Analyse!$E$4="X",INDIRECT("'DATA - økonomi'!AD"&amp;4+15*$A54+4*$A54+1),0)+IF(Analyse!$E$104="X",INDIRECT("'DATA - økonomi'!AD"&amp;4+15*$A54+4*$A54+2),0)+IF(Analyse!$E$105="X",INDIRECT("'DATA - økonomi'!AD"&amp;4+15*$A54+4*$A54+3),0)+IF(Analyse!$E$106="X",INDIRECT("'DATA - økonomi'!AD"&amp;4+15*$A54+4*$A54+4),0)+IF(Analyse!$E$107="X",INDIRECT("'DATA - økonomi'!AD"&amp;4+15*$A54+4*$A54+5),0)+IF(Analyse!$E$108="X",INDIRECT("'DATA - økonomi'!AD"&amp;4+15*$A54+4*$A54+6),0)+IF(Analyse!$E$109="X",INDIRECT("'DATA - økonomi'!AD"&amp;4+15*$A54+4*$A54+7),0)+IF(Analyse!$E$110="X",INDIRECT("'DATA - økonomi'!AD"&amp;4+15*$A54+4*$A54+8),0)+IF(Analyse!$E$111="X",INDIRECT("'DATA - økonomi'!AD"&amp;4+15*$A54+4*$A54+9),0)+IF(Analyse!$E$112="X",INDIRECT("'DATA - økonomi'!AD"&amp;4+15*$A54+4*$A54+10),0)+IF(Analyse!$E$115="X",INDIRECT("'DATA - økonomi'!AD"&amp;4+15*$A54+4*$A54+11),0)+IF(Analyse!$E$116="X",INDIRECT("'DATA - økonomi'!AD"&amp;4+15*$A54+4*$A54+12),0)+IF(Analyse!$E$117="X",INDIRECT("'DATA - økonomi'!AD"&amp;4+15*$A54+4*$A54+13),0)+IF(Analyse!$E$129="X",INDIRECT("'DATA - økonomi'!AD"&amp;4+15*$A54+4*$A54+14),0)</f>
        <v>0</v>
      </c>
      <c r="AE54" s="42">
        <f ca="1">IF(Analyse!$E$3="X",INDIRECT("'DATA - økonomi'!AE"&amp;4+15*$A54+4*$A54+0),0)+IF(Analyse!$E$4="X",INDIRECT("'DATA - økonomi'!AE"&amp;4+15*$A54+4*$A54+1),0)+IF(Analyse!$E$104="X",INDIRECT("'DATA - økonomi'!AE"&amp;4+15*$A54+4*$A54+2),0)+IF(Analyse!$E$105="X",INDIRECT("'DATA - økonomi'!AE"&amp;4+15*$A54+4*$A54+3),0)+IF(Analyse!$E$106="X",INDIRECT("'DATA - økonomi'!AE"&amp;4+15*$A54+4*$A54+4),0)+IF(Analyse!$E$107="X",INDIRECT("'DATA - økonomi'!AE"&amp;4+15*$A54+4*$A54+5),0)+IF(Analyse!$E$108="X",INDIRECT("'DATA - økonomi'!AE"&amp;4+15*$A54+4*$A54+6),0)+IF(Analyse!$E$109="X",INDIRECT("'DATA - økonomi'!AE"&amp;4+15*$A54+4*$A54+7),0)+IF(Analyse!$E$110="X",INDIRECT("'DATA - økonomi'!AE"&amp;4+15*$A54+4*$A54+8),0)+IF(Analyse!$E$111="X",INDIRECT("'DATA - økonomi'!AE"&amp;4+15*$A54+4*$A54+9),0)+IF(Analyse!$E$112="X",INDIRECT("'DATA - økonomi'!AE"&amp;4+15*$A54+4*$A54+10),0)+IF(Analyse!$E$115="X",INDIRECT("'DATA - økonomi'!AE"&amp;4+15*$A54+4*$A54+11),0)+IF(Analyse!$E$116="X",INDIRECT("'DATA - økonomi'!AE"&amp;4+15*$A54+4*$A54+12),0)+IF(Analyse!$E$117="X",INDIRECT("'DATA - økonomi'!AE"&amp;4+15*$A54+4*$A54+13),0)+IF(Analyse!$E$129="X",INDIRECT("'DATA - økonomi'!AE"&amp;4+15*$A54+4*$A54+14),0)</f>
        <v>0</v>
      </c>
      <c r="AF54" s="42">
        <f ca="1">IF(Analyse!$E$3="X",INDIRECT("'DATA - økonomi'!AF"&amp;4+15*$A54+4*$A54+0),0)+IF(Analyse!$E$4="X",INDIRECT("'DATA - økonomi'!AF"&amp;4+15*$A54+4*$A54+1),0)+IF(Analyse!$E$104="X",INDIRECT("'DATA - økonomi'!AF"&amp;4+15*$A54+4*$A54+2),0)+IF(Analyse!$E$105="X",INDIRECT("'DATA - økonomi'!AF"&amp;4+15*$A54+4*$A54+3),0)+IF(Analyse!$E$106="X",INDIRECT("'DATA - økonomi'!AF"&amp;4+15*$A54+4*$A54+4),0)+IF(Analyse!$E$107="X",INDIRECT("'DATA - økonomi'!AF"&amp;4+15*$A54+4*$A54+5),0)+IF(Analyse!$E$108="X",INDIRECT("'DATA - økonomi'!AF"&amp;4+15*$A54+4*$A54+6),0)+IF(Analyse!$E$109="X",INDIRECT("'DATA - økonomi'!AF"&amp;4+15*$A54+4*$A54+7),0)+IF(Analyse!$E$110="X",INDIRECT("'DATA - økonomi'!AF"&amp;4+15*$A54+4*$A54+8),0)+IF(Analyse!$E$111="X",INDIRECT("'DATA - økonomi'!AF"&amp;4+15*$A54+4*$A54+9),0)+IF(Analyse!$E$112="X",INDIRECT("'DATA - økonomi'!AF"&amp;4+15*$A54+4*$A54+10),0)+IF(Analyse!$E$115="X",INDIRECT("'DATA - økonomi'!AF"&amp;4+15*$A54+4*$A54+11),0)+IF(Analyse!$E$116="X",INDIRECT("'DATA - økonomi'!AF"&amp;4+15*$A54+4*$A54+12),0)+IF(Analyse!$E$117="X",INDIRECT("'DATA - økonomi'!AF"&amp;4+15*$A54+4*$A54+13),0)+IF(Analyse!$E$129="X",INDIRECT("'DATA - økonomi'!AF"&amp;4+15*$A54+4*$A54+14),0)</f>
        <v>0</v>
      </c>
      <c r="AG54" s="42">
        <f ca="1">IF(Analyse!$E$3="X",INDIRECT("'DATA - økonomi'!AG"&amp;4+15*$A54+4*$A54+0),0)+IF(Analyse!$E$4="X",INDIRECT("'DATA - økonomi'!AG"&amp;4+15*$A54+4*$A54+1),0)+IF(Analyse!$E$104="X",INDIRECT("'DATA - økonomi'!AG"&amp;4+15*$A54+4*$A54+2),0)+IF(Analyse!$E$105="X",INDIRECT("'DATA - økonomi'!AG"&amp;4+15*$A54+4*$A54+3),0)+IF(Analyse!$E$106="X",INDIRECT("'DATA - økonomi'!AG"&amp;4+15*$A54+4*$A54+4),0)+IF(Analyse!$E$107="X",INDIRECT("'DATA - økonomi'!AG"&amp;4+15*$A54+4*$A54+5),0)+IF(Analyse!$E$108="X",INDIRECT("'DATA - økonomi'!AG"&amp;4+15*$A54+4*$A54+6),0)+IF(Analyse!$E$109="X",INDIRECT("'DATA - økonomi'!AG"&amp;4+15*$A54+4*$A54+7),0)+IF(Analyse!$E$110="X",INDIRECT("'DATA - økonomi'!AG"&amp;4+15*$A54+4*$A54+8),0)+IF(Analyse!$E$111="X",INDIRECT("'DATA - økonomi'!AG"&amp;4+15*$A54+4*$A54+9),0)+IF(Analyse!$E$112="X",INDIRECT("'DATA - økonomi'!AG"&amp;4+15*$A54+4*$A54+10),0)+IF(Analyse!$E$115="X",INDIRECT("'DATA - økonomi'!AG"&amp;4+15*$A54+4*$A54+11),0)+IF(Analyse!$E$116="X",INDIRECT("'DATA - økonomi'!AG"&amp;4+15*$A54+4*$A54+12),0)+IF(Analyse!$E$117="X",INDIRECT("'DATA - økonomi'!AG"&amp;4+15*$A54+4*$A54+13),0)+IF(Analyse!$E$129="X",INDIRECT("'DATA - økonomi'!AG"&amp;4+15*$A54+4*$A54+14),0)</f>
        <v>0</v>
      </c>
      <c r="AH54" s="42">
        <f ca="1">IF(Analyse!$E$3="X",INDIRECT("'DATA - økonomi'!AH"&amp;4+15*$A54+4*$A54+0),0)+IF(Analyse!$E$4="X",INDIRECT("'DATA - økonomi'!AH"&amp;4+15*$A54+4*$A54+1),0)+IF(Analyse!$E$104="X",INDIRECT("'DATA - økonomi'!AH"&amp;4+15*$A54+4*$A54+2),0)+IF(Analyse!$E$105="X",INDIRECT("'DATA - økonomi'!AH"&amp;4+15*$A54+4*$A54+3),0)+IF(Analyse!$E$106="X",INDIRECT("'DATA - økonomi'!AH"&amp;4+15*$A54+4*$A54+4),0)+IF(Analyse!$E$107="X",INDIRECT("'DATA - økonomi'!AH"&amp;4+15*$A54+4*$A54+5),0)+IF(Analyse!$E$108="X",INDIRECT("'DATA - økonomi'!AH"&amp;4+15*$A54+4*$A54+6),0)+IF(Analyse!$E$109="X",INDIRECT("'DATA - økonomi'!AH"&amp;4+15*$A54+4*$A54+7),0)+IF(Analyse!$E$110="X",INDIRECT("'DATA - økonomi'!AH"&amp;4+15*$A54+4*$A54+8),0)+IF(Analyse!$E$111="X",INDIRECT("'DATA - økonomi'!AH"&amp;4+15*$A54+4*$A54+9),0)+IF(Analyse!$E$112="X",INDIRECT("'DATA - økonomi'!AH"&amp;4+15*$A54+4*$A54+10),0)+IF(Analyse!$E$115="X",INDIRECT("'DATA - økonomi'!AH"&amp;4+15*$A54+4*$A54+11),0)+IF(Analyse!$E$116="X",INDIRECT("'DATA - økonomi'!AH"&amp;4+15*$A54+4*$A54+12),0)+IF(Analyse!$E$117="X",INDIRECT("'DATA - økonomi'!AH"&amp;4+15*$A54+4*$A54+13),0)+IF(Analyse!$E$129="X",INDIRECT("'DATA - økonomi'!AH"&amp;4+15*$A54+4*$A54+14),0)</f>
        <v>0</v>
      </c>
      <c r="AI54" s="42">
        <f ca="1">IF(Analyse!$E$3="X",INDIRECT("'DATA - økonomi'!AI"&amp;4+15*$A54+4*$A54+0),0)+IF(Analyse!$E$4="X",INDIRECT("'DATA - økonomi'!AI"&amp;4+15*$A54+4*$A54+1),0)+IF(Analyse!$E$104="X",INDIRECT("'DATA - økonomi'!AI"&amp;4+15*$A54+4*$A54+2),0)+IF(Analyse!$E$105="X",INDIRECT("'DATA - økonomi'!AI"&amp;4+15*$A54+4*$A54+3),0)+IF(Analyse!$E$106="X",INDIRECT("'DATA - økonomi'!AI"&amp;4+15*$A54+4*$A54+4),0)+IF(Analyse!$E$107="X",INDIRECT("'DATA - økonomi'!AI"&amp;4+15*$A54+4*$A54+5),0)+IF(Analyse!$E$108="X",INDIRECT("'DATA - økonomi'!AI"&amp;4+15*$A54+4*$A54+6),0)+IF(Analyse!$E$109="X",INDIRECT("'DATA - økonomi'!AI"&amp;4+15*$A54+4*$A54+7),0)+IF(Analyse!$E$110="X",INDIRECT("'DATA - økonomi'!AI"&amp;4+15*$A54+4*$A54+8),0)+IF(Analyse!$E$111="X",INDIRECT("'DATA - økonomi'!AI"&amp;4+15*$A54+4*$A54+9),0)+IF(Analyse!$E$112="X",INDIRECT("'DATA - økonomi'!AI"&amp;4+15*$A54+4*$A54+10),0)+IF(Analyse!$E$115="X",INDIRECT("'DATA - økonomi'!AI"&amp;4+15*$A54+4*$A54+11),0)+IF(Analyse!$E$116="X",INDIRECT("'DATA - økonomi'!AI"&amp;4+15*$A54+4*$A54+12),0)+IF(Analyse!$E$117="X",INDIRECT("'DATA - økonomi'!AI"&amp;4+15*$A54+4*$A54+13),0)+IF(Analyse!$E$129="X",INDIRECT("'DATA - økonomi'!AI"&amp;4+15*$A54+4*$A54+14),0)</f>
        <v>0</v>
      </c>
      <c r="AJ54" s="42">
        <f ca="1">IF(Analyse!$E$3="X",INDIRECT("'DATA - økonomi'!AJ"&amp;4+15*$A54+4*$A54+0),0)+IF(Analyse!$E$4="X",INDIRECT("'DATA - økonomi'!AJ"&amp;4+15*$A54+4*$A54+1),0)+IF(Analyse!$E$104="X",INDIRECT("'DATA - økonomi'!AJ"&amp;4+15*$A54+4*$A54+2),0)+IF(Analyse!$E$105="X",INDIRECT("'DATA - økonomi'!AJ"&amp;4+15*$A54+4*$A54+3),0)+IF(Analyse!$E$106="X",INDIRECT("'DATA - økonomi'!AJ"&amp;4+15*$A54+4*$A54+4),0)+IF(Analyse!$E$107="X",INDIRECT("'DATA - økonomi'!AJ"&amp;4+15*$A54+4*$A54+5),0)+IF(Analyse!$E$108="X",INDIRECT("'DATA - økonomi'!AJ"&amp;4+15*$A54+4*$A54+6),0)+IF(Analyse!$E$109="X",INDIRECT("'DATA - økonomi'!AJ"&amp;4+15*$A54+4*$A54+7),0)+IF(Analyse!$E$110="X",INDIRECT("'DATA - økonomi'!AJ"&amp;4+15*$A54+4*$A54+8),0)+IF(Analyse!$E$111="X",INDIRECT("'DATA - økonomi'!AJ"&amp;4+15*$A54+4*$A54+9),0)+IF(Analyse!$E$112="X",INDIRECT("'DATA - økonomi'!AJ"&amp;4+15*$A54+4*$A54+10),0)+IF(Analyse!$E$115="X",INDIRECT("'DATA - økonomi'!AJ"&amp;4+15*$A54+4*$A54+11),0)+IF(Analyse!$E$116="X",INDIRECT("'DATA - økonomi'!AJ"&amp;4+15*$A54+4*$A54+12),0)+IF(Analyse!$E$117="X",INDIRECT("'DATA - økonomi'!AJ"&amp;4+15*$A54+4*$A54+13),0)+IF(Analyse!$E$129="X",INDIRECT("'DATA - økonomi'!AJ"&amp;4+15*$A54+4*$A54+14),0)</f>
        <v>0</v>
      </c>
      <c r="AK54" s="42">
        <f ca="1">IF(Analyse!$E$3="X",INDIRECT("'DATA - økonomi'!AK"&amp;4+15*$A54+4*$A54+0),0)+IF(Analyse!$E$4="X",INDIRECT("'DATA - økonomi'!AK"&amp;4+15*$A54+4*$A54+1),0)+IF(Analyse!$E$104="X",INDIRECT("'DATA - økonomi'!AK"&amp;4+15*$A54+4*$A54+2),0)+IF(Analyse!$E$105="X",INDIRECT("'DATA - økonomi'!AK"&amp;4+15*$A54+4*$A54+3),0)+IF(Analyse!$E$106="X",INDIRECT("'DATA - økonomi'!AK"&amp;4+15*$A54+4*$A54+4),0)+IF(Analyse!$E$107="X",INDIRECT("'DATA - økonomi'!AK"&amp;4+15*$A54+4*$A54+5),0)+IF(Analyse!$E$108="X",INDIRECT("'DATA - økonomi'!AK"&amp;4+15*$A54+4*$A54+6),0)+IF(Analyse!$E$109="X",INDIRECT("'DATA - økonomi'!AK"&amp;4+15*$A54+4*$A54+7),0)+IF(Analyse!$E$110="X",INDIRECT("'DATA - økonomi'!AK"&amp;4+15*$A54+4*$A54+8),0)+IF(Analyse!$E$111="X",INDIRECT("'DATA - økonomi'!AK"&amp;4+15*$A54+4*$A54+9),0)+IF(Analyse!$E$112="X",INDIRECT("'DATA - økonomi'!AK"&amp;4+15*$A54+4*$A54+10),0)+IF(Analyse!$E$115="X",INDIRECT("'DATA - økonomi'!AK"&amp;4+15*$A54+4*$A54+11),0)+IF(Analyse!$E$116="X",INDIRECT("'DATA - økonomi'!AK"&amp;4+15*$A54+4*$A54+12),0)+IF(Analyse!$E$117="X",INDIRECT("'DATA - økonomi'!AK"&amp;4+15*$A54+4*$A54+13),0)+IF(Analyse!$E$129="X",INDIRECT("'DATA - økonomi'!AK"&amp;4+15*$A54+4*$A54+14),0)</f>
        <v>0</v>
      </c>
      <c r="AL54" s="42">
        <f ca="1">IF(Analyse!$E$3="X",INDIRECT("'DATA - økonomi'!AL"&amp;4+15*$A54+4*$A54+0),0)+IF(Analyse!$E$4="X",INDIRECT("'DATA - økonomi'!AL"&amp;4+15*$A54+4*$A54+1),0)+IF(Analyse!$E$104="X",INDIRECT("'DATA - økonomi'!AL"&amp;4+15*$A54+4*$A54+2),0)+IF(Analyse!$E$105="X",INDIRECT("'DATA - økonomi'!AL"&amp;4+15*$A54+4*$A54+3),0)+IF(Analyse!$E$106="X",INDIRECT("'DATA - økonomi'!AL"&amp;4+15*$A54+4*$A54+4),0)+IF(Analyse!$E$107="X",INDIRECT("'DATA - økonomi'!AL"&amp;4+15*$A54+4*$A54+5),0)+IF(Analyse!$E$108="X",INDIRECT("'DATA - økonomi'!AL"&amp;4+15*$A54+4*$A54+6),0)+IF(Analyse!$E$109="X",INDIRECT("'DATA - økonomi'!AL"&amp;4+15*$A54+4*$A54+7),0)+IF(Analyse!$E$110="X",INDIRECT("'DATA - økonomi'!AL"&amp;4+15*$A54+4*$A54+8),0)+IF(Analyse!$E$111="X",INDIRECT("'DATA - økonomi'!AL"&amp;4+15*$A54+4*$A54+9),0)+IF(Analyse!$E$112="X",INDIRECT("'DATA - økonomi'!AL"&amp;4+15*$A54+4*$A54+10),0)+IF(Analyse!$E$115="X",INDIRECT("'DATA - økonomi'!AL"&amp;4+15*$A54+4*$A54+11),0)+IF(Analyse!$E$116="X",INDIRECT("'DATA - økonomi'!AL"&amp;4+15*$A54+4*$A54+12),0)+IF(Analyse!$E$117="X",INDIRECT("'DATA - økonomi'!AL"&amp;4+15*$A54+4*$A54+13),0)+IF(Analyse!$E$129="X",INDIRECT("'DATA - økonomi'!AL"&amp;4+15*$A54+4*$A54+14),0)</f>
        <v>0</v>
      </c>
      <c r="AM54" s="36"/>
      <c r="AN54" s="41" t="s">
        <v>62</v>
      </c>
      <c r="AO54" s="42">
        <f t="shared" ca="1" si="10"/>
        <v>7626.5729999999994</v>
      </c>
      <c r="AP54" s="42">
        <f t="shared" ca="1" si="11"/>
        <v>7413.88</v>
      </c>
      <c r="AQ54" s="42">
        <f t="shared" ca="1" si="12"/>
        <v>7626.5729999999994</v>
      </c>
      <c r="AR54" s="42">
        <f t="shared" ca="1" si="13"/>
        <v>7413.88</v>
      </c>
      <c r="AS54" s="42">
        <f t="shared" ca="1" si="14"/>
        <v>7309.9659999999994</v>
      </c>
      <c r="AT54" s="42">
        <f t="shared" ca="1" si="15"/>
        <v>7164.3370000000004</v>
      </c>
      <c r="AU54" s="42">
        <f t="shared" ca="1" si="16"/>
        <v>7068.8360000000011</v>
      </c>
      <c r="AV54" s="42">
        <f t="shared" ca="1" si="17"/>
        <v>7104.2420000000011</v>
      </c>
      <c r="AW54" s="42">
        <f t="shared" ca="1" si="18"/>
        <v>7058.72</v>
      </c>
      <c r="AX54" s="42">
        <f t="shared" ca="1" si="19"/>
        <v>6957.487000000001</v>
      </c>
      <c r="AY54" s="36"/>
    </row>
    <row r="55" spans="1:51" x14ac:dyDescent="0.25">
      <c r="A55" s="38">
        <v>51</v>
      </c>
      <c r="B55" s="41" t="s">
        <v>63</v>
      </c>
      <c r="C55" s="42">
        <f ca="1">IF(Analyse!$E$3="X",INDIRECT("'DATA - økonomi'!C"&amp;4+15*$A55+4*$A55+0),0)+IF(Analyse!$E$4="X",INDIRECT("'DATA - økonomi'!C"&amp;4+15*$A55+4*$A55+1),0)+IF(Analyse!$E$104="X",INDIRECT("'DATA - økonomi'!C"&amp;4+15*$A55+4*$A55+2),0)+IF(Analyse!$E$105="X",INDIRECT("'DATA - økonomi'!C"&amp;4+15*$A55+4*$A55+3),0)+IF(Analyse!$E$106="X",INDIRECT("'DATA - økonomi'!C"&amp;4+15*$A55+4*$A55+4),0)+IF(Analyse!$E$107="X",INDIRECT("'DATA - økonomi'!C"&amp;4+15*$A55+4*$A55+5),0)+IF(Analyse!$E$108="X",INDIRECT("'DATA - økonomi'!C"&amp;4+15*$A55+4*$A55+6),0)+IF(Analyse!$E$109="X",INDIRECT("'DATA - økonomi'!C"&amp;4+15*$A55+4*$A55+7),0)+IF(Analyse!$E$110="X",INDIRECT("'DATA - økonomi'!C"&amp;4+15*$A55+4*$A55+8),0)+IF(Analyse!$E$111="X",INDIRECT("'DATA - økonomi'!C"&amp;4+15*$A55+4*$A55+9),0)+IF(Analyse!$E$112="X",INDIRECT("'DATA - økonomi'!C"&amp;4+15*$A55+4*$A55+10),0)+IF(Analyse!$E$115="X",INDIRECT("'DATA - økonomi'!C"&amp;4+15*$A55+4*$A55+11),0)+IF(Analyse!$E$116="X",INDIRECT("'DATA - økonomi'!C"&amp;4+15*$A55+4*$A55+12),0)+IF(Analyse!$E$117="X",INDIRECT("'DATA - økonomi'!C"&amp;4+15*$A55+4*$A55+13),0)+IF(Analyse!$E$129="X",INDIRECT("'DATA - økonomi'!C"&amp;4+15*$A55+4*$A55+14),0)</f>
        <v>0</v>
      </c>
      <c r="D55" s="42">
        <f ca="1">IF(Analyse!$E$3="X",INDIRECT("'DATA - økonomi'!D"&amp;4+15*$A55+4*$A55+0),0)+IF(Analyse!$E$4="X",INDIRECT("'DATA - økonomi'!D"&amp;4+15*$A55+4*$A55+1),0)+IF(Analyse!$E$104="X",INDIRECT("'DATA - økonomi'!D"&amp;4+15*$A55+4*$A55+2),0)+IF(Analyse!$E$105="X",INDIRECT("'DATA - økonomi'!D"&amp;4+15*$A55+4*$A55+3),0)+IF(Analyse!$E$106="X",INDIRECT("'DATA - økonomi'!D"&amp;4+15*$A55+4*$A55+4),0)+IF(Analyse!$E$107="X",INDIRECT("'DATA - økonomi'!D"&amp;4+15*$A55+4*$A55+5),0)+IF(Analyse!$E$108="X",INDIRECT("'DATA - økonomi'!D"&amp;4+15*$A55+4*$A55+6),0)+IF(Analyse!$E$109="X",INDIRECT("'DATA - økonomi'!D"&amp;4+15*$A55+4*$A55+7),0)+IF(Analyse!$E$110="X",INDIRECT("'DATA - økonomi'!D"&amp;4+15*$A55+4*$A55+8),0)+IF(Analyse!$E$111="X",INDIRECT("'DATA - økonomi'!D"&amp;4+15*$A55+4*$A55+9),0)+IF(Analyse!$E$112="X",INDIRECT("'DATA - økonomi'!D"&amp;4+15*$A55+4*$A55+10),0)+IF(Analyse!$E$115="X",INDIRECT("'DATA - økonomi'!D"&amp;4+15*$A55+4*$A55+11),0)+IF(Analyse!$E$116="X",INDIRECT("'DATA - økonomi'!D"&amp;4+15*$A55+4*$A55+12),0)+IF(Analyse!$E$117="X",INDIRECT("'DATA - økonomi'!D"&amp;4+15*$A55+4*$A55+13),0)+IF(Analyse!$E$129="X",INDIRECT("'DATA - økonomi'!D"&amp;4+15*$A55+4*$A55+14),0)</f>
        <v>0</v>
      </c>
      <c r="E55" s="42">
        <f ca="1">IF(Analyse!$E$3="X",INDIRECT("'DATA - økonomi'!E"&amp;4+15*$A55+4*$A55+0),0)+IF(Analyse!$E$4="X",INDIRECT("'DATA - økonomi'!E"&amp;4+15*$A55+4*$A55+1),0)+IF(Analyse!$E$104="X",INDIRECT("'DATA - økonomi'!E"&amp;4+15*$A55+4*$A55+2),0)+IF(Analyse!$E$105="X",INDIRECT("'DATA - økonomi'!E"&amp;4+15*$A55+4*$A55+3),0)+IF(Analyse!$E$106="X",INDIRECT("'DATA - økonomi'!E"&amp;4+15*$A55+4*$A55+4),0)+IF(Analyse!$E$107="X",INDIRECT("'DATA - økonomi'!E"&amp;4+15*$A55+4*$A55+5),0)+IF(Analyse!$E$108="X",INDIRECT("'DATA - økonomi'!E"&amp;4+15*$A55+4*$A55+6),0)+IF(Analyse!$E$109="X",INDIRECT("'DATA - økonomi'!E"&amp;4+15*$A55+4*$A55+7),0)+IF(Analyse!$E$110="X",INDIRECT("'DATA - økonomi'!E"&amp;4+15*$A55+4*$A55+8),0)+IF(Analyse!$E$111="X",INDIRECT("'DATA - økonomi'!E"&amp;4+15*$A55+4*$A55+9),0)+IF(Analyse!$E$112="X",INDIRECT("'DATA - økonomi'!E"&amp;4+15*$A55+4*$A55+10),0)+IF(Analyse!$E$115="X",INDIRECT("'DATA - økonomi'!E"&amp;4+15*$A55+4*$A55+11),0)+IF(Analyse!$E$116="X",INDIRECT("'DATA - økonomi'!E"&amp;4+15*$A55+4*$A55+12),0)+IF(Analyse!$E$117="X",INDIRECT("'DATA - økonomi'!E"&amp;4+15*$A55+4*$A55+13),0)+IF(Analyse!$E$129="X",INDIRECT("'DATA - økonomi'!E"&amp;4+15*$A55+4*$A55+14),0)</f>
        <v>0</v>
      </c>
      <c r="F55" s="42">
        <f ca="1">IF(Analyse!$E$3="X",INDIRECT("'DATA - økonomi'!F"&amp;4+15*$A55+4*$A55+0),0)+IF(Analyse!$E$4="X",INDIRECT("'DATA - økonomi'!F"&amp;4+15*$A55+4*$A55+1),0)+IF(Analyse!$E$104="X",INDIRECT("'DATA - økonomi'!F"&amp;4+15*$A55+4*$A55+2),0)+IF(Analyse!$E$105="X",INDIRECT("'DATA - økonomi'!F"&amp;4+15*$A55+4*$A55+3),0)+IF(Analyse!$E$106="X",INDIRECT("'DATA - økonomi'!F"&amp;4+15*$A55+4*$A55+4),0)+IF(Analyse!$E$107="X",INDIRECT("'DATA - økonomi'!F"&amp;4+15*$A55+4*$A55+5),0)+IF(Analyse!$E$108="X",INDIRECT("'DATA - økonomi'!F"&amp;4+15*$A55+4*$A55+6),0)+IF(Analyse!$E$109="X",INDIRECT("'DATA - økonomi'!F"&amp;4+15*$A55+4*$A55+7),0)+IF(Analyse!$E$110="X",INDIRECT("'DATA - økonomi'!F"&amp;4+15*$A55+4*$A55+8),0)+IF(Analyse!$E$111="X",INDIRECT("'DATA - økonomi'!F"&amp;4+15*$A55+4*$A55+9),0)+IF(Analyse!$E$112="X",INDIRECT("'DATA - økonomi'!F"&amp;4+15*$A55+4*$A55+10),0)+IF(Analyse!$E$115="X",INDIRECT("'DATA - økonomi'!F"&amp;4+15*$A55+4*$A55+11),0)+IF(Analyse!$E$116="X",INDIRECT("'DATA - økonomi'!F"&amp;4+15*$A55+4*$A55+12),0)+IF(Analyse!$E$117="X",INDIRECT("'DATA - økonomi'!F"&amp;4+15*$A55+4*$A55+13),0)+IF(Analyse!$E$129="X",INDIRECT("'DATA - økonomi'!F"&amp;4+15*$A55+4*$A55+14),0)</f>
        <v>0</v>
      </c>
      <c r="G55" s="42">
        <f ca="1">IF(Analyse!$E$3="X",INDIRECT("'DATA - økonomi'!G"&amp;4+15*$A55+4*$A55+0),0)+IF(Analyse!$E$4="X",INDIRECT("'DATA - økonomi'!G"&amp;4+15*$A55+4*$A55+1),0)+IF(Analyse!$E$104="X",INDIRECT("'DATA - økonomi'!G"&amp;4+15*$A55+4*$A55+2),0)+IF(Analyse!$E$105="X",INDIRECT("'DATA - økonomi'!G"&amp;4+15*$A55+4*$A55+3),0)+IF(Analyse!$E$106="X",INDIRECT("'DATA - økonomi'!G"&amp;4+15*$A55+4*$A55+4),0)+IF(Analyse!$E$107="X",INDIRECT("'DATA - økonomi'!G"&amp;4+15*$A55+4*$A55+5),0)+IF(Analyse!$E$108="X",INDIRECT("'DATA - økonomi'!G"&amp;4+15*$A55+4*$A55+6),0)+IF(Analyse!$E$109="X",INDIRECT("'DATA - økonomi'!G"&amp;4+15*$A55+4*$A55+7),0)+IF(Analyse!$E$110="X",INDIRECT("'DATA - økonomi'!G"&amp;4+15*$A55+4*$A55+8),0)+IF(Analyse!$E$111="X",INDIRECT("'DATA - økonomi'!G"&amp;4+15*$A55+4*$A55+9),0)+IF(Analyse!$E$112="X",INDIRECT("'DATA - økonomi'!G"&amp;4+15*$A55+4*$A55+10),0)+IF(Analyse!$E$115="X",INDIRECT("'DATA - økonomi'!G"&amp;4+15*$A55+4*$A55+11),0)+IF(Analyse!$E$116="X",INDIRECT("'DATA - økonomi'!G"&amp;4+15*$A55+4*$A55+12),0)+IF(Analyse!$E$117="X",INDIRECT("'DATA - økonomi'!G"&amp;4+15*$A55+4*$A55+13),0)+IF(Analyse!$E$129="X",INDIRECT("'DATA - økonomi'!G"&amp;4+15*$A55+4*$A55+14),0)</f>
        <v>0</v>
      </c>
      <c r="H55" s="42">
        <f ca="1">IF(Analyse!$E$3="X",INDIRECT("'DATA - økonomi'!H"&amp;4+15*$A55+4*$A55+0),0)+IF(Analyse!$E$4="X",INDIRECT("'DATA - økonomi'!H"&amp;4+15*$A55+4*$A55+1),0)+IF(Analyse!$E$104="X",INDIRECT("'DATA - økonomi'!H"&amp;4+15*$A55+4*$A55+2),0)+IF(Analyse!$E$105="X",INDIRECT("'DATA - økonomi'!H"&amp;4+15*$A55+4*$A55+3),0)+IF(Analyse!$E$106="X",INDIRECT("'DATA - økonomi'!H"&amp;4+15*$A55+4*$A55+4),0)+IF(Analyse!$E$107="X",INDIRECT("'DATA - økonomi'!H"&amp;4+15*$A55+4*$A55+5),0)+IF(Analyse!$E$108="X",INDIRECT("'DATA - økonomi'!H"&amp;4+15*$A55+4*$A55+6),0)+IF(Analyse!$E$109="X",INDIRECT("'DATA - økonomi'!H"&amp;4+15*$A55+4*$A55+7),0)+IF(Analyse!$E$110="X",INDIRECT("'DATA - økonomi'!H"&amp;4+15*$A55+4*$A55+8),0)+IF(Analyse!$E$111="X",INDIRECT("'DATA - økonomi'!H"&amp;4+15*$A55+4*$A55+9),0)+IF(Analyse!$E$112="X",INDIRECT("'DATA - økonomi'!H"&amp;4+15*$A55+4*$A55+10),0)+IF(Analyse!$E$115="X",INDIRECT("'DATA - økonomi'!H"&amp;4+15*$A55+4*$A55+11),0)+IF(Analyse!$E$116="X",INDIRECT("'DATA - økonomi'!H"&amp;4+15*$A55+4*$A55+12),0)+IF(Analyse!$E$117="X",INDIRECT("'DATA - økonomi'!H"&amp;4+15*$A55+4*$A55+13),0)+IF(Analyse!$E$129="X",INDIRECT("'DATA - økonomi'!H"&amp;4+15*$A55+4*$A55+14),0)</f>
        <v>0</v>
      </c>
      <c r="I55" s="42">
        <f ca="1">IF(Analyse!$E$3="X",INDIRECT("'DATA - økonomi'!I"&amp;4+15*$A55+4*$A55+0),0)+IF(Analyse!$E$4="X",INDIRECT("'DATA - økonomi'!I"&amp;4+15*$A55+4*$A55+1),0)+IF(Analyse!$E$104="X",INDIRECT("'DATA - økonomi'!I"&amp;4+15*$A55+4*$A55+2),0)+IF(Analyse!$E$105="X",INDIRECT("'DATA - økonomi'!I"&amp;4+15*$A55+4*$A55+3),0)+IF(Analyse!$E$106="X",INDIRECT("'DATA - økonomi'!I"&amp;4+15*$A55+4*$A55+4),0)+IF(Analyse!$E$107="X",INDIRECT("'DATA - økonomi'!I"&amp;4+15*$A55+4*$A55+5),0)+IF(Analyse!$E$108="X",INDIRECT("'DATA - økonomi'!I"&amp;4+15*$A55+4*$A55+6),0)+IF(Analyse!$E$109="X",INDIRECT("'DATA - økonomi'!I"&amp;4+15*$A55+4*$A55+7),0)+IF(Analyse!$E$110="X",INDIRECT("'DATA - økonomi'!I"&amp;4+15*$A55+4*$A55+8),0)+IF(Analyse!$E$111="X",INDIRECT("'DATA - økonomi'!I"&amp;4+15*$A55+4*$A55+9),0)+IF(Analyse!$E$112="X",INDIRECT("'DATA - økonomi'!I"&amp;4+15*$A55+4*$A55+10),0)+IF(Analyse!$E$115="X",INDIRECT("'DATA - økonomi'!I"&amp;4+15*$A55+4*$A55+11),0)+IF(Analyse!$E$116="X",INDIRECT("'DATA - økonomi'!I"&amp;4+15*$A55+4*$A55+12),0)+IF(Analyse!$E$117="X",INDIRECT("'DATA - økonomi'!I"&amp;4+15*$A55+4*$A55+13),0)+IF(Analyse!$E$129="X",INDIRECT("'DATA - økonomi'!I"&amp;4+15*$A55+4*$A55+14),0)</f>
        <v>0</v>
      </c>
      <c r="J55" s="42">
        <f ca="1">IF(Analyse!$E$3="X",INDIRECT("'DATA - økonomi'!J"&amp;4+15*$A55+4*$A55+0),0)+IF(Analyse!$E$4="X",INDIRECT("'DATA - økonomi'!J"&amp;4+15*$A55+4*$A55+1),0)+IF(Analyse!$E$104="X",INDIRECT("'DATA - økonomi'!J"&amp;4+15*$A55+4*$A55+2),0)+IF(Analyse!$E$105="X",INDIRECT("'DATA - økonomi'!J"&amp;4+15*$A55+4*$A55+3),0)+IF(Analyse!$E$106="X",INDIRECT("'DATA - økonomi'!J"&amp;4+15*$A55+4*$A55+4),0)+IF(Analyse!$E$107="X",INDIRECT("'DATA - økonomi'!J"&amp;4+15*$A55+4*$A55+5),0)+IF(Analyse!$E$108="X",INDIRECT("'DATA - økonomi'!J"&amp;4+15*$A55+4*$A55+6),0)+IF(Analyse!$E$109="X",INDIRECT("'DATA - økonomi'!J"&amp;4+15*$A55+4*$A55+7),0)+IF(Analyse!$E$110="X",INDIRECT("'DATA - økonomi'!J"&amp;4+15*$A55+4*$A55+8),0)+IF(Analyse!$E$111="X",INDIRECT("'DATA - økonomi'!J"&amp;4+15*$A55+4*$A55+9),0)+IF(Analyse!$E$112="X",INDIRECT("'DATA - økonomi'!J"&amp;4+15*$A55+4*$A55+10),0)+IF(Analyse!$E$115="X",INDIRECT("'DATA - økonomi'!J"&amp;4+15*$A55+4*$A55+11),0)+IF(Analyse!$E$116="X",INDIRECT("'DATA - økonomi'!J"&amp;4+15*$A55+4*$A55+12),0)+IF(Analyse!$E$117="X",INDIRECT("'DATA - økonomi'!J"&amp;4+15*$A55+4*$A55+13),0)+IF(Analyse!$E$129="X",INDIRECT("'DATA - økonomi'!J"&amp;4+15*$A55+4*$A55+14),0)</f>
        <v>0</v>
      </c>
      <c r="K55" s="42">
        <f ca="1">IF(Analyse!$E$3="X",INDIRECT("'DATA - økonomi'!K"&amp;4+15*$A55+4*$A55+0),0)+IF(Analyse!$E$4="X",INDIRECT("'DATA - økonomi'!K"&amp;4+15*$A55+4*$A55+1),0)+IF(Analyse!$E$104="X",INDIRECT("'DATA - økonomi'!K"&amp;4+15*$A55+4*$A55+2),0)+IF(Analyse!$E$105="X",INDIRECT("'DATA - økonomi'!K"&amp;4+15*$A55+4*$A55+3),0)+IF(Analyse!$E$106="X",INDIRECT("'DATA - økonomi'!K"&amp;4+15*$A55+4*$A55+4),0)+IF(Analyse!$E$107="X",INDIRECT("'DATA - økonomi'!K"&amp;4+15*$A55+4*$A55+5),0)+IF(Analyse!$E$108="X",INDIRECT("'DATA - økonomi'!K"&amp;4+15*$A55+4*$A55+6),0)+IF(Analyse!$E$109="X",INDIRECT("'DATA - økonomi'!K"&amp;4+15*$A55+4*$A55+7),0)+IF(Analyse!$E$110="X",INDIRECT("'DATA - økonomi'!K"&amp;4+15*$A55+4*$A55+8),0)+IF(Analyse!$E$111="X",INDIRECT("'DATA - økonomi'!K"&amp;4+15*$A55+4*$A55+9),0)+IF(Analyse!$E$112="X",INDIRECT("'DATA - økonomi'!K"&amp;4+15*$A55+4*$A55+10),0)+IF(Analyse!$E$115="X",INDIRECT("'DATA - økonomi'!K"&amp;4+15*$A55+4*$A55+11),0)+IF(Analyse!$E$116="X",INDIRECT("'DATA - økonomi'!K"&amp;4+15*$A55+4*$A55+12),0)+IF(Analyse!$E$117="X",INDIRECT("'DATA - økonomi'!K"&amp;4+15*$A55+4*$A55+13),0)+IF(Analyse!$E$129="X",INDIRECT("'DATA - økonomi'!K"&amp;4+15*$A55+4*$A55+14),0)</f>
        <v>0</v>
      </c>
      <c r="L55" s="42">
        <f ca="1">IF(Analyse!$E$3="X",INDIRECT("'DATA - økonomi'!L"&amp;4+15*$A55+4*$A55+0),0)+IF(Analyse!$E$4="X",INDIRECT("'DATA - økonomi'!L"&amp;4+15*$A55+4*$A55+1),0)+IF(Analyse!$E$104="X",INDIRECT("'DATA - økonomi'!L"&amp;4+15*$A55+4*$A55+2),0)+IF(Analyse!$E$105="X",INDIRECT("'DATA - økonomi'!L"&amp;4+15*$A55+4*$A55+3),0)+IF(Analyse!$E$106="X",INDIRECT("'DATA - økonomi'!L"&amp;4+15*$A55+4*$A55+4),0)+IF(Analyse!$E$107="X",INDIRECT("'DATA - økonomi'!L"&amp;4+15*$A55+4*$A55+5),0)+IF(Analyse!$E$108="X",INDIRECT("'DATA - økonomi'!L"&amp;4+15*$A55+4*$A55+6),0)+IF(Analyse!$E$109="X",INDIRECT("'DATA - økonomi'!L"&amp;4+15*$A55+4*$A55+7),0)+IF(Analyse!$E$110="X",INDIRECT("'DATA - økonomi'!L"&amp;4+15*$A55+4*$A55+8),0)+IF(Analyse!$E$111="X",INDIRECT("'DATA - økonomi'!L"&amp;4+15*$A55+4*$A55+9),0)+IF(Analyse!$E$112="X",INDIRECT("'DATA - økonomi'!L"&amp;4+15*$A55+4*$A55+10),0)+IF(Analyse!$E$115="X",INDIRECT("'DATA - økonomi'!L"&amp;4+15*$A55+4*$A55+11),0)+IF(Analyse!$E$116="X",INDIRECT("'DATA - økonomi'!L"&amp;4+15*$A55+4*$A55+12),0)+IF(Analyse!$E$117="X",INDIRECT("'DATA - økonomi'!L"&amp;4+15*$A55+4*$A55+13),0)+IF(Analyse!$E$129="X",INDIRECT("'DATA - økonomi'!L"&amp;4+15*$A55+4*$A55+14),0)</f>
        <v>0</v>
      </c>
      <c r="M55" s="42">
        <f ca="1">IF(Analyse!$E$3="X",INDIRECT("'DATA - økonomi'!M"&amp;4+15*$A55+4*$A55+0),0)+IF(Analyse!$E$4="X",INDIRECT("'DATA - økonomi'!M"&amp;4+15*$A55+4*$A55+1),0)+IF(Analyse!$E$104="X",INDIRECT("'DATA - økonomi'!M"&amp;4+15*$A55+4*$A55+2),0)+IF(Analyse!$E$105="X",INDIRECT("'DATA - økonomi'!M"&amp;4+15*$A55+4*$A55+3),0)+IF(Analyse!$E$106="X",INDIRECT("'DATA - økonomi'!M"&amp;4+15*$A55+4*$A55+4),0)+IF(Analyse!$E$107="X",INDIRECT("'DATA - økonomi'!M"&amp;4+15*$A55+4*$A55+5),0)+IF(Analyse!$E$108="X",INDIRECT("'DATA - økonomi'!M"&amp;4+15*$A55+4*$A55+6),0)+IF(Analyse!$E$109="X",INDIRECT("'DATA - økonomi'!M"&amp;4+15*$A55+4*$A55+7),0)+IF(Analyse!$E$110="X",INDIRECT("'DATA - økonomi'!M"&amp;4+15*$A55+4*$A55+8),0)+IF(Analyse!$E$111="X",INDIRECT("'DATA - økonomi'!M"&amp;4+15*$A55+4*$A55+9),0)+IF(Analyse!$E$112="X",INDIRECT("'DATA - økonomi'!M"&amp;4+15*$A55+4*$A55+10),0)+IF(Analyse!$E$115="X",INDIRECT("'DATA - økonomi'!M"&amp;4+15*$A55+4*$A55+11),0)+IF(Analyse!$E$116="X",INDIRECT("'DATA - økonomi'!M"&amp;4+15*$A55+4*$A55+12),0)+IF(Analyse!$E$117="X",INDIRECT("'DATA - økonomi'!M"&amp;4+15*$A55+4*$A55+13),0)+IF(Analyse!$E$129="X",INDIRECT("'DATA - økonomi'!M"&amp;4+15*$A55+4*$A55+14),0)</f>
        <v>0</v>
      </c>
      <c r="N55" s="38"/>
      <c r="O55" s="41" t="s">
        <v>63</v>
      </c>
      <c r="P55" s="42">
        <f ca="1">IF(Analyse!$E$3="X",INDIRECT("'DATA - økonomi'!P"&amp;4+15*$A55+4*$A55+0),0)+IF(Analyse!$E$4="X",INDIRECT("'DATA - økonomi'!P"&amp;4+15*$A55+4*$A55+1),0)+IF(Analyse!$E$104="X",INDIRECT("'DATA - økonomi'!P"&amp;4+15*$A55+4*$A55+2),0)+IF(Analyse!$E$105="X",INDIRECT("'DATA - økonomi'!P"&amp;4+15*$A55+4*$A55+3),0)+IF(Analyse!$E$106="X",INDIRECT("'DATA - økonomi'!P"&amp;4+15*$A55+4*$A55+4),0)+IF(Analyse!$E$107="X",INDIRECT("'DATA - økonomi'!P"&amp;4+15*$A55+4*$A55+5),0)+IF(Analyse!$E$108="X",INDIRECT("'DATA - økonomi'!P"&amp;4+15*$A55+4*$A55+6),0)+IF(Analyse!$E$109="X",INDIRECT("'DATA - økonomi'!P"&amp;4+15*$A55+4*$A55+7),0)+IF(Analyse!$E$110="X",INDIRECT("'DATA - økonomi'!P"&amp;4+15*$A55+4*$A55+8),0)+IF(Analyse!$E$111="X",INDIRECT("'DATA - økonomi'!P"&amp;4+15*$A55+4*$A55+9),0)+IF(Analyse!$E$112="X",INDIRECT("'DATA - økonomi'!P"&amp;4+15*$A55+4*$A55+10),0)+IF(Analyse!$E$115="X",INDIRECT("'DATA - økonomi'!P"&amp;4+15*$A55+4*$A55+11),0)+IF(Analyse!$E$116="X",INDIRECT("'DATA - økonomi'!P"&amp;4+15*$A55+4*$A55+12),0)+IF(Analyse!$E$117="X",INDIRECT("'DATA - økonomi'!P"&amp;4+15*$A55+4*$A55+13),0)+IF(Analyse!$E$129="X",INDIRECT("'DATA - økonomi'!P"&amp;4+15*$A55+4*$A55+14),0)</f>
        <v>0</v>
      </c>
      <c r="Q55" s="42">
        <f ca="1">IF(Analyse!$E$3="X",INDIRECT("'DATA - økonomi'!Q"&amp;4+15*$A55+4*$A55+0),0)+IF(Analyse!$E$4="X",INDIRECT("'DATA - økonomi'!Q"&amp;4+15*$A55+4*$A55+1),0)+IF(Analyse!$E$104="X",INDIRECT("'DATA - økonomi'!Q"&amp;4+15*$A55+4*$A55+2),0)+IF(Analyse!$E$105="X",INDIRECT("'DATA - økonomi'!Q"&amp;4+15*$A55+4*$A55+3),0)+IF(Analyse!$E$106="X",INDIRECT("'DATA - økonomi'!Q"&amp;4+15*$A55+4*$A55+4),0)+IF(Analyse!$E$107="X",INDIRECT("'DATA - økonomi'!Q"&amp;4+15*$A55+4*$A55+5),0)+IF(Analyse!$E$108="X",INDIRECT("'DATA - økonomi'!Q"&amp;4+15*$A55+4*$A55+6),0)+IF(Analyse!$E$109="X",INDIRECT("'DATA - økonomi'!Q"&amp;4+15*$A55+4*$A55+7),0)+IF(Analyse!$E$110="X",INDIRECT("'DATA - økonomi'!Q"&amp;4+15*$A55+4*$A55+8),0)+IF(Analyse!$E$111="X",INDIRECT("'DATA - økonomi'!Q"&amp;4+15*$A55+4*$A55+9),0)+IF(Analyse!$E$112="X",INDIRECT("'DATA - økonomi'!Q"&amp;4+15*$A55+4*$A55+10),0)+IF(Analyse!$E$115="X",INDIRECT("'DATA - økonomi'!Q"&amp;4+15*$A55+4*$A55+11),0)+IF(Analyse!$E$116="X",INDIRECT("'DATA - økonomi'!Q"&amp;4+15*$A55+4*$A55+12),0)+IF(Analyse!$E$117="X",INDIRECT("'DATA - økonomi'!Q"&amp;4+15*$A55+4*$A55+13),0)+IF(Analyse!$E$129="X",INDIRECT("'DATA - økonomi'!Q"&amp;4+15*$A55+4*$A55+14),0)</f>
        <v>0</v>
      </c>
      <c r="R55" s="42">
        <f ca="1">IF(Analyse!$E$3="X",INDIRECT("'DATA - økonomi'!R"&amp;4+15*$A55+4*$A55+0),0)+IF(Analyse!$E$4="X",INDIRECT("'DATA - økonomi'!R"&amp;4+15*$A55+4*$A55+1),0)+IF(Analyse!$E$104="X",INDIRECT("'DATA - økonomi'!R"&amp;4+15*$A55+4*$A55+2),0)+IF(Analyse!$E$105="X",INDIRECT("'DATA - økonomi'!R"&amp;4+15*$A55+4*$A55+3),0)+IF(Analyse!$E$106="X",INDIRECT("'DATA - økonomi'!R"&amp;4+15*$A55+4*$A55+4),0)+IF(Analyse!$E$107="X",INDIRECT("'DATA - økonomi'!R"&amp;4+15*$A55+4*$A55+5),0)+IF(Analyse!$E$108="X",INDIRECT("'DATA - økonomi'!R"&amp;4+15*$A55+4*$A55+6),0)+IF(Analyse!$E$109="X",INDIRECT("'DATA - økonomi'!R"&amp;4+15*$A55+4*$A55+7),0)+IF(Analyse!$E$110="X",INDIRECT("'DATA - økonomi'!R"&amp;4+15*$A55+4*$A55+8),0)+IF(Analyse!$E$111="X",INDIRECT("'DATA - økonomi'!R"&amp;4+15*$A55+4*$A55+9),0)+IF(Analyse!$E$112="X",INDIRECT("'DATA - økonomi'!R"&amp;4+15*$A55+4*$A55+10),0)+IF(Analyse!$E$115="X",INDIRECT("'DATA - økonomi'!R"&amp;4+15*$A55+4*$A55+11),0)+IF(Analyse!$E$116="X",INDIRECT("'DATA - økonomi'!R"&amp;4+15*$A55+4*$A55+12),0)+IF(Analyse!$E$117="X",INDIRECT("'DATA - økonomi'!R"&amp;4+15*$A55+4*$A55+13),0)+IF(Analyse!$E$129="X",INDIRECT("'DATA - økonomi'!R"&amp;4+15*$A55+4*$A55+14),0)</f>
        <v>0</v>
      </c>
      <c r="S55" s="42">
        <f ca="1">IF(Analyse!$E$3="X",INDIRECT("'DATA - økonomi'!S"&amp;4+15*$A55+4*$A55+0),0)+IF(Analyse!$E$4="X",INDIRECT("'DATA - økonomi'!S"&amp;4+15*$A55+4*$A55+1),0)+IF(Analyse!$E$104="X",INDIRECT("'DATA - økonomi'!S"&amp;4+15*$A55+4*$A55+2),0)+IF(Analyse!$E$105="X",INDIRECT("'DATA - økonomi'!S"&amp;4+15*$A55+4*$A55+3),0)+IF(Analyse!$E$106="X",INDIRECT("'DATA - økonomi'!S"&amp;4+15*$A55+4*$A55+4),0)+IF(Analyse!$E$107="X",INDIRECT("'DATA - økonomi'!S"&amp;4+15*$A55+4*$A55+5),0)+IF(Analyse!$E$108="X",INDIRECT("'DATA - økonomi'!S"&amp;4+15*$A55+4*$A55+6),0)+IF(Analyse!$E$109="X",INDIRECT("'DATA - økonomi'!S"&amp;4+15*$A55+4*$A55+7),0)+IF(Analyse!$E$110="X",INDIRECT("'DATA - økonomi'!S"&amp;4+15*$A55+4*$A55+8),0)+IF(Analyse!$E$111="X",INDIRECT("'DATA - økonomi'!S"&amp;4+15*$A55+4*$A55+9),0)+IF(Analyse!$E$112="X",INDIRECT("'DATA - økonomi'!S"&amp;4+15*$A55+4*$A55+10),0)+IF(Analyse!$E$115="X",INDIRECT("'DATA - økonomi'!S"&amp;4+15*$A55+4*$A55+11),0)+IF(Analyse!$E$116="X",INDIRECT("'DATA - økonomi'!S"&amp;4+15*$A55+4*$A55+12),0)+IF(Analyse!$E$117="X",INDIRECT("'DATA - økonomi'!S"&amp;4+15*$A55+4*$A55+13),0)+IF(Analyse!$E$129="X",INDIRECT("'DATA - økonomi'!S"&amp;4+15*$A55+4*$A55+14),0)</f>
        <v>0</v>
      </c>
      <c r="T55" s="42">
        <f ca="1">IF(Analyse!$E$3="X",INDIRECT("'DATA - økonomi'!T"&amp;4+15*$A55+4*$A55+0),0)+IF(Analyse!$E$4="X",INDIRECT("'DATA - økonomi'!T"&amp;4+15*$A55+4*$A55+1),0)+IF(Analyse!$E$104="X",INDIRECT("'DATA - økonomi'!T"&amp;4+15*$A55+4*$A55+2),0)+IF(Analyse!$E$105="X",INDIRECT("'DATA - økonomi'!T"&amp;4+15*$A55+4*$A55+3),0)+IF(Analyse!$E$106="X",INDIRECT("'DATA - økonomi'!T"&amp;4+15*$A55+4*$A55+4),0)+IF(Analyse!$E$107="X",INDIRECT("'DATA - økonomi'!T"&amp;4+15*$A55+4*$A55+5),0)+IF(Analyse!$E$108="X",INDIRECT("'DATA - økonomi'!T"&amp;4+15*$A55+4*$A55+6),0)+IF(Analyse!$E$109="X",INDIRECT("'DATA - økonomi'!T"&amp;4+15*$A55+4*$A55+7),0)+IF(Analyse!$E$110="X",INDIRECT("'DATA - økonomi'!T"&amp;4+15*$A55+4*$A55+8),0)+IF(Analyse!$E$111="X",INDIRECT("'DATA - økonomi'!T"&amp;4+15*$A55+4*$A55+9),0)+IF(Analyse!$E$112="X",INDIRECT("'DATA - økonomi'!T"&amp;4+15*$A55+4*$A55+10),0)+IF(Analyse!$E$115="X",INDIRECT("'DATA - økonomi'!T"&amp;4+15*$A55+4*$A55+11),0)+IF(Analyse!$E$116="X",INDIRECT("'DATA - økonomi'!T"&amp;4+15*$A55+4*$A55+12),0)+IF(Analyse!$E$117="X",INDIRECT("'DATA - økonomi'!T"&amp;4+15*$A55+4*$A55+13),0)+IF(Analyse!$E$129="X",INDIRECT("'DATA - økonomi'!T"&amp;4+15*$A55+4*$A55+14),0)</f>
        <v>0</v>
      </c>
      <c r="U55" s="42">
        <f ca="1">IF(Analyse!$E$3="X",INDIRECT("'DATA - økonomi'!U"&amp;4+15*$A55+4*$A55+0),0)+IF(Analyse!$E$4="X",INDIRECT("'DATA - økonomi'!U"&amp;4+15*$A55+4*$A55+1),0)+IF(Analyse!$E$104="X",INDIRECT("'DATA - økonomi'!U"&amp;4+15*$A55+4*$A55+2),0)+IF(Analyse!$E$105="X",INDIRECT("'DATA - økonomi'!U"&amp;4+15*$A55+4*$A55+3),0)+IF(Analyse!$E$106="X",INDIRECT("'DATA - økonomi'!U"&amp;4+15*$A55+4*$A55+4),0)+IF(Analyse!$E$107="X",INDIRECT("'DATA - økonomi'!U"&amp;4+15*$A55+4*$A55+5),0)+IF(Analyse!$E$108="X",INDIRECT("'DATA - økonomi'!U"&amp;4+15*$A55+4*$A55+6),0)+IF(Analyse!$E$109="X",INDIRECT("'DATA - økonomi'!U"&amp;4+15*$A55+4*$A55+7),0)+IF(Analyse!$E$110="X",INDIRECT("'DATA - økonomi'!U"&amp;4+15*$A55+4*$A55+8),0)+IF(Analyse!$E$111="X",INDIRECT("'DATA - økonomi'!U"&amp;4+15*$A55+4*$A55+9),0)+IF(Analyse!$E$112="X",INDIRECT("'DATA - økonomi'!U"&amp;4+15*$A55+4*$A55+10),0)+IF(Analyse!$E$115="X",INDIRECT("'DATA - økonomi'!U"&amp;4+15*$A55+4*$A55+11),0)+IF(Analyse!$E$116="X",INDIRECT("'DATA - økonomi'!U"&amp;4+15*$A55+4*$A55+12),0)+IF(Analyse!$E$117="X",INDIRECT("'DATA - økonomi'!U"&amp;4+15*$A55+4*$A55+13),0)+IF(Analyse!$E$129="X",INDIRECT("'DATA - økonomi'!U"&amp;4+15*$A55+4*$A55+14),0)</f>
        <v>0</v>
      </c>
      <c r="V55" s="42">
        <f ca="1">IF(Analyse!$E$3="X",INDIRECT("'DATA - økonomi'!V"&amp;4+15*$A55+4*$A55+0),0)+IF(Analyse!$E$4="X",INDIRECT("'DATA - økonomi'!V"&amp;4+15*$A55+4*$A55+1),0)+IF(Analyse!$E$104="X",INDIRECT("'DATA - økonomi'!V"&amp;4+15*$A55+4*$A55+2),0)+IF(Analyse!$E$105="X",INDIRECT("'DATA - økonomi'!V"&amp;4+15*$A55+4*$A55+3),0)+IF(Analyse!$E$106="X",INDIRECT("'DATA - økonomi'!V"&amp;4+15*$A55+4*$A55+4),0)+IF(Analyse!$E$107="X",INDIRECT("'DATA - økonomi'!V"&amp;4+15*$A55+4*$A55+5),0)+IF(Analyse!$E$108="X",INDIRECT("'DATA - økonomi'!V"&amp;4+15*$A55+4*$A55+6),0)+IF(Analyse!$E$109="X",INDIRECT("'DATA - økonomi'!V"&amp;4+15*$A55+4*$A55+7),0)+IF(Analyse!$E$110="X",INDIRECT("'DATA - økonomi'!V"&amp;4+15*$A55+4*$A55+8),0)+IF(Analyse!$E$111="X",INDIRECT("'DATA - økonomi'!V"&amp;4+15*$A55+4*$A55+9),0)+IF(Analyse!$E$112="X",INDIRECT("'DATA - økonomi'!V"&amp;4+15*$A55+4*$A55+10),0)+IF(Analyse!$E$115="X",INDIRECT("'DATA - økonomi'!V"&amp;4+15*$A55+4*$A55+11),0)+IF(Analyse!$E$116="X",INDIRECT("'DATA - økonomi'!V"&amp;4+15*$A55+4*$A55+12),0)+IF(Analyse!$E$117="X",INDIRECT("'DATA - økonomi'!V"&amp;4+15*$A55+4*$A55+13),0)+IF(Analyse!$E$129="X",INDIRECT("'DATA - økonomi'!V"&amp;4+15*$A55+4*$A55+14),0)</f>
        <v>0</v>
      </c>
      <c r="W55" s="42">
        <f ca="1">IF(Analyse!$E$3="X",INDIRECT("'DATA - økonomi'!W"&amp;4+15*$A55+4*$A55+0),0)+IF(Analyse!$E$4="X",INDIRECT("'DATA - økonomi'!W"&amp;4+15*$A55+4*$A55+1),0)+IF(Analyse!$E$104="X",INDIRECT("'DATA - økonomi'!W"&amp;4+15*$A55+4*$A55+2),0)+IF(Analyse!$E$105="X",INDIRECT("'DATA - økonomi'!W"&amp;4+15*$A55+4*$A55+3),0)+IF(Analyse!$E$106="X",INDIRECT("'DATA - økonomi'!W"&amp;4+15*$A55+4*$A55+4),0)+IF(Analyse!$E$107="X",INDIRECT("'DATA - økonomi'!W"&amp;4+15*$A55+4*$A55+5),0)+IF(Analyse!$E$108="X",INDIRECT("'DATA - økonomi'!W"&amp;4+15*$A55+4*$A55+6),0)+IF(Analyse!$E$109="X",INDIRECT("'DATA - økonomi'!W"&amp;4+15*$A55+4*$A55+7),0)+IF(Analyse!$E$110="X",INDIRECT("'DATA - økonomi'!W"&amp;4+15*$A55+4*$A55+8),0)+IF(Analyse!$E$111="X",INDIRECT("'DATA - økonomi'!W"&amp;4+15*$A55+4*$A55+9),0)+IF(Analyse!$E$112="X",INDIRECT("'DATA - økonomi'!W"&amp;4+15*$A55+4*$A55+10),0)+IF(Analyse!$E$115="X",INDIRECT("'DATA - økonomi'!W"&amp;4+15*$A55+4*$A55+11),0)+IF(Analyse!$E$116="X",INDIRECT("'DATA - økonomi'!W"&amp;4+15*$A55+4*$A55+12),0)+IF(Analyse!$E$117="X",INDIRECT("'DATA - økonomi'!W"&amp;4+15*$A55+4*$A55+13),0)+IF(Analyse!$E$129="X",INDIRECT("'DATA - økonomi'!W"&amp;4+15*$A55+4*$A55+14),0)</f>
        <v>0</v>
      </c>
      <c r="X55" s="42">
        <f ca="1">IF(Analyse!$E$3="X",INDIRECT("'DATA - økonomi'!X"&amp;4+15*$A55+4*$A55+0),0)+IF(Analyse!$E$4="X",INDIRECT("'DATA - økonomi'!X"&amp;4+15*$A55+4*$A55+1),0)+IF(Analyse!$E$104="X",INDIRECT("'DATA - økonomi'!X"&amp;4+15*$A55+4*$A55+2),0)+IF(Analyse!$E$105="X",INDIRECT("'DATA - økonomi'!X"&amp;4+15*$A55+4*$A55+3),0)+IF(Analyse!$E$106="X",INDIRECT("'DATA - økonomi'!X"&amp;4+15*$A55+4*$A55+4),0)+IF(Analyse!$E$107="X",INDIRECT("'DATA - økonomi'!X"&amp;4+15*$A55+4*$A55+5),0)+IF(Analyse!$E$108="X",INDIRECT("'DATA - økonomi'!X"&amp;4+15*$A55+4*$A55+6),0)+IF(Analyse!$E$109="X",INDIRECT("'DATA - økonomi'!X"&amp;4+15*$A55+4*$A55+7),0)+IF(Analyse!$E$110="X",INDIRECT("'DATA - økonomi'!X"&amp;4+15*$A55+4*$A55+8),0)+IF(Analyse!$E$111="X",INDIRECT("'DATA - økonomi'!X"&amp;4+15*$A55+4*$A55+9),0)+IF(Analyse!$E$112="X",INDIRECT("'DATA - økonomi'!X"&amp;4+15*$A55+4*$A55+10),0)+IF(Analyse!$E$115="X",INDIRECT("'DATA - økonomi'!X"&amp;4+15*$A55+4*$A55+11),0)+IF(Analyse!$E$116="X",INDIRECT("'DATA - økonomi'!X"&amp;4+15*$A55+4*$A55+12),0)+IF(Analyse!$E$117="X",INDIRECT("'DATA - økonomi'!X"&amp;4+15*$A55+4*$A55+13),0)+IF(Analyse!$E$129="X",INDIRECT("'DATA - økonomi'!X"&amp;4+15*$A55+4*$A55+14),0)</f>
        <v>0</v>
      </c>
      <c r="Y55" s="42">
        <f ca="1">IF(Analyse!$E$3="X",INDIRECT("'DATA - økonomi'!Y"&amp;4+15*$A55+4*$A55+0),0)+IF(Analyse!$E$4="X",INDIRECT("'DATA - økonomi'!Y"&amp;4+15*$A55+4*$A55+1),0)+IF(Analyse!$E$104="X",INDIRECT("'DATA - økonomi'!Y"&amp;4+15*$A55+4*$A55+2),0)+IF(Analyse!$E$105="X",INDIRECT("'DATA - økonomi'!Y"&amp;4+15*$A55+4*$A55+3),0)+IF(Analyse!$E$106="X",INDIRECT("'DATA - økonomi'!Y"&amp;4+15*$A55+4*$A55+4),0)+IF(Analyse!$E$107="X",INDIRECT("'DATA - økonomi'!Y"&amp;4+15*$A55+4*$A55+5),0)+IF(Analyse!$E$108="X",INDIRECT("'DATA - økonomi'!Y"&amp;4+15*$A55+4*$A55+6),0)+IF(Analyse!$E$109="X",INDIRECT("'DATA - økonomi'!Y"&amp;4+15*$A55+4*$A55+7),0)+IF(Analyse!$E$110="X",INDIRECT("'DATA - økonomi'!Y"&amp;4+15*$A55+4*$A55+8),0)+IF(Analyse!$E$111="X",INDIRECT("'DATA - økonomi'!Y"&amp;4+15*$A55+4*$A55+9),0)+IF(Analyse!$E$112="X",INDIRECT("'DATA - økonomi'!Y"&amp;4+15*$A55+4*$A55+10),0)+IF(Analyse!$E$115="X",INDIRECT("'DATA - økonomi'!Y"&amp;4+15*$A55+4*$A55+11),0)+IF(Analyse!$E$116="X",INDIRECT("'DATA - økonomi'!Y"&amp;4+15*$A55+4*$A55+12),0)+IF(Analyse!$E$117="X",INDIRECT("'DATA - økonomi'!Y"&amp;4+15*$A55+4*$A55+13),0)+IF(Analyse!$E$129="X",INDIRECT("'DATA - økonomi'!Y"&amp;4+15*$A55+4*$A55+14),0)</f>
        <v>0</v>
      </c>
      <c r="Z55" s="42">
        <f ca="1">IF(Analyse!$E$3="X",INDIRECT("'DATA - økonomi'!Z"&amp;4+15*$A55+4*$A55+0),0)+IF(Analyse!$E$4="X",INDIRECT("'DATA - økonomi'!Z"&amp;4+15*$A55+4*$A55+1),0)+IF(Analyse!$E$104="X",INDIRECT("'DATA - økonomi'!Z"&amp;4+15*$A55+4*$A55+2),0)+IF(Analyse!$E$105="X",INDIRECT("'DATA - økonomi'!Z"&amp;4+15*$A55+4*$A55+3),0)+IF(Analyse!$E$106="X",INDIRECT("'DATA - økonomi'!Z"&amp;4+15*$A55+4*$A55+4),0)+IF(Analyse!$E$107="X",INDIRECT("'DATA - økonomi'!Z"&amp;4+15*$A55+4*$A55+5),0)+IF(Analyse!$E$108="X",INDIRECT("'DATA - økonomi'!Z"&amp;4+15*$A55+4*$A55+6),0)+IF(Analyse!$E$109="X",INDIRECT("'DATA - økonomi'!Z"&amp;4+15*$A55+4*$A55+7),0)+IF(Analyse!$E$110="X",INDIRECT("'DATA - økonomi'!Z"&amp;4+15*$A55+4*$A55+8),0)+IF(Analyse!$E$111="X",INDIRECT("'DATA - økonomi'!Z"&amp;4+15*$A55+4*$A55+9),0)+IF(Analyse!$E$112="X",INDIRECT("'DATA - økonomi'!Z"&amp;4+15*$A55+4*$A55+10),0)+IF(Analyse!$E$115="X",INDIRECT("'DATA - økonomi'!Z"&amp;4+15*$A55+4*$A55+11),0)+IF(Analyse!$E$116="X",INDIRECT("'DATA - økonomi'!Z"&amp;4+15*$A55+4*$A55+12),0)+IF(Analyse!$E$117="X",INDIRECT("'DATA - økonomi'!Z"&amp;4+15*$A55+4*$A55+13),0)+IF(Analyse!$E$129="X",INDIRECT("'DATA - økonomi'!Z"&amp;4+15*$A55+4*$A55+14),0)</f>
        <v>0</v>
      </c>
      <c r="AA55" s="36"/>
      <c r="AB55" s="41" t="s">
        <v>63</v>
      </c>
      <c r="AC55" s="42">
        <f ca="1">IF(Analyse!$E$3="X",INDIRECT("'DATA - økonomi'!AC"&amp;4+15*$A55+4*$A55+0),0)+IF(Analyse!$E$4="X",INDIRECT("'DATA - økonomi'!AC"&amp;4+15*$A55+4*$A55+1),0)+IF(Analyse!$E$104="X",INDIRECT("'DATA - økonomi'!AC"&amp;4+15*$A55+4*$A55+2),0)+IF(Analyse!$E$105="X",INDIRECT("'DATA - økonomi'!AC"&amp;4+15*$A55+4*$A55+3),0)+IF(Analyse!$E$106="X",INDIRECT("'DATA - økonomi'!AC"&amp;4+15*$A55+4*$A55+4),0)+IF(Analyse!$E$107="X",INDIRECT("'DATA - økonomi'!AC"&amp;4+15*$A55+4*$A55+5),0)+IF(Analyse!$E$108="X",INDIRECT("'DATA - økonomi'!AC"&amp;4+15*$A55+4*$A55+6),0)+IF(Analyse!$E$109="X",INDIRECT("'DATA - økonomi'!AC"&amp;4+15*$A55+4*$A55+7),0)+IF(Analyse!$E$110="X",INDIRECT("'DATA - økonomi'!AC"&amp;4+15*$A55+4*$A55+8),0)+IF(Analyse!$E$111="X",INDIRECT("'DATA - økonomi'!AC"&amp;4+15*$A55+4*$A55+9),0)+IF(Analyse!$E$112="X",INDIRECT("'DATA - økonomi'!AC"&amp;4+15*$A55+4*$A55+10),0)+IF(Analyse!$E$115="X",INDIRECT("'DATA - økonomi'!AC"&amp;4+15*$A55+4*$A55+11),0)+IF(Analyse!$E$116="X",INDIRECT("'DATA - økonomi'!AC"&amp;4+15*$A55+4*$A55+12),0)+IF(Analyse!$E$117="X",INDIRECT("'DATA - økonomi'!AC"&amp;4+15*$A55+4*$A55+13),0)+IF(Analyse!$E$129="X",INDIRECT("'DATA - økonomi'!AC"&amp;4+15*$A55+4*$A55+14),0)</f>
        <v>0</v>
      </c>
      <c r="AD55" s="42">
        <f ca="1">IF(Analyse!$E$3="X",INDIRECT("'DATA - økonomi'!AD"&amp;4+15*$A55+4*$A55+0),0)+IF(Analyse!$E$4="X",INDIRECT("'DATA - økonomi'!AD"&amp;4+15*$A55+4*$A55+1),0)+IF(Analyse!$E$104="X",INDIRECT("'DATA - økonomi'!AD"&amp;4+15*$A55+4*$A55+2),0)+IF(Analyse!$E$105="X",INDIRECT("'DATA - økonomi'!AD"&amp;4+15*$A55+4*$A55+3),0)+IF(Analyse!$E$106="X",INDIRECT("'DATA - økonomi'!AD"&amp;4+15*$A55+4*$A55+4),0)+IF(Analyse!$E$107="X",INDIRECT("'DATA - økonomi'!AD"&amp;4+15*$A55+4*$A55+5),0)+IF(Analyse!$E$108="X",INDIRECT("'DATA - økonomi'!AD"&amp;4+15*$A55+4*$A55+6),0)+IF(Analyse!$E$109="X",INDIRECT("'DATA - økonomi'!AD"&amp;4+15*$A55+4*$A55+7),0)+IF(Analyse!$E$110="X",INDIRECT("'DATA - økonomi'!AD"&amp;4+15*$A55+4*$A55+8),0)+IF(Analyse!$E$111="X",INDIRECT("'DATA - økonomi'!AD"&amp;4+15*$A55+4*$A55+9),0)+IF(Analyse!$E$112="X",INDIRECT("'DATA - økonomi'!AD"&amp;4+15*$A55+4*$A55+10),0)+IF(Analyse!$E$115="X",INDIRECT("'DATA - økonomi'!AD"&amp;4+15*$A55+4*$A55+11),0)+IF(Analyse!$E$116="X",INDIRECT("'DATA - økonomi'!AD"&amp;4+15*$A55+4*$A55+12),0)+IF(Analyse!$E$117="X",INDIRECT("'DATA - økonomi'!AD"&amp;4+15*$A55+4*$A55+13),0)+IF(Analyse!$E$129="X",INDIRECT("'DATA - økonomi'!AD"&amp;4+15*$A55+4*$A55+14),0)</f>
        <v>0</v>
      </c>
      <c r="AE55" s="42">
        <f ca="1">IF(Analyse!$E$3="X",INDIRECT("'DATA - økonomi'!AE"&amp;4+15*$A55+4*$A55+0),0)+IF(Analyse!$E$4="X",INDIRECT("'DATA - økonomi'!AE"&amp;4+15*$A55+4*$A55+1),0)+IF(Analyse!$E$104="X",INDIRECT("'DATA - økonomi'!AE"&amp;4+15*$A55+4*$A55+2),0)+IF(Analyse!$E$105="X",INDIRECT("'DATA - økonomi'!AE"&amp;4+15*$A55+4*$A55+3),0)+IF(Analyse!$E$106="X",INDIRECT("'DATA - økonomi'!AE"&amp;4+15*$A55+4*$A55+4),0)+IF(Analyse!$E$107="X",INDIRECT("'DATA - økonomi'!AE"&amp;4+15*$A55+4*$A55+5),0)+IF(Analyse!$E$108="X",INDIRECT("'DATA - økonomi'!AE"&amp;4+15*$A55+4*$A55+6),0)+IF(Analyse!$E$109="X",INDIRECT("'DATA - økonomi'!AE"&amp;4+15*$A55+4*$A55+7),0)+IF(Analyse!$E$110="X",INDIRECT("'DATA - økonomi'!AE"&amp;4+15*$A55+4*$A55+8),0)+IF(Analyse!$E$111="X",INDIRECT("'DATA - økonomi'!AE"&amp;4+15*$A55+4*$A55+9),0)+IF(Analyse!$E$112="X",INDIRECT("'DATA - økonomi'!AE"&amp;4+15*$A55+4*$A55+10),0)+IF(Analyse!$E$115="X",INDIRECT("'DATA - økonomi'!AE"&amp;4+15*$A55+4*$A55+11),0)+IF(Analyse!$E$116="X",INDIRECT("'DATA - økonomi'!AE"&amp;4+15*$A55+4*$A55+12),0)+IF(Analyse!$E$117="X",INDIRECT("'DATA - økonomi'!AE"&amp;4+15*$A55+4*$A55+13),0)+IF(Analyse!$E$129="X",INDIRECT("'DATA - økonomi'!AE"&amp;4+15*$A55+4*$A55+14),0)</f>
        <v>0</v>
      </c>
      <c r="AF55" s="42">
        <f ca="1">IF(Analyse!$E$3="X",INDIRECT("'DATA - økonomi'!AF"&amp;4+15*$A55+4*$A55+0),0)+IF(Analyse!$E$4="X",INDIRECT("'DATA - økonomi'!AF"&amp;4+15*$A55+4*$A55+1),0)+IF(Analyse!$E$104="X",INDIRECT("'DATA - økonomi'!AF"&amp;4+15*$A55+4*$A55+2),0)+IF(Analyse!$E$105="X",INDIRECT("'DATA - økonomi'!AF"&amp;4+15*$A55+4*$A55+3),0)+IF(Analyse!$E$106="X",INDIRECT("'DATA - økonomi'!AF"&amp;4+15*$A55+4*$A55+4),0)+IF(Analyse!$E$107="X",INDIRECT("'DATA - økonomi'!AF"&amp;4+15*$A55+4*$A55+5),0)+IF(Analyse!$E$108="X",INDIRECT("'DATA - økonomi'!AF"&amp;4+15*$A55+4*$A55+6),0)+IF(Analyse!$E$109="X",INDIRECT("'DATA - økonomi'!AF"&amp;4+15*$A55+4*$A55+7),0)+IF(Analyse!$E$110="X",INDIRECT("'DATA - økonomi'!AF"&amp;4+15*$A55+4*$A55+8),0)+IF(Analyse!$E$111="X",INDIRECT("'DATA - økonomi'!AF"&amp;4+15*$A55+4*$A55+9),0)+IF(Analyse!$E$112="X",INDIRECT("'DATA - økonomi'!AF"&amp;4+15*$A55+4*$A55+10),0)+IF(Analyse!$E$115="X",INDIRECT("'DATA - økonomi'!AF"&amp;4+15*$A55+4*$A55+11),0)+IF(Analyse!$E$116="X",INDIRECT("'DATA - økonomi'!AF"&amp;4+15*$A55+4*$A55+12),0)+IF(Analyse!$E$117="X",INDIRECT("'DATA - økonomi'!AF"&amp;4+15*$A55+4*$A55+13),0)+IF(Analyse!$E$129="X",INDIRECT("'DATA - økonomi'!AF"&amp;4+15*$A55+4*$A55+14),0)</f>
        <v>0</v>
      </c>
      <c r="AG55" s="42">
        <f ca="1">IF(Analyse!$E$3="X",INDIRECT("'DATA - økonomi'!AG"&amp;4+15*$A55+4*$A55+0),0)+IF(Analyse!$E$4="X",INDIRECT("'DATA - økonomi'!AG"&amp;4+15*$A55+4*$A55+1),0)+IF(Analyse!$E$104="X",INDIRECT("'DATA - økonomi'!AG"&amp;4+15*$A55+4*$A55+2),0)+IF(Analyse!$E$105="X",INDIRECT("'DATA - økonomi'!AG"&amp;4+15*$A55+4*$A55+3),0)+IF(Analyse!$E$106="X",INDIRECT("'DATA - økonomi'!AG"&amp;4+15*$A55+4*$A55+4),0)+IF(Analyse!$E$107="X",INDIRECT("'DATA - økonomi'!AG"&amp;4+15*$A55+4*$A55+5),0)+IF(Analyse!$E$108="X",INDIRECT("'DATA - økonomi'!AG"&amp;4+15*$A55+4*$A55+6),0)+IF(Analyse!$E$109="X",INDIRECT("'DATA - økonomi'!AG"&amp;4+15*$A55+4*$A55+7),0)+IF(Analyse!$E$110="X",INDIRECT("'DATA - økonomi'!AG"&amp;4+15*$A55+4*$A55+8),0)+IF(Analyse!$E$111="X",INDIRECT("'DATA - økonomi'!AG"&amp;4+15*$A55+4*$A55+9),0)+IF(Analyse!$E$112="X",INDIRECT("'DATA - økonomi'!AG"&amp;4+15*$A55+4*$A55+10),0)+IF(Analyse!$E$115="X",INDIRECT("'DATA - økonomi'!AG"&amp;4+15*$A55+4*$A55+11),0)+IF(Analyse!$E$116="X",INDIRECT("'DATA - økonomi'!AG"&amp;4+15*$A55+4*$A55+12),0)+IF(Analyse!$E$117="X",INDIRECT("'DATA - økonomi'!AG"&amp;4+15*$A55+4*$A55+13),0)+IF(Analyse!$E$129="X",INDIRECT("'DATA - økonomi'!AG"&amp;4+15*$A55+4*$A55+14),0)</f>
        <v>0</v>
      </c>
      <c r="AH55" s="42">
        <f ca="1">IF(Analyse!$E$3="X",INDIRECT("'DATA - økonomi'!AH"&amp;4+15*$A55+4*$A55+0),0)+IF(Analyse!$E$4="X",INDIRECT("'DATA - økonomi'!AH"&amp;4+15*$A55+4*$A55+1),0)+IF(Analyse!$E$104="X",INDIRECT("'DATA - økonomi'!AH"&amp;4+15*$A55+4*$A55+2),0)+IF(Analyse!$E$105="X",INDIRECT("'DATA - økonomi'!AH"&amp;4+15*$A55+4*$A55+3),0)+IF(Analyse!$E$106="X",INDIRECT("'DATA - økonomi'!AH"&amp;4+15*$A55+4*$A55+4),0)+IF(Analyse!$E$107="X",INDIRECT("'DATA - økonomi'!AH"&amp;4+15*$A55+4*$A55+5),0)+IF(Analyse!$E$108="X",INDIRECT("'DATA - økonomi'!AH"&amp;4+15*$A55+4*$A55+6),0)+IF(Analyse!$E$109="X",INDIRECT("'DATA - økonomi'!AH"&amp;4+15*$A55+4*$A55+7),0)+IF(Analyse!$E$110="X",INDIRECT("'DATA - økonomi'!AH"&amp;4+15*$A55+4*$A55+8),0)+IF(Analyse!$E$111="X",INDIRECT("'DATA - økonomi'!AH"&amp;4+15*$A55+4*$A55+9),0)+IF(Analyse!$E$112="X",INDIRECT("'DATA - økonomi'!AH"&amp;4+15*$A55+4*$A55+10),0)+IF(Analyse!$E$115="X",INDIRECT("'DATA - økonomi'!AH"&amp;4+15*$A55+4*$A55+11),0)+IF(Analyse!$E$116="X",INDIRECT("'DATA - økonomi'!AH"&amp;4+15*$A55+4*$A55+12),0)+IF(Analyse!$E$117="X",INDIRECT("'DATA - økonomi'!AH"&amp;4+15*$A55+4*$A55+13),0)+IF(Analyse!$E$129="X",INDIRECT("'DATA - økonomi'!AH"&amp;4+15*$A55+4*$A55+14),0)</f>
        <v>0</v>
      </c>
      <c r="AI55" s="42">
        <f ca="1">IF(Analyse!$E$3="X",INDIRECT("'DATA - økonomi'!AI"&amp;4+15*$A55+4*$A55+0),0)+IF(Analyse!$E$4="X",INDIRECT("'DATA - økonomi'!AI"&amp;4+15*$A55+4*$A55+1),0)+IF(Analyse!$E$104="X",INDIRECT("'DATA - økonomi'!AI"&amp;4+15*$A55+4*$A55+2),0)+IF(Analyse!$E$105="X",INDIRECT("'DATA - økonomi'!AI"&amp;4+15*$A55+4*$A55+3),0)+IF(Analyse!$E$106="X",INDIRECT("'DATA - økonomi'!AI"&amp;4+15*$A55+4*$A55+4),0)+IF(Analyse!$E$107="X",INDIRECT("'DATA - økonomi'!AI"&amp;4+15*$A55+4*$A55+5),0)+IF(Analyse!$E$108="X",INDIRECT("'DATA - økonomi'!AI"&amp;4+15*$A55+4*$A55+6),0)+IF(Analyse!$E$109="X",INDIRECT("'DATA - økonomi'!AI"&amp;4+15*$A55+4*$A55+7),0)+IF(Analyse!$E$110="X",INDIRECT("'DATA - økonomi'!AI"&amp;4+15*$A55+4*$A55+8),0)+IF(Analyse!$E$111="X",INDIRECT("'DATA - økonomi'!AI"&amp;4+15*$A55+4*$A55+9),0)+IF(Analyse!$E$112="X",INDIRECT("'DATA - økonomi'!AI"&amp;4+15*$A55+4*$A55+10),0)+IF(Analyse!$E$115="X",INDIRECT("'DATA - økonomi'!AI"&amp;4+15*$A55+4*$A55+11),0)+IF(Analyse!$E$116="X",INDIRECT("'DATA - økonomi'!AI"&amp;4+15*$A55+4*$A55+12),0)+IF(Analyse!$E$117="X",INDIRECT("'DATA - økonomi'!AI"&amp;4+15*$A55+4*$A55+13),0)+IF(Analyse!$E$129="X",INDIRECT("'DATA - økonomi'!AI"&amp;4+15*$A55+4*$A55+14),0)</f>
        <v>0</v>
      </c>
      <c r="AJ55" s="42">
        <f ca="1">IF(Analyse!$E$3="X",INDIRECT("'DATA - økonomi'!AJ"&amp;4+15*$A55+4*$A55+0),0)+IF(Analyse!$E$4="X",INDIRECT("'DATA - økonomi'!AJ"&amp;4+15*$A55+4*$A55+1),0)+IF(Analyse!$E$104="X",INDIRECT("'DATA - økonomi'!AJ"&amp;4+15*$A55+4*$A55+2),0)+IF(Analyse!$E$105="X",INDIRECT("'DATA - økonomi'!AJ"&amp;4+15*$A55+4*$A55+3),0)+IF(Analyse!$E$106="X",INDIRECT("'DATA - økonomi'!AJ"&amp;4+15*$A55+4*$A55+4),0)+IF(Analyse!$E$107="X",INDIRECT("'DATA - økonomi'!AJ"&amp;4+15*$A55+4*$A55+5),0)+IF(Analyse!$E$108="X",INDIRECT("'DATA - økonomi'!AJ"&amp;4+15*$A55+4*$A55+6),0)+IF(Analyse!$E$109="X",INDIRECT("'DATA - økonomi'!AJ"&amp;4+15*$A55+4*$A55+7),0)+IF(Analyse!$E$110="X",INDIRECT("'DATA - økonomi'!AJ"&amp;4+15*$A55+4*$A55+8),0)+IF(Analyse!$E$111="X",INDIRECT("'DATA - økonomi'!AJ"&amp;4+15*$A55+4*$A55+9),0)+IF(Analyse!$E$112="X",INDIRECT("'DATA - økonomi'!AJ"&amp;4+15*$A55+4*$A55+10),0)+IF(Analyse!$E$115="X",INDIRECT("'DATA - økonomi'!AJ"&amp;4+15*$A55+4*$A55+11),0)+IF(Analyse!$E$116="X",INDIRECT("'DATA - økonomi'!AJ"&amp;4+15*$A55+4*$A55+12),0)+IF(Analyse!$E$117="X",INDIRECT("'DATA - økonomi'!AJ"&amp;4+15*$A55+4*$A55+13),0)+IF(Analyse!$E$129="X",INDIRECT("'DATA - økonomi'!AJ"&amp;4+15*$A55+4*$A55+14),0)</f>
        <v>0</v>
      </c>
      <c r="AK55" s="42">
        <f ca="1">IF(Analyse!$E$3="X",INDIRECT("'DATA - økonomi'!AK"&amp;4+15*$A55+4*$A55+0),0)+IF(Analyse!$E$4="X",INDIRECT("'DATA - økonomi'!AK"&amp;4+15*$A55+4*$A55+1),0)+IF(Analyse!$E$104="X",INDIRECT("'DATA - økonomi'!AK"&amp;4+15*$A55+4*$A55+2),0)+IF(Analyse!$E$105="X",INDIRECT("'DATA - økonomi'!AK"&amp;4+15*$A55+4*$A55+3),0)+IF(Analyse!$E$106="X",INDIRECT("'DATA - økonomi'!AK"&amp;4+15*$A55+4*$A55+4),0)+IF(Analyse!$E$107="X",INDIRECT("'DATA - økonomi'!AK"&amp;4+15*$A55+4*$A55+5),0)+IF(Analyse!$E$108="X",INDIRECT("'DATA - økonomi'!AK"&amp;4+15*$A55+4*$A55+6),0)+IF(Analyse!$E$109="X",INDIRECT("'DATA - økonomi'!AK"&amp;4+15*$A55+4*$A55+7),0)+IF(Analyse!$E$110="X",INDIRECT("'DATA - økonomi'!AK"&amp;4+15*$A55+4*$A55+8),0)+IF(Analyse!$E$111="X",INDIRECT("'DATA - økonomi'!AK"&amp;4+15*$A55+4*$A55+9),0)+IF(Analyse!$E$112="X",INDIRECT("'DATA - økonomi'!AK"&amp;4+15*$A55+4*$A55+10),0)+IF(Analyse!$E$115="X",INDIRECT("'DATA - økonomi'!AK"&amp;4+15*$A55+4*$A55+11),0)+IF(Analyse!$E$116="X",INDIRECT("'DATA - økonomi'!AK"&amp;4+15*$A55+4*$A55+12),0)+IF(Analyse!$E$117="X",INDIRECT("'DATA - økonomi'!AK"&amp;4+15*$A55+4*$A55+13),0)+IF(Analyse!$E$129="X",INDIRECT("'DATA - økonomi'!AK"&amp;4+15*$A55+4*$A55+14),0)</f>
        <v>0</v>
      </c>
      <c r="AL55" s="42">
        <f ca="1">IF(Analyse!$E$3="X",INDIRECT("'DATA - økonomi'!AL"&amp;4+15*$A55+4*$A55+0),0)+IF(Analyse!$E$4="X",INDIRECT("'DATA - økonomi'!AL"&amp;4+15*$A55+4*$A55+1),0)+IF(Analyse!$E$104="X",INDIRECT("'DATA - økonomi'!AL"&amp;4+15*$A55+4*$A55+2),0)+IF(Analyse!$E$105="X",INDIRECT("'DATA - økonomi'!AL"&amp;4+15*$A55+4*$A55+3),0)+IF(Analyse!$E$106="X",INDIRECT("'DATA - økonomi'!AL"&amp;4+15*$A55+4*$A55+4),0)+IF(Analyse!$E$107="X",INDIRECT("'DATA - økonomi'!AL"&amp;4+15*$A55+4*$A55+5),0)+IF(Analyse!$E$108="X",INDIRECT("'DATA - økonomi'!AL"&amp;4+15*$A55+4*$A55+6),0)+IF(Analyse!$E$109="X",INDIRECT("'DATA - økonomi'!AL"&amp;4+15*$A55+4*$A55+7),0)+IF(Analyse!$E$110="X",INDIRECT("'DATA - økonomi'!AL"&amp;4+15*$A55+4*$A55+8),0)+IF(Analyse!$E$111="X",INDIRECT("'DATA - økonomi'!AL"&amp;4+15*$A55+4*$A55+9),0)+IF(Analyse!$E$112="X",INDIRECT("'DATA - økonomi'!AL"&amp;4+15*$A55+4*$A55+10),0)+IF(Analyse!$E$115="X",INDIRECT("'DATA - økonomi'!AL"&amp;4+15*$A55+4*$A55+11),0)+IF(Analyse!$E$116="X",INDIRECT("'DATA - økonomi'!AL"&amp;4+15*$A55+4*$A55+12),0)+IF(Analyse!$E$117="X",INDIRECT("'DATA - økonomi'!AL"&amp;4+15*$A55+4*$A55+13),0)+IF(Analyse!$E$129="X",INDIRECT("'DATA - økonomi'!AL"&amp;4+15*$A55+4*$A55+14),0)</f>
        <v>0</v>
      </c>
      <c r="AM55" s="36"/>
      <c r="AN55" s="41" t="s">
        <v>63</v>
      </c>
      <c r="AO55" s="42">
        <f t="shared" ca="1" si="10"/>
        <v>16167.501</v>
      </c>
      <c r="AP55" s="42">
        <f t="shared" ca="1" si="11"/>
        <v>16085.444000000001</v>
      </c>
      <c r="AQ55" s="42">
        <f t="shared" ca="1" si="12"/>
        <v>16167.501</v>
      </c>
      <c r="AR55" s="42">
        <f t="shared" ca="1" si="13"/>
        <v>16085.444000000001</v>
      </c>
      <c r="AS55" s="42">
        <f t="shared" ca="1" si="14"/>
        <v>16140.168</v>
      </c>
      <c r="AT55" s="42">
        <f t="shared" ca="1" si="15"/>
        <v>16089.713</v>
      </c>
      <c r="AU55" s="42">
        <f t="shared" ca="1" si="16"/>
        <v>16112.375999999998</v>
      </c>
      <c r="AV55" s="42">
        <f t="shared" ca="1" si="17"/>
        <v>16085.695999999998</v>
      </c>
      <c r="AW55" s="42">
        <f t="shared" ca="1" si="18"/>
        <v>16220.6</v>
      </c>
      <c r="AX55" s="42">
        <f t="shared" ca="1" si="19"/>
        <v>16349.663999999999</v>
      </c>
      <c r="AY55" s="36"/>
    </row>
    <row r="56" spans="1:51" x14ac:dyDescent="0.25">
      <c r="A56" s="38">
        <v>52</v>
      </c>
      <c r="B56" s="41" t="s">
        <v>64</v>
      </c>
      <c r="C56" s="42">
        <f ca="1">IF(Analyse!$E$3="X",INDIRECT("'DATA - økonomi'!C"&amp;4+15*$A56+4*$A56+0),0)+IF(Analyse!$E$4="X",INDIRECT("'DATA - økonomi'!C"&amp;4+15*$A56+4*$A56+1),0)+IF(Analyse!$E$104="X",INDIRECT("'DATA - økonomi'!C"&amp;4+15*$A56+4*$A56+2),0)+IF(Analyse!$E$105="X",INDIRECT("'DATA - økonomi'!C"&amp;4+15*$A56+4*$A56+3),0)+IF(Analyse!$E$106="X",INDIRECT("'DATA - økonomi'!C"&amp;4+15*$A56+4*$A56+4),0)+IF(Analyse!$E$107="X",INDIRECT("'DATA - økonomi'!C"&amp;4+15*$A56+4*$A56+5),0)+IF(Analyse!$E$108="X",INDIRECT("'DATA - økonomi'!C"&amp;4+15*$A56+4*$A56+6),0)+IF(Analyse!$E$109="X",INDIRECT("'DATA - økonomi'!C"&amp;4+15*$A56+4*$A56+7),0)+IF(Analyse!$E$110="X",INDIRECT("'DATA - økonomi'!C"&amp;4+15*$A56+4*$A56+8),0)+IF(Analyse!$E$111="X",INDIRECT("'DATA - økonomi'!C"&amp;4+15*$A56+4*$A56+9),0)+IF(Analyse!$E$112="X",INDIRECT("'DATA - økonomi'!C"&amp;4+15*$A56+4*$A56+10),0)+IF(Analyse!$E$115="X",INDIRECT("'DATA - økonomi'!C"&amp;4+15*$A56+4*$A56+11),0)+IF(Analyse!$E$116="X",INDIRECT("'DATA - økonomi'!C"&amp;4+15*$A56+4*$A56+12),0)+IF(Analyse!$E$117="X",INDIRECT("'DATA - økonomi'!C"&amp;4+15*$A56+4*$A56+13),0)+IF(Analyse!$E$129="X",INDIRECT("'DATA - økonomi'!C"&amp;4+15*$A56+4*$A56+14),0)</f>
        <v>0</v>
      </c>
      <c r="D56" s="42">
        <f ca="1">IF(Analyse!$E$3="X",INDIRECT("'DATA - økonomi'!D"&amp;4+15*$A56+4*$A56+0),0)+IF(Analyse!$E$4="X",INDIRECT("'DATA - økonomi'!D"&amp;4+15*$A56+4*$A56+1),0)+IF(Analyse!$E$104="X",INDIRECT("'DATA - økonomi'!D"&amp;4+15*$A56+4*$A56+2),0)+IF(Analyse!$E$105="X",INDIRECT("'DATA - økonomi'!D"&amp;4+15*$A56+4*$A56+3),0)+IF(Analyse!$E$106="X",INDIRECT("'DATA - økonomi'!D"&amp;4+15*$A56+4*$A56+4),0)+IF(Analyse!$E$107="X",INDIRECT("'DATA - økonomi'!D"&amp;4+15*$A56+4*$A56+5),0)+IF(Analyse!$E$108="X",INDIRECT("'DATA - økonomi'!D"&amp;4+15*$A56+4*$A56+6),0)+IF(Analyse!$E$109="X",INDIRECT("'DATA - økonomi'!D"&amp;4+15*$A56+4*$A56+7),0)+IF(Analyse!$E$110="X",INDIRECT("'DATA - økonomi'!D"&amp;4+15*$A56+4*$A56+8),0)+IF(Analyse!$E$111="X",INDIRECT("'DATA - økonomi'!D"&amp;4+15*$A56+4*$A56+9),0)+IF(Analyse!$E$112="X",INDIRECT("'DATA - økonomi'!D"&amp;4+15*$A56+4*$A56+10),0)+IF(Analyse!$E$115="X",INDIRECT("'DATA - økonomi'!D"&amp;4+15*$A56+4*$A56+11),0)+IF(Analyse!$E$116="X",INDIRECT("'DATA - økonomi'!D"&amp;4+15*$A56+4*$A56+12),0)+IF(Analyse!$E$117="X",INDIRECT("'DATA - økonomi'!D"&amp;4+15*$A56+4*$A56+13),0)+IF(Analyse!$E$129="X",INDIRECT("'DATA - økonomi'!D"&amp;4+15*$A56+4*$A56+14),0)</f>
        <v>0</v>
      </c>
      <c r="E56" s="42">
        <f ca="1">IF(Analyse!$E$3="X",INDIRECT("'DATA - økonomi'!E"&amp;4+15*$A56+4*$A56+0),0)+IF(Analyse!$E$4="X",INDIRECT("'DATA - økonomi'!E"&amp;4+15*$A56+4*$A56+1),0)+IF(Analyse!$E$104="X",INDIRECT("'DATA - økonomi'!E"&amp;4+15*$A56+4*$A56+2),0)+IF(Analyse!$E$105="X",INDIRECT("'DATA - økonomi'!E"&amp;4+15*$A56+4*$A56+3),0)+IF(Analyse!$E$106="X",INDIRECT("'DATA - økonomi'!E"&amp;4+15*$A56+4*$A56+4),0)+IF(Analyse!$E$107="X",INDIRECT("'DATA - økonomi'!E"&amp;4+15*$A56+4*$A56+5),0)+IF(Analyse!$E$108="X",INDIRECT("'DATA - økonomi'!E"&amp;4+15*$A56+4*$A56+6),0)+IF(Analyse!$E$109="X",INDIRECT("'DATA - økonomi'!E"&amp;4+15*$A56+4*$A56+7),0)+IF(Analyse!$E$110="X",INDIRECT("'DATA - økonomi'!E"&amp;4+15*$A56+4*$A56+8),0)+IF(Analyse!$E$111="X",INDIRECT("'DATA - økonomi'!E"&amp;4+15*$A56+4*$A56+9),0)+IF(Analyse!$E$112="X",INDIRECT("'DATA - økonomi'!E"&amp;4+15*$A56+4*$A56+10),0)+IF(Analyse!$E$115="X",INDIRECT("'DATA - økonomi'!E"&amp;4+15*$A56+4*$A56+11),0)+IF(Analyse!$E$116="X",INDIRECT("'DATA - økonomi'!E"&amp;4+15*$A56+4*$A56+12),0)+IF(Analyse!$E$117="X",INDIRECT("'DATA - økonomi'!E"&amp;4+15*$A56+4*$A56+13),0)+IF(Analyse!$E$129="X",INDIRECT("'DATA - økonomi'!E"&amp;4+15*$A56+4*$A56+14),0)</f>
        <v>0</v>
      </c>
      <c r="F56" s="42">
        <f ca="1">IF(Analyse!$E$3="X",INDIRECT("'DATA - økonomi'!F"&amp;4+15*$A56+4*$A56+0),0)+IF(Analyse!$E$4="X",INDIRECT("'DATA - økonomi'!F"&amp;4+15*$A56+4*$A56+1),0)+IF(Analyse!$E$104="X",INDIRECT("'DATA - økonomi'!F"&amp;4+15*$A56+4*$A56+2),0)+IF(Analyse!$E$105="X",INDIRECT("'DATA - økonomi'!F"&amp;4+15*$A56+4*$A56+3),0)+IF(Analyse!$E$106="X",INDIRECT("'DATA - økonomi'!F"&amp;4+15*$A56+4*$A56+4),0)+IF(Analyse!$E$107="X",INDIRECT("'DATA - økonomi'!F"&amp;4+15*$A56+4*$A56+5),0)+IF(Analyse!$E$108="X",INDIRECT("'DATA - økonomi'!F"&amp;4+15*$A56+4*$A56+6),0)+IF(Analyse!$E$109="X",INDIRECT("'DATA - økonomi'!F"&amp;4+15*$A56+4*$A56+7),0)+IF(Analyse!$E$110="X",INDIRECT("'DATA - økonomi'!F"&amp;4+15*$A56+4*$A56+8),0)+IF(Analyse!$E$111="X",INDIRECT("'DATA - økonomi'!F"&amp;4+15*$A56+4*$A56+9),0)+IF(Analyse!$E$112="X",INDIRECT("'DATA - økonomi'!F"&amp;4+15*$A56+4*$A56+10),0)+IF(Analyse!$E$115="X",INDIRECT("'DATA - økonomi'!F"&amp;4+15*$A56+4*$A56+11),0)+IF(Analyse!$E$116="X",INDIRECT("'DATA - økonomi'!F"&amp;4+15*$A56+4*$A56+12),0)+IF(Analyse!$E$117="X",INDIRECT("'DATA - økonomi'!F"&amp;4+15*$A56+4*$A56+13),0)+IF(Analyse!$E$129="X",INDIRECT("'DATA - økonomi'!F"&amp;4+15*$A56+4*$A56+14),0)</f>
        <v>0</v>
      </c>
      <c r="G56" s="42">
        <f ca="1">IF(Analyse!$E$3="X",INDIRECT("'DATA - økonomi'!G"&amp;4+15*$A56+4*$A56+0),0)+IF(Analyse!$E$4="X",INDIRECT("'DATA - økonomi'!G"&amp;4+15*$A56+4*$A56+1),0)+IF(Analyse!$E$104="X",INDIRECT("'DATA - økonomi'!G"&amp;4+15*$A56+4*$A56+2),0)+IF(Analyse!$E$105="X",INDIRECT("'DATA - økonomi'!G"&amp;4+15*$A56+4*$A56+3),0)+IF(Analyse!$E$106="X",INDIRECT("'DATA - økonomi'!G"&amp;4+15*$A56+4*$A56+4),0)+IF(Analyse!$E$107="X",INDIRECT("'DATA - økonomi'!G"&amp;4+15*$A56+4*$A56+5),0)+IF(Analyse!$E$108="X",INDIRECT("'DATA - økonomi'!G"&amp;4+15*$A56+4*$A56+6),0)+IF(Analyse!$E$109="X",INDIRECT("'DATA - økonomi'!G"&amp;4+15*$A56+4*$A56+7),0)+IF(Analyse!$E$110="X",INDIRECT("'DATA - økonomi'!G"&amp;4+15*$A56+4*$A56+8),0)+IF(Analyse!$E$111="X",INDIRECT("'DATA - økonomi'!G"&amp;4+15*$A56+4*$A56+9),0)+IF(Analyse!$E$112="X",INDIRECT("'DATA - økonomi'!G"&amp;4+15*$A56+4*$A56+10),0)+IF(Analyse!$E$115="X",INDIRECT("'DATA - økonomi'!G"&amp;4+15*$A56+4*$A56+11),0)+IF(Analyse!$E$116="X",INDIRECT("'DATA - økonomi'!G"&amp;4+15*$A56+4*$A56+12),0)+IF(Analyse!$E$117="X",INDIRECT("'DATA - økonomi'!G"&amp;4+15*$A56+4*$A56+13),0)+IF(Analyse!$E$129="X",INDIRECT("'DATA - økonomi'!G"&amp;4+15*$A56+4*$A56+14),0)</f>
        <v>0</v>
      </c>
      <c r="H56" s="42">
        <f ca="1">IF(Analyse!$E$3="X",INDIRECT("'DATA - økonomi'!H"&amp;4+15*$A56+4*$A56+0),0)+IF(Analyse!$E$4="X",INDIRECT("'DATA - økonomi'!H"&amp;4+15*$A56+4*$A56+1),0)+IF(Analyse!$E$104="X",INDIRECT("'DATA - økonomi'!H"&amp;4+15*$A56+4*$A56+2),0)+IF(Analyse!$E$105="X",INDIRECT("'DATA - økonomi'!H"&amp;4+15*$A56+4*$A56+3),0)+IF(Analyse!$E$106="X",INDIRECT("'DATA - økonomi'!H"&amp;4+15*$A56+4*$A56+4),0)+IF(Analyse!$E$107="X",INDIRECT("'DATA - økonomi'!H"&amp;4+15*$A56+4*$A56+5),0)+IF(Analyse!$E$108="X",INDIRECT("'DATA - økonomi'!H"&amp;4+15*$A56+4*$A56+6),0)+IF(Analyse!$E$109="X",INDIRECT("'DATA - økonomi'!H"&amp;4+15*$A56+4*$A56+7),0)+IF(Analyse!$E$110="X",INDIRECT("'DATA - økonomi'!H"&amp;4+15*$A56+4*$A56+8),0)+IF(Analyse!$E$111="X",INDIRECT("'DATA - økonomi'!H"&amp;4+15*$A56+4*$A56+9),0)+IF(Analyse!$E$112="X",INDIRECT("'DATA - økonomi'!H"&amp;4+15*$A56+4*$A56+10),0)+IF(Analyse!$E$115="X",INDIRECT("'DATA - økonomi'!H"&amp;4+15*$A56+4*$A56+11),0)+IF(Analyse!$E$116="X",INDIRECT("'DATA - økonomi'!H"&amp;4+15*$A56+4*$A56+12),0)+IF(Analyse!$E$117="X",INDIRECT("'DATA - økonomi'!H"&amp;4+15*$A56+4*$A56+13),0)+IF(Analyse!$E$129="X",INDIRECT("'DATA - økonomi'!H"&amp;4+15*$A56+4*$A56+14),0)</f>
        <v>0</v>
      </c>
      <c r="I56" s="42">
        <f ca="1">IF(Analyse!$E$3="X",INDIRECT("'DATA - økonomi'!I"&amp;4+15*$A56+4*$A56+0),0)+IF(Analyse!$E$4="X",INDIRECT("'DATA - økonomi'!I"&amp;4+15*$A56+4*$A56+1),0)+IF(Analyse!$E$104="X",INDIRECT("'DATA - økonomi'!I"&amp;4+15*$A56+4*$A56+2),0)+IF(Analyse!$E$105="X",INDIRECT("'DATA - økonomi'!I"&amp;4+15*$A56+4*$A56+3),0)+IF(Analyse!$E$106="X",INDIRECT("'DATA - økonomi'!I"&amp;4+15*$A56+4*$A56+4),0)+IF(Analyse!$E$107="X",INDIRECT("'DATA - økonomi'!I"&amp;4+15*$A56+4*$A56+5),0)+IF(Analyse!$E$108="X",INDIRECT("'DATA - økonomi'!I"&amp;4+15*$A56+4*$A56+6),0)+IF(Analyse!$E$109="X",INDIRECT("'DATA - økonomi'!I"&amp;4+15*$A56+4*$A56+7),0)+IF(Analyse!$E$110="X",INDIRECT("'DATA - økonomi'!I"&amp;4+15*$A56+4*$A56+8),0)+IF(Analyse!$E$111="X",INDIRECT("'DATA - økonomi'!I"&amp;4+15*$A56+4*$A56+9),0)+IF(Analyse!$E$112="X",INDIRECT("'DATA - økonomi'!I"&amp;4+15*$A56+4*$A56+10),0)+IF(Analyse!$E$115="X",INDIRECT("'DATA - økonomi'!I"&amp;4+15*$A56+4*$A56+11),0)+IF(Analyse!$E$116="X",INDIRECT("'DATA - økonomi'!I"&amp;4+15*$A56+4*$A56+12),0)+IF(Analyse!$E$117="X",INDIRECT("'DATA - økonomi'!I"&amp;4+15*$A56+4*$A56+13),0)+IF(Analyse!$E$129="X",INDIRECT("'DATA - økonomi'!I"&amp;4+15*$A56+4*$A56+14),0)</f>
        <v>0</v>
      </c>
      <c r="J56" s="42">
        <f ca="1">IF(Analyse!$E$3="X",INDIRECT("'DATA - økonomi'!J"&amp;4+15*$A56+4*$A56+0),0)+IF(Analyse!$E$4="X",INDIRECT("'DATA - økonomi'!J"&amp;4+15*$A56+4*$A56+1),0)+IF(Analyse!$E$104="X",INDIRECT("'DATA - økonomi'!J"&amp;4+15*$A56+4*$A56+2),0)+IF(Analyse!$E$105="X",INDIRECT("'DATA - økonomi'!J"&amp;4+15*$A56+4*$A56+3),0)+IF(Analyse!$E$106="X",INDIRECT("'DATA - økonomi'!J"&amp;4+15*$A56+4*$A56+4),0)+IF(Analyse!$E$107="X",INDIRECT("'DATA - økonomi'!J"&amp;4+15*$A56+4*$A56+5),0)+IF(Analyse!$E$108="X",INDIRECT("'DATA - økonomi'!J"&amp;4+15*$A56+4*$A56+6),0)+IF(Analyse!$E$109="X",INDIRECT("'DATA - økonomi'!J"&amp;4+15*$A56+4*$A56+7),0)+IF(Analyse!$E$110="X",INDIRECT("'DATA - økonomi'!J"&amp;4+15*$A56+4*$A56+8),0)+IF(Analyse!$E$111="X",INDIRECT("'DATA - økonomi'!J"&amp;4+15*$A56+4*$A56+9),0)+IF(Analyse!$E$112="X",INDIRECT("'DATA - økonomi'!J"&amp;4+15*$A56+4*$A56+10),0)+IF(Analyse!$E$115="X",INDIRECT("'DATA - økonomi'!J"&amp;4+15*$A56+4*$A56+11),0)+IF(Analyse!$E$116="X",INDIRECT("'DATA - økonomi'!J"&amp;4+15*$A56+4*$A56+12),0)+IF(Analyse!$E$117="X",INDIRECT("'DATA - økonomi'!J"&amp;4+15*$A56+4*$A56+13),0)+IF(Analyse!$E$129="X",INDIRECT("'DATA - økonomi'!J"&amp;4+15*$A56+4*$A56+14),0)</f>
        <v>0</v>
      </c>
      <c r="K56" s="42">
        <f ca="1">IF(Analyse!$E$3="X",INDIRECT("'DATA - økonomi'!K"&amp;4+15*$A56+4*$A56+0),0)+IF(Analyse!$E$4="X",INDIRECT("'DATA - økonomi'!K"&amp;4+15*$A56+4*$A56+1),0)+IF(Analyse!$E$104="X",INDIRECT("'DATA - økonomi'!K"&amp;4+15*$A56+4*$A56+2),0)+IF(Analyse!$E$105="X",INDIRECT("'DATA - økonomi'!K"&amp;4+15*$A56+4*$A56+3),0)+IF(Analyse!$E$106="X",INDIRECT("'DATA - økonomi'!K"&amp;4+15*$A56+4*$A56+4),0)+IF(Analyse!$E$107="X",INDIRECT("'DATA - økonomi'!K"&amp;4+15*$A56+4*$A56+5),0)+IF(Analyse!$E$108="X",INDIRECT("'DATA - økonomi'!K"&amp;4+15*$A56+4*$A56+6),0)+IF(Analyse!$E$109="X",INDIRECT("'DATA - økonomi'!K"&amp;4+15*$A56+4*$A56+7),0)+IF(Analyse!$E$110="X",INDIRECT("'DATA - økonomi'!K"&amp;4+15*$A56+4*$A56+8),0)+IF(Analyse!$E$111="X",INDIRECT("'DATA - økonomi'!K"&amp;4+15*$A56+4*$A56+9),0)+IF(Analyse!$E$112="X",INDIRECT("'DATA - økonomi'!K"&amp;4+15*$A56+4*$A56+10),0)+IF(Analyse!$E$115="X",INDIRECT("'DATA - økonomi'!K"&amp;4+15*$A56+4*$A56+11),0)+IF(Analyse!$E$116="X",INDIRECT("'DATA - økonomi'!K"&amp;4+15*$A56+4*$A56+12),0)+IF(Analyse!$E$117="X",INDIRECT("'DATA - økonomi'!K"&amp;4+15*$A56+4*$A56+13),0)+IF(Analyse!$E$129="X",INDIRECT("'DATA - økonomi'!K"&amp;4+15*$A56+4*$A56+14),0)</f>
        <v>0</v>
      </c>
      <c r="L56" s="42">
        <f ca="1">IF(Analyse!$E$3="X",INDIRECT("'DATA - økonomi'!L"&amp;4+15*$A56+4*$A56+0),0)+IF(Analyse!$E$4="X",INDIRECT("'DATA - økonomi'!L"&amp;4+15*$A56+4*$A56+1),0)+IF(Analyse!$E$104="X",INDIRECT("'DATA - økonomi'!L"&amp;4+15*$A56+4*$A56+2),0)+IF(Analyse!$E$105="X",INDIRECT("'DATA - økonomi'!L"&amp;4+15*$A56+4*$A56+3),0)+IF(Analyse!$E$106="X",INDIRECT("'DATA - økonomi'!L"&amp;4+15*$A56+4*$A56+4),0)+IF(Analyse!$E$107="X",INDIRECT("'DATA - økonomi'!L"&amp;4+15*$A56+4*$A56+5),0)+IF(Analyse!$E$108="X",INDIRECT("'DATA - økonomi'!L"&amp;4+15*$A56+4*$A56+6),0)+IF(Analyse!$E$109="X",INDIRECT("'DATA - økonomi'!L"&amp;4+15*$A56+4*$A56+7),0)+IF(Analyse!$E$110="X",INDIRECT("'DATA - økonomi'!L"&amp;4+15*$A56+4*$A56+8),0)+IF(Analyse!$E$111="X",INDIRECT("'DATA - økonomi'!L"&amp;4+15*$A56+4*$A56+9),0)+IF(Analyse!$E$112="X",INDIRECT("'DATA - økonomi'!L"&amp;4+15*$A56+4*$A56+10),0)+IF(Analyse!$E$115="X",INDIRECT("'DATA - økonomi'!L"&amp;4+15*$A56+4*$A56+11),0)+IF(Analyse!$E$116="X",INDIRECT("'DATA - økonomi'!L"&amp;4+15*$A56+4*$A56+12),0)+IF(Analyse!$E$117="X",INDIRECT("'DATA - økonomi'!L"&amp;4+15*$A56+4*$A56+13),0)+IF(Analyse!$E$129="X",INDIRECT("'DATA - økonomi'!L"&amp;4+15*$A56+4*$A56+14),0)</f>
        <v>0</v>
      </c>
      <c r="M56" s="42">
        <f ca="1">IF(Analyse!$E$3="X",INDIRECT("'DATA - økonomi'!M"&amp;4+15*$A56+4*$A56+0),0)+IF(Analyse!$E$4="X",INDIRECT("'DATA - økonomi'!M"&amp;4+15*$A56+4*$A56+1),0)+IF(Analyse!$E$104="X",INDIRECT("'DATA - økonomi'!M"&amp;4+15*$A56+4*$A56+2),0)+IF(Analyse!$E$105="X",INDIRECT("'DATA - økonomi'!M"&amp;4+15*$A56+4*$A56+3),0)+IF(Analyse!$E$106="X",INDIRECT("'DATA - økonomi'!M"&amp;4+15*$A56+4*$A56+4),0)+IF(Analyse!$E$107="X",INDIRECT("'DATA - økonomi'!M"&amp;4+15*$A56+4*$A56+5),0)+IF(Analyse!$E$108="X",INDIRECT("'DATA - økonomi'!M"&amp;4+15*$A56+4*$A56+6),0)+IF(Analyse!$E$109="X",INDIRECT("'DATA - økonomi'!M"&amp;4+15*$A56+4*$A56+7),0)+IF(Analyse!$E$110="X",INDIRECT("'DATA - økonomi'!M"&amp;4+15*$A56+4*$A56+8),0)+IF(Analyse!$E$111="X",INDIRECT("'DATA - økonomi'!M"&amp;4+15*$A56+4*$A56+9),0)+IF(Analyse!$E$112="X",INDIRECT("'DATA - økonomi'!M"&amp;4+15*$A56+4*$A56+10),0)+IF(Analyse!$E$115="X",INDIRECT("'DATA - økonomi'!M"&amp;4+15*$A56+4*$A56+11),0)+IF(Analyse!$E$116="X",INDIRECT("'DATA - økonomi'!M"&amp;4+15*$A56+4*$A56+12),0)+IF(Analyse!$E$117="X",INDIRECT("'DATA - økonomi'!M"&amp;4+15*$A56+4*$A56+13),0)+IF(Analyse!$E$129="X",INDIRECT("'DATA - økonomi'!M"&amp;4+15*$A56+4*$A56+14),0)</f>
        <v>0</v>
      </c>
      <c r="N56" s="38"/>
      <c r="O56" s="41" t="s">
        <v>64</v>
      </c>
      <c r="P56" s="42">
        <f ca="1">IF(Analyse!$E$3="X",INDIRECT("'DATA - økonomi'!P"&amp;4+15*$A56+4*$A56+0),0)+IF(Analyse!$E$4="X",INDIRECT("'DATA - økonomi'!P"&amp;4+15*$A56+4*$A56+1),0)+IF(Analyse!$E$104="X",INDIRECT("'DATA - økonomi'!P"&amp;4+15*$A56+4*$A56+2),0)+IF(Analyse!$E$105="X",INDIRECT("'DATA - økonomi'!P"&amp;4+15*$A56+4*$A56+3),0)+IF(Analyse!$E$106="X",INDIRECT("'DATA - økonomi'!P"&amp;4+15*$A56+4*$A56+4),0)+IF(Analyse!$E$107="X",INDIRECT("'DATA - økonomi'!P"&amp;4+15*$A56+4*$A56+5),0)+IF(Analyse!$E$108="X",INDIRECT("'DATA - økonomi'!P"&amp;4+15*$A56+4*$A56+6),0)+IF(Analyse!$E$109="X",INDIRECT("'DATA - økonomi'!P"&amp;4+15*$A56+4*$A56+7),0)+IF(Analyse!$E$110="X",INDIRECT("'DATA - økonomi'!P"&amp;4+15*$A56+4*$A56+8),0)+IF(Analyse!$E$111="X",INDIRECT("'DATA - økonomi'!P"&amp;4+15*$A56+4*$A56+9),0)+IF(Analyse!$E$112="X",INDIRECT("'DATA - økonomi'!P"&amp;4+15*$A56+4*$A56+10),0)+IF(Analyse!$E$115="X",INDIRECT("'DATA - økonomi'!P"&amp;4+15*$A56+4*$A56+11),0)+IF(Analyse!$E$116="X",INDIRECT("'DATA - økonomi'!P"&amp;4+15*$A56+4*$A56+12),0)+IF(Analyse!$E$117="X",INDIRECT("'DATA - økonomi'!P"&amp;4+15*$A56+4*$A56+13),0)+IF(Analyse!$E$129="X",INDIRECT("'DATA - økonomi'!P"&amp;4+15*$A56+4*$A56+14),0)</f>
        <v>0</v>
      </c>
      <c r="Q56" s="42">
        <f ca="1">IF(Analyse!$E$3="X",INDIRECT("'DATA - økonomi'!Q"&amp;4+15*$A56+4*$A56+0),0)+IF(Analyse!$E$4="X",INDIRECT("'DATA - økonomi'!Q"&amp;4+15*$A56+4*$A56+1),0)+IF(Analyse!$E$104="X",INDIRECT("'DATA - økonomi'!Q"&amp;4+15*$A56+4*$A56+2),0)+IF(Analyse!$E$105="X",INDIRECT("'DATA - økonomi'!Q"&amp;4+15*$A56+4*$A56+3),0)+IF(Analyse!$E$106="X",INDIRECT("'DATA - økonomi'!Q"&amp;4+15*$A56+4*$A56+4),0)+IF(Analyse!$E$107="X",INDIRECT("'DATA - økonomi'!Q"&amp;4+15*$A56+4*$A56+5),0)+IF(Analyse!$E$108="X",INDIRECT("'DATA - økonomi'!Q"&amp;4+15*$A56+4*$A56+6),0)+IF(Analyse!$E$109="X",INDIRECT("'DATA - økonomi'!Q"&amp;4+15*$A56+4*$A56+7),0)+IF(Analyse!$E$110="X",INDIRECT("'DATA - økonomi'!Q"&amp;4+15*$A56+4*$A56+8),0)+IF(Analyse!$E$111="X",INDIRECT("'DATA - økonomi'!Q"&amp;4+15*$A56+4*$A56+9),0)+IF(Analyse!$E$112="X",INDIRECT("'DATA - økonomi'!Q"&amp;4+15*$A56+4*$A56+10),0)+IF(Analyse!$E$115="X",INDIRECT("'DATA - økonomi'!Q"&amp;4+15*$A56+4*$A56+11),0)+IF(Analyse!$E$116="X",INDIRECT("'DATA - økonomi'!Q"&amp;4+15*$A56+4*$A56+12),0)+IF(Analyse!$E$117="X",INDIRECT("'DATA - økonomi'!Q"&amp;4+15*$A56+4*$A56+13),0)+IF(Analyse!$E$129="X",INDIRECT("'DATA - økonomi'!Q"&amp;4+15*$A56+4*$A56+14),0)</f>
        <v>0</v>
      </c>
      <c r="R56" s="42">
        <f ca="1">IF(Analyse!$E$3="X",INDIRECT("'DATA - økonomi'!R"&amp;4+15*$A56+4*$A56+0),0)+IF(Analyse!$E$4="X",INDIRECT("'DATA - økonomi'!R"&amp;4+15*$A56+4*$A56+1),0)+IF(Analyse!$E$104="X",INDIRECT("'DATA - økonomi'!R"&amp;4+15*$A56+4*$A56+2),0)+IF(Analyse!$E$105="X",INDIRECT("'DATA - økonomi'!R"&amp;4+15*$A56+4*$A56+3),0)+IF(Analyse!$E$106="X",INDIRECT("'DATA - økonomi'!R"&amp;4+15*$A56+4*$A56+4),0)+IF(Analyse!$E$107="X",INDIRECT("'DATA - økonomi'!R"&amp;4+15*$A56+4*$A56+5),0)+IF(Analyse!$E$108="X",INDIRECT("'DATA - økonomi'!R"&amp;4+15*$A56+4*$A56+6),0)+IF(Analyse!$E$109="X",INDIRECT("'DATA - økonomi'!R"&amp;4+15*$A56+4*$A56+7),0)+IF(Analyse!$E$110="X",INDIRECT("'DATA - økonomi'!R"&amp;4+15*$A56+4*$A56+8),0)+IF(Analyse!$E$111="X",INDIRECT("'DATA - økonomi'!R"&amp;4+15*$A56+4*$A56+9),0)+IF(Analyse!$E$112="X",INDIRECT("'DATA - økonomi'!R"&amp;4+15*$A56+4*$A56+10),0)+IF(Analyse!$E$115="X",INDIRECT("'DATA - økonomi'!R"&amp;4+15*$A56+4*$A56+11),0)+IF(Analyse!$E$116="X",INDIRECT("'DATA - økonomi'!R"&amp;4+15*$A56+4*$A56+12),0)+IF(Analyse!$E$117="X",INDIRECT("'DATA - økonomi'!R"&amp;4+15*$A56+4*$A56+13),0)+IF(Analyse!$E$129="X",INDIRECT("'DATA - økonomi'!R"&amp;4+15*$A56+4*$A56+14),0)</f>
        <v>0</v>
      </c>
      <c r="S56" s="42">
        <f ca="1">IF(Analyse!$E$3="X",INDIRECT("'DATA - økonomi'!S"&amp;4+15*$A56+4*$A56+0),0)+IF(Analyse!$E$4="X",INDIRECT("'DATA - økonomi'!S"&amp;4+15*$A56+4*$A56+1),0)+IF(Analyse!$E$104="X",INDIRECT("'DATA - økonomi'!S"&amp;4+15*$A56+4*$A56+2),0)+IF(Analyse!$E$105="X",INDIRECT("'DATA - økonomi'!S"&amp;4+15*$A56+4*$A56+3),0)+IF(Analyse!$E$106="X",INDIRECT("'DATA - økonomi'!S"&amp;4+15*$A56+4*$A56+4),0)+IF(Analyse!$E$107="X",INDIRECT("'DATA - økonomi'!S"&amp;4+15*$A56+4*$A56+5),0)+IF(Analyse!$E$108="X",INDIRECT("'DATA - økonomi'!S"&amp;4+15*$A56+4*$A56+6),0)+IF(Analyse!$E$109="X",INDIRECT("'DATA - økonomi'!S"&amp;4+15*$A56+4*$A56+7),0)+IF(Analyse!$E$110="X",INDIRECT("'DATA - økonomi'!S"&amp;4+15*$A56+4*$A56+8),0)+IF(Analyse!$E$111="X",INDIRECT("'DATA - økonomi'!S"&amp;4+15*$A56+4*$A56+9),0)+IF(Analyse!$E$112="X",INDIRECT("'DATA - økonomi'!S"&amp;4+15*$A56+4*$A56+10),0)+IF(Analyse!$E$115="X",INDIRECT("'DATA - økonomi'!S"&amp;4+15*$A56+4*$A56+11),0)+IF(Analyse!$E$116="X",INDIRECT("'DATA - økonomi'!S"&amp;4+15*$A56+4*$A56+12),0)+IF(Analyse!$E$117="X",INDIRECT("'DATA - økonomi'!S"&amp;4+15*$A56+4*$A56+13),0)+IF(Analyse!$E$129="X",INDIRECT("'DATA - økonomi'!S"&amp;4+15*$A56+4*$A56+14),0)</f>
        <v>0</v>
      </c>
      <c r="T56" s="42">
        <f ca="1">IF(Analyse!$E$3="X",INDIRECT("'DATA - økonomi'!T"&amp;4+15*$A56+4*$A56+0),0)+IF(Analyse!$E$4="X",INDIRECT("'DATA - økonomi'!T"&amp;4+15*$A56+4*$A56+1),0)+IF(Analyse!$E$104="X",INDIRECT("'DATA - økonomi'!T"&amp;4+15*$A56+4*$A56+2),0)+IF(Analyse!$E$105="X",INDIRECT("'DATA - økonomi'!T"&amp;4+15*$A56+4*$A56+3),0)+IF(Analyse!$E$106="X",INDIRECT("'DATA - økonomi'!T"&amp;4+15*$A56+4*$A56+4),0)+IF(Analyse!$E$107="X",INDIRECT("'DATA - økonomi'!T"&amp;4+15*$A56+4*$A56+5),0)+IF(Analyse!$E$108="X",INDIRECT("'DATA - økonomi'!T"&amp;4+15*$A56+4*$A56+6),0)+IF(Analyse!$E$109="X",INDIRECT("'DATA - økonomi'!T"&amp;4+15*$A56+4*$A56+7),0)+IF(Analyse!$E$110="X",INDIRECT("'DATA - økonomi'!T"&amp;4+15*$A56+4*$A56+8),0)+IF(Analyse!$E$111="X",INDIRECT("'DATA - økonomi'!T"&amp;4+15*$A56+4*$A56+9),0)+IF(Analyse!$E$112="X",INDIRECT("'DATA - økonomi'!T"&amp;4+15*$A56+4*$A56+10),0)+IF(Analyse!$E$115="X",INDIRECT("'DATA - økonomi'!T"&amp;4+15*$A56+4*$A56+11),0)+IF(Analyse!$E$116="X",INDIRECT("'DATA - økonomi'!T"&amp;4+15*$A56+4*$A56+12),0)+IF(Analyse!$E$117="X",INDIRECT("'DATA - økonomi'!T"&amp;4+15*$A56+4*$A56+13),0)+IF(Analyse!$E$129="X",INDIRECT("'DATA - økonomi'!T"&amp;4+15*$A56+4*$A56+14),0)</f>
        <v>0</v>
      </c>
      <c r="U56" s="42">
        <f ca="1">IF(Analyse!$E$3="X",INDIRECT("'DATA - økonomi'!U"&amp;4+15*$A56+4*$A56+0),0)+IF(Analyse!$E$4="X",INDIRECT("'DATA - økonomi'!U"&amp;4+15*$A56+4*$A56+1),0)+IF(Analyse!$E$104="X",INDIRECT("'DATA - økonomi'!U"&amp;4+15*$A56+4*$A56+2),0)+IF(Analyse!$E$105="X",INDIRECT("'DATA - økonomi'!U"&amp;4+15*$A56+4*$A56+3),0)+IF(Analyse!$E$106="X",INDIRECT("'DATA - økonomi'!U"&amp;4+15*$A56+4*$A56+4),0)+IF(Analyse!$E$107="X",INDIRECT("'DATA - økonomi'!U"&amp;4+15*$A56+4*$A56+5),0)+IF(Analyse!$E$108="X",INDIRECT("'DATA - økonomi'!U"&amp;4+15*$A56+4*$A56+6),0)+IF(Analyse!$E$109="X",INDIRECT("'DATA - økonomi'!U"&amp;4+15*$A56+4*$A56+7),0)+IF(Analyse!$E$110="X",INDIRECT("'DATA - økonomi'!U"&amp;4+15*$A56+4*$A56+8),0)+IF(Analyse!$E$111="X",INDIRECT("'DATA - økonomi'!U"&amp;4+15*$A56+4*$A56+9),0)+IF(Analyse!$E$112="X",INDIRECT("'DATA - økonomi'!U"&amp;4+15*$A56+4*$A56+10),0)+IF(Analyse!$E$115="X",INDIRECT("'DATA - økonomi'!U"&amp;4+15*$A56+4*$A56+11),0)+IF(Analyse!$E$116="X",INDIRECT("'DATA - økonomi'!U"&amp;4+15*$A56+4*$A56+12),0)+IF(Analyse!$E$117="X",INDIRECT("'DATA - økonomi'!U"&amp;4+15*$A56+4*$A56+13),0)+IF(Analyse!$E$129="X",INDIRECT("'DATA - økonomi'!U"&amp;4+15*$A56+4*$A56+14),0)</f>
        <v>0</v>
      </c>
      <c r="V56" s="42">
        <f ca="1">IF(Analyse!$E$3="X",INDIRECT("'DATA - økonomi'!V"&amp;4+15*$A56+4*$A56+0),0)+IF(Analyse!$E$4="X",INDIRECT("'DATA - økonomi'!V"&amp;4+15*$A56+4*$A56+1),0)+IF(Analyse!$E$104="X",INDIRECT("'DATA - økonomi'!V"&amp;4+15*$A56+4*$A56+2),0)+IF(Analyse!$E$105="X",INDIRECT("'DATA - økonomi'!V"&amp;4+15*$A56+4*$A56+3),0)+IF(Analyse!$E$106="X",INDIRECT("'DATA - økonomi'!V"&amp;4+15*$A56+4*$A56+4),0)+IF(Analyse!$E$107="X",INDIRECT("'DATA - økonomi'!V"&amp;4+15*$A56+4*$A56+5),0)+IF(Analyse!$E$108="X",INDIRECT("'DATA - økonomi'!V"&amp;4+15*$A56+4*$A56+6),0)+IF(Analyse!$E$109="X",INDIRECT("'DATA - økonomi'!V"&amp;4+15*$A56+4*$A56+7),0)+IF(Analyse!$E$110="X",INDIRECT("'DATA - økonomi'!V"&amp;4+15*$A56+4*$A56+8),0)+IF(Analyse!$E$111="X",INDIRECT("'DATA - økonomi'!V"&amp;4+15*$A56+4*$A56+9),0)+IF(Analyse!$E$112="X",INDIRECT("'DATA - økonomi'!V"&amp;4+15*$A56+4*$A56+10),0)+IF(Analyse!$E$115="X",INDIRECT("'DATA - økonomi'!V"&amp;4+15*$A56+4*$A56+11),0)+IF(Analyse!$E$116="X",INDIRECT("'DATA - økonomi'!V"&amp;4+15*$A56+4*$A56+12),0)+IF(Analyse!$E$117="X",INDIRECT("'DATA - økonomi'!V"&amp;4+15*$A56+4*$A56+13),0)+IF(Analyse!$E$129="X",INDIRECT("'DATA - økonomi'!V"&amp;4+15*$A56+4*$A56+14),0)</f>
        <v>0</v>
      </c>
      <c r="W56" s="42">
        <f ca="1">IF(Analyse!$E$3="X",INDIRECT("'DATA - økonomi'!W"&amp;4+15*$A56+4*$A56+0),0)+IF(Analyse!$E$4="X",INDIRECT("'DATA - økonomi'!W"&amp;4+15*$A56+4*$A56+1),0)+IF(Analyse!$E$104="X",INDIRECT("'DATA - økonomi'!W"&amp;4+15*$A56+4*$A56+2),0)+IF(Analyse!$E$105="X",INDIRECT("'DATA - økonomi'!W"&amp;4+15*$A56+4*$A56+3),0)+IF(Analyse!$E$106="X",INDIRECT("'DATA - økonomi'!W"&amp;4+15*$A56+4*$A56+4),0)+IF(Analyse!$E$107="X",INDIRECT("'DATA - økonomi'!W"&amp;4+15*$A56+4*$A56+5),0)+IF(Analyse!$E$108="X",INDIRECT("'DATA - økonomi'!W"&amp;4+15*$A56+4*$A56+6),0)+IF(Analyse!$E$109="X",INDIRECT("'DATA - økonomi'!W"&amp;4+15*$A56+4*$A56+7),0)+IF(Analyse!$E$110="X",INDIRECT("'DATA - økonomi'!W"&amp;4+15*$A56+4*$A56+8),0)+IF(Analyse!$E$111="X",INDIRECT("'DATA - økonomi'!W"&amp;4+15*$A56+4*$A56+9),0)+IF(Analyse!$E$112="X",INDIRECT("'DATA - økonomi'!W"&amp;4+15*$A56+4*$A56+10),0)+IF(Analyse!$E$115="X",INDIRECT("'DATA - økonomi'!W"&amp;4+15*$A56+4*$A56+11),0)+IF(Analyse!$E$116="X",INDIRECT("'DATA - økonomi'!W"&amp;4+15*$A56+4*$A56+12),0)+IF(Analyse!$E$117="X",INDIRECT("'DATA - økonomi'!W"&amp;4+15*$A56+4*$A56+13),0)+IF(Analyse!$E$129="X",INDIRECT("'DATA - økonomi'!W"&amp;4+15*$A56+4*$A56+14),0)</f>
        <v>0</v>
      </c>
      <c r="X56" s="42">
        <f ca="1">IF(Analyse!$E$3="X",INDIRECT("'DATA - økonomi'!X"&amp;4+15*$A56+4*$A56+0),0)+IF(Analyse!$E$4="X",INDIRECT("'DATA - økonomi'!X"&amp;4+15*$A56+4*$A56+1),0)+IF(Analyse!$E$104="X",INDIRECT("'DATA - økonomi'!X"&amp;4+15*$A56+4*$A56+2),0)+IF(Analyse!$E$105="X",INDIRECT("'DATA - økonomi'!X"&amp;4+15*$A56+4*$A56+3),0)+IF(Analyse!$E$106="X",INDIRECT("'DATA - økonomi'!X"&amp;4+15*$A56+4*$A56+4),0)+IF(Analyse!$E$107="X",INDIRECT("'DATA - økonomi'!X"&amp;4+15*$A56+4*$A56+5),0)+IF(Analyse!$E$108="X",INDIRECT("'DATA - økonomi'!X"&amp;4+15*$A56+4*$A56+6),0)+IF(Analyse!$E$109="X",INDIRECT("'DATA - økonomi'!X"&amp;4+15*$A56+4*$A56+7),0)+IF(Analyse!$E$110="X",INDIRECT("'DATA - økonomi'!X"&amp;4+15*$A56+4*$A56+8),0)+IF(Analyse!$E$111="X",INDIRECT("'DATA - økonomi'!X"&amp;4+15*$A56+4*$A56+9),0)+IF(Analyse!$E$112="X",INDIRECT("'DATA - økonomi'!X"&amp;4+15*$A56+4*$A56+10),0)+IF(Analyse!$E$115="X",INDIRECT("'DATA - økonomi'!X"&amp;4+15*$A56+4*$A56+11),0)+IF(Analyse!$E$116="X",INDIRECT("'DATA - økonomi'!X"&amp;4+15*$A56+4*$A56+12),0)+IF(Analyse!$E$117="X",INDIRECT("'DATA - økonomi'!X"&amp;4+15*$A56+4*$A56+13),0)+IF(Analyse!$E$129="X",INDIRECT("'DATA - økonomi'!X"&amp;4+15*$A56+4*$A56+14),0)</f>
        <v>0</v>
      </c>
      <c r="Y56" s="42">
        <f ca="1">IF(Analyse!$E$3="X",INDIRECT("'DATA - økonomi'!Y"&amp;4+15*$A56+4*$A56+0),0)+IF(Analyse!$E$4="X",INDIRECT("'DATA - økonomi'!Y"&amp;4+15*$A56+4*$A56+1),0)+IF(Analyse!$E$104="X",INDIRECT("'DATA - økonomi'!Y"&amp;4+15*$A56+4*$A56+2),0)+IF(Analyse!$E$105="X",INDIRECT("'DATA - økonomi'!Y"&amp;4+15*$A56+4*$A56+3),0)+IF(Analyse!$E$106="X",INDIRECT("'DATA - økonomi'!Y"&amp;4+15*$A56+4*$A56+4),0)+IF(Analyse!$E$107="X",INDIRECT("'DATA - økonomi'!Y"&amp;4+15*$A56+4*$A56+5),0)+IF(Analyse!$E$108="X",INDIRECT("'DATA - økonomi'!Y"&amp;4+15*$A56+4*$A56+6),0)+IF(Analyse!$E$109="X",INDIRECT("'DATA - økonomi'!Y"&amp;4+15*$A56+4*$A56+7),0)+IF(Analyse!$E$110="X",INDIRECT("'DATA - økonomi'!Y"&amp;4+15*$A56+4*$A56+8),0)+IF(Analyse!$E$111="X",INDIRECT("'DATA - økonomi'!Y"&amp;4+15*$A56+4*$A56+9),0)+IF(Analyse!$E$112="X",INDIRECT("'DATA - økonomi'!Y"&amp;4+15*$A56+4*$A56+10),0)+IF(Analyse!$E$115="X",INDIRECT("'DATA - økonomi'!Y"&amp;4+15*$A56+4*$A56+11),0)+IF(Analyse!$E$116="X",INDIRECT("'DATA - økonomi'!Y"&amp;4+15*$A56+4*$A56+12),0)+IF(Analyse!$E$117="X",INDIRECT("'DATA - økonomi'!Y"&amp;4+15*$A56+4*$A56+13),0)+IF(Analyse!$E$129="X",INDIRECT("'DATA - økonomi'!Y"&amp;4+15*$A56+4*$A56+14),0)</f>
        <v>0</v>
      </c>
      <c r="Z56" s="42">
        <f ca="1">IF(Analyse!$E$3="X",INDIRECT("'DATA - økonomi'!Z"&amp;4+15*$A56+4*$A56+0),0)+IF(Analyse!$E$4="X",INDIRECT("'DATA - økonomi'!Z"&amp;4+15*$A56+4*$A56+1),0)+IF(Analyse!$E$104="X",INDIRECT("'DATA - økonomi'!Z"&amp;4+15*$A56+4*$A56+2),0)+IF(Analyse!$E$105="X",INDIRECT("'DATA - økonomi'!Z"&amp;4+15*$A56+4*$A56+3),0)+IF(Analyse!$E$106="X",INDIRECT("'DATA - økonomi'!Z"&amp;4+15*$A56+4*$A56+4),0)+IF(Analyse!$E$107="X",INDIRECT("'DATA - økonomi'!Z"&amp;4+15*$A56+4*$A56+5),0)+IF(Analyse!$E$108="X",INDIRECT("'DATA - økonomi'!Z"&amp;4+15*$A56+4*$A56+6),0)+IF(Analyse!$E$109="X",INDIRECT("'DATA - økonomi'!Z"&amp;4+15*$A56+4*$A56+7),0)+IF(Analyse!$E$110="X",INDIRECT("'DATA - økonomi'!Z"&amp;4+15*$A56+4*$A56+8),0)+IF(Analyse!$E$111="X",INDIRECT("'DATA - økonomi'!Z"&amp;4+15*$A56+4*$A56+9),0)+IF(Analyse!$E$112="X",INDIRECT("'DATA - økonomi'!Z"&amp;4+15*$A56+4*$A56+10),0)+IF(Analyse!$E$115="X",INDIRECT("'DATA - økonomi'!Z"&amp;4+15*$A56+4*$A56+11),0)+IF(Analyse!$E$116="X",INDIRECT("'DATA - økonomi'!Z"&amp;4+15*$A56+4*$A56+12),0)+IF(Analyse!$E$117="X",INDIRECT("'DATA - økonomi'!Z"&amp;4+15*$A56+4*$A56+13),0)+IF(Analyse!$E$129="X",INDIRECT("'DATA - økonomi'!Z"&amp;4+15*$A56+4*$A56+14),0)</f>
        <v>0</v>
      </c>
      <c r="AA56" s="36"/>
      <c r="AB56" s="41" t="s">
        <v>64</v>
      </c>
      <c r="AC56" s="42">
        <f ca="1">IF(Analyse!$E$3="X",INDIRECT("'DATA - økonomi'!AC"&amp;4+15*$A56+4*$A56+0),0)+IF(Analyse!$E$4="X",INDIRECT("'DATA - økonomi'!AC"&amp;4+15*$A56+4*$A56+1),0)+IF(Analyse!$E$104="X",INDIRECT("'DATA - økonomi'!AC"&amp;4+15*$A56+4*$A56+2),0)+IF(Analyse!$E$105="X",INDIRECT("'DATA - økonomi'!AC"&amp;4+15*$A56+4*$A56+3),0)+IF(Analyse!$E$106="X",INDIRECT("'DATA - økonomi'!AC"&amp;4+15*$A56+4*$A56+4),0)+IF(Analyse!$E$107="X",INDIRECT("'DATA - økonomi'!AC"&amp;4+15*$A56+4*$A56+5),0)+IF(Analyse!$E$108="X",INDIRECT("'DATA - økonomi'!AC"&amp;4+15*$A56+4*$A56+6),0)+IF(Analyse!$E$109="X",INDIRECT("'DATA - økonomi'!AC"&amp;4+15*$A56+4*$A56+7),0)+IF(Analyse!$E$110="X",INDIRECT("'DATA - økonomi'!AC"&amp;4+15*$A56+4*$A56+8),0)+IF(Analyse!$E$111="X",INDIRECT("'DATA - økonomi'!AC"&amp;4+15*$A56+4*$A56+9),0)+IF(Analyse!$E$112="X",INDIRECT("'DATA - økonomi'!AC"&amp;4+15*$A56+4*$A56+10),0)+IF(Analyse!$E$115="X",INDIRECT("'DATA - økonomi'!AC"&amp;4+15*$A56+4*$A56+11),0)+IF(Analyse!$E$116="X",INDIRECT("'DATA - økonomi'!AC"&amp;4+15*$A56+4*$A56+12),0)+IF(Analyse!$E$117="X",INDIRECT("'DATA - økonomi'!AC"&amp;4+15*$A56+4*$A56+13),0)+IF(Analyse!$E$129="X",INDIRECT("'DATA - økonomi'!AC"&amp;4+15*$A56+4*$A56+14),0)</f>
        <v>0</v>
      </c>
      <c r="AD56" s="42">
        <f ca="1">IF(Analyse!$E$3="X",INDIRECT("'DATA - økonomi'!AD"&amp;4+15*$A56+4*$A56+0),0)+IF(Analyse!$E$4="X",INDIRECT("'DATA - økonomi'!AD"&amp;4+15*$A56+4*$A56+1),0)+IF(Analyse!$E$104="X",INDIRECT("'DATA - økonomi'!AD"&amp;4+15*$A56+4*$A56+2),0)+IF(Analyse!$E$105="X",INDIRECT("'DATA - økonomi'!AD"&amp;4+15*$A56+4*$A56+3),0)+IF(Analyse!$E$106="X",INDIRECT("'DATA - økonomi'!AD"&amp;4+15*$A56+4*$A56+4),0)+IF(Analyse!$E$107="X",INDIRECT("'DATA - økonomi'!AD"&amp;4+15*$A56+4*$A56+5),0)+IF(Analyse!$E$108="X",INDIRECT("'DATA - økonomi'!AD"&amp;4+15*$A56+4*$A56+6),0)+IF(Analyse!$E$109="X",INDIRECT("'DATA - økonomi'!AD"&amp;4+15*$A56+4*$A56+7),0)+IF(Analyse!$E$110="X",INDIRECT("'DATA - økonomi'!AD"&amp;4+15*$A56+4*$A56+8),0)+IF(Analyse!$E$111="X",INDIRECT("'DATA - økonomi'!AD"&amp;4+15*$A56+4*$A56+9),0)+IF(Analyse!$E$112="X",INDIRECT("'DATA - økonomi'!AD"&amp;4+15*$A56+4*$A56+10),0)+IF(Analyse!$E$115="X",INDIRECT("'DATA - økonomi'!AD"&amp;4+15*$A56+4*$A56+11),0)+IF(Analyse!$E$116="X",INDIRECT("'DATA - økonomi'!AD"&amp;4+15*$A56+4*$A56+12),0)+IF(Analyse!$E$117="X",INDIRECT("'DATA - økonomi'!AD"&amp;4+15*$A56+4*$A56+13),0)+IF(Analyse!$E$129="X",INDIRECT("'DATA - økonomi'!AD"&amp;4+15*$A56+4*$A56+14),0)</f>
        <v>0</v>
      </c>
      <c r="AE56" s="42">
        <f ca="1">IF(Analyse!$E$3="X",INDIRECT("'DATA - økonomi'!AE"&amp;4+15*$A56+4*$A56+0),0)+IF(Analyse!$E$4="X",INDIRECT("'DATA - økonomi'!AE"&amp;4+15*$A56+4*$A56+1),0)+IF(Analyse!$E$104="X",INDIRECT("'DATA - økonomi'!AE"&amp;4+15*$A56+4*$A56+2),0)+IF(Analyse!$E$105="X",INDIRECT("'DATA - økonomi'!AE"&amp;4+15*$A56+4*$A56+3),0)+IF(Analyse!$E$106="X",INDIRECT("'DATA - økonomi'!AE"&amp;4+15*$A56+4*$A56+4),0)+IF(Analyse!$E$107="X",INDIRECT("'DATA - økonomi'!AE"&amp;4+15*$A56+4*$A56+5),0)+IF(Analyse!$E$108="X",INDIRECT("'DATA - økonomi'!AE"&amp;4+15*$A56+4*$A56+6),0)+IF(Analyse!$E$109="X",INDIRECT("'DATA - økonomi'!AE"&amp;4+15*$A56+4*$A56+7),0)+IF(Analyse!$E$110="X",INDIRECT("'DATA - økonomi'!AE"&amp;4+15*$A56+4*$A56+8),0)+IF(Analyse!$E$111="X",INDIRECT("'DATA - økonomi'!AE"&amp;4+15*$A56+4*$A56+9),0)+IF(Analyse!$E$112="X",INDIRECT("'DATA - økonomi'!AE"&amp;4+15*$A56+4*$A56+10),0)+IF(Analyse!$E$115="X",INDIRECT("'DATA - økonomi'!AE"&amp;4+15*$A56+4*$A56+11),0)+IF(Analyse!$E$116="X",INDIRECT("'DATA - økonomi'!AE"&amp;4+15*$A56+4*$A56+12),0)+IF(Analyse!$E$117="X",INDIRECT("'DATA - økonomi'!AE"&amp;4+15*$A56+4*$A56+13),0)+IF(Analyse!$E$129="X",INDIRECT("'DATA - økonomi'!AE"&amp;4+15*$A56+4*$A56+14),0)</f>
        <v>0</v>
      </c>
      <c r="AF56" s="42">
        <f ca="1">IF(Analyse!$E$3="X",INDIRECT("'DATA - økonomi'!AF"&amp;4+15*$A56+4*$A56+0),0)+IF(Analyse!$E$4="X",INDIRECT("'DATA - økonomi'!AF"&amp;4+15*$A56+4*$A56+1),0)+IF(Analyse!$E$104="X",INDIRECT("'DATA - økonomi'!AF"&amp;4+15*$A56+4*$A56+2),0)+IF(Analyse!$E$105="X",INDIRECT("'DATA - økonomi'!AF"&amp;4+15*$A56+4*$A56+3),0)+IF(Analyse!$E$106="X",INDIRECT("'DATA - økonomi'!AF"&amp;4+15*$A56+4*$A56+4),0)+IF(Analyse!$E$107="X",INDIRECT("'DATA - økonomi'!AF"&amp;4+15*$A56+4*$A56+5),0)+IF(Analyse!$E$108="X",INDIRECT("'DATA - økonomi'!AF"&amp;4+15*$A56+4*$A56+6),0)+IF(Analyse!$E$109="X",INDIRECT("'DATA - økonomi'!AF"&amp;4+15*$A56+4*$A56+7),0)+IF(Analyse!$E$110="X",INDIRECT("'DATA - økonomi'!AF"&amp;4+15*$A56+4*$A56+8),0)+IF(Analyse!$E$111="X",INDIRECT("'DATA - økonomi'!AF"&amp;4+15*$A56+4*$A56+9),0)+IF(Analyse!$E$112="X",INDIRECT("'DATA - økonomi'!AF"&amp;4+15*$A56+4*$A56+10),0)+IF(Analyse!$E$115="X",INDIRECT("'DATA - økonomi'!AF"&amp;4+15*$A56+4*$A56+11),0)+IF(Analyse!$E$116="X",INDIRECT("'DATA - økonomi'!AF"&amp;4+15*$A56+4*$A56+12),0)+IF(Analyse!$E$117="X",INDIRECT("'DATA - økonomi'!AF"&amp;4+15*$A56+4*$A56+13),0)+IF(Analyse!$E$129="X",INDIRECT("'DATA - økonomi'!AF"&amp;4+15*$A56+4*$A56+14),0)</f>
        <v>0</v>
      </c>
      <c r="AG56" s="42">
        <f ca="1">IF(Analyse!$E$3="X",INDIRECT("'DATA - økonomi'!AG"&amp;4+15*$A56+4*$A56+0),0)+IF(Analyse!$E$4="X",INDIRECT("'DATA - økonomi'!AG"&amp;4+15*$A56+4*$A56+1),0)+IF(Analyse!$E$104="X",INDIRECT("'DATA - økonomi'!AG"&amp;4+15*$A56+4*$A56+2),0)+IF(Analyse!$E$105="X",INDIRECT("'DATA - økonomi'!AG"&amp;4+15*$A56+4*$A56+3),0)+IF(Analyse!$E$106="X",INDIRECT("'DATA - økonomi'!AG"&amp;4+15*$A56+4*$A56+4),0)+IF(Analyse!$E$107="X",INDIRECT("'DATA - økonomi'!AG"&amp;4+15*$A56+4*$A56+5),0)+IF(Analyse!$E$108="X",INDIRECT("'DATA - økonomi'!AG"&amp;4+15*$A56+4*$A56+6),0)+IF(Analyse!$E$109="X",INDIRECT("'DATA - økonomi'!AG"&amp;4+15*$A56+4*$A56+7),0)+IF(Analyse!$E$110="X",INDIRECT("'DATA - økonomi'!AG"&amp;4+15*$A56+4*$A56+8),0)+IF(Analyse!$E$111="X",INDIRECT("'DATA - økonomi'!AG"&amp;4+15*$A56+4*$A56+9),0)+IF(Analyse!$E$112="X",INDIRECT("'DATA - økonomi'!AG"&amp;4+15*$A56+4*$A56+10),0)+IF(Analyse!$E$115="X",INDIRECT("'DATA - økonomi'!AG"&amp;4+15*$A56+4*$A56+11),0)+IF(Analyse!$E$116="X",INDIRECT("'DATA - økonomi'!AG"&amp;4+15*$A56+4*$A56+12),0)+IF(Analyse!$E$117="X",INDIRECT("'DATA - økonomi'!AG"&amp;4+15*$A56+4*$A56+13),0)+IF(Analyse!$E$129="X",INDIRECT("'DATA - økonomi'!AG"&amp;4+15*$A56+4*$A56+14),0)</f>
        <v>0</v>
      </c>
      <c r="AH56" s="42">
        <f ca="1">IF(Analyse!$E$3="X",INDIRECT("'DATA - økonomi'!AH"&amp;4+15*$A56+4*$A56+0),0)+IF(Analyse!$E$4="X",INDIRECT("'DATA - økonomi'!AH"&amp;4+15*$A56+4*$A56+1),0)+IF(Analyse!$E$104="X",INDIRECT("'DATA - økonomi'!AH"&amp;4+15*$A56+4*$A56+2),0)+IF(Analyse!$E$105="X",INDIRECT("'DATA - økonomi'!AH"&amp;4+15*$A56+4*$A56+3),0)+IF(Analyse!$E$106="X",INDIRECT("'DATA - økonomi'!AH"&amp;4+15*$A56+4*$A56+4),0)+IF(Analyse!$E$107="X",INDIRECT("'DATA - økonomi'!AH"&amp;4+15*$A56+4*$A56+5),0)+IF(Analyse!$E$108="X",INDIRECT("'DATA - økonomi'!AH"&amp;4+15*$A56+4*$A56+6),0)+IF(Analyse!$E$109="X",INDIRECT("'DATA - økonomi'!AH"&amp;4+15*$A56+4*$A56+7),0)+IF(Analyse!$E$110="X",INDIRECT("'DATA - økonomi'!AH"&amp;4+15*$A56+4*$A56+8),0)+IF(Analyse!$E$111="X",INDIRECT("'DATA - økonomi'!AH"&amp;4+15*$A56+4*$A56+9),0)+IF(Analyse!$E$112="X",INDIRECT("'DATA - økonomi'!AH"&amp;4+15*$A56+4*$A56+10),0)+IF(Analyse!$E$115="X",INDIRECT("'DATA - økonomi'!AH"&amp;4+15*$A56+4*$A56+11),0)+IF(Analyse!$E$116="X",INDIRECT("'DATA - økonomi'!AH"&amp;4+15*$A56+4*$A56+12),0)+IF(Analyse!$E$117="X",INDIRECT("'DATA - økonomi'!AH"&amp;4+15*$A56+4*$A56+13),0)+IF(Analyse!$E$129="X",INDIRECT("'DATA - økonomi'!AH"&amp;4+15*$A56+4*$A56+14),0)</f>
        <v>0</v>
      </c>
      <c r="AI56" s="42">
        <f ca="1">IF(Analyse!$E$3="X",INDIRECT("'DATA - økonomi'!AI"&amp;4+15*$A56+4*$A56+0),0)+IF(Analyse!$E$4="X",INDIRECT("'DATA - økonomi'!AI"&amp;4+15*$A56+4*$A56+1),0)+IF(Analyse!$E$104="X",INDIRECT("'DATA - økonomi'!AI"&amp;4+15*$A56+4*$A56+2),0)+IF(Analyse!$E$105="X",INDIRECT("'DATA - økonomi'!AI"&amp;4+15*$A56+4*$A56+3),0)+IF(Analyse!$E$106="X",INDIRECT("'DATA - økonomi'!AI"&amp;4+15*$A56+4*$A56+4),0)+IF(Analyse!$E$107="X",INDIRECT("'DATA - økonomi'!AI"&amp;4+15*$A56+4*$A56+5),0)+IF(Analyse!$E$108="X",INDIRECT("'DATA - økonomi'!AI"&amp;4+15*$A56+4*$A56+6),0)+IF(Analyse!$E$109="X",INDIRECT("'DATA - økonomi'!AI"&amp;4+15*$A56+4*$A56+7),0)+IF(Analyse!$E$110="X",INDIRECT("'DATA - økonomi'!AI"&amp;4+15*$A56+4*$A56+8),0)+IF(Analyse!$E$111="X",INDIRECT("'DATA - økonomi'!AI"&amp;4+15*$A56+4*$A56+9),0)+IF(Analyse!$E$112="X",INDIRECT("'DATA - økonomi'!AI"&amp;4+15*$A56+4*$A56+10),0)+IF(Analyse!$E$115="X",INDIRECT("'DATA - økonomi'!AI"&amp;4+15*$A56+4*$A56+11),0)+IF(Analyse!$E$116="X",INDIRECT("'DATA - økonomi'!AI"&amp;4+15*$A56+4*$A56+12),0)+IF(Analyse!$E$117="X",INDIRECT("'DATA - økonomi'!AI"&amp;4+15*$A56+4*$A56+13),0)+IF(Analyse!$E$129="X",INDIRECT("'DATA - økonomi'!AI"&amp;4+15*$A56+4*$A56+14),0)</f>
        <v>0</v>
      </c>
      <c r="AJ56" s="42">
        <f ca="1">IF(Analyse!$E$3="X",INDIRECT("'DATA - økonomi'!AJ"&amp;4+15*$A56+4*$A56+0),0)+IF(Analyse!$E$4="X",INDIRECT("'DATA - økonomi'!AJ"&amp;4+15*$A56+4*$A56+1),0)+IF(Analyse!$E$104="X",INDIRECT("'DATA - økonomi'!AJ"&amp;4+15*$A56+4*$A56+2),0)+IF(Analyse!$E$105="X",INDIRECT("'DATA - økonomi'!AJ"&amp;4+15*$A56+4*$A56+3),0)+IF(Analyse!$E$106="X",INDIRECT("'DATA - økonomi'!AJ"&amp;4+15*$A56+4*$A56+4),0)+IF(Analyse!$E$107="X",INDIRECT("'DATA - økonomi'!AJ"&amp;4+15*$A56+4*$A56+5),0)+IF(Analyse!$E$108="X",INDIRECT("'DATA - økonomi'!AJ"&amp;4+15*$A56+4*$A56+6),0)+IF(Analyse!$E$109="X",INDIRECT("'DATA - økonomi'!AJ"&amp;4+15*$A56+4*$A56+7),0)+IF(Analyse!$E$110="X",INDIRECT("'DATA - økonomi'!AJ"&amp;4+15*$A56+4*$A56+8),0)+IF(Analyse!$E$111="X",INDIRECT("'DATA - økonomi'!AJ"&amp;4+15*$A56+4*$A56+9),0)+IF(Analyse!$E$112="X",INDIRECT("'DATA - økonomi'!AJ"&amp;4+15*$A56+4*$A56+10),0)+IF(Analyse!$E$115="X",INDIRECT("'DATA - økonomi'!AJ"&amp;4+15*$A56+4*$A56+11),0)+IF(Analyse!$E$116="X",INDIRECT("'DATA - økonomi'!AJ"&amp;4+15*$A56+4*$A56+12),0)+IF(Analyse!$E$117="X",INDIRECT("'DATA - økonomi'!AJ"&amp;4+15*$A56+4*$A56+13),0)+IF(Analyse!$E$129="X",INDIRECT("'DATA - økonomi'!AJ"&amp;4+15*$A56+4*$A56+14),0)</f>
        <v>0</v>
      </c>
      <c r="AK56" s="42">
        <f ca="1">IF(Analyse!$E$3="X",INDIRECT("'DATA - økonomi'!AK"&amp;4+15*$A56+4*$A56+0),0)+IF(Analyse!$E$4="X",INDIRECT("'DATA - økonomi'!AK"&amp;4+15*$A56+4*$A56+1),0)+IF(Analyse!$E$104="X",INDIRECT("'DATA - økonomi'!AK"&amp;4+15*$A56+4*$A56+2),0)+IF(Analyse!$E$105="X",INDIRECT("'DATA - økonomi'!AK"&amp;4+15*$A56+4*$A56+3),0)+IF(Analyse!$E$106="X",INDIRECT("'DATA - økonomi'!AK"&amp;4+15*$A56+4*$A56+4),0)+IF(Analyse!$E$107="X",INDIRECT("'DATA - økonomi'!AK"&amp;4+15*$A56+4*$A56+5),0)+IF(Analyse!$E$108="X",INDIRECT("'DATA - økonomi'!AK"&amp;4+15*$A56+4*$A56+6),0)+IF(Analyse!$E$109="X",INDIRECT("'DATA - økonomi'!AK"&amp;4+15*$A56+4*$A56+7),0)+IF(Analyse!$E$110="X",INDIRECT("'DATA - økonomi'!AK"&amp;4+15*$A56+4*$A56+8),0)+IF(Analyse!$E$111="X",INDIRECT("'DATA - økonomi'!AK"&amp;4+15*$A56+4*$A56+9),0)+IF(Analyse!$E$112="X",INDIRECT("'DATA - økonomi'!AK"&amp;4+15*$A56+4*$A56+10),0)+IF(Analyse!$E$115="X",INDIRECT("'DATA - økonomi'!AK"&amp;4+15*$A56+4*$A56+11),0)+IF(Analyse!$E$116="X",INDIRECT("'DATA - økonomi'!AK"&amp;4+15*$A56+4*$A56+12),0)+IF(Analyse!$E$117="X",INDIRECT("'DATA - økonomi'!AK"&amp;4+15*$A56+4*$A56+13),0)+IF(Analyse!$E$129="X",INDIRECT("'DATA - økonomi'!AK"&amp;4+15*$A56+4*$A56+14),0)</f>
        <v>0</v>
      </c>
      <c r="AL56" s="42">
        <f ca="1">IF(Analyse!$E$3="X",INDIRECT("'DATA - økonomi'!AL"&amp;4+15*$A56+4*$A56+0),0)+IF(Analyse!$E$4="X",INDIRECT("'DATA - økonomi'!AL"&amp;4+15*$A56+4*$A56+1),0)+IF(Analyse!$E$104="X",INDIRECT("'DATA - økonomi'!AL"&amp;4+15*$A56+4*$A56+2),0)+IF(Analyse!$E$105="X",INDIRECT("'DATA - økonomi'!AL"&amp;4+15*$A56+4*$A56+3),0)+IF(Analyse!$E$106="X",INDIRECT("'DATA - økonomi'!AL"&amp;4+15*$A56+4*$A56+4),0)+IF(Analyse!$E$107="X",INDIRECT("'DATA - økonomi'!AL"&amp;4+15*$A56+4*$A56+5),0)+IF(Analyse!$E$108="X",INDIRECT("'DATA - økonomi'!AL"&amp;4+15*$A56+4*$A56+6),0)+IF(Analyse!$E$109="X",INDIRECT("'DATA - økonomi'!AL"&amp;4+15*$A56+4*$A56+7),0)+IF(Analyse!$E$110="X",INDIRECT("'DATA - økonomi'!AL"&amp;4+15*$A56+4*$A56+8),0)+IF(Analyse!$E$111="X",INDIRECT("'DATA - økonomi'!AL"&amp;4+15*$A56+4*$A56+9),0)+IF(Analyse!$E$112="X",INDIRECT("'DATA - økonomi'!AL"&amp;4+15*$A56+4*$A56+10),0)+IF(Analyse!$E$115="X",INDIRECT("'DATA - økonomi'!AL"&amp;4+15*$A56+4*$A56+11),0)+IF(Analyse!$E$116="X",INDIRECT("'DATA - økonomi'!AL"&amp;4+15*$A56+4*$A56+12),0)+IF(Analyse!$E$117="X",INDIRECT("'DATA - økonomi'!AL"&amp;4+15*$A56+4*$A56+13),0)+IF(Analyse!$E$129="X",INDIRECT("'DATA - økonomi'!AL"&amp;4+15*$A56+4*$A56+14),0)</f>
        <v>0</v>
      </c>
      <c r="AM56" s="36"/>
      <c r="AN56" s="41" t="s">
        <v>64</v>
      </c>
      <c r="AO56" s="42">
        <f t="shared" ca="1" si="10"/>
        <v>12797.468999999999</v>
      </c>
      <c r="AP56" s="42">
        <f t="shared" ca="1" si="11"/>
        <v>12538.867</v>
      </c>
      <c r="AQ56" s="42">
        <f t="shared" ca="1" si="12"/>
        <v>12797.468999999999</v>
      </c>
      <c r="AR56" s="42">
        <f t="shared" ca="1" si="13"/>
        <v>12538.867</v>
      </c>
      <c r="AS56" s="42">
        <f t="shared" ca="1" si="14"/>
        <v>12311.572</v>
      </c>
      <c r="AT56" s="42">
        <f t="shared" ca="1" si="15"/>
        <v>12137.405000000001</v>
      </c>
      <c r="AU56" s="42">
        <f t="shared" ca="1" si="16"/>
        <v>12052.853999999999</v>
      </c>
      <c r="AV56" s="42">
        <f t="shared" ca="1" si="17"/>
        <v>11918.736000000001</v>
      </c>
      <c r="AW56" s="42">
        <f t="shared" ca="1" si="18"/>
        <v>11758.823999999999</v>
      </c>
      <c r="AX56" s="42">
        <f t="shared" ca="1" si="19"/>
        <v>11557.091999999999</v>
      </c>
      <c r="AY56" s="36"/>
    </row>
    <row r="57" spans="1:51" x14ac:dyDescent="0.25">
      <c r="A57" s="38">
        <v>53</v>
      </c>
      <c r="B57" s="41" t="s">
        <v>65</v>
      </c>
      <c r="C57" s="42">
        <f ca="1">IF(Analyse!$E$3="X",INDIRECT("'DATA - økonomi'!C"&amp;4+15*$A57+4*$A57+0),0)+IF(Analyse!$E$4="X",INDIRECT("'DATA - økonomi'!C"&amp;4+15*$A57+4*$A57+1),0)+IF(Analyse!$E$104="X",INDIRECT("'DATA - økonomi'!C"&amp;4+15*$A57+4*$A57+2),0)+IF(Analyse!$E$105="X",INDIRECT("'DATA - økonomi'!C"&amp;4+15*$A57+4*$A57+3),0)+IF(Analyse!$E$106="X",INDIRECT("'DATA - økonomi'!C"&amp;4+15*$A57+4*$A57+4),0)+IF(Analyse!$E$107="X",INDIRECT("'DATA - økonomi'!C"&amp;4+15*$A57+4*$A57+5),0)+IF(Analyse!$E$108="X",INDIRECT("'DATA - økonomi'!C"&amp;4+15*$A57+4*$A57+6),0)+IF(Analyse!$E$109="X",INDIRECT("'DATA - økonomi'!C"&amp;4+15*$A57+4*$A57+7),0)+IF(Analyse!$E$110="X",INDIRECT("'DATA - økonomi'!C"&amp;4+15*$A57+4*$A57+8),0)+IF(Analyse!$E$111="X",INDIRECT("'DATA - økonomi'!C"&amp;4+15*$A57+4*$A57+9),0)+IF(Analyse!$E$112="X",INDIRECT("'DATA - økonomi'!C"&amp;4+15*$A57+4*$A57+10),0)+IF(Analyse!$E$115="X",INDIRECT("'DATA - økonomi'!C"&amp;4+15*$A57+4*$A57+11),0)+IF(Analyse!$E$116="X",INDIRECT("'DATA - økonomi'!C"&amp;4+15*$A57+4*$A57+12),0)+IF(Analyse!$E$117="X",INDIRECT("'DATA - økonomi'!C"&amp;4+15*$A57+4*$A57+13),0)+IF(Analyse!$E$129="X",INDIRECT("'DATA - økonomi'!C"&amp;4+15*$A57+4*$A57+14),0)</f>
        <v>0</v>
      </c>
      <c r="D57" s="42">
        <f ca="1">IF(Analyse!$E$3="X",INDIRECT("'DATA - økonomi'!D"&amp;4+15*$A57+4*$A57+0),0)+IF(Analyse!$E$4="X",INDIRECT("'DATA - økonomi'!D"&amp;4+15*$A57+4*$A57+1),0)+IF(Analyse!$E$104="X",INDIRECT("'DATA - økonomi'!D"&amp;4+15*$A57+4*$A57+2),0)+IF(Analyse!$E$105="X",INDIRECT("'DATA - økonomi'!D"&amp;4+15*$A57+4*$A57+3),0)+IF(Analyse!$E$106="X",INDIRECT("'DATA - økonomi'!D"&amp;4+15*$A57+4*$A57+4),0)+IF(Analyse!$E$107="X",INDIRECT("'DATA - økonomi'!D"&amp;4+15*$A57+4*$A57+5),0)+IF(Analyse!$E$108="X",INDIRECT("'DATA - økonomi'!D"&amp;4+15*$A57+4*$A57+6),0)+IF(Analyse!$E$109="X",INDIRECT("'DATA - økonomi'!D"&amp;4+15*$A57+4*$A57+7),0)+IF(Analyse!$E$110="X",INDIRECT("'DATA - økonomi'!D"&amp;4+15*$A57+4*$A57+8),0)+IF(Analyse!$E$111="X",INDIRECT("'DATA - økonomi'!D"&amp;4+15*$A57+4*$A57+9),0)+IF(Analyse!$E$112="X",INDIRECT("'DATA - økonomi'!D"&amp;4+15*$A57+4*$A57+10),0)+IF(Analyse!$E$115="X",INDIRECT("'DATA - økonomi'!D"&amp;4+15*$A57+4*$A57+11),0)+IF(Analyse!$E$116="X",INDIRECT("'DATA - økonomi'!D"&amp;4+15*$A57+4*$A57+12),0)+IF(Analyse!$E$117="X",INDIRECT("'DATA - økonomi'!D"&amp;4+15*$A57+4*$A57+13),0)+IF(Analyse!$E$129="X",INDIRECT("'DATA - økonomi'!D"&amp;4+15*$A57+4*$A57+14),0)</f>
        <v>0</v>
      </c>
      <c r="E57" s="42">
        <f ca="1">IF(Analyse!$E$3="X",INDIRECT("'DATA - økonomi'!E"&amp;4+15*$A57+4*$A57+0),0)+IF(Analyse!$E$4="X",INDIRECT("'DATA - økonomi'!E"&amp;4+15*$A57+4*$A57+1),0)+IF(Analyse!$E$104="X",INDIRECT("'DATA - økonomi'!E"&amp;4+15*$A57+4*$A57+2),0)+IF(Analyse!$E$105="X",INDIRECT("'DATA - økonomi'!E"&amp;4+15*$A57+4*$A57+3),0)+IF(Analyse!$E$106="X",INDIRECT("'DATA - økonomi'!E"&amp;4+15*$A57+4*$A57+4),0)+IF(Analyse!$E$107="X",INDIRECT("'DATA - økonomi'!E"&amp;4+15*$A57+4*$A57+5),0)+IF(Analyse!$E$108="X",INDIRECT("'DATA - økonomi'!E"&amp;4+15*$A57+4*$A57+6),0)+IF(Analyse!$E$109="X",INDIRECT("'DATA - økonomi'!E"&amp;4+15*$A57+4*$A57+7),0)+IF(Analyse!$E$110="X",INDIRECT("'DATA - økonomi'!E"&amp;4+15*$A57+4*$A57+8),0)+IF(Analyse!$E$111="X",INDIRECT("'DATA - økonomi'!E"&amp;4+15*$A57+4*$A57+9),0)+IF(Analyse!$E$112="X",INDIRECT("'DATA - økonomi'!E"&amp;4+15*$A57+4*$A57+10),0)+IF(Analyse!$E$115="X",INDIRECT("'DATA - økonomi'!E"&amp;4+15*$A57+4*$A57+11),0)+IF(Analyse!$E$116="X",INDIRECT("'DATA - økonomi'!E"&amp;4+15*$A57+4*$A57+12),0)+IF(Analyse!$E$117="X",INDIRECT("'DATA - økonomi'!E"&amp;4+15*$A57+4*$A57+13),0)+IF(Analyse!$E$129="X",INDIRECT("'DATA - økonomi'!E"&amp;4+15*$A57+4*$A57+14),0)</f>
        <v>0</v>
      </c>
      <c r="F57" s="42">
        <f ca="1">IF(Analyse!$E$3="X",INDIRECT("'DATA - økonomi'!F"&amp;4+15*$A57+4*$A57+0),0)+IF(Analyse!$E$4="X",INDIRECT("'DATA - økonomi'!F"&amp;4+15*$A57+4*$A57+1),0)+IF(Analyse!$E$104="X",INDIRECT("'DATA - økonomi'!F"&amp;4+15*$A57+4*$A57+2),0)+IF(Analyse!$E$105="X",INDIRECT("'DATA - økonomi'!F"&amp;4+15*$A57+4*$A57+3),0)+IF(Analyse!$E$106="X",INDIRECT("'DATA - økonomi'!F"&amp;4+15*$A57+4*$A57+4),0)+IF(Analyse!$E$107="X",INDIRECT("'DATA - økonomi'!F"&amp;4+15*$A57+4*$A57+5),0)+IF(Analyse!$E$108="X",INDIRECT("'DATA - økonomi'!F"&amp;4+15*$A57+4*$A57+6),0)+IF(Analyse!$E$109="X",INDIRECT("'DATA - økonomi'!F"&amp;4+15*$A57+4*$A57+7),0)+IF(Analyse!$E$110="X",INDIRECT("'DATA - økonomi'!F"&amp;4+15*$A57+4*$A57+8),0)+IF(Analyse!$E$111="X",INDIRECT("'DATA - økonomi'!F"&amp;4+15*$A57+4*$A57+9),0)+IF(Analyse!$E$112="X",INDIRECT("'DATA - økonomi'!F"&amp;4+15*$A57+4*$A57+10),0)+IF(Analyse!$E$115="X",INDIRECT("'DATA - økonomi'!F"&amp;4+15*$A57+4*$A57+11),0)+IF(Analyse!$E$116="X",INDIRECT("'DATA - økonomi'!F"&amp;4+15*$A57+4*$A57+12),0)+IF(Analyse!$E$117="X",INDIRECT("'DATA - økonomi'!F"&amp;4+15*$A57+4*$A57+13),0)+IF(Analyse!$E$129="X",INDIRECT("'DATA - økonomi'!F"&amp;4+15*$A57+4*$A57+14),0)</f>
        <v>0</v>
      </c>
      <c r="G57" s="42">
        <f ca="1">IF(Analyse!$E$3="X",INDIRECT("'DATA - økonomi'!G"&amp;4+15*$A57+4*$A57+0),0)+IF(Analyse!$E$4="X",INDIRECT("'DATA - økonomi'!G"&amp;4+15*$A57+4*$A57+1),0)+IF(Analyse!$E$104="X",INDIRECT("'DATA - økonomi'!G"&amp;4+15*$A57+4*$A57+2),0)+IF(Analyse!$E$105="X",INDIRECT("'DATA - økonomi'!G"&amp;4+15*$A57+4*$A57+3),0)+IF(Analyse!$E$106="X",INDIRECT("'DATA - økonomi'!G"&amp;4+15*$A57+4*$A57+4),0)+IF(Analyse!$E$107="X",INDIRECT("'DATA - økonomi'!G"&amp;4+15*$A57+4*$A57+5),0)+IF(Analyse!$E$108="X",INDIRECT("'DATA - økonomi'!G"&amp;4+15*$A57+4*$A57+6),0)+IF(Analyse!$E$109="X",INDIRECT("'DATA - økonomi'!G"&amp;4+15*$A57+4*$A57+7),0)+IF(Analyse!$E$110="X",INDIRECT("'DATA - økonomi'!G"&amp;4+15*$A57+4*$A57+8),0)+IF(Analyse!$E$111="X",INDIRECT("'DATA - økonomi'!G"&amp;4+15*$A57+4*$A57+9),0)+IF(Analyse!$E$112="X",INDIRECT("'DATA - økonomi'!G"&amp;4+15*$A57+4*$A57+10),0)+IF(Analyse!$E$115="X",INDIRECT("'DATA - økonomi'!G"&amp;4+15*$A57+4*$A57+11),0)+IF(Analyse!$E$116="X",INDIRECT("'DATA - økonomi'!G"&amp;4+15*$A57+4*$A57+12),0)+IF(Analyse!$E$117="X",INDIRECT("'DATA - økonomi'!G"&amp;4+15*$A57+4*$A57+13),0)+IF(Analyse!$E$129="X",INDIRECT("'DATA - økonomi'!G"&amp;4+15*$A57+4*$A57+14),0)</f>
        <v>0</v>
      </c>
      <c r="H57" s="42">
        <f ca="1">IF(Analyse!$E$3="X",INDIRECT("'DATA - økonomi'!H"&amp;4+15*$A57+4*$A57+0),0)+IF(Analyse!$E$4="X",INDIRECT("'DATA - økonomi'!H"&amp;4+15*$A57+4*$A57+1),0)+IF(Analyse!$E$104="X",INDIRECT("'DATA - økonomi'!H"&amp;4+15*$A57+4*$A57+2),0)+IF(Analyse!$E$105="X",INDIRECT("'DATA - økonomi'!H"&amp;4+15*$A57+4*$A57+3),0)+IF(Analyse!$E$106="X",INDIRECT("'DATA - økonomi'!H"&amp;4+15*$A57+4*$A57+4),0)+IF(Analyse!$E$107="X",INDIRECT("'DATA - økonomi'!H"&amp;4+15*$A57+4*$A57+5),0)+IF(Analyse!$E$108="X",INDIRECT("'DATA - økonomi'!H"&amp;4+15*$A57+4*$A57+6),0)+IF(Analyse!$E$109="X",INDIRECT("'DATA - økonomi'!H"&amp;4+15*$A57+4*$A57+7),0)+IF(Analyse!$E$110="X",INDIRECT("'DATA - økonomi'!H"&amp;4+15*$A57+4*$A57+8),0)+IF(Analyse!$E$111="X",INDIRECT("'DATA - økonomi'!H"&amp;4+15*$A57+4*$A57+9),0)+IF(Analyse!$E$112="X",INDIRECT("'DATA - økonomi'!H"&amp;4+15*$A57+4*$A57+10),0)+IF(Analyse!$E$115="X",INDIRECT("'DATA - økonomi'!H"&amp;4+15*$A57+4*$A57+11),0)+IF(Analyse!$E$116="X",INDIRECT("'DATA - økonomi'!H"&amp;4+15*$A57+4*$A57+12),0)+IF(Analyse!$E$117="X",INDIRECT("'DATA - økonomi'!H"&amp;4+15*$A57+4*$A57+13),0)+IF(Analyse!$E$129="X",INDIRECT("'DATA - økonomi'!H"&amp;4+15*$A57+4*$A57+14),0)</f>
        <v>0</v>
      </c>
      <c r="I57" s="42">
        <f ca="1">IF(Analyse!$E$3="X",INDIRECT("'DATA - økonomi'!I"&amp;4+15*$A57+4*$A57+0),0)+IF(Analyse!$E$4="X",INDIRECT("'DATA - økonomi'!I"&amp;4+15*$A57+4*$A57+1),0)+IF(Analyse!$E$104="X",INDIRECT("'DATA - økonomi'!I"&amp;4+15*$A57+4*$A57+2),0)+IF(Analyse!$E$105="X",INDIRECT("'DATA - økonomi'!I"&amp;4+15*$A57+4*$A57+3),0)+IF(Analyse!$E$106="X",INDIRECT("'DATA - økonomi'!I"&amp;4+15*$A57+4*$A57+4),0)+IF(Analyse!$E$107="X",INDIRECT("'DATA - økonomi'!I"&amp;4+15*$A57+4*$A57+5),0)+IF(Analyse!$E$108="X",INDIRECT("'DATA - økonomi'!I"&amp;4+15*$A57+4*$A57+6),0)+IF(Analyse!$E$109="X",INDIRECT("'DATA - økonomi'!I"&amp;4+15*$A57+4*$A57+7),0)+IF(Analyse!$E$110="X",INDIRECT("'DATA - økonomi'!I"&amp;4+15*$A57+4*$A57+8),0)+IF(Analyse!$E$111="X",INDIRECT("'DATA - økonomi'!I"&amp;4+15*$A57+4*$A57+9),0)+IF(Analyse!$E$112="X",INDIRECT("'DATA - økonomi'!I"&amp;4+15*$A57+4*$A57+10),0)+IF(Analyse!$E$115="X",INDIRECT("'DATA - økonomi'!I"&amp;4+15*$A57+4*$A57+11),0)+IF(Analyse!$E$116="X",INDIRECT("'DATA - økonomi'!I"&amp;4+15*$A57+4*$A57+12),0)+IF(Analyse!$E$117="X",INDIRECT("'DATA - økonomi'!I"&amp;4+15*$A57+4*$A57+13),0)+IF(Analyse!$E$129="X",INDIRECT("'DATA - økonomi'!I"&amp;4+15*$A57+4*$A57+14),0)</f>
        <v>0</v>
      </c>
      <c r="J57" s="42">
        <f ca="1">IF(Analyse!$E$3="X",INDIRECT("'DATA - økonomi'!J"&amp;4+15*$A57+4*$A57+0),0)+IF(Analyse!$E$4="X",INDIRECT("'DATA - økonomi'!J"&amp;4+15*$A57+4*$A57+1),0)+IF(Analyse!$E$104="X",INDIRECT("'DATA - økonomi'!J"&amp;4+15*$A57+4*$A57+2),0)+IF(Analyse!$E$105="X",INDIRECT("'DATA - økonomi'!J"&amp;4+15*$A57+4*$A57+3),0)+IF(Analyse!$E$106="X",INDIRECT("'DATA - økonomi'!J"&amp;4+15*$A57+4*$A57+4),0)+IF(Analyse!$E$107="X",INDIRECT("'DATA - økonomi'!J"&amp;4+15*$A57+4*$A57+5),0)+IF(Analyse!$E$108="X",INDIRECT("'DATA - økonomi'!J"&amp;4+15*$A57+4*$A57+6),0)+IF(Analyse!$E$109="X",INDIRECT("'DATA - økonomi'!J"&amp;4+15*$A57+4*$A57+7),0)+IF(Analyse!$E$110="X",INDIRECT("'DATA - økonomi'!J"&amp;4+15*$A57+4*$A57+8),0)+IF(Analyse!$E$111="X",INDIRECT("'DATA - økonomi'!J"&amp;4+15*$A57+4*$A57+9),0)+IF(Analyse!$E$112="X",INDIRECT("'DATA - økonomi'!J"&amp;4+15*$A57+4*$A57+10),0)+IF(Analyse!$E$115="X",INDIRECT("'DATA - økonomi'!J"&amp;4+15*$A57+4*$A57+11),0)+IF(Analyse!$E$116="X",INDIRECT("'DATA - økonomi'!J"&amp;4+15*$A57+4*$A57+12),0)+IF(Analyse!$E$117="X",INDIRECT("'DATA - økonomi'!J"&amp;4+15*$A57+4*$A57+13),0)+IF(Analyse!$E$129="X",INDIRECT("'DATA - økonomi'!J"&amp;4+15*$A57+4*$A57+14),0)</f>
        <v>0</v>
      </c>
      <c r="K57" s="42">
        <f ca="1">IF(Analyse!$E$3="X",INDIRECT("'DATA - økonomi'!K"&amp;4+15*$A57+4*$A57+0),0)+IF(Analyse!$E$4="X",INDIRECT("'DATA - økonomi'!K"&amp;4+15*$A57+4*$A57+1),0)+IF(Analyse!$E$104="X",INDIRECT("'DATA - økonomi'!K"&amp;4+15*$A57+4*$A57+2),0)+IF(Analyse!$E$105="X",INDIRECT("'DATA - økonomi'!K"&amp;4+15*$A57+4*$A57+3),0)+IF(Analyse!$E$106="X",INDIRECT("'DATA - økonomi'!K"&amp;4+15*$A57+4*$A57+4),0)+IF(Analyse!$E$107="X",INDIRECT("'DATA - økonomi'!K"&amp;4+15*$A57+4*$A57+5),0)+IF(Analyse!$E$108="X",INDIRECT("'DATA - økonomi'!K"&amp;4+15*$A57+4*$A57+6),0)+IF(Analyse!$E$109="X",INDIRECT("'DATA - økonomi'!K"&amp;4+15*$A57+4*$A57+7),0)+IF(Analyse!$E$110="X",INDIRECT("'DATA - økonomi'!K"&amp;4+15*$A57+4*$A57+8),0)+IF(Analyse!$E$111="X",INDIRECT("'DATA - økonomi'!K"&amp;4+15*$A57+4*$A57+9),0)+IF(Analyse!$E$112="X",INDIRECT("'DATA - økonomi'!K"&amp;4+15*$A57+4*$A57+10),0)+IF(Analyse!$E$115="X",INDIRECT("'DATA - økonomi'!K"&amp;4+15*$A57+4*$A57+11),0)+IF(Analyse!$E$116="X",INDIRECT("'DATA - økonomi'!K"&amp;4+15*$A57+4*$A57+12),0)+IF(Analyse!$E$117="X",INDIRECT("'DATA - økonomi'!K"&amp;4+15*$A57+4*$A57+13),0)+IF(Analyse!$E$129="X",INDIRECT("'DATA - økonomi'!K"&amp;4+15*$A57+4*$A57+14),0)</f>
        <v>0</v>
      </c>
      <c r="L57" s="42">
        <f ca="1">IF(Analyse!$E$3="X",INDIRECT("'DATA - økonomi'!L"&amp;4+15*$A57+4*$A57+0),0)+IF(Analyse!$E$4="X",INDIRECT("'DATA - økonomi'!L"&amp;4+15*$A57+4*$A57+1),0)+IF(Analyse!$E$104="X",INDIRECT("'DATA - økonomi'!L"&amp;4+15*$A57+4*$A57+2),0)+IF(Analyse!$E$105="X",INDIRECT("'DATA - økonomi'!L"&amp;4+15*$A57+4*$A57+3),0)+IF(Analyse!$E$106="X",INDIRECT("'DATA - økonomi'!L"&amp;4+15*$A57+4*$A57+4),0)+IF(Analyse!$E$107="X",INDIRECT("'DATA - økonomi'!L"&amp;4+15*$A57+4*$A57+5),0)+IF(Analyse!$E$108="X",INDIRECT("'DATA - økonomi'!L"&amp;4+15*$A57+4*$A57+6),0)+IF(Analyse!$E$109="X",INDIRECT("'DATA - økonomi'!L"&amp;4+15*$A57+4*$A57+7),0)+IF(Analyse!$E$110="X",INDIRECT("'DATA - økonomi'!L"&amp;4+15*$A57+4*$A57+8),0)+IF(Analyse!$E$111="X",INDIRECT("'DATA - økonomi'!L"&amp;4+15*$A57+4*$A57+9),0)+IF(Analyse!$E$112="X",INDIRECT("'DATA - økonomi'!L"&amp;4+15*$A57+4*$A57+10),0)+IF(Analyse!$E$115="X",INDIRECT("'DATA - økonomi'!L"&amp;4+15*$A57+4*$A57+11),0)+IF(Analyse!$E$116="X",INDIRECT("'DATA - økonomi'!L"&amp;4+15*$A57+4*$A57+12),0)+IF(Analyse!$E$117="X",INDIRECT("'DATA - økonomi'!L"&amp;4+15*$A57+4*$A57+13),0)+IF(Analyse!$E$129="X",INDIRECT("'DATA - økonomi'!L"&amp;4+15*$A57+4*$A57+14),0)</f>
        <v>0</v>
      </c>
      <c r="M57" s="42">
        <f ca="1">IF(Analyse!$E$3="X",INDIRECT("'DATA - økonomi'!M"&amp;4+15*$A57+4*$A57+0),0)+IF(Analyse!$E$4="X",INDIRECT("'DATA - økonomi'!M"&amp;4+15*$A57+4*$A57+1),0)+IF(Analyse!$E$104="X",INDIRECT("'DATA - økonomi'!M"&amp;4+15*$A57+4*$A57+2),0)+IF(Analyse!$E$105="X",INDIRECT("'DATA - økonomi'!M"&amp;4+15*$A57+4*$A57+3),0)+IF(Analyse!$E$106="X",INDIRECT("'DATA - økonomi'!M"&amp;4+15*$A57+4*$A57+4),0)+IF(Analyse!$E$107="X",INDIRECT("'DATA - økonomi'!M"&amp;4+15*$A57+4*$A57+5),0)+IF(Analyse!$E$108="X",INDIRECT("'DATA - økonomi'!M"&amp;4+15*$A57+4*$A57+6),0)+IF(Analyse!$E$109="X",INDIRECT("'DATA - økonomi'!M"&amp;4+15*$A57+4*$A57+7),0)+IF(Analyse!$E$110="X",INDIRECT("'DATA - økonomi'!M"&amp;4+15*$A57+4*$A57+8),0)+IF(Analyse!$E$111="X",INDIRECT("'DATA - økonomi'!M"&amp;4+15*$A57+4*$A57+9),0)+IF(Analyse!$E$112="X",INDIRECT("'DATA - økonomi'!M"&amp;4+15*$A57+4*$A57+10),0)+IF(Analyse!$E$115="X",INDIRECT("'DATA - økonomi'!M"&amp;4+15*$A57+4*$A57+11),0)+IF(Analyse!$E$116="X",INDIRECT("'DATA - økonomi'!M"&amp;4+15*$A57+4*$A57+12),0)+IF(Analyse!$E$117="X",INDIRECT("'DATA - økonomi'!M"&amp;4+15*$A57+4*$A57+13),0)+IF(Analyse!$E$129="X",INDIRECT("'DATA - økonomi'!M"&amp;4+15*$A57+4*$A57+14),0)</f>
        <v>0</v>
      </c>
      <c r="N57" s="38"/>
      <c r="O57" s="41" t="s">
        <v>65</v>
      </c>
      <c r="P57" s="42">
        <f ca="1">IF(Analyse!$E$3="X",INDIRECT("'DATA - økonomi'!P"&amp;4+15*$A57+4*$A57+0),0)+IF(Analyse!$E$4="X",INDIRECT("'DATA - økonomi'!P"&amp;4+15*$A57+4*$A57+1),0)+IF(Analyse!$E$104="X",INDIRECT("'DATA - økonomi'!P"&amp;4+15*$A57+4*$A57+2),0)+IF(Analyse!$E$105="X",INDIRECT("'DATA - økonomi'!P"&amp;4+15*$A57+4*$A57+3),0)+IF(Analyse!$E$106="X",INDIRECT("'DATA - økonomi'!P"&amp;4+15*$A57+4*$A57+4),0)+IF(Analyse!$E$107="X",INDIRECT("'DATA - økonomi'!P"&amp;4+15*$A57+4*$A57+5),0)+IF(Analyse!$E$108="X",INDIRECT("'DATA - økonomi'!P"&amp;4+15*$A57+4*$A57+6),0)+IF(Analyse!$E$109="X",INDIRECT("'DATA - økonomi'!P"&amp;4+15*$A57+4*$A57+7),0)+IF(Analyse!$E$110="X",INDIRECT("'DATA - økonomi'!P"&amp;4+15*$A57+4*$A57+8),0)+IF(Analyse!$E$111="X",INDIRECT("'DATA - økonomi'!P"&amp;4+15*$A57+4*$A57+9),0)+IF(Analyse!$E$112="X",INDIRECT("'DATA - økonomi'!P"&amp;4+15*$A57+4*$A57+10),0)+IF(Analyse!$E$115="X",INDIRECT("'DATA - økonomi'!P"&amp;4+15*$A57+4*$A57+11),0)+IF(Analyse!$E$116="X",INDIRECT("'DATA - økonomi'!P"&amp;4+15*$A57+4*$A57+12),0)+IF(Analyse!$E$117="X",INDIRECT("'DATA - økonomi'!P"&amp;4+15*$A57+4*$A57+13),0)+IF(Analyse!$E$129="X",INDIRECT("'DATA - økonomi'!P"&amp;4+15*$A57+4*$A57+14),0)</f>
        <v>0</v>
      </c>
      <c r="Q57" s="42">
        <f ca="1">IF(Analyse!$E$3="X",INDIRECT("'DATA - økonomi'!Q"&amp;4+15*$A57+4*$A57+0),0)+IF(Analyse!$E$4="X",INDIRECT("'DATA - økonomi'!Q"&amp;4+15*$A57+4*$A57+1),0)+IF(Analyse!$E$104="X",INDIRECT("'DATA - økonomi'!Q"&amp;4+15*$A57+4*$A57+2),0)+IF(Analyse!$E$105="X",INDIRECT("'DATA - økonomi'!Q"&amp;4+15*$A57+4*$A57+3),0)+IF(Analyse!$E$106="X",INDIRECT("'DATA - økonomi'!Q"&amp;4+15*$A57+4*$A57+4),0)+IF(Analyse!$E$107="X",INDIRECT("'DATA - økonomi'!Q"&amp;4+15*$A57+4*$A57+5),0)+IF(Analyse!$E$108="X",INDIRECT("'DATA - økonomi'!Q"&amp;4+15*$A57+4*$A57+6),0)+IF(Analyse!$E$109="X",INDIRECT("'DATA - økonomi'!Q"&amp;4+15*$A57+4*$A57+7),0)+IF(Analyse!$E$110="X",INDIRECT("'DATA - økonomi'!Q"&amp;4+15*$A57+4*$A57+8),0)+IF(Analyse!$E$111="X",INDIRECT("'DATA - økonomi'!Q"&amp;4+15*$A57+4*$A57+9),0)+IF(Analyse!$E$112="X",INDIRECT("'DATA - økonomi'!Q"&amp;4+15*$A57+4*$A57+10),0)+IF(Analyse!$E$115="X",INDIRECT("'DATA - økonomi'!Q"&amp;4+15*$A57+4*$A57+11),0)+IF(Analyse!$E$116="X",INDIRECT("'DATA - økonomi'!Q"&amp;4+15*$A57+4*$A57+12),0)+IF(Analyse!$E$117="X",INDIRECT("'DATA - økonomi'!Q"&amp;4+15*$A57+4*$A57+13),0)+IF(Analyse!$E$129="X",INDIRECT("'DATA - økonomi'!Q"&amp;4+15*$A57+4*$A57+14),0)</f>
        <v>0</v>
      </c>
      <c r="R57" s="42">
        <f ca="1">IF(Analyse!$E$3="X",INDIRECT("'DATA - økonomi'!R"&amp;4+15*$A57+4*$A57+0),0)+IF(Analyse!$E$4="X",INDIRECT("'DATA - økonomi'!R"&amp;4+15*$A57+4*$A57+1),0)+IF(Analyse!$E$104="X",INDIRECT("'DATA - økonomi'!R"&amp;4+15*$A57+4*$A57+2),0)+IF(Analyse!$E$105="X",INDIRECT("'DATA - økonomi'!R"&amp;4+15*$A57+4*$A57+3),0)+IF(Analyse!$E$106="X",INDIRECT("'DATA - økonomi'!R"&amp;4+15*$A57+4*$A57+4),0)+IF(Analyse!$E$107="X",INDIRECT("'DATA - økonomi'!R"&amp;4+15*$A57+4*$A57+5),0)+IF(Analyse!$E$108="X",INDIRECT("'DATA - økonomi'!R"&amp;4+15*$A57+4*$A57+6),0)+IF(Analyse!$E$109="X",INDIRECT("'DATA - økonomi'!R"&amp;4+15*$A57+4*$A57+7),0)+IF(Analyse!$E$110="X",INDIRECT("'DATA - økonomi'!R"&amp;4+15*$A57+4*$A57+8),0)+IF(Analyse!$E$111="X",INDIRECT("'DATA - økonomi'!R"&amp;4+15*$A57+4*$A57+9),0)+IF(Analyse!$E$112="X",INDIRECT("'DATA - økonomi'!R"&amp;4+15*$A57+4*$A57+10),0)+IF(Analyse!$E$115="X",INDIRECT("'DATA - økonomi'!R"&amp;4+15*$A57+4*$A57+11),0)+IF(Analyse!$E$116="X",INDIRECT("'DATA - økonomi'!R"&amp;4+15*$A57+4*$A57+12),0)+IF(Analyse!$E$117="X",INDIRECT("'DATA - økonomi'!R"&amp;4+15*$A57+4*$A57+13),0)+IF(Analyse!$E$129="X",INDIRECT("'DATA - økonomi'!R"&amp;4+15*$A57+4*$A57+14),0)</f>
        <v>0</v>
      </c>
      <c r="S57" s="42">
        <f ca="1">IF(Analyse!$E$3="X",INDIRECT("'DATA - økonomi'!S"&amp;4+15*$A57+4*$A57+0),0)+IF(Analyse!$E$4="X",INDIRECT("'DATA - økonomi'!S"&amp;4+15*$A57+4*$A57+1),0)+IF(Analyse!$E$104="X",INDIRECT("'DATA - økonomi'!S"&amp;4+15*$A57+4*$A57+2),0)+IF(Analyse!$E$105="X",INDIRECT("'DATA - økonomi'!S"&amp;4+15*$A57+4*$A57+3),0)+IF(Analyse!$E$106="X",INDIRECT("'DATA - økonomi'!S"&amp;4+15*$A57+4*$A57+4),0)+IF(Analyse!$E$107="X",INDIRECT("'DATA - økonomi'!S"&amp;4+15*$A57+4*$A57+5),0)+IF(Analyse!$E$108="X",INDIRECT("'DATA - økonomi'!S"&amp;4+15*$A57+4*$A57+6),0)+IF(Analyse!$E$109="X",INDIRECT("'DATA - økonomi'!S"&amp;4+15*$A57+4*$A57+7),0)+IF(Analyse!$E$110="X",INDIRECT("'DATA - økonomi'!S"&amp;4+15*$A57+4*$A57+8),0)+IF(Analyse!$E$111="X",INDIRECT("'DATA - økonomi'!S"&amp;4+15*$A57+4*$A57+9),0)+IF(Analyse!$E$112="X",INDIRECT("'DATA - økonomi'!S"&amp;4+15*$A57+4*$A57+10),0)+IF(Analyse!$E$115="X",INDIRECT("'DATA - økonomi'!S"&amp;4+15*$A57+4*$A57+11),0)+IF(Analyse!$E$116="X",INDIRECT("'DATA - økonomi'!S"&amp;4+15*$A57+4*$A57+12),0)+IF(Analyse!$E$117="X",INDIRECT("'DATA - økonomi'!S"&amp;4+15*$A57+4*$A57+13),0)+IF(Analyse!$E$129="X",INDIRECT("'DATA - økonomi'!S"&amp;4+15*$A57+4*$A57+14),0)</f>
        <v>0</v>
      </c>
      <c r="T57" s="42">
        <f ca="1">IF(Analyse!$E$3="X",INDIRECT("'DATA - økonomi'!T"&amp;4+15*$A57+4*$A57+0),0)+IF(Analyse!$E$4="X",INDIRECT("'DATA - økonomi'!T"&amp;4+15*$A57+4*$A57+1),0)+IF(Analyse!$E$104="X",INDIRECT("'DATA - økonomi'!T"&amp;4+15*$A57+4*$A57+2),0)+IF(Analyse!$E$105="X",INDIRECT("'DATA - økonomi'!T"&amp;4+15*$A57+4*$A57+3),0)+IF(Analyse!$E$106="X",INDIRECT("'DATA - økonomi'!T"&amp;4+15*$A57+4*$A57+4),0)+IF(Analyse!$E$107="X",INDIRECT("'DATA - økonomi'!T"&amp;4+15*$A57+4*$A57+5),0)+IF(Analyse!$E$108="X",INDIRECT("'DATA - økonomi'!T"&amp;4+15*$A57+4*$A57+6),0)+IF(Analyse!$E$109="X",INDIRECT("'DATA - økonomi'!T"&amp;4+15*$A57+4*$A57+7),0)+IF(Analyse!$E$110="X",INDIRECT("'DATA - økonomi'!T"&amp;4+15*$A57+4*$A57+8),0)+IF(Analyse!$E$111="X",INDIRECT("'DATA - økonomi'!T"&amp;4+15*$A57+4*$A57+9),0)+IF(Analyse!$E$112="X",INDIRECT("'DATA - økonomi'!T"&amp;4+15*$A57+4*$A57+10),0)+IF(Analyse!$E$115="X",INDIRECT("'DATA - økonomi'!T"&amp;4+15*$A57+4*$A57+11),0)+IF(Analyse!$E$116="X",INDIRECT("'DATA - økonomi'!T"&amp;4+15*$A57+4*$A57+12),0)+IF(Analyse!$E$117="X",INDIRECT("'DATA - økonomi'!T"&amp;4+15*$A57+4*$A57+13),0)+IF(Analyse!$E$129="X",INDIRECT("'DATA - økonomi'!T"&amp;4+15*$A57+4*$A57+14),0)</f>
        <v>0</v>
      </c>
      <c r="U57" s="42">
        <f ca="1">IF(Analyse!$E$3="X",INDIRECT("'DATA - økonomi'!U"&amp;4+15*$A57+4*$A57+0),0)+IF(Analyse!$E$4="X",INDIRECT("'DATA - økonomi'!U"&amp;4+15*$A57+4*$A57+1),0)+IF(Analyse!$E$104="X",INDIRECT("'DATA - økonomi'!U"&amp;4+15*$A57+4*$A57+2),0)+IF(Analyse!$E$105="X",INDIRECT("'DATA - økonomi'!U"&amp;4+15*$A57+4*$A57+3),0)+IF(Analyse!$E$106="X",INDIRECT("'DATA - økonomi'!U"&amp;4+15*$A57+4*$A57+4),0)+IF(Analyse!$E$107="X",INDIRECT("'DATA - økonomi'!U"&amp;4+15*$A57+4*$A57+5),0)+IF(Analyse!$E$108="X",INDIRECT("'DATA - økonomi'!U"&amp;4+15*$A57+4*$A57+6),0)+IF(Analyse!$E$109="X",INDIRECT("'DATA - økonomi'!U"&amp;4+15*$A57+4*$A57+7),0)+IF(Analyse!$E$110="X",INDIRECT("'DATA - økonomi'!U"&amp;4+15*$A57+4*$A57+8),0)+IF(Analyse!$E$111="X",INDIRECT("'DATA - økonomi'!U"&amp;4+15*$A57+4*$A57+9),0)+IF(Analyse!$E$112="X",INDIRECT("'DATA - økonomi'!U"&amp;4+15*$A57+4*$A57+10),0)+IF(Analyse!$E$115="X",INDIRECT("'DATA - økonomi'!U"&amp;4+15*$A57+4*$A57+11),0)+IF(Analyse!$E$116="X",INDIRECT("'DATA - økonomi'!U"&amp;4+15*$A57+4*$A57+12),0)+IF(Analyse!$E$117="X",INDIRECT("'DATA - økonomi'!U"&amp;4+15*$A57+4*$A57+13),0)+IF(Analyse!$E$129="X",INDIRECT("'DATA - økonomi'!U"&amp;4+15*$A57+4*$A57+14),0)</f>
        <v>0</v>
      </c>
      <c r="V57" s="42">
        <f ca="1">IF(Analyse!$E$3="X",INDIRECT("'DATA - økonomi'!V"&amp;4+15*$A57+4*$A57+0),0)+IF(Analyse!$E$4="X",INDIRECT("'DATA - økonomi'!V"&amp;4+15*$A57+4*$A57+1),0)+IF(Analyse!$E$104="X",INDIRECT("'DATA - økonomi'!V"&amp;4+15*$A57+4*$A57+2),0)+IF(Analyse!$E$105="X",INDIRECT("'DATA - økonomi'!V"&amp;4+15*$A57+4*$A57+3),0)+IF(Analyse!$E$106="X",INDIRECT("'DATA - økonomi'!V"&amp;4+15*$A57+4*$A57+4),0)+IF(Analyse!$E$107="X",INDIRECT("'DATA - økonomi'!V"&amp;4+15*$A57+4*$A57+5),0)+IF(Analyse!$E$108="X",INDIRECT("'DATA - økonomi'!V"&amp;4+15*$A57+4*$A57+6),0)+IF(Analyse!$E$109="X",INDIRECT("'DATA - økonomi'!V"&amp;4+15*$A57+4*$A57+7),0)+IF(Analyse!$E$110="X",INDIRECT("'DATA - økonomi'!V"&amp;4+15*$A57+4*$A57+8),0)+IF(Analyse!$E$111="X",INDIRECT("'DATA - økonomi'!V"&amp;4+15*$A57+4*$A57+9),0)+IF(Analyse!$E$112="X",INDIRECT("'DATA - økonomi'!V"&amp;4+15*$A57+4*$A57+10),0)+IF(Analyse!$E$115="X",INDIRECT("'DATA - økonomi'!V"&amp;4+15*$A57+4*$A57+11),0)+IF(Analyse!$E$116="X",INDIRECT("'DATA - økonomi'!V"&amp;4+15*$A57+4*$A57+12),0)+IF(Analyse!$E$117="X",INDIRECT("'DATA - økonomi'!V"&amp;4+15*$A57+4*$A57+13),0)+IF(Analyse!$E$129="X",INDIRECT("'DATA - økonomi'!V"&amp;4+15*$A57+4*$A57+14),0)</f>
        <v>0</v>
      </c>
      <c r="W57" s="42">
        <f ca="1">IF(Analyse!$E$3="X",INDIRECT("'DATA - økonomi'!W"&amp;4+15*$A57+4*$A57+0),0)+IF(Analyse!$E$4="X",INDIRECT("'DATA - økonomi'!W"&amp;4+15*$A57+4*$A57+1),0)+IF(Analyse!$E$104="X",INDIRECT("'DATA - økonomi'!W"&amp;4+15*$A57+4*$A57+2),0)+IF(Analyse!$E$105="X",INDIRECT("'DATA - økonomi'!W"&amp;4+15*$A57+4*$A57+3),0)+IF(Analyse!$E$106="X",INDIRECT("'DATA - økonomi'!W"&amp;4+15*$A57+4*$A57+4),0)+IF(Analyse!$E$107="X",INDIRECT("'DATA - økonomi'!W"&amp;4+15*$A57+4*$A57+5),0)+IF(Analyse!$E$108="X",INDIRECT("'DATA - økonomi'!W"&amp;4+15*$A57+4*$A57+6),0)+IF(Analyse!$E$109="X",INDIRECT("'DATA - økonomi'!W"&amp;4+15*$A57+4*$A57+7),0)+IF(Analyse!$E$110="X",INDIRECT("'DATA - økonomi'!W"&amp;4+15*$A57+4*$A57+8),0)+IF(Analyse!$E$111="X",INDIRECT("'DATA - økonomi'!W"&amp;4+15*$A57+4*$A57+9),0)+IF(Analyse!$E$112="X",INDIRECT("'DATA - økonomi'!W"&amp;4+15*$A57+4*$A57+10),0)+IF(Analyse!$E$115="X",INDIRECT("'DATA - økonomi'!W"&amp;4+15*$A57+4*$A57+11),0)+IF(Analyse!$E$116="X",INDIRECT("'DATA - økonomi'!W"&amp;4+15*$A57+4*$A57+12),0)+IF(Analyse!$E$117="X",INDIRECT("'DATA - økonomi'!W"&amp;4+15*$A57+4*$A57+13),0)+IF(Analyse!$E$129="X",INDIRECT("'DATA - økonomi'!W"&amp;4+15*$A57+4*$A57+14),0)</f>
        <v>0</v>
      </c>
      <c r="X57" s="42">
        <f ca="1">IF(Analyse!$E$3="X",INDIRECT("'DATA - økonomi'!X"&amp;4+15*$A57+4*$A57+0),0)+IF(Analyse!$E$4="X",INDIRECT("'DATA - økonomi'!X"&amp;4+15*$A57+4*$A57+1),0)+IF(Analyse!$E$104="X",INDIRECT("'DATA - økonomi'!X"&amp;4+15*$A57+4*$A57+2),0)+IF(Analyse!$E$105="X",INDIRECT("'DATA - økonomi'!X"&amp;4+15*$A57+4*$A57+3),0)+IF(Analyse!$E$106="X",INDIRECT("'DATA - økonomi'!X"&amp;4+15*$A57+4*$A57+4),0)+IF(Analyse!$E$107="X",INDIRECT("'DATA - økonomi'!X"&amp;4+15*$A57+4*$A57+5),0)+IF(Analyse!$E$108="X",INDIRECT("'DATA - økonomi'!X"&amp;4+15*$A57+4*$A57+6),0)+IF(Analyse!$E$109="X",INDIRECT("'DATA - økonomi'!X"&amp;4+15*$A57+4*$A57+7),0)+IF(Analyse!$E$110="X",INDIRECT("'DATA - økonomi'!X"&amp;4+15*$A57+4*$A57+8),0)+IF(Analyse!$E$111="X",INDIRECT("'DATA - økonomi'!X"&amp;4+15*$A57+4*$A57+9),0)+IF(Analyse!$E$112="X",INDIRECT("'DATA - økonomi'!X"&amp;4+15*$A57+4*$A57+10),0)+IF(Analyse!$E$115="X",INDIRECT("'DATA - økonomi'!X"&amp;4+15*$A57+4*$A57+11),0)+IF(Analyse!$E$116="X",INDIRECT("'DATA - økonomi'!X"&amp;4+15*$A57+4*$A57+12),0)+IF(Analyse!$E$117="X",INDIRECT("'DATA - økonomi'!X"&amp;4+15*$A57+4*$A57+13),0)+IF(Analyse!$E$129="X",INDIRECT("'DATA - økonomi'!X"&amp;4+15*$A57+4*$A57+14),0)</f>
        <v>0</v>
      </c>
      <c r="Y57" s="42">
        <f ca="1">IF(Analyse!$E$3="X",INDIRECT("'DATA - økonomi'!Y"&amp;4+15*$A57+4*$A57+0),0)+IF(Analyse!$E$4="X",INDIRECT("'DATA - økonomi'!Y"&amp;4+15*$A57+4*$A57+1),0)+IF(Analyse!$E$104="X",INDIRECT("'DATA - økonomi'!Y"&amp;4+15*$A57+4*$A57+2),0)+IF(Analyse!$E$105="X",INDIRECT("'DATA - økonomi'!Y"&amp;4+15*$A57+4*$A57+3),0)+IF(Analyse!$E$106="X",INDIRECT("'DATA - økonomi'!Y"&amp;4+15*$A57+4*$A57+4),0)+IF(Analyse!$E$107="X",INDIRECT("'DATA - økonomi'!Y"&amp;4+15*$A57+4*$A57+5),0)+IF(Analyse!$E$108="X",INDIRECT("'DATA - økonomi'!Y"&amp;4+15*$A57+4*$A57+6),0)+IF(Analyse!$E$109="X",INDIRECT("'DATA - økonomi'!Y"&amp;4+15*$A57+4*$A57+7),0)+IF(Analyse!$E$110="X",INDIRECT("'DATA - økonomi'!Y"&amp;4+15*$A57+4*$A57+8),0)+IF(Analyse!$E$111="X",INDIRECT("'DATA - økonomi'!Y"&amp;4+15*$A57+4*$A57+9),0)+IF(Analyse!$E$112="X",INDIRECT("'DATA - økonomi'!Y"&amp;4+15*$A57+4*$A57+10),0)+IF(Analyse!$E$115="X",INDIRECT("'DATA - økonomi'!Y"&amp;4+15*$A57+4*$A57+11),0)+IF(Analyse!$E$116="X",INDIRECT("'DATA - økonomi'!Y"&amp;4+15*$A57+4*$A57+12),0)+IF(Analyse!$E$117="X",INDIRECT("'DATA - økonomi'!Y"&amp;4+15*$A57+4*$A57+13),0)+IF(Analyse!$E$129="X",INDIRECT("'DATA - økonomi'!Y"&amp;4+15*$A57+4*$A57+14),0)</f>
        <v>0</v>
      </c>
      <c r="Z57" s="42">
        <f ca="1">IF(Analyse!$E$3="X",INDIRECT("'DATA - økonomi'!Z"&amp;4+15*$A57+4*$A57+0),0)+IF(Analyse!$E$4="X",INDIRECT("'DATA - økonomi'!Z"&amp;4+15*$A57+4*$A57+1),0)+IF(Analyse!$E$104="X",INDIRECT("'DATA - økonomi'!Z"&amp;4+15*$A57+4*$A57+2),0)+IF(Analyse!$E$105="X",INDIRECT("'DATA - økonomi'!Z"&amp;4+15*$A57+4*$A57+3),0)+IF(Analyse!$E$106="X",INDIRECT("'DATA - økonomi'!Z"&amp;4+15*$A57+4*$A57+4),0)+IF(Analyse!$E$107="X",INDIRECT("'DATA - økonomi'!Z"&amp;4+15*$A57+4*$A57+5),0)+IF(Analyse!$E$108="X",INDIRECT("'DATA - økonomi'!Z"&amp;4+15*$A57+4*$A57+6),0)+IF(Analyse!$E$109="X",INDIRECT("'DATA - økonomi'!Z"&amp;4+15*$A57+4*$A57+7),0)+IF(Analyse!$E$110="X",INDIRECT("'DATA - økonomi'!Z"&amp;4+15*$A57+4*$A57+8),0)+IF(Analyse!$E$111="X",INDIRECT("'DATA - økonomi'!Z"&amp;4+15*$A57+4*$A57+9),0)+IF(Analyse!$E$112="X",INDIRECT("'DATA - økonomi'!Z"&amp;4+15*$A57+4*$A57+10),0)+IF(Analyse!$E$115="X",INDIRECT("'DATA - økonomi'!Z"&amp;4+15*$A57+4*$A57+11),0)+IF(Analyse!$E$116="X",INDIRECT("'DATA - økonomi'!Z"&amp;4+15*$A57+4*$A57+12),0)+IF(Analyse!$E$117="X",INDIRECT("'DATA - økonomi'!Z"&amp;4+15*$A57+4*$A57+13),0)+IF(Analyse!$E$129="X",INDIRECT("'DATA - økonomi'!Z"&amp;4+15*$A57+4*$A57+14),0)</f>
        <v>0</v>
      </c>
      <c r="AA57" s="36"/>
      <c r="AB57" s="41" t="s">
        <v>65</v>
      </c>
      <c r="AC57" s="42">
        <f ca="1">IF(Analyse!$E$3="X",INDIRECT("'DATA - økonomi'!AC"&amp;4+15*$A57+4*$A57+0),0)+IF(Analyse!$E$4="X",INDIRECT("'DATA - økonomi'!AC"&amp;4+15*$A57+4*$A57+1),0)+IF(Analyse!$E$104="X",INDIRECT("'DATA - økonomi'!AC"&amp;4+15*$A57+4*$A57+2),0)+IF(Analyse!$E$105="X",INDIRECT("'DATA - økonomi'!AC"&amp;4+15*$A57+4*$A57+3),0)+IF(Analyse!$E$106="X",INDIRECT("'DATA - økonomi'!AC"&amp;4+15*$A57+4*$A57+4),0)+IF(Analyse!$E$107="X",INDIRECT("'DATA - økonomi'!AC"&amp;4+15*$A57+4*$A57+5),0)+IF(Analyse!$E$108="X",INDIRECT("'DATA - økonomi'!AC"&amp;4+15*$A57+4*$A57+6),0)+IF(Analyse!$E$109="X",INDIRECT("'DATA - økonomi'!AC"&amp;4+15*$A57+4*$A57+7),0)+IF(Analyse!$E$110="X",INDIRECT("'DATA - økonomi'!AC"&amp;4+15*$A57+4*$A57+8),0)+IF(Analyse!$E$111="X",INDIRECT("'DATA - økonomi'!AC"&amp;4+15*$A57+4*$A57+9),0)+IF(Analyse!$E$112="X",INDIRECT("'DATA - økonomi'!AC"&amp;4+15*$A57+4*$A57+10),0)+IF(Analyse!$E$115="X",INDIRECT("'DATA - økonomi'!AC"&amp;4+15*$A57+4*$A57+11),0)+IF(Analyse!$E$116="X",INDIRECT("'DATA - økonomi'!AC"&amp;4+15*$A57+4*$A57+12),0)+IF(Analyse!$E$117="X",INDIRECT("'DATA - økonomi'!AC"&amp;4+15*$A57+4*$A57+13),0)+IF(Analyse!$E$129="X",INDIRECT("'DATA - økonomi'!AC"&amp;4+15*$A57+4*$A57+14),0)</f>
        <v>0</v>
      </c>
      <c r="AD57" s="42">
        <f ca="1">IF(Analyse!$E$3="X",INDIRECT("'DATA - økonomi'!AD"&amp;4+15*$A57+4*$A57+0),0)+IF(Analyse!$E$4="X",INDIRECT("'DATA - økonomi'!AD"&amp;4+15*$A57+4*$A57+1),0)+IF(Analyse!$E$104="X",INDIRECT("'DATA - økonomi'!AD"&amp;4+15*$A57+4*$A57+2),0)+IF(Analyse!$E$105="X",INDIRECT("'DATA - økonomi'!AD"&amp;4+15*$A57+4*$A57+3),0)+IF(Analyse!$E$106="X",INDIRECT("'DATA - økonomi'!AD"&amp;4+15*$A57+4*$A57+4),0)+IF(Analyse!$E$107="X",INDIRECT("'DATA - økonomi'!AD"&amp;4+15*$A57+4*$A57+5),0)+IF(Analyse!$E$108="X",INDIRECT("'DATA - økonomi'!AD"&amp;4+15*$A57+4*$A57+6),0)+IF(Analyse!$E$109="X",INDIRECT("'DATA - økonomi'!AD"&amp;4+15*$A57+4*$A57+7),0)+IF(Analyse!$E$110="X",INDIRECT("'DATA - økonomi'!AD"&amp;4+15*$A57+4*$A57+8),0)+IF(Analyse!$E$111="X",INDIRECT("'DATA - økonomi'!AD"&amp;4+15*$A57+4*$A57+9),0)+IF(Analyse!$E$112="X",INDIRECT("'DATA - økonomi'!AD"&amp;4+15*$A57+4*$A57+10),0)+IF(Analyse!$E$115="X",INDIRECT("'DATA - økonomi'!AD"&amp;4+15*$A57+4*$A57+11),0)+IF(Analyse!$E$116="X",INDIRECT("'DATA - økonomi'!AD"&amp;4+15*$A57+4*$A57+12),0)+IF(Analyse!$E$117="X",INDIRECT("'DATA - økonomi'!AD"&amp;4+15*$A57+4*$A57+13),0)+IF(Analyse!$E$129="X",INDIRECT("'DATA - økonomi'!AD"&amp;4+15*$A57+4*$A57+14),0)</f>
        <v>0</v>
      </c>
      <c r="AE57" s="42">
        <f ca="1">IF(Analyse!$E$3="X",INDIRECT("'DATA - økonomi'!AE"&amp;4+15*$A57+4*$A57+0),0)+IF(Analyse!$E$4="X",INDIRECT("'DATA - økonomi'!AE"&amp;4+15*$A57+4*$A57+1),0)+IF(Analyse!$E$104="X",INDIRECT("'DATA - økonomi'!AE"&amp;4+15*$A57+4*$A57+2),0)+IF(Analyse!$E$105="X",INDIRECT("'DATA - økonomi'!AE"&amp;4+15*$A57+4*$A57+3),0)+IF(Analyse!$E$106="X",INDIRECT("'DATA - økonomi'!AE"&amp;4+15*$A57+4*$A57+4),0)+IF(Analyse!$E$107="X",INDIRECT("'DATA - økonomi'!AE"&amp;4+15*$A57+4*$A57+5),0)+IF(Analyse!$E$108="X",INDIRECT("'DATA - økonomi'!AE"&amp;4+15*$A57+4*$A57+6),0)+IF(Analyse!$E$109="X",INDIRECT("'DATA - økonomi'!AE"&amp;4+15*$A57+4*$A57+7),0)+IF(Analyse!$E$110="X",INDIRECT("'DATA - økonomi'!AE"&amp;4+15*$A57+4*$A57+8),0)+IF(Analyse!$E$111="X",INDIRECT("'DATA - økonomi'!AE"&amp;4+15*$A57+4*$A57+9),0)+IF(Analyse!$E$112="X",INDIRECT("'DATA - økonomi'!AE"&amp;4+15*$A57+4*$A57+10),0)+IF(Analyse!$E$115="X",INDIRECT("'DATA - økonomi'!AE"&amp;4+15*$A57+4*$A57+11),0)+IF(Analyse!$E$116="X",INDIRECT("'DATA - økonomi'!AE"&amp;4+15*$A57+4*$A57+12),0)+IF(Analyse!$E$117="X",INDIRECT("'DATA - økonomi'!AE"&amp;4+15*$A57+4*$A57+13),0)+IF(Analyse!$E$129="X",INDIRECT("'DATA - økonomi'!AE"&amp;4+15*$A57+4*$A57+14),0)</f>
        <v>0</v>
      </c>
      <c r="AF57" s="42">
        <f ca="1">IF(Analyse!$E$3="X",INDIRECT("'DATA - økonomi'!AF"&amp;4+15*$A57+4*$A57+0),0)+IF(Analyse!$E$4="X",INDIRECT("'DATA - økonomi'!AF"&amp;4+15*$A57+4*$A57+1),0)+IF(Analyse!$E$104="X",INDIRECT("'DATA - økonomi'!AF"&amp;4+15*$A57+4*$A57+2),0)+IF(Analyse!$E$105="X",INDIRECT("'DATA - økonomi'!AF"&amp;4+15*$A57+4*$A57+3),0)+IF(Analyse!$E$106="X",INDIRECT("'DATA - økonomi'!AF"&amp;4+15*$A57+4*$A57+4),0)+IF(Analyse!$E$107="X",INDIRECT("'DATA - økonomi'!AF"&amp;4+15*$A57+4*$A57+5),0)+IF(Analyse!$E$108="X",INDIRECT("'DATA - økonomi'!AF"&amp;4+15*$A57+4*$A57+6),0)+IF(Analyse!$E$109="X",INDIRECT("'DATA - økonomi'!AF"&amp;4+15*$A57+4*$A57+7),0)+IF(Analyse!$E$110="X",INDIRECT("'DATA - økonomi'!AF"&amp;4+15*$A57+4*$A57+8),0)+IF(Analyse!$E$111="X",INDIRECT("'DATA - økonomi'!AF"&amp;4+15*$A57+4*$A57+9),0)+IF(Analyse!$E$112="X",INDIRECT("'DATA - økonomi'!AF"&amp;4+15*$A57+4*$A57+10),0)+IF(Analyse!$E$115="X",INDIRECT("'DATA - økonomi'!AF"&amp;4+15*$A57+4*$A57+11),0)+IF(Analyse!$E$116="X",INDIRECT("'DATA - økonomi'!AF"&amp;4+15*$A57+4*$A57+12),0)+IF(Analyse!$E$117="X",INDIRECT("'DATA - økonomi'!AF"&amp;4+15*$A57+4*$A57+13),0)+IF(Analyse!$E$129="X",INDIRECT("'DATA - økonomi'!AF"&amp;4+15*$A57+4*$A57+14),0)</f>
        <v>0</v>
      </c>
      <c r="AG57" s="42">
        <f ca="1">IF(Analyse!$E$3="X",INDIRECT("'DATA - økonomi'!AG"&amp;4+15*$A57+4*$A57+0),0)+IF(Analyse!$E$4="X",INDIRECT("'DATA - økonomi'!AG"&amp;4+15*$A57+4*$A57+1),0)+IF(Analyse!$E$104="X",INDIRECT("'DATA - økonomi'!AG"&amp;4+15*$A57+4*$A57+2),0)+IF(Analyse!$E$105="X",INDIRECT("'DATA - økonomi'!AG"&amp;4+15*$A57+4*$A57+3),0)+IF(Analyse!$E$106="X",INDIRECT("'DATA - økonomi'!AG"&amp;4+15*$A57+4*$A57+4),0)+IF(Analyse!$E$107="X",INDIRECT("'DATA - økonomi'!AG"&amp;4+15*$A57+4*$A57+5),0)+IF(Analyse!$E$108="X",INDIRECT("'DATA - økonomi'!AG"&amp;4+15*$A57+4*$A57+6),0)+IF(Analyse!$E$109="X",INDIRECT("'DATA - økonomi'!AG"&amp;4+15*$A57+4*$A57+7),0)+IF(Analyse!$E$110="X",INDIRECT("'DATA - økonomi'!AG"&amp;4+15*$A57+4*$A57+8),0)+IF(Analyse!$E$111="X",INDIRECT("'DATA - økonomi'!AG"&amp;4+15*$A57+4*$A57+9),0)+IF(Analyse!$E$112="X",INDIRECT("'DATA - økonomi'!AG"&amp;4+15*$A57+4*$A57+10),0)+IF(Analyse!$E$115="X",INDIRECT("'DATA - økonomi'!AG"&amp;4+15*$A57+4*$A57+11),0)+IF(Analyse!$E$116="X",INDIRECT("'DATA - økonomi'!AG"&amp;4+15*$A57+4*$A57+12),0)+IF(Analyse!$E$117="X",INDIRECT("'DATA - økonomi'!AG"&amp;4+15*$A57+4*$A57+13),0)+IF(Analyse!$E$129="X",INDIRECT("'DATA - økonomi'!AG"&amp;4+15*$A57+4*$A57+14),0)</f>
        <v>0</v>
      </c>
      <c r="AH57" s="42">
        <f ca="1">IF(Analyse!$E$3="X",INDIRECT("'DATA - økonomi'!AH"&amp;4+15*$A57+4*$A57+0),0)+IF(Analyse!$E$4="X",INDIRECT("'DATA - økonomi'!AH"&amp;4+15*$A57+4*$A57+1),0)+IF(Analyse!$E$104="X",INDIRECT("'DATA - økonomi'!AH"&amp;4+15*$A57+4*$A57+2),0)+IF(Analyse!$E$105="X",INDIRECT("'DATA - økonomi'!AH"&amp;4+15*$A57+4*$A57+3),0)+IF(Analyse!$E$106="X",INDIRECT("'DATA - økonomi'!AH"&amp;4+15*$A57+4*$A57+4),0)+IF(Analyse!$E$107="X",INDIRECT("'DATA - økonomi'!AH"&amp;4+15*$A57+4*$A57+5),0)+IF(Analyse!$E$108="X",INDIRECT("'DATA - økonomi'!AH"&amp;4+15*$A57+4*$A57+6),0)+IF(Analyse!$E$109="X",INDIRECT("'DATA - økonomi'!AH"&amp;4+15*$A57+4*$A57+7),0)+IF(Analyse!$E$110="X",INDIRECT("'DATA - økonomi'!AH"&amp;4+15*$A57+4*$A57+8),0)+IF(Analyse!$E$111="X",INDIRECT("'DATA - økonomi'!AH"&amp;4+15*$A57+4*$A57+9),0)+IF(Analyse!$E$112="X",INDIRECT("'DATA - økonomi'!AH"&amp;4+15*$A57+4*$A57+10),0)+IF(Analyse!$E$115="X",INDIRECT("'DATA - økonomi'!AH"&amp;4+15*$A57+4*$A57+11),0)+IF(Analyse!$E$116="X",INDIRECT("'DATA - økonomi'!AH"&amp;4+15*$A57+4*$A57+12),0)+IF(Analyse!$E$117="X",INDIRECT("'DATA - økonomi'!AH"&amp;4+15*$A57+4*$A57+13),0)+IF(Analyse!$E$129="X",INDIRECT("'DATA - økonomi'!AH"&amp;4+15*$A57+4*$A57+14),0)</f>
        <v>0</v>
      </c>
      <c r="AI57" s="42">
        <f ca="1">IF(Analyse!$E$3="X",INDIRECT("'DATA - økonomi'!AI"&amp;4+15*$A57+4*$A57+0),0)+IF(Analyse!$E$4="X",INDIRECT("'DATA - økonomi'!AI"&amp;4+15*$A57+4*$A57+1),0)+IF(Analyse!$E$104="X",INDIRECT("'DATA - økonomi'!AI"&amp;4+15*$A57+4*$A57+2),0)+IF(Analyse!$E$105="X",INDIRECT("'DATA - økonomi'!AI"&amp;4+15*$A57+4*$A57+3),0)+IF(Analyse!$E$106="X",INDIRECT("'DATA - økonomi'!AI"&amp;4+15*$A57+4*$A57+4),0)+IF(Analyse!$E$107="X",INDIRECT("'DATA - økonomi'!AI"&amp;4+15*$A57+4*$A57+5),0)+IF(Analyse!$E$108="X",INDIRECT("'DATA - økonomi'!AI"&amp;4+15*$A57+4*$A57+6),0)+IF(Analyse!$E$109="X",INDIRECT("'DATA - økonomi'!AI"&amp;4+15*$A57+4*$A57+7),0)+IF(Analyse!$E$110="X",INDIRECT("'DATA - økonomi'!AI"&amp;4+15*$A57+4*$A57+8),0)+IF(Analyse!$E$111="X",INDIRECT("'DATA - økonomi'!AI"&amp;4+15*$A57+4*$A57+9),0)+IF(Analyse!$E$112="X",INDIRECT("'DATA - økonomi'!AI"&amp;4+15*$A57+4*$A57+10),0)+IF(Analyse!$E$115="X",INDIRECT("'DATA - økonomi'!AI"&amp;4+15*$A57+4*$A57+11),0)+IF(Analyse!$E$116="X",INDIRECT("'DATA - økonomi'!AI"&amp;4+15*$A57+4*$A57+12),0)+IF(Analyse!$E$117="X",INDIRECT("'DATA - økonomi'!AI"&amp;4+15*$A57+4*$A57+13),0)+IF(Analyse!$E$129="X",INDIRECT("'DATA - økonomi'!AI"&amp;4+15*$A57+4*$A57+14),0)</f>
        <v>0</v>
      </c>
      <c r="AJ57" s="42">
        <f ca="1">IF(Analyse!$E$3="X",INDIRECT("'DATA - økonomi'!AJ"&amp;4+15*$A57+4*$A57+0),0)+IF(Analyse!$E$4="X",INDIRECT("'DATA - økonomi'!AJ"&amp;4+15*$A57+4*$A57+1),0)+IF(Analyse!$E$104="X",INDIRECT("'DATA - økonomi'!AJ"&amp;4+15*$A57+4*$A57+2),0)+IF(Analyse!$E$105="X",INDIRECT("'DATA - økonomi'!AJ"&amp;4+15*$A57+4*$A57+3),0)+IF(Analyse!$E$106="X",INDIRECT("'DATA - økonomi'!AJ"&amp;4+15*$A57+4*$A57+4),0)+IF(Analyse!$E$107="X",INDIRECT("'DATA - økonomi'!AJ"&amp;4+15*$A57+4*$A57+5),0)+IF(Analyse!$E$108="X",INDIRECT("'DATA - økonomi'!AJ"&amp;4+15*$A57+4*$A57+6),0)+IF(Analyse!$E$109="X",INDIRECT("'DATA - økonomi'!AJ"&amp;4+15*$A57+4*$A57+7),0)+IF(Analyse!$E$110="X",INDIRECT("'DATA - økonomi'!AJ"&amp;4+15*$A57+4*$A57+8),0)+IF(Analyse!$E$111="X",INDIRECT("'DATA - økonomi'!AJ"&amp;4+15*$A57+4*$A57+9),0)+IF(Analyse!$E$112="X",INDIRECT("'DATA - økonomi'!AJ"&amp;4+15*$A57+4*$A57+10),0)+IF(Analyse!$E$115="X",INDIRECT("'DATA - økonomi'!AJ"&amp;4+15*$A57+4*$A57+11),0)+IF(Analyse!$E$116="X",INDIRECT("'DATA - økonomi'!AJ"&amp;4+15*$A57+4*$A57+12),0)+IF(Analyse!$E$117="X",INDIRECT("'DATA - økonomi'!AJ"&amp;4+15*$A57+4*$A57+13),0)+IF(Analyse!$E$129="X",INDIRECT("'DATA - økonomi'!AJ"&amp;4+15*$A57+4*$A57+14),0)</f>
        <v>0</v>
      </c>
      <c r="AK57" s="42">
        <f ca="1">IF(Analyse!$E$3="X",INDIRECT("'DATA - økonomi'!AK"&amp;4+15*$A57+4*$A57+0),0)+IF(Analyse!$E$4="X",INDIRECT("'DATA - økonomi'!AK"&amp;4+15*$A57+4*$A57+1),0)+IF(Analyse!$E$104="X",INDIRECT("'DATA - økonomi'!AK"&amp;4+15*$A57+4*$A57+2),0)+IF(Analyse!$E$105="X",INDIRECT("'DATA - økonomi'!AK"&amp;4+15*$A57+4*$A57+3),0)+IF(Analyse!$E$106="X",INDIRECT("'DATA - økonomi'!AK"&amp;4+15*$A57+4*$A57+4),0)+IF(Analyse!$E$107="X",INDIRECT("'DATA - økonomi'!AK"&amp;4+15*$A57+4*$A57+5),0)+IF(Analyse!$E$108="X",INDIRECT("'DATA - økonomi'!AK"&amp;4+15*$A57+4*$A57+6),0)+IF(Analyse!$E$109="X",INDIRECT("'DATA - økonomi'!AK"&amp;4+15*$A57+4*$A57+7),0)+IF(Analyse!$E$110="X",INDIRECT("'DATA - økonomi'!AK"&amp;4+15*$A57+4*$A57+8),0)+IF(Analyse!$E$111="X",INDIRECT("'DATA - økonomi'!AK"&amp;4+15*$A57+4*$A57+9),0)+IF(Analyse!$E$112="X",INDIRECT("'DATA - økonomi'!AK"&amp;4+15*$A57+4*$A57+10),0)+IF(Analyse!$E$115="X",INDIRECT("'DATA - økonomi'!AK"&amp;4+15*$A57+4*$A57+11),0)+IF(Analyse!$E$116="X",INDIRECT("'DATA - økonomi'!AK"&amp;4+15*$A57+4*$A57+12),0)+IF(Analyse!$E$117="X",INDIRECT("'DATA - økonomi'!AK"&amp;4+15*$A57+4*$A57+13),0)+IF(Analyse!$E$129="X",INDIRECT("'DATA - økonomi'!AK"&amp;4+15*$A57+4*$A57+14),0)</f>
        <v>0</v>
      </c>
      <c r="AL57" s="42">
        <f ca="1">IF(Analyse!$E$3="X",INDIRECT("'DATA - økonomi'!AL"&amp;4+15*$A57+4*$A57+0),0)+IF(Analyse!$E$4="X",INDIRECT("'DATA - økonomi'!AL"&amp;4+15*$A57+4*$A57+1),0)+IF(Analyse!$E$104="X",INDIRECT("'DATA - økonomi'!AL"&amp;4+15*$A57+4*$A57+2),0)+IF(Analyse!$E$105="X",INDIRECT("'DATA - økonomi'!AL"&amp;4+15*$A57+4*$A57+3),0)+IF(Analyse!$E$106="X",INDIRECT("'DATA - økonomi'!AL"&amp;4+15*$A57+4*$A57+4),0)+IF(Analyse!$E$107="X",INDIRECT("'DATA - økonomi'!AL"&amp;4+15*$A57+4*$A57+5),0)+IF(Analyse!$E$108="X",INDIRECT("'DATA - økonomi'!AL"&amp;4+15*$A57+4*$A57+6),0)+IF(Analyse!$E$109="X",INDIRECT("'DATA - økonomi'!AL"&amp;4+15*$A57+4*$A57+7),0)+IF(Analyse!$E$110="X",INDIRECT("'DATA - økonomi'!AL"&amp;4+15*$A57+4*$A57+8),0)+IF(Analyse!$E$111="X",INDIRECT("'DATA - økonomi'!AL"&amp;4+15*$A57+4*$A57+9),0)+IF(Analyse!$E$112="X",INDIRECT("'DATA - økonomi'!AL"&amp;4+15*$A57+4*$A57+10),0)+IF(Analyse!$E$115="X",INDIRECT("'DATA - økonomi'!AL"&amp;4+15*$A57+4*$A57+11),0)+IF(Analyse!$E$116="X",INDIRECT("'DATA - økonomi'!AL"&amp;4+15*$A57+4*$A57+12),0)+IF(Analyse!$E$117="X",INDIRECT("'DATA - økonomi'!AL"&amp;4+15*$A57+4*$A57+13),0)+IF(Analyse!$E$129="X",INDIRECT("'DATA - økonomi'!AL"&amp;4+15*$A57+4*$A57+14),0)</f>
        <v>0</v>
      </c>
      <c r="AM57" s="36"/>
      <c r="AN57" s="41" t="s">
        <v>65</v>
      </c>
      <c r="AO57" s="42">
        <f t="shared" ca="1" si="10"/>
        <v>26794.907999999999</v>
      </c>
      <c r="AP57" s="42">
        <f t="shared" ca="1" si="11"/>
        <v>26116.799999999999</v>
      </c>
      <c r="AQ57" s="42">
        <f t="shared" ca="1" si="12"/>
        <v>26794.907999999999</v>
      </c>
      <c r="AR57" s="42">
        <f t="shared" ca="1" si="13"/>
        <v>26116.799999999999</v>
      </c>
      <c r="AS57" s="42">
        <f t="shared" ca="1" si="14"/>
        <v>25642.304</v>
      </c>
      <c r="AT57" s="42">
        <f t="shared" ca="1" si="15"/>
        <v>25113.781999999996</v>
      </c>
      <c r="AU57" s="42">
        <f t="shared" ca="1" si="16"/>
        <v>24821.294999999998</v>
      </c>
      <c r="AV57" s="42">
        <f t="shared" ca="1" si="17"/>
        <v>24475.506000000001</v>
      </c>
      <c r="AW57" s="42">
        <f t="shared" ca="1" si="18"/>
        <v>24178.314999999999</v>
      </c>
      <c r="AX57" s="42">
        <f t="shared" ca="1" si="19"/>
        <v>23676.48</v>
      </c>
      <c r="AY57" s="36"/>
    </row>
    <row r="58" spans="1:51" x14ac:dyDescent="0.25">
      <c r="A58" s="38">
        <v>54</v>
      </c>
      <c r="B58" s="41" t="s">
        <v>66</v>
      </c>
      <c r="C58" s="42">
        <f ca="1">IF(Analyse!$E$3="X",INDIRECT("'DATA - økonomi'!C"&amp;4+15*$A58+4*$A58+0),0)+IF(Analyse!$E$4="X",INDIRECT("'DATA - økonomi'!C"&amp;4+15*$A58+4*$A58+1),0)+IF(Analyse!$E$104="X",INDIRECT("'DATA - økonomi'!C"&amp;4+15*$A58+4*$A58+2),0)+IF(Analyse!$E$105="X",INDIRECT("'DATA - økonomi'!C"&amp;4+15*$A58+4*$A58+3),0)+IF(Analyse!$E$106="X",INDIRECT("'DATA - økonomi'!C"&amp;4+15*$A58+4*$A58+4),0)+IF(Analyse!$E$107="X",INDIRECT("'DATA - økonomi'!C"&amp;4+15*$A58+4*$A58+5),0)+IF(Analyse!$E$108="X",INDIRECT("'DATA - økonomi'!C"&amp;4+15*$A58+4*$A58+6),0)+IF(Analyse!$E$109="X",INDIRECT("'DATA - økonomi'!C"&amp;4+15*$A58+4*$A58+7),0)+IF(Analyse!$E$110="X",INDIRECT("'DATA - økonomi'!C"&amp;4+15*$A58+4*$A58+8),0)+IF(Analyse!$E$111="X",INDIRECT("'DATA - økonomi'!C"&amp;4+15*$A58+4*$A58+9),0)+IF(Analyse!$E$112="X",INDIRECT("'DATA - økonomi'!C"&amp;4+15*$A58+4*$A58+10),0)+IF(Analyse!$E$115="X",INDIRECT("'DATA - økonomi'!C"&amp;4+15*$A58+4*$A58+11),0)+IF(Analyse!$E$116="X",INDIRECT("'DATA - økonomi'!C"&amp;4+15*$A58+4*$A58+12),0)+IF(Analyse!$E$117="X",INDIRECT("'DATA - økonomi'!C"&amp;4+15*$A58+4*$A58+13),0)+IF(Analyse!$E$129="X",INDIRECT("'DATA - økonomi'!C"&amp;4+15*$A58+4*$A58+14),0)</f>
        <v>0</v>
      </c>
      <c r="D58" s="42">
        <f ca="1">IF(Analyse!$E$3="X",INDIRECT("'DATA - økonomi'!D"&amp;4+15*$A58+4*$A58+0),0)+IF(Analyse!$E$4="X",INDIRECT("'DATA - økonomi'!D"&amp;4+15*$A58+4*$A58+1),0)+IF(Analyse!$E$104="X",INDIRECT("'DATA - økonomi'!D"&amp;4+15*$A58+4*$A58+2),0)+IF(Analyse!$E$105="X",INDIRECT("'DATA - økonomi'!D"&amp;4+15*$A58+4*$A58+3),0)+IF(Analyse!$E$106="X",INDIRECT("'DATA - økonomi'!D"&amp;4+15*$A58+4*$A58+4),0)+IF(Analyse!$E$107="X",INDIRECT("'DATA - økonomi'!D"&amp;4+15*$A58+4*$A58+5),0)+IF(Analyse!$E$108="X",INDIRECT("'DATA - økonomi'!D"&amp;4+15*$A58+4*$A58+6),0)+IF(Analyse!$E$109="X",INDIRECT("'DATA - økonomi'!D"&amp;4+15*$A58+4*$A58+7),0)+IF(Analyse!$E$110="X",INDIRECT("'DATA - økonomi'!D"&amp;4+15*$A58+4*$A58+8),0)+IF(Analyse!$E$111="X",INDIRECT("'DATA - økonomi'!D"&amp;4+15*$A58+4*$A58+9),0)+IF(Analyse!$E$112="X",INDIRECT("'DATA - økonomi'!D"&amp;4+15*$A58+4*$A58+10),0)+IF(Analyse!$E$115="X",INDIRECT("'DATA - økonomi'!D"&amp;4+15*$A58+4*$A58+11),0)+IF(Analyse!$E$116="X",INDIRECT("'DATA - økonomi'!D"&amp;4+15*$A58+4*$A58+12),0)+IF(Analyse!$E$117="X",INDIRECT("'DATA - økonomi'!D"&amp;4+15*$A58+4*$A58+13),0)+IF(Analyse!$E$129="X",INDIRECT("'DATA - økonomi'!D"&amp;4+15*$A58+4*$A58+14),0)</f>
        <v>0</v>
      </c>
      <c r="E58" s="42">
        <f ca="1">IF(Analyse!$E$3="X",INDIRECT("'DATA - økonomi'!E"&amp;4+15*$A58+4*$A58+0),0)+IF(Analyse!$E$4="X",INDIRECT("'DATA - økonomi'!E"&amp;4+15*$A58+4*$A58+1),0)+IF(Analyse!$E$104="X",INDIRECT("'DATA - økonomi'!E"&amp;4+15*$A58+4*$A58+2),0)+IF(Analyse!$E$105="X",INDIRECT("'DATA - økonomi'!E"&amp;4+15*$A58+4*$A58+3),0)+IF(Analyse!$E$106="X",INDIRECT("'DATA - økonomi'!E"&amp;4+15*$A58+4*$A58+4),0)+IF(Analyse!$E$107="X",INDIRECT("'DATA - økonomi'!E"&amp;4+15*$A58+4*$A58+5),0)+IF(Analyse!$E$108="X",INDIRECT("'DATA - økonomi'!E"&amp;4+15*$A58+4*$A58+6),0)+IF(Analyse!$E$109="X",INDIRECT("'DATA - økonomi'!E"&amp;4+15*$A58+4*$A58+7),0)+IF(Analyse!$E$110="X",INDIRECT("'DATA - økonomi'!E"&amp;4+15*$A58+4*$A58+8),0)+IF(Analyse!$E$111="X",INDIRECT("'DATA - økonomi'!E"&amp;4+15*$A58+4*$A58+9),0)+IF(Analyse!$E$112="X",INDIRECT("'DATA - økonomi'!E"&amp;4+15*$A58+4*$A58+10),0)+IF(Analyse!$E$115="X",INDIRECT("'DATA - økonomi'!E"&amp;4+15*$A58+4*$A58+11),0)+IF(Analyse!$E$116="X",INDIRECT("'DATA - økonomi'!E"&amp;4+15*$A58+4*$A58+12),0)+IF(Analyse!$E$117="X",INDIRECT("'DATA - økonomi'!E"&amp;4+15*$A58+4*$A58+13),0)+IF(Analyse!$E$129="X",INDIRECT("'DATA - økonomi'!E"&amp;4+15*$A58+4*$A58+14),0)</f>
        <v>0</v>
      </c>
      <c r="F58" s="42">
        <f ca="1">IF(Analyse!$E$3="X",INDIRECT("'DATA - økonomi'!F"&amp;4+15*$A58+4*$A58+0),0)+IF(Analyse!$E$4="X",INDIRECT("'DATA - økonomi'!F"&amp;4+15*$A58+4*$A58+1),0)+IF(Analyse!$E$104="X",INDIRECT("'DATA - økonomi'!F"&amp;4+15*$A58+4*$A58+2),0)+IF(Analyse!$E$105="X",INDIRECT("'DATA - økonomi'!F"&amp;4+15*$A58+4*$A58+3),0)+IF(Analyse!$E$106="X",INDIRECT("'DATA - økonomi'!F"&amp;4+15*$A58+4*$A58+4),0)+IF(Analyse!$E$107="X",INDIRECT("'DATA - økonomi'!F"&amp;4+15*$A58+4*$A58+5),0)+IF(Analyse!$E$108="X",INDIRECT("'DATA - økonomi'!F"&amp;4+15*$A58+4*$A58+6),0)+IF(Analyse!$E$109="X",INDIRECT("'DATA - økonomi'!F"&amp;4+15*$A58+4*$A58+7),0)+IF(Analyse!$E$110="X",INDIRECT("'DATA - økonomi'!F"&amp;4+15*$A58+4*$A58+8),0)+IF(Analyse!$E$111="X",INDIRECT("'DATA - økonomi'!F"&amp;4+15*$A58+4*$A58+9),0)+IF(Analyse!$E$112="X",INDIRECT("'DATA - økonomi'!F"&amp;4+15*$A58+4*$A58+10),0)+IF(Analyse!$E$115="X",INDIRECT("'DATA - økonomi'!F"&amp;4+15*$A58+4*$A58+11),0)+IF(Analyse!$E$116="X",INDIRECT("'DATA - økonomi'!F"&amp;4+15*$A58+4*$A58+12),0)+IF(Analyse!$E$117="X",INDIRECT("'DATA - økonomi'!F"&amp;4+15*$A58+4*$A58+13),0)+IF(Analyse!$E$129="X",INDIRECT("'DATA - økonomi'!F"&amp;4+15*$A58+4*$A58+14),0)</f>
        <v>0</v>
      </c>
      <c r="G58" s="42">
        <f ca="1">IF(Analyse!$E$3="X",INDIRECT("'DATA - økonomi'!G"&amp;4+15*$A58+4*$A58+0),0)+IF(Analyse!$E$4="X",INDIRECT("'DATA - økonomi'!G"&amp;4+15*$A58+4*$A58+1),0)+IF(Analyse!$E$104="X",INDIRECT("'DATA - økonomi'!G"&amp;4+15*$A58+4*$A58+2),0)+IF(Analyse!$E$105="X",INDIRECT("'DATA - økonomi'!G"&amp;4+15*$A58+4*$A58+3),0)+IF(Analyse!$E$106="X",INDIRECT("'DATA - økonomi'!G"&amp;4+15*$A58+4*$A58+4),0)+IF(Analyse!$E$107="X",INDIRECT("'DATA - økonomi'!G"&amp;4+15*$A58+4*$A58+5),0)+IF(Analyse!$E$108="X",INDIRECT("'DATA - økonomi'!G"&amp;4+15*$A58+4*$A58+6),0)+IF(Analyse!$E$109="X",INDIRECT("'DATA - økonomi'!G"&amp;4+15*$A58+4*$A58+7),0)+IF(Analyse!$E$110="X",INDIRECT("'DATA - økonomi'!G"&amp;4+15*$A58+4*$A58+8),0)+IF(Analyse!$E$111="X",INDIRECT("'DATA - økonomi'!G"&amp;4+15*$A58+4*$A58+9),0)+IF(Analyse!$E$112="X",INDIRECT("'DATA - økonomi'!G"&amp;4+15*$A58+4*$A58+10),0)+IF(Analyse!$E$115="X",INDIRECT("'DATA - økonomi'!G"&amp;4+15*$A58+4*$A58+11),0)+IF(Analyse!$E$116="X",INDIRECT("'DATA - økonomi'!G"&amp;4+15*$A58+4*$A58+12),0)+IF(Analyse!$E$117="X",INDIRECT("'DATA - økonomi'!G"&amp;4+15*$A58+4*$A58+13),0)+IF(Analyse!$E$129="X",INDIRECT("'DATA - økonomi'!G"&amp;4+15*$A58+4*$A58+14),0)</f>
        <v>0</v>
      </c>
      <c r="H58" s="42">
        <f ca="1">IF(Analyse!$E$3="X",INDIRECT("'DATA - økonomi'!H"&amp;4+15*$A58+4*$A58+0),0)+IF(Analyse!$E$4="X",INDIRECT("'DATA - økonomi'!H"&amp;4+15*$A58+4*$A58+1),0)+IF(Analyse!$E$104="X",INDIRECT("'DATA - økonomi'!H"&amp;4+15*$A58+4*$A58+2),0)+IF(Analyse!$E$105="X",INDIRECT("'DATA - økonomi'!H"&amp;4+15*$A58+4*$A58+3),0)+IF(Analyse!$E$106="X",INDIRECT("'DATA - økonomi'!H"&amp;4+15*$A58+4*$A58+4),0)+IF(Analyse!$E$107="X",INDIRECT("'DATA - økonomi'!H"&amp;4+15*$A58+4*$A58+5),0)+IF(Analyse!$E$108="X",INDIRECT("'DATA - økonomi'!H"&amp;4+15*$A58+4*$A58+6),0)+IF(Analyse!$E$109="X",INDIRECT("'DATA - økonomi'!H"&amp;4+15*$A58+4*$A58+7),0)+IF(Analyse!$E$110="X",INDIRECT("'DATA - økonomi'!H"&amp;4+15*$A58+4*$A58+8),0)+IF(Analyse!$E$111="X",INDIRECT("'DATA - økonomi'!H"&amp;4+15*$A58+4*$A58+9),0)+IF(Analyse!$E$112="X",INDIRECT("'DATA - økonomi'!H"&amp;4+15*$A58+4*$A58+10),0)+IF(Analyse!$E$115="X",INDIRECT("'DATA - økonomi'!H"&amp;4+15*$A58+4*$A58+11),0)+IF(Analyse!$E$116="X",INDIRECT("'DATA - økonomi'!H"&amp;4+15*$A58+4*$A58+12),0)+IF(Analyse!$E$117="X",INDIRECT("'DATA - økonomi'!H"&amp;4+15*$A58+4*$A58+13),0)+IF(Analyse!$E$129="X",INDIRECT("'DATA - økonomi'!H"&amp;4+15*$A58+4*$A58+14),0)</f>
        <v>0</v>
      </c>
      <c r="I58" s="42">
        <f ca="1">IF(Analyse!$E$3="X",INDIRECT("'DATA - økonomi'!I"&amp;4+15*$A58+4*$A58+0),0)+IF(Analyse!$E$4="X",INDIRECT("'DATA - økonomi'!I"&amp;4+15*$A58+4*$A58+1),0)+IF(Analyse!$E$104="X",INDIRECT("'DATA - økonomi'!I"&amp;4+15*$A58+4*$A58+2),0)+IF(Analyse!$E$105="X",INDIRECT("'DATA - økonomi'!I"&amp;4+15*$A58+4*$A58+3),0)+IF(Analyse!$E$106="X",INDIRECT("'DATA - økonomi'!I"&amp;4+15*$A58+4*$A58+4),0)+IF(Analyse!$E$107="X",INDIRECT("'DATA - økonomi'!I"&amp;4+15*$A58+4*$A58+5),0)+IF(Analyse!$E$108="X",INDIRECT("'DATA - økonomi'!I"&amp;4+15*$A58+4*$A58+6),0)+IF(Analyse!$E$109="X",INDIRECT("'DATA - økonomi'!I"&amp;4+15*$A58+4*$A58+7),0)+IF(Analyse!$E$110="X",INDIRECT("'DATA - økonomi'!I"&amp;4+15*$A58+4*$A58+8),0)+IF(Analyse!$E$111="X",INDIRECT("'DATA - økonomi'!I"&amp;4+15*$A58+4*$A58+9),0)+IF(Analyse!$E$112="X",INDIRECT("'DATA - økonomi'!I"&amp;4+15*$A58+4*$A58+10),0)+IF(Analyse!$E$115="X",INDIRECT("'DATA - økonomi'!I"&amp;4+15*$A58+4*$A58+11),0)+IF(Analyse!$E$116="X",INDIRECT("'DATA - økonomi'!I"&amp;4+15*$A58+4*$A58+12),0)+IF(Analyse!$E$117="X",INDIRECT("'DATA - økonomi'!I"&amp;4+15*$A58+4*$A58+13),0)+IF(Analyse!$E$129="X",INDIRECT("'DATA - økonomi'!I"&amp;4+15*$A58+4*$A58+14),0)</f>
        <v>0</v>
      </c>
      <c r="J58" s="42">
        <f ca="1">IF(Analyse!$E$3="X",INDIRECT("'DATA - økonomi'!J"&amp;4+15*$A58+4*$A58+0),0)+IF(Analyse!$E$4="X",INDIRECT("'DATA - økonomi'!J"&amp;4+15*$A58+4*$A58+1),0)+IF(Analyse!$E$104="X",INDIRECT("'DATA - økonomi'!J"&amp;4+15*$A58+4*$A58+2),0)+IF(Analyse!$E$105="X",INDIRECT("'DATA - økonomi'!J"&amp;4+15*$A58+4*$A58+3),0)+IF(Analyse!$E$106="X",INDIRECT("'DATA - økonomi'!J"&amp;4+15*$A58+4*$A58+4),0)+IF(Analyse!$E$107="X",INDIRECT("'DATA - økonomi'!J"&amp;4+15*$A58+4*$A58+5),0)+IF(Analyse!$E$108="X",INDIRECT("'DATA - økonomi'!J"&amp;4+15*$A58+4*$A58+6),0)+IF(Analyse!$E$109="X",INDIRECT("'DATA - økonomi'!J"&amp;4+15*$A58+4*$A58+7),0)+IF(Analyse!$E$110="X",INDIRECT("'DATA - økonomi'!J"&amp;4+15*$A58+4*$A58+8),0)+IF(Analyse!$E$111="X",INDIRECT("'DATA - økonomi'!J"&amp;4+15*$A58+4*$A58+9),0)+IF(Analyse!$E$112="X",INDIRECT("'DATA - økonomi'!J"&amp;4+15*$A58+4*$A58+10),0)+IF(Analyse!$E$115="X",INDIRECT("'DATA - økonomi'!J"&amp;4+15*$A58+4*$A58+11),0)+IF(Analyse!$E$116="X",INDIRECT("'DATA - økonomi'!J"&amp;4+15*$A58+4*$A58+12),0)+IF(Analyse!$E$117="X",INDIRECT("'DATA - økonomi'!J"&amp;4+15*$A58+4*$A58+13),0)+IF(Analyse!$E$129="X",INDIRECT("'DATA - økonomi'!J"&amp;4+15*$A58+4*$A58+14),0)</f>
        <v>0</v>
      </c>
      <c r="K58" s="42">
        <f ca="1">IF(Analyse!$E$3="X",INDIRECT("'DATA - økonomi'!K"&amp;4+15*$A58+4*$A58+0),0)+IF(Analyse!$E$4="X",INDIRECT("'DATA - økonomi'!K"&amp;4+15*$A58+4*$A58+1),0)+IF(Analyse!$E$104="X",INDIRECT("'DATA - økonomi'!K"&amp;4+15*$A58+4*$A58+2),0)+IF(Analyse!$E$105="X",INDIRECT("'DATA - økonomi'!K"&amp;4+15*$A58+4*$A58+3),0)+IF(Analyse!$E$106="X",INDIRECT("'DATA - økonomi'!K"&amp;4+15*$A58+4*$A58+4),0)+IF(Analyse!$E$107="X",INDIRECT("'DATA - økonomi'!K"&amp;4+15*$A58+4*$A58+5),0)+IF(Analyse!$E$108="X",INDIRECT("'DATA - økonomi'!K"&amp;4+15*$A58+4*$A58+6),0)+IF(Analyse!$E$109="X",INDIRECT("'DATA - økonomi'!K"&amp;4+15*$A58+4*$A58+7),0)+IF(Analyse!$E$110="X",INDIRECT("'DATA - økonomi'!K"&amp;4+15*$A58+4*$A58+8),0)+IF(Analyse!$E$111="X",INDIRECT("'DATA - økonomi'!K"&amp;4+15*$A58+4*$A58+9),0)+IF(Analyse!$E$112="X",INDIRECT("'DATA - økonomi'!K"&amp;4+15*$A58+4*$A58+10),0)+IF(Analyse!$E$115="X",INDIRECT("'DATA - økonomi'!K"&amp;4+15*$A58+4*$A58+11),0)+IF(Analyse!$E$116="X",INDIRECT("'DATA - økonomi'!K"&amp;4+15*$A58+4*$A58+12),0)+IF(Analyse!$E$117="X",INDIRECT("'DATA - økonomi'!K"&amp;4+15*$A58+4*$A58+13),0)+IF(Analyse!$E$129="X",INDIRECT("'DATA - økonomi'!K"&amp;4+15*$A58+4*$A58+14),0)</f>
        <v>0</v>
      </c>
      <c r="L58" s="42">
        <f ca="1">IF(Analyse!$E$3="X",INDIRECT("'DATA - økonomi'!L"&amp;4+15*$A58+4*$A58+0),0)+IF(Analyse!$E$4="X",INDIRECT("'DATA - økonomi'!L"&amp;4+15*$A58+4*$A58+1),0)+IF(Analyse!$E$104="X",INDIRECT("'DATA - økonomi'!L"&amp;4+15*$A58+4*$A58+2),0)+IF(Analyse!$E$105="X",INDIRECT("'DATA - økonomi'!L"&amp;4+15*$A58+4*$A58+3),0)+IF(Analyse!$E$106="X",INDIRECT("'DATA - økonomi'!L"&amp;4+15*$A58+4*$A58+4),0)+IF(Analyse!$E$107="X",INDIRECT("'DATA - økonomi'!L"&amp;4+15*$A58+4*$A58+5),0)+IF(Analyse!$E$108="X",INDIRECT("'DATA - økonomi'!L"&amp;4+15*$A58+4*$A58+6),0)+IF(Analyse!$E$109="X",INDIRECT("'DATA - økonomi'!L"&amp;4+15*$A58+4*$A58+7),0)+IF(Analyse!$E$110="X",INDIRECT("'DATA - økonomi'!L"&amp;4+15*$A58+4*$A58+8),0)+IF(Analyse!$E$111="X",INDIRECT("'DATA - økonomi'!L"&amp;4+15*$A58+4*$A58+9),0)+IF(Analyse!$E$112="X",INDIRECT("'DATA - økonomi'!L"&amp;4+15*$A58+4*$A58+10),0)+IF(Analyse!$E$115="X",INDIRECT("'DATA - økonomi'!L"&amp;4+15*$A58+4*$A58+11),0)+IF(Analyse!$E$116="X",INDIRECT("'DATA - økonomi'!L"&amp;4+15*$A58+4*$A58+12),0)+IF(Analyse!$E$117="X",INDIRECT("'DATA - økonomi'!L"&amp;4+15*$A58+4*$A58+13),0)+IF(Analyse!$E$129="X",INDIRECT("'DATA - økonomi'!L"&amp;4+15*$A58+4*$A58+14),0)</f>
        <v>0</v>
      </c>
      <c r="M58" s="42">
        <f ca="1">IF(Analyse!$E$3="X",INDIRECT("'DATA - økonomi'!M"&amp;4+15*$A58+4*$A58+0),0)+IF(Analyse!$E$4="X",INDIRECT("'DATA - økonomi'!M"&amp;4+15*$A58+4*$A58+1),0)+IF(Analyse!$E$104="X",INDIRECT("'DATA - økonomi'!M"&amp;4+15*$A58+4*$A58+2),0)+IF(Analyse!$E$105="X",INDIRECT("'DATA - økonomi'!M"&amp;4+15*$A58+4*$A58+3),0)+IF(Analyse!$E$106="X",INDIRECT("'DATA - økonomi'!M"&amp;4+15*$A58+4*$A58+4),0)+IF(Analyse!$E$107="X",INDIRECT("'DATA - økonomi'!M"&amp;4+15*$A58+4*$A58+5),0)+IF(Analyse!$E$108="X",INDIRECT("'DATA - økonomi'!M"&amp;4+15*$A58+4*$A58+6),0)+IF(Analyse!$E$109="X",INDIRECT("'DATA - økonomi'!M"&amp;4+15*$A58+4*$A58+7),0)+IF(Analyse!$E$110="X",INDIRECT("'DATA - økonomi'!M"&amp;4+15*$A58+4*$A58+8),0)+IF(Analyse!$E$111="X",INDIRECT("'DATA - økonomi'!M"&amp;4+15*$A58+4*$A58+9),0)+IF(Analyse!$E$112="X",INDIRECT("'DATA - økonomi'!M"&amp;4+15*$A58+4*$A58+10),0)+IF(Analyse!$E$115="X",INDIRECT("'DATA - økonomi'!M"&amp;4+15*$A58+4*$A58+11),0)+IF(Analyse!$E$116="X",INDIRECT("'DATA - økonomi'!M"&amp;4+15*$A58+4*$A58+12),0)+IF(Analyse!$E$117="X",INDIRECT("'DATA - økonomi'!M"&amp;4+15*$A58+4*$A58+13),0)+IF(Analyse!$E$129="X",INDIRECT("'DATA - økonomi'!M"&amp;4+15*$A58+4*$A58+14),0)</f>
        <v>0</v>
      </c>
      <c r="N58" s="38"/>
      <c r="O58" s="41" t="s">
        <v>66</v>
      </c>
      <c r="P58" s="42">
        <f ca="1">IF(Analyse!$E$3="X",INDIRECT("'DATA - økonomi'!P"&amp;4+15*$A58+4*$A58+0),0)+IF(Analyse!$E$4="X",INDIRECT("'DATA - økonomi'!P"&amp;4+15*$A58+4*$A58+1),0)+IF(Analyse!$E$104="X",INDIRECT("'DATA - økonomi'!P"&amp;4+15*$A58+4*$A58+2),0)+IF(Analyse!$E$105="X",INDIRECT("'DATA - økonomi'!P"&amp;4+15*$A58+4*$A58+3),0)+IF(Analyse!$E$106="X",INDIRECT("'DATA - økonomi'!P"&amp;4+15*$A58+4*$A58+4),0)+IF(Analyse!$E$107="X",INDIRECT("'DATA - økonomi'!P"&amp;4+15*$A58+4*$A58+5),0)+IF(Analyse!$E$108="X",INDIRECT("'DATA - økonomi'!P"&amp;4+15*$A58+4*$A58+6),0)+IF(Analyse!$E$109="X",INDIRECT("'DATA - økonomi'!P"&amp;4+15*$A58+4*$A58+7),0)+IF(Analyse!$E$110="X",INDIRECT("'DATA - økonomi'!P"&amp;4+15*$A58+4*$A58+8),0)+IF(Analyse!$E$111="X",INDIRECT("'DATA - økonomi'!P"&amp;4+15*$A58+4*$A58+9),0)+IF(Analyse!$E$112="X",INDIRECT("'DATA - økonomi'!P"&amp;4+15*$A58+4*$A58+10),0)+IF(Analyse!$E$115="X",INDIRECT("'DATA - økonomi'!P"&amp;4+15*$A58+4*$A58+11),0)+IF(Analyse!$E$116="X",INDIRECT("'DATA - økonomi'!P"&amp;4+15*$A58+4*$A58+12),0)+IF(Analyse!$E$117="X",INDIRECT("'DATA - økonomi'!P"&amp;4+15*$A58+4*$A58+13),0)+IF(Analyse!$E$129="X",INDIRECT("'DATA - økonomi'!P"&amp;4+15*$A58+4*$A58+14),0)</f>
        <v>0</v>
      </c>
      <c r="Q58" s="42">
        <f ca="1">IF(Analyse!$E$3="X",INDIRECT("'DATA - økonomi'!Q"&amp;4+15*$A58+4*$A58+0),0)+IF(Analyse!$E$4="X",INDIRECT("'DATA - økonomi'!Q"&amp;4+15*$A58+4*$A58+1),0)+IF(Analyse!$E$104="X",INDIRECT("'DATA - økonomi'!Q"&amp;4+15*$A58+4*$A58+2),0)+IF(Analyse!$E$105="X",INDIRECT("'DATA - økonomi'!Q"&amp;4+15*$A58+4*$A58+3),0)+IF(Analyse!$E$106="X",INDIRECT("'DATA - økonomi'!Q"&amp;4+15*$A58+4*$A58+4),0)+IF(Analyse!$E$107="X",INDIRECT("'DATA - økonomi'!Q"&amp;4+15*$A58+4*$A58+5),0)+IF(Analyse!$E$108="X",INDIRECT("'DATA - økonomi'!Q"&amp;4+15*$A58+4*$A58+6),0)+IF(Analyse!$E$109="X",INDIRECT("'DATA - økonomi'!Q"&amp;4+15*$A58+4*$A58+7),0)+IF(Analyse!$E$110="X",INDIRECT("'DATA - økonomi'!Q"&amp;4+15*$A58+4*$A58+8),0)+IF(Analyse!$E$111="X",INDIRECT("'DATA - økonomi'!Q"&amp;4+15*$A58+4*$A58+9),0)+IF(Analyse!$E$112="X",INDIRECT("'DATA - økonomi'!Q"&amp;4+15*$A58+4*$A58+10),0)+IF(Analyse!$E$115="X",INDIRECT("'DATA - økonomi'!Q"&amp;4+15*$A58+4*$A58+11),0)+IF(Analyse!$E$116="X",INDIRECT("'DATA - økonomi'!Q"&amp;4+15*$A58+4*$A58+12),0)+IF(Analyse!$E$117="X",INDIRECT("'DATA - økonomi'!Q"&amp;4+15*$A58+4*$A58+13),0)+IF(Analyse!$E$129="X",INDIRECT("'DATA - økonomi'!Q"&amp;4+15*$A58+4*$A58+14),0)</f>
        <v>0</v>
      </c>
      <c r="R58" s="42">
        <f ca="1">IF(Analyse!$E$3="X",INDIRECT("'DATA - økonomi'!R"&amp;4+15*$A58+4*$A58+0),0)+IF(Analyse!$E$4="X",INDIRECT("'DATA - økonomi'!R"&amp;4+15*$A58+4*$A58+1),0)+IF(Analyse!$E$104="X",INDIRECT("'DATA - økonomi'!R"&amp;4+15*$A58+4*$A58+2),0)+IF(Analyse!$E$105="X",INDIRECT("'DATA - økonomi'!R"&amp;4+15*$A58+4*$A58+3),0)+IF(Analyse!$E$106="X",INDIRECT("'DATA - økonomi'!R"&amp;4+15*$A58+4*$A58+4),0)+IF(Analyse!$E$107="X",INDIRECT("'DATA - økonomi'!R"&amp;4+15*$A58+4*$A58+5),0)+IF(Analyse!$E$108="X",INDIRECT("'DATA - økonomi'!R"&amp;4+15*$A58+4*$A58+6),0)+IF(Analyse!$E$109="X",INDIRECT("'DATA - økonomi'!R"&amp;4+15*$A58+4*$A58+7),0)+IF(Analyse!$E$110="X",INDIRECT("'DATA - økonomi'!R"&amp;4+15*$A58+4*$A58+8),0)+IF(Analyse!$E$111="X",INDIRECT("'DATA - økonomi'!R"&amp;4+15*$A58+4*$A58+9),0)+IF(Analyse!$E$112="X",INDIRECT("'DATA - økonomi'!R"&amp;4+15*$A58+4*$A58+10),0)+IF(Analyse!$E$115="X",INDIRECT("'DATA - økonomi'!R"&amp;4+15*$A58+4*$A58+11),0)+IF(Analyse!$E$116="X",INDIRECT("'DATA - økonomi'!R"&amp;4+15*$A58+4*$A58+12),0)+IF(Analyse!$E$117="X",INDIRECT("'DATA - økonomi'!R"&amp;4+15*$A58+4*$A58+13),0)+IF(Analyse!$E$129="X",INDIRECT("'DATA - økonomi'!R"&amp;4+15*$A58+4*$A58+14),0)</f>
        <v>0</v>
      </c>
      <c r="S58" s="42">
        <f ca="1">IF(Analyse!$E$3="X",INDIRECT("'DATA - økonomi'!S"&amp;4+15*$A58+4*$A58+0),0)+IF(Analyse!$E$4="X",INDIRECT("'DATA - økonomi'!S"&amp;4+15*$A58+4*$A58+1),0)+IF(Analyse!$E$104="X",INDIRECT("'DATA - økonomi'!S"&amp;4+15*$A58+4*$A58+2),0)+IF(Analyse!$E$105="X",INDIRECT("'DATA - økonomi'!S"&amp;4+15*$A58+4*$A58+3),0)+IF(Analyse!$E$106="X",INDIRECT("'DATA - økonomi'!S"&amp;4+15*$A58+4*$A58+4),0)+IF(Analyse!$E$107="X",INDIRECT("'DATA - økonomi'!S"&amp;4+15*$A58+4*$A58+5),0)+IF(Analyse!$E$108="X",INDIRECT("'DATA - økonomi'!S"&amp;4+15*$A58+4*$A58+6),0)+IF(Analyse!$E$109="X",INDIRECT("'DATA - økonomi'!S"&amp;4+15*$A58+4*$A58+7),0)+IF(Analyse!$E$110="X",INDIRECT("'DATA - økonomi'!S"&amp;4+15*$A58+4*$A58+8),0)+IF(Analyse!$E$111="X",INDIRECT("'DATA - økonomi'!S"&amp;4+15*$A58+4*$A58+9),0)+IF(Analyse!$E$112="X",INDIRECT("'DATA - økonomi'!S"&amp;4+15*$A58+4*$A58+10),0)+IF(Analyse!$E$115="X",INDIRECT("'DATA - økonomi'!S"&amp;4+15*$A58+4*$A58+11),0)+IF(Analyse!$E$116="X",INDIRECT("'DATA - økonomi'!S"&amp;4+15*$A58+4*$A58+12),0)+IF(Analyse!$E$117="X",INDIRECT("'DATA - økonomi'!S"&amp;4+15*$A58+4*$A58+13),0)+IF(Analyse!$E$129="X",INDIRECT("'DATA - økonomi'!S"&amp;4+15*$A58+4*$A58+14),0)</f>
        <v>0</v>
      </c>
      <c r="T58" s="42">
        <f ca="1">IF(Analyse!$E$3="X",INDIRECT("'DATA - økonomi'!T"&amp;4+15*$A58+4*$A58+0),0)+IF(Analyse!$E$4="X",INDIRECT("'DATA - økonomi'!T"&amp;4+15*$A58+4*$A58+1),0)+IF(Analyse!$E$104="X",INDIRECT("'DATA - økonomi'!T"&amp;4+15*$A58+4*$A58+2),0)+IF(Analyse!$E$105="X",INDIRECT("'DATA - økonomi'!T"&amp;4+15*$A58+4*$A58+3),0)+IF(Analyse!$E$106="X",INDIRECT("'DATA - økonomi'!T"&amp;4+15*$A58+4*$A58+4),0)+IF(Analyse!$E$107="X",INDIRECT("'DATA - økonomi'!T"&amp;4+15*$A58+4*$A58+5),0)+IF(Analyse!$E$108="X",INDIRECT("'DATA - økonomi'!T"&amp;4+15*$A58+4*$A58+6),0)+IF(Analyse!$E$109="X",INDIRECT("'DATA - økonomi'!T"&amp;4+15*$A58+4*$A58+7),0)+IF(Analyse!$E$110="X",INDIRECT("'DATA - økonomi'!T"&amp;4+15*$A58+4*$A58+8),0)+IF(Analyse!$E$111="X",INDIRECT("'DATA - økonomi'!T"&amp;4+15*$A58+4*$A58+9),0)+IF(Analyse!$E$112="X",INDIRECT("'DATA - økonomi'!T"&amp;4+15*$A58+4*$A58+10),0)+IF(Analyse!$E$115="X",INDIRECT("'DATA - økonomi'!T"&amp;4+15*$A58+4*$A58+11),0)+IF(Analyse!$E$116="X",INDIRECT("'DATA - økonomi'!T"&amp;4+15*$A58+4*$A58+12),0)+IF(Analyse!$E$117="X",INDIRECT("'DATA - økonomi'!T"&amp;4+15*$A58+4*$A58+13),0)+IF(Analyse!$E$129="X",INDIRECT("'DATA - økonomi'!T"&amp;4+15*$A58+4*$A58+14),0)</f>
        <v>0</v>
      </c>
      <c r="U58" s="42">
        <f ca="1">IF(Analyse!$E$3="X",INDIRECT("'DATA - økonomi'!U"&amp;4+15*$A58+4*$A58+0),0)+IF(Analyse!$E$4="X",INDIRECT("'DATA - økonomi'!U"&amp;4+15*$A58+4*$A58+1),0)+IF(Analyse!$E$104="X",INDIRECT("'DATA - økonomi'!U"&amp;4+15*$A58+4*$A58+2),0)+IF(Analyse!$E$105="X",INDIRECT("'DATA - økonomi'!U"&amp;4+15*$A58+4*$A58+3),0)+IF(Analyse!$E$106="X",INDIRECT("'DATA - økonomi'!U"&amp;4+15*$A58+4*$A58+4),0)+IF(Analyse!$E$107="X",INDIRECT("'DATA - økonomi'!U"&amp;4+15*$A58+4*$A58+5),0)+IF(Analyse!$E$108="X",INDIRECT("'DATA - økonomi'!U"&amp;4+15*$A58+4*$A58+6),0)+IF(Analyse!$E$109="X",INDIRECT("'DATA - økonomi'!U"&amp;4+15*$A58+4*$A58+7),0)+IF(Analyse!$E$110="X",INDIRECT("'DATA - økonomi'!U"&amp;4+15*$A58+4*$A58+8),0)+IF(Analyse!$E$111="X",INDIRECT("'DATA - økonomi'!U"&amp;4+15*$A58+4*$A58+9),0)+IF(Analyse!$E$112="X",INDIRECT("'DATA - økonomi'!U"&amp;4+15*$A58+4*$A58+10),0)+IF(Analyse!$E$115="X",INDIRECT("'DATA - økonomi'!U"&amp;4+15*$A58+4*$A58+11),0)+IF(Analyse!$E$116="X",INDIRECT("'DATA - økonomi'!U"&amp;4+15*$A58+4*$A58+12),0)+IF(Analyse!$E$117="X",INDIRECT("'DATA - økonomi'!U"&amp;4+15*$A58+4*$A58+13),0)+IF(Analyse!$E$129="X",INDIRECT("'DATA - økonomi'!U"&amp;4+15*$A58+4*$A58+14),0)</f>
        <v>0</v>
      </c>
      <c r="V58" s="42">
        <f ca="1">IF(Analyse!$E$3="X",INDIRECT("'DATA - økonomi'!V"&amp;4+15*$A58+4*$A58+0),0)+IF(Analyse!$E$4="X",INDIRECT("'DATA - økonomi'!V"&amp;4+15*$A58+4*$A58+1),0)+IF(Analyse!$E$104="X",INDIRECT("'DATA - økonomi'!V"&amp;4+15*$A58+4*$A58+2),0)+IF(Analyse!$E$105="X",INDIRECT("'DATA - økonomi'!V"&amp;4+15*$A58+4*$A58+3),0)+IF(Analyse!$E$106="X",INDIRECT("'DATA - økonomi'!V"&amp;4+15*$A58+4*$A58+4),0)+IF(Analyse!$E$107="X",INDIRECT("'DATA - økonomi'!V"&amp;4+15*$A58+4*$A58+5),0)+IF(Analyse!$E$108="X",INDIRECT("'DATA - økonomi'!V"&amp;4+15*$A58+4*$A58+6),0)+IF(Analyse!$E$109="X",INDIRECT("'DATA - økonomi'!V"&amp;4+15*$A58+4*$A58+7),0)+IF(Analyse!$E$110="X",INDIRECT("'DATA - økonomi'!V"&amp;4+15*$A58+4*$A58+8),0)+IF(Analyse!$E$111="X",INDIRECT("'DATA - økonomi'!V"&amp;4+15*$A58+4*$A58+9),0)+IF(Analyse!$E$112="X",INDIRECT("'DATA - økonomi'!V"&amp;4+15*$A58+4*$A58+10),0)+IF(Analyse!$E$115="X",INDIRECT("'DATA - økonomi'!V"&amp;4+15*$A58+4*$A58+11),0)+IF(Analyse!$E$116="X",INDIRECT("'DATA - økonomi'!V"&amp;4+15*$A58+4*$A58+12),0)+IF(Analyse!$E$117="X",INDIRECT("'DATA - økonomi'!V"&amp;4+15*$A58+4*$A58+13),0)+IF(Analyse!$E$129="X",INDIRECT("'DATA - økonomi'!V"&amp;4+15*$A58+4*$A58+14),0)</f>
        <v>0</v>
      </c>
      <c r="W58" s="42">
        <f ca="1">IF(Analyse!$E$3="X",INDIRECT("'DATA - økonomi'!W"&amp;4+15*$A58+4*$A58+0),0)+IF(Analyse!$E$4="X",INDIRECT("'DATA - økonomi'!W"&amp;4+15*$A58+4*$A58+1),0)+IF(Analyse!$E$104="X",INDIRECT("'DATA - økonomi'!W"&amp;4+15*$A58+4*$A58+2),0)+IF(Analyse!$E$105="X",INDIRECT("'DATA - økonomi'!W"&amp;4+15*$A58+4*$A58+3),0)+IF(Analyse!$E$106="X",INDIRECT("'DATA - økonomi'!W"&amp;4+15*$A58+4*$A58+4),0)+IF(Analyse!$E$107="X",INDIRECT("'DATA - økonomi'!W"&amp;4+15*$A58+4*$A58+5),0)+IF(Analyse!$E$108="X",INDIRECT("'DATA - økonomi'!W"&amp;4+15*$A58+4*$A58+6),0)+IF(Analyse!$E$109="X",INDIRECT("'DATA - økonomi'!W"&amp;4+15*$A58+4*$A58+7),0)+IF(Analyse!$E$110="X",INDIRECT("'DATA - økonomi'!W"&amp;4+15*$A58+4*$A58+8),0)+IF(Analyse!$E$111="X",INDIRECT("'DATA - økonomi'!W"&amp;4+15*$A58+4*$A58+9),0)+IF(Analyse!$E$112="X",INDIRECT("'DATA - økonomi'!W"&amp;4+15*$A58+4*$A58+10),0)+IF(Analyse!$E$115="X",INDIRECT("'DATA - økonomi'!W"&amp;4+15*$A58+4*$A58+11),0)+IF(Analyse!$E$116="X",INDIRECT("'DATA - økonomi'!W"&amp;4+15*$A58+4*$A58+12),0)+IF(Analyse!$E$117="X",INDIRECT("'DATA - økonomi'!W"&amp;4+15*$A58+4*$A58+13),0)+IF(Analyse!$E$129="X",INDIRECT("'DATA - økonomi'!W"&amp;4+15*$A58+4*$A58+14),0)</f>
        <v>0</v>
      </c>
      <c r="X58" s="42">
        <f ca="1">IF(Analyse!$E$3="X",INDIRECT("'DATA - økonomi'!X"&amp;4+15*$A58+4*$A58+0),0)+IF(Analyse!$E$4="X",INDIRECT("'DATA - økonomi'!X"&amp;4+15*$A58+4*$A58+1),0)+IF(Analyse!$E$104="X",INDIRECT("'DATA - økonomi'!X"&amp;4+15*$A58+4*$A58+2),0)+IF(Analyse!$E$105="X",INDIRECT("'DATA - økonomi'!X"&amp;4+15*$A58+4*$A58+3),0)+IF(Analyse!$E$106="X",INDIRECT("'DATA - økonomi'!X"&amp;4+15*$A58+4*$A58+4),0)+IF(Analyse!$E$107="X",INDIRECT("'DATA - økonomi'!X"&amp;4+15*$A58+4*$A58+5),0)+IF(Analyse!$E$108="X",INDIRECT("'DATA - økonomi'!X"&amp;4+15*$A58+4*$A58+6),0)+IF(Analyse!$E$109="X",INDIRECT("'DATA - økonomi'!X"&amp;4+15*$A58+4*$A58+7),0)+IF(Analyse!$E$110="X",INDIRECT("'DATA - økonomi'!X"&amp;4+15*$A58+4*$A58+8),0)+IF(Analyse!$E$111="X",INDIRECT("'DATA - økonomi'!X"&amp;4+15*$A58+4*$A58+9),0)+IF(Analyse!$E$112="X",INDIRECT("'DATA - økonomi'!X"&amp;4+15*$A58+4*$A58+10),0)+IF(Analyse!$E$115="X",INDIRECT("'DATA - økonomi'!X"&amp;4+15*$A58+4*$A58+11),0)+IF(Analyse!$E$116="X",INDIRECT("'DATA - økonomi'!X"&amp;4+15*$A58+4*$A58+12),0)+IF(Analyse!$E$117="X",INDIRECT("'DATA - økonomi'!X"&amp;4+15*$A58+4*$A58+13),0)+IF(Analyse!$E$129="X",INDIRECT("'DATA - økonomi'!X"&amp;4+15*$A58+4*$A58+14),0)</f>
        <v>0</v>
      </c>
      <c r="Y58" s="42">
        <f ca="1">IF(Analyse!$E$3="X",INDIRECT("'DATA - økonomi'!Y"&amp;4+15*$A58+4*$A58+0),0)+IF(Analyse!$E$4="X",INDIRECT("'DATA - økonomi'!Y"&amp;4+15*$A58+4*$A58+1),0)+IF(Analyse!$E$104="X",INDIRECT("'DATA - økonomi'!Y"&amp;4+15*$A58+4*$A58+2),0)+IF(Analyse!$E$105="X",INDIRECT("'DATA - økonomi'!Y"&amp;4+15*$A58+4*$A58+3),0)+IF(Analyse!$E$106="X",INDIRECT("'DATA - økonomi'!Y"&amp;4+15*$A58+4*$A58+4),0)+IF(Analyse!$E$107="X",INDIRECT("'DATA - økonomi'!Y"&amp;4+15*$A58+4*$A58+5),0)+IF(Analyse!$E$108="X",INDIRECT("'DATA - økonomi'!Y"&amp;4+15*$A58+4*$A58+6),0)+IF(Analyse!$E$109="X",INDIRECT("'DATA - økonomi'!Y"&amp;4+15*$A58+4*$A58+7),0)+IF(Analyse!$E$110="X",INDIRECT("'DATA - økonomi'!Y"&amp;4+15*$A58+4*$A58+8),0)+IF(Analyse!$E$111="X",INDIRECT("'DATA - økonomi'!Y"&amp;4+15*$A58+4*$A58+9),0)+IF(Analyse!$E$112="X",INDIRECT("'DATA - økonomi'!Y"&amp;4+15*$A58+4*$A58+10),0)+IF(Analyse!$E$115="X",INDIRECT("'DATA - økonomi'!Y"&amp;4+15*$A58+4*$A58+11),0)+IF(Analyse!$E$116="X",INDIRECT("'DATA - økonomi'!Y"&amp;4+15*$A58+4*$A58+12),0)+IF(Analyse!$E$117="X",INDIRECT("'DATA - økonomi'!Y"&amp;4+15*$A58+4*$A58+13),0)+IF(Analyse!$E$129="X",INDIRECT("'DATA - økonomi'!Y"&amp;4+15*$A58+4*$A58+14),0)</f>
        <v>0</v>
      </c>
      <c r="Z58" s="42">
        <f ca="1">IF(Analyse!$E$3="X",INDIRECT("'DATA - økonomi'!Z"&amp;4+15*$A58+4*$A58+0),0)+IF(Analyse!$E$4="X",INDIRECT("'DATA - økonomi'!Z"&amp;4+15*$A58+4*$A58+1),0)+IF(Analyse!$E$104="X",INDIRECT("'DATA - økonomi'!Z"&amp;4+15*$A58+4*$A58+2),0)+IF(Analyse!$E$105="X",INDIRECT("'DATA - økonomi'!Z"&amp;4+15*$A58+4*$A58+3),0)+IF(Analyse!$E$106="X",INDIRECT("'DATA - økonomi'!Z"&amp;4+15*$A58+4*$A58+4),0)+IF(Analyse!$E$107="X",INDIRECT("'DATA - økonomi'!Z"&amp;4+15*$A58+4*$A58+5),0)+IF(Analyse!$E$108="X",INDIRECT("'DATA - økonomi'!Z"&amp;4+15*$A58+4*$A58+6),0)+IF(Analyse!$E$109="X",INDIRECT("'DATA - økonomi'!Z"&amp;4+15*$A58+4*$A58+7),0)+IF(Analyse!$E$110="X",INDIRECT("'DATA - økonomi'!Z"&amp;4+15*$A58+4*$A58+8),0)+IF(Analyse!$E$111="X",INDIRECT("'DATA - økonomi'!Z"&amp;4+15*$A58+4*$A58+9),0)+IF(Analyse!$E$112="X",INDIRECT("'DATA - økonomi'!Z"&amp;4+15*$A58+4*$A58+10),0)+IF(Analyse!$E$115="X",INDIRECT("'DATA - økonomi'!Z"&amp;4+15*$A58+4*$A58+11),0)+IF(Analyse!$E$116="X",INDIRECT("'DATA - økonomi'!Z"&amp;4+15*$A58+4*$A58+12),0)+IF(Analyse!$E$117="X",INDIRECT("'DATA - økonomi'!Z"&amp;4+15*$A58+4*$A58+13),0)+IF(Analyse!$E$129="X",INDIRECT("'DATA - økonomi'!Z"&amp;4+15*$A58+4*$A58+14),0)</f>
        <v>0</v>
      </c>
      <c r="AA58" s="36"/>
      <c r="AB58" s="41" t="s">
        <v>66</v>
      </c>
      <c r="AC58" s="42">
        <f ca="1">IF(Analyse!$E$3="X",INDIRECT("'DATA - økonomi'!AC"&amp;4+15*$A58+4*$A58+0),0)+IF(Analyse!$E$4="X",INDIRECT("'DATA - økonomi'!AC"&amp;4+15*$A58+4*$A58+1),0)+IF(Analyse!$E$104="X",INDIRECT("'DATA - økonomi'!AC"&amp;4+15*$A58+4*$A58+2),0)+IF(Analyse!$E$105="X",INDIRECT("'DATA - økonomi'!AC"&amp;4+15*$A58+4*$A58+3),0)+IF(Analyse!$E$106="X",INDIRECT("'DATA - økonomi'!AC"&amp;4+15*$A58+4*$A58+4),0)+IF(Analyse!$E$107="X",INDIRECT("'DATA - økonomi'!AC"&amp;4+15*$A58+4*$A58+5),0)+IF(Analyse!$E$108="X",INDIRECT("'DATA - økonomi'!AC"&amp;4+15*$A58+4*$A58+6),0)+IF(Analyse!$E$109="X",INDIRECT("'DATA - økonomi'!AC"&amp;4+15*$A58+4*$A58+7),0)+IF(Analyse!$E$110="X",INDIRECT("'DATA - økonomi'!AC"&amp;4+15*$A58+4*$A58+8),0)+IF(Analyse!$E$111="X",INDIRECT("'DATA - økonomi'!AC"&amp;4+15*$A58+4*$A58+9),0)+IF(Analyse!$E$112="X",INDIRECT("'DATA - økonomi'!AC"&amp;4+15*$A58+4*$A58+10),0)+IF(Analyse!$E$115="X",INDIRECT("'DATA - økonomi'!AC"&amp;4+15*$A58+4*$A58+11),0)+IF(Analyse!$E$116="X",INDIRECT("'DATA - økonomi'!AC"&amp;4+15*$A58+4*$A58+12),0)+IF(Analyse!$E$117="X",INDIRECT("'DATA - økonomi'!AC"&amp;4+15*$A58+4*$A58+13),0)+IF(Analyse!$E$129="X",INDIRECT("'DATA - økonomi'!AC"&amp;4+15*$A58+4*$A58+14),0)</f>
        <v>0</v>
      </c>
      <c r="AD58" s="42">
        <f ca="1">IF(Analyse!$E$3="X",INDIRECT("'DATA - økonomi'!AD"&amp;4+15*$A58+4*$A58+0),0)+IF(Analyse!$E$4="X",INDIRECT("'DATA - økonomi'!AD"&amp;4+15*$A58+4*$A58+1),0)+IF(Analyse!$E$104="X",INDIRECT("'DATA - økonomi'!AD"&amp;4+15*$A58+4*$A58+2),0)+IF(Analyse!$E$105="X",INDIRECT("'DATA - økonomi'!AD"&amp;4+15*$A58+4*$A58+3),0)+IF(Analyse!$E$106="X",INDIRECT("'DATA - økonomi'!AD"&amp;4+15*$A58+4*$A58+4),0)+IF(Analyse!$E$107="X",INDIRECT("'DATA - økonomi'!AD"&amp;4+15*$A58+4*$A58+5),0)+IF(Analyse!$E$108="X",INDIRECT("'DATA - økonomi'!AD"&amp;4+15*$A58+4*$A58+6),0)+IF(Analyse!$E$109="X",INDIRECT("'DATA - økonomi'!AD"&amp;4+15*$A58+4*$A58+7),0)+IF(Analyse!$E$110="X",INDIRECT("'DATA - økonomi'!AD"&amp;4+15*$A58+4*$A58+8),0)+IF(Analyse!$E$111="X",INDIRECT("'DATA - økonomi'!AD"&amp;4+15*$A58+4*$A58+9),0)+IF(Analyse!$E$112="X",INDIRECT("'DATA - økonomi'!AD"&amp;4+15*$A58+4*$A58+10),0)+IF(Analyse!$E$115="X",INDIRECT("'DATA - økonomi'!AD"&amp;4+15*$A58+4*$A58+11),0)+IF(Analyse!$E$116="X",INDIRECT("'DATA - økonomi'!AD"&amp;4+15*$A58+4*$A58+12),0)+IF(Analyse!$E$117="X",INDIRECT("'DATA - økonomi'!AD"&amp;4+15*$A58+4*$A58+13),0)+IF(Analyse!$E$129="X",INDIRECT("'DATA - økonomi'!AD"&amp;4+15*$A58+4*$A58+14),0)</f>
        <v>0</v>
      </c>
      <c r="AE58" s="42">
        <f ca="1">IF(Analyse!$E$3="X",INDIRECT("'DATA - økonomi'!AE"&amp;4+15*$A58+4*$A58+0),0)+IF(Analyse!$E$4="X",INDIRECT("'DATA - økonomi'!AE"&amp;4+15*$A58+4*$A58+1),0)+IF(Analyse!$E$104="X",INDIRECT("'DATA - økonomi'!AE"&amp;4+15*$A58+4*$A58+2),0)+IF(Analyse!$E$105="X",INDIRECT("'DATA - økonomi'!AE"&amp;4+15*$A58+4*$A58+3),0)+IF(Analyse!$E$106="X",INDIRECT("'DATA - økonomi'!AE"&amp;4+15*$A58+4*$A58+4),0)+IF(Analyse!$E$107="X",INDIRECT("'DATA - økonomi'!AE"&amp;4+15*$A58+4*$A58+5),0)+IF(Analyse!$E$108="X",INDIRECT("'DATA - økonomi'!AE"&amp;4+15*$A58+4*$A58+6),0)+IF(Analyse!$E$109="X",INDIRECT("'DATA - økonomi'!AE"&amp;4+15*$A58+4*$A58+7),0)+IF(Analyse!$E$110="X",INDIRECT("'DATA - økonomi'!AE"&amp;4+15*$A58+4*$A58+8),0)+IF(Analyse!$E$111="X",INDIRECT("'DATA - økonomi'!AE"&amp;4+15*$A58+4*$A58+9),0)+IF(Analyse!$E$112="X",INDIRECT("'DATA - økonomi'!AE"&amp;4+15*$A58+4*$A58+10),0)+IF(Analyse!$E$115="X",INDIRECT("'DATA - økonomi'!AE"&amp;4+15*$A58+4*$A58+11),0)+IF(Analyse!$E$116="X",INDIRECT("'DATA - økonomi'!AE"&amp;4+15*$A58+4*$A58+12),0)+IF(Analyse!$E$117="X",INDIRECT("'DATA - økonomi'!AE"&amp;4+15*$A58+4*$A58+13),0)+IF(Analyse!$E$129="X",INDIRECT("'DATA - økonomi'!AE"&amp;4+15*$A58+4*$A58+14),0)</f>
        <v>0</v>
      </c>
      <c r="AF58" s="42">
        <f ca="1">IF(Analyse!$E$3="X",INDIRECT("'DATA - økonomi'!AF"&amp;4+15*$A58+4*$A58+0),0)+IF(Analyse!$E$4="X",INDIRECT("'DATA - økonomi'!AF"&amp;4+15*$A58+4*$A58+1),0)+IF(Analyse!$E$104="X",INDIRECT("'DATA - økonomi'!AF"&amp;4+15*$A58+4*$A58+2),0)+IF(Analyse!$E$105="X",INDIRECT("'DATA - økonomi'!AF"&amp;4+15*$A58+4*$A58+3),0)+IF(Analyse!$E$106="X",INDIRECT("'DATA - økonomi'!AF"&amp;4+15*$A58+4*$A58+4),0)+IF(Analyse!$E$107="X",INDIRECT("'DATA - økonomi'!AF"&amp;4+15*$A58+4*$A58+5),0)+IF(Analyse!$E$108="X",INDIRECT("'DATA - økonomi'!AF"&amp;4+15*$A58+4*$A58+6),0)+IF(Analyse!$E$109="X",INDIRECT("'DATA - økonomi'!AF"&amp;4+15*$A58+4*$A58+7),0)+IF(Analyse!$E$110="X",INDIRECT("'DATA - økonomi'!AF"&amp;4+15*$A58+4*$A58+8),0)+IF(Analyse!$E$111="X",INDIRECT("'DATA - økonomi'!AF"&amp;4+15*$A58+4*$A58+9),0)+IF(Analyse!$E$112="X",INDIRECT("'DATA - økonomi'!AF"&amp;4+15*$A58+4*$A58+10),0)+IF(Analyse!$E$115="X",INDIRECT("'DATA - økonomi'!AF"&amp;4+15*$A58+4*$A58+11),0)+IF(Analyse!$E$116="X",INDIRECT("'DATA - økonomi'!AF"&amp;4+15*$A58+4*$A58+12),0)+IF(Analyse!$E$117="X",INDIRECT("'DATA - økonomi'!AF"&amp;4+15*$A58+4*$A58+13),0)+IF(Analyse!$E$129="X",INDIRECT("'DATA - økonomi'!AF"&amp;4+15*$A58+4*$A58+14),0)</f>
        <v>0</v>
      </c>
      <c r="AG58" s="42">
        <f ca="1">IF(Analyse!$E$3="X",INDIRECT("'DATA - økonomi'!AG"&amp;4+15*$A58+4*$A58+0),0)+IF(Analyse!$E$4="X",INDIRECT("'DATA - økonomi'!AG"&amp;4+15*$A58+4*$A58+1),0)+IF(Analyse!$E$104="X",INDIRECT("'DATA - økonomi'!AG"&amp;4+15*$A58+4*$A58+2),0)+IF(Analyse!$E$105="X",INDIRECT("'DATA - økonomi'!AG"&amp;4+15*$A58+4*$A58+3),0)+IF(Analyse!$E$106="X",INDIRECT("'DATA - økonomi'!AG"&amp;4+15*$A58+4*$A58+4),0)+IF(Analyse!$E$107="X",INDIRECT("'DATA - økonomi'!AG"&amp;4+15*$A58+4*$A58+5),0)+IF(Analyse!$E$108="X",INDIRECT("'DATA - økonomi'!AG"&amp;4+15*$A58+4*$A58+6),0)+IF(Analyse!$E$109="X",INDIRECT("'DATA - økonomi'!AG"&amp;4+15*$A58+4*$A58+7),0)+IF(Analyse!$E$110="X",INDIRECT("'DATA - økonomi'!AG"&amp;4+15*$A58+4*$A58+8),0)+IF(Analyse!$E$111="X",INDIRECT("'DATA - økonomi'!AG"&amp;4+15*$A58+4*$A58+9),0)+IF(Analyse!$E$112="X",INDIRECT("'DATA - økonomi'!AG"&amp;4+15*$A58+4*$A58+10),0)+IF(Analyse!$E$115="X",INDIRECT("'DATA - økonomi'!AG"&amp;4+15*$A58+4*$A58+11),0)+IF(Analyse!$E$116="X",INDIRECT("'DATA - økonomi'!AG"&amp;4+15*$A58+4*$A58+12),0)+IF(Analyse!$E$117="X",INDIRECT("'DATA - økonomi'!AG"&amp;4+15*$A58+4*$A58+13),0)+IF(Analyse!$E$129="X",INDIRECT("'DATA - økonomi'!AG"&amp;4+15*$A58+4*$A58+14),0)</f>
        <v>0</v>
      </c>
      <c r="AH58" s="42">
        <f ca="1">IF(Analyse!$E$3="X",INDIRECT("'DATA - økonomi'!AH"&amp;4+15*$A58+4*$A58+0),0)+IF(Analyse!$E$4="X",INDIRECT("'DATA - økonomi'!AH"&amp;4+15*$A58+4*$A58+1),0)+IF(Analyse!$E$104="X",INDIRECT("'DATA - økonomi'!AH"&amp;4+15*$A58+4*$A58+2),0)+IF(Analyse!$E$105="X",INDIRECT("'DATA - økonomi'!AH"&amp;4+15*$A58+4*$A58+3),0)+IF(Analyse!$E$106="X",INDIRECT("'DATA - økonomi'!AH"&amp;4+15*$A58+4*$A58+4),0)+IF(Analyse!$E$107="X",INDIRECT("'DATA - økonomi'!AH"&amp;4+15*$A58+4*$A58+5),0)+IF(Analyse!$E$108="X",INDIRECT("'DATA - økonomi'!AH"&amp;4+15*$A58+4*$A58+6),0)+IF(Analyse!$E$109="X",INDIRECT("'DATA - økonomi'!AH"&amp;4+15*$A58+4*$A58+7),0)+IF(Analyse!$E$110="X",INDIRECT("'DATA - økonomi'!AH"&amp;4+15*$A58+4*$A58+8),0)+IF(Analyse!$E$111="X",INDIRECT("'DATA - økonomi'!AH"&amp;4+15*$A58+4*$A58+9),0)+IF(Analyse!$E$112="X",INDIRECT("'DATA - økonomi'!AH"&amp;4+15*$A58+4*$A58+10),0)+IF(Analyse!$E$115="X",INDIRECT("'DATA - økonomi'!AH"&amp;4+15*$A58+4*$A58+11),0)+IF(Analyse!$E$116="X",INDIRECT("'DATA - økonomi'!AH"&amp;4+15*$A58+4*$A58+12),0)+IF(Analyse!$E$117="X",INDIRECT("'DATA - økonomi'!AH"&amp;4+15*$A58+4*$A58+13),0)+IF(Analyse!$E$129="X",INDIRECT("'DATA - økonomi'!AH"&amp;4+15*$A58+4*$A58+14),0)</f>
        <v>0</v>
      </c>
      <c r="AI58" s="42">
        <f ca="1">IF(Analyse!$E$3="X",INDIRECT("'DATA - økonomi'!AI"&amp;4+15*$A58+4*$A58+0),0)+IF(Analyse!$E$4="X",INDIRECT("'DATA - økonomi'!AI"&amp;4+15*$A58+4*$A58+1),0)+IF(Analyse!$E$104="X",INDIRECT("'DATA - økonomi'!AI"&amp;4+15*$A58+4*$A58+2),0)+IF(Analyse!$E$105="X",INDIRECT("'DATA - økonomi'!AI"&amp;4+15*$A58+4*$A58+3),0)+IF(Analyse!$E$106="X",INDIRECT("'DATA - økonomi'!AI"&amp;4+15*$A58+4*$A58+4),0)+IF(Analyse!$E$107="X",INDIRECT("'DATA - økonomi'!AI"&amp;4+15*$A58+4*$A58+5),0)+IF(Analyse!$E$108="X",INDIRECT("'DATA - økonomi'!AI"&amp;4+15*$A58+4*$A58+6),0)+IF(Analyse!$E$109="X",INDIRECT("'DATA - økonomi'!AI"&amp;4+15*$A58+4*$A58+7),0)+IF(Analyse!$E$110="X",INDIRECT("'DATA - økonomi'!AI"&amp;4+15*$A58+4*$A58+8),0)+IF(Analyse!$E$111="X",INDIRECT("'DATA - økonomi'!AI"&amp;4+15*$A58+4*$A58+9),0)+IF(Analyse!$E$112="X",INDIRECT("'DATA - økonomi'!AI"&amp;4+15*$A58+4*$A58+10),0)+IF(Analyse!$E$115="X",INDIRECT("'DATA - økonomi'!AI"&amp;4+15*$A58+4*$A58+11),0)+IF(Analyse!$E$116="X",INDIRECT("'DATA - økonomi'!AI"&amp;4+15*$A58+4*$A58+12),0)+IF(Analyse!$E$117="X",INDIRECT("'DATA - økonomi'!AI"&amp;4+15*$A58+4*$A58+13),0)+IF(Analyse!$E$129="X",INDIRECT("'DATA - økonomi'!AI"&amp;4+15*$A58+4*$A58+14),0)</f>
        <v>0</v>
      </c>
      <c r="AJ58" s="42">
        <f ca="1">IF(Analyse!$E$3="X",INDIRECT("'DATA - økonomi'!AJ"&amp;4+15*$A58+4*$A58+0),0)+IF(Analyse!$E$4="X",INDIRECT("'DATA - økonomi'!AJ"&amp;4+15*$A58+4*$A58+1),0)+IF(Analyse!$E$104="X",INDIRECT("'DATA - økonomi'!AJ"&amp;4+15*$A58+4*$A58+2),0)+IF(Analyse!$E$105="X",INDIRECT("'DATA - økonomi'!AJ"&amp;4+15*$A58+4*$A58+3),0)+IF(Analyse!$E$106="X",INDIRECT("'DATA - økonomi'!AJ"&amp;4+15*$A58+4*$A58+4),0)+IF(Analyse!$E$107="X",INDIRECT("'DATA - økonomi'!AJ"&amp;4+15*$A58+4*$A58+5),0)+IF(Analyse!$E$108="X",INDIRECT("'DATA - økonomi'!AJ"&amp;4+15*$A58+4*$A58+6),0)+IF(Analyse!$E$109="X",INDIRECT("'DATA - økonomi'!AJ"&amp;4+15*$A58+4*$A58+7),0)+IF(Analyse!$E$110="X",INDIRECT("'DATA - økonomi'!AJ"&amp;4+15*$A58+4*$A58+8),0)+IF(Analyse!$E$111="X",INDIRECT("'DATA - økonomi'!AJ"&amp;4+15*$A58+4*$A58+9),0)+IF(Analyse!$E$112="X",INDIRECT("'DATA - økonomi'!AJ"&amp;4+15*$A58+4*$A58+10),0)+IF(Analyse!$E$115="X",INDIRECT("'DATA - økonomi'!AJ"&amp;4+15*$A58+4*$A58+11),0)+IF(Analyse!$E$116="X",INDIRECT("'DATA - økonomi'!AJ"&amp;4+15*$A58+4*$A58+12),0)+IF(Analyse!$E$117="X",INDIRECT("'DATA - økonomi'!AJ"&amp;4+15*$A58+4*$A58+13),0)+IF(Analyse!$E$129="X",INDIRECT("'DATA - økonomi'!AJ"&amp;4+15*$A58+4*$A58+14),0)</f>
        <v>0</v>
      </c>
      <c r="AK58" s="42">
        <f ca="1">IF(Analyse!$E$3="X",INDIRECT("'DATA - økonomi'!AK"&amp;4+15*$A58+4*$A58+0),0)+IF(Analyse!$E$4="X",INDIRECT("'DATA - økonomi'!AK"&amp;4+15*$A58+4*$A58+1),0)+IF(Analyse!$E$104="X",INDIRECT("'DATA - økonomi'!AK"&amp;4+15*$A58+4*$A58+2),0)+IF(Analyse!$E$105="X",INDIRECT("'DATA - økonomi'!AK"&amp;4+15*$A58+4*$A58+3),0)+IF(Analyse!$E$106="X",INDIRECT("'DATA - økonomi'!AK"&amp;4+15*$A58+4*$A58+4),0)+IF(Analyse!$E$107="X",INDIRECT("'DATA - økonomi'!AK"&amp;4+15*$A58+4*$A58+5),0)+IF(Analyse!$E$108="X",INDIRECT("'DATA - økonomi'!AK"&amp;4+15*$A58+4*$A58+6),0)+IF(Analyse!$E$109="X",INDIRECT("'DATA - økonomi'!AK"&amp;4+15*$A58+4*$A58+7),0)+IF(Analyse!$E$110="X",INDIRECT("'DATA - økonomi'!AK"&amp;4+15*$A58+4*$A58+8),0)+IF(Analyse!$E$111="X",INDIRECT("'DATA - økonomi'!AK"&amp;4+15*$A58+4*$A58+9),0)+IF(Analyse!$E$112="X",INDIRECT("'DATA - økonomi'!AK"&amp;4+15*$A58+4*$A58+10),0)+IF(Analyse!$E$115="X",INDIRECT("'DATA - økonomi'!AK"&amp;4+15*$A58+4*$A58+11),0)+IF(Analyse!$E$116="X",INDIRECT("'DATA - økonomi'!AK"&amp;4+15*$A58+4*$A58+12),0)+IF(Analyse!$E$117="X",INDIRECT("'DATA - økonomi'!AK"&amp;4+15*$A58+4*$A58+13),0)+IF(Analyse!$E$129="X",INDIRECT("'DATA - økonomi'!AK"&amp;4+15*$A58+4*$A58+14),0)</f>
        <v>0</v>
      </c>
      <c r="AL58" s="42">
        <f ca="1">IF(Analyse!$E$3="X",INDIRECT("'DATA - økonomi'!AL"&amp;4+15*$A58+4*$A58+0),0)+IF(Analyse!$E$4="X",INDIRECT("'DATA - økonomi'!AL"&amp;4+15*$A58+4*$A58+1),0)+IF(Analyse!$E$104="X",INDIRECT("'DATA - økonomi'!AL"&amp;4+15*$A58+4*$A58+2),0)+IF(Analyse!$E$105="X",INDIRECT("'DATA - økonomi'!AL"&amp;4+15*$A58+4*$A58+3),0)+IF(Analyse!$E$106="X",INDIRECT("'DATA - økonomi'!AL"&amp;4+15*$A58+4*$A58+4),0)+IF(Analyse!$E$107="X",INDIRECT("'DATA - økonomi'!AL"&amp;4+15*$A58+4*$A58+5),0)+IF(Analyse!$E$108="X",INDIRECT("'DATA - økonomi'!AL"&amp;4+15*$A58+4*$A58+6),0)+IF(Analyse!$E$109="X",INDIRECT("'DATA - økonomi'!AL"&amp;4+15*$A58+4*$A58+7),0)+IF(Analyse!$E$110="X",INDIRECT("'DATA - økonomi'!AL"&amp;4+15*$A58+4*$A58+8),0)+IF(Analyse!$E$111="X",INDIRECT("'DATA - økonomi'!AL"&amp;4+15*$A58+4*$A58+9),0)+IF(Analyse!$E$112="X",INDIRECT("'DATA - økonomi'!AL"&amp;4+15*$A58+4*$A58+10),0)+IF(Analyse!$E$115="X",INDIRECT("'DATA - økonomi'!AL"&amp;4+15*$A58+4*$A58+11),0)+IF(Analyse!$E$116="X",INDIRECT("'DATA - økonomi'!AL"&amp;4+15*$A58+4*$A58+12),0)+IF(Analyse!$E$117="X",INDIRECT("'DATA - økonomi'!AL"&amp;4+15*$A58+4*$A58+13),0)+IF(Analyse!$E$129="X",INDIRECT("'DATA - økonomi'!AL"&amp;4+15*$A58+4*$A58+14),0)</f>
        <v>0</v>
      </c>
      <c r="AM58" s="36"/>
      <c r="AN58" s="41" t="s">
        <v>66</v>
      </c>
      <c r="AO58" s="42">
        <f t="shared" ca="1" si="10"/>
        <v>33219.279999999999</v>
      </c>
      <c r="AP58" s="42">
        <f t="shared" ca="1" si="11"/>
        <v>33247.280999999995</v>
      </c>
      <c r="AQ58" s="42">
        <f t="shared" ca="1" si="12"/>
        <v>33219.279999999999</v>
      </c>
      <c r="AR58" s="42">
        <f t="shared" ca="1" si="13"/>
        <v>33247.280999999995</v>
      </c>
      <c r="AS58" s="42">
        <f t="shared" ca="1" si="14"/>
        <v>33469.358</v>
      </c>
      <c r="AT58" s="42">
        <f t="shared" ca="1" si="15"/>
        <v>33664.267</v>
      </c>
      <c r="AU58" s="42">
        <f t="shared" ca="1" si="16"/>
        <v>33751.64</v>
      </c>
      <c r="AV58" s="42">
        <f t="shared" ca="1" si="17"/>
        <v>33893.392</v>
      </c>
      <c r="AW58" s="42">
        <f t="shared" ca="1" si="18"/>
        <v>34087.69</v>
      </c>
      <c r="AX58" s="42">
        <f t="shared" ca="1" si="19"/>
        <v>34346.754000000001</v>
      </c>
      <c r="AY58" s="36"/>
    </row>
    <row r="59" spans="1:51" x14ac:dyDescent="0.25">
      <c r="A59" s="38">
        <v>55</v>
      </c>
      <c r="B59" s="41" t="s">
        <v>67</v>
      </c>
      <c r="C59" s="42">
        <f ca="1">IF(Analyse!$E$3="X",INDIRECT("'DATA - økonomi'!C"&amp;4+15*$A59+4*$A59+0),0)+IF(Analyse!$E$4="X",INDIRECT("'DATA - økonomi'!C"&amp;4+15*$A59+4*$A59+1),0)+IF(Analyse!$E$104="X",INDIRECT("'DATA - økonomi'!C"&amp;4+15*$A59+4*$A59+2),0)+IF(Analyse!$E$105="X",INDIRECT("'DATA - økonomi'!C"&amp;4+15*$A59+4*$A59+3),0)+IF(Analyse!$E$106="X",INDIRECT("'DATA - økonomi'!C"&amp;4+15*$A59+4*$A59+4),0)+IF(Analyse!$E$107="X",INDIRECT("'DATA - økonomi'!C"&amp;4+15*$A59+4*$A59+5),0)+IF(Analyse!$E$108="X",INDIRECT("'DATA - økonomi'!C"&amp;4+15*$A59+4*$A59+6),0)+IF(Analyse!$E$109="X",INDIRECT("'DATA - økonomi'!C"&amp;4+15*$A59+4*$A59+7),0)+IF(Analyse!$E$110="X",INDIRECT("'DATA - økonomi'!C"&amp;4+15*$A59+4*$A59+8),0)+IF(Analyse!$E$111="X",INDIRECT("'DATA - økonomi'!C"&amp;4+15*$A59+4*$A59+9),0)+IF(Analyse!$E$112="X",INDIRECT("'DATA - økonomi'!C"&amp;4+15*$A59+4*$A59+10),0)+IF(Analyse!$E$115="X",INDIRECT("'DATA - økonomi'!C"&amp;4+15*$A59+4*$A59+11),0)+IF(Analyse!$E$116="X",INDIRECT("'DATA - økonomi'!C"&amp;4+15*$A59+4*$A59+12),0)+IF(Analyse!$E$117="X",INDIRECT("'DATA - økonomi'!C"&amp;4+15*$A59+4*$A59+13),0)+IF(Analyse!$E$129="X",INDIRECT("'DATA - økonomi'!C"&amp;4+15*$A59+4*$A59+14),0)</f>
        <v>0</v>
      </c>
      <c r="D59" s="42">
        <f ca="1">IF(Analyse!$E$3="X",INDIRECT("'DATA - økonomi'!D"&amp;4+15*$A59+4*$A59+0),0)+IF(Analyse!$E$4="X",INDIRECT("'DATA - økonomi'!D"&amp;4+15*$A59+4*$A59+1),0)+IF(Analyse!$E$104="X",INDIRECT("'DATA - økonomi'!D"&amp;4+15*$A59+4*$A59+2),0)+IF(Analyse!$E$105="X",INDIRECT("'DATA - økonomi'!D"&amp;4+15*$A59+4*$A59+3),0)+IF(Analyse!$E$106="X",INDIRECT("'DATA - økonomi'!D"&amp;4+15*$A59+4*$A59+4),0)+IF(Analyse!$E$107="X",INDIRECT("'DATA - økonomi'!D"&amp;4+15*$A59+4*$A59+5),0)+IF(Analyse!$E$108="X",INDIRECT("'DATA - økonomi'!D"&amp;4+15*$A59+4*$A59+6),0)+IF(Analyse!$E$109="X",INDIRECT("'DATA - økonomi'!D"&amp;4+15*$A59+4*$A59+7),0)+IF(Analyse!$E$110="X",INDIRECT("'DATA - økonomi'!D"&amp;4+15*$A59+4*$A59+8),0)+IF(Analyse!$E$111="X",INDIRECT("'DATA - økonomi'!D"&amp;4+15*$A59+4*$A59+9),0)+IF(Analyse!$E$112="X",INDIRECT("'DATA - økonomi'!D"&amp;4+15*$A59+4*$A59+10),0)+IF(Analyse!$E$115="X",INDIRECT("'DATA - økonomi'!D"&amp;4+15*$A59+4*$A59+11),0)+IF(Analyse!$E$116="X",INDIRECT("'DATA - økonomi'!D"&amp;4+15*$A59+4*$A59+12),0)+IF(Analyse!$E$117="X",INDIRECT("'DATA - økonomi'!D"&amp;4+15*$A59+4*$A59+13),0)+IF(Analyse!$E$129="X",INDIRECT("'DATA - økonomi'!D"&amp;4+15*$A59+4*$A59+14),0)</f>
        <v>0</v>
      </c>
      <c r="E59" s="42">
        <f ca="1">IF(Analyse!$E$3="X",INDIRECT("'DATA - økonomi'!E"&amp;4+15*$A59+4*$A59+0),0)+IF(Analyse!$E$4="X",INDIRECT("'DATA - økonomi'!E"&amp;4+15*$A59+4*$A59+1),0)+IF(Analyse!$E$104="X",INDIRECT("'DATA - økonomi'!E"&amp;4+15*$A59+4*$A59+2),0)+IF(Analyse!$E$105="X",INDIRECT("'DATA - økonomi'!E"&amp;4+15*$A59+4*$A59+3),0)+IF(Analyse!$E$106="X",INDIRECT("'DATA - økonomi'!E"&amp;4+15*$A59+4*$A59+4),0)+IF(Analyse!$E$107="X",INDIRECT("'DATA - økonomi'!E"&amp;4+15*$A59+4*$A59+5),0)+IF(Analyse!$E$108="X",INDIRECT("'DATA - økonomi'!E"&amp;4+15*$A59+4*$A59+6),0)+IF(Analyse!$E$109="X",INDIRECT("'DATA - økonomi'!E"&amp;4+15*$A59+4*$A59+7),0)+IF(Analyse!$E$110="X",INDIRECT("'DATA - økonomi'!E"&amp;4+15*$A59+4*$A59+8),0)+IF(Analyse!$E$111="X",INDIRECT("'DATA - økonomi'!E"&amp;4+15*$A59+4*$A59+9),0)+IF(Analyse!$E$112="X",INDIRECT("'DATA - økonomi'!E"&amp;4+15*$A59+4*$A59+10),0)+IF(Analyse!$E$115="X",INDIRECT("'DATA - økonomi'!E"&amp;4+15*$A59+4*$A59+11),0)+IF(Analyse!$E$116="X",INDIRECT("'DATA - økonomi'!E"&amp;4+15*$A59+4*$A59+12),0)+IF(Analyse!$E$117="X",INDIRECT("'DATA - økonomi'!E"&amp;4+15*$A59+4*$A59+13),0)+IF(Analyse!$E$129="X",INDIRECT("'DATA - økonomi'!E"&amp;4+15*$A59+4*$A59+14),0)</f>
        <v>0</v>
      </c>
      <c r="F59" s="42">
        <f ca="1">IF(Analyse!$E$3="X",INDIRECT("'DATA - økonomi'!F"&amp;4+15*$A59+4*$A59+0),0)+IF(Analyse!$E$4="X",INDIRECT("'DATA - økonomi'!F"&amp;4+15*$A59+4*$A59+1),0)+IF(Analyse!$E$104="X",INDIRECT("'DATA - økonomi'!F"&amp;4+15*$A59+4*$A59+2),0)+IF(Analyse!$E$105="X",INDIRECT("'DATA - økonomi'!F"&amp;4+15*$A59+4*$A59+3),0)+IF(Analyse!$E$106="X",INDIRECT("'DATA - økonomi'!F"&amp;4+15*$A59+4*$A59+4),0)+IF(Analyse!$E$107="X",INDIRECT("'DATA - økonomi'!F"&amp;4+15*$A59+4*$A59+5),0)+IF(Analyse!$E$108="X",INDIRECT("'DATA - økonomi'!F"&amp;4+15*$A59+4*$A59+6),0)+IF(Analyse!$E$109="X",INDIRECT("'DATA - økonomi'!F"&amp;4+15*$A59+4*$A59+7),0)+IF(Analyse!$E$110="X",INDIRECT("'DATA - økonomi'!F"&amp;4+15*$A59+4*$A59+8),0)+IF(Analyse!$E$111="X",INDIRECT("'DATA - økonomi'!F"&amp;4+15*$A59+4*$A59+9),0)+IF(Analyse!$E$112="X",INDIRECT("'DATA - økonomi'!F"&amp;4+15*$A59+4*$A59+10),0)+IF(Analyse!$E$115="X",INDIRECT("'DATA - økonomi'!F"&amp;4+15*$A59+4*$A59+11),0)+IF(Analyse!$E$116="X",INDIRECT("'DATA - økonomi'!F"&amp;4+15*$A59+4*$A59+12),0)+IF(Analyse!$E$117="X",INDIRECT("'DATA - økonomi'!F"&amp;4+15*$A59+4*$A59+13),0)+IF(Analyse!$E$129="X",INDIRECT("'DATA - økonomi'!F"&amp;4+15*$A59+4*$A59+14),0)</f>
        <v>0</v>
      </c>
      <c r="G59" s="42">
        <f ca="1">IF(Analyse!$E$3="X",INDIRECT("'DATA - økonomi'!G"&amp;4+15*$A59+4*$A59+0),0)+IF(Analyse!$E$4="X",INDIRECT("'DATA - økonomi'!G"&amp;4+15*$A59+4*$A59+1),0)+IF(Analyse!$E$104="X",INDIRECT("'DATA - økonomi'!G"&amp;4+15*$A59+4*$A59+2),0)+IF(Analyse!$E$105="X",INDIRECT("'DATA - økonomi'!G"&amp;4+15*$A59+4*$A59+3),0)+IF(Analyse!$E$106="X",INDIRECT("'DATA - økonomi'!G"&amp;4+15*$A59+4*$A59+4),0)+IF(Analyse!$E$107="X",INDIRECT("'DATA - økonomi'!G"&amp;4+15*$A59+4*$A59+5),0)+IF(Analyse!$E$108="X",INDIRECT("'DATA - økonomi'!G"&amp;4+15*$A59+4*$A59+6),0)+IF(Analyse!$E$109="X",INDIRECT("'DATA - økonomi'!G"&amp;4+15*$A59+4*$A59+7),0)+IF(Analyse!$E$110="X",INDIRECT("'DATA - økonomi'!G"&amp;4+15*$A59+4*$A59+8),0)+IF(Analyse!$E$111="X",INDIRECT("'DATA - økonomi'!G"&amp;4+15*$A59+4*$A59+9),0)+IF(Analyse!$E$112="X",INDIRECT("'DATA - økonomi'!G"&amp;4+15*$A59+4*$A59+10),0)+IF(Analyse!$E$115="X",INDIRECT("'DATA - økonomi'!G"&amp;4+15*$A59+4*$A59+11),0)+IF(Analyse!$E$116="X",INDIRECT("'DATA - økonomi'!G"&amp;4+15*$A59+4*$A59+12),0)+IF(Analyse!$E$117="X",INDIRECT("'DATA - økonomi'!G"&amp;4+15*$A59+4*$A59+13),0)+IF(Analyse!$E$129="X",INDIRECT("'DATA - økonomi'!G"&amp;4+15*$A59+4*$A59+14),0)</f>
        <v>0</v>
      </c>
      <c r="H59" s="42">
        <f ca="1">IF(Analyse!$E$3="X",INDIRECT("'DATA - økonomi'!H"&amp;4+15*$A59+4*$A59+0),0)+IF(Analyse!$E$4="X",INDIRECT("'DATA - økonomi'!H"&amp;4+15*$A59+4*$A59+1),0)+IF(Analyse!$E$104="X",INDIRECT("'DATA - økonomi'!H"&amp;4+15*$A59+4*$A59+2),0)+IF(Analyse!$E$105="X",INDIRECT("'DATA - økonomi'!H"&amp;4+15*$A59+4*$A59+3),0)+IF(Analyse!$E$106="X",INDIRECT("'DATA - økonomi'!H"&amp;4+15*$A59+4*$A59+4),0)+IF(Analyse!$E$107="X",INDIRECT("'DATA - økonomi'!H"&amp;4+15*$A59+4*$A59+5),0)+IF(Analyse!$E$108="X",INDIRECT("'DATA - økonomi'!H"&amp;4+15*$A59+4*$A59+6),0)+IF(Analyse!$E$109="X",INDIRECT("'DATA - økonomi'!H"&amp;4+15*$A59+4*$A59+7),0)+IF(Analyse!$E$110="X",INDIRECT("'DATA - økonomi'!H"&amp;4+15*$A59+4*$A59+8),0)+IF(Analyse!$E$111="X",INDIRECT("'DATA - økonomi'!H"&amp;4+15*$A59+4*$A59+9),0)+IF(Analyse!$E$112="X",INDIRECT("'DATA - økonomi'!H"&amp;4+15*$A59+4*$A59+10),0)+IF(Analyse!$E$115="X",INDIRECT("'DATA - økonomi'!H"&amp;4+15*$A59+4*$A59+11),0)+IF(Analyse!$E$116="X",INDIRECT("'DATA - økonomi'!H"&amp;4+15*$A59+4*$A59+12),0)+IF(Analyse!$E$117="X",INDIRECT("'DATA - økonomi'!H"&amp;4+15*$A59+4*$A59+13),0)+IF(Analyse!$E$129="X",INDIRECT("'DATA - økonomi'!H"&amp;4+15*$A59+4*$A59+14),0)</f>
        <v>0</v>
      </c>
      <c r="I59" s="42">
        <f ca="1">IF(Analyse!$E$3="X",INDIRECT("'DATA - økonomi'!I"&amp;4+15*$A59+4*$A59+0),0)+IF(Analyse!$E$4="X",INDIRECT("'DATA - økonomi'!I"&amp;4+15*$A59+4*$A59+1),0)+IF(Analyse!$E$104="X",INDIRECT("'DATA - økonomi'!I"&amp;4+15*$A59+4*$A59+2),0)+IF(Analyse!$E$105="X",INDIRECT("'DATA - økonomi'!I"&amp;4+15*$A59+4*$A59+3),0)+IF(Analyse!$E$106="X",INDIRECT("'DATA - økonomi'!I"&amp;4+15*$A59+4*$A59+4),0)+IF(Analyse!$E$107="X",INDIRECT("'DATA - økonomi'!I"&amp;4+15*$A59+4*$A59+5),0)+IF(Analyse!$E$108="X",INDIRECT("'DATA - økonomi'!I"&amp;4+15*$A59+4*$A59+6),0)+IF(Analyse!$E$109="X",INDIRECT("'DATA - økonomi'!I"&amp;4+15*$A59+4*$A59+7),0)+IF(Analyse!$E$110="X",INDIRECT("'DATA - økonomi'!I"&amp;4+15*$A59+4*$A59+8),0)+IF(Analyse!$E$111="X",INDIRECT("'DATA - økonomi'!I"&amp;4+15*$A59+4*$A59+9),0)+IF(Analyse!$E$112="X",INDIRECT("'DATA - økonomi'!I"&amp;4+15*$A59+4*$A59+10),0)+IF(Analyse!$E$115="X",INDIRECT("'DATA - økonomi'!I"&amp;4+15*$A59+4*$A59+11),0)+IF(Analyse!$E$116="X",INDIRECT("'DATA - økonomi'!I"&amp;4+15*$A59+4*$A59+12),0)+IF(Analyse!$E$117="X",INDIRECT("'DATA - økonomi'!I"&amp;4+15*$A59+4*$A59+13),0)+IF(Analyse!$E$129="X",INDIRECT("'DATA - økonomi'!I"&amp;4+15*$A59+4*$A59+14),0)</f>
        <v>0</v>
      </c>
      <c r="J59" s="42">
        <f ca="1">IF(Analyse!$E$3="X",INDIRECT("'DATA - økonomi'!J"&amp;4+15*$A59+4*$A59+0),0)+IF(Analyse!$E$4="X",INDIRECT("'DATA - økonomi'!J"&amp;4+15*$A59+4*$A59+1),0)+IF(Analyse!$E$104="X",INDIRECT("'DATA - økonomi'!J"&amp;4+15*$A59+4*$A59+2),0)+IF(Analyse!$E$105="X",INDIRECT("'DATA - økonomi'!J"&amp;4+15*$A59+4*$A59+3),0)+IF(Analyse!$E$106="X",INDIRECT("'DATA - økonomi'!J"&amp;4+15*$A59+4*$A59+4),0)+IF(Analyse!$E$107="X",INDIRECT("'DATA - økonomi'!J"&amp;4+15*$A59+4*$A59+5),0)+IF(Analyse!$E$108="X",INDIRECT("'DATA - økonomi'!J"&amp;4+15*$A59+4*$A59+6),0)+IF(Analyse!$E$109="X",INDIRECT("'DATA - økonomi'!J"&amp;4+15*$A59+4*$A59+7),0)+IF(Analyse!$E$110="X",INDIRECT("'DATA - økonomi'!J"&amp;4+15*$A59+4*$A59+8),0)+IF(Analyse!$E$111="X",INDIRECT("'DATA - økonomi'!J"&amp;4+15*$A59+4*$A59+9),0)+IF(Analyse!$E$112="X",INDIRECT("'DATA - økonomi'!J"&amp;4+15*$A59+4*$A59+10),0)+IF(Analyse!$E$115="X",INDIRECT("'DATA - økonomi'!J"&amp;4+15*$A59+4*$A59+11),0)+IF(Analyse!$E$116="X",INDIRECT("'DATA - økonomi'!J"&amp;4+15*$A59+4*$A59+12),0)+IF(Analyse!$E$117="X",INDIRECT("'DATA - økonomi'!J"&amp;4+15*$A59+4*$A59+13),0)+IF(Analyse!$E$129="X",INDIRECT("'DATA - økonomi'!J"&amp;4+15*$A59+4*$A59+14),0)</f>
        <v>0</v>
      </c>
      <c r="K59" s="42">
        <f ca="1">IF(Analyse!$E$3="X",INDIRECT("'DATA - økonomi'!K"&amp;4+15*$A59+4*$A59+0),0)+IF(Analyse!$E$4="X",INDIRECT("'DATA - økonomi'!K"&amp;4+15*$A59+4*$A59+1),0)+IF(Analyse!$E$104="X",INDIRECT("'DATA - økonomi'!K"&amp;4+15*$A59+4*$A59+2),0)+IF(Analyse!$E$105="X",INDIRECT("'DATA - økonomi'!K"&amp;4+15*$A59+4*$A59+3),0)+IF(Analyse!$E$106="X",INDIRECT("'DATA - økonomi'!K"&amp;4+15*$A59+4*$A59+4),0)+IF(Analyse!$E$107="X",INDIRECT("'DATA - økonomi'!K"&amp;4+15*$A59+4*$A59+5),0)+IF(Analyse!$E$108="X",INDIRECT("'DATA - økonomi'!K"&amp;4+15*$A59+4*$A59+6),0)+IF(Analyse!$E$109="X",INDIRECT("'DATA - økonomi'!K"&amp;4+15*$A59+4*$A59+7),0)+IF(Analyse!$E$110="X",INDIRECT("'DATA - økonomi'!K"&amp;4+15*$A59+4*$A59+8),0)+IF(Analyse!$E$111="X",INDIRECT("'DATA - økonomi'!K"&amp;4+15*$A59+4*$A59+9),0)+IF(Analyse!$E$112="X",INDIRECT("'DATA - økonomi'!K"&amp;4+15*$A59+4*$A59+10),0)+IF(Analyse!$E$115="X",INDIRECT("'DATA - økonomi'!K"&amp;4+15*$A59+4*$A59+11),0)+IF(Analyse!$E$116="X",INDIRECT("'DATA - økonomi'!K"&amp;4+15*$A59+4*$A59+12),0)+IF(Analyse!$E$117="X",INDIRECT("'DATA - økonomi'!K"&amp;4+15*$A59+4*$A59+13),0)+IF(Analyse!$E$129="X",INDIRECT("'DATA - økonomi'!K"&amp;4+15*$A59+4*$A59+14),0)</f>
        <v>0</v>
      </c>
      <c r="L59" s="42">
        <f ca="1">IF(Analyse!$E$3="X",INDIRECT("'DATA - økonomi'!L"&amp;4+15*$A59+4*$A59+0),0)+IF(Analyse!$E$4="X",INDIRECT("'DATA - økonomi'!L"&amp;4+15*$A59+4*$A59+1),0)+IF(Analyse!$E$104="X",INDIRECT("'DATA - økonomi'!L"&amp;4+15*$A59+4*$A59+2),0)+IF(Analyse!$E$105="X",INDIRECT("'DATA - økonomi'!L"&amp;4+15*$A59+4*$A59+3),0)+IF(Analyse!$E$106="X",INDIRECT("'DATA - økonomi'!L"&amp;4+15*$A59+4*$A59+4),0)+IF(Analyse!$E$107="X",INDIRECT("'DATA - økonomi'!L"&amp;4+15*$A59+4*$A59+5),0)+IF(Analyse!$E$108="X",INDIRECT("'DATA - økonomi'!L"&amp;4+15*$A59+4*$A59+6),0)+IF(Analyse!$E$109="X",INDIRECT("'DATA - økonomi'!L"&amp;4+15*$A59+4*$A59+7),0)+IF(Analyse!$E$110="X",INDIRECT("'DATA - økonomi'!L"&amp;4+15*$A59+4*$A59+8),0)+IF(Analyse!$E$111="X",INDIRECT("'DATA - økonomi'!L"&amp;4+15*$A59+4*$A59+9),0)+IF(Analyse!$E$112="X",INDIRECT("'DATA - økonomi'!L"&amp;4+15*$A59+4*$A59+10),0)+IF(Analyse!$E$115="X",INDIRECT("'DATA - økonomi'!L"&amp;4+15*$A59+4*$A59+11),0)+IF(Analyse!$E$116="X",INDIRECT("'DATA - økonomi'!L"&amp;4+15*$A59+4*$A59+12),0)+IF(Analyse!$E$117="X",INDIRECT("'DATA - økonomi'!L"&amp;4+15*$A59+4*$A59+13),0)+IF(Analyse!$E$129="X",INDIRECT("'DATA - økonomi'!L"&amp;4+15*$A59+4*$A59+14),0)</f>
        <v>0</v>
      </c>
      <c r="M59" s="42">
        <f ca="1">IF(Analyse!$E$3="X",INDIRECT("'DATA - økonomi'!M"&amp;4+15*$A59+4*$A59+0),0)+IF(Analyse!$E$4="X",INDIRECT("'DATA - økonomi'!M"&amp;4+15*$A59+4*$A59+1),0)+IF(Analyse!$E$104="X",INDIRECT("'DATA - økonomi'!M"&amp;4+15*$A59+4*$A59+2),0)+IF(Analyse!$E$105="X",INDIRECT("'DATA - økonomi'!M"&amp;4+15*$A59+4*$A59+3),0)+IF(Analyse!$E$106="X",INDIRECT("'DATA - økonomi'!M"&amp;4+15*$A59+4*$A59+4),0)+IF(Analyse!$E$107="X",INDIRECT("'DATA - økonomi'!M"&amp;4+15*$A59+4*$A59+5),0)+IF(Analyse!$E$108="X",INDIRECT("'DATA - økonomi'!M"&amp;4+15*$A59+4*$A59+6),0)+IF(Analyse!$E$109="X",INDIRECT("'DATA - økonomi'!M"&amp;4+15*$A59+4*$A59+7),0)+IF(Analyse!$E$110="X",INDIRECT("'DATA - økonomi'!M"&amp;4+15*$A59+4*$A59+8),0)+IF(Analyse!$E$111="X",INDIRECT("'DATA - økonomi'!M"&amp;4+15*$A59+4*$A59+9),0)+IF(Analyse!$E$112="X",INDIRECT("'DATA - økonomi'!M"&amp;4+15*$A59+4*$A59+10),0)+IF(Analyse!$E$115="X",INDIRECT("'DATA - økonomi'!M"&amp;4+15*$A59+4*$A59+11),0)+IF(Analyse!$E$116="X",INDIRECT("'DATA - økonomi'!M"&amp;4+15*$A59+4*$A59+12),0)+IF(Analyse!$E$117="X",INDIRECT("'DATA - økonomi'!M"&amp;4+15*$A59+4*$A59+13),0)+IF(Analyse!$E$129="X",INDIRECT("'DATA - økonomi'!M"&amp;4+15*$A59+4*$A59+14),0)</f>
        <v>0</v>
      </c>
      <c r="N59" s="38"/>
      <c r="O59" s="41" t="s">
        <v>67</v>
      </c>
      <c r="P59" s="42">
        <f ca="1">IF(Analyse!$E$3="X",INDIRECT("'DATA - økonomi'!P"&amp;4+15*$A59+4*$A59+0),0)+IF(Analyse!$E$4="X",INDIRECT("'DATA - økonomi'!P"&amp;4+15*$A59+4*$A59+1),0)+IF(Analyse!$E$104="X",INDIRECT("'DATA - økonomi'!P"&amp;4+15*$A59+4*$A59+2),0)+IF(Analyse!$E$105="X",INDIRECT("'DATA - økonomi'!P"&amp;4+15*$A59+4*$A59+3),0)+IF(Analyse!$E$106="X",INDIRECT("'DATA - økonomi'!P"&amp;4+15*$A59+4*$A59+4),0)+IF(Analyse!$E$107="X",INDIRECT("'DATA - økonomi'!P"&amp;4+15*$A59+4*$A59+5),0)+IF(Analyse!$E$108="X",INDIRECT("'DATA - økonomi'!P"&amp;4+15*$A59+4*$A59+6),0)+IF(Analyse!$E$109="X",INDIRECT("'DATA - økonomi'!P"&amp;4+15*$A59+4*$A59+7),0)+IF(Analyse!$E$110="X",INDIRECT("'DATA - økonomi'!P"&amp;4+15*$A59+4*$A59+8),0)+IF(Analyse!$E$111="X",INDIRECT("'DATA - økonomi'!P"&amp;4+15*$A59+4*$A59+9),0)+IF(Analyse!$E$112="X",INDIRECT("'DATA - økonomi'!P"&amp;4+15*$A59+4*$A59+10),0)+IF(Analyse!$E$115="X",INDIRECT("'DATA - økonomi'!P"&amp;4+15*$A59+4*$A59+11),0)+IF(Analyse!$E$116="X",INDIRECT("'DATA - økonomi'!P"&amp;4+15*$A59+4*$A59+12),0)+IF(Analyse!$E$117="X",INDIRECT("'DATA - økonomi'!P"&amp;4+15*$A59+4*$A59+13),0)+IF(Analyse!$E$129="X",INDIRECT("'DATA - økonomi'!P"&amp;4+15*$A59+4*$A59+14),0)</f>
        <v>0</v>
      </c>
      <c r="Q59" s="42">
        <f ca="1">IF(Analyse!$E$3="X",INDIRECT("'DATA - økonomi'!Q"&amp;4+15*$A59+4*$A59+0),0)+IF(Analyse!$E$4="X",INDIRECT("'DATA - økonomi'!Q"&amp;4+15*$A59+4*$A59+1),0)+IF(Analyse!$E$104="X",INDIRECT("'DATA - økonomi'!Q"&amp;4+15*$A59+4*$A59+2),0)+IF(Analyse!$E$105="X",INDIRECT("'DATA - økonomi'!Q"&amp;4+15*$A59+4*$A59+3),0)+IF(Analyse!$E$106="X",INDIRECT("'DATA - økonomi'!Q"&amp;4+15*$A59+4*$A59+4),0)+IF(Analyse!$E$107="X",INDIRECT("'DATA - økonomi'!Q"&amp;4+15*$A59+4*$A59+5),0)+IF(Analyse!$E$108="X",INDIRECT("'DATA - økonomi'!Q"&amp;4+15*$A59+4*$A59+6),0)+IF(Analyse!$E$109="X",INDIRECT("'DATA - økonomi'!Q"&amp;4+15*$A59+4*$A59+7),0)+IF(Analyse!$E$110="X",INDIRECT("'DATA - økonomi'!Q"&amp;4+15*$A59+4*$A59+8),0)+IF(Analyse!$E$111="X",INDIRECT("'DATA - økonomi'!Q"&amp;4+15*$A59+4*$A59+9),0)+IF(Analyse!$E$112="X",INDIRECT("'DATA - økonomi'!Q"&amp;4+15*$A59+4*$A59+10),0)+IF(Analyse!$E$115="X",INDIRECT("'DATA - økonomi'!Q"&amp;4+15*$A59+4*$A59+11),0)+IF(Analyse!$E$116="X",INDIRECT("'DATA - økonomi'!Q"&amp;4+15*$A59+4*$A59+12),0)+IF(Analyse!$E$117="X",INDIRECT("'DATA - økonomi'!Q"&amp;4+15*$A59+4*$A59+13),0)+IF(Analyse!$E$129="X",INDIRECT("'DATA - økonomi'!Q"&amp;4+15*$A59+4*$A59+14),0)</f>
        <v>0</v>
      </c>
      <c r="R59" s="42">
        <f ca="1">IF(Analyse!$E$3="X",INDIRECT("'DATA - økonomi'!R"&amp;4+15*$A59+4*$A59+0),0)+IF(Analyse!$E$4="X",INDIRECT("'DATA - økonomi'!R"&amp;4+15*$A59+4*$A59+1),0)+IF(Analyse!$E$104="X",INDIRECT("'DATA - økonomi'!R"&amp;4+15*$A59+4*$A59+2),0)+IF(Analyse!$E$105="X",INDIRECT("'DATA - økonomi'!R"&amp;4+15*$A59+4*$A59+3),0)+IF(Analyse!$E$106="X",INDIRECT("'DATA - økonomi'!R"&amp;4+15*$A59+4*$A59+4),0)+IF(Analyse!$E$107="X",INDIRECT("'DATA - økonomi'!R"&amp;4+15*$A59+4*$A59+5),0)+IF(Analyse!$E$108="X",INDIRECT("'DATA - økonomi'!R"&amp;4+15*$A59+4*$A59+6),0)+IF(Analyse!$E$109="X",INDIRECT("'DATA - økonomi'!R"&amp;4+15*$A59+4*$A59+7),0)+IF(Analyse!$E$110="X",INDIRECT("'DATA - økonomi'!R"&amp;4+15*$A59+4*$A59+8),0)+IF(Analyse!$E$111="X",INDIRECT("'DATA - økonomi'!R"&amp;4+15*$A59+4*$A59+9),0)+IF(Analyse!$E$112="X",INDIRECT("'DATA - økonomi'!R"&amp;4+15*$A59+4*$A59+10),0)+IF(Analyse!$E$115="X",INDIRECT("'DATA - økonomi'!R"&amp;4+15*$A59+4*$A59+11),0)+IF(Analyse!$E$116="X",INDIRECT("'DATA - økonomi'!R"&amp;4+15*$A59+4*$A59+12),0)+IF(Analyse!$E$117="X",INDIRECT("'DATA - økonomi'!R"&amp;4+15*$A59+4*$A59+13),0)+IF(Analyse!$E$129="X",INDIRECT("'DATA - økonomi'!R"&amp;4+15*$A59+4*$A59+14),0)</f>
        <v>0</v>
      </c>
      <c r="S59" s="42">
        <f ca="1">IF(Analyse!$E$3="X",INDIRECT("'DATA - økonomi'!S"&amp;4+15*$A59+4*$A59+0),0)+IF(Analyse!$E$4="X",INDIRECT("'DATA - økonomi'!S"&amp;4+15*$A59+4*$A59+1),0)+IF(Analyse!$E$104="X",INDIRECT("'DATA - økonomi'!S"&amp;4+15*$A59+4*$A59+2),0)+IF(Analyse!$E$105="X",INDIRECT("'DATA - økonomi'!S"&amp;4+15*$A59+4*$A59+3),0)+IF(Analyse!$E$106="X",INDIRECT("'DATA - økonomi'!S"&amp;4+15*$A59+4*$A59+4),0)+IF(Analyse!$E$107="X",INDIRECT("'DATA - økonomi'!S"&amp;4+15*$A59+4*$A59+5),0)+IF(Analyse!$E$108="X",INDIRECT("'DATA - økonomi'!S"&amp;4+15*$A59+4*$A59+6),0)+IF(Analyse!$E$109="X",INDIRECT("'DATA - økonomi'!S"&amp;4+15*$A59+4*$A59+7),0)+IF(Analyse!$E$110="X",INDIRECT("'DATA - økonomi'!S"&amp;4+15*$A59+4*$A59+8),0)+IF(Analyse!$E$111="X",INDIRECT("'DATA - økonomi'!S"&amp;4+15*$A59+4*$A59+9),0)+IF(Analyse!$E$112="X",INDIRECT("'DATA - økonomi'!S"&amp;4+15*$A59+4*$A59+10),0)+IF(Analyse!$E$115="X",INDIRECT("'DATA - økonomi'!S"&amp;4+15*$A59+4*$A59+11),0)+IF(Analyse!$E$116="X",INDIRECT("'DATA - økonomi'!S"&amp;4+15*$A59+4*$A59+12),0)+IF(Analyse!$E$117="X",INDIRECT("'DATA - økonomi'!S"&amp;4+15*$A59+4*$A59+13),0)+IF(Analyse!$E$129="X",INDIRECT("'DATA - økonomi'!S"&amp;4+15*$A59+4*$A59+14),0)</f>
        <v>0</v>
      </c>
      <c r="T59" s="42">
        <f ca="1">IF(Analyse!$E$3="X",INDIRECT("'DATA - økonomi'!T"&amp;4+15*$A59+4*$A59+0),0)+IF(Analyse!$E$4="X",INDIRECT("'DATA - økonomi'!T"&amp;4+15*$A59+4*$A59+1),0)+IF(Analyse!$E$104="X",INDIRECT("'DATA - økonomi'!T"&amp;4+15*$A59+4*$A59+2),0)+IF(Analyse!$E$105="X",INDIRECT("'DATA - økonomi'!T"&amp;4+15*$A59+4*$A59+3),0)+IF(Analyse!$E$106="X",INDIRECT("'DATA - økonomi'!T"&amp;4+15*$A59+4*$A59+4),0)+IF(Analyse!$E$107="X",INDIRECT("'DATA - økonomi'!T"&amp;4+15*$A59+4*$A59+5),0)+IF(Analyse!$E$108="X",INDIRECT("'DATA - økonomi'!T"&amp;4+15*$A59+4*$A59+6),0)+IF(Analyse!$E$109="X",INDIRECT("'DATA - økonomi'!T"&amp;4+15*$A59+4*$A59+7),0)+IF(Analyse!$E$110="X",INDIRECT("'DATA - økonomi'!T"&amp;4+15*$A59+4*$A59+8),0)+IF(Analyse!$E$111="X",INDIRECT("'DATA - økonomi'!T"&amp;4+15*$A59+4*$A59+9),0)+IF(Analyse!$E$112="X",INDIRECT("'DATA - økonomi'!T"&amp;4+15*$A59+4*$A59+10),0)+IF(Analyse!$E$115="X",INDIRECT("'DATA - økonomi'!T"&amp;4+15*$A59+4*$A59+11),0)+IF(Analyse!$E$116="X",INDIRECT("'DATA - økonomi'!T"&amp;4+15*$A59+4*$A59+12),0)+IF(Analyse!$E$117="X",INDIRECT("'DATA - økonomi'!T"&amp;4+15*$A59+4*$A59+13),0)+IF(Analyse!$E$129="X",INDIRECT("'DATA - økonomi'!T"&amp;4+15*$A59+4*$A59+14),0)</f>
        <v>0</v>
      </c>
      <c r="U59" s="42">
        <f ca="1">IF(Analyse!$E$3="X",INDIRECT("'DATA - økonomi'!U"&amp;4+15*$A59+4*$A59+0),0)+IF(Analyse!$E$4="X",INDIRECT("'DATA - økonomi'!U"&amp;4+15*$A59+4*$A59+1),0)+IF(Analyse!$E$104="X",INDIRECT("'DATA - økonomi'!U"&amp;4+15*$A59+4*$A59+2),0)+IF(Analyse!$E$105="X",INDIRECT("'DATA - økonomi'!U"&amp;4+15*$A59+4*$A59+3),0)+IF(Analyse!$E$106="X",INDIRECT("'DATA - økonomi'!U"&amp;4+15*$A59+4*$A59+4),0)+IF(Analyse!$E$107="X",INDIRECT("'DATA - økonomi'!U"&amp;4+15*$A59+4*$A59+5),0)+IF(Analyse!$E$108="X",INDIRECT("'DATA - økonomi'!U"&amp;4+15*$A59+4*$A59+6),0)+IF(Analyse!$E$109="X",INDIRECT("'DATA - økonomi'!U"&amp;4+15*$A59+4*$A59+7),0)+IF(Analyse!$E$110="X",INDIRECT("'DATA - økonomi'!U"&amp;4+15*$A59+4*$A59+8),0)+IF(Analyse!$E$111="X",INDIRECT("'DATA - økonomi'!U"&amp;4+15*$A59+4*$A59+9),0)+IF(Analyse!$E$112="X",INDIRECT("'DATA - økonomi'!U"&amp;4+15*$A59+4*$A59+10),0)+IF(Analyse!$E$115="X",INDIRECT("'DATA - økonomi'!U"&amp;4+15*$A59+4*$A59+11),0)+IF(Analyse!$E$116="X",INDIRECT("'DATA - økonomi'!U"&amp;4+15*$A59+4*$A59+12),0)+IF(Analyse!$E$117="X",INDIRECT("'DATA - økonomi'!U"&amp;4+15*$A59+4*$A59+13),0)+IF(Analyse!$E$129="X",INDIRECT("'DATA - økonomi'!U"&amp;4+15*$A59+4*$A59+14),0)</f>
        <v>0</v>
      </c>
      <c r="V59" s="42">
        <f ca="1">IF(Analyse!$E$3="X",INDIRECT("'DATA - økonomi'!V"&amp;4+15*$A59+4*$A59+0),0)+IF(Analyse!$E$4="X",INDIRECT("'DATA - økonomi'!V"&amp;4+15*$A59+4*$A59+1),0)+IF(Analyse!$E$104="X",INDIRECT("'DATA - økonomi'!V"&amp;4+15*$A59+4*$A59+2),0)+IF(Analyse!$E$105="X",INDIRECT("'DATA - økonomi'!V"&amp;4+15*$A59+4*$A59+3),0)+IF(Analyse!$E$106="X",INDIRECT("'DATA - økonomi'!V"&amp;4+15*$A59+4*$A59+4),0)+IF(Analyse!$E$107="X",INDIRECT("'DATA - økonomi'!V"&amp;4+15*$A59+4*$A59+5),0)+IF(Analyse!$E$108="X",INDIRECT("'DATA - økonomi'!V"&amp;4+15*$A59+4*$A59+6),0)+IF(Analyse!$E$109="X",INDIRECT("'DATA - økonomi'!V"&amp;4+15*$A59+4*$A59+7),0)+IF(Analyse!$E$110="X",INDIRECT("'DATA - økonomi'!V"&amp;4+15*$A59+4*$A59+8),0)+IF(Analyse!$E$111="X",INDIRECT("'DATA - økonomi'!V"&amp;4+15*$A59+4*$A59+9),0)+IF(Analyse!$E$112="X",INDIRECT("'DATA - økonomi'!V"&amp;4+15*$A59+4*$A59+10),0)+IF(Analyse!$E$115="X",INDIRECT("'DATA - økonomi'!V"&amp;4+15*$A59+4*$A59+11),0)+IF(Analyse!$E$116="X",INDIRECT("'DATA - økonomi'!V"&amp;4+15*$A59+4*$A59+12),0)+IF(Analyse!$E$117="X",INDIRECT("'DATA - økonomi'!V"&amp;4+15*$A59+4*$A59+13),0)+IF(Analyse!$E$129="X",INDIRECT("'DATA - økonomi'!V"&amp;4+15*$A59+4*$A59+14),0)</f>
        <v>0</v>
      </c>
      <c r="W59" s="42">
        <f ca="1">IF(Analyse!$E$3="X",INDIRECT("'DATA - økonomi'!W"&amp;4+15*$A59+4*$A59+0),0)+IF(Analyse!$E$4="X",INDIRECT("'DATA - økonomi'!W"&amp;4+15*$A59+4*$A59+1),0)+IF(Analyse!$E$104="X",INDIRECT("'DATA - økonomi'!W"&amp;4+15*$A59+4*$A59+2),0)+IF(Analyse!$E$105="X",INDIRECT("'DATA - økonomi'!W"&amp;4+15*$A59+4*$A59+3),0)+IF(Analyse!$E$106="X",INDIRECT("'DATA - økonomi'!W"&amp;4+15*$A59+4*$A59+4),0)+IF(Analyse!$E$107="X",INDIRECT("'DATA - økonomi'!W"&amp;4+15*$A59+4*$A59+5),0)+IF(Analyse!$E$108="X",INDIRECT("'DATA - økonomi'!W"&amp;4+15*$A59+4*$A59+6),0)+IF(Analyse!$E$109="X",INDIRECT("'DATA - økonomi'!W"&amp;4+15*$A59+4*$A59+7),0)+IF(Analyse!$E$110="X",INDIRECT("'DATA - økonomi'!W"&amp;4+15*$A59+4*$A59+8),0)+IF(Analyse!$E$111="X",INDIRECT("'DATA - økonomi'!W"&amp;4+15*$A59+4*$A59+9),0)+IF(Analyse!$E$112="X",INDIRECT("'DATA - økonomi'!W"&amp;4+15*$A59+4*$A59+10),0)+IF(Analyse!$E$115="X",INDIRECT("'DATA - økonomi'!W"&amp;4+15*$A59+4*$A59+11),0)+IF(Analyse!$E$116="X",INDIRECT("'DATA - økonomi'!W"&amp;4+15*$A59+4*$A59+12),0)+IF(Analyse!$E$117="X",INDIRECT("'DATA - økonomi'!W"&amp;4+15*$A59+4*$A59+13),0)+IF(Analyse!$E$129="X",INDIRECT("'DATA - økonomi'!W"&amp;4+15*$A59+4*$A59+14),0)</f>
        <v>0</v>
      </c>
      <c r="X59" s="42">
        <f ca="1">IF(Analyse!$E$3="X",INDIRECT("'DATA - økonomi'!X"&amp;4+15*$A59+4*$A59+0),0)+IF(Analyse!$E$4="X",INDIRECT("'DATA - økonomi'!X"&amp;4+15*$A59+4*$A59+1),0)+IF(Analyse!$E$104="X",INDIRECT("'DATA - økonomi'!X"&amp;4+15*$A59+4*$A59+2),0)+IF(Analyse!$E$105="X",INDIRECT("'DATA - økonomi'!X"&amp;4+15*$A59+4*$A59+3),0)+IF(Analyse!$E$106="X",INDIRECT("'DATA - økonomi'!X"&amp;4+15*$A59+4*$A59+4),0)+IF(Analyse!$E$107="X",INDIRECT("'DATA - økonomi'!X"&amp;4+15*$A59+4*$A59+5),0)+IF(Analyse!$E$108="X",INDIRECT("'DATA - økonomi'!X"&amp;4+15*$A59+4*$A59+6),0)+IF(Analyse!$E$109="X",INDIRECT("'DATA - økonomi'!X"&amp;4+15*$A59+4*$A59+7),0)+IF(Analyse!$E$110="X",INDIRECT("'DATA - økonomi'!X"&amp;4+15*$A59+4*$A59+8),0)+IF(Analyse!$E$111="X",INDIRECT("'DATA - økonomi'!X"&amp;4+15*$A59+4*$A59+9),0)+IF(Analyse!$E$112="X",INDIRECT("'DATA - økonomi'!X"&amp;4+15*$A59+4*$A59+10),0)+IF(Analyse!$E$115="X",INDIRECT("'DATA - økonomi'!X"&amp;4+15*$A59+4*$A59+11),0)+IF(Analyse!$E$116="X",INDIRECT("'DATA - økonomi'!X"&amp;4+15*$A59+4*$A59+12),0)+IF(Analyse!$E$117="X",INDIRECT("'DATA - økonomi'!X"&amp;4+15*$A59+4*$A59+13),0)+IF(Analyse!$E$129="X",INDIRECT("'DATA - økonomi'!X"&amp;4+15*$A59+4*$A59+14),0)</f>
        <v>0</v>
      </c>
      <c r="Y59" s="42">
        <f ca="1">IF(Analyse!$E$3="X",INDIRECT("'DATA - økonomi'!Y"&amp;4+15*$A59+4*$A59+0),0)+IF(Analyse!$E$4="X",INDIRECT("'DATA - økonomi'!Y"&amp;4+15*$A59+4*$A59+1),0)+IF(Analyse!$E$104="X",INDIRECT("'DATA - økonomi'!Y"&amp;4+15*$A59+4*$A59+2),0)+IF(Analyse!$E$105="X",INDIRECT("'DATA - økonomi'!Y"&amp;4+15*$A59+4*$A59+3),0)+IF(Analyse!$E$106="X",INDIRECT("'DATA - økonomi'!Y"&amp;4+15*$A59+4*$A59+4),0)+IF(Analyse!$E$107="X",INDIRECT("'DATA - økonomi'!Y"&amp;4+15*$A59+4*$A59+5),0)+IF(Analyse!$E$108="X",INDIRECT("'DATA - økonomi'!Y"&amp;4+15*$A59+4*$A59+6),0)+IF(Analyse!$E$109="X",INDIRECT("'DATA - økonomi'!Y"&amp;4+15*$A59+4*$A59+7),0)+IF(Analyse!$E$110="X",INDIRECT("'DATA - økonomi'!Y"&amp;4+15*$A59+4*$A59+8),0)+IF(Analyse!$E$111="X",INDIRECT("'DATA - økonomi'!Y"&amp;4+15*$A59+4*$A59+9),0)+IF(Analyse!$E$112="X",INDIRECT("'DATA - økonomi'!Y"&amp;4+15*$A59+4*$A59+10),0)+IF(Analyse!$E$115="X",INDIRECT("'DATA - økonomi'!Y"&amp;4+15*$A59+4*$A59+11),0)+IF(Analyse!$E$116="X",INDIRECT("'DATA - økonomi'!Y"&amp;4+15*$A59+4*$A59+12),0)+IF(Analyse!$E$117="X",INDIRECT("'DATA - økonomi'!Y"&amp;4+15*$A59+4*$A59+13),0)+IF(Analyse!$E$129="X",INDIRECT("'DATA - økonomi'!Y"&amp;4+15*$A59+4*$A59+14),0)</f>
        <v>0</v>
      </c>
      <c r="Z59" s="42">
        <f ca="1">IF(Analyse!$E$3="X",INDIRECT("'DATA - økonomi'!Z"&amp;4+15*$A59+4*$A59+0),0)+IF(Analyse!$E$4="X",INDIRECT("'DATA - økonomi'!Z"&amp;4+15*$A59+4*$A59+1),0)+IF(Analyse!$E$104="X",INDIRECT("'DATA - økonomi'!Z"&amp;4+15*$A59+4*$A59+2),0)+IF(Analyse!$E$105="X",INDIRECT("'DATA - økonomi'!Z"&amp;4+15*$A59+4*$A59+3),0)+IF(Analyse!$E$106="X",INDIRECT("'DATA - økonomi'!Z"&amp;4+15*$A59+4*$A59+4),0)+IF(Analyse!$E$107="X",INDIRECT("'DATA - økonomi'!Z"&amp;4+15*$A59+4*$A59+5),0)+IF(Analyse!$E$108="X",INDIRECT("'DATA - økonomi'!Z"&amp;4+15*$A59+4*$A59+6),0)+IF(Analyse!$E$109="X",INDIRECT("'DATA - økonomi'!Z"&amp;4+15*$A59+4*$A59+7),0)+IF(Analyse!$E$110="X",INDIRECT("'DATA - økonomi'!Z"&amp;4+15*$A59+4*$A59+8),0)+IF(Analyse!$E$111="X",INDIRECT("'DATA - økonomi'!Z"&amp;4+15*$A59+4*$A59+9),0)+IF(Analyse!$E$112="X",INDIRECT("'DATA - økonomi'!Z"&amp;4+15*$A59+4*$A59+10),0)+IF(Analyse!$E$115="X",INDIRECT("'DATA - økonomi'!Z"&amp;4+15*$A59+4*$A59+11),0)+IF(Analyse!$E$116="X",INDIRECT("'DATA - økonomi'!Z"&amp;4+15*$A59+4*$A59+12),0)+IF(Analyse!$E$117="X",INDIRECT("'DATA - økonomi'!Z"&amp;4+15*$A59+4*$A59+13),0)+IF(Analyse!$E$129="X",INDIRECT("'DATA - økonomi'!Z"&amp;4+15*$A59+4*$A59+14),0)</f>
        <v>0</v>
      </c>
      <c r="AA59" s="36"/>
      <c r="AB59" s="41" t="s">
        <v>67</v>
      </c>
      <c r="AC59" s="42">
        <f ca="1">IF(Analyse!$E$3="X",INDIRECT("'DATA - økonomi'!AC"&amp;4+15*$A59+4*$A59+0),0)+IF(Analyse!$E$4="X",INDIRECT("'DATA - økonomi'!AC"&amp;4+15*$A59+4*$A59+1),0)+IF(Analyse!$E$104="X",INDIRECT("'DATA - økonomi'!AC"&amp;4+15*$A59+4*$A59+2),0)+IF(Analyse!$E$105="X",INDIRECT("'DATA - økonomi'!AC"&amp;4+15*$A59+4*$A59+3),0)+IF(Analyse!$E$106="X",INDIRECT("'DATA - økonomi'!AC"&amp;4+15*$A59+4*$A59+4),0)+IF(Analyse!$E$107="X",INDIRECT("'DATA - økonomi'!AC"&amp;4+15*$A59+4*$A59+5),0)+IF(Analyse!$E$108="X",INDIRECT("'DATA - økonomi'!AC"&amp;4+15*$A59+4*$A59+6),0)+IF(Analyse!$E$109="X",INDIRECT("'DATA - økonomi'!AC"&amp;4+15*$A59+4*$A59+7),0)+IF(Analyse!$E$110="X",INDIRECT("'DATA - økonomi'!AC"&amp;4+15*$A59+4*$A59+8),0)+IF(Analyse!$E$111="X",INDIRECT("'DATA - økonomi'!AC"&amp;4+15*$A59+4*$A59+9),0)+IF(Analyse!$E$112="X",INDIRECT("'DATA - økonomi'!AC"&amp;4+15*$A59+4*$A59+10),0)+IF(Analyse!$E$115="X",INDIRECT("'DATA - økonomi'!AC"&amp;4+15*$A59+4*$A59+11),0)+IF(Analyse!$E$116="X",INDIRECT("'DATA - økonomi'!AC"&amp;4+15*$A59+4*$A59+12),0)+IF(Analyse!$E$117="X",INDIRECT("'DATA - økonomi'!AC"&amp;4+15*$A59+4*$A59+13),0)+IF(Analyse!$E$129="X",INDIRECT("'DATA - økonomi'!AC"&amp;4+15*$A59+4*$A59+14),0)</f>
        <v>0</v>
      </c>
      <c r="AD59" s="42">
        <f ca="1">IF(Analyse!$E$3="X",INDIRECT("'DATA - økonomi'!AD"&amp;4+15*$A59+4*$A59+0),0)+IF(Analyse!$E$4="X",INDIRECT("'DATA - økonomi'!AD"&amp;4+15*$A59+4*$A59+1),0)+IF(Analyse!$E$104="X",INDIRECT("'DATA - økonomi'!AD"&amp;4+15*$A59+4*$A59+2),0)+IF(Analyse!$E$105="X",INDIRECT("'DATA - økonomi'!AD"&amp;4+15*$A59+4*$A59+3),0)+IF(Analyse!$E$106="X",INDIRECT("'DATA - økonomi'!AD"&amp;4+15*$A59+4*$A59+4),0)+IF(Analyse!$E$107="X",INDIRECT("'DATA - økonomi'!AD"&amp;4+15*$A59+4*$A59+5),0)+IF(Analyse!$E$108="X",INDIRECT("'DATA - økonomi'!AD"&amp;4+15*$A59+4*$A59+6),0)+IF(Analyse!$E$109="X",INDIRECT("'DATA - økonomi'!AD"&amp;4+15*$A59+4*$A59+7),0)+IF(Analyse!$E$110="X",INDIRECT("'DATA - økonomi'!AD"&amp;4+15*$A59+4*$A59+8),0)+IF(Analyse!$E$111="X",INDIRECT("'DATA - økonomi'!AD"&amp;4+15*$A59+4*$A59+9),0)+IF(Analyse!$E$112="X",INDIRECT("'DATA - økonomi'!AD"&amp;4+15*$A59+4*$A59+10),0)+IF(Analyse!$E$115="X",INDIRECT("'DATA - økonomi'!AD"&amp;4+15*$A59+4*$A59+11),0)+IF(Analyse!$E$116="X",INDIRECT("'DATA - økonomi'!AD"&amp;4+15*$A59+4*$A59+12),0)+IF(Analyse!$E$117="X",INDIRECT("'DATA - økonomi'!AD"&amp;4+15*$A59+4*$A59+13),0)+IF(Analyse!$E$129="X",INDIRECT("'DATA - økonomi'!AD"&amp;4+15*$A59+4*$A59+14),0)</f>
        <v>0</v>
      </c>
      <c r="AE59" s="42">
        <f ca="1">IF(Analyse!$E$3="X",INDIRECT("'DATA - økonomi'!AE"&amp;4+15*$A59+4*$A59+0),0)+IF(Analyse!$E$4="X",INDIRECT("'DATA - økonomi'!AE"&amp;4+15*$A59+4*$A59+1),0)+IF(Analyse!$E$104="X",INDIRECT("'DATA - økonomi'!AE"&amp;4+15*$A59+4*$A59+2),0)+IF(Analyse!$E$105="X",INDIRECT("'DATA - økonomi'!AE"&amp;4+15*$A59+4*$A59+3),0)+IF(Analyse!$E$106="X",INDIRECT("'DATA - økonomi'!AE"&amp;4+15*$A59+4*$A59+4),0)+IF(Analyse!$E$107="X",INDIRECT("'DATA - økonomi'!AE"&amp;4+15*$A59+4*$A59+5),0)+IF(Analyse!$E$108="X",INDIRECT("'DATA - økonomi'!AE"&amp;4+15*$A59+4*$A59+6),0)+IF(Analyse!$E$109="X",INDIRECT("'DATA - økonomi'!AE"&amp;4+15*$A59+4*$A59+7),0)+IF(Analyse!$E$110="X",INDIRECT("'DATA - økonomi'!AE"&amp;4+15*$A59+4*$A59+8),0)+IF(Analyse!$E$111="X",INDIRECT("'DATA - økonomi'!AE"&amp;4+15*$A59+4*$A59+9),0)+IF(Analyse!$E$112="X",INDIRECT("'DATA - økonomi'!AE"&amp;4+15*$A59+4*$A59+10),0)+IF(Analyse!$E$115="X",INDIRECT("'DATA - økonomi'!AE"&amp;4+15*$A59+4*$A59+11),0)+IF(Analyse!$E$116="X",INDIRECT("'DATA - økonomi'!AE"&amp;4+15*$A59+4*$A59+12),0)+IF(Analyse!$E$117="X",INDIRECT("'DATA - økonomi'!AE"&amp;4+15*$A59+4*$A59+13),0)+IF(Analyse!$E$129="X",INDIRECT("'DATA - økonomi'!AE"&amp;4+15*$A59+4*$A59+14),0)</f>
        <v>0</v>
      </c>
      <c r="AF59" s="42">
        <f ca="1">IF(Analyse!$E$3="X",INDIRECT("'DATA - økonomi'!AF"&amp;4+15*$A59+4*$A59+0),0)+IF(Analyse!$E$4="X",INDIRECT("'DATA - økonomi'!AF"&amp;4+15*$A59+4*$A59+1),0)+IF(Analyse!$E$104="X",INDIRECT("'DATA - økonomi'!AF"&amp;4+15*$A59+4*$A59+2),0)+IF(Analyse!$E$105="X",INDIRECT("'DATA - økonomi'!AF"&amp;4+15*$A59+4*$A59+3),0)+IF(Analyse!$E$106="X",INDIRECT("'DATA - økonomi'!AF"&amp;4+15*$A59+4*$A59+4),0)+IF(Analyse!$E$107="X",INDIRECT("'DATA - økonomi'!AF"&amp;4+15*$A59+4*$A59+5),0)+IF(Analyse!$E$108="X",INDIRECT("'DATA - økonomi'!AF"&amp;4+15*$A59+4*$A59+6),0)+IF(Analyse!$E$109="X",INDIRECT("'DATA - økonomi'!AF"&amp;4+15*$A59+4*$A59+7),0)+IF(Analyse!$E$110="X",INDIRECT("'DATA - økonomi'!AF"&amp;4+15*$A59+4*$A59+8),0)+IF(Analyse!$E$111="X",INDIRECT("'DATA - økonomi'!AF"&amp;4+15*$A59+4*$A59+9),0)+IF(Analyse!$E$112="X",INDIRECT("'DATA - økonomi'!AF"&amp;4+15*$A59+4*$A59+10),0)+IF(Analyse!$E$115="X",INDIRECT("'DATA - økonomi'!AF"&amp;4+15*$A59+4*$A59+11),0)+IF(Analyse!$E$116="X",INDIRECT("'DATA - økonomi'!AF"&amp;4+15*$A59+4*$A59+12),0)+IF(Analyse!$E$117="X",INDIRECT("'DATA - økonomi'!AF"&amp;4+15*$A59+4*$A59+13),0)+IF(Analyse!$E$129="X",INDIRECT("'DATA - økonomi'!AF"&amp;4+15*$A59+4*$A59+14),0)</f>
        <v>0</v>
      </c>
      <c r="AG59" s="42">
        <f ca="1">IF(Analyse!$E$3="X",INDIRECT("'DATA - økonomi'!AG"&amp;4+15*$A59+4*$A59+0),0)+IF(Analyse!$E$4="X",INDIRECT("'DATA - økonomi'!AG"&amp;4+15*$A59+4*$A59+1),0)+IF(Analyse!$E$104="X",INDIRECT("'DATA - økonomi'!AG"&amp;4+15*$A59+4*$A59+2),0)+IF(Analyse!$E$105="X",INDIRECT("'DATA - økonomi'!AG"&amp;4+15*$A59+4*$A59+3),0)+IF(Analyse!$E$106="X",INDIRECT("'DATA - økonomi'!AG"&amp;4+15*$A59+4*$A59+4),0)+IF(Analyse!$E$107="X",INDIRECT("'DATA - økonomi'!AG"&amp;4+15*$A59+4*$A59+5),0)+IF(Analyse!$E$108="X",INDIRECT("'DATA - økonomi'!AG"&amp;4+15*$A59+4*$A59+6),0)+IF(Analyse!$E$109="X",INDIRECT("'DATA - økonomi'!AG"&amp;4+15*$A59+4*$A59+7),0)+IF(Analyse!$E$110="X",INDIRECT("'DATA - økonomi'!AG"&amp;4+15*$A59+4*$A59+8),0)+IF(Analyse!$E$111="X",INDIRECT("'DATA - økonomi'!AG"&amp;4+15*$A59+4*$A59+9),0)+IF(Analyse!$E$112="X",INDIRECT("'DATA - økonomi'!AG"&amp;4+15*$A59+4*$A59+10),0)+IF(Analyse!$E$115="X",INDIRECT("'DATA - økonomi'!AG"&amp;4+15*$A59+4*$A59+11),0)+IF(Analyse!$E$116="X",INDIRECT("'DATA - økonomi'!AG"&amp;4+15*$A59+4*$A59+12),0)+IF(Analyse!$E$117="X",INDIRECT("'DATA - økonomi'!AG"&amp;4+15*$A59+4*$A59+13),0)+IF(Analyse!$E$129="X",INDIRECT("'DATA - økonomi'!AG"&amp;4+15*$A59+4*$A59+14),0)</f>
        <v>0</v>
      </c>
      <c r="AH59" s="42">
        <f ca="1">IF(Analyse!$E$3="X",INDIRECT("'DATA - økonomi'!AH"&amp;4+15*$A59+4*$A59+0),0)+IF(Analyse!$E$4="X",INDIRECT("'DATA - økonomi'!AH"&amp;4+15*$A59+4*$A59+1),0)+IF(Analyse!$E$104="X",INDIRECT("'DATA - økonomi'!AH"&amp;4+15*$A59+4*$A59+2),0)+IF(Analyse!$E$105="X",INDIRECT("'DATA - økonomi'!AH"&amp;4+15*$A59+4*$A59+3),0)+IF(Analyse!$E$106="X",INDIRECT("'DATA - økonomi'!AH"&amp;4+15*$A59+4*$A59+4),0)+IF(Analyse!$E$107="X",INDIRECT("'DATA - økonomi'!AH"&amp;4+15*$A59+4*$A59+5),0)+IF(Analyse!$E$108="X",INDIRECT("'DATA - økonomi'!AH"&amp;4+15*$A59+4*$A59+6),0)+IF(Analyse!$E$109="X",INDIRECT("'DATA - økonomi'!AH"&amp;4+15*$A59+4*$A59+7),0)+IF(Analyse!$E$110="X",INDIRECT("'DATA - økonomi'!AH"&amp;4+15*$A59+4*$A59+8),0)+IF(Analyse!$E$111="X",INDIRECT("'DATA - økonomi'!AH"&amp;4+15*$A59+4*$A59+9),0)+IF(Analyse!$E$112="X",INDIRECT("'DATA - økonomi'!AH"&amp;4+15*$A59+4*$A59+10),0)+IF(Analyse!$E$115="X",INDIRECT("'DATA - økonomi'!AH"&amp;4+15*$A59+4*$A59+11),0)+IF(Analyse!$E$116="X",INDIRECT("'DATA - økonomi'!AH"&amp;4+15*$A59+4*$A59+12),0)+IF(Analyse!$E$117="X",INDIRECT("'DATA - økonomi'!AH"&amp;4+15*$A59+4*$A59+13),0)+IF(Analyse!$E$129="X",INDIRECT("'DATA - økonomi'!AH"&amp;4+15*$A59+4*$A59+14),0)</f>
        <v>0</v>
      </c>
      <c r="AI59" s="42">
        <f ca="1">IF(Analyse!$E$3="X",INDIRECT("'DATA - økonomi'!AI"&amp;4+15*$A59+4*$A59+0),0)+IF(Analyse!$E$4="X",INDIRECT("'DATA - økonomi'!AI"&amp;4+15*$A59+4*$A59+1),0)+IF(Analyse!$E$104="X",INDIRECT("'DATA - økonomi'!AI"&amp;4+15*$A59+4*$A59+2),0)+IF(Analyse!$E$105="X",INDIRECT("'DATA - økonomi'!AI"&amp;4+15*$A59+4*$A59+3),0)+IF(Analyse!$E$106="X",INDIRECT("'DATA - økonomi'!AI"&amp;4+15*$A59+4*$A59+4),0)+IF(Analyse!$E$107="X",INDIRECT("'DATA - økonomi'!AI"&amp;4+15*$A59+4*$A59+5),0)+IF(Analyse!$E$108="X",INDIRECT("'DATA - økonomi'!AI"&amp;4+15*$A59+4*$A59+6),0)+IF(Analyse!$E$109="X",INDIRECT("'DATA - økonomi'!AI"&amp;4+15*$A59+4*$A59+7),0)+IF(Analyse!$E$110="X",INDIRECT("'DATA - økonomi'!AI"&amp;4+15*$A59+4*$A59+8),0)+IF(Analyse!$E$111="X",INDIRECT("'DATA - økonomi'!AI"&amp;4+15*$A59+4*$A59+9),0)+IF(Analyse!$E$112="X",INDIRECT("'DATA - økonomi'!AI"&amp;4+15*$A59+4*$A59+10),0)+IF(Analyse!$E$115="X",INDIRECT("'DATA - økonomi'!AI"&amp;4+15*$A59+4*$A59+11),0)+IF(Analyse!$E$116="X",INDIRECT("'DATA - økonomi'!AI"&amp;4+15*$A59+4*$A59+12),0)+IF(Analyse!$E$117="X",INDIRECT("'DATA - økonomi'!AI"&amp;4+15*$A59+4*$A59+13),0)+IF(Analyse!$E$129="X",INDIRECT("'DATA - økonomi'!AI"&amp;4+15*$A59+4*$A59+14),0)</f>
        <v>0</v>
      </c>
      <c r="AJ59" s="42">
        <f ca="1">IF(Analyse!$E$3="X",INDIRECT("'DATA - økonomi'!AJ"&amp;4+15*$A59+4*$A59+0),0)+IF(Analyse!$E$4="X",INDIRECT("'DATA - økonomi'!AJ"&amp;4+15*$A59+4*$A59+1),0)+IF(Analyse!$E$104="X",INDIRECT("'DATA - økonomi'!AJ"&amp;4+15*$A59+4*$A59+2),0)+IF(Analyse!$E$105="X",INDIRECT("'DATA - økonomi'!AJ"&amp;4+15*$A59+4*$A59+3),0)+IF(Analyse!$E$106="X",INDIRECT("'DATA - økonomi'!AJ"&amp;4+15*$A59+4*$A59+4),0)+IF(Analyse!$E$107="X",INDIRECT("'DATA - økonomi'!AJ"&amp;4+15*$A59+4*$A59+5),0)+IF(Analyse!$E$108="X",INDIRECT("'DATA - økonomi'!AJ"&amp;4+15*$A59+4*$A59+6),0)+IF(Analyse!$E$109="X",INDIRECT("'DATA - økonomi'!AJ"&amp;4+15*$A59+4*$A59+7),0)+IF(Analyse!$E$110="X",INDIRECT("'DATA - økonomi'!AJ"&amp;4+15*$A59+4*$A59+8),0)+IF(Analyse!$E$111="X",INDIRECT("'DATA - økonomi'!AJ"&amp;4+15*$A59+4*$A59+9),0)+IF(Analyse!$E$112="X",INDIRECT("'DATA - økonomi'!AJ"&amp;4+15*$A59+4*$A59+10),0)+IF(Analyse!$E$115="X",INDIRECT("'DATA - økonomi'!AJ"&amp;4+15*$A59+4*$A59+11),0)+IF(Analyse!$E$116="X",INDIRECT("'DATA - økonomi'!AJ"&amp;4+15*$A59+4*$A59+12),0)+IF(Analyse!$E$117="X",INDIRECT("'DATA - økonomi'!AJ"&amp;4+15*$A59+4*$A59+13),0)+IF(Analyse!$E$129="X",INDIRECT("'DATA - økonomi'!AJ"&amp;4+15*$A59+4*$A59+14),0)</f>
        <v>0</v>
      </c>
      <c r="AK59" s="42">
        <f ca="1">IF(Analyse!$E$3="X",INDIRECT("'DATA - økonomi'!AK"&amp;4+15*$A59+4*$A59+0),0)+IF(Analyse!$E$4="X",INDIRECT("'DATA - økonomi'!AK"&amp;4+15*$A59+4*$A59+1),0)+IF(Analyse!$E$104="X",INDIRECT("'DATA - økonomi'!AK"&amp;4+15*$A59+4*$A59+2),0)+IF(Analyse!$E$105="X",INDIRECT("'DATA - økonomi'!AK"&amp;4+15*$A59+4*$A59+3),0)+IF(Analyse!$E$106="X",INDIRECT("'DATA - økonomi'!AK"&amp;4+15*$A59+4*$A59+4),0)+IF(Analyse!$E$107="X",INDIRECT("'DATA - økonomi'!AK"&amp;4+15*$A59+4*$A59+5),0)+IF(Analyse!$E$108="X",INDIRECT("'DATA - økonomi'!AK"&amp;4+15*$A59+4*$A59+6),0)+IF(Analyse!$E$109="X",INDIRECT("'DATA - økonomi'!AK"&amp;4+15*$A59+4*$A59+7),0)+IF(Analyse!$E$110="X",INDIRECT("'DATA - økonomi'!AK"&amp;4+15*$A59+4*$A59+8),0)+IF(Analyse!$E$111="X",INDIRECT("'DATA - økonomi'!AK"&amp;4+15*$A59+4*$A59+9),0)+IF(Analyse!$E$112="X",INDIRECT("'DATA - økonomi'!AK"&amp;4+15*$A59+4*$A59+10),0)+IF(Analyse!$E$115="X",INDIRECT("'DATA - økonomi'!AK"&amp;4+15*$A59+4*$A59+11),0)+IF(Analyse!$E$116="X",INDIRECT("'DATA - økonomi'!AK"&amp;4+15*$A59+4*$A59+12),0)+IF(Analyse!$E$117="X",INDIRECT("'DATA - økonomi'!AK"&amp;4+15*$A59+4*$A59+13),0)+IF(Analyse!$E$129="X",INDIRECT("'DATA - økonomi'!AK"&amp;4+15*$A59+4*$A59+14),0)</f>
        <v>0</v>
      </c>
      <c r="AL59" s="42">
        <f ca="1">IF(Analyse!$E$3="X",INDIRECT("'DATA - økonomi'!AL"&amp;4+15*$A59+4*$A59+0),0)+IF(Analyse!$E$4="X",INDIRECT("'DATA - økonomi'!AL"&amp;4+15*$A59+4*$A59+1),0)+IF(Analyse!$E$104="X",INDIRECT("'DATA - økonomi'!AL"&amp;4+15*$A59+4*$A59+2),0)+IF(Analyse!$E$105="X",INDIRECT("'DATA - økonomi'!AL"&amp;4+15*$A59+4*$A59+3),0)+IF(Analyse!$E$106="X",INDIRECT("'DATA - økonomi'!AL"&amp;4+15*$A59+4*$A59+4),0)+IF(Analyse!$E$107="X",INDIRECT("'DATA - økonomi'!AL"&amp;4+15*$A59+4*$A59+5),0)+IF(Analyse!$E$108="X",INDIRECT("'DATA - økonomi'!AL"&amp;4+15*$A59+4*$A59+6),0)+IF(Analyse!$E$109="X",INDIRECT("'DATA - økonomi'!AL"&amp;4+15*$A59+4*$A59+7),0)+IF(Analyse!$E$110="X",INDIRECT("'DATA - økonomi'!AL"&amp;4+15*$A59+4*$A59+8),0)+IF(Analyse!$E$111="X",INDIRECT("'DATA - økonomi'!AL"&amp;4+15*$A59+4*$A59+9),0)+IF(Analyse!$E$112="X",INDIRECT("'DATA - økonomi'!AL"&amp;4+15*$A59+4*$A59+10),0)+IF(Analyse!$E$115="X",INDIRECT("'DATA - økonomi'!AL"&amp;4+15*$A59+4*$A59+11),0)+IF(Analyse!$E$116="X",INDIRECT("'DATA - økonomi'!AL"&amp;4+15*$A59+4*$A59+12),0)+IF(Analyse!$E$117="X",INDIRECT("'DATA - økonomi'!AL"&amp;4+15*$A59+4*$A59+13),0)+IF(Analyse!$E$129="X",INDIRECT("'DATA - økonomi'!AL"&amp;4+15*$A59+4*$A59+14),0)</f>
        <v>0</v>
      </c>
      <c r="AM59" s="36"/>
      <c r="AN59" s="41" t="s">
        <v>67</v>
      </c>
      <c r="AO59" s="42">
        <f t="shared" ca="1" si="10"/>
        <v>1059.2640000000001</v>
      </c>
      <c r="AP59" s="42">
        <f t="shared" ca="1" si="11"/>
        <v>1026.944</v>
      </c>
      <c r="AQ59" s="42">
        <f t="shared" ca="1" si="12"/>
        <v>1059.2640000000001</v>
      </c>
      <c r="AR59" s="42">
        <f t="shared" ca="1" si="13"/>
        <v>1026.944</v>
      </c>
      <c r="AS59" s="42">
        <f t="shared" ca="1" si="14"/>
        <v>1008.79</v>
      </c>
      <c r="AT59" s="42">
        <f t="shared" ca="1" si="15"/>
        <v>1006.6180000000001</v>
      </c>
      <c r="AU59" s="42">
        <f t="shared" ca="1" si="16"/>
        <v>968.22</v>
      </c>
      <c r="AV59" s="42">
        <f t="shared" ca="1" si="17"/>
        <v>959.51699999999994</v>
      </c>
      <c r="AW59" s="42">
        <f t="shared" ca="1" si="18"/>
        <v>946.34399999999994</v>
      </c>
      <c r="AX59" s="42">
        <f t="shared" ca="1" si="19"/>
        <v>928.72</v>
      </c>
      <c r="AY59" s="36"/>
    </row>
    <row r="60" spans="1:51" x14ac:dyDescent="0.25">
      <c r="A60" s="38">
        <v>56</v>
      </c>
      <c r="B60" s="41" t="s">
        <v>68</v>
      </c>
      <c r="C60" s="42">
        <f ca="1">IF(Analyse!$E$3="X",INDIRECT("'DATA - økonomi'!C"&amp;4+15*$A60+4*$A60+0),0)+IF(Analyse!$E$4="X",INDIRECT("'DATA - økonomi'!C"&amp;4+15*$A60+4*$A60+1),0)+IF(Analyse!$E$104="X",INDIRECT("'DATA - økonomi'!C"&amp;4+15*$A60+4*$A60+2),0)+IF(Analyse!$E$105="X",INDIRECT("'DATA - økonomi'!C"&amp;4+15*$A60+4*$A60+3),0)+IF(Analyse!$E$106="X",INDIRECT("'DATA - økonomi'!C"&amp;4+15*$A60+4*$A60+4),0)+IF(Analyse!$E$107="X",INDIRECT("'DATA - økonomi'!C"&amp;4+15*$A60+4*$A60+5),0)+IF(Analyse!$E$108="X",INDIRECT("'DATA - økonomi'!C"&amp;4+15*$A60+4*$A60+6),0)+IF(Analyse!$E$109="X",INDIRECT("'DATA - økonomi'!C"&amp;4+15*$A60+4*$A60+7),0)+IF(Analyse!$E$110="X",INDIRECT("'DATA - økonomi'!C"&amp;4+15*$A60+4*$A60+8),0)+IF(Analyse!$E$111="X",INDIRECT("'DATA - økonomi'!C"&amp;4+15*$A60+4*$A60+9),0)+IF(Analyse!$E$112="X",INDIRECT("'DATA - økonomi'!C"&amp;4+15*$A60+4*$A60+10),0)+IF(Analyse!$E$115="X",INDIRECT("'DATA - økonomi'!C"&amp;4+15*$A60+4*$A60+11),0)+IF(Analyse!$E$116="X",INDIRECT("'DATA - økonomi'!C"&amp;4+15*$A60+4*$A60+12),0)+IF(Analyse!$E$117="X",INDIRECT("'DATA - økonomi'!C"&amp;4+15*$A60+4*$A60+13),0)+IF(Analyse!$E$129="X",INDIRECT("'DATA - økonomi'!C"&amp;4+15*$A60+4*$A60+14),0)</f>
        <v>0</v>
      </c>
      <c r="D60" s="42">
        <f ca="1">IF(Analyse!$E$3="X",INDIRECT("'DATA - økonomi'!D"&amp;4+15*$A60+4*$A60+0),0)+IF(Analyse!$E$4="X",INDIRECT("'DATA - økonomi'!D"&amp;4+15*$A60+4*$A60+1),0)+IF(Analyse!$E$104="X",INDIRECT("'DATA - økonomi'!D"&amp;4+15*$A60+4*$A60+2),0)+IF(Analyse!$E$105="X",INDIRECT("'DATA - økonomi'!D"&amp;4+15*$A60+4*$A60+3),0)+IF(Analyse!$E$106="X",INDIRECT("'DATA - økonomi'!D"&amp;4+15*$A60+4*$A60+4),0)+IF(Analyse!$E$107="X",INDIRECT("'DATA - økonomi'!D"&amp;4+15*$A60+4*$A60+5),0)+IF(Analyse!$E$108="X",INDIRECT("'DATA - økonomi'!D"&amp;4+15*$A60+4*$A60+6),0)+IF(Analyse!$E$109="X",INDIRECT("'DATA - økonomi'!D"&amp;4+15*$A60+4*$A60+7),0)+IF(Analyse!$E$110="X",INDIRECT("'DATA - økonomi'!D"&amp;4+15*$A60+4*$A60+8),0)+IF(Analyse!$E$111="X",INDIRECT("'DATA - økonomi'!D"&amp;4+15*$A60+4*$A60+9),0)+IF(Analyse!$E$112="X",INDIRECT("'DATA - økonomi'!D"&amp;4+15*$A60+4*$A60+10),0)+IF(Analyse!$E$115="X",INDIRECT("'DATA - økonomi'!D"&amp;4+15*$A60+4*$A60+11),0)+IF(Analyse!$E$116="X",INDIRECT("'DATA - økonomi'!D"&amp;4+15*$A60+4*$A60+12),0)+IF(Analyse!$E$117="X",INDIRECT("'DATA - økonomi'!D"&amp;4+15*$A60+4*$A60+13),0)+IF(Analyse!$E$129="X",INDIRECT("'DATA - økonomi'!D"&amp;4+15*$A60+4*$A60+14),0)</f>
        <v>0</v>
      </c>
      <c r="E60" s="42">
        <f ca="1">IF(Analyse!$E$3="X",INDIRECT("'DATA - økonomi'!E"&amp;4+15*$A60+4*$A60+0),0)+IF(Analyse!$E$4="X",INDIRECT("'DATA - økonomi'!E"&amp;4+15*$A60+4*$A60+1),0)+IF(Analyse!$E$104="X",INDIRECT("'DATA - økonomi'!E"&amp;4+15*$A60+4*$A60+2),0)+IF(Analyse!$E$105="X",INDIRECT("'DATA - økonomi'!E"&amp;4+15*$A60+4*$A60+3),0)+IF(Analyse!$E$106="X",INDIRECT("'DATA - økonomi'!E"&amp;4+15*$A60+4*$A60+4),0)+IF(Analyse!$E$107="X",INDIRECT("'DATA - økonomi'!E"&amp;4+15*$A60+4*$A60+5),0)+IF(Analyse!$E$108="X",INDIRECT("'DATA - økonomi'!E"&amp;4+15*$A60+4*$A60+6),0)+IF(Analyse!$E$109="X",INDIRECT("'DATA - økonomi'!E"&amp;4+15*$A60+4*$A60+7),0)+IF(Analyse!$E$110="X",INDIRECT("'DATA - økonomi'!E"&amp;4+15*$A60+4*$A60+8),0)+IF(Analyse!$E$111="X",INDIRECT("'DATA - økonomi'!E"&amp;4+15*$A60+4*$A60+9),0)+IF(Analyse!$E$112="X",INDIRECT("'DATA - økonomi'!E"&amp;4+15*$A60+4*$A60+10),0)+IF(Analyse!$E$115="X",INDIRECT("'DATA - økonomi'!E"&amp;4+15*$A60+4*$A60+11),0)+IF(Analyse!$E$116="X",INDIRECT("'DATA - økonomi'!E"&amp;4+15*$A60+4*$A60+12),0)+IF(Analyse!$E$117="X",INDIRECT("'DATA - økonomi'!E"&amp;4+15*$A60+4*$A60+13),0)+IF(Analyse!$E$129="X",INDIRECT("'DATA - økonomi'!E"&amp;4+15*$A60+4*$A60+14),0)</f>
        <v>0</v>
      </c>
      <c r="F60" s="42">
        <f ca="1">IF(Analyse!$E$3="X",INDIRECT("'DATA - økonomi'!F"&amp;4+15*$A60+4*$A60+0),0)+IF(Analyse!$E$4="X",INDIRECT("'DATA - økonomi'!F"&amp;4+15*$A60+4*$A60+1),0)+IF(Analyse!$E$104="X",INDIRECT("'DATA - økonomi'!F"&amp;4+15*$A60+4*$A60+2),0)+IF(Analyse!$E$105="X",INDIRECT("'DATA - økonomi'!F"&amp;4+15*$A60+4*$A60+3),0)+IF(Analyse!$E$106="X",INDIRECT("'DATA - økonomi'!F"&amp;4+15*$A60+4*$A60+4),0)+IF(Analyse!$E$107="X",INDIRECT("'DATA - økonomi'!F"&amp;4+15*$A60+4*$A60+5),0)+IF(Analyse!$E$108="X",INDIRECT("'DATA - økonomi'!F"&amp;4+15*$A60+4*$A60+6),0)+IF(Analyse!$E$109="X",INDIRECT("'DATA - økonomi'!F"&amp;4+15*$A60+4*$A60+7),0)+IF(Analyse!$E$110="X",INDIRECT("'DATA - økonomi'!F"&amp;4+15*$A60+4*$A60+8),0)+IF(Analyse!$E$111="X",INDIRECT("'DATA - økonomi'!F"&amp;4+15*$A60+4*$A60+9),0)+IF(Analyse!$E$112="X",INDIRECT("'DATA - økonomi'!F"&amp;4+15*$A60+4*$A60+10),0)+IF(Analyse!$E$115="X",INDIRECT("'DATA - økonomi'!F"&amp;4+15*$A60+4*$A60+11),0)+IF(Analyse!$E$116="X",INDIRECT("'DATA - økonomi'!F"&amp;4+15*$A60+4*$A60+12),0)+IF(Analyse!$E$117="X",INDIRECT("'DATA - økonomi'!F"&amp;4+15*$A60+4*$A60+13),0)+IF(Analyse!$E$129="X",INDIRECT("'DATA - økonomi'!F"&amp;4+15*$A60+4*$A60+14),0)</f>
        <v>0</v>
      </c>
      <c r="G60" s="42">
        <f ca="1">IF(Analyse!$E$3="X",INDIRECT("'DATA - økonomi'!G"&amp;4+15*$A60+4*$A60+0),0)+IF(Analyse!$E$4="X",INDIRECT("'DATA - økonomi'!G"&amp;4+15*$A60+4*$A60+1),0)+IF(Analyse!$E$104="X",INDIRECT("'DATA - økonomi'!G"&amp;4+15*$A60+4*$A60+2),0)+IF(Analyse!$E$105="X",INDIRECT("'DATA - økonomi'!G"&amp;4+15*$A60+4*$A60+3),0)+IF(Analyse!$E$106="X",INDIRECT("'DATA - økonomi'!G"&amp;4+15*$A60+4*$A60+4),0)+IF(Analyse!$E$107="X",INDIRECT("'DATA - økonomi'!G"&amp;4+15*$A60+4*$A60+5),0)+IF(Analyse!$E$108="X",INDIRECT("'DATA - økonomi'!G"&amp;4+15*$A60+4*$A60+6),0)+IF(Analyse!$E$109="X",INDIRECT("'DATA - økonomi'!G"&amp;4+15*$A60+4*$A60+7),0)+IF(Analyse!$E$110="X",INDIRECT("'DATA - økonomi'!G"&amp;4+15*$A60+4*$A60+8),0)+IF(Analyse!$E$111="X",INDIRECT("'DATA - økonomi'!G"&amp;4+15*$A60+4*$A60+9),0)+IF(Analyse!$E$112="X",INDIRECT("'DATA - økonomi'!G"&amp;4+15*$A60+4*$A60+10),0)+IF(Analyse!$E$115="X",INDIRECT("'DATA - økonomi'!G"&amp;4+15*$A60+4*$A60+11),0)+IF(Analyse!$E$116="X",INDIRECT("'DATA - økonomi'!G"&amp;4+15*$A60+4*$A60+12),0)+IF(Analyse!$E$117="X",INDIRECT("'DATA - økonomi'!G"&amp;4+15*$A60+4*$A60+13),0)+IF(Analyse!$E$129="X",INDIRECT("'DATA - økonomi'!G"&amp;4+15*$A60+4*$A60+14),0)</f>
        <v>0</v>
      </c>
      <c r="H60" s="42">
        <f ca="1">IF(Analyse!$E$3="X",INDIRECT("'DATA - økonomi'!H"&amp;4+15*$A60+4*$A60+0),0)+IF(Analyse!$E$4="X",INDIRECT("'DATA - økonomi'!H"&amp;4+15*$A60+4*$A60+1),0)+IF(Analyse!$E$104="X",INDIRECT("'DATA - økonomi'!H"&amp;4+15*$A60+4*$A60+2),0)+IF(Analyse!$E$105="X",INDIRECT("'DATA - økonomi'!H"&amp;4+15*$A60+4*$A60+3),0)+IF(Analyse!$E$106="X",INDIRECT("'DATA - økonomi'!H"&amp;4+15*$A60+4*$A60+4),0)+IF(Analyse!$E$107="X",INDIRECT("'DATA - økonomi'!H"&amp;4+15*$A60+4*$A60+5),0)+IF(Analyse!$E$108="X",INDIRECT("'DATA - økonomi'!H"&amp;4+15*$A60+4*$A60+6),0)+IF(Analyse!$E$109="X",INDIRECT("'DATA - økonomi'!H"&amp;4+15*$A60+4*$A60+7),0)+IF(Analyse!$E$110="X",INDIRECT("'DATA - økonomi'!H"&amp;4+15*$A60+4*$A60+8),0)+IF(Analyse!$E$111="X",INDIRECT("'DATA - økonomi'!H"&amp;4+15*$A60+4*$A60+9),0)+IF(Analyse!$E$112="X",INDIRECT("'DATA - økonomi'!H"&amp;4+15*$A60+4*$A60+10),0)+IF(Analyse!$E$115="X",INDIRECT("'DATA - økonomi'!H"&amp;4+15*$A60+4*$A60+11),0)+IF(Analyse!$E$116="X",INDIRECT("'DATA - økonomi'!H"&amp;4+15*$A60+4*$A60+12),0)+IF(Analyse!$E$117="X",INDIRECT("'DATA - økonomi'!H"&amp;4+15*$A60+4*$A60+13),0)+IF(Analyse!$E$129="X",INDIRECT("'DATA - økonomi'!H"&amp;4+15*$A60+4*$A60+14),0)</f>
        <v>0</v>
      </c>
      <c r="I60" s="42">
        <f ca="1">IF(Analyse!$E$3="X",INDIRECT("'DATA - økonomi'!I"&amp;4+15*$A60+4*$A60+0),0)+IF(Analyse!$E$4="X",INDIRECT("'DATA - økonomi'!I"&amp;4+15*$A60+4*$A60+1),0)+IF(Analyse!$E$104="X",INDIRECT("'DATA - økonomi'!I"&amp;4+15*$A60+4*$A60+2),0)+IF(Analyse!$E$105="X",INDIRECT("'DATA - økonomi'!I"&amp;4+15*$A60+4*$A60+3),0)+IF(Analyse!$E$106="X",INDIRECT("'DATA - økonomi'!I"&amp;4+15*$A60+4*$A60+4),0)+IF(Analyse!$E$107="X",INDIRECT("'DATA - økonomi'!I"&amp;4+15*$A60+4*$A60+5),0)+IF(Analyse!$E$108="X",INDIRECT("'DATA - økonomi'!I"&amp;4+15*$A60+4*$A60+6),0)+IF(Analyse!$E$109="X",INDIRECT("'DATA - økonomi'!I"&amp;4+15*$A60+4*$A60+7),0)+IF(Analyse!$E$110="X",INDIRECT("'DATA - økonomi'!I"&amp;4+15*$A60+4*$A60+8),0)+IF(Analyse!$E$111="X",INDIRECT("'DATA - økonomi'!I"&amp;4+15*$A60+4*$A60+9),0)+IF(Analyse!$E$112="X",INDIRECT("'DATA - økonomi'!I"&amp;4+15*$A60+4*$A60+10),0)+IF(Analyse!$E$115="X",INDIRECT("'DATA - økonomi'!I"&amp;4+15*$A60+4*$A60+11),0)+IF(Analyse!$E$116="X",INDIRECT("'DATA - økonomi'!I"&amp;4+15*$A60+4*$A60+12),0)+IF(Analyse!$E$117="X",INDIRECT("'DATA - økonomi'!I"&amp;4+15*$A60+4*$A60+13),0)+IF(Analyse!$E$129="X",INDIRECT("'DATA - økonomi'!I"&amp;4+15*$A60+4*$A60+14),0)</f>
        <v>0</v>
      </c>
      <c r="J60" s="42">
        <f ca="1">IF(Analyse!$E$3="X",INDIRECT("'DATA - økonomi'!J"&amp;4+15*$A60+4*$A60+0),0)+IF(Analyse!$E$4="X",INDIRECT("'DATA - økonomi'!J"&amp;4+15*$A60+4*$A60+1),0)+IF(Analyse!$E$104="X",INDIRECT("'DATA - økonomi'!J"&amp;4+15*$A60+4*$A60+2),0)+IF(Analyse!$E$105="X",INDIRECT("'DATA - økonomi'!J"&amp;4+15*$A60+4*$A60+3),0)+IF(Analyse!$E$106="X",INDIRECT("'DATA - økonomi'!J"&amp;4+15*$A60+4*$A60+4),0)+IF(Analyse!$E$107="X",INDIRECT("'DATA - økonomi'!J"&amp;4+15*$A60+4*$A60+5),0)+IF(Analyse!$E$108="X",INDIRECT("'DATA - økonomi'!J"&amp;4+15*$A60+4*$A60+6),0)+IF(Analyse!$E$109="X",INDIRECT("'DATA - økonomi'!J"&amp;4+15*$A60+4*$A60+7),0)+IF(Analyse!$E$110="X",INDIRECT("'DATA - økonomi'!J"&amp;4+15*$A60+4*$A60+8),0)+IF(Analyse!$E$111="X",INDIRECT("'DATA - økonomi'!J"&amp;4+15*$A60+4*$A60+9),0)+IF(Analyse!$E$112="X",INDIRECT("'DATA - økonomi'!J"&amp;4+15*$A60+4*$A60+10),0)+IF(Analyse!$E$115="X",INDIRECT("'DATA - økonomi'!J"&amp;4+15*$A60+4*$A60+11),0)+IF(Analyse!$E$116="X",INDIRECT("'DATA - økonomi'!J"&amp;4+15*$A60+4*$A60+12),0)+IF(Analyse!$E$117="X",INDIRECT("'DATA - økonomi'!J"&amp;4+15*$A60+4*$A60+13),0)+IF(Analyse!$E$129="X",INDIRECT("'DATA - økonomi'!J"&amp;4+15*$A60+4*$A60+14),0)</f>
        <v>0</v>
      </c>
      <c r="K60" s="42">
        <f ca="1">IF(Analyse!$E$3="X",INDIRECT("'DATA - økonomi'!K"&amp;4+15*$A60+4*$A60+0),0)+IF(Analyse!$E$4="X",INDIRECT("'DATA - økonomi'!K"&amp;4+15*$A60+4*$A60+1),0)+IF(Analyse!$E$104="X",INDIRECT("'DATA - økonomi'!K"&amp;4+15*$A60+4*$A60+2),0)+IF(Analyse!$E$105="X",INDIRECT("'DATA - økonomi'!K"&amp;4+15*$A60+4*$A60+3),0)+IF(Analyse!$E$106="X",INDIRECT("'DATA - økonomi'!K"&amp;4+15*$A60+4*$A60+4),0)+IF(Analyse!$E$107="X",INDIRECT("'DATA - økonomi'!K"&amp;4+15*$A60+4*$A60+5),0)+IF(Analyse!$E$108="X",INDIRECT("'DATA - økonomi'!K"&amp;4+15*$A60+4*$A60+6),0)+IF(Analyse!$E$109="X",INDIRECT("'DATA - økonomi'!K"&amp;4+15*$A60+4*$A60+7),0)+IF(Analyse!$E$110="X",INDIRECT("'DATA - økonomi'!K"&amp;4+15*$A60+4*$A60+8),0)+IF(Analyse!$E$111="X",INDIRECT("'DATA - økonomi'!K"&amp;4+15*$A60+4*$A60+9),0)+IF(Analyse!$E$112="X",INDIRECT("'DATA - økonomi'!K"&amp;4+15*$A60+4*$A60+10),0)+IF(Analyse!$E$115="X",INDIRECT("'DATA - økonomi'!K"&amp;4+15*$A60+4*$A60+11),0)+IF(Analyse!$E$116="X",INDIRECT("'DATA - økonomi'!K"&amp;4+15*$A60+4*$A60+12),0)+IF(Analyse!$E$117="X",INDIRECT("'DATA - økonomi'!K"&amp;4+15*$A60+4*$A60+13),0)+IF(Analyse!$E$129="X",INDIRECT("'DATA - økonomi'!K"&amp;4+15*$A60+4*$A60+14),0)</f>
        <v>0</v>
      </c>
      <c r="L60" s="42">
        <f ca="1">IF(Analyse!$E$3="X",INDIRECT("'DATA - økonomi'!L"&amp;4+15*$A60+4*$A60+0),0)+IF(Analyse!$E$4="X",INDIRECT("'DATA - økonomi'!L"&amp;4+15*$A60+4*$A60+1),0)+IF(Analyse!$E$104="X",INDIRECT("'DATA - økonomi'!L"&amp;4+15*$A60+4*$A60+2),0)+IF(Analyse!$E$105="X",INDIRECT("'DATA - økonomi'!L"&amp;4+15*$A60+4*$A60+3),0)+IF(Analyse!$E$106="X",INDIRECT("'DATA - økonomi'!L"&amp;4+15*$A60+4*$A60+4),0)+IF(Analyse!$E$107="X",INDIRECT("'DATA - økonomi'!L"&amp;4+15*$A60+4*$A60+5),0)+IF(Analyse!$E$108="X",INDIRECT("'DATA - økonomi'!L"&amp;4+15*$A60+4*$A60+6),0)+IF(Analyse!$E$109="X",INDIRECT("'DATA - økonomi'!L"&amp;4+15*$A60+4*$A60+7),0)+IF(Analyse!$E$110="X",INDIRECT("'DATA - økonomi'!L"&amp;4+15*$A60+4*$A60+8),0)+IF(Analyse!$E$111="X",INDIRECT("'DATA - økonomi'!L"&amp;4+15*$A60+4*$A60+9),0)+IF(Analyse!$E$112="X",INDIRECT("'DATA - økonomi'!L"&amp;4+15*$A60+4*$A60+10),0)+IF(Analyse!$E$115="X",INDIRECT("'DATA - økonomi'!L"&amp;4+15*$A60+4*$A60+11),0)+IF(Analyse!$E$116="X",INDIRECT("'DATA - økonomi'!L"&amp;4+15*$A60+4*$A60+12),0)+IF(Analyse!$E$117="X",INDIRECT("'DATA - økonomi'!L"&amp;4+15*$A60+4*$A60+13),0)+IF(Analyse!$E$129="X",INDIRECT("'DATA - økonomi'!L"&amp;4+15*$A60+4*$A60+14),0)</f>
        <v>0</v>
      </c>
      <c r="M60" s="42">
        <f ca="1">IF(Analyse!$E$3="X",INDIRECT("'DATA - økonomi'!M"&amp;4+15*$A60+4*$A60+0),0)+IF(Analyse!$E$4="X",INDIRECT("'DATA - økonomi'!M"&amp;4+15*$A60+4*$A60+1),0)+IF(Analyse!$E$104="X",INDIRECT("'DATA - økonomi'!M"&amp;4+15*$A60+4*$A60+2),0)+IF(Analyse!$E$105="X",INDIRECT("'DATA - økonomi'!M"&amp;4+15*$A60+4*$A60+3),0)+IF(Analyse!$E$106="X",INDIRECT("'DATA - økonomi'!M"&amp;4+15*$A60+4*$A60+4),0)+IF(Analyse!$E$107="X",INDIRECT("'DATA - økonomi'!M"&amp;4+15*$A60+4*$A60+5),0)+IF(Analyse!$E$108="X",INDIRECT("'DATA - økonomi'!M"&amp;4+15*$A60+4*$A60+6),0)+IF(Analyse!$E$109="X",INDIRECT("'DATA - økonomi'!M"&amp;4+15*$A60+4*$A60+7),0)+IF(Analyse!$E$110="X",INDIRECT("'DATA - økonomi'!M"&amp;4+15*$A60+4*$A60+8),0)+IF(Analyse!$E$111="X",INDIRECT("'DATA - økonomi'!M"&amp;4+15*$A60+4*$A60+9),0)+IF(Analyse!$E$112="X",INDIRECT("'DATA - økonomi'!M"&amp;4+15*$A60+4*$A60+10),0)+IF(Analyse!$E$115="X",INDIRECT("'DATA - økonomi'!M"&amp;4+15*$A60+4*$A60+11),0)+IF(Analyse!$E$116="X",INDIRECT("'DATA - økonomi'!M"&amp;4+15*$A60+4*$A60+12),0)+IF(Analyse!$E$117="X",INDIRECT("'DATA - økonomi'!M"&amp;4+15*$A60+4*$A60+13),0)+IF(Analyse!$E$129="X",INDIRECT("'DATA - økonomi'!M"&amp;4+15*$A60+4*$A60+14),0)</f>
        <v>0</v>
      </c>
      <c r="N60" s="38"/>
      <c r="O60" s="41" t="s">
        <v>68</v>
      </c>
      <c r="P60" s="42">
        <f ca="1">IF(Analyse!$E$3="X",INDIRECT("'DATA - økonomi'!P"&amp;4+15*$A60+4*$A60+0),0)+IF(Analyse!$E$4="X",INDIRECT("'DATA - økonomi'!P"&amp;4+15*$A60+4*$A60+1),0)+IF(Analyse!$E$104="X",INDIRECT("'DATA - økonomi'!P"&amp;4+15*$A60+4*$A60+2),0)+IF(Analyse!$E$105="X",INDIRECT("'DATA - økonomi'!P"&amp;4+15*$A60+4*$A60+3),0)+IF(Analyse!$E$106="X",INDIRECT("'DATA - økonomi'!P"&amp;4+15*$A60+4*$A60+4),0)+IF(Analyse!$E$107="X",INDIRECT("'DATA - økonomi'!P"&amp;4+15*$A60+4*$A60+5),0)+IF(Analyse!$E$108="X",INDIRECT("'DATA - økonomi'!P"&amp;4+15*$A60+4*$A60+6),0)+IF(Analyse!$E$109="X",INDIRECT("'DATA - økonomi'!P"&amp;4+15*$A60+4*$A60+7),0)+IF(Analyse!$E$110="X",INDIRECT("'DATA - økonomi'!P"&amp;4+15*$A60+4*$A60+8),0)+IF(Analyse!$E$111="X",INDIRECT("'DATA - økonomi'!P"&amp;4+15*$A60+4*$A60+9),0)+IF(Analyse!$E$112="X",INDIRECT("'DATA - økonomi'!P"&amp;4+15*$A60+4*$A60+10),0)+IF(Analyse!$E$115="X",INDIRECT("'DATA - økonomi'!P"&amp;4+15*$A60+4*$A60+11),0)+IF(Analyse!$E$116="X",INDIRECT("'DATA - økonomi'!P"&amp;4+15*$A60+4*$A60+12),0)+IF(Analyse!$E$117="X",INDIRECT("'DATA - økonomi'!P"&amp;4+15*$A60+4*$A60+13),0)+IF(Analyse!$E$129="X",INDIRECT("'DATA - økonomi'!P"&amp;4+15*$A60+4*$A60+14),0)</f>
        <v>0</v>
      </c>
      <c r="Q60" s="42">
        <f ca="1">IF(Analyse!$E$3="X",INDIRECT("'DATA - økonomi'!Q"&amp;4+15*$A60+4*$A60+0),0)+IF(Analyse!$E$4="X",INDIRECT("'DATA - økonomi'!Q"&amp;4+15*$A60+4*$A60+1),0)+IF(Analyse!$E$104="X",INDIRECT("'DATA - økonomi'!Q"&amp;4+15*$A60+4*$A60+2),0)+IF(Analyse!$E$105="X",INDIRECT("'DATA - økonomi'!Q"&amp;4+15*$A60+4*$A60+3),0)+IF(Analyse!$E$106="X",INDIRECT("'DATA - økonomi'!Q"&amp;4+15*$A60+4*$A60+4),0)+IF(Analyse!$E$107="X",INDIRECT("'DATA - økonomi'!Q"&amp;4+15*$A60+4*$A60+5),0)+IF(Analyse!$E$108="X",INDIRECT("'DATA - økonomi'!Q"&amp;4+15*$A60+4*$A60+6),0)+IF(Analyse!$E$109="X",INDIRECT("'DATA - økonomi'!Q"&amp;4+15*$A60+4*$A60+7),0)+IF(Analyse!$E$110="X",INDIRECT("'DATA - økonomi'!Q"&amp;4+15*$A60+4*$A60+8),0)+IF(Analyse!$E$111="X",INDIRECT("'DATA - økonomi'!Q"&amp;4+15*$A60+4*$A60+9),0)+IF(Analyse!$E$112="X",INDIRECT("'DATA - økonomi'!Q"&amp;4+15*$A60+4*$A60+10),0)+IF(Analyse!$E$115="X",INDIRECT("'DATA - økonomi'!Q"&amp;4+15*$A60+4*$A60+11),0)+IF(Analyse!$E$116="X",INDIRECT("'DATA - økonomi'!Q"&amp;4+15*$A60+4*$A60+12),0)+IF(Analyse!$E$117="X",INDIRECT("'DATA - økonomi'!Q"&amp;4+15*$A60+4*$A60+13),0)+IF(Analyse!$E$129="X",INDIRECT("'DATA - økonomi'!Q"&amp;4+15*$A60+4*$A60+14),0)</f>
        <v>0</v>
      </c>
      <c r="R60" s="42">
        <f ca="1">IF(Analyse!$E$3="X",INDIRECT("'DATA - økonomi'!R"&amp;4+15*$A60+4*$A60+0),0)+IF(Analyse!$E$4="X",INDIRECT("'DATA - økonomi'!R"&amp;4+15*$A60+4*$A60+1),0)+IF(Analyse!$E$104="X",INDIRECT("'DATA - økonomi'!R"&amp;4+15*$A60+4*$A60+2),0)+IF(Analyse!$E$105="X",INDIRECT("'DATA - økonomi'!R"&amp;4+15*$A60+4*$A60+3),0)+IF(Analyse!$E$106="X",INDIRECT("'DATA - økonomi'!R"&amp;4+15*$A60+4*$A60+4),0)+IF(Analyse!$E$107="X",INDIRECT("'DATA - økonomi'!R"&amp;4+15*$A60+4*$A60+5),0)+IF(Analyse!$E$108="X",INDIRECT("'DATA - økonomi'!R"&amp;4+15*$A60+4*$A60+6),0)+IF(Analyse!$E$109="X",INDIRECT("'DATA - økonomi'!R"&amp;4+15*$A60+4*$A60+7),0)+IF(Analyse!$E$110="X",INDIRECT("'DATA - økonomi'!R"&amp;4+15*$A60+4*$A60+8),0)+IF(Analyse!$E$111="X",INDIRECT("'DATA - økonomi'!R"&amp;4+15*$A60+4*$A60+9),0)+IF(Analyse!$E$112="X",INDIRECT("'DATA - økonomi'!R"&amp;4+15*$A60+4*$A60+10),0)+IF(Analyse!$E$115="X",INDIRECT("'DATA - økonomi'!R"&amp;4+15*$A60+4*$A60+11),0)+IF(Analyse!$E$116="X",INDIRECT("'DATA - økonomi'!R"&amp;4+15*$A60+4*$A60+12),0)+IF(Analyse!$E$117="X",INDIRECT("'DATA - økonomi'!R"&amp;4+15*$A60+4*$A60+13),0)+IF(Analyse!$E$129="X",INDIRECT("'DATA - økonomi'!R"&amp;4+15*$A60+4*$A60+14),0)</f>
        <v>0</v>
      </c>
      <c r="S60" s="42">
        <f ca="1">IF(Analyse!$E$3="X",INDIRECT("'DATA - økonomi'!S"&amp;4+15*$A60+4*$A60+0),0)+IF(Analyse!$E$4="X",INDIRECT("'DATA - økonomi'!S"&amp;4+15*$A60+4*$A60+1),0)+IF(Analyse!$E$104="X",INDIRECT("'DATA - økonomi'!S"&amp;4+15*$A60+4*$A60+2),0)+IF(Analyse!$E$105="X",INDIRECT("'DATA - økonomi'!S"&amp;4+15*$A60+4*$A60+3),0)+IF(Analyse!$E$106="X",INDIRECT("'DATA - økonomi'!S"&amp;4+15*$A60+4*$A60+4),0)+IF(Analyse!$E$107="X",INDIRECT("'DATA - økonomi'!S"&amp;4+15*$A60+4*$A60+5),0)+IF(Analyse!$E$108="X",INDIRECT("'DATA - økonomi'!S"&amp;4+15*$A60+4*$A60+6),0)+IF(Analyse!$E$109="X",INDIRECT("'DATA - økonomi'!S"&amp;4+15*$A60+4*$A60+7),0)+IF(Analyse!$E$110="X",INDIRECT("'DATA - økonomi'!S"&amp;4+15*$A60+4*$A60+8),0)+IF(Analyse!$E$111="X",INDIRECT("'DATA - økonomi'!S"&amp;4+15*$A60+4*$A60+9),0)+IF(Analyse!$E$112="X",INDIRECT("'DATA - økonomi'!S"&amp;4+15*$A60+4*$A60+10),0)+IF(Analyse!$E$115="X",INDIRECT("'DATA - økonomi'!S"&amp;4+15*$A60+4*$A60+11),0)+IF(Analyse!$E$116="X",INDIRECT("'DATA - økonomi'!S"&amp;4+15*$A60+4*$A60+12),0)+IF(Analyse!$E$117="X",INDIRECT("'DATA - økonomi'!S"&amp;4+15*$A60+4*$A60+13),0)+IF(Analyse!$E$129="X",INDIRECT("'DATA - økonomi'!S"&amp;4+15*$A60+4*$A60+14),0)</f>
        <v>0</v>
      </c>
      <c r="T60" s="42">
        <f ca="1">IF(Analyse!$E$3="X",INDIRECT("'DATA - økonomi'!T"&amp;4+15*$A60+4*$A60+0),0)+IF(Analyse!$E$4="X",INDIRECT("'DATA - økonomi'!T"&amp;4+15*$A60+4*$A60+1),0)+IF(Analyse!$E$104="X",INDIRECT("'DATA - økonomi'!T"&amp;4+15*$A60+4*$A60+2),0)+IF(Analyse!$E$105="X",INDIRECT("'DATA - økonomi'!T"&amp;4+15*$A60+4*$A60+3),0)+IF(Analyse!$E$106="X",INDIRECT("'DATA - økonomi'!T"&amp;4+15*$A60+4*$A60+4),0)+IF(Analyse!$E$107="X",INDIRECT("'DATA - økonomi'!T"&amp;4+15*$A60+4*$A60+5),0)+IF(Analyse!$E$108="X",INDIRECT("'DATA - økonomi'!T"&amp;4+15*$A60+4*$A60+6),0)+IF(Analyse!$E$109="X",INDIRECT("'DATA - økonomi'!T"&amp;4+15*$A60+4*$A60+7),0)+IF(Analyse!$E$110="X",INDIRECT("'DATA - økonomi'!T"&amp;4+15*$A60+4*$A60+8),0)+IF(Analyse!$E$111="X",INDIRECT("'DATA - økonomi'!T"&amp;4+15*$A60+4*$A60+9),0)+IF(Analyse!$E$112="X",INDIRECT("'DATA - økonomi'!T"&amp;4+15*$A60+4*$A60+10),0)+IF(Analyse!$E$115="X",INDIRECT("'DATA - økonomi'!T"&amp;4+15*$A60+4*$A60+11),0)+IF(Analyse!$E$116="X",INDIRECT("'DATA - økonomi'!T"&amp;4+15*$A60+4*$A60+12),0)+IF(Analyse!$E$117="X",INDIRECT("'DATA - økonomi'!T"&amp;4+15*$A60+4*$A60+13),0)+IF(Analyse!$E$129="X",INDIRECT("'DATA - økonomi'!T"&amp;4+15*$A60+4*$A60+14),0)</f>
        <v>0</v>
      </c>
      <c r="U60" s="42">
        <f ca="1">IF(Analyse!$E$3="X",INDIRECT("'DATA - økonomi'!U"&amp;4+15*$A60+4*$A60+0),0)+IF(Analyse!$E$4="X",INDIRECT("'DATA - økonomi'!U"&amp;4+15*$A60+4*$A60+1),0)+IF(Analyse!$E$104="X",INDIRECT("'DATA - økonomi'!U"&amp;4+15*$A60+4*$A60+2),0)+IF(Analyse!$E$105="X",INDIRECT("'DATA - økonomi'!U"&amp;4+15*$A60+4*$A60+3),0)+IF(Analyse!$E$106="X",INDIRECT("'DATA - økonomi'!U"&amp;4+15*$A60+4*$A60+4),0)+IF(Analyse!$E$107="X",INDIRECT("'DATA - økonomi'!U"&amp;4+15*$A60+4*$A60+5),0)+IF(Analyse!$E$108="X",INDIRECT("'DATA - økonomi'!U"&amp;4+15*$A60+4*$A60+6),0)+IF(Analyse!$E$109="X",INDIRECT("'DATA - økonomi'!U"&amp;4+15*$A60+4*$A60+7),0)+IF(Analyse!$E$110="X",INDIRECT("'DATA - økonomi'!U"&amp;4+15*$A60+4*$A60+8),0)+IF(Analyse!$E$111="X",INDIRECT("'DATA - økonomi'!U"&amp;4+15*$A60+4*$A60+9),0)+IF(Analyse!$E$112="X",INDIRECT("'DATA - økonomi'!U"&amp;4+15*$A60+4*$A60+10),0)+IF(Analyse!$E$115="X",INDIRECT("'DATA - økonomi'!U"&amp;4+15*$A60+4*$A60+11),0)+IF(Analyse!$E$116="X",INDIRECT("'DATA - økonomi'!U"&amp;4+15*$A60+4*$A60+12),0)+IF(Analyse!$E$117="X",INDIRECT("'DATA - økonomi'!U"&amp;4+15*$A60+4*$A60+13),0)+IF(Analyse!$E$129="X",INDIRECT("'DATA - økonomi'!U"&amp;4+15*$A60+4*$A60+14),0)</f>
        <v>0</v>
      </c>
      <c r="V60" s="42">
        <f ca="1">IF(Analyse!$E$3="X",INDIRECT("'DATA - økonomi'!V"&amp;4+15*$A60+4*$A60+0),0)+IF(Analyse!$E$4="X",INDIRECT("'DATA - økonomi'!V"&amp;4+15*$A60+4*$A60+1),0)+IF(Analyse!$E$104="X",INDIRECT("'DATA - økonomi'!V"&amp;4+15*$A60+4*$A60+2),0)+IF(Analyse!$E$105="X",INDIRECT("'DATA - økonomi'!V"&amp;4+15*$A60+4*$A60+3),0)+IF(Analyse!$E$106="X",INDIRECT("'DATA - økonomi'!V"&amp;4+15*$A60+4*$A60+4),0)+IF(Analyse!$E$107="X",INDIRECT("'DATA - økonomi'!V"&amp;4+15*$A60+4*$A60+5),0)+IF(Analyse!$E$108="X",INDIRECT("'DATA - økonomi'!V"&amp;4+15*$A60+4*$A60+6),0)+IF(Analyse!$E$109="X",INDIRECT("'DATA - økonomi'!V"&amp;4+15*$A60+4*$A60+7),0)+IF(Analyse!$E$110="X",INDIRECT("'DATA - økonomi'!V"&amp;4+15*$A60+4*$A60+8),0)+IF(Analyse!$E$111="X",INDIRECT("'DATA - økonomi'!V"&amp;4+15*$A60+4*$A60+9),0)+IF(Analyse!$E$112="X",INDIRECT("'DATA - økonomi'!V"&amp;4+15*$A60+4*$A60+10),0)+IF(Analyse!$E$115="X",INDIRECT("'DATA - økonomi'!V"&amp;4+15*$A60+4*$A60+11),0)+IF(Analyse!$E$116="X",INDIRECT("'DATA - økonomi'!V"&amp;4+15*$A60+4*$A60+12),0)+IF(Analyse!$E$117="X",INDIRECT("'DATA - økonomi'!V"&amp;4+15*$A60+4*$A60+13),0)+IF(Analyse!$E$129="X",INDIRECT("'DATA - økonomi'!V"&amp;4+15*$A60+4*$A60+14),0)</f>
        <v>0</v>
      </c>
      <c r="W60" s="42">
        <f ca="1">IF(Analyse!$E$3="X",INDIRECT("'DATA - økonomi'!W"&amp;4+15*$A60+4*$A60+0),0)+IF(Analyse!$E$4="X",INDIRECT("'DATA - økonomi'!W"&amp;4+15*$A60+4*$A60+1),0)+IF(Analyse!$E$104="X",INDIRECT("'DATA - økonomi'!W"&amp;4+15*$A60+4*$A60+2),0)+IF(Analyse!$E$105="X",INDIRECT("'DATA - økonomi'!W"&amp;4+15*$A60+4*$A60+3),0)+IF(Analyse!$E$106="X",INDIRECT("'DATA - økonomi'!W"&amp;4+15*$A60+4*$A60+4),0)+IF(Analyse!$E$107="X",INDIRECT("'DATA - økonomi'!W"&amp;4+15*$A60+4*$A60+5),0)+IF(Analyse!$E$108="X",INDIRECT("'DATA - økonomi'!W"&amp;4+15*$A60+4*$A60+6),0)+IF(Analyse!$E$109="X",INDIRECT("'DATA - økonomi'!W"&amp;4+15*$A60+4*$A60+7),0)+IF(Analyse!$E$110="X",INDIRECT("'DATA - økonomi'!W"&amp;4+15*$A60+4*$A60+8),0)+IF(Analyse!$E$111="X",INDIRECT("'DATA - økonomi'!W"&amp;4+15*$A60+4*$A60+9),0)+IF(Analyse!$E$112="X",INDIRECT("'DATA - økonomi'!W"&amp;4+15*$A60+4*$A60+10),0)+IF(Analyse!$E$115="X",INDIRECT("'DATA - økonomi'!W"&amp;4+15*$A60+4*$A60+11),0)+IF(Analyse!$E$116="X",INDIRECT("'DATA - økonomi'!W"&amp;4+15*$A60+4*$A60+12),0)+IF(Analyse!$E$117="X",INDIRECT("'DATA - økonomi'!W"&amp;4+15*$A60+4*$A60+13),0)+IF(Analyse!$E$129="X",INDIRECT("'DATA - økonomi'!W"&amp;4+15*$A60+4*$A60+14),0)</f>
        <v>0</v>
      </c>
      <c r="X60" s="42">
        <f ca="1">IF(Analyse!$E$3="X",INDIRECT("'DATA - økonomi'!X"&amp;4+15*$A60+4*$A60+0),0)+IF(Analyse!$E$4="X",INDIRECT("'DATA - økonomi'!X"&amp;4+15*$A60+4*$A60+1),0)+IF(Analyse!$E$104="X",INDIRECT("'DATA - økonomi'!X"&amp;4+15*$A60+4*$A60+2),0)+IF(Analyse!$E$105="X",INDIRECT("'DATA - økonomi'!X"&amp;4+15*$A60+4*$A60+3),0)+IF(Analyse!$E$106="X",INDIRECT("'DATA - økonomi'!X"&amp;4+15*$A60+4*$A60+4),0)+IF(Analyse!$E$107="X",INDIRECT("'DATA - økonomi'!X"&amp;4+15*$A60+4*$A60+5),0)+IF(Analyse!$E$108="X",INDIRECT("'DATA - økonomi'!X"&amp;4+15*$A60+4*$A60+6),0)+IF(Analyse!$E$109="X",INDIRECT("'DATA - økonomi'!X"&amp;4+15*$A60+4*$A60+7),0)+IF(Analyse!$E$110="X",INDIRECT("'DATA - økonomi'!X"&amp;4+15*$A60+4*$A60+8),0)+IF(Analyse!$E$111="X",INDIRECT("'DATA - økonomi'!X"&amp;4+15*$A60+4*$A60+9),0)+IF(Analyse!$E$112="X",INDIRECT("'DATA - økonomi'!X"&amp;4+15*$A60+4*$A60+10),0)+IF(Analyse!$E$115="X",INDIRECT("'DATA - økonomi'!X"&amp;4+15*$A60+4*$A60+11),0)+IF(Analyse!$E$116="X",INDIRECT("'DATA - økonomi'!X"&amp;4+15*$A60+4*$A60+12),0)+IF(Analyse!$E$117="X",INDIRECT("'DATA - økonomi'!X"&amp;4+15*$A60+4*$A60+13),0)+IF(Analyse!$E$129="X",INDIRECT("'DATA - økonomi'!X"&amp;4+15*$A60+4*$A60+14),0)</f>
        <v>0</v>
      </c>
      <c r="Y60" s="42">
        <f ca="1">IF(Analyse!$E$3="X",INDIRECT("'DATA - økonomi'!Y"&amp;4+15*$A60+4*$A60+0),0)+IF(Analyse!$E$4="X",INDIRECT("'DATA - økonomi'!Y"&amp;4+15*$A60+4*$A60+1),0)+IF(Analyse!$E$104="X",INDIRECT("'DATA - økonomi'!Y"&amp;4+15*$A60+4*$A60+2),0)+IF(Analyse!$E$105="X",INDIRECT("'DATA - økonomi'!Y"&amp;4+15*$A60+4*$A60+3),0)+IF(Analyse!$E$106="X",INDIRECT("'DATA - økonomi'!Y"&amp;4+15*$A60+4*$A60+4),0)+IF(Analyse!$E$107="X",INDIRECT("'DATA - økonomi'!Y"&amp;4+15*$A60+4*$A60+5),0)+IF(Analyse!$E$108="X",INDIRECT("'DATA - økonomi'!Y"&amp;4+15*$A60+4*$A60+6),0)+IF(Analyse!$E$109="X",INDIRECT("'DATA - økonomi'!Y"&amp;4+15*$A60+4*$A60+7),0)+IF(Analyse!$E$110="X",INDIRECT("'DATA - økonomi'!Y"&amp;4+15*$A60+4*$A60+8),0)+IF(Analyse!$E$111="X",INDIRECT("'DATA - økonomi'!Y"&amp;4+15*$A60+4*$A60+9),0)+IF(Analyse!$E$112="X",INDIRECT("'DATA - økonomi'!Y"&amp;4+15*$A60+4*$A60+10),0)+IF(Analyse!$E$115="X",INDIRECT("'DATA - økonomi'!Y"&amp;4+15*$A60+4*$A60+11),0)+IF(Analyse!$E$116="X",INDIRECT("'DATA - økonomi'!Y"&amp;4+15*$A60+4*$A60+12),0)+IF(Analyse!$E$117="X",INDIRECT("'DATA - økonomi'!Y"&amp;4+15*$A60+4*$A60+13),0)+IF(Analyse!$E$129="X",INDIRECT("'DATA - økonomi'!Y"&amp;4+15*$A60+4*$A60+14),0)</f>
        <v>0</v>
      </c>
      <c r="Z60" s="42">
        <f ca="1">IF(Analyse!$E$3="X",INDIRECT("'DATA - økonomi'!Z"&amp;4+15*$A60+4*$A60+0),0)+IF(Analyse!$E$4="X",INDIRECT("'DATA - økonomi'!Z"&amp;4+15*$A60+4*$A60+1),0)+IF(Analyse!$E$104="X",INDIRECT("'DATA - økonomi'!Z"&amp;4+15*$A60+4*$A60+2),0)+IF(Analyse!$E$105="X",INDIRECT("'DATA - økonomi'!Z"&amp;4+15*$A60+4*$A60+3),0)+IF(Analyse!$E$106="X",INDIRECT("'DATA - økonomi'!Z"&amp;4+15*$A60+4*$A60+4),0)+IF(Analyse!$E$107="X",INDIRECT("'DATA - økonomi'!Z"&amp;4+15*$A60+4*$A60+5),0)+IF(Analyse!$E$108="X",INDIRECT("'DATA - økonomi'!Z"&amp;4+15*$A60+4*$A60+6),0)+IF(Analyse!$E$109="X",INDIRECT("'DATA - økonomi'!Z"&amp;4+15*$A60+4*$A60+7),0)+IF(Analyse!$E$110="X",INDIRECT("'DATA - økonomi'!Z"&amp;4+15*$A60+4*$A60+8),0)+IF(Analyse!$E$111="X",INDIRECT("'DATA - økonomi'!Z"&amp;4+15*$A60+4*$A60+9),0)+IF(Analyse!$E$112="X",INDIRECT("'DATA - økonomi'!Z"&amp;4+15*$A60+4*$A60+10),0)+IF(Analyse!$E$115="X",INDIRECT("'DATA - økonomi'!Z"&amp;4+15*$A60+4*$A60+11),0)+IF(Analyse!$E$116="X",INDIRECT("'DATA - økonomi'!Z"&amp;4+15*$A60+4*$A60+12),0)+IF(Analyse!$E$117="X",INDIRECT("'DATA - økonomi'!Z"&amp;4+15*$A60+4*$A60+13),0)+IF(Analyse!$E$129="X",INDIRECT("'DATA - økonomi'!Z"&amp;4+15*$A60+4*$A60+14),0)</f>
        <v>0</v>
      </c>
      <c r="AA60" s="36"/>
      <c r="AB60" s="41" t="s">
        <v>68</v>
      </c>
      <c r="AC60" s="42">
        <f ca="1">IF(Analyse!$E$3="X",INDIRECT("'DATA - økonomi'!AC"&amp;4+15*$A60+4*$A60+0),0)+IF(Analyse!$E$4="X",INDIRECT("'DATA - økonomi'!AC"&amp;4+15*$A60+4*$A60+1),0)+IF(Analyse!$E$104="X",INDIRECT("'DATA - økonomi'!AC"&amp;4+15*$A60+4*$A60+2),0)+IF(Analyse!$E$105="X",INDIRECT("'DATA - økonomi'!AC"&amp;4+15*$A60+4*$A60+3),0)+IF(Analyse!$E$106="X",INDIRECT("'DATA - økonomi'!AC"&amp;4+15*$A60+4*$A60+4),0)+IF(Analyse!$E$107="X",INDIRECT("'DATA - økonomi'!AC"&amp;4+15*$A60+4*$A60+5),0)+IF(Analyse!$E$108="X",INDIRECT("'DATA - økonomi'!AC"&amp;4+15*$A60+4*$A60+6),0)+IF(Analyse!$E$109="X",INDIRECT("'DATA - økonomi'!AC"&amp;4+15*$A60+4*$A60+7),0)+IF(Analyse!$E$110="X",INDIRECT("'DATA - økonomi'!AC"&amp;4+15*$A60+4*$A60+8),0)+IF(Analyse!$E$111="X",INDIRECT("'DATA - økonomi'!AC"&amp;4+15*$A60+4*$A60+9),0)+IF(Analyse!$E$112="X",INDIRECT("'DATA - økonomi'!AC"&amp;4+15*$A60+4*$A60+10),0)+IF(Analyse!$E$115="X",INDIRECT("'DATA - økonomi'!AC"&amp;4+15*$A60+4*$A60+11),0)+IF(Analyse!$E$116="X",INDIRECT("'DATA - økonomi'!AC"&amp;4+15*$A60+4*$A60+12),0)+IF(Analyse!$E$117="X",INDIRECT("'DATA - økonomi'!AC"&amp;4+15*$A60+4*$A60+13),0)+IF(Analyse!$E$129="X",INDIRECT("'DATA - økonomi'!AC"&amp;4+15*$A60+4*$A60+14),0)</f>
        <v>0</v>
      </c>
      <c r="AD60" s="42">
        <f ca="1">IF(Analyse!$E$3="X",INDIRECT("'DATA - økonomi'!AD"&amp;4+15*$A60+4*$A60+0),0)+IF(Analyse!$E$4="X",INDIRECT("'DATA - økonomi'!AD"&amp;4+15*$A60+4*$A60+1),0)+IF(Analyse!$E$104="X",INDIRECT("'DATA - økonomi'!AD"&amp;4+15*$A60+4*$A60+2),0)+IF(Analyse!$E$105="X",INDIRECT("'DATA - økonomi'!AD"&amp;4+15*$A60+4*$A60+3),0)+IF(Analyse!$E$106="X",INDIRECT("'DATA - økonomi'!AD"&amp;4+15*$A60+4*$A60+4),0)+IF(Analyse!$E$107="X",INDIRECT("'DATA - økonomi'!AD"&amp;4+15*$A60+4*$A60+5),0)+IF(Analyse!$E$108="X",INDIRECT("'DATA - økonomi'!AD"&amp;4+15*$A60+4*$A60+6),0)+IF(Analyse!$E$109="X",INDIRECT("'DATA - økonomi'!AD"&amp;4+15*$A60+4*$A60+7),0)+IF(Analyse!$E$110="X",INDIRECT("'DATA - økonomi'!AD"&amp;4+15*$A60+4*$A60+8),0)+IF(Analyse!$E$111="X",INDIRECT("'DATA - økonomi'!AD"&amp;4+15*$A60+4*$A60+9),0)+IF(Analyse!$E$112="X",INDIRECT("'DATA - økonomi'!AD"&amp;4+15*$A60+4*$A60+10),0)+IF(Analyse!$E$115="X",INDIRECT("'DATA - økonomi'!AD"&amp;4+15*$A60+4*$A60+11),0)+IF(Analyse!$E$116="X",INDIRECT("'DATA - økonomi'!AD"&amp;4+15*$A60+4*$A60+12),0)+IF(Analyse!$E$117="X",INDIRECT("'DATA - økonomi'!AD"&amp;4+15*$A60+4*$A60+13),0)+IF(Analyse!$E$129="X",INDIRECT("'DATA - økonomi'!AD"&amp;4+15*$A60+4*$A60+14),0)</f>
        <v>0</v>
      </c>
      <c r="AE60" s="42">
        <f ca="1">IF(Analyse!$E$3="X",INDIRECT("'DATA - økonomi'!AE"&amp;4+15*$A60+4*$A60+0),0)+IF(Analyse!$E$4="X",INDIRECT("'DATA - økonomi'!AE"&amp;4+15*$A60+4*$A60+1),0)+IF(Analyse!$E$104="X",INDIRECT("'DATA - økonomi'!AE"&amp;4+15*$A60+4*$A60+2),0)+IF(Analyse!$E$105="X",INDIRECT("'DATA - økonomi'!AE"&amp;4+15*$A60+4*$A60+3),0)+IF(Analyse!$E$106="X",INDIRECT("'DATA - økonomi'!AE"&amp;4+15*$A60+4*$A60+4),0)+IF(Analyse!$E$107="X",INDIRECT("'DATA - økonomi'!AE"&amp;4+15*$A60+4*$A60+5),0)+IF(Analyse!$E$108="X",INDIRECT("'DATA - økonomi'!AE"&amp;4+15*$A60+4*$A60+6),0)+IF(Analyse!$E$109="X",INDIRECT("'DATA - økonomi'!AE"&amp;4+15*$A60+4*$A60+7),0)+IF(Analyse!$E$110="X",INDIRECT("'DATA - økonomi'!AE"&amp;4+15*$A60+4*$A60+8),0)+IF(Analyse!$E$111="X",INDIRECT("'DATA - økonomi'!AE"&amp;4+15*$A60+4*$A60+9),0)+IF(Analyse!$E$112="X",INDIRECT("'DATA - økonomi'!AE"&amp;4+15*$A60+4*$A60+10),0)+IF(Analyse!$E$115="X",INDIRECT("'DATA - økonomi'!AE"&amp;4+15*$A60+4*$A60+11),0)+IF(Analyse!$E$116="X",INDIRECT("'DATA - økonomi'!AE"&amp;4+15*$A60+4*$A60+12),0)+IF(Analyse!$E$117="X",INDIRECT("'DATA - økonomi'!AE"&amp;4+15*$A60+4*$A60+13),0)+IF(Analyse!$E$129="X",INDIRECT("'DATA - økonomi'!AE"&amp;4+15*$A60+4*$A60+14),0)</f>
        <v>0</v>
      </c>
      <c r="AF60" s="42">
        <f ca="1">IF(Analyse!$E$3="X",INDIRECT("'DATA - økonomi'!AF"&amp;4+15*$A60+4*$A60+0),0)+IF(Analyse!$E$4="X",INDIRECT("'DATA - økonomi'!AF"&amp;4+15*$A60+4*$A60+1),0)+IF(Analyse!$E$104="X",INDIRECT("'DATA - økonomi'!AF"&amp;4+15*$A60+4*$A60+2),0)+IF(Analyse!$E$105="X",INDIRECT("'DATA - økonomi'!AF"&amp;4+15*$A60+4*$A60+3),0)+IF(Analyse!$E$106="X",INDIRECT("'DATA - økonomi'!AF"&amp;4+15*$A60+4*$A60+4),0)+IF(Analyse!$E$107="X",INDIRECT("'DATA - økonomi'!AF"&amp;4+15*$A60+4*$A60+5),0)+IF(Analyse!$E$108="X",INDIRECT("'DATA - økonomi'!AF"&amp;4+15*$A60+4*$A60+6),0)+IF(Analyse!$E$109="X",INDIRECT("'DATA - økonomi'!AF"&amp;4+15*$A60+4*$A60+7),0)+IF(Analyse!$E$110="X",INDIRECT("'DATA - økonomi'!AF"&amp;4+15*$A60+4*$A60+8),0)+IF(Analyse!$E$111="X",INDIRECT("'DATA - økonomi'!AF"&amp;4+15*$A60+4*$A60+9),0)+IF(Analyse!$E$112="X",INDIRECT("'DATA - økonomi'!AF"&amp;4+15*$A60+4*$A60+10),0)+IF(Analyse!$E$115="X",INDIRECT("'DATA - økonomi'!AF"&amp;4+15*$A60+4*$A60+11),0)+IF(Analyse!$E$116="X",INDIRECT("'DATA - økonomi'!AF"&amp;4+15*$A60+4*$A60+12),0)+IF(Analyse!$E$117="X",INDIRECT("'DATA - økonomi'!AF"&amp;4+15*$A60+4*$A60+13),0)+IF(Analyse!$E$129="X",INDIRECT("'DATA - økonomi'!AF"&amp;4+15*$A60+4*$A60+14),0)</f>
        <v>0</v>
      </c>
      <c r="AG60" s="42">
        <f ca="1">IF(Analyse!$E$3="X",INDIRECT("'DATA - økonomi'!AG"&amp;4+15*$A60+4*$A60+0),0)+IF(Analyse!$E$4="X",INDIRECT("'DATA - økonomi'!AG"&amp;4+15*$A60+4*$A60+1),0)+IF(Analyse!$E$104="X",INDIRECT("'DATA - økonomi'!AG"&amp;4+15*$A60+4*$A60+2),0)+IF(Analyse!$E$105="X",INDIRECT("'DATA - økonomi'!AG"&amp;4+15*$A60+4*$A60+3),0)+IF(Analyse!$E$106="X",INDIRECT("'DATA - økonomi'!AG"&amp;4+15*$A60+4*$A60+4),0)+IF(Analyse!$E$107="X",INDIRECT("'DATA - økonomi'!AG"&amp;4+15*$A60+4*$A60+5),0)+IF(Analyse!$E$108="X",INDIRECT("'DATA - økonomi'!AG"&amp;4+15*$A60+4*$A60+6),0)+IF(Analyse!$E$109="X",INDIRECT("'DATA - økonomi'!AG"&amp;4+15*$A60+4*$A60+7),0)+IF(Analyse!$E$110="X",INDIRECT("'DATA - økonomi'!AG"&amp;4+15*$A60+4*$A60+8),0)+IF(Analyse!$E$111="X",INDIRECT("'DATA - økonomi'!AG"&amp;4+15*$A60+4*$A60+9),0)+IF(Analyse!$E$112="X",INDIRECT("'DATA - økonomi'!AG"&amp;4+15*$A60+4*$A60+10),0)+IF(Analyse!$E$115="X",INDIRECT("'DATA - økonomi'!AG"&amp;4+15*$A60+4*$A60+11),0)+IF(Analyse!$E$116="X",INDIRECT("'DATA - økonomi'!AG"&amp;4+15*$A60+4*$A60+12),0)+IF(Analyse!$E$117="X",INDIRECT("'DATA - økonomi'!AG"&amp;4+15*$A60+4*$A60+13),0)+IF(Analyse!$E$129="X",INDIRECT("'DATA - økonomi'!AG"&amp;4+15*$A60+4*$A60+14),0)</f>
        <v>0</v>
      </c>
      <c r="AH60" s="42">
        <f ca="1">IF(Analyse!$E$3="X",INDIRECT("'DATA - økonomi'!AH"&amp;4+15*$A60+4*$A60+0),0)+IF(Analyse!$E$4="X",INDIRECT("'DATA - økonomi'!AH"&amp;4+15*$A60+4*$A60+1),0)+IF(Analyse!$E$104="X",INDIRECT("'DATA - økonomi'!AH"&amp;4+15*$A60+4*$A60+2),0)+IF(Analyse!$E$105="X",INDIRECT("'DATA - økonomi'!AH"&amp;4+15*$A60+4*$A60+3),0)+IF(Analyse!$E$106="X",INDIRECT("'DATA - økonomi'!AH"&amp;4+15*$A60+4*$A60+4),0)+IF(Analyse!$E$107="X",INDIRECT("'DATA - økonomi'!AH"&amp;4+15*$A60+4*$A60+5),0)+IF(Analyse!$E$108="X",INDIRECT("'DATA - økonomi'!AH"&amp;4+15*$A60+4*$A60+6),0)+IF(Analyse!$E$109="X",INDIRECT("'DATA - økonomi'!AH"&amp;4+15*$A60+4*$A60+7),0)+IF(Analyse!$E$110="X",INDIRECT("'DATA - økonomi'!AH"&amp;4+15*$A60+4*$A60+8),0)+IF(Analyse!$E$111="X",INDIRECT("'DATA - økonomi'!AH"&amp;4+15*$A60+4*$A60+9),0)+IF(Analyse!$E$112="X",INDIRECT("'DATA - økonomi'!AH"&amp;4+15*$A60+4*$A60+10),0)+IF(Analyse!$E$115="X",INDIRECT("'DATA - økonomi'!AH"&amp;4+15*$A60+4*$A60+11),0)+IF(Analyse!$E$116="X",INDIRECT("'DATA - økonomi'!AH"&amp;4+15*$A60+4*$A60+12),0)+IF(Analyse!$E$117="X",INDIRECT("'DATA - økonomi'!AH"&amp;4+15*$A60+4*$A60+13),0)+IF(Analyse!$E$129="X",INDIRECT("'DATA - økonomi'!AH"&amp;4+15*$A60+4*$A60+14),0)</f>
        <v>0</v>
      </c>
      <c r="AI60" s="42">
        <f ca="1">IF(Analyse!$E$3="X",INDIRECT("'DATA - økonomi'!AI"&amp;4+15*$A60+4*$A60+0),0)+IF(Analyse!$E$4="X",INDIRECT("'DATA - økonomi'!AI"&amp;4+15*$A60+4*$A60+1),0)+IF(Analyse!$E$104="X",INDIRECT("'DATA - økonomi'!AI"&amp;4+15*$A60+4*$A60+2),0)+IF(Analyse!$E$105="X",INDIRECT("'DATA - økonomi'!AI"&amp;4+15*$A60+4*$A60+3),0)+IF(Analyse!$E$106="X",INDIRECT("'DATA - økonomi'!AI"&amp;4+15*$A60+4*$A60+4),0)+IF(Analyse!$E$107="X",INDIRECT("'DATA - økonomi'!AI"&amp;4+15*$A60+4*$A60+5),0)+IF(Analyse!$E$108="X",INDIRECT("'DATA - økonomi'!AI"&amp;4+15*$A60+4*$A60+6),0)+IF(Analyse!$E$109="X",INDIRECT("'DATA - økonomi'!AI"&amp;4+15*$A60+4*$A60+7),0)+IF(Analyse!$E$110="X",INDIRECT("'DATA - økonomi'!AI"&amp;4+15*$A60+4*$A60+8),0)+IF(Analyse!$E$111="X",INDIRECT("'DATA - økonomi'!AI"&amp;4+15*$A60+4*$A60+9),0)+IF(Analyse!$E$112="X",INDIRECT("'DATA - økonomi'!AI"&amp;4+15*$A60+4*$A60+10),0)+IF(Analyse!$E$115="X",INDIRECT("'DATA - økonomi'!AI"&amp;4+15*$A60+4*$A60+11),0)+IF(Analyse!$E$116="X",INDIRECT("'DATA - økonomi'!AI"&amp;4+15*$A60+4*$A60+12),0)+IF(Analyse!$E$117="X",INDIRECT("'DATA - økonomi'!AI"&amp;4+15*$A60+4*$A60+13),0)+IF(Analyse!$E$129="X",INDIRECT("'DATA - økonomi'!AI"&amp;4+15*$A60+4*$A60+14),0)</f>
        <v>0</v>
      </c>
      <c r="AJ60" s="42">
        <f ca="1">IF(Analyse!$E$3="X",INDIRECT("'DATA - økonomi'!AJ"&amp;4+15*$A60+4*$A60+0),0)+IF(Analyse!$E$4="X",INDIRECT("'DATA - økonomi'!AJ"&amp;4+15*$A60+4*$A60+1),0)+IF(Analyse!$E$104="X",INDIRECT("'DATA - økonomi'!AJ"&amp;4+15*$A60+4*$A60+2),0)+IF(Analyse!$E$105="X",INDIRECT("'DATA - økonomi'!AJ"&amp;4+15*$A60+4*$A60+3),0)+IF(Analyse!$E$106="X",INDIRECT("'DATA - økonomi'!AJ"&amp;4+15*$A60+4*$A60+4),0)+IF(Analyse!$E$107="X",INDIRECT("'DATA - økonomi'!AJ"&amp;4+15*$A60+4*$A60+5),0)+IF(Analyse!$E$108="X",INDIRECT("'DATA - økonomi'!AJ"&amp;4+15*$A60+4*$A60+6),0)+IF(Analyse!$E$109="X",INDIRECT("'DATA - økonomi'!AJ"&amp;4+15*$A60+4*$A60+7),0)+IF(Analyse!$E$110="X",INDIRECT("'DATA - økonomi'!AJ"&amp;4+15*$A60+4*$A60+8),0)+IF(Analyse!$E$111="X",INDIRECT("'DATA - økonomi'!AJ"&amp;4+15*$A60+4*$A60+9),0)+IF(Analyse!$E$112="X",INDIRECT("'DATA - økonomi'!AJ"&amp;4+15*$A60+4*$A60+10),0)+IF(Analyse!$E$115="X",INDIRECT("'DATA - økonomi'!AJ"&amp;4+15*$A60+4*$A60+11),0)+IF(Analyse!$E$116="X",INDIRECT("'DATA - økonomi'!AJ"&amp;4+15*$A60+4*$A60+12),0)+IF(Analyse!$E$117="X",INDIRECT("'DATA - økonomi'!AJ"&amp;4+15*$A60+4*$A60+13),0)+IF(Analyse!$E$129="X",INDIRECT("'DATA - økonomi'!AJ"&amp;4+15*$A60+4*$A60+14),0)</f>
        <v>0</v>
      </c>
      <c r="AK60" s="42">
        <f ca="1">IF(Analyse!$E$3="X",INDIRECT("'DATA - økonomi'!AK"&amp;4+15*$A60+4*$A60+0),0)+IF(Analyse!$E$4="X",INDIRECT("'DATA - økonomi'!AK"&amp;4+15*$A60+4*$A60+1),0)+IF(Analyse!$E$104="X",INDIRECT("'DATA - økonomi'!AK"&amp;4+15*$A60+4*$A60+2),0)+IF(Analyse!$E$105="X",INDIRECT("'DATA - økonomi'!AK"&amp;4+15*$A60+4*$A60+3),0)+IF(Analyse!$E$106="X",INDIRECT("'DATA - økonomi'!AK"&amp;4+15*$A60+4*$A60+4),0)+IF(Analyse!$E$107="X",INDIRECT("'DATA - økonomi'!AK"&amp;4+15*$A60+4*$A60+5),0)+IF(Analyse!$E$108="X",INDIRECT("'DATA - økonomi'!AK"&amp;4+15*$A60+4*$A60+6),0)+IF(Analyse!$E$109="X",INDIRECT("'DATA - økonomi'!AK"&amp;4+15*$A60+4*$A60+7),0)+IF(Analyse!$E$110="X",INDIRECT("'DATA - økonomi'!AK"&amp;4+15*$A60+4*$A60+8),0)+IF(Analyse!$E$111="X",INDIRECT("'DATA - økonomi'!AK"&amp;4+15*$A60+4*$A60+9),0)+IF(Analyse!$E$112="X",INDIRECT("'DATA - økonomi'!AK"&amp;4+15*$A60+4*$A60+10),0)+IF(Analyse!$E$115="X",INDIRECT("'DATA - økonomi'!AK"&amp;4+15*$A60+4*$A60+11),0)+IF(Analyse!$E$116="X",INDIRECT("'DATA - økonomi'!AK"&amp;4+15*$A60+4*$A60+12),0)+IF(Analyse!$E$117="X",INDIRECT("'DATA - økonomi'!AK"&amp;4+15*$A60+4*$A60+13),0)+IF(Analyse!$E$129="X",INDIRECT("'DATA - økonomi'!AK"&amp;4+15*$A60+4*$A60+14),0)</f>
        <v>0</v>
      </c>
      <c r="AL60" s="42">
        <f ca="1">IF(Analyse!$E$3="X",INDIRECT("'DATA - økonomi'!AL"&amp;4+15*$A60+4*$A60+0),0)+IF(Analyse!$E$4="X",INDIRECT("'DATA - økonomi'!AL"&amp;4+15*$A60+4*$A60+1),0)+IF(Analyse!$E$104="X",INDIRECT("'DATA - økonomi'!AL"&amp;4+15*$A60+4*$A60+2),0)+IF(Analyse!$E$105="X",INDIRECT("'DATA - økonomi'!AL"&amp;4+15*$A60+4*$A60+3),0)+IF(Analyse!$E$106="X",INDIRECT("'DATA - økonomi'!AL"&amp;4+15*$A60+4*$A60+4),0)+IF(Analyse!$E$107="X",INDIRECT("'DATA - økonomi'!AL"&amp;4+15*$A60+4*$A60+5),0)+IF(Analyse!$E$108="X",INDIRECT("'DATA - økonomi'!AL"&amp;4+15*$A60+4*$A60+6),0)+IF(Analyse!$E$109="X",INDIRECT("'DATA - økonomi'!AL"&amp;4+15*$A60+4*$A60+7),0)+IF(Analyse!$E$110="X",INDIRECT("'DATA - økonomi'!AL"&amp;4+15*$A60+4*$A60+8),0)+IF(Analyse!$E$111="X",INDIRECT("'DATA - økonomi'!AL"&amp;4+15*$A60+4*$A60+9),0)+IF(Analyse!$E$112="X",INDIRECT("'DATA - økonomi'!AL"&amp;4+15*$A60+4*$A60+10),0)+IF(Analyse!$E$115="X",INDIRECT("'DATA - økonomi'!AL"&amp;4+15*$A60+4*$A60+11),0)+IF(Analyse!$E$116="X",INDIRECT("'DATA - økonomi'!AL"&amp;4+15*$A60+4*$A60+12),0)+IF(Analyse!$E$117="X",INDIRECT("'DATA - økonomi'!AL"&amp;4+15*$A60+4*$A60+13),0)+IF(Analyse!$E$129="X",INDIRECT("'DATA - økonomi'!AL"&amp;4+15*$A60+4*$A60+14),0)</f>
        <v>0</v>
      </c>
      <c r="AM60" s="36"/>
      <c r="AN60" s="41" t="s">
        <v>68</v>
      </c>
      <c r="AO60" s="42">
        <f t="shared" ca="1" si="10"/>
        <v>25982.487000000001</v>
      </c>
      <c r="AP60" s="42">
        <f t="shared" ca="1" si="11"/>
        <v>25929.288000000004</v>
      </c>
      <c r="AQ60" s="42">
        <f t="shared" ca="1" si="12"/>
        <v>25982.487000000001</v>
      </c>
      <c r="AR60" s="42">
        <f t="shared" ca="1" si="13"/>
        <v>25929.288000000004</v>
      </c>
      <c r="AS60" s="42">
        <f t="shared" ca="1" si="14"/>
        <v>25828.141999999996</v>
      </c>
      <c r="AT60" s="42">
        <f t="shared" ca="1" si="15"/>
        <v>25826.303</v>
      </c>
      <c r="AU60" s="42">
        <f t="shared" ca="1" si="16"/>
        <v>25702.326000000001</v>
      </c>
      <c r="AV60" s="42">
        <f t="shared" ca="1" si="17"/>
        <v>25654.125</v>
      </c>
      <c r="AW60" s="42">
        <f t="shared" ca="1" si="18"/>
        <v>25401.22</v>
      </c>
      <c r="AX60" s="42">
        <f t="shared" ca="1" si="19"/>
        <v>25163.599999999999</v>
      </c>
      <c r="AY60" s="36"/>
    </row>
    <row r="61" spans="1:51" x14ac:dyDescent="0.25">
      <c r="A61" s="38">
        <v>57</v>
      </c>
      <c r="B61" s="41" t="s">
        <v>69</v>
      </c>
      <c r="C61" s="42">
        <f ca="1">IF(Analyse!$E$3="X",INDIRECT("'DATA - økonomi'!C"&amp;4+15*$A61+4*$A61+0),0)+IF(Analyse!$E$4="X",INDIRECT("'DATA - økonomi'!C"&amp;4+15*$A61+4*$A61+1),0)+IF(Analyse!$E$104="X",INDIRECT("'DATA - økonomi'!C"&amp;4+15*$A61+4*$A61+2),0)+IF(Analyse!$E$105="X",INDIRECT("'DATA - økonomi'!C"&amp;4+15*$A61+4*$A61+3),0)+IF(Analyse!$E$106="X",INDIRECT("'DATA - økonomi'!C"&amp;4+15*$A61+4*$A61+4),0)+IF(Analyse!$E$107="X",INDIRECT("'DATA - økonomi'!C"&amp;4+15*$A61+4*$A61+5),0)+IF(Analyse!$E$108="X",INDIRECT("'DATA - økonomi'!C"&amp;4+15*$A61+4*$A61+6),0)+IF(Analyse!$E$109="X",INDIRECT("'DATA - økonomi'!C"&amp;4+15*$A61+4*$A61+7),0)+IF(Analyse!$E$110="X",INDIRECT("'DATA - økonomi'!C"&amp;4+15*$A61+4*$A61+8),0)+IF(Analyse!$E$111="X",INDIRECT("'DATA - økonomi'!C"&amp;4+15*$A61+4*$A61+9),0)+IF(Analyse!$E$112="X",INDIRECT("'DATA - økonomi'!C"&amp;4+15*$A61+4*$A61+10),0)+IF(Analyse!$E$115="X",INDIRECT("'DATA - økonomi'!C"&amp;4+15*$A61+4*$A61+11),0)+IF(Analyse!$E$116="X",INDIRECT("'DATA - økonomi'!C"&amp;4+15*$A61+4*$A61+12),0)+IF(Analyse!$E$117="X",INDIRECT("'DATA - økonomi'!C"&amp;4+15*$A61+4*$A61+13),0)+IF(Analyse!$E$129="X",INDIRECT("'DATA - økonomi'!C"&amp;4+15*$A61+4*$A61+14),0)</f>
        <v>0</v>
      </c>
      <c r="D61" s="42">
        <f ca="1">IF(Analyse!$E$3="X",INDIRECT("'DATA - økonomi'!D"&amp;4+15*$A61+4*$A61+0),0)+IF(Analyse!$E$4="X",INDIRECT("'DATA - økonomi'!D"&amp;4+15*$A61+4*$A61+1),0)+IF(Analyse!$E$104="X",INDIRECT("'DATA - økonomi'!D"&amp;4+15*$A61+4*$A61+2),0)+IF(Analyse!$E$105="X",INDIRECT("'DATA - økonomi'!D"&amp;4+15*$A61+4*$A61+3),0)+IF(Analyse!$E$106="X",INDIRECT("'DATA - økonomi'!D"&amp;4+15*$A61+4*$A61+4),0)+IF(Analyse!$E$107="X",INDIRECT("'DATA - økonomi'!D"&amp;4+15*$A61+4*$A61+5),0)+IF(Analyse!$E$108="X",INDIRECT("'DATA - økonomi'!D"&amp;4+15*$A61+4*$A61+6),0)+IF(Analyse!$E$109="X",INDIRECT("'DATA - økonomi'!D"&amp;4+15*$A61+4*$A61+7),0)+IF(Analyse!$E$110="X",INDIRECT("'DATA - økonomi'!D"&amp;4+15*$A61+4*$A61+8),0)+IF(Analyse!$E$111="X",INDIRECT("'DATA - økonomi'!D"&amp;4+15*$A61+4*$A61+9),0)+IF(Analyse!$E$112="X",INDIRECT("'DATA - økonomi'!D"&amp;4+15*$A61+4*$A61+10),0)+IF(Analyse!$E$115="X",INDIRECT("'DATA - økonomi'!D"&amp;4+15*$A61+4*$A61+11),0)+IF(Analyse!$E$116="X",INDIRECT("'DATA - økonomi'!D"&amp;4+15*$A61+4*$A61+12),0)+IF(Analyse!$E$117="X",INDIRECT("'DATA - økonomi'!D"&amp;4+15*$A61+4*$A61+13),0)+IF(Analyse!$E$129="X",INDIRECT("'DATA - økonomi'!D"&amp;4+15*$A61+4*$A61+14),0)</f>
        <v>0</v>
      </c>
      <c r="E61" s="42">
        <f ca="1">IF(Analyse!$E$3="X",INDIRECT("'DATA - økonomi'!E"&amp;4+15*$A61+4*$A61+0),0)+IF(Analyse!$E$4="X",INDIRECT("'DATA - økonomi'!E"&amp;4+15*$A61+4*$A61+1),0)+IF(Analyse!$E$104="X",INDIRECT("'DATA - økonomi'!E"&amp;4+15*$A61+4*$A61+2),0)+IF(Analyse!$E$105="X",INDIRECT("'DATA - økonomi'!E"&amp;4+15*$A61+4*$A61+3),0)+IF(Analyse!$E$106="X",INDIRECT("'DATA - økonomi'!E"&amp;4+15*$A61+4*$A61+4),0)+IF(Analyse!$E$107="X",INDIRECT("'DATA - økonomi'!E"&amp;4+15*$A61+4*$A61+5),0)+IF(Analyse!$E$108="X",INDIRECT("'DATA - økonomi'!E"&amp;4+15*$A61+4*$A61+6),0)+IF(Analyse!$E$109="X",INDIRECT("'DATA - økonomi'!E"&amp;4+15*$A61+4*$A61+7),0)+IF(Analyse!$E$110="X",INDIRECT("'DATA - økonomi'!E"&amp;4+15*$A61+4*$A61+8),0)+IF(Analyse!$E$111="X",INDIRECT("'DATA - økonomi'!E"&amp;4+15*$A61+4*$A61+9),0)+IF(Analyse!$E$112="X",INDIRECT("'DATA - økonomi'!E"&amp;4+15*$A61+4*$A61+10),0)+IF(Analyse!$E$115="X",INDIRECT("'DATA - økonomi'!E"&amp;4+15*$A61+4*$A61+11),0)+IF(Analyse!$E$116="X",INDIRECT("'DATA - økonomi'!E"&amp;4+15*$A61+4*$A61+12),0)+IF(Analyse!$E$117="X",INDIRECT("'DATA - økonomi'!E"&amp;4+15*$A61+4*$A61+13),0)+IF(Analyse!$E$129="X",INDIRECT("'DATA - økonomi'!E"&amp;4+15*$A61+4*$A61+14),0)</f>
        <v>0</v>
      </c>
      <c r="F61" s="42">
        <f ca="1">IF(Analyse!$E$3="X",INDIRECT("'DATA - økonomi'!F"&amp;4+15*$A61+4*$A61+0),0)+IF(Analyse!$E$4="X",INDIRECT("'DATA - økonomi'!F"&amp;4+15*$A61+4*$A61+1),0)+IF(Analyse!$E$104="X",INDIRECT("'DATA - økonomi'!F"&amp;4+15*$A61+4*$A61+2),0)+IF(Analyse!$E$105="X",INDIRECT("'DATA - økonomi'!F"&amp;4+15*$A61+4*$A61+3),0)+IF(Analyse!$E$106="X",INDIRECT("'DATA - økonomi'!F"&amp;4+15*$A61+4*$A61+4),0)+IF(Analyse!$E$107="X",INDIRECT("'DATA - økonomi'!F"&amp;4+15*$A61+4*$A61+5),0)+IF(Analyse!$E$108="X",INDIRECT("'DATA - økonomi'!F"&amp;4+15*$A61+4*$A61+6),0)+IF(Analyse!$E$109="X",INDIRECT("'DATA - økonomi'!F"&amp;4+15*$A61+4*$A61+7),0)+IF(Analyse!$E$110="X",INDIRECT("'DATA - økonomi'!F"&amp;4+15*$A61+4*$A61+8),0)+IF(Analyse!$E$111="X",INDIRECT("'DATA - økonomi'!F"&amp;4+15*$A61+4*$A61+9),0)+IF(Analyse!$E$112="X",INDIRECT("'DATA - økonomi'!F"&amp;4+15*$A61+4*$A61+10),0)+IF(Analyse!$E$115="X",INDIRECT("'DATA - økonomi'!F"&amp;4+15*$A61+4*$A61+11),0)+IF(Analyse!$E$116="X",INDIRECT("'DATA - økonomi'!F"&amp;4+15*$A61+4*$A61+12),0)+IF(Analyse!$E$117="X",INDIRECT("'DATA - økonomi'!F"&amp;4+15*$A61+4*$A61+13),0)+IF(Analyse!$E$129="X",INDIRECT("'DATA - økonomi'!F"&amp;4+15*$A61+4*$A61+14),0)</f>
        <v>0</v>
      </c>
      <c r="G61" s="42">
        <f ca="1">IF(Analyse!$E$3="X",INDIRECT("'DATA - økonomi'!G"&amp;4+15*$A61+4*$A61+0),0)+IF(Analyse!$E$4="X",INDIRECT("'DATA - økonomi'!G"&amp;4+15*$A61+4*$A61+1),0)+IF(Analyse!$E$104="X",INDIRECT("'DATA - økonomi'!G"&amp;4+15*$A61+4*$A61+2),0)+IF(Analyse!$E$105="X",INDIRECT("'DATA - økonomi'!G"&amp;4+15*$A61+4*$A61+3),0)+IF(Analyse!$E$106="X",INDIRECT("'DATA - økonomi'!G"&amp;4+15*$A61+4*$A61+4),0)+IF(Analyse!$E$107="X",INDIRECT("'DATA - økonomi'!G"&amp;4+15*$A61+4*$A61+5),0)+IF(Analyse!$E$108="X",INDIRECT("'DATA - økonomi'!G"&amp;4+15*$A61+4*$A61+6),0)+IF(Analyse!$E$109="X",INDIRECT("'DATA - økonomi'!G"&amp;4+15*$A61+4*$A61+7),0)+IF(Analyse!$E$110="X",INDIRECT("'DATA - økonomi'!G"&amp;4+15*$A61+4*$A61+8),0)+IF(Analyse!$E$111="X",INDIRECT("'DATA - økonomi'!G"&amp;4+15*$A61+4*$A61+9),0)+IF(Analyse!$E$112="X",INDIRECT("'DATA - økonomi'!G"&amp;4+15*$A61+4*$A61+10),0)+IF(Analyse!$E$115="X",INDIRECT("'DATA - økonomi'!G"&amp;4+15*$A61+4*$A61+11),0)+IF(Analyse!$E$116="X",INDIRECT("'DATA - økonomi'!G"&amp;4+15*$A61+4*$A61+12),0)+IF(Analyse!$E$117="X",INDIRECT("'DATA - økonomi'!G"&amp;4+15*$A61+4*$A61+13),0)+IF(Analyse!$E$129="X",INDIRECT("'DATA - økonomi'!G"&amp;4+15*$A61+4*$A61+14),0)</f>
        <v>0</v>
      </c>
      <c r="H61" s="42">
        <f ca="1">IF(Analyse!$E$3="X",INDIRECT("'DATA - økonomi'!H"&amp;4+15*$A61+4*$A61+0),0)+IF(Analyse!$E$4="X",INDIRECT("'DATA - økonomi'!H"&amp;4+15*$A61+4*$A61+1),0)+IF(Analyse!$E$104="X",INDIRECT("'DATA - økonomi'!H"&amp;4+15*$A61+4*$A61+2),0)+IF(Analyse!$E$105="X",INDIRECT("'DATA - økonomi'!H"&amp;4+15*$A61+4*$A61+3),0)+IF(Analyse!$E$106="X",INDIRECT("'DATA - økonomi'!H"&amp;4+15*$A61+4*$A61+4),0)+IF(Analyse!$E$107="X",INDIRECT("'DATA - økonomi'!H"&amp;4+15*$A61+4*$A61+5),0)+IF(Analyse!$E$108="X",INDIRECT("'DATA - økonomi'!H"&amp;4+15*$A61+4*$A61+6),0)+IF(Analyse!$E$109="X",INDIRECT("'DATA - økonomi'!H"&amp;4+15*$A61+4*$A61+7),0)+IF(Analyse!$E$110="X",INDIRECT("'DATA - økonomi'!H"&amp;4+15*$A61+4*$A61+8),0)+IF(Analyse!$E$111="X",INDIRECT("'DATA - økonomi'!H"&amp;4+15*$A61+4*$A61+9),0)+IF(Analyse!$E$112="X",INDIRECT("'DATA - økonomi'!H"&amp;4+15*$A61+4*$A61+10),0)+IF(Analyse!$E$115="X",INDIRECT("'DATA - økonomi'!H"&amp;4+15*$A61+4*$A61+11),0)+IF(Analyse!$E$116="X",INDIRECT("'DATA - økonomi'!H"&amp;4+15*$A61+4*$A61+12),0)+IF(Analyse!$E$117="X",INDIRECT("'DATA - økonomi'!H"&amp;4+15*$A61+4*$A61+13),0)+IF(Analyse!$E$129="X",INDIRECT("'DATA - økonomi'!H"&amp;4+15*$A61+4*$A61+14),0)</f>
        <v>0</v>
      </c>
      <c r="I61" s="42">
        <f ca="1">IF(Analyse!$E$3="X",INDIRECT("'DATA - økonomi'!I"&amp;4+15*$A61+4*$A61+0),0)+IF(Analyse!$E$4="X",INDIRECT("'DATA - økonomi'!I"&amp;4+15*$A61+4*$A61+1),0)+IF(Analyse!$E$104="X",INDIRECT("'DATA - økonomi'!I"&amp;4+15*$A61+4*$A61+2),0)+IF(Analyse!$E$105="X",INDIRECT("'DATA - økonomi'!I"&amp;4+15*$A61+4*$A61+3),0)+IF(Analyse!$E$106="X",INDIRECT("'DATA - økonomi'!I"&amp;4+15*$A61+4*$A61+4),0)+IF(Analyse!$E$107="X",INDIRECT("'DATA - økonomi'!I"&amp;4+15*$A61+4*$A61+5),0)+IF(Analyse!$E$108="X",INDIRECT("'DATA - økonomi'!I"&amp;4+15*$A61+4*$A61+6),0)+IF(Analyse!$E$109="X",INDIRECT("'DATA - økonomi'!I"&amp;4+15*$A61+4*$A61+7),0)+IF(Analyse!$E$110="X",INDIRECT("'DATA - økonomi'!I"&amp;4+15*$A61+4*$A61+8),0)+IF(Analyse!$E$111="X",INDIRECT("'DATA - økonomi'!I"&amp;4+15*$A61+4*$A61+9),0)+IF(Analyse!$E$112="X",INDIRECT("'DATA - økonomi'!I"&amp;4+15*$A61+4*$A61+10),0)+IF(Analyse!$E$115="X",INDIRECT("'DATA - økonomi'!I"&amp;4+15*$A61+4*$A61+11),0)+IF(Analyse!$E$116="X",INDIRECT("'DATA - økonomi'!I"&amp;4+15*$A61+4*$A61+12),0)+IF(Analyse!$E$117="X",INDIRECT("'DATA - økonomi'!I"&amp;4+15*$A61+4*$A61+13),0)+IF(Analyse!$E$129="X",INDIRECT("'DATA - økonomi'!I"&amp;4+15*$A61+4*$A61+14),0)</f>
        <v>0</v>
      </c>
      <c r="J61" s="42">
        <f ca="1">IF(Analyse!$E$3="X",INDIRECT("'DATA - økonomi'!J"&amp;4+15*$A61+4*$A61+0),0)+IF(Analyse!$E$4="X",INDIRECT("'DATA - økonomi'!J"&amp;4+15*$A61+4*$A61+1),0)+IF(Analyse!$E$104="X",INDIRECT("'DATA - økonomi'!J"&amp;4+15*$A61+4*$A61+2),0)+IF(Analyse!$E$105="X",INDIRECT("'DATA - økonomi'!J"&amp;4+15*$A61+4*$A61+3),0)+IF(Analyse!$E$106="X",INDIRECT("'DATA - økonomi'!J"&amp;4+15*$A61+4*$A61+4),0)+IF(Analyse!$E$107="X",INDIRECT("'DATA - økonomi'!J"&amp;4+15*$A61+4*$A61+5),0)+IF(Analyse!$E$108="X",INDIRECT("'DATA - økonomi'!J"&amp;4+15*$A61+4*$A61+6),0)+IF(Analyse!$E$109="X",INDIRECT("'DATA - økonomi'!J"&amp;4+15*$A61+4*$A61+7),0)+IF(Analyse!$E$110="X",INDIRECT("'DATA - økonomi'!J"&amp;4+15*$A61+4*$A61+8),0)+IF(Analyse!$E$111="X",INDIRECT("'DATA - økonomi'!J"&amp;4+15*$A61+4*$A61+9),0)+IF(Analyse!$E$112="X",INDIRECT("'DATA - økonomi'!J"&amp;4+15*$A61+4*$A61+10),0)+IF(Analyse!$E$115="X",INDIRECT("'DATA - økonomi'!J"&amp;4+15*$A61+4*$A61+11),0)+IF(Analyse!$E$116="X",INDIRECT("'DATA - økonomi'!J"&amp;4+15*$A61+4*$A61+12),0)+IF(Analyse!$E$117="X",INDIRECT("'DATA - økonomi'!J"&amp;4+15*$A61+4*$A61+13),0)+IF(Analyse!$E$129="X",INDIRECT("'DATA - økonomi'!J"&amp;4+15*$A61+4*$A61+14),0)</f>
        <v>0</v>
      </c>
      <c r="K61" s="42">
        <f ca="1">IF(Analyse!$E$3="X",INDIRECT("'DATA - økonomi'!K"&amp;4+15*$A61+4*$A61+0),0)+IF(Analyse!$E$4="X",INDIRECT("'DATA - økonomi'!K"&amp;4+15*$A61+4*$A61+1),0)+IF(Analyse!$E$104="X",INDIRECT("'DATA - økonomi'!K"&amp;4+15*$A61+4*$A61+2),0)+IF(Analyse!$E$105="X",INDIRECT("'DATA - økonomi'!K"&amp;4+15*$A61+4*$A61+3),0)+IF(Analyse!$E$106="X",INDIRECT("'DATA - økonomi'!K"&amp;4+15*$A61+4*$A61+4),0)+IF(Analyse!$E$107="X",INDIRECT("'DATA - økonomi'!K"&amp;4+15*$A61+4*$A61+5),0)+IF(Analyse!$E$108="X",INDIRECT("'DATA - økonomi'!K"&amp;4+15*$A61+4*$A61+6),0)+IF(Analyse!$E$109="X",INDIRECT("'DATA - økonomi'!K"&amp;4+15*$A61+4*$A61+7),0)+IF(Analyse!$E$110="X",INDIRECT("'DATA - økonomi'!K"&amp;4+15*$A61+4*$A61+8),0)+IF(Analyse!$E$111="X",INDIRECT("'DATA - økonomi'!K"&amp;4+15*$A61+4*$A61+9),0)+IF(Analyse!$E$112="X",INDIRECT("'DATA - økonomi'!K"&amp;4+15*$A61+4*$A61+10),0)+IF(Analyse!$E$115="X",INDIRECT("'DATA - økonomi'!K"&amp;4+15*$A61+4*$A61+11),0)+IF(Analyse!$E$116="X",INDIRECT("'DATA - økonomi'!K"&amp;4+15*$A61+4*$A61+12),0)+IF(Analyse!$E$117="X",INDIRECT("'DATA - økonomi'!K"&amp;4+15*$A61+4*$A61+13),0)+IF(Analyse!$E$129="X",INDIRECT("'DATA - økonomi'!K"&amp;4+15*$A61+4*$A61+14),0)</f>
        <v>0</v>
      </c>
      <c r="L61" s="42">
        <f ca="1">IF(Analyse!$E$3="X",INDIRECT("'DATA - økonomi'!L"&amp;4+15*$A61+4*$A61+0),0)+IF(Analyse!$E$4="X",INDIRECT("'DATA - økonomi'!L"&amp;4+15*$A61+4*$A61+1),0)+IF(Analyse!$E$104="X",INDIRECT("'DATA - økonomi'!L"&amp;4+15*$A61+4*$A61+2),0)+IF(Analyse!$E$105="X",INDIRECT("'DATA - økonomi'!L"&amp;4+15*$A61+4*$A61+3),0)+IF(Analyse!$E$106="X",INDIRECT("'DATA - økonomi'!L"&amp;4+15*$A61+4*$A61+4),0)+IF(Analyse!$E$107="X",INDIRECT("'DATA - økonomi'!L"&amp;4+15*$A61+4*$A61+5),0)+IF(Analyse!$E$108="X",INDIRECT("'DATA - økonomi'!L"&amp;4+15*$A61+4*$A61+6),0)+IF(Analyse!$E$109="X",INDIRECT("'DATA - økonomi'!L"&amp;4+15*$A61+4*$A61+7),0)+IF(Analyse!$E$110="X",INDIRECT("'DATA - økonomi'!L"&amp;4+15*$A61+4*$A61+8),0)+IF(Analyse!$E$111="X",INDIRECT("'DATA - økonomi'!L"&amp;4+15*$A61+4*$A61+9),0)+IF(Analyse!$E$112="X",INDIRECT("'DATA - økonomi'!L"&amp;4+15*$A61+4*$A61+10),0)+IF(Analyse!$E$115="X",INDIRECT("'DATA - økonomi'!L"&amp;4+15*$A61+4*$A61+11),0)+IF(Analyse!$E$116="X",INDIRECT("'DATA - økonomi'!L"&amp;4+15*$A61+4*$A61+12),0)+IF(Analyse!$E$117="X",INDIRECT("'DATA - økonomi'!L"&amp;4+15*$A61+4*$A61+13),0)+IF(Analyse!$E$129="X",INDIRECT("'DATA - økonomi'!L"&amp;4+15*$A61+4*$A61+14),0)</f>
        <v>0</v>
      </c>
      <c r="M61" s="42">
        <f ca="1">IF(Analyse!$E$3="X",INDIRECT("'DATA - økonomi'!M"&amp;4+15*$A61+4*$A61+0),0)+IF(Analyse!$E$4="X",INDIRECT("'DATA - økonomi'!M"&amp;4+15*$A61+4*$A61+1),0)+IF(Analyse!$E$104="X",INDIRECT("'DATA - økonomi'!M"&amp;4+15*$A61+4*$A61+2),0)+IF(Analyse!$E$105="X",INDIRECT("'DATA - økonomi'!M"&amp;4+15*$A61+4*$A61+3),0)+IF(Analyse!$E$106="X",INDIRECT("'DATA - økonomi'!M"&amp;4+15*$A61+4*$A61+4),0)+IF(Analyse!$E$107="X",INDIRECT("'DATA - økonomi'!M"&amp;4+15*$A61+4*$A61+5),0)+IF(Analyse!$E$108="X",INDIRECT("'DATA - økonomi'!M"&amp;4+15*$A61+4*$A61+6),0)+IF(Analyse!$E$109="X",INDIRECT("'DATA - økonomi'!M"&amp;4+15*$A61+4*$A61+7),0)+IF(Analyse!$E$110="X",INDIRECT("'DATA - økonomi'!M"&amp;4+15*$A61+4*$A61+8),0)+IF(Analyse!$E$111="X",INDIRECT("'DATA - økonomi'!M"&amp;4+15*$A61+4*$A61+9),0)+IF(Analyse!$E$112="X",INDIRECT("'DATA - økonomi'!M"&amp;4+15*$A61+4*$A61+10),0)+IF(Analyse!$E$115="X",INDIRECT("'DATA - økonomi'!M"&amp;4+15*$A61+4*$A61+11),0)+IF(Analyse!$E$116="X",INDIRECT("'DATA - økonomi'!M"&amp;4+15*$A61+4*$A61+12),0)+IF(Analyse!$E$117="X",INDIRECT("'DATA - økonomi'!M"&amp;4+15*$A61+4*$A61+13),0)+IF(Analyse!$E$129="X",INDIRECT("'DATA - økonomi'!M"&amp;4+15*$A61+4*$A61+14),0)</f>
        <v>0</v>
      </c>
      <c r="N61" s="38"/>
      <c r="O61" s="41" t="s">
        <v>69</v>
      </c>
      <c r="P61" s="42">
        <f ca="1">IF(Analyse!$E$3="X",INDIRECT("'DATA - økonomi'!P"&amp;4+15*$A61+4*$A61+0),0)+IF(Analyse!$E$4="X",INDIRECT("'DATA - økonomi'!P"&amp;4+15*$A61+4*$A61+1),0)+IF(Analyse!$E$104="X",INDIRECT("'DATA - økonomi'!P"&amp;4+15*$A61+4*$A61+2),0)+IF(Analyse!$E$105="X",INDIRECT("'DATA - økonomi'!P"&amp;4+15*$A61+4*$A61+3),0)+IF(Analyse!$E$106="X",INDIRECT("'DATA - økonomi'!P"&amp;4+15*$A61+4*$A61+4),0)+IF(Analyse!$E$107="X",INDIRECT("'DATA - økonomi'!P"&amp;4+15*$A61+4*$A61+5),0)+IF(Analyse!$E$108="X",INDIRECT("'DATA - økonomi'!P"&amp;4+15*$A61+4*$A61+6),0)+IF(Analyse!$E$109="X",INDIRECT("'DATA - økonomi'!P"&amp;4+15*$A61+4*$A61+7),0)+IF(Analyse!$E$110="X",INDIRECT("'DATA - økonomi'!P"&amp;4+15*$A61+4*$A61+8),0)+IF(Analyse!$E$111="X",INDIRECT("'DATA - økonomi'!P"&amp;4+15*$A61+4*$A61+9),0)+IF(Analyse!$E$112="X",INDIRECT("'DATA - økonomi'!P"&amp;4+15*$A61+4*$A61+10),0)+IF(Analyse!$E$115="X",INDIRECT("'DATA - økonomi'!P"&amp;4+15*$A61+4*$A61+11),0)+IF(Analyse!$E$116="X",INDIRECT("'DATA - økonomi'!P"&amp;4+15*$A61+4*$A61+12),0)+IF(Analyse!$E$117="X",INDIRECT("'DATA - økonomi'!P"&amp;4+15*$A61+4*$A61+13),0)+IF(Analyse!$E$129="X",INDIRECT("'DATA - økonomi'!P"&amp;4+15*$A61+4*$A61+14),0)</f>
        <v>0</v>
      </c>
      <c r="Q61" s="42">
        <f ca="1">IF(Analyse!$E$3="X",INDIRECT("'DATA - økonomi'!Q"&amp;4+15*$A61+4*$A61+0),0)+IF(Analyse!$E$4="X",INDIRECT("'DATA - økonomi'!Q"&amp;4+15*$A61+4*$A61+1),0)+IF(Analyse!$E$104="X",INDIRECT("'DATA - økonomi'!Q"&amp;4+15*$A61+4*$A61+2),0)+IF(Analyse!$E$105="X",INDIRECT("'DATA - økonomi'!Q"&amp;4+15*$A61+4*$A61+3),0)+IF(Analyse!$E$106="X",INDIRECT("'DATA - økonomi'!Q"&amp;4+15*$A61+4*$A61+4),0)+IF(Analyse!$E$107="X",INDIRECT("'DATA - økonomi'!Q"&amp;4+15*$A61+4*$A61+5),0)+IF(Analyse!$E$108="X",INDIRECT("'DATA - økonomi'!Q"&amp;4+15*$A61+4*$A61+6),0)+IF(Analyse!$E$109="X",INDIRECT("'DATA - økonomi'!Q"&amp;4+15*$A61+4*$A61+7),0)+IF(Analyse!$E$110="X",INDIRECT("'DATA - økonomi'!Q"&amp;4+15*$A61+4*$A61+8),0)+IF(Analyse!$E$111="X",INDIRECT("'DATA - økonomi'!Q"&amp;4+15*$A61+4*$A61+9),0)+IF(Analyse!$E$112="X",INDIRECT("'DATA - økonomi'!Q"&amp;4+15*$A61+4*$A61+10),0)+IF(Analyse!$E$115="X",INDIRECT("'DATA - økonomi'!Q"&amp;4+15*$A61+4*$A61+11),0)+IF(Analyse!$E$116="X",INDIRECT("'DATA - økonomi'!Q"&amp;4+15*$A61+4*$A61+12),0)+IF(Analyse!$E$117="X",INDIRECT("'DATA - økonomi'!Q"&amp;4+15*$A61+4*$A61+13),0)+IF(Analyse!$E$129="X",INDIRECT("'DATA - økonomi'!Q"&amp;4+15*$A61+4*$A61+14),0)</f>
        <v>0</v>
      </c>
      <c r="R61" s="42">
        <f ca="1">IF(Analyse!$E$3="X",INDIRECT("'DATA - økonomi'!R"&amp;4+15*$A61+4*$A61+0),0)+IF(Analyse!$E$4="X",INDIRECT("'DATA - økonomi'!R"&amp;4+15*$A61+4*$A61+1),0)+IF(Analyse!$E$104="X",INDIRECT("'DATA - økonomi'!R"&amp;4+15*$A61+4*$A61+2),0)+IF(Analyse!$E$105="X",INDIRECT("'DATA - økonomi'!R"&amp;4+15*$A61+4*$A61+3),0)+IF(Analyse!$E$106="X",INDIRECT("'DATA - økonomi'!R"&amp;4+15*$A61+4*$A61+4),0)+IF(Analyse!$E$107="X",INDIRECT("'DATA - økonomi'!R"&amp;4+15*$A61+4*$A61+5),0)+IF(Analyse!$E$108="X",INDIRECT("'DATA - økonomi'!R"&amp;4+15*$A61+4*$A61+6),0)+IF(Analyse!$E$109="X",INDIRECT("'DATA - økonomi'!R"&amp;4+15*$A61+4*$A61+7),0)+IF(Analyse!$E$110="X",INDIRECT("'DATA - økonomi'!R"&amp;4+15*$A61+4*$A61+8),0)+IF(Analyse!$E$111="X",INDIRECT("'DATA - økonomi'!R"&amp;4+15*$A61+4*$A61+9),0)+IF(Analyse!$E$112="X",INDIRECT("'DATA - økonomi'!R"&amp;4+15*$A61+4*$A61+10),0)+IF(Analyse!$E$115="X",INDIRECT("'DATA - økonomi'!R"&amp;4+15*$A61+4*$A61+11),0)+IF(Analyse!$E$116="X",INDIRECT("'DATA - økonomi'!R"&amp;4+15*$A61+4*$A61+12),0)+IF(Analyse!$E$117="X",INDIRECT("'DATA - økonomi'!R"&amp;4+15*$A61+4*$A61+13),0)+IF(Analyse!$E$129="X",INDIRECT("'DATA - økonomi'!R"&amp;4+15*$A61+4*$A61+14),0)</f>
        <v>0</v>
      </c>
      <c r="S61" s="42">
        <f ca="1">IF(Analyse!$E$3="X",INDIRECT("'DATA - økonomi'!S"&amp;4+15*$A61+4*$A61+0),0)+IF(Analyse!$E$4="X",INDIRECT("'DATA - økonomi'!S"&amp;4+15*$A61+4*$A61+1),0)+IF(Analyse!$E$104="X",INDIRECT("'DATA - økonomi'!S"&amp;4+15*$A61+4*$A61+2),0)+IF(Analyse!$E$105="X",INDIRECT("'DATA - økonomi'!S"&amp;4+15*$A61+4*$A61+3),0)+IF(Analyse!$E$106="X",INDIRECT("'DATA - økonomi'!S"&amp;4+15*$A61+4*$A61+4),0)+IF(Analyse!$E$107="X",INDIRECT("'DATA - økonomi'!S"&amp;4+15*$A61+4*$A61+5),0)+IF(Analyse!$E$108="X",INDIRECT("'DATA - økonomi'!S"&amp;4+15*$A61+4*$A61+6),0)+IF(Analyse!$E$109="X",INDIRECT("'DATA - økonomi'!S"&amp;4+15*$A61+4*$A61+7),0)+IF(Analyse!$E$110="X",INDIRECT("'DATA - økonomi'!S"&amp;4+15*$A61+4*$A61+8),0)+IF(Analyse!$E$111="X",INDIRECT("'DATA - økonomi'!S"&amp;4+15*$A61+4*$A61+9),0)+IF(Analyse!$E$112="X",INDIRECT("'DATA - økonomi'!S"&amp;4+15*$A61+4*$A61+10),0)+IF(Analyse!$E$115="X",INDIRECT("'DATA - økonomi'!S"&amp;4+15*$A61+4*$A61+11),0)+IF(Analyse!$E$116="X",INDIRECT("'DATA - økonomi'!S"&amp;4+15*$A61+4*$A61+12),0)+IF(Analyse!$E$117="X",INDIRECT("'DATA - økonomi'!S"&amp;4+15*$A61+4*$A61+13),0)+IF(Analyse!$E$129="X",INDIRECT("'DATA - økonomi'!S"&amp;4+15*$A61+4*$A61+14),0)</f>
        <v>0</v>
      </c>
      <c r="T61" s="42">
        <f ca="1">IF(Analyse!$E$3="X",INDIRECT("'DATA - økonomi'!T"&amp;4+15*$A61+4*$A61+0),0)+IF(Analyse!$E$4="X",INDIRECT("'DATA - økonomi'!T"&amp;4+15*$A61+4*$A61+1),0)+IF(Analyse!$E$104="X",INDIRECT("'DATA - økonomi'!T"&amp;4+15*$A61+4*$A61+2),0)+IF(Analyse!$E$105="X",INDIRECT("'DATA - økonomi'!T"&amp;4+15*$A61+4*$A61+3),0)+IF(Analyse!$E$106="X",INDIRECT("'DATA - økonomi'!T"&amp;4+15*$A61+4*$A61+4),0)+IF(Analyse!$E$107="X",INDIRECT("'DATA - økonomi'!T"&amp;4+15*$A61+4*$A61+5),0)+IF(Analyse!$E$108="X",INDIRECT("'DATA - økonomi'!T"&amp;4+15*$A61+4*$A61+6),0)+IF(Analyse!$E$109="X",INDIRECT("'DATA - økonomi'!T"&amp;4+15*$A61+4*$A61+7),0)+IF(Analyse!$E$110="X",INDIRECT("'DATA - økonomi'!T"&amp;4+15*$A61+4*$A61+8),0)+IF(Analyse!$E$111="X",INDIRECT("'DATA - økonomi'!T"&amp;4+15*$A61+4*$A61+9),0)+IF(Analyse!$E$112="X",INDIRECT("'DATA - økonomi'!T"&amp;4+15*$A61+4*$A61+10),0)+IF(Analyse!$E$115="X",INDIRECT("'DATA - økonomi'!T"&amp;4+15*$A61+4*$A61+11),0)+IF(Analyse!$E$116="X",INDIRECT("'DATA - økonomi'!T"&amp;4+15*$A61+4*$A61+12),0)+IF(Analyse!$E$117="X",INDIRECT("'DATA - økonomi'!T"&amp;4+15*$A61+4*$A61+13),0)+IF(Analyse!$E$129="X",INDIRECT("'DATA - økonomi'!T"&amp;4+15*$A61+4*$A61+14),0)</f>
        <v>0</v>
      </c>
      <c r="U61" s="42">
        <f ca="1">IF(Analyse!$E$3="X",INDIRECT("'DATA - økonomi'!U"&amp;4+15*$A61+4*$A61+0),0)+IF(Analyse!$E$4="X",INDIRECT("'DATA - økonomi'!U"&amp;4+15*$A61+4*$A61+1),0)+IF(Analyse!$E$104="X",INDIRECT("'DATA - økonomi'!U"&amp;4+15*$A61+4*$A61+2),0)+IF(Analyse!$E$105="X",INDIRECT("'DATA - økonomi'!U"&amp;4+15*$A61+4*$A61+3),0)+IF(Analyse!$E$106="X",INDIRECT("'DATA - økonomi'!U"&amp;4+15*$A61+4*$A61+4),0)+IF(Analyse!$E$107="X",INDIRECT("'DATA - økonomi'!U"&amp;4+15*$A61+4*$A61+5),0)+IF(Analyse!$E$108="X",INDIRECT("'DATA - økonomi'!U"&amp;4+15*$A61+4*$A61+6),0)+IF(Analyse!$E$109="X",INDIRECT("'DATA - økonomi'!U"&amp;4+15*$A61+4*$A61+7),0)+IF(Analyse!$E$110="X",INDIRECT("'DATA - økonomi'!U"&amp;4+15*$A61+4*$A61+8),0)+IF(Analyse!$E$111="X",INDIRECT("'DATA - økonomi'!U"&amp;4+15*$A61+4*$A61+9),0)+IF(Analyse!$E$112="X",INDIRECT("'DATA - økonomi'!U"&amp;4+15*$A61+4*$A61+10),0)+IF(Analyse!$E$115="X",INDIRECT("'DATA - økonomi'!U"&amp;4+15*$A61+4*$A61+11),0)+IF(Analyse!$E$116="X",INDIRECT("'DATA - økonomi'!U"&amp;4+15*$A61+4*$A61+12),0)+IF(Analyse!$E$117="X",INDIRECT("'DATA - økonomi'!U"&amp;4+15*$A61+4*$A61+13),0)+IF(Analyse!$E$129="X",INDIRECT("'DATA - økonomi'!U"&amp;4+15*$A61+4*$A61+14),0)</f>
        <v>0</v>
      </c>
      <c r="V61" s="42">
        <f ca="1">IF(Analyse!$E$3="X",INDIRECT("'DATA - økonomi'!V"&amp;4+15*$A61+4*$A61+0),0)+IF(Analyse!$E$4="X",INDIRECT("'DATA - økonomi'!V"&amp;4+15*$A61+4*$A61+1),0)+IF(Analyse!$E$104="X",INDIRECT("'DATA - økonomi'!V"&amp;4+15*$A61+4*$A61+2),0)+IF(Analyse!$E$105="X",INDIRECT("'DATA - økonomi'!V"&amp;4+15*$A61+4*$A61+3),0)+IF(Analyse!$E$106="X",INDIRECT("'DATA - økonomi'!V"&amp;4+15*$A61+4*$A61+4),0)+IF(Analyse!$E$107="X",INDIRECT("'DATA - økonomi'!V"&amp;4+15*$A61+4*$A61+5),0)+IF(Analyse!$E$108="X",INDIRECT("'DATA - økonomi'!V"&amp;4+15*$A61+4*$A61+6),0)+IF(Analyse!$E$109="X",INDIRECT("'DATA - økonomi'!V"&amp;4+15*$A61+4*$A61+7),0)+IF(Analyse!$E$110="X",INDIRECT("'DATA - økonomi'!V"&amp;4+15*$A61+4*$A61+8),0)+IF(Analyse!$E$111="X",INDIRECT("'DATA - økonomi'!V"&amp;4+15*$A61+4*$A61+9),0)+IF(Analyse!$E$112="X",INDIRECT("'DATA - økonomi'!V"&amp;4+15*$A61+4*$A61+10),0)+IF(Analyse!$E$115="X",INDIRECT("'DATA - økonomi'!V"&amp;4+15*$A61+4*$A61+11),0)+IF(Analyse!$E$116="X",INDIRECT("'DATA - økonomi'!V"&amp;4+15*$A61+4*$A61+12),0)+IF(Analyse!$E$117="X",INDIRECT("'DATA - økonomi'!V"&amp;4+15*$A61+4*$A61+13),0)+IF(Analyse!$E$129="X",INDIRECT("'DATA - økonomi'!V"&amp;4+15*$A61+4*$A61+14),0)</f>
        <v>0</v>
      </c>
      <c r="W61" s="42">
        <f ca="1">IF(Analyse!$E$3="X",INDIRECT("'DATA - økonomi'!W"&amp;4+15*$A61+4*$A61+0),0)+IF(Analyse!$E$4="X",INDIRECT("'DATA - økonomi'!W"&amp;4+15*$A61+4*$A61+1),0)+IF(Analyse!$E$104="X",INDIRECT("'DATA - økonomi'!W"&amp;4+15*$A61+4*$A61+2),0)+IF(Analyse!$E$105="X",INDIRECT("'DATA - økonomi'!W"&amp;4+15*$A61+4*$A61+3),0)+IF(Analyse!$E$106="X",INDIRECT("'DATA - økonomi'!W"&amp;4+15*$A61+4*$A61+4),0)+IF(Analyse!$E$107="X",INDIRECT("'DATA - økonomi'!W"&amp;4+15*$A61+4*$A61+5),0)+IF(Analyse!$E$108="X",INDIRECT("'DATA - økonomi'!W"&amp;4+15*$A61+4*$A61+6),0)+IF(Analyse!$E$109="X",INDIRECT("'DATA - økonomi'!W"&amp;4+15*$A61+4*$A61+7),0)+IF(Analyse!$E$110="X",INDIRECT("'DATA - økonomi'!W"&amp;4+15*$A61+4*$A61+8),0)+IF(Analyse!$E$111="X",INDIRECT("'DATA - økonomi'!W"&amp;4+15*$A61+4*$A61+9),0)+IF(Analyse!$E$112="X",INDIRECT("'DATA - økonomi'!W"&amp;4+15*$A61+4*$A61+10),0)+IF(Analyse!$E$115="X",INDIRECT("'DATA - økonomi'!W"&amp;4+15*$A61+4*$A61+11),0)+IF(Analyse!$E$116="X",INDIRECT("'DATA - økonomi'!W"&amp;4+15*$A61+4*$A61+12),0)+IF(Analyse!$E$117="X",INDIRECT("'DATA - økonomi'!W"&amp;4+15*$A61+4*$A61+13),0)+IF(Analyse!$E$129="X",INDIRECT("'DATA - økonomi'!W"&amp;4+15*$A61+4*$A61+14),0)</f>
        <v>0</v>
      </c>
      <c r="X61" s="42">
        <f ca="1">IF(Analyse!$E$3="X",INDIRECT("'DATA - økonomi'!X"&amp;4+15*$A61+4*$A61+0),0)+IF(Analyse!$E$4="X",INDIRECT("'DATA - økonomi'!X"&amp;4+15*$A61+4*$A61+1),0)+IF(Analyse!$E$104="X",INDIRECT("'DATA - økonomi'!X"&amp;4+15*$A61+4*$A61+2),0)+IF(Analyse!$E$105="X",INDIRECT("'DATA - økonomi'!X"&amp;4+15*$A61+4*$A61+3),0)+IF(Analyse!$E$106="X",INDIRECT("'DATA - økonomi'!X"&amp;4+15*$A61+4*$A61+4),0)+IF(Analyse!$E$107="X",INDIRECT("'DATA - økonomi'!X"&amp;4+15*$A61+4*$A61+5),0)+IF(Analyse!$E$108="X",INDIRECT("'DATA - økonomi'!X"&amp;4+15*$A61+4*$A61+6),0)+IF(Analyse!$E$109="X",INDIRECT("'DATA - økonomi'!X"&amp;4+15*$A61+4*$A61+7),0)+IF(Analyse!$E$110="X",INDIRECT("'DATA - økonomi'!X"&amp;4+15*$A61+4*$A61+8),0)+IF(Analyse!$E$111="X",INDIRECT("'DATA - økonomi'!X"&amp;4+15*$A61+4*$A61+9),0)+IF(Analyse!$E$112="X",INDIRECT("'DATA - økonomi'!X"&amp;4+15*$A61+4*$A61+10),0)+IF(Analyse!$E$115="X",INDIRECT("'DATA - økonomi'!X"&amp;4+15*$A61+4*$A61+11),0)+IF(Analyse!$E$116="X",INDIRECT("'DATA - økonomi'!X"&amp;4+15*$A61+4*$A61+12),0)+IF(Analyse!$E$117="X",INDIRECT("'DATA - økonomi'!X"&amp;4+15*$A61+4*$A61+13),0)+IF(Analyse!$E$129="X",INDIRECT("'DATA - økonomi'!X"&amp;4+15*$A61+4*$A61+14),0)</f>
        <v>0</v>
      </c>
      <c r="Y61" s="42">
        <f ca="1">IF(Analyse!$E$3="X",INDIRECT("'DATA - økonomi'!Y"&amp;4+15*$A61+4*$A61+0),0)+IF(Analyse!$E$4="X",INDIRECT("'DATA - økonomi'!Y"&amp;4+15*$A61+4*$A61+1),0)+IF(Analyse!$E$104="X",INDIRECT("'DATA - økonomi'!Y"&amp;4+15*$A61+4*$A61+2),0)+IF(Analyse!$E$105="X",INDIRECT("'DATA - økonomi'!Y"&amp;4+15*$A61+4*$A61+3),0)+IF(Analyse!$E$106="X",INDIRECT("'DATA - økonomi'!Y"&amp;4+15*$A61+4*$A61+4),0)+IF(Analyse!$E$107="X",INDIRECT("'DATA - økonomi'!Y"&amp;4+15*$A61+4*$A61+5),0)+IF(Analyse!$E$108="X",INDIRECT("'DATA - økonomi'!Y"&amp;4+15*$A61+4*$A61+6),0)+IF(Analyse!$E$109="X",INDIRECT("'DATA - økonomi'!Y"&amp;4+15*$A61+4*$A61+7),0)+IF(Analyse!$E$110="X",INDIRECT("'DATA - økonomi'!Y"&amp;4+15*$A61+4*$A61+8),0)+IF(Analyse!$E$111="X",INDIRECT("'DATA - økonomi'!Y"&amp;4+15*$A61+4*$A61+9),0)+IF(Analyse!$E$112="X",INDIRECT("'DATA - økonomi'!Y"&amp;4+15*$A61+4*$A61+10),0)+IF(Analyse!$E$115="X",INDIRECT("'DATA - økonomi'!Y"&amp;4+15*$A61+4*$A61+11),0)+IF(Analyse!$E$116="X",INDIRECT("'DATA - økonomi'!Y"&amp;4+15*$A61+4*$A61+12),0)+IF(Analyse!$E$117="X",INDIRECT("'DATA - økonomi'!Y"&amp;4+15*$A61+4*$A61+13),0)+IF(Analyse!$E$129="X",INDIRECT("'DATA - økonomi'!Y"&amp;4+15*$A61+4*$A61+14),0)</f>
        <v>0</v>
      </c>
      <c r="Z61" s="42">
        <f ca="1">IF(Analyse!$E$3="X",INDIRECT("'DATA - økonomi'!Z"&amp;4+15*$A61+4*$A61+0),0)+IF(Analyse!$E$4="X",INDIRECT("'DATA - økonomi'!Z"&amp;4+15*$A61+4*$A61+1),0)+IF(Analyse!$E$104="X",INDIRECT("'DATA - økonomi'!Z"&amp;4+15*$A61+4*$A61+2),0)+IF(Analyse!$E$105="X",INDIRECT("'DATA - økonomi'!Z"&amp;4+15*$A61+4*$A61+3),0)+IF(Analyse!$E$106="X",INDIRECT("'DATA - økonomi'!Z"&amp;4+15*$A61+4*$A61+4),0)+IF(Analyse!$E$107="X",INDIRECT("'DATA - økonomi'!Z"&amp;4+15*$A61+4*$A61+5),0)+IF(Analyse!$E$108="X",INDIRECT("'DATA - økonomi'!Z"&amp;4+15*$A61+4*$A61+6),0)+IF(Analyse!$E$109="X",INDIRECT("'DATA - økonomi'!Z"&amp;4+15*$A61+4*$A61+7),0)+IF(Analyse!$E$110="X",INDIRECT("'DATA - økonomi'!Z"&amp;4+15*$A61+4*$A61+8),0)+IF(Analyse!$E$111="X",INDIRECT("'DATA - økonomi'!Z"&amp;4+15*$A61+4*$A61+9),0)+IF(Analyse!$E$112="X",INDIRECT("'DATA - økonomi'!Z"&amp;4+15*$A61+4*$A61+10),0)+IF(Analyse!$E$115="X",INDIRECT("'DATA - økonomi'!Z"&amp;4+15*$A61+4*$A61+11),0)+IF(Analyse!$E$116="X",INDIRECT("'DATA - økonomi'!Z"&amp;4+15*$A61+4*$A61+12),0)+IF(Analyse!$E$117="X",INDIRECT("'DATA - økonomi'!Z"&amp;4+15*$A61+4*$A61+13),0)+IF(Analyse!$E$129="X",INDIRECT("'DATA - økonomi'!Z"&amp;4+15*$A61+4*$A61+14),0)</f>
        <v>0</v>
      </c>
      <c r="AA61" s="36"/>
      <c r="AB61" s="41" t="s">
        <v>69</v>
      </c>
      <c r="AC61" s="42">
        <f ca="1">IF(Analyse!$E$3="X",INDIRECT("'DATA - økonomi'!AC"&amp;4+15*$A61+4*$A61+0),0)+IF(Analyse!$E$4="X",INDIRECT("'DATA - økonomi'!AC"&amp;4+15*$A61+4*$A61+1),0)+IF(Analyse!$E$104="X",INDIRECT("'DATA - økonomi'!AC"&amp;4+15*$A61+4*$A61+2),0)+IF(Analyse!$E$105="X",INDIRECT("'DATA - økonomi'!AC"&amp;4+15*$A61+4*$A61+3),0)+IF(Analyse!$E$106="X",INDIRECT("'DATA - økonomi'!AC"&amp;4+15*$A61+4*$A61+4),0)+IF(Analyse!$E$107="X",INDIRECT("'DATA - økonomi'!AC"&amp;4+15*$A61+4*$A61+5),0)+IF(Analyse!$E$108="X",INDIRECT("'DATA - økonomi'!AC"&amp;4+15*$A61+4*$A61+6),0)+IF(Analyse!$E$109="X",INDIRECT("'DATA - økonomi'!AC"&amp;4+15*$A61+4*$A61+7),0)+IF(Analyse!$E$110="X",INDIRECT("'DATA - økonomi'!AC"&amp;4+15*$A61+4*$A61+8),0)+IF(Analyse!$E$111="X",INDIRECT("'DATA - økonomi'!AC"&amp;4+15*$A61+4*$A61+9),0)+IF(Analyse!$E$112="X",INDIRECT("'DATA - økonomi'!AC"&amp;4+15*$A61+4*$A61+10),0)+IF(Analyse!$E$115="X",INDIRECT("'DATA - økonomi'!AC"&amp;4+15*$A61+4*$A61+11),0)+IF(Analyse!$E$116="X",INDIRECT("'DATA - økonomi'!AC"&amp;4+15*$A61+4*$A61+12),0)+IF(Analyse!$E$117="X",INDIRECT("'DATA - økonomi'!AC"&amp;4+15*$A61+4*$A61+13),0)+IF(Analyse!$E$129="X",INDIRECT("'DATA - økonomi'!AC"&amp;4+15*$A61+4*$A61+14),0)</f>
        <v>0</v>
      </c>
      <c r="AD61" s="42">
        <f ca="1">IF(Analyse!$E$3="X",INDIRECT("'DATA - økonomi'!AD"&amp;4+15*$A61+4*$A61+0),0)+IF(Analyse!$E$4="X",INDIRECT("'DATA - økonomi'!AD"&amp;4+15*$A61+4*$A61+1),0)+IF(Analyse!$E$104="X",INDIRECT("'DATA - økonomi'!AD"&amp;4+15*$A61+4*$A61+2),0)+IF(Analyse!$E$105="X",INDIRECT("'DATA - økonomi'!AD"&amp;4+15*$A61+4*$A61+3),0)+IF(Analyse!$E$106="X",INDIRECT("'DATA - økonomi'!AD"&amp;4+15*$A61+4*$A61+4),0)+IF(Analyse!$E$107="X",INDIRECT("'DATA - økonomi'!AD"&amp;4+15*$A61+4*$A61+5),0)+IF(Analyse!$E$108="X",INDIRECT("'DATA - økonomi'!AD"&amp;4+15*$A61+4*$A61+6),0)+IF(Analyse!$E$109="X",INDIRECT("'DATA - økonomi'!AD"&amp;4+15*$A61+4*$A61+7),0)+IF(Analyse!$E$110="X",INDIRECT("'DATA - økonomi'!AD"&amp;4+15*$A61+4*$A61+8),0)+IF(Analyse!$E$111="X",INDIRECT("'DATA - økonomi'!AD"&amp;4+15*$A61+4*$A61+9),0)+IF(Analyse!$E$112="X",INDIRECT("'DATA - økonomi'!AD"&amp;4+15*$A61+4*$A61+10),0)+IF(Analyse!$E$115="X",INDIRECT("'DATA - økonomi'!AD"&amp;4+15*$A61+4*$A61+11),0)+IF(Analyse!$E$116="X",INDIRECT("'DATA - økonomi'!AD"&amp;4+15*$A61+4*$A61+12),0)+IF(Analyse!$E$117="X",INDIRECT("'DATA - økonomi'!AD"&amp;4+15*$A61+4*$A61+13),0)+IF(Analyse!$E$129="X",INDIRECT("'DATA - økonomi'!AD"&amp;4+15*$A61+4*$A61+14),0)</f>
        <v>0</v>
      </c>
      <c r="AE61" s="42">
        <f ca="1">IF(Analyse!$E$3="X",INDIRECT("'DATA - økonomi'!AE"&amp;4+15*$A61+4*$A61+0),0)+IF(Analyse!$E$4="X",INDIRECT("'DATA - økonomi'!AE"&amp;4+15*$A61+4*$A61+1),0)+IF(Analyse!$E$104="X",INDIRECT("'DATA - økonomi'!AE"&amp;4+15*$A61+4*$A61+2),0)+IF(Analyse!$E$105="X",INDIRECT("'DATA - økonomi'!AE"&amp;4+15*$A61+4*$A61+3),0)+IF(Analyse!$E$106="X",INDIRECT("'DATA - økonomi'!AE"&amp;4+15*$A61+4*$A61+4),0)+IF(Analyse!$E$107="X",INDIRECT("'DATA - økonomi'!AE"&amp;4+15*$A61+4*$A61+5),0)+IF(Analyse!$E$108="X",INDIRECT("'DATA - økonomi'!AE"&amp;4+15*$A61+4*$A61+6),0)+IF(Analyse!$E$109="X",INDIRECT("'DATA - økonomi'!AE"&amp;4+15*$A61+4*$A61+7),0)+IF(Analyse!$E$110="X",INDIRECT("'DATA - økonomi'!AE"&amp;4+15*$A61+4*$A61+8),0)+IF(Analyse!$E$111="X",INDIRECT("'DATA - økonomi'!AE"&amp;4+15*$A61+4*$A61+9),0)+IF(Analyse!$E$112="X",INDIRECT("'DATA - økonomi'!AE"&amp;4+15*$A61+4*$A61+10),0)+IF(Analyse!$E$115="X",INDIRECT("'DATA - økonomi'!AE"&amp;4+15*$A61+4*$A61+11),0)+IF(Analyse!$E$116="X",INDIRECT("'DATA - økonomi'!AE"&amp;4+15*$A61+4*$A61+12),0)+IF(Analyse!$E$117="X",INDIRECT("'DATA - økonomi'!AE"&amp;4+15*$A61+4*$A61+13),0)+IF(Analyse!$E$129="X",INDIRECT("'DATA - økonomi'!AE"&amp;4+15*$A61+4*$A61+14),0)</f>
        <v>0</v>
      </c>
      <c r="AF61" s="42">
        <f ca="1">IF(Analyse!$E$3="X",INDIRECT("'DATA - økonomi'!AF"&amp;4+15*$A61+4*$A61+0),0)+IF(Analyse!$E$4="X",INDIRECT("'DATA - økonomi'!AF"&amp;4+15*$A61+4*$A61+1),0)+IF(Analyse!$E$104="X",INDIRECT("'DATA - økonomi'!AF"&amp;4+15*$A61+4*$A61+2),0)+IF(Analyse!$E$105="X",INDIRECT("'DATA - økonomi'!AF"&amp;4+15*$A61+4*$A61+3),0)+IF(Analyse!$E$106="X",INDIRECT("'DATA - økonomi'!AF"&amp;4+15*$A61+4*$A61+4),0)+IF(Analyse!$E$107="X",INDIRECT("'DATA - økonomi'!AF"&amp;4+15*$A61+4*$A61+5),0)+IF(Analyse!$E$108="X",INDIRECT("'DATA - økonomi'!AF"&amp;4+15*$A61+4*$A61+6),0)+IF(Analyse!$E$109="X",INDIRECT("'DATA - økonomi'!AF"&amp;4+15*$A61+4*$A61+7),0)+IF(Analyse!$E$110="X",INDIRECT("'DATA - økonomi'!AF"&amp;4+15*$A61+4*$A61+8),0)+IF(Analyse!$E$111="X",INDIRECT("'DATA - økonomi'!AF"&amp;4+15*$A61+4*$A61+9),0)+IF(Analyse!$E$112="X",INDIRECT("'DATA - økonomi'!AF"&amp;4+15*$A61+4*$A61+10),0)+IF(Analyse!$E$115="X",INDIRECT("'DATA - økonomi'!AF"&amp;4+15*$A61+4*$A61+11),0)+IF(Analyse!$E$116="X",INDIRECT("'DATA - økonomi'!AF"&amp;4+15*$A61+4*$A61+12),0)+IF(Analyse!$E$117="X",INDIRECT("'DATA - økonomi'!AF"&amp;4+15*$A61+4*$A61+13),0)+IF(Analyse!$E$129="X",INDIRECT("'DATA - økonomi'!AF"&amp;4+15*$A61+4*$A61+14),0)</f>
        <v>0</v>
      </c>
      <c r="AG61" s="42">
        <f ca="1">IF(Analyse!$E$3="X",INDIRECT("'DATA - økonomi'!AG"&amp;4+15*$A61+4*$A61+0),0)+IF(Analyse!$E$4="X",INDIRECT("'DATA - økonomi'!AG"&amp;4+15*$A61+4*$A61+1),0)+IF(Analyse!$E$104="X",INDIRECT("'DATA - økonomi'!AG"&amp;4+15*$A61+4*$A61+2),0)+IF(Analyse!$E$105="X",INDIRECT("'DATA - økonomi'!AG"&amp;4+15*$A61+4*$A61+3),0)+IF(Analyse!$E$106="X",INDIRECT("'DATA - økonomi'!AG"&amp;4+15*$A61+4*$A61+4),0)+IF(Analyse!$E$107="X",INDIRECT("'DATA - økonomi'!AG"&amp;4+15*$A61+4*$A61+5),0)+IF(Analyse!$E$108="X",INDIRECT("'DATA - økonomi'!AG"&amp;4+15*$A61+4*$A61+6),0)+IF(Analyse!$E$109="X",INDIRECT("'DATA - økonomi'!AG"&amp;4+15*$A61+4*$A61+7),0)+IF(Analyse!$E$110="X",INDIRECT("'DATA - økonomi'!AG"&amp;4+15*$A61+4*$A61+8),0)+IF(Analyse!$E$111="X",INDIRECT("'DATA - økonomi'!AG"&amp;4+15*$A61+4*$A61+9),0)+IF(Analyse!$E$112="X",INDIRECT("'DATA - økonomi'!AG"&amp;4+15*$A61+4*$A61+10),0)+IF(Analyse!$E$115="X",INDIRECT("'DATA - økonomi'!AG"&amp;4+15*$A61+4*$A61+11),0)+IF(Analyse!$E$116="X",INDIRECT("'DATA - økonomi'!AG"&amp;4+15*$A61+4*$A61+12),0)+IF(Analyse!$E$117="X",INDIRECT("'DATA - økonomi'!AG"&amp;4+15*$A61+4*$A61+13),0)+IF(Analyse!$E$129="X",INDIRECT("'DATA - økonomi'!AG"&amp;4+15*$A61+4*$A61+14),0)</f>
        <v>0</v>
      </c>
      <c r="AH61" s="42">
        <f ca="1">IF(Analyse!$E$3="X",INDIRECT("'DATA - økonomi'!AH"&amp;4+15*$A61+4*$A61+0),0)+IF(Analyse!$E$4="X",INDIRECT("'DATA - økonomi'!AH"&amp;4+15*$A61+4*$A61+1),0)+IF(Analyse!$E$104="X",INDIRECT("'DATA - økonomi'!AH"&amp;4+15*$A61+4*$A61+2),0)+IF(Analyse!$E$105="X",INDIRECT("'DATA - økonomi'!AH"&amp;4+15*$A61+4*$A61+3),0)+IF(Analyse!$E$106="X",INDIRECT("'DATA - økonomi'!AH"&amp;4+15*$A61+4*$A61+4),0)+IF(Analyse!$E$107="X",INDIRECT("'DATA - økonomi'!AH"&amp;4+15*$A61+4*$A61+5),0)+IF(Analyse!$E$108="X",INDIRECT("'DATA - økonomi'!AH"&amp;4+15*$A61+4*$A61+6),0)+IF(Analyse!$E$109="X",INDIRECT("'DATA - økonomi'!AH"&amp;4+15*$A61+4*$A61+7),0)+IF(Analyse!$E$110="X",INDIRECT("'DATA - økonomi'!AH"&amp;4+15*$A61+4*$A61+8),0)+IF(Analyse!$E$111="X",INDIRECT("'DATA - økonomi'!AH"&amp;4+15*$A61+4*$A61+9),0)+IF(Analyse!$E$112="X",INDIRECT("'DATA - økonomi'!AH"&amp;4+15*$A61+4*$A61+10),0)+IF(Analyse!$E$115="X",INDIRECT("'DATA - økonomi'!AH"&amp;4+15*$A61+4*$A61+11),0)+IF(Analyse!$E$116="X",INDIRECT("'DATA - økonomi'!AH"&amp;4+15*$A61+4*$A61+12),0)+IF(Analyse!$E$117="X",INDIRECT("'DATA - økonomi'!AH"&amp;4+15*$A61+4*$A61+13),0)+IF(Analyse!$E$129="X",INDIRECT("'DATA - økonomi'!AH"&amp;4+15*$A61+4*$A61+14),0)</f>
        <v>0</v>
      </c>
      <c r="AI61" s="42">
        <f ca="1">IF(Analyse!$E$3="X",INDIRECT("'DATA - økonomi'!AI"&amp;4+15*$A61+4*$A61+0),0)+IF(Analyse!$E$4="X",INDIRECT("'DATA - økonomi'!AI"&amp;4+15*$A61+4*$A61+1),0)+IF(Analyse!$E$104="X",INDIRECT("'DATA - økonomi'!AI"&amp;4+15*$A61+4*$A61+2),0)+IF(Analyse!$E$105="X",INDIRECT("'DATA - økonomi'!AI"&amp;4+15*$A61+4*$A61+3),0)+IF(Analyse!$E$106="X",INDIRECT("'DATA - økonomi'!AI"&amp;4+15*$A61+4*$A61+4),0)+IF(Analyse!$E$107="X",INDIRECT("'DATA - økonomi'!AI"&amp;4+15*$A61+4*$A61+5),0)+IF(Analyse!$E$108="X",INDIRECT("'DATA - økonomi'!AI"&amp;4+15*$A61+4*$A61+6),0)+IF(Analyse!$E$109="X",INDIRECT("'DATA - økonomi'!AI"&amp;4+15*$A61+4*$A61+7),0)+IF(Analyse!$E$110="X",INDIRECT("'DATA - økonomi'!AI"&amp;4+15*$A61+4*$A61+8),0)+IF(Analyse!$E$111="X",INDIRECT("'DATA - økonomi'!AI"&amp;4+15*$A61+4*$A61+9),0)+IF(Analyse!$E$112="X",INDIRECT("'DATA - økonomi'!AI"&amp;4+15*$A61+4*$A61+10),0)+IF(Analyse!$E$115="X",INDIRECT("'DATA - økonomi'!AI"&amp;4+15*$A61+4*$A61+11),0)+IF(Analyse!$E$116="X",INDIRECT("'DATA - økonomi'!AI"&amp;4+15*$A61+4*$A61+12),0)+IF(Analyse!$E$117="X",INDIRECT("'DATA - økonomi'!AI"&amp;4+15*$A61+4*$A61+13),0)+IF(Analyse!$E$129="X",INDIRECT("'DATA - økonomi'!AI"&amp;4+15*$A61+4*$A61+14),0)</f>
        <v>0</v>
      </c>
      <c r="AJ61" s="42">
        <f ca="1">IF(Analyse!$E$3="X",INDIRECT("'DATA - økonomi'!AJ"&amp;4+15*$A61+4*$A61+0),0)+IF(Analyse!$E$4="X",INDIRECT("'DATA - økonomi'!AJ"&amp;4+15*$A61+4*$A61+1),0)+IF(Analyse!$E$104="X",INDIRECT("'DATA - økonomi'!AJ"&amp;4+15*$A61+4*$A61+2),0)+IF(Analyse!$E$105="X",INDIRECT("'DATA - økonomi'!AJ"&amp;4+15*$A61+4*$A61+3),0)+IF(Analyse!$E$106="X",INDIRECT("'DATA - økonomi'!AJ"&amp;4+15*$A61+4*$A61+4),0)+IF(Analyse!$E$107="X",INDIRECT("'DATA - økonomi'!AJ"&amp;4+15*$A61+4*$A61+5),0)+IF(Analyse!$E$108="X",INDIRECT("'DATA - økonomi'!AJ"&amp;4+15*$A61+4*$A61+6),0)+IF(Analyse!$E$109="X",INDIRECT("'DATA - økonomi'!AJ"&amp;4+15*$A61+4*$A61+7),0)+IF(Analyse!$E$110="X",INDIRECT("'DATA - økonomi'!AJ"&amp;4+15*$A61+4*$A61+8),0)+IF(Analyse!$E$111="X",INDIRECT("'DATA - økonomi'!AJ"&amp;4+15*$A61+4*$A61+9),0)+IF(Analyse!$E$112="X",INDIRECT("'DATA - økonomi'!AJ"&amp;4+15*$A61+4*$A61+10),0)+IF(Analyse!$E$115="X",INDIRECT("'DATA - økonomi'!AJ"&amp;4+15*$A61+4*$A61+11),0)+IF(Analyse!$E$116="X",INDIRECT("'DATA - økonomi'!AJ"&amp;4+15*$A61+4*$A61+12),0)+IF(Analyse!$E$117="X",INDIRECT("'DATA - økonomi'!AJ"&amp;4+15*$A61+4*$A61+13),0)+IF(Analyse!$E$129="X",INDIRECT("'DATA - økonomi'!AJ"&amp;4+15*$A61+4*$A61+14),0)</f>
        <v>0</v>
      </c>
      <c r="AK61" s="42">
        <f ca="1">IF(Analyse!$E$3="X",INDIRECT("'DATA - økonomi'!AK"&amp;4+15*$A61+4*$A61+0),0)+IF(Analyse!$E$4="X",INDIRECT("'DATA - økonomi'!AK"&amp;4+15*$A61+4*$A61+1),0)+IF(Analyse!$E$104="X",INDIRECT("'DATA - økonomi'!AK"&amp;4+15*$A61+4*$A61+2),0)+IF(Analyse!$E$105="X",INDIRECT("'DATA - økonomi'!AK"&amp;4+15*$A61+4*$A61+3),0)+IF(Analyse!$E$106="X",INDIRECT("'DATA - økonomi'!AK"&amp;4+15*$A61+4*$A61+4),0)+IF(Analyse!$E$107="X",INDIRECT("'DATA - økonomi'!AK"&amp;4+15*$A61+4*$A61+5),0)+IF(Analyse!$E$108="X",INDIRECT("'DATA - økonomi'!AK"&amp;4+15*$A61+4*$A61+6),0)+IF(Analyse!$E$109="X",INDIRECT("'DATA - økonomi'!AK"&amp;4+15*$A61+4*$A61+7),0)+IF(Analyse!$E$110="X",INDIRECT("'DATA - økonomi'!AK"&amp;4+15*$A61+4*$A61+8),0)+IF(Analyse!$E$111="X",INDIRECT("'DATA - økonomi'!AK"&amp;4+15*$A61+4*$A61+9),0)+IF(Analyse!$E$112="X",INDIRECT("'DATA - økonomi'!AK"&amp;4+15*$A61+4*$A61+10),0)+IF(Analyse!$E$115="X",INDIRECT("'DATA - økonomi'!AK"&amp;4+15*$A61+4*$A61+11),0)+IF(Analyse!$E$116="X",INDIRECT("'DATA - økonomi'!AK"&amp;4+15*$A61+4*$A61+12),0)+IF(Analyse!$E$117="X",INDIRECT("'DATA - økonomi'!AK"&amp;4+15*$A61+4*$A61+13),0)+IF(Analyse!$E$129="X",INDIRECT("'DATA - økonomi'!AK"&amp;4+15*$A61+4*$A61+14),0)</f>
        <v>0</v>
      </c>
      <c r="AL61" s="42">
        <f ca="1">IF(Analyse!$E$3="X",INDIRECT("'DATA - økonomi'!AL"&amp;4+15*$A61+4*$A61+0),0)+IF(Analyse!$E$4="X",INDIRECT("'DATA - økonomi'!AL"&amp;4+15*$A61+4*$A61+1),0)+IF(Analyse!$E$104="X",INDIRECT("'DATA - økonomi'!AL"&amp;4+15*$A61+4*$A61+2),0)+IF(Analyse!$E$105="X",INDIRECT("'DATA - økonomi'!AL"&amp;4+15*$A61+4*$A61+3),0)+IF(Analyse!$E$106="X",INDIRECT("'DATA - økonomi'!AL"&amp;4+15*$A61+4*$A61+4),0)+IF(Analyse!$E$107="X",INDIRECT("'DATA - økonomi'!AL"&amp;4+15*$A61+4*$A61+5),0)+IF(Analyse!$E$108="X",INDIRECT("'DATA - økonomi'!AL"&amp;4+15*$A61+4*$A61+6),0)+IF(Analyse!$E$109="X",INDIRECT("'DATA - økonomi'!AL"&amp;4+15*$A61+4*$A61+7),0)+IF(Analyse!$E$110="X",INDIRECT("'DATA - økonomi'!AL"&amp;4+15*$A61+4*$A61+8),0)+IF(Analyse!$E$111="X",INDIRECT("'DATA - økonomi'!AL"&amp;4+15*$A61+4*$A61+9),0)+IF(Analyse!$E$112="X",INDIRECT("'DATA - økonomi'!AL"&amp;4+15*$A61+4*$A61+10),0)+IF(Analyse!$E$115="X",INDIRECT("'DATA - økonomi'!AL"&amp;4+15*$A61+4*$A61+11),0)+IF(Analyse!$E$116="X",INDIRECT("'DATA - økonomi'!AL"&amp;4+15*$A61+4*$A61+12),0)+IF(Analyse!$E$117="X",INDIRECT("'DATA - økonomi'!AL"&amp;4+15*$A61+4*$A61+13),0)+IF(Analyse!$E$129="X",INDIRECT("'DATA - økonomi'!AL"&amp;4+15*$A61+4*$A61+14),0)</f>
        <v>0</v>
      </c>
      <c r="AM61" s="36"/>
      <c r="AN61" s="41" t="s">
        <v>69</v>
      </c>
      <c r="AO61" s="42">
        <f t="shared" ca="1" si="10"/>
        <v>22701.415000000001</v>
      </c>
      <c r="AP61" s="42">
        <f t="shared" ca="1" si="11"/>
        <v>22724.055</v>
      </c>
      <c r="AQ61" s="42">
        <f t="shared" ca="1" si="12"/>
        <v>22701.415000000001</v>
      </c>
      <c r="AR61" s="42">
        <f t="shared" ca="1" si="13"/>
        <v>22724.055</v>
      </c>
      <c r="AS61" s="42">
        <f t="shared" ca="1" si="14"/>
        <v>22714.2</v>
      </c>
      <c r="AT61" s="42">
        <f t="shared" ca="1" si="15"/>
        <v>22634.061000000002</v>
      </c>
      <c r="AU61" s="42">
        <f t="shared" ca="1" si="16"/>
        <v>22665.334999999999</v>
      </c>
      <c r="AV61" s="42">
        <f t="shared" ca="1" si="17"/>
        <v>22658.53</v>
      </c>
      <c r="AW61" s="42">
        <f t="shared" ca="1" si="18"/>
        <v>22861.929</v>
      </c>
      <c r="AX61" s="42">
        <f t="shared" ca="1" si="19"/>
        <v>23000.976000000002</v>
      </c>
      <c r="AY61" s="36"/>
    </row>
    <row r="62" spans="1:51" x14ac:dyDescent="0.25">
      <c r="A62" s="38">
        <v>58</v>
      </c>
      <c r="B62" s="41" t="s">
        <v>70</v>
      </c>
      <c r="C62" s="42">
        <f ca="1">IF(Analyse!$E$3="X",INDIRECT("'DATA - økonomi'!C"&amp;4+15*$A62+4*$A62+0),0)+IF(Analyse!$E$4="X",INDIRECT("'DATA - økonomi'!C"&amp;4+15*$A62+4*$A62+1),0)+IF(Analyse!$E$104="X",INDIRECT("'DATA - økonomi'!C"&amp;4+15*$A62+4*$A62+2),0)+IF(Analyse!$E$105="X",INDIRECT("'DATA - økonomi'!C"&amp;4+15*$A62+4*$A62+3),0)+IF(Analyse!$E$106="X",INDIRECT("'DATA - økonomi'!C"&amp;4+15*$A62+4*$A62+4),0)+IF(Analyse!$E$107="X",INDIRECT("'DATA - økonomi'!C"&amp;4+15*$A62+4*$A62+5),0)+IF(Analyse!$E$108="X",INDIRECT("'DATA - økonomi'!C"&amp;4+15*$A62+4*$A62+6),0)+IF(Analyse!$E$109="X",INDIRECT("'DATA - økonomi'!C"&amp;4+15*$A62+4*$A62+7),0)+IF(Analyse!$E$110="X",INDIRECT("'DATA - økonomi'!C"&amp;4+15*$A62+4*$A62+8),0)+IF(Analyse!$E$111="X",INDIRECT("'DATA - økonomi'!C"&amp;4+15*$A62+4*$A62+9),0)+IF(Analyse!$E$112="X",INDIRECT("'DATA - økonomi'!C"&amp;4+15*$A62+4*$A62+10),0)+IF(Analyse!$E$115="X",INDIRECT("'DATA - økonomi'!C"&amp;4+15*$A62+4*$A62+11),0)+IF(Analyse!$E$116="X",INDIRECT("'DATA - økonomi'!C"&amp;4+15*$A62+4*$A62+12),0)+IF(Analyse!$E$117="X",INDIRECT("'DATA - økonomi'!C"&amp;4+15*$A62+4*$A62+13),0)+IF(Analyse!$E$129="X",INDIRECT("'DATA - økonomi'!C"&amp;4+15*$A62+4*$A62+14),0)</f>
        <v>0</v>
      </c>
      <c r="D62" s="42">
        <f ca="1">IF(Analyse!$E$3="X",INDIRECT("'DATA - økonomi'!D"&amp;4+15*$A62+4*$A62+0),0)+IF(Analyse!$E$4="X",INDIRECT("'DATA - økonomi'!D"&amp;4+15*$A62+4*$A62+1),0)+IF(Analyse!$E$104="X",INDIRECT("'DATA - økonomi'!D"&amp;4+15*$A62+4*$A62+2),0)+IF(Analyse!$E$105="X",INDIRECT("'DATA - økonomi'!D"&amp;4+15*$A62+4*$A62+3),0)+IF(Analyse!$E$106="X",INDIRECT("'DATA - økonomi'!D"&amp;4+15*$A62+4*$A62+4),0)+IF(Analyse!$E$107="X",INDIRECT("'DATA - økonomi'!D"&amp;4+15*$A62+4*$A62+5),0)+IF(Analyse!$E$108="X",INDIRECT("'DATA - økonomi'!D"&amp;4+15*$A62+4*$A62+6),0)+IF(Analyse!$E$109="X",INDIRECT("'DATA - økonomi'!D"&amp;4+15*$A62+4*$A62+7),0)+IF(Analyse!$E$110="X",INDIRECT("'DATA - økonomi'!D"&amp;4+15*$A62+4*$A62+8),0)+IF(Analyse!$E$111="X",INDIRECT("'DATA - økonomi'!D"&amp;4+15*$A62+4*$A62+9),0)+IF(Analyse!$E$112="X",INDIRECT("'DATA - økonomi'!D"&amp;4+15*$A62+4*$A62+10),0)+IF(Analyse!$E$115="X",INDIRECT("'DATA - økonomi'!D"&amp;4+15*$A62+4*$A62+11),0)+IF(Analyse!$E$116="X",INDIRECT("'DATA - økonomi'!D"&amp;4+15*$A62+4*$A62+12),0)+IF(Analyse!$E$117="X",INDIRECT("'DATA - økonomi'!D"&amp;4+15*$A62+4*$A62+13),0)+IF(Analyse!$E$129="X",INDIRECT("'DATA - økonomi'!D"&amp;4+15*$A62+4*$A62+14),0)</f>
        <v>0</v>
      </c>
      <c r="E62" s="42">
        <f ca="1">IF(Analyse!$E$3="X",INDIRECT("'DATA - økonomi'!E"&amp;4+15*$A62+4*$A62+0),0)+IF(Analyse!$E$4="X",INDIRECT("'DATA - økonomi'!E"&amp;4+15*$A62+4*$A62+1),0)+IF(Analyse!$E$104="X",INDIRECT("'DATA - økonomi'!E"&amp;4+15*$A62+4*$A62+2),0)+IF(Analyse!$E$105="X",INDIRECT("'DATA - økonomi'!E"&amp;4+15*$A62+4*$A62+3),0)+IF(Analyse!$E$106="X",INDIRECT("'DATA - økonomi'!E"&amp;4+15*$A62+4*$A62+4),0)+IF(Analyse!$E$107="X",INDIRECT("'DATA - økonomi'!E"&amp;4+15*$A62+4*$A62+5),0)+IF(Analyse!$E$108="X",INDIRECT("'DATA - økonomi'!E"&amp;4+15*$A62+4*$A62+6),0)+IF(Analyse!$E$109="X",INDIRECT("'DATA - økonomi'!E"&amp;4+15*$A62+4*$A62+7),0)+IF(Analyse!$E$110="X",INDIRECT("'DATA - økonomi'!E"&amp;4+15*$A62+4*$A62+8),0)+IF(Analyse!$E$111="X",INDIRECT("'DATA - økonomi'!E"&amp;4+15*$A62+4*$A62+9),0)+IF(Analyse!$E$112="X",INDIRECT("'DATA - økonomi'!E"&amp;4+15*$A62+4*$A62+10),0)+IF(Analyse!$E$115="X",INDIRECT("'DATA - økonomi'!E"&amp;4+15*$A62+4*$A62+11),0)+IF(Analyse!$E$116="X",INDIRECT("'DATA - økonomi'!E"&amp;4+15*$A62+4*$A62+12),0)+IF(Analyse!$E$117="X",INDIRECT("'DATA - økonomi'!E"&amp;4+15*$A62+4*$A62+13),0)+IF(Analyse!$E$129="X",INDIRECT("'DATA - økonomi'!E"&amp;4+15*$A62+4*$A62+14),0)</f>
        <v>0</v>
      </c>
      <c r="F62" s="42">
        <f ca="1">IF(Analyse!$E$3="X",INDIRECT("'DATA - økonomi'!F"&amp;4+15*$A62+4*$A62+0),0)+IF(Analyse!$E$4="X",INDIRECT("'DATA - økonomi'!F"&amp;4+15*$A62+4*$A62+1),0)+IF(Analyse!$E$104="X",INDIRECT("'DATA - økonomi'!F"&amp;4+15*$A62+4*$A62+2),0)+IF(Analyse!$E$105="X",INDIRECT("'DATA - økonomi'!F"&amp;4+15*$A62+4*$A62+3),0)+IF(Analyse!$E$106="X",INDIRECT("'DATA - økonomi'!F"&amp;4+15*$A62+4*$A62+4),0)+IF(Analyse!$E$107="X",INDIRECT("'DATA - økonomi'!F"&amp;4+15*$A62+4*$A62+5),0)+IF(Analyse!$E$108="X",INDIRECT("'DATA - økonomi'!F"&amp;4+15*$A62+4*$A62+6),0)+IF(Analyse!$E$109="X",INDIRECT("'DATA - økonomi'!F"&amp;4+15*$A62+4*$A62+7),0)+IF(Analyse!$E$110="X",INDIRECT("'DATA - økonomi'!F"&amp;4+15*$A62+4*$A62+8),0)+IF(Analyse!$E$111="X",INDIRECT("'DATA - økonomi'!F"&amp;4+15*$A62+4*$A62+9),0)+IF(Analyse!$E$112="X",INDIRECT("'DATA - økonomi'!F"&amp;4+15*$A62+4*$A62+10),0)+IF(Analyse!$E$115="X",INDIRECT("'DATA - økonomi'!F"&amp;4+15*$A62+4*$A62+11),0)+IF(Analyse!$E$116="X",INDIRECT("'DATA - økonomi'!F"&amp;4+15*$A62+4*$A62+12),0)+IF(Analyse!$E$117="X",INDIRECT("'DATA - økonomi'!F"&amp;4+15*$A62+4*$A62+13),0)+IF(Analyse!$E$129="X",INDIRECT("'DATA - økonomi'!F"&amp;4+15*$A62+4*$A62+14),0)</f>
        <v>0</v>
      </c>
      <c r="G62" s="42">
        <f ca="1">IF(Analyse!$E$3="X",INDIRECT("'DATA - økonomi'!G"&amp;4+15*$A62+4*$A62+0),0)+IF(Analyse!$E$4="X",INDIRECT("'DATA - økonomi'!G"&amp;4+15*$A62+4*$A62+1),0)+IF(Analyse!$E$104="X",INDIRECT("'DATA - økonomi'!G"&amp;4+15*$A62+4*$A62+2),0)+IF(Analyse!$E$105="X",INDIRECT("'DATA - økonomi'!G"&amp;4+15*$A62+4*$A62+3),0)+IF(Analyse!$E$106="X",INDIRECT("'DATA - økonomi'!G"&amp;4+15*$A62+4*$A62+4),0)+IF(Analyse!$E$107="X",INDIRECT("'DATA - økonomi'!G"&amp;4+15*$A62+4*$A62+5),0)+IF(Analyse!$E$108="X",INDIRECT("'DATA - økonomi'!G"&amp;4+15*$A62+4*$A62+6),0)+IF(Analyse!$E$109="X",INDIRECT("'DATA - økonomi'!G"&amp;4+15*$A62+4*$A62+7),0)+IF(Analyse!$E$110="X",INDIRECT("'DATA - økonomi'!G"&amp;4+15*$A62+4*$A62+8),0)+IF(Analyse!$E$111="X",INDIRECT("'DATA - økonomi'!G"&amp;4+15*$A62+4*$A62+9),0)+IF(Analyse!$E$112="X",INDIRECT("'DATA - økonomi'!G"&amp;4+15*$A62+4*$A62+10),0)+IF(Analyse!$E$115="X",INDIRECT("'DATA - økonomi'!G"&amp;4+15*$A62+4*$A62+11),0)+IF(Analyse!$E$116="X",INDIRECT("'DATA - økonomi'!G"&amp;4+15*$A62+4*$A62+12),0)+IF(Analyse!$E$117="X",INDIRECT("'DATA - økonomi'!G"&amp;4+15*$A62+4*$A62+13),0)+IF(Analyse!$E$129="X",INDIRECT("'DATA - økonomi'!G"&amp;4+15*$A62+4*$A62+14),0)</f>
        <v>0</v>
      </c>
      <c r="H62" s="42">
        <f ca="1">IF(Analyse!$E$3="X",INDIRECT("'DATA - økonomi'!H"&amp;4+15*$A62+4*$A62+0),0)+IF(Analyse!$E$4="X",INDIRECT("'DATA - økonomi'!H"&amp;4+15*$A62+4*$A62+1),0)+IF(Analyse!$E$104="X",INDIRECT("'DATA - økonomi'!H"&amp;4+15*$A62+4*$A62+2),0)+IF(Analyse!$E$105="X",INDIRECT("'DATA - økonomi'!H"&amp;4+15*$A62+4*$A62+3),0)+IF(Analyse!$E$106="X",INDIRECT("'DATA - økonomi'!H"&amp;4+15*$A62+4*$A62+4),0)+IF(Analyse!$E$107="X",INDIRECT("'DATA - økonomi'!H"&amp;4+15*$A62+4*$A62+5),0)+IF(Analyse!$E$108="X",INDIRECT("'DATA - økonomi'!H"&amp;4+15*$A62+4*$A62+6),0)+IF(Analyse!$E$109="X",INDIRECT("'DATA - økonomi'!H"&amp;4+15*$A62+4*$A62+7),0)+IF(Analyse!$E$110="X",INDIRECT("'DATA - økonomi'!H"&amp;4+15*$A62+4*$A62+8),0)+IF(Analyse!$E$111="X",INDIRECT("'DATA - økonomi'!H"&amp;4+15*$A62+4*$A62+9),0)+IF(Analyse!$E$112="X",INDIRECT("'DATA - økonomi'!H"&amp;4+15*$A62+4*$A62+10),0)+IF(Analyse!$E$115="X",INDIRECT("'DATA - økonomi'!H"&amp;4+15*$A62+4*$A62+11),0)+IF(Analyse!$E$116="X",INDIRECT("'DATA - økonomi'!H"&amp;4+15*$A62+4*$A62+12),0)+IF(Analyse!$E$117="X",INDIRECT("'DATA - økonomi'!H"&amp;4+15*$A62+4*$A62+13),0)+IF(Analyse!$E$129="X",INDIRECT("'DATA - økonomi'!H"&amp;4+15*$A62+4*$A62+14),0)</f>
        <v>0</v>
      </c>
      <c r="I62" s="42">
        <f ca="1">IF(Analyse!$E$3="X",INDIRECT("'DATA - økonomi'!I"&amp;4+15*$A62+4*$A62+0),0)+IF(Analyse!$E$4="X",INDIRECT("'DATA - økonomi'!I"&amp;4+15*$A62+4*$A62+1),0)+IF(Analyse!$E$104="X",INDIRECT("'DATA - økonomi'!I"&amp;4+15*$A62+4*$A62+2),0)+IF(Analyse!$E$105="X",INDIRECT("'DATA - økonomi'!I"&amp;4+15*$A62+4*$A62+3),0)+IF(Analyse!$E$106="X",INDIRECT("'DATA - økonomi'!I"&amp;4+15*$A62+4*$A62+4),0)+IF(Analyse!$E$107="X",INDIRECT("'DATA - økonomi'!I"&amp;4+15*$A62+4*$A62+5),0)+IF(Analyse!$E$108="X",INDIRECT("'DATA - økonomi'!I"&amp;4+15*$A62+4*$A62+6),0)+IF(Analyse!$E$109="X",INDIRECT("'DATA - økonomi'!I"&amp;4+15*$A62+4*$A62+7),0)+IF(Analyse!$E$110="X",INDIRECT("'DATA - økonomi'!I"&amp;4+15*$A62+4*$A62+8),0)+IF(Analyse!$E$111="X",INDIRECT("'DATA - økonomi'!I"&amp;4+15*$A62+4*$A62+9),0)+IF(Analyse!$E$112="X",INDIRECT("'DATA - økonomi'!I"&amp;4+15*$A62+4*$A62+10),0)+IF(Analyse!$E$115="X",INDIRECT("'DATA - økonomi'!I"&amp;4+15*$A62+4*$A62+11),0)+IF(Analyse!$E$116="X",INDIRECT("'DATA - økonomi'!I"&amp;4+15*$A62+4*$A62+12),0)+IF(Analyse!$E$117="X",INDIRECT("'DATA - økonomi'!I"&amp;4+15*$A62+4*$A62+13),0)+IF(Analyse!$E$129="X",INDIRECT("'DATA - økonomi'!I"&amp;4+15*$A62+4*$A62+14),0)</f>
        <v>0</v>
      </c>
      <c r="J62" s="42">
        <f ca="1">IF(Analyse!$E$3="X",INDIRECT("'DATA - økonomi'!J"&amp;4+15*$A62+4*$A62+0),0)+IF(Analyse!$E$4="X",INDIRECT("'DATA - økonomi'!J"&amp;4+15*$A62+4*$A62+1),0)+IF(Analyse!$E$104="X",INDIRECT("'DATA - økonomi'!J"&amp;4+15*$A62+4*$A62+2),0)+IF(Analyse!$E$105="X",INDIRECT("'DATA - økonomi'!J"&amp;4+15*$A62+4*$A62+3),0)+IF(Analyse!$E$106="X",INDIRECT("'DATA - økonomi'!J"&amp;4+15*$A62+4*$A62+4),0)+IF(Analyse!$E$107="X",INDIRECT("'DATA - økonomi'!J"&amp;4+15*$A62+4*$A62+5),0)+IF(Analyse!$E$108="X",INDIRECT("'DATA - økonomi'!J"&amp;4+15*$A62+4*$A62+6),0)+IF(Analyse!$E$109="X",INDIRECT("'DATA - økonomi'!J"&amp;4+15*$A62+4*$A62+7),0)+IF(Analyse!$E$110="X",INDIRECT("'DATA - økonomi'!J"&amp;4+15*$A62+4*$A62+8),0)+IF(Analyse!$E$111="X",INDIRECT("'DATA - økonomi'!J"&amp;4+15*$A62+4*$A62+9),0)+IF(Analyse!$E$112="X",INDIRECT("'DATA - økonomi'!J"&amp;4+15*$A62+4*$A62+10),0)+IF(Analyse!$E$115="X",INDIRECT("'DATA - økonomi'!J"&amp;4+15*$A62+4*$A62+11),0)+IF(Analyse!$E$116="X",INDIRECT("'DATA - økonomi'!J"&amp;4+15*$A62+4*$A62+12),0)+IF(Analyse!$E$117="X",INDIRECT("'DATA - økonomi'!J"&amp;4+15*$A62+4*$A62+13),0)+IF(Analyse!$E$129="X",INDIRECT("'DATA - økonomi'!J"&amp;4+15*$A62+4*$A62+14),0)</f>
        <v>0</v>
      </c>
      <c r="K62" s="42">
        <f ca="1">IF(Analyse!$E$3="X",INDIRECT("'DATA - økonomi'!K"&amp;4+15*$A62+4*$A62+0),0)+IF(Analyse!$E$4="X",INDIRECT("'DATA - økonomi'!K"&amp;4+15*$A62+4*$A62+1),0)+IF(Analyse!$E$104="X",INDIRECT("'DATA - økonomi'!K"&amp;4+15*$A62+4*$A62+2),0)+IF(Analyse!$E$105="X",INDIRECT("'DATA - økonomi'!K"&amp;4+15*$A62+4*$A62+3),0)+IF(Analyse!$E$106="X",INDIRECT("'DATA - økonomi'!K"&amp;4+15*$A62+4*$A62+4),0)+IF(Analyse!$E$107="X",INDIRECT("'DATA - økonomi'!K"&amp;4+15*$A62+4*$A62+5),0)+IF(Analyse!$E$108="X",INDIRECT("'DATA - økonomi'!K"&amp;4+15*$A62+4*$A62+6),0)+IF(Analyse!$E$109="X",INDIRECT("'DATA - økonomi'!K"&amp;4+15*$A62+4*$A62+7),0)+IF(Analyse!$E$110="X",INDIRECT("'DATA - økonomi'!K"&amp;4+15*$A62+4*$A62+8),0)+IF(Analyse!$E$111="X",INDIRECT("'DATA - økonomi'!K"&amp;4+15*$A62+4*$A62+9),0)+IF(Analyse!$E$112="X",INDIRECT("'DATA - økonomi'!K"&amp;4+15*$A62+4*$A62+10),0)+IF(Analyse!$E$115="X",INDIRECT("'DATA - økonomi'!K"&amp;4+15*$A62+4*$A62+11),0)+IF(Analyse!$E$116="X",INDIRECT("'DATA - økonomi'!K"&amp;4+15*$A62+4*$A62+12),0)+IF(Analyse!$E$117="X",INDIRECT("'DATA - økonomi'!K"&amp;4+15*$A62+4*$A62+13),0)+IF(Analyse!$E$129="X",INDIRECT("'DATA - økonomi'!K"&amp;4+15*$A62+4*$A62+14),0)</f>
        <v>0</v>
      </c>
      <c r="L62" s="42">
        <f ca="1">IF(Analyse!$E$3="X",INDIRECT("'DATA - økonomi'!L"&amp;4+15*$A62+4*$A62+0),0)+IF(Analyse!$E$4="X",INDIRECT("'DATA - økonomi'!L"&amp;4+15*$A62+4*$A62+1),0)+IF(Analyse!$E$104="X",INDIRECT("'DATA - økonomi'!L"&amp;4+15*$A62+4*$A62+2),0)+IF(Analyse!$E$105="X",INDIRECT("'DATA - økonomi'!L"&amp;4+15*$A62+4*$A62+3),0)+IF(Analyse!$E$106="X",INDIRECT("'DATA - økonomi'!L"&amp;4+15*$A62+4*$A62+4),0)+IF(Analyse!$E$107="X",INDIRECT("'DATA - økonomi'!L"&amp;4+15*$A62+4*$A62+5),0)+IF(Analyse!$E$108="X",INDIRECT("'DATA - økonomi'!L"&amp;4+15*$A62+4*$A62+6),0)+IF(Analyse!$E$109="X",INDIRECT("'DATA - økonomi'!L"&amp;4+15*$A62+4*$A62+7),0)+IF(Analyse!$E$110="X",INDIRECT("'DATA - økonomi'!L"&amp;4+15*$A62+4*$A62+8),0)+IF(Analyse!$E$111="X",INDIRECT("'DATA - økonomi'!L"&amp;4+15*$A62+4*$A62+9),0)+IF(Analyse!$E$112="X",INDIRECT("'DATA - økonomi'!L"&amp;4+15*$A62+4*$A62+10),0)+IF(Analyse!$E$115="X",INDIRECT("'DATA - økonomi'!L"&amp;4+15*$A62+4*$A62+11),0)+IF(Analyse!$E$116="X",INDIRECT("'DATA - økonomi'!L"&amp;4+15*$A62+4*$A62+12),0)+IF(Analyse!$E$117="X",INDIRECT("'DATA - økonomi'!L"&amp;4+15*$A62+4*$A62+13),0)+IF(Analyse!$E$129="X",INDIRECT("'DATA - økonomi'!L"&amp;4+15*$A62+4*$A62+14),0)</f>
        <v>0</v>
      </c>
      <c r="M62" s="42">
        <f ca="1">IF(Analyse!$E$3="X",INDIRECT("'DATA - økonomi'!M"&amp;4+15*$A62+4*$A62+0),0)+IF(Analyse!$E$4="X",INDIRECT("'DATA - økonomi'!M"&amp;4+15*$A62+4*$A62+1),0)+IF(Analyse!$E$104="X",INDIRECT("'DATA - økonomi'!M"&amp;4+15*$A62+4*$A62+2),0)+IF(Analyse!$E$105="X",INDIRECT("'DATA - økonomi'!M"&amp;4+15*$A62+4*$A62+3),0)+IF(Analyse!$E$106="X",INDIRECT("'DATA - økonomi'!M"&amp;4+15*$A62+4*$A62+4),0)+IF(Analyse!$E$107="X",INDIRECT("'DATA - økonomi'!M"&amp;4+15*$A62+4*$A62+5),0)+IF(Analyse!$E$108="X",INDIRECT("'DATA - økonomi'!M"&amp;4+15*$A62+4*$A62+6),0)+IF(Analyse!$E$109="X",INDIRECT("'DATA - økonomi'!M"&amp;4+15*$A62+4*$A62+7),0)+IF(Analyse!$E$110="X",INDIRECT("'DATA - økonomi'!M"&amp;4+15*$A62+4*$A62+8),0)+IF(Analyse!$E$111="X",INDIRECT("'DATA - økonomi'!M"&amp;4+15*$A62+4*$A62+9),0)+IF(Analyse!$E$112="X",INDIRECT("'DATA - økonomi'!M"&amp;4+15*$A62+4*$A62+10),0)+IF(Analyse!$E$115="X",INDIRECT("'DATA - økonomi'!M"&amp;4+15*$A62+4*$A62+11),0)+IF(Analyse!$E$116="X",INDIRECT("'DATA - økonomi'!M"&amp;4+15*$A62+4*$A62+12),0)+IF(Analyse!$E$117="X",INDIRECT("'DATA - økonomi'!M"&amp;4+15*$A62+4*$A62+13),0)+IF(Analyse!$E$129="X",INDIRECT("'DATA - økonomi'!M"&amp;4+15*$A62+4*$A62+14),0)</f>
        <v>0</v>
      </c>
      <c r="N62" s="38"/>
      <c r="O62" s="41" t="s">
        <v>70</v>
      </c>
      <c r="P62" s="42">
        <f ca="1">IF(Analyse!$E$3="X",INDIRECT("'DATA - økonomi'!P"&amp;4+15*$A62+4*$A62+0),0)+IF(Analyse!$E$4="X",INDIRECT("'DATA - økonomi'!P"&amp;4+15*$A62+4*$A62+1),0)+IF(Analyse!$E$104="X",INDIRECT("'DATA - økonomi'!P"&amp;4+15*$A62+4*$A62+2),0)+IF(Analyse!$E$105="X",INDIRECT("'DATA - økonomi'!P"&amp;4+15*$A62+4*$A62+3),0)+IF(Analyse!$E$106="X",INDIRECT("'DATA - økonomi'!P"&amp;4+15*$A62+4*$A62+4),0)+IF(Analyse!$E$107="X",INDIRECT("'DATA - økonomi'!P"&amp;4+15*$A62+4*$A62+5),0)+IF(Analyse!$E$108="X",INDIRECT("'DATA - økonomi'!P"&amp;4+15*$A62+4*$A62+6),0)+IF(Analyse!$E$109="X",INDIRECT("'DATA - økonomi'!P"&amp;4+15*$A62+4*$A62+7),0)+IF(Analyse!$E$110="X",INDIRECT("'DATA - økonomi'!P"&amp;4+15*$A62+4*$A62+8),0)+IF(Analyse!$E$111="X",INDIRECT("'DATA - økonomi'!P"&amp;4+15*$A62+4*$A62+9),0)+IF(Analyse!$E$112="X",INDIRECT("'DATA - økonomi'!P"&amp;4+15*$A62+4*$A62+10),0)+IF(Analyse!$E$115="X",INDIRECT("'DATA - økonomi'!P"&amp;4+15*$A62+4*$A62+11),0)+IF(Analyse!$E$116="X",INDIRECT("'DATA - økonomi'!P"&amp;4+15*$A62+4*$A62+12),0)+IF(Analyse!$E$117="X",INDIRECT("'DATA - økonomi'!P"&amp;4+15*$A62+4*$A62+13),0)+IF(Analyse!$E$129="X",INDIRECT("'DATA - økonomi'!P"&amp;4+15*$A62+4*$A62+14),0)</f>
        <v>0</v>
      </c>
      <c r="Q62" s="42">
        <f ca="1">IF(Analyse!$E$3="X",INDIRECT("'DATA - økonomi'!Q"&amp;4+15*$A62+4*$A62+0),0)+IF(Analyse!$E$4="X",INDIRECT("'DATA - økonomi'!Q"&amp;4+15*$A62+4*$A62+1),0)+IF(Analyse!$E$104="X",INDIRECT("'DATA - økonomi'!Q"&amp;4+15*$A62+4*$A62+2),0)+IF(Analyse!$E$105="X",INDIRECT("'DATA - økonomi'!Q"&amp;4+15*$A62+4*$A62+3),0)+IF(Analyse!$E$106="X",INDIRECT("'DATA - økonomi'!Q"&amp;4+15*$A62+4*$A62+4),0)+IF(Analyse!$E$107="X",INDIRECT("'DATA - økonomi'!Q"&amp;4+15*$A62+4*$A62+5),0)+IF(Analyse!$E$108="X",INDIRECT("'DATA - økonomi'!Q"&amp;4+15*$A62+4*$A62+6),0)+IF(Analyse!$E$109="X",INDIRECT("'DATA - økonomi'!Q"&amp;4+15*$A62+4*$A62+7),0)+IF(Analyse!$E$110="X",INDIRECT("'DATA - økonomi'!Q"&amp;4+15*$A62+4*$A62+8),0)+IF(Analyse!$E$111="X",INDIRECT("'DATA - økonomi'!Q"&amp;4+15*$A62+4*$A62+9),0)+IF(Analyse!$E$112="X",INDIRECT("'DATA - økonomi'!Q"&amp;4+15*$A62+4*$A62+10),0)+IF(Analyse!$E$115="X",INDIRECT("'DATA - økonomi'!Q"&amp;4+15*$A62+4*$A62+11),0)+IF(Analyse!$E$116="X",INDIRECT("'DATA - økonomi'!Q"&amp;4+15*$A62+4*$A62+12),0)+IF(Analyse!$E$117="X",INDIRECT("'DATA - økonomi'!Q"&amp;4+15*$A62+4*$A62+13),0)+IF(Analyse!$E$129="X",INDIRECT("'DATA - økonomi'!Q"&amp;4+15*$A62+4*$A62+14),0)</f>
        <v>0</v>
      </c>
      <c r="R62" s="42">
        <f ca="1">IF(Analyse!$E$3="X",INDIRECT("'DATA - økonomi'!R"&amp;4+15*$A62+4*$A62+0),0)+IF(Analyse!$E$4="X",INDIRECT("'DATA - økonomi'!R"&amp;4+15*$A62+4*$A62+1),0)+IF(Analyse!$E$104="X",INDIRECT("'DATA - økonomi'!R"&amp;4+15*$A62+4*$A62+2),0)+IF(Analyse!$E$105="X",INDIRECT("'DATA - økonomi'!R"&amp;4+15*$A62+4*$A62+3),0)+IF(Analyse!$E$106="X",INDIRECT("'DATA - økonomi'!R"&amp;4+15*$A62+4*$A62+4),0)+IF(Analyse!$E$107="X",INDIRECT("'DATA - økonomi'!R"&amp;4+15*$A62+4*$A62+5),0)+IF(Analyse!$E$108="X",INDIRECT("'DATA - økonomi'!R"&amp;4+15*$A62+4*$A62+6),0)+IF(Analyse!$E$109="X",INDIRECT("'DATA - økonomi'!R"&amp;4+15*$A62+4*$A62+7),0)+IF(Analyse!$E$110="X",INDIRECT("'DATA - økonomi'!R"&amp;4+15*$A62+4*$A62+8),0)+IF(Analyse!$E$111="X",INDIRECT("'DATA - økonomi'!R"&amp;4+15*$A62+4*$A62+9),0)+IF(Analyse!$E$112="X",INDIRECT("'DATA - økonomi'!R"&amp;4+15*$A62+4*$A62+10),0)+IF(Analyse!$E$115="X",INDIRECT("'DATA - økonomi'!R"&amp;4+15*$A62+4*$A62+11),0)+IF(Analyse!$E$116="X",INDIRECT("'DATA - økonomi'!R"&amp;4+15*$A62+4*$A62+12),0)+IF(Analyse!$E$117="X",INDIRECT("'DATA - økonomi'!R"&amp;4+15*$A62+4*$A62+13),0)+IF(Analyse!$E$129="X",INDIRECT("'DATA - økonomi'!R"&amp;4+15*$A62+4*$A62+14),0)</f>
        <v>0</v>
      </c>
      <c r="S62" s="42">
        <f ca="1">IF(Analyse!$E$3="X",INDIRECT("'DATA - økonomi'!S"&amp;4+15*$A62+4*$A62+0),0)+IF(Analyse!$E$4="X",INDIRECT("'DATA - økonomi'!S"&amp;4+15*$A62+4*$A62+1),0)+IF(Analyse!$E$104="X",INDIRECT("'DATA - økonomi'!S"&amp;4+15*$A62+4*$A62+2),0)+IF(Analyse!$E$105="X",INDIRECT("'DATA - økonomi'!S"&amp;4+15*$A62+4*$A62+3),0)+IF(Analyse!$E$106="X",INDIRECT("'DATA - økonomi'!S"&amp;4+15*$A62+4*$A62+4),0)+IF(Analyse!$E$107="X",INDIRECT("'DATA - økonomi'!S"&amp;4+15*$A62+4*$A62+5),0)+IF(Analyse!$E$108="X",INDIRECT("'DATA - økonomi'!S"&amp;4+15*$A62+4*$A62+6),0)+IF(Analyse!$E$109="X",INDIRECT("'DATA - økonomi'!S"&amp;4+15*$A62+4*$A62+7),0)+IF(Analyse!$E$110="X",INDIRECT("'DATA - økonomi'!S"&amp;4+15*$A62+4*$A62+8),0)+IF(Analyse!$E$111="X",INDIRECT("'DATA - økonomi'!S"&amp;4+15*$A62+4*$A62+9),0)+IF(Analyse!$E$112="X",INDIRECT("'DATA - økonomi'!S"&amp;4+15*$A62+4*$A62+10),0)+IF(Analyse!$E$115="X",INDIRECT("'DATA - økonomi'!S"&amp;4+15*$A62+4*$A62+11),0)+IF(Analyse!$E$116="X",INDIRECT("'DATA - økonomi'!S"&amp;4+15*$A62+4*$A62+12),0)+IF(Analyse!$E$117="X",INDIRECT("'DATA - økonomi'!S"&amp;4+15*$A62+4*$A62+13),0)+IF(Analyse!$E$129="X",INDIRECT("'DATA - økonomi'!S"&amp;4+15*$A62+4*$A62+14),0)</f>
        <v>0</v>
      </c>
      <c r="T62" s="42">
        <f ca="1">IF(Analyse!$E$3="X",INDIRECT("'DATA - økonomi'!T"&amp;4+15*$A62+4*$A62+0),0)+IF(Analyse!$E$4="X",INDIRECT("'DATA - økonomi'!T"&amp;4+15*$A62+4*$A62+1),0)+IF(Analyse!$E$104="X",INDIRECT("'DATA - økonomi'!T"&amp;4+15*$A62+4*$A62+2),0)+IF(Analyse!$E$105="X",INDIRECT("'DATA - økonomi'!T"&amp;4+15*$A62+4*$A62+3),0)+IF(Analyse!$E$106="X",INDIRECT("'DATA - økonomi'!T"&amp;4+15*$A62+4*$A62+4),0)+IF(Analyse!$E$107="X",INDIRECT("'DATA - økonomi'!T"&amp;4+15*$A62+4*$A62+5),0)+IF(Analyse!$E$108="X",INDIRECT("'DATA - økonomi'!T"&amp;4+15*$A62+4*$A62+6),0)+IF(Analyse!$E$109="X",INDIRECT("'DATA - økonomi'!T"&amp;4+15*$A62+4*$A62+7),0)+IF(Analyse!$E$110="X",INDIRECT("'DATA - økonomi'!T"&amp;4+15*$A62+4*$A62+8),0)+IF(Analyse!$E$111="X",INDIRECT("'DATA - økonomi'!T"&amp;4+15*$A62+4*$A62+9),0)+IF(Analyse!$E$112="X",INDIRECT("'DATA - økonomi'!T"&amp;4+15*$A62+4*$A62+10),0)+IF(Analyse!$E$115="X",INDIRECT("'DATA - økonomi'!T"&amp;4+15*$A62+4*$A62+11),0)+IF(Analyse!$E$116="X",INDIRECT("'DATA - økonomi'!T"&amp;4+15*$A62+4*$A62+12),0)+IF(Analyse!$E$117="X",INDIRECT("'DATA - økonomi'!T"&amp;4+15*$A62+4*$A62+13),0)+IF(Analyse!$E$129="X",INDIRECT("'DATA - økonomi'!T"&amp;4+15*$A62+4*$A62+14),0)</f>
        <v>0</v>
      </c>
      <c r="U62" s="42">
        <f ca="1">IF(Analyse!$E$3="X",INDIRECT("'DATA - økonomi'!U"&amp;4+15*$A62+4*$A62+0),0)+IF(Analyse!$E$4="X",INDIRECT("'DATA - økonomi'!U"&amp;4+15*$A62+4*$A62+1),0)+IF(Analyse!$E$104="X",INDIRECT("'DATA - økonomi'!U"&amp;4+15*$A62+4*$A62+2),0)+IF(Analyse!$E$105="X",INDIRECT("'DATA - økonomi'!U"&amp;4+15*$A62+4*$A62+3),0)+IF(Analyse!$E$106="X",INDIRECT("'DATA - økonomi'!U"&amp;4+15*$A62+4*$A62+4),0)+IF(Analyse!$E$107="X",INDIRECT("'DATA - økonomi'!U"&amp;4+15*$A62+4*$A62+5),0)+IF(Analyse!$E$108="X",INDIRECT("'DATA - økonomi'!U"&amp;4+15*$A62+4*$A62+6),0)+IF(Analyse!$E$109="X",INDIRECT("'DATA - økonomi'!U"&amp;4+15*$A62+4*$A62+7),0)+IF(Analyse!$E$110="X",INDIRECT("'DATA - økonomi'!U"&amp;4+15*$A62+4*$A62+8),0)+IF(Analyse!$E$111="X",INDIRECT("'DATA - økonomi'!U"&amp;4+15*$A62+4*$A62+9),0)+IF(Analyse!$E$112="X",INDIRECT("'DATA - økonomi'!U"&amp;4+15*$A62+4*$A62+10),0)+IF(Analyse!$E$115="X",INDIRECT("'DATA - økonomi'!U"&amp;4+15*$A62+4*$A62+11),0)+IF(Analyse!$E$116="X",INDIRECT("'DATA - økonomi'!U"&amp;4+15*$A62+4*$A62+12),0)+IF(Analyse!$E$117="X",INDIRECT("'DATA - økonomi'!U"&amp;4+15*$A62+4*$A62+13),0)+IF(Analyse!$E$129="X",INDIRECT("'DATA - økonomi'!U"&amp;4+15*$A62+4*$A62+14),0)</f>
        <v>0</v>
      </c>
      <c r="V62" s="42">
        <f ca="1">IF(Analyse!$E$3="X",INDIRECT("'DATA - økonomi'!V"&amp;4+15*$A62+4*$A62+0),0)+IF(Analyse!$E$4="X",INDIRECT("'DATA - økonomi'!V"&amp;4+15*$A62+4*$A62+1),0)+IF(Analyse!$E$104="X",INDIRECT("'DATA - økonomi'!V"&amp;4+15*$A62+4*$A62+2),0)+IF(Analyse!$E$105="X",INDIRECT("'DATA - økonomi'!V"&amp;4+15*$A62+4*$A62+3),0)+IF(Analyse!$E$106="X",INDIRECT("'DATA - økonomi'!V"&amp;4+15*$A62+4*$A62+4),0)+IF(Analyse!$E$107="X",INDIRECT("'DATA - økonomi'!V"&amp;4+15*$A62+4*$A62+5),0)+IF(Analyse!$E$108="X",INDIRECT("'DATA - økonomi'!V"&amp;4+15*$A62+4*$A62+6),0)+IF(Analyse!$E$109="X",INDIRECT("'DATA - økonomi'!V"&amp;4+15*$A62+4*$A62+7),0)+IF(Analyse!$E$110="X",INDIRECT("'DATA - økonomi'!V"&amp;4+15*$A62+4*$A62+8),0)+IF(Analyse!$E$111="X",INDIRECT("'DATA - økonomi'!V"&amp;4+15*$A62+4*$A62+9),0)+IF(Analyse!$E$112="X",INDIRECT("'DATA - økonomi'!V"&amp;4+15*$A62+4*$A62+10),0)+IF(Analyse!$E$115="X",INDIRECT("'DATA - økonomi'!V"&amp;4+15*$A62+4*$A62+11),0)+IF(Analyse!$E$116="X",INDIRECT("'DATA - økonomi'!V"&amp;4+15*$A62+4*$A62+12),0)+IF(Analyse!$E$117="X",INDIRECT("'DATA - økonomi'!V"&amp;4+15*$A62+4*$A62+13),0)+IF(Analyse!$E$129="X",INDIRECT("'DATA - økonomi'!V"&amp;4+15*$A62+4*$A62+14),0)</f>
        <v>0</v>
      </c>
      <c r="W62" s="42">
        <f ca="1">IF(Analyse!$E$3="X",INDIRECT("'DATA - økonomi'!W"&amp;4+15*$A62+4*$A62+0),0)+IF(Analyse!$E$4="X",INDIRECT("'DATA - økonomi'!W"&amp;4+15*$A62+4*$A62+1),0)+IF(Analyse!$E$104="X",INDIRECT("'DATA - økonomi'!W"&amp;4+15*$A62+4*$A62+2),0)+IF(Analyse!$E$105="X",INDIRECT("'DATA - økonomi'!W"&amp;4+15*$A62+4*$A62+3),0)+IF(Analyse!$E$106="X",INDIRECT("'DATA - økonomi'!W"&amp;4+15*$A62+4*$A62+4),0)+IF(Analyse!$E$107="X",INDIRECT("'DATA - økonomi'!W"&amp;4+15*$A62+4*$A62+5),0)+IF(Analyse!$E$108="X",INDIRECT("'DATA - økonomi'!W"&amp;4+15*$A62+4*$A62+6),0)+IF(Analyse!$E$109="X",INDIRECT("'DATA - økonomi'!W"&amp;4+15*$A62+4*$A62+7),0)+IF(Analyse!$E$110="X",INDIRECT("'DATA - økonomi'!W"&amp;4+15*$A62+4*$A62+8),0)+IF(Analyse!$E$111="X",INDIRECT("'DATA - økonomi'!W"&amp;4+15*$A62+4*$A62+9),0)+IF(Analyse!$E$112="X",INDIRECT("'DATA - økonomi'!W"&amp;4+15*$A62+4*$A62+10),0)+IF(Analyse!$E$115="X",INDIRECT("'DATA - økonomi'!W"&amp;4+15*$A62+4*$A62+11),0)+IF(Analyse!$E$116="X",INDIRECT("'DATA - økonomi'!W"&amp;4+15*$A62+4*$A62+12),0)+IF(Analyse!$E$117="X",INDIRECT("'DATA - økonomi'!W"&amp;4+15*$A62+4*$A62+13),0)+IF(Analyse!$E$129="X",INDIRECT("'DATA - økonomi'!W"&amp;4+15*$A62+4*$A62+14),0)</f>
        <v>0</v>
      </c>
      <c r="X62" s="42">
        <f ca="1">IF(Analyse!$E$3="X",INDIRECT("'DATA - økonomi'!X"&amp;4+15*$A62+4*$A62+0),0)+IF(Analyse!$E$4="X",INDIRECT("'DATA - økonomi'!X"&amp;4+15*$A62+4*$A62+1),0)+IF(Analyse!$E$104="X",INDIRECT("'DATA - økonomi'!X"&amp;4+15*$A62+4*$A62+2),0)+IF(Analyse!$E$105="X",INDIRECT("'DATA - økonomi'!X"&amp;4+15*$A62+4*$A62+3),0)+IF(Analyse!$E$106="X",INDIRECT("'DATA - økonomi'!X"&amp;4+15*$A62+4*$A62+4),0)+IF(Analyse!$E$107="X",INDIRECT("'DATA - økonomi'!X"&amp;4+15*$A62+4*$A62+5),0)+IF(Analyse!$E$108="X",INDIRECT("'DATA - økonomi'!X"&amp;4+15*$A62+4*$A62+6),0)+IF(Analyse!$E$109="X",INDIRECT("'DATA - økonomi'!X"&amp;4+15*$A62+4*$A62+7),0)+IF(Analyse!$E$110="X",INDIRECT("'DATA - økonomi'!X"&amp;4+15*$A62+4*$A62+8),0)+IF(Analyse!$E$111="X",INDIRECT("'DATA - økonomi'!X"&amp;4+15*$A62+4*$A62+9),0)+IF(Analyse!$E$112="X",INDIRECT("'DATA - økonomi'!X"&amp;4+15*$A62+4*$A62+10),0)+IF(Analyse!$E$115="X",INDIRECT("'DATA - økonomi'!X"&amp;4+15*$A62+4*$A62+11),0)+IF(Analyse!$E$116="X",INDIRECT("'DATA - økonomi'!X"&amp;4+15*$A62+4*$A62+12),0)+IF(Analyse!$E$117="X",INDIRECT("'DATA - økonomi'!X"&amp;4+15*$A62+4*$A62+13),0)+IF(Analyse!$E$129="X",INDIRECT("'DATA - økonomi'!X"&amp;4+15*$A62+4*$A62+14),0)</f>
        <v>0</v>
      </c>
      <c r="Y62" s="42">
        <f ca="1">IF(Analyse!$E$3="X",INDIRECT("'DATA - økonomi'!Y"&amp;4+15*$A62+4*$A62+0),0)+IF(Analyse!$E$4="X",INDIRECT("'DATA - økonomi'!Y"&amp;4+15*$A62+4*$A62+1),0)+IF(Analyse!$E$104="X",INDIRECT("'DATA - økonomi'!Y"&amp;4+15*$A62+4*$A62+2),0)+IF(Analyse!$E$105="X",INDIRECT("'DATA - økonomi'!Y"&amp;4+15*$A62+4*$A62+3),0)+IF(Analyse!$E$106="X",INDIRECT("'DATA - økonomi'!Y"&amp;4+15*$A62+4*$A62+4),0)+IF(Analyse!$E$107="X",INDIRECT("'DATA - økonomi'!Y"&amp;4+15*$A62+4*$A62+5),0)+IF(Analyse!$E$108="X",INDIRECT("'DATA - økonomi'!Y"&amp;4+15*$A62+4*$A62+6),0)+IF(Analyse!$E$109="X",INDIRECT("'DATA - økonomi'!Y"&amp;4+15*$A62+4*$A62+7),0)+IF(Analyse!$E$110="X",INDIRECT("'DATA - økonomi'!Y"&amp;4+15*$A62+4*$A62+8),0)+IF(Analyse!$E$111="X",INDIRECT("'DATA - økonomi'!Y"&amp;4+15*$A62+4*$A62+9),0)+IF(Analyse!$E$112="X",INDIRECT("'DATA - økonomi'!Y"&amp;4+15*$A62+4*$A62+10),0)+IF(Analyse!$E$115="X",INDIRECT("'DATA - økonomi'!Y"&amp;4+15*$A62+4*$A62+11),0)+IF(Analyse!$E$116="X",INDIRECT("'DATA - økonomi'!Y"&amp;4+15*$A62+4*$A62+12),0)+IF(Analyse!$E$117="X",INDIRECT("'DATA - økonomi'!Y"&amp;4+15*$A62+4*$A62+13),0)+IF(Analyse!$E$129="X",INDIRECT("'DATA - økonomi'!Y"&amp;4+15*$A62+4*$A62+14),0)</f>
        <v>0</v>
      </c>
      <c r="Z62" s="42">
        <f ca="1">IF(Analyse!$E$3="X",INDIRECT("'DATA - økonomi'!Z"&amp;4+15*$A62+4*$A62+0),0)+IF(Analyse!$E$4="X",INDIRECT("'DATA - økonomi'!Z"&amp;4+15*$A62+4*$A62+1),0)+IF(Analyse!$E$104="X",INDIRECT("'DATA - økonomi'!Z"&amp;4+15*$A62+4*$A62+2),0)+IF(Analyse!$E$105="X",INDIRECT("'DATA - økonomi'!Z"&amp;4+15*$A62+4*$A62+3),0)+IF(Analyse!$E$106="X",INDIRECT("'DATA - økonomi'!Z"&amp;4+15*$A62+4*$A62+4),0)+IF(Analyse!$E$107="X",INDIRECT("'DATA - økonomi'!Z"&amp;4+15*$A62+4*$A62+5),0)+IF(Analyse!$E$108="X",INDIRECT("'DATA - økonomi'!Z"&amp;4+15*$A62+4*$A62+6),0)+IF(Analyse!$E$109="X",INDIRECT("'DATA - økonomi'!Z"&amp;4+15*$A62+4*$A62+7),0)+IF(Analyse!$E$110="X",INDIRECT("'DATA - økonomi'!Z"&amp;4+15*$A62+4*$A62+8),0)+IF(Analyse!$E$111="X",INDIRECT("'DATA - økonomi'!Z"&amp;4+15*$A62+4*$A62+9),0)+IF(Analyse!$E$112="X",INDIRECT("'DATA - økonomi'!Z"&amp;4+15*$A62+4*$A62+10),0)+IF(Analyse!$E$115="X",INDIRECT("'DATA - økonomi'!Z"&amp;4+15*$A62+4*$A62+11),0)+IF(Analyse!$E$116="X",INDIRECT("'DATA - økonomi'!Z"&amp;4+15*$A62+4*$A62+12),0)+IF(Analyse!$E$117="X",INDIRECT("'DATA - økonomi'!Z"&amp;4+15*$A62+4*$A62+13),0)+IF(Analyse!$E$129="X",INDIRECT("'DATA - økonomi'!Z"&amp;4+15*$A62+4*$A62+14),0)</f>
        <v>0</v>
      </c>
      <c r="AA62" s="36"/>
      <c r="AB62" s="41" t="s">
        <v>70</v>
      </c>
      <c r="AC62" s="42">
        <f ca="1">IF(Analyse!$E$3="X",INDIRECT("'DATA - økonomi'!AC"&amp;4+15*$A62+4*$A62+0),0)+IF(Analyse!$E$4="X",INDIRECT("'DATA - økonomi'!AC"&amp;4+15*$A62+4*$A62+1),0)+IF(Analyse!$E$104="X",INDIRECT("'DATA - økonomi'!AC"&amp;4+15*$A62+4*$A62+2),0)+IF(Analyse!$E$105="X",INDIRECT("'DATA - økonomi'!AC"&amp;4+15*$A62+4*$A62+3),0)+IF(Analyse!$E$106="X",INDIRECT("'DATA - økonomi'!AC"&amp;4+15*$A62+4*$A62+4),0)+IF(Analyse!$E$107="X",INDIRECT("'DATA - økonomi'!AC"&amp;4+15*$A62+4*$A62+5),0)+IF(Analyse!$E$108="X",INDIRECT("'DATA - økonomi'!AC"&amp;4+15*$A62+4*$A62+6),0)+IF(Analyse!$E$109="X",INDIRECT("'DATA - økonomi'!AC"&amp;4+15*$A62+4*$A62+7),0)+IF(Analyse!$E$110="X",INDIRECT("'DATA - økonomi'!AC"&amp;4+15*$A62+4*$A62+8),0)+IF(Analyse!$E$111="X",INDIRECT("'DATA - økonomi'!AC"&amp;4+15*$A62+4*$A62+9),0)+IF(Analyse!$E$112="X",INDIRECT("'DATA - økonomi'!AC"&amp;4+15*$A62+4*$A62+10),0)+IF(Analyse!$E$115="X",INDIRECT("'DATA - økonomi'!AC"&amp;4+15*$A62+4*$A62+11),0)+IF(Analyse!$E$116="X",INDIRECT("'DATA - økonomi'!AC"&amp;4+15*$A62+4*$A62+12),0)+IF(Analyse!$E$117="X",INDIRECT("'DATA - økonomi'!AC"&amp;4+15*$A62+4*$A62+13),0)+IF(Analyse!$E$129="X",INDIRECT("'DATA - økonomi'!AC"&amp;4+15*$A62+4*$A62+14),0)</f>
        <v>0</v>
      </c>
      <c r="AD62" s="42">
        <f ca="1">IF(Analyse!$E$3="X",INDIRECT("'DATA - økonomi'!AD"&amp;4+15*$A62+4*$A62+0),0)+IF(Analyse!$E$4="X",INDIRECT("'DATA - økonomi'!AD"&amp;4+15*$A62+4*$A62+1),0)+IF(Analyse!$E$104="X",INDIRECT("'DATA - økonomi'!AD"&amp;4+15*$A62+4*$A62+2),0)+IF(Analyse!$E$105="X",INDIRECT("'DATA - økonomi'!AD"&amp;4+15*$A62+4*$A62+3),0)+IF(Analyse!$E$106="X",INDIRECT("'DATA - økonomi'!AD"&amp;4+15*$A62+4*$A62+4),0)+IF(Analyse!$E$107="X",INDIRECT("'DATA - økonomi'!AD"&amp;4+15*$A62+4*$A62+5),0)+IF(Analyse!$E$108="X",INDIRECT("'DATA - økonomi'!AD"&amp;4+15*$A62+4*$A62+6),0)+IF(Analyse!$E$109="X",INDIRECT("'DATA - økonomi'!AD"&amp;4+15*$A62+4*$A62+7),0)+IF(Analyse!$E$110="X",INDIRECT("'DATA - økonomi'!AD"&amp;4+15*$A62+4*$A62+8),0)+IF(Analyse!$E$111="X",INDIRECT("'DATA - økonomi'!AD"&amp;4+15*$A62+4*$A62+9),0)+IF(Analyse!$E$112="X",INDIRECT("'DATA - økonomi'!AD"&amp;4+15*$A62+4*$A62+10),0)+IF(Analyse!$E$115="X",INDIRECT("'DATA - økonomi'!AD"&amp;4+15*$A62+4*$A62+11),0)+IF(Analyse!$E$116="X",INDIRECT("'DATA - økonomi'!AD"&amp;4+15*$A62+4*$A62+12),0)+IF(Analyse!$E$117="X",INDIRECT("'DATA - økonomi'!AD"&amp;4+15*$A62+4*$A62+13),0)+IF(Analyse!$E$129="X",INDIRECT("'DATA - økonomi'!AD"&amp;4+15*$A62+4*$A62+14),0)</f>
        <v>0</v>
      </c>
      <c r="AE62" s="42">
        <f ca="1">IF(Analyse!$E$3="X",INDIRECT("'DATA - økonomi'!AE"&amp;4+15*$A62+4*$A62+0),0)+IF(Analyse!$E$4="X",INDIRECT("'DATA - økonomi'!AE"&amp;4+15*$A62+4*$A62+1),0)+IF(Analyse!$E$104="X",INDIRECT("'DATA - økonomi'!AE"&amp;4+15*$A62+4*$A62+2),0)+IF(Analyse!$E$105="X",INDIRECT("'DATA - økonomi'!AE"&amp;4+15*$A62+4*$A62+3),0)+IF(Analyse!$E$106="X",INDIRECT("'DATA - økonomi'!AE"&amp;4+15*$A62+4*$A62+4),0)+IF(Analyse!$E$107="X",INDIRECT("'DATA - økonomi'!AE"&amp;4+15*$A62+4*$A62+5),0)+IF(Analyse!$E$108="X",INDIRECT("'DATA - økonomi'!AE"&amp;4+15*$A62+4*$A62+6),0)+IF(Analyse!$E$109="X",INDIRECT("'DATA - økonomi'!AE"&amp;4+15*$A62+4*$A62+7),0)+IF(Analyse!$E$110="X",INDIRECT("'DATA - økonomi'!AE"&amp;4+15*$A62+4*$A62+8),0)+IF(Analyse!$E$111="X",INDIRECT("'DATA - økonomi'!AE"&amp;4+15*$A62+4*$A62+9),0)+IF(Analyse!$E$112="X",INDIRECT("'DATA - økonomi'!AE"&amp;4+15*$A62+4*$A62+10),0)+IF(Analyse!$E$115="X",INDIRECT("'DATA - økonomi'!AE"&amp;4+15*$A62+4*$A62+11),0)+IF(Analyse!$E$116="X",INDIRECT("'DATA - økonomi'!AE"&amp;4+15*$A62+4*$A62+12),0)+IF(Analyse!$E$117="X",INDIRECT("'DATA - økonomi'!AE"&amp;4+15*$A62+4*$A62+13),0)+IF(Analyse!$E$129="X",INDIRECT("'DATA - økonomi'!AE"&amp;4+15*$A62+4*$A62+14),0)</f>
        <v>0</v>
      </c>
      <c r="AF62" s="42">
        <f ca="1">IF(Analyse!$E$3="X",INDIRECT("'DATA - økonomi'!AF"&amp;4+15*$A62+4*$A62+0),0)+IF(Analyse!$E$4="X",INDIRECT("'DATA - økonomi'!AF"&amp;4+15*$A62+4*$A62+1),0)+IF(Analyse!$E$104="X",INDIRECT("'DATA - økonomi'!AF"&amp;4+15*$A62+4*$A62+2),0)+IF(Analyse!$E$105="X",INDIRECT("'DATA - økonomi'!AF"&amp;4+15*$A62+4*$A62+3),0)+IF(Analyse!$E$106="X",INDIRECT("'DATA - økonomi'!AF"&amp;4+15*$A62+4*$A62+4),0)+IF(Analyse!$E$107="X",INDIRECT("'DATA - økonomi'!AF"&amp;4+15*$A62+4*$A62+5),0)+IF(Analyse!$E$108="X",INDIRECT("'DATA - økonomi'!AF"&amp;4+15*$A62+4*$A62+6),0)+IF(Analyse!$E$109="X",INDIRECT("'DATA - økonomi'!AF"&amp;4+15*$A62+4*$A62+7),0)+IF(Analyse!$E$110="X",INDIRECT("'DATA - økonomi'!AF"&amp;4+15*$A62+4*$A62+8),0)+IF(Analyse!$E$111="X",INDIRECT("'DATA - økonomi'!AF"&amp;4+15*$A62+4*$A62+9),0)+IF(Analyse!$E$112="X",INDIRECT("'DATA - økonomi'!AF"&amp;4+15*$A62+4*$A62+10),0)+IF(Analyse!$E$115="X",INDIRECT("'DATA - økonomi'!AF"&amp;4+15*$A62+4*$A62+11),0)+IF(Analyse!$E$116="X",INDIRECT("'DATA - økonomi'!AF"&amp;4+15*$A62+4*$A62+12),0)+IF(Analyse!$E$117="X",INDIRECT("'DATA - økonomi'!AF"&amp;4+15*$A62+4*$A62+13),0)+IF(Analyse!$E$129="X",INDIRECT("'DATA - økonomi'!AF"&amp;4+15*$A62+4*$A62+14),0)</f>
        <v>0</v>
      </c>
      <c r="AG62" s="42">
        <f ca="1">IF(Analyse!$E$3="X",INDIRECT("'DATA - økonomi'!AG"&amp;4+15*$A62+4*$A62+0),0)+IF(Analyse!$E$4="X",INDIRECT("'DATA - økonomi'!AG"&amp;4+15*$A62+4*$A62+1),0)+IF(Analyse!$E$104="X",INDIRECT("'DATA - økonomi'!AG"&amp;4+15*$A62+4*$A62+2),0)+IF(Analyse!$E$105="X",INDIRECT("'DATA - økonomi'!AG"&amp;4+15*$A62+4*$A62+3),0)+IF(Analyse!$E$106="X",INDIRECT("'DATA - økonomi'!AG"&amp;4+15*$A62+4*$A62+4),0)+IF(Analyse!$E$107="X",INDIRECT("'DATA - økonomi'!AG"&amp;4+15*$A62+4*$A62+5),0)+IF(Analyse!$E$108="X",INDIRECT("'DATA - økonomi'!AG"&amp;4+15*$A62+4*$A62+6),0)+IF(Analyse!$E$109="X",INDIRECT("'DATA - økonomi'!AG"&amp;4+15*$A62+4*$A62+7),0)+IF(Analyse!$E$110="X",INDIRECT("'DATA - økonomi'!AG"&amp;4+15*$A62+4*$A62+8),0)+IF(Analyse!$E$111="X",INDIRECT("'DATA - økonomi'!AG"&amp;4+15*$A62+4*$A62+9),0)+IF(Analyse!$E$112="X",INDIRECT("'DATA - økonomi'!AG"&amp;4+15*$A62+4*$A62+10),0)+IF(Analyse!$E$115="X",INDIRECT("'DATA - økonomi'!AG"&amp;4+15*$A62+4*$A62+11),0)+IF(Analyse!$E$116="X",INDIRECT("'DATA - økonomi'!AG"&amp;4+15*$A62+4*$A62+12),0)+IF(Analyse!$E$117="X",INDIRECT("'DATA - økonomi'!AG"&amp;4+15*$A62+4*$A62+13),0)+IF(Analyse!$E$129="X",INDIRECT("'DATA - økonomi'!AG"&amp;4+15*$A62+4*$A62+14),0)</f>
        <v>0</v>
      </c>
      <c r="AH62" s="42">
        <f ca="1">IF(Analyse!$E$3="X",INDIRECT("'DATA - økonomi'!AH"&amp;4+15*$A62+4*$A62+0),0)+IF(Analyse!$E$4="X",INDIRECT("'DATA - økonomi'!AH"&amp;4+15*$A62+4*$A62+1),0)+IF(Analyse!$E$104="X",INDIRECT("'DATA - økonomi'!AH"&amp;4+15*$A62+4*$A62+2),0)+IF(Analyse!$E$105="X",INDIRECT("'DATA - økonomi'!AH"&amp;4+15*$A62+4*$A62+3),0)+IF(Analyse!$E$106="X",INDIRECT("'DATA - økonomi'!AH"&amp;4+15*$A62+4*$A62+4),0)+IF(Analyse!$E$107="X",INDIRECT("'DATA - økonomi'!AH"&amp;4+15*$A62+4*$A62+5),0)+IF(Analyse!$E$108="X",INDIRECT("'DATA - økonomi'!AH"&amp;4+15*$A62+4*$A62+6),0)+IF(Analyse!$E$109="X",INDIRECT("'DATA - økonomi'!AH"&amp;4+15*$A62+4*$A62+7),0)+IF(Analyse!$E$110="X",INDIRECT("'DATA - økonomi'!AH"&amp;4+15*$A62+4*$A62+8),0)+IF(Analyse!$E$111="X",INDIRECT("'DATA - økonomi'!AH"&amp;4+15*$A62+4*$A62+9),0)+IF(Analyse!$E$112="X",INDIRECT("'DATA - økonomi'!AH"&amp;4+15*$A62+4*$A62+10),0)+IF(Analyse!$E$115="X",INDIRECT("'DATA - økonomi'!AH"&amp;4+15*$A62+4*$A62+11),0)+IF(Analyse!$E$116="X",INDIRECT("'DATA - økonomi'!AH"&amp;4+15*$A62+4*$A62+12),0)+IF(Analyse!$E$117="X",INDIRECT("'DATA - økonomi'!AH"&amp;4+15*$A62+4*$A62+13),0)+IF(Analyse!$E$129="X",INDIRECT("'DATA - økonomi'!AH"&amp;4+15*$A62+4*$A62+14),0)</f>
        <v>0</v>
      </c>
      <c r="AI62" s="42">
        <f ca="1">IF(Analyse!$E$3="X",INDIRECT("'DATA - økonomi'!AI"&amp;4+15*$A62+4*$A62+0),0)+IF(Analyse!$E$4="X",INDIRECT("'DATA - økonomi'!AI"&amp;4+15*$A62+4*$A62+1),0)+IF(Analyse!$E$104="X",INDIRECT("'DATA - økonomi'!AI"&amp;4+15*$A62+4*$A62+2),0)+IF(Analyse!$E$105="X",INDIRECT("'DATA - økonomi'!AI"&amp;4+15*$A62+4*$A62+3),0)+IF(Analyse!$E$106="X",INDIRECT("'DATA - økonomi'!AI"&amp;4+15*$A62+4*$A62+4),0)+IF(Analyse!$E$107="X",INDIRECT("'DATA - økonomi'!AI"&amp;4+15*$A62+4*$A62+5),0)+IF(Analyse!$E$108="X",INDIRECT("'DATA - økonomi'!AI"&amp;4+15*$A62+4*$A62+6),0)+IF(Analyse!$E$109="X",INDIRECT("'DATA - økonomi'!AI"&amp;4+15*$A62+4*$A62+7),0)+IF(Analyse!$E$110="X",INDIRECT("'DATA - økonomi'!AI"&amp;4+15*$A62+4*$A62+8),0)+IF(Analyse!$E$111="X",INDIRECT("'DATA - økonomi'!AI"&amp;4+15*$A62+4*$A62+9),0)+IF(Analyse!$E$112="X",INDIRECT("'DATA - økonomi'!AI"&amp;4+15*$A62+4*$A62+10),0)+IF(Analyse!$E$115="X",INDIRECT("'DATA - økonomi'!AI"&amp;4+15*$A62+4*$A62+11),0)+IF(Analyse!$E$116="X",INDIRECT("'DATA - økonomi'!AI"&amp;4+15*$A62+4*$A62+12),0)+IF(Analyse!$E$117="X",INDIRECT("'DATA - økonomi'!AI"&amp;4+15*$A62+4*$A62+13),0)+IF(Analyse!$E$129="X",INDIRECT("'DATA - økonomi'!AI"&amp;4+15*$A62+4*$A62+14),0)</f>
        <v>0</v>
      </c>
      <c r="AJ62" s="42">
        <f ca="1">IF(Analyse!$E$3="X",INDIRECT("'DATA - økonomi'!AJ"&amp;4+15*$A62+4*$A62+0),0)+IF(Analyse!$E$4="X",INDIRECT("'DATA - økonomi'!AJ"&amp;4+15*$A62+4*$A62+1),0)+IF(Analyse!$E$104="X",INDIRECT("'DATA - økonomi'!AJ"&amp;4+15*$A62+4*$A62+2),0)+IF(Analyse!$E$105="X",INDIRECT("'DATA - økonomi'!AJ"&amp;4+15*$A62+4*$A62+3),0)+IF(Analyse!$E$106="X",INDIRECT("'DATA - økonomi'!AJ"&amp;4+15*$A62+4*$A62+4),0)+IF(Analyse!$E$107="X",INDIRECT("'DATA - økonomi'!AJ"&amp;4+15*$A62+4*$A62+5),0)+IF(Analyse!$E$108="X",INDIRECT("'DATA - økonomi'!AJ"&amp;4+15*$A62+4*$A62+6),0)+IF(Analyse!$E$109="X",INDIRECT("'DATA - økonomi'!AJ"&amp;4+15*$A62+4*$A62+7),0)+IF(Analyse!$E$110="X",INDIRECT("'DATA - økonomi'!AJ"&amp;4+15*$A62+4*$A62+8),0)+IF(Analyse!$E$111="X",INDIRECT("'DATA - økonomi'!AJ"&amp;4+15*$A62+4*$A62+9),0)+IF(Analyse!$E$112="X",INDIRECT("'DATA - økonomi'!AJ"&amp;4+15*$A62+4*$A62+10),0)+IF(Analyse!$E$115="X",INDIRECT("'DATA - økonomi'!AJ"&amp;4+15*$A62+4*$A62+11),0)+IF(Analyse!$E$116="X",INDIRECT("'DATA - økonomi'!AJ"&amp;4+15*$A62+4*$A62+12),0)+IF(Analyse!$E$117="X",INDIRECT("'DATA - økonomi'!AJ"&amp;4+15*$A62+4*$A62+13),0)+IF(Analyse!$E$129="X",INDIRECT("'DATA - økonomi'!AJ"&amp;4+15*$A62+4*$A62+14),0)</f>
        <v>0</v>
      </c>
      <c r="AK62" s="42">
        <f ca="1">IF(Analyse!$E$3="X",INDIRECT("'DATA - økonomi'!AK"&amp;4+15*$A62+4*$A62+0),0)+IF(Analyse!$E$4="X",INDIRECT("'DATA - økonomi'!AK"&amp;4+15*$A62+4*$A62+1),0)+IF(Analyse!$E$104="X",INDIRECT("'DATA - økonomi'!AK"&amp;4+15*$A62+4*$A62+2),0)+IF(Analyse!$E$105="X",INDIRECT("'DATA - økonomi'!AK"&amp;4+15*$A62+4*$A62+3),0)+IF(Analyse!$E$106="X",INDIRECT("'DATA - økonomi'!AK"&amp;4+15*$A62+4*$A62+4),0)+IF(Analyse!$E$107="X",INDIRECT("'DATA - økonomi'!AK"&amp;4+15*$A62+4*$A62+5),0)+IF(Analyse!$E$108="X",INDIRECT("'DATA - økonomi'!AK"&amp;4+15*$A62+4*$A62+6),0)+IF(Analyse!$E$109="X",INDIRECT("'DATA - økonomi'!AK"&amp;4+15*$A62+4*$A62+7),0)+IF(Analyse!$E$110="X",INDIRECT("'DATA - økonomi'!AK"&amp;4+15*$A62+4*$A62+8),0)+IF(Analyse!$E$111="X",INDIRECT("'DATA - økonomi'!AK"&amp;4+15*$A62+4*$A62+9),0)+IF(Analyse!$E$112="X",INDIRECT("'DATA - økonomi'!AK"&amp;4+15*$A62+4*$A62+10),0)+IF(Analyse!$E$115="X",INDIRECT("'DATA - økonomi'!AK"&amp;4+15*$A62+4*$A62+11),0)+IF(Analyse!$E$116="X",INDIRECT("'DATA - økonomi'!AK"&amp;4+15*$A62+4*$A62+12),0)+IF(Analyse!$E$117="X",INDIRECT("'DATA - økonomi'!AK"&amp;4+15*$A62+4*$A62+13),0)+IF(Analyse!$E$129="X",INDIRECT("'DATA - økonomi'!AK"&amp;4+15*$A62+4*$A62+14),0)</f>
        <v>0</v>
      </c>
      <c r="AL62" s="42">
        <f ca="1">IF(Analyse!$E$3="X",INDIRECT("'DATA - økonomi'!AL"&amp;4+15*$A62+4*$A62+0),0)+IF(Analyse!$E$4="X",INDIRECT("'DATA - økonomi'!AL"&amp;4+15*$A62+4*$A62+1),0)+IF(Analyse!$E$104="X",INDIRECT("'DATA - økonomi'!AL"&amp;4+15*$A62+4*$A62+2),0)+IF(Analyse!$E$105="X",INDIRECT("'DATA - økonomi'!AL"&amp;4+15*$A62+4*$A62+3),0)+IF(Analyse!$E$106="X",INDIRECT("'DATA - økonomi'!AL"&amp;4+15*$A62+4*$A62+4),0)+IF(Analyse!$E$107="X",INDIRECT("'DATA - økonomi'!AL"&amp;4+15*$A62+4*$A62+5),0)+IF(Analyse!$E$108="X",INDIRECT("'DATA - økonomi'!AL"&amp;4+15*$A62+4*$A62+6),0)+IF(Analyse!$E$109="X",INDIRECT("'DATA - økonomi'!AL"&amp;4+15*$A62+4*$A62+7),0)+IF(Analyse!$E$110="X",INDIRECT("'DATA - økonomi'!AL"&amp;4+15*$A62+4*$A62+8),0)+IF(Analyse!$E$111="X",INDIRECT("'DATA - økonomi'!AL"&amp;4+15*$A62+4*$A62+9),0)+IF(Analyse!$E$112="X",INDIRECT("'DATA - økonomi'!AL"&amp;4+15*$A62+4*$A62+10),0)+IF(Analyse!$E$115="X",INDIRECT("'DATA - økonomi'!AL"&amp;4+15*$A62+4*$A62+11),0)+IF(Analyse!$E$116="X",INDIRECT("'DATA - økonomi'!AL"&amp;4+15*$A62+4*$A62+12),0)+IF(Analyse!$E$117="X",INDIRECT("'DATA - økonomi'!AL"&amp;4+15*$A62+4*$A62+13),0)+IF(Analyse!$E$129="X",INDIRECT("'DATA - økonomi'!AL"&amp;4+15*$A62+4*$A62+14),0)</f>
        <v>0</v>
      </c>
      <c r="AM62" s="36"/>
      <c r="AN62" s="41" t="s">
        <v>70</v>
      </c>
      <c r="AO62" s="42">
        <f t="shared" ca="1" si="10"/>
        <v>12819.344999999999</v>
      </c>
      <c r="AP62" s="42">
        <f t="shared" ca="1" si="11"/>
        <v>12622.803</v>
      </c>
      <c r="AQ62" s="42">
        <f t="shared" ca="1" si="12"/>
        <v>12819.344999999999</v>
      </c>
      <c r="AR62" s="42">
        <f t="shared" ca="1" si="13"/>
        <v>12622.803</v>
      </c>
      <c r="AS62" s="42">
        <f t="shared" ca="1" si="14"/>
        <v>12427.152</v>
      </c>
      <c r="AT62" s="42">
        <f t="shared" ca="1" si="15"/>
        <v>12212.368</v>
      </c>
      <c r="AU62" s="42">
        <f t="shared" ca="1" si="16"/>
        <v>12130.355</v>
      </c>
      <c r="AV62" s="42">
        <f t="shared" ca="1" si="17"/>
        <v>12000.69</v>
      </c>
      <c r="AW62" s="42">
        <f t="shared" ca="1" si="18"/>
        <v>11854.143</v>
      </c>
      <c r="AX62" s="42">
        <f t="shared" ca="1" si="19"/>
        <v>11723.013000000001</v>
      </c>
      <c r="AY62" s="36"/>
    </row>
    <row r="63" spans="1:51" x14ac:dyDescent="0.25">
      <c r="A63" s="38">
        <v>59</v>
      </c>
      <c r="B63" s="41" t="s">
        <v>71</v>
      </c>
      <c r="C63" s="42">
        <f ca="1">IF(Analyse!$E$3="X",INDIRECT("'DATA - økonomi'!C"&amp;4+15*$A63+4*$A63+0),0)+IF(Analyse!$E$4="X",INDIRECT("'DATA - økonomi'!C"&amp;4+15*$A63+4*$A63+1),0)+IF(Analyse!$E$104="X",INDIRECT("'DATA - økonomi'!C"&amp;4+15*$A63+4*$A63+2),0)+IF(Analyse!$E$105="X",INDIRECT("'DATA - økonomi'!C"&amp;4+15*$A63+4*$A63+3),0)+IF(Analyse!$E$106="X",INDIRECT("'DATA - økonomi'!C"&amp;4+15*$A63+4*$A63+4),0)+IF(Analyse!$E$107="X",INDIRECT("'DATA - økonomi'!C"&amp;4+15*$A63+4*$A63+5),0)+IF(Analyse!$E$108="X",INDIRECT("'DATA - økonomi'!C"&amp;4+15*$A63+4*$A63+6),0)+IF(Analyse!$E$109="X",INDIRECT("'DATA - økonomi'!C"&amp;4+15*$A63+4*$A63+7),0)+IF(Analyse!$E$110="X",INDIRECT("'DATA - økonomi'!C"&amp;4+15*$A63+4*$A63+8),0)+IF(Analyse!$E$111="X",INDIRECT("'DATA - økonomi'!C"&amp;4+15*$A63+4*$A63+9),0)+IF(Analyse!$E$112="X",INDIRECT("'DATA - økonomi'!C"&amp;4+15*$A63+4*$A63+10),0)+IF(Analyse!$E$115="X",INDIRECT("'DATA - økonomi'!C"&amp;4+15*$A63+4*$A63+11),0)+IF(Analyse!$E$116="X",INDIRECT("'DATA - økonomi'!C"&amp;4+15*$A63+4*$A63+12),0)+IF(Analyse!$E$117="X",INDIRECT("'DATA - økonomi'!C"&amp;4+15*$A63+4*$A63+13),0)+IF(Analyse!$E$129="X",INDIRECT("'DATA - økonomi'!C"&amp;4+15*$A63+4*$A63+14),0)</f>
        <v>0</v>
      </c>
      <c r="D63" s="42">
        <f ca="1">IF(Analyse!$E$3="X",INDIRECT("'DATA - økonomi'!D"&amp;4+15*$A63+4*$A63+0),0)+IF(Analyse!$E$4="X",INDIRECT("'DATA - økonomi'!D"&amp;4+15*$A63+4*$A63+1),0)+IF(Analyse!$E$104="X",INDIRECT("'DATA - økonomi'!D"&amp;4+15*$A63+4*$A63+2),0)+IF(Analyse!$E$105="X",INDIRECT("'DATA - økonomi'!D"&amp;4+15*$A63+4*$A63+3),0)+IF(Analyse!$E$106="X",INDIRECT("'DATA - økonomi'!D"&amp;4+15*$A63+4*$A63+4),0)+IF(Analyse!$E$107="X",INDIRECT("'DATA - økonomi'!D"&amp;4+15*$A63+4*$A63+5),0)+IF(Analyse!$E$108="X",INDIRECT("'DATA - økonomi'!D"&amp;4+15*$A63+4*$A63+6),0)+IF(Analyse!$E$109="X",INDIRECT("'DATA - økonomi'!D"&amp;4+15*$A63+4*$A63+7),0)+IF(Analyse!$E$110="X",INDIRECT("'DATA - økonomi'!D"&amp;4+15*$A63+4*$A63+8),0)+IF(Analyse!$E$111="X",INDIRECT("'DATA - økonomi'!D"&amp;4+15*$A63+4*$A63+9),0)+IF(Analyse!$E$112="X",INDIRECT("'DATA - økonomi'!D"&amp;4+15*$A63+4*$A63+10),0)+IF(Analyse!$E$115="X",INDIRECT("'DATA - økonomi'!D"&amp;4+15*$A63+4*$A63+11),0)+IF(Analyse!$E$116="X",INDIRECT("'DATA - økonomi'!D"&amp;4+15*$A63+4*$A63+12),0)+IF(Analyse!$E$117="X",INDIRECT("'DATA - økonomi'!D"&amp;4+15*$A63+4*$A63+13),0)+IF(Analyse!$E$129="X",INDIRECT("'DATA - økonomi'!D"&amp;4+15*$A63+4*$A63+14),0)</f>
        <v>0</v>
      </c>
      <c r="E63" s="42">
        <f ca="1">IF(Analyse!$E$3="X",INDIRECT("'DATA - økonomi'!E"&amp;4+15*$A63+4*$A63+0),0)+IF(Analyse!$E$4="X",INDIRECT("'DATA - økonomi'!E"&amp;4+15*$A63+4*$A63+1),0)+IF(Analyse!$E$104="X",INDIRECT("'DATA - økonomi'!E"&amp;4+15*$A63+4*$A63+2),0)+IF(Analyse!$E$105="X",INDIRECT("'DATA - økonomi'!E"&amp;4+15*$A63+4*$A63+3),0)+IF(Analyse!$E$106="X",INDIRECT("'DATA - økonomi'!E"&amp;4+15*$A63+4*$A63+4),0)+IF(Analyse!$E$107="X",INDIRECT("'DATA - økonomi'!E"&amp;4+15*$A63+4*$A63+5),0)+IF(Analyse!$E$108="X",INDIRECT("'DATA - økonomi'!E"&amp;4+15*$A63+4*$A63+6),0)+IF(Analyse!$E$109="X",INDIRECT("'DATA - økonomi'!E"&amp;4+15*$A63+4*$A63+7),0)+IF(Analyse!$E$110="X",INDIRECT("'DATA - økonomi'!E"&amp;4+15*$A63+4*$A63+8),0)+IF(Analyse!$E$111="X",INDIRECT("'DATA - økonomi'!E"&amp;4+15*$A63+4*$A63+9),0)+IF(Analyse!$E$112="X",INDIRECT("'DATA - økonomi'!E"&amp;4+15*$A63+4*$A63+10),0)+IF(Analyse!$E$115="X",INDIRECT("'DATA - økonomi'!E"&amp;4+15*$A63+4*$A63+11),0)+IF(Analyse!$E$116="X",INDIRECT("'DATA - økonomi'!E"&amp;4+15*$A63+4*$A63+12),0)+IF(Analyse!$E$117="X",INDIRECT("'DATA - økonomi'!E"&amp;4+15*$A63+4*$A63+13),0)+IF(Analyse!$E$129="X",INDIRECT("'DATA - økonomi'!E"&amp;4+15*$A63+4*$A63+14),0)</f>
        <v>0</v>
      </c>
      <c r="F63" s="42">
        <f ca="1">IF(Analyse!$E$3="X",INDIRECT("'DATA - økonomi'!F"&amp;4+15*$A63+4*$A63+0),0)+IF(Analyse!$E$4="X",INDIRECT("'DATA - økonomi'!F"&amp;4+15*$A63+4*$A63+1),0)+IF(Analyse!$E$104="X",INDIRECT("'DATA - økonomi'!F"&amp;4+15*$A63+4*$A63+2),0)+IF(Analyse!$E$105="X",INDIRECT("'DATA - økonomi'!F"&amp;4+15*$A63+4*$A63+3),0)+IF(Analyse!$E$106="X",INDIRECT("'DATA - økonomi'!F"&amp;4+15*$A63+4*$A63+4),0)+IF(Analyse!$E$107="X",INDIRECT("'DATA - økonomi'!F"&amp;4+15*$A63+4*$A63+5),0)+IF(Analyse!$E$108="X",INDIRECT("'DATA - økonomi'!F"&amp;4+15*$A63+4*$A63+6),0)+IF(Analyse!$E$109="X",INDIRECT("'DATA - økonomi'!F"&amp;4+15*$A63+4*$A63+7),0)+IF(Analyse!$E$110="X",INDIRECT("'DATA - økonomi'!F"&amp;4+15*$A63+4*$A63+8),0)+IF(Analyse!$E$111="X",INDIRECT("'DATA - økonomi'!F"&amp;4+15*$A63+4*$A63+9),0)+IF(Analyse!$E$112="X",INDIRECT("'DATA - økonomi'!F"&amp;4+15*$A63+4*$A63+10),0)+IF(Analyse!$E$115="X",INDIRECT("'DATA - økonomi'!F"&amp;4+15*$A63+4*$A63+11),0)+IF(Analyse!$E$116="X",INDIRECT("'DATA - økonomi'!F"&amp;4+15*$A63+4*$A63+12),0)+IF(Analyse!$E$117="X",INDIRECT("'DATA - økonomi'!F"&amp;4+15*$A63+4*$A63+13),0)+IF(Analyse!$E$129="X",INDIRECT("'DATA - økonomi'!F"&amp;4+15*$A63+4*$A63+14),0)</f>
        <v>0</v>
      </c>
      <c r="G63" s="42">
        <f ca="1">IF(Analyse!$E$3="X",INDIRECT("'DATA - økonomi'!G"&amp;4+15*$A63+4*$A63+0),0)+IF(Analyse!$E$4="X",INDIRECT("'DATA - økonomi'!G"&amp;4+15*$A63+4*$A63+1),0)+IF(Analyse!$E$104="X",INDIRECT("'DATA - økonomi'!G"&amp;4+15*$A63+4*$A63+2),0)+IF(Analyse!$E$105="X",INDIRECT("'DATA - økonomi'!G"&amp;4+15*$A63+4*$A63+3),0)+IF(Analyse!$E$106="X",INDIRECT("'DATA - økonomi'!G"&amp;4+15*$A63+4*$A63+4),0)+IF(Analyse!$E$107="X",INDIRECT("'DATA - økonomi'!G"&amp;4+15*$A63+4*$A63+5),0)+IF(Analyse!$E$108="X",INDIRECT("'DATA - økonomi'!G"&amp;4+15*$A63+4*$A63+6),0)+IF(Analyse!$E$109="X",INDIRECT("'DATA - økonomi'!G"&amp;4+15*$A63+4*$A63+7),0)+IF(Analyse!$E$110="X",INDIRECT("'DATA - økonomi'!G"&amp;4+15*$A63+4*$A63+8),0)+IF(Analyse!$E$111="X",INDIRECT("'DATA - økonomi'!G"&amp;4+15*$A63+4*$A63+9),0)+IF(Analyse!$E$112="X",INDIRECT("'DATA - økonomi'!G"&amp;4+15*$A63+4*$A63+10),0)+IF(Analyse!$E$115="X",INDIRECT("'DATA - økonomi'!G"&amp;4+15*$A63+4*$A63+11),0)+IF(Analyse!$E$116="X",INDIRECT("'DATA - økonomi'!G"&amp;4+15*$A63+4*$A63+12),0)+IF(Analyse!$E$117="X",INDIRECT("'DATA - økonomi'!G"&amp;4+15*$A63+4*$A63+13),0)+IF(Analyse!$E$129="X",INDIRECT("'DATA - økonomi'!G"&amp;4+15*$A63+4*$A63+14),0)</f>
        <v>0</v>
      </c>
      <c r="H63" s="42">
        <f ca="1">IF(Analyse!$E$3="X",INDIRECT("'DATA - økonomi'!H"&amp;4+15*$A63+4*$A63+0),0)+IF(Analyse!$E$4="X",INDIRECT("'DATA - økonomi'!H"&amp;4+15*$A63+4*$A63+1),0)+IF(Analyse!$E$104="X",INDIRECT("'DATA - økonomi'!H"&amp;4+15*$A63+4*$A63+2),0)+IF(Analyse!$E$105="X",INDIRECT("'DATA - økonomi'!H"&amp;4+15*$A63+4*$A63+3),0)+IF(Analyse!$E$106="X",INDIRECT("'DATA - økonomi'!H"&amp;4+15*$A63+4*$A63+4),0)+IF(Analyse!$E$107="X",INDIRECT("'DATA - økonomi'!H"&amp;4+15*$A63+4*$A63+5),0)+IF(Analyse!$E$108="X",INDIRECT("'DATA - økonomi'!H"&amp;4+15*$A63+4*$A63+6),0)+IF(Analyse!$E$109="X",INDIRECT("'DATA - økonomi'!H"&amp;4+15*$A63+4*$A63+7),0)+IF(Analyse!$E$110="X",INDIRECT("'DATA - økonomi'!H"&amp;4+15*$A63+4*$A63+8),0)+IF(Analyse!$E$111="X",INDIRECT("'DATA - økonomi'!H"&amp;4+15*$A63+4*$A63+9),0)+IF(Analyse!$E$112="X",INDIRECT("'DATA - økonomi'!H"&amp;4+15*$A63+4*$A63+10),0)+IF(Analyse!$E$115="X",INDIRECT("'DATA - økonomi'!H"&amp;4+15*$A63+4*$A63+11),0)+IF(Analyse!$E$116="X",INDIRECT("'DATA - økonomi'!H"&amp;4+15*$A63+4*$A63+12),0)+IF(Analyse!$E$117="X",INDIRECT("'DATA - økonomi'!H"&amp;4+15*$A63+4*$A63+13),0)+IF(Analyse!$E$129="X",INDIRECT("'DATA - økonomi'!H"&amp;4+15*$A63+4*$A63+14),0)</f>
        <v>0</v>
      </c>
      <c r="I63" s="42">
        <f ca="1">IF(Analyse!$E$3="X",INDIRECT("'DATA - økonomi'!I"&amp;4+15*$A63+4*$A63+0),0)+IF(Analyse!$E$4="X",INDIRECT("'DATA - økonomi'!I"&amp;4+15*$A63+4*$A63+1),0)+IF(Analyse!$E$104="X",INDIRECT("'DATA - økonomi'!I"&amp;4+15*$A63+4*$A63+2),0)+IF(Analyse!$E$105="X",INDIRECT("'DATA - økonomi'!I"&amp;4+15*$A63+4*$A63+3),0)+IF(Analyse!$E$106="X",INDIRECT("'DATA - økonomi'!I"&amp;4+15*$A63+4*$A63+4),0)+IF(Analyse!$E$107="X",INDIRECT("'DATA - økonomi'!I"&amp;4+15*$A63+4*$A63+5),0)+IF(Analyse!$E$108="X",INDIRECT("'DATA - økonomi'!I"&amp;4+15*$A63+4*$A63+6),0)+IF(Analyse!$E$109="X",INDIRECT("'DATA - økonomi'!I"&amp;4+15*$A63+4*$A63+7),0)+IF(Analyse!$E$110="X",INDIRECT("'DATA - økonomi'!I"&amp;4+15*$A63+4*$A63+8),0)+IF(Analyse!$E$111="X",INDIRECT("'DATA - økonomi'!I"&amp;4+15*$A63+4*$A63+9),0)+IF(Analyse!$E$112="X",INDIRECT("'DATA - økonomi'!I"&amp;4+15*$A63+4*$A63+10),0)+IF(Analyse!$E$115="X",INDIRECT("'DATA - økonomi'!I"&amp;4+15*$A63+4*$A63+11),0)+IF(Analyse!$E$116="X",INDIRECT("'DATA - økonomi'!I"&amp;4+15*$A63+4*$A63+12),0)+IF(Analyse!$E$117="X",INDIRECT("'DATA - økonomi'!I"&amp;4+15*$A63+4*$A63+13),0)+IF(Analyse!$E$129="X",INDIRECT("'DATA - økonomi'!I"&amp;4+15*$A63+4*$A63+14),0)</f>
        <v>0</v>
      </c>
      <c r="J63" s="42">
        <f ca="1">IF(Analyse!$E$3="X",INDIRECT("'DATA - økonomi'!J"&amp;4+15*$A63+4*$A63+0),0)+IF(Analyse!$E$4="X",INDIRECT("'DATA - økonomi'!J"&amp;4+15*$A63+4*$A63+1),0)+IF(Analyse!$E$104="X",INDIRECT("'DATA - økonomi'!J"&amp;4+15*$A63+4*$A63+2),0)+IF(Analyse!$E$105="X",INDIRECT("'DATA - økonomi'!J"&amp;4+15*$A63+4*$A63+3),0)+IF(Analyse!$E$106="X",INDIRECT("'DATA - økonomi'!J"&amp;4+15*$A63+4*$A63+4),0)+IF(Analyse!$E$107="X",INDIRECT("'DATA - økonomi'!J"&amp;4+15*$A63+4*$A63+5),0)+IF(Analyse!$E$108="X",INDIRECT("'DATA - økonomi'!J"&amp;4+15*$A63+4*$A63+6),0)+IF(Analyse!$E$109="X",INDIRECT("'DATA - økonomi'!J"&amp;4+15*$A63+4*$A63+7),0)+IF(Analyse!$E$110="X",INDIRECT("'DATA - økonomi'!J"&amp;4+15*$A63+4*$A63+8),0)+IF(Analyse!$E$111="X",INDIRECT("'DATA - økonomi'!J"&amp;4+15*$A63+4*$A63+9),0)+IF(Analyse!$E$112="X",INDIRECT("'DATA - økonomi'!J"&amp;4+15*$A63+4*$A63+10),0)+IF(Analyse!$E$115="X",INDIRECT("'DATA - økonomi'!J"&amp;4+15*$A63+4*$A63+11),0)+IF(Analyse!$E$116="X",INDIRECT("'DATA - økonomi'!J"&amp;4+15*$A63+4*$A63+12),0)+IF(Analyse!$E$117="X",INDIRECT("'DATA - økonomi'!J"&amp;4+15*$A63+4*$A63+13),0)+IF(Analyse!$E$129="X",INDIRECT("'DATA - økonomi'!J"&amp;4+15*$A63+4*$A63+14),0)</f>
        <v>0</v>
      </c>
      <c r="K63" s="42">
        <f ca="1">IF(Analyse!$E$3="X",INDIRECT("'DATA - økonomi'!K"&amp;4+15*$A63+4*$A63+0),0)+IF(Analyse!$E$4="X",INDIRECT("'DATA - økonomi'!K"&amp;4+15*$A63+4*$A63+1),0)+IF(Analyse!$E$104="X",INDIRECT("'DATA - økonomi'!K"&amp;4+15*$A63+4*$A63+2),0)+IF(Analyse!$E$105="X",INDIRECT("'DATA - økonomi'!K"&amp;4+15*$A63+4*$A63+3),0)+IF(Analyse!$E$106="X",INDIRECT("'DATA - økonomi'!K"&amp;4+15*$A63+4*$A63+4),0)+IF(Analyse!$E$107="X",INDIRECT("'DATA - økonomi'!K"&amp;4+15*$A63+4*$A63+5),0)+IF(Analyse!$E$108="X",INDIRECT("'DATA - økonomi'!K"&amp;4+15*$A63+4*$A63+6),0)+IF(Analyse!$E$109="X",INDIRECT("'DATA - økonomi'!K"&amp;4+15*$A63+4*$A63+7),0)+IF(Analyse!$E$110="X",INDIRECT("'DATA - økonomi'!K"&amp;4+15*$A63+4*$A63+8),0)+IF(Analyse!$E$111="X",INDIRECT("'DATA - økonomi'!K"&amp;4+15*$A63+4*$A63+9),0)+IF(Analyse!$E$112="X",INDIRECT("'DATA - økonomi'!K"&amp;4+15*$A63+4*$A63+10),0)+IF(Analyse!$E$115="X",INDIRECT("'DATA - økonomi'!K"&amp;4+15*$A63+4*$A63+11),0)+IF(Analyse!$E$116="X",INDIRECT("'DATA - økonomi'!K"&amp;4+15*$A63+4*$A63+12),0)+IF(Analyse!$E$117="X",INDIRECT("'DATA - økonomi'!K"&amp;4+15*$A63+4*$A63+13),0)+IF(Analyse!$E$129="X",INDIRECT("'DATA - økonomi'!K"&amp;4+15*$A63+4*$A63+14),0)</f>
        <v>0</v>
      </c>
      <c r="L63" s="42">
        <f ca="1">IF(Analyse!$E$3="X",INDIRECT("'DATA - økonomi'!L"&amp;4+15*$A63+4*$A63+0),0)+IF(Analyse!$E$4="X",INDIRECT("'DATA - økonomi'!L"&amp;4+15*$A63+4*$A63+1),0)+IF(Analyse!$E$104="X",INDIRECT("'DATA - økonomi'!L"&amp;4+15*$A63+4*$A63+2),0)+IF(Analyse!$E$105="X",INDIRECT("'DATA - økonomi'!L"&amp;4+15*$A63+4*$A63+3),0)+IF(Analyse!$E$106="X",INDIRECT("'DATA - økonomi'!L"&amp;4+15*$A63+4*$A63+4),0)+IF(Analyse!$E$107="X",INDIRECT("'DATA - økonomi'!L"&amp;4+15*$A63+4*$A63+5),0)+IF(Analyse!$E$108="X",INDIRECT("'DATA - økonomi'!L"&amp;4+15*$A63+4*$A63+6),0)+IF(Analyse!$E$109="X",INDIRECT("'DATA - økonomi'!L"&amp;4+15*$A63+4*$A63+7),0)+IF(Analyse!$E$110="X",INDIRECT("'DATA - økonomi'!L"&amp;4+15*$A63+4*$A63+8),0)+IF(Analyse!$E$111="X",INDIRECT("'DATA - økonomi'!L"&amp;4+15*$A63+4*$A63+9),0)+IF(Analyse!$E$112="X",INDIRECT("'DATA - økonomi'!L"&amp;4+15*$A63+4*$A63+10),0)+IF(Analyse!$E$115="X",INDIRECT("'DATA - økonomi'!L"&amp;4+15*$A63+4*$A63+11),0)+IF(Analyse!$E$116="X",INDIRECT("'DATA - økonomi'!L"&amp;4+15*$A63+4*$A63+12),0)+IF(Analyse!$E$117="X",INDIRECT("'DATA - økonomi'!L"&amp;4+15*$A63+4*$A63+13),0)+IF(Analyse!$E$129="X",INDIRECT("'DATA - økonomi'!L"&amp;4+15*$A63+4*$A63+14),0)</f>
        <v>0</v>
      </c>
      <c r="M63" s="42">
        <f ca="1">IF(Analyse!$E$3="X",INDIRECT("'DATA - økonomi'!M"&amp;4+15*$A63+4*$A63+0),0)+IF(Analyse!$E$4="X",INDIRECT("'DATA - økonomi'!M"&amp;4+15*$A63+4*$A63+1),0)+IF(Analyse!$E$104="X",INDIRECT("'DATA - økonomi'!M"&amp;4+15*$A63+4*$A63+2),0)+IF(Analyse!$E$105="X",INDIRECT("'DATA - økonomi'!M"&amp;4+15*$A63+4*$A63+3),0)+IF(Analyse!$E$106="X",INDIRECT("'DATA - økonomi'!M"&amp;4+15*$A63+4*$A63+4),0)+IF(Analyse!$E$107="X",INDIRECT("'DATA - økonomi'!M"&amp;4+15*$A63+4*$A63+5),0)+IF(Analyse!$E$108="X",INDIRECT("'DATA - økonomi'!M"&amp;4+15*$A63+4*$A63+6),0)+IF(Analyse!$E$109="X",INDIRECT("'DATA - økonomi'!M"&amp;4+15*$A63+4*$A63+7),0)+IF(Analyse!$E$110="X",INDIRECT("'DATA - økonomi'!M"&amp;4+15*$A63+4*$A63+8),0)+IF(Analyse!$E$111="X",INDIRECT("'DATA - økonomi'!M"&amp;4+15*$A63+4*$A63+9),0)+IF(Analyse!$E$112="X",INDIRECT("'DATA - økonomi'!M"&amp;4+15*$A63+4*$A63+10),0)+IF(Analyse!$E$115="X",INDIRECT("'DATA - økonomi'!M"&amp;4+15*$A63+4*$A63+11),0)+IF(Analyse!$E$116="X",INDIRECT("'DATA - økonomi'!M"&amp;4+15*$A63+4*$A63+12),0)+IF(Analyse!$E$117="X",INDIRECT("'DATA - økonomi'!M"&amp;4+15*$A63+4*$A63+13),0)+IF(Analyse!$E$129="X",INDIRECT("'DATA - økonomi'!M"&amp;4+15*$A63+4*$A63+14),0)</f>
        <v>0</v>
      </c>
      <c r="N63" s="38"/>
      <c r="O63" s="41" t="s">
        <v>71</v>
      </c>
      <c r="P63" s="42">
        <f ca="1">IF(Analyse!$E$3="X",INDIRECT("'DATA - økonomi'!P"&amp;4+15*$A63+4*$A63+0),0)+IF(Analyse!$E$4="X",INDIRECT("'DATA - økonomi'!P"&amp;4+15*$A63+4*$A63+1),0)+IF(Analyse!$E$104="X",INDIRECT("'DATA - økonomi'!P"&amp;4+15*$A63+4*$A63+2),0)+IF(Analyse!$E$105="X",INDIRECT("'DATA - økonomi'!P"&amp;4+15*$A63+4*$A63+3),0)+IF(Analyse!$E$106="X",INDIRECT("'DATA - økonomi'!P"&amp;4+15*$A63+4*$A63+4),0)+IF(Analyse!$E$107="X",INDIRECT("'DATA - økonomi'!P"&amp;4+15*$A63+4*$A63+5),0)+IF(Analyse!$E$108="X",INDIRECT("'DATA - økonomi'!P"&amp;4+15*$A63+4*$A63+6),0)+IF(Analyse!$E$109="X",INDIRECT("'DATA - økonomi'!P"&amp;4+15*$A63+4*$A63+7),0)+IF(Analyse!$E$110="X",INDIRECT("'DATA - økonomi'!P"&amp;4+15*$A63+4*$A63+8),0)+IF(Analyse!$E$111="X",INDIRECT("'DATA - økonomi'!P"&amp;4+15*$A63+4*$A63+9),0)+IF(Analyse!$E$112="X",INDIRECT("'DATA - økonomi'!P"&amp;4+15*$A63+4*$A63+10),0)+IF(Analyse!$E$115="X",INDIRECT("'DATA - økonomi'!P"&amp;4+15*$A63+4*$A63+11),0)+IF(Analyse!$E$116="X",INDIRECT("'DATA - økonomi'!P"&amp;4+15*$A63+4*$A63+12),0)+IF(Analyse!$E$117="X",INDIRECT("'DATA - økonomi'!P"&amp;4+15*$A63+4*$A63+13),0)+IF(Analyse!$E$129="X",INDIRECT("'DATA - økonomi'!P"&amp;4+15*$A63+4*$A63+14),0)</f>
        <v>0</v>
      </c>
      <c r="Q63" s="42">
        <f ca="1">IF(Analyse!$E$3="X",INDIRECT("'DATA - økonomi'!Q"&amp;4+15*$A63+4*$A63+0),0)+IF(Analyse!$E$4="X",INDIRECT("'DATA - økonomi'!Q"&amp;4+15*$A63+4*$A63+1),0)+IF(Analyse!$E$104="X",INDIRECT("'DATA - økonomi'!Q"&amp;4+15*$A63+4*$A63+2),0)+IF(Analyse!$E$105="X",INDIRECT("'DATA - økonomi'!Q"&amp;4+15*$A63+4*$A63+3),0)+IF(Analyse!$E$106="X",INDIRECT("'DATA - økonomi'!Q"&amp;4+15*$A63+4*$A63+4),0)+IF(Analyse!$E$107="X",INDIRECT("'DATA - økonomi'!Q"&amp;4+15*$A63+4*$A63+5),0)+IF(Analyse!$E$108="X",INDIRECT("'DATA - økonomi'!Q"&amp;4+15*$A63+4*$A63+6),0)+IF(Analyse!$E$109="X",INDIRECT("'DATA - økonomi'!Q"&amp;4+15*$A63+4*$A63+7),0)+IF(Analyse!$E$110="X",INDIRECT("'DATA - økonomi'!Q"&amp;4+15*$A63+4*$A63+8),0)+IF(Analyse!$E$111="X",INDIRECT("'DATA - økonomi'!Q"&amp;4+15*$A63+4*$A63+9),0)+IF(Analyse!$E$112="X",INDIRECT("'DATA - økonomi'!Q"&amp;4+15*$A63+4*$A63+10),0)+IF(Analyse!$E$115="X",INDIRECT("'DATA - økonomi'!Q"&amp;4+15*$A63+4*$A63+11),0)+IF(Analyse!$E$116="X",INDIRECT("'DATA - økonomi'!Q"&amp;4+15*$A63+4*$A63+12),0)+IF(Analyse!$E$117="X",INDIRECT("'DATA - økonomi'!Q"&amp;4+15*$A63+4*$A63+13),0)+IF(Analyse!$E$129="X",INDIRECT("'DATA - økonomi'!Q"&amp;4+15*$A63+4*$A63+14),0)</f>
        <v>0</v>
      </c>
      <c r="R63" s="42">
        <f ca="1">IF(Analyse!$E$3="X",INDIRECT("'DATA - økonomi'!R"&amp;4+15*$A63+4*$A63+0),0)+IF(Analyse!$E$4="X",INDIRECT("'DATA - økonomi'!R"&amp;4+15*$A63+4*$A63+1),0)+IF(Analyse!$E$104="X",INDIRECT("'DATA - økonomi'!R"&amp;4+15*$A63+4*$A63+2),0)+IF(Analyse!$E$105="X",INDIRECT("'DATA - økonomi'!R"&amp;4+15*$A63+4*$A63+3),0)+IF(Analyse!$E$106="X",INDIRECT("'DATA - økonomi'!R"&amp;4+15*$A63+4*$A63+4),0)+IF(Analyse!$E$107="X",INDIRECT("'DATA - økonomi'!R"&amp;4+15*$A63+4*$A63+5),0)+IF(Analyse!$E$108="X",INDIRECT("'DATA - økonomi'!R"&amp;4+15*$A63+4*$A63+6),0)+IF(Analyse!$E$109="X",INDIRECT("'DATA - økonomi'!R"&amp;4+15*$A63+4*$A63+7),0)+IF(Analyse!$E$110="X",INDIRECT("'DATA - økonomi'!R"&amp;4+15*$A63+4*$A63+8),0)+IF(Analyse!$E$111="X",INDIRECT("'DATA - økonomi'!R"&amp;4+15*$A63+4*$A63+9),0)+IF(Analyse!$E$112="X",INDIRECT("'DATA - økonomi'!R"&amp;4+15*$A63+4*$A63+10),0)+IF(Analyse!$E$115="X",INDIRECT("'DATA - økonomi'!R"&amp;4+15*$A63+4*$A63+11),0)+IF(Analyse!$E$116="X",INDIRECT("'DATA - økonomi'!R"&amp;4+15*$A63+4*$A63+12),0)+IF(Analyse!$E$117="X",INDIRECT("'DATA - økonomi'!R"&amp;4+15*$A63+4*$A63+13),0)+IF(Analyse!$E$129="X",INDIRECT("'DATA - økonomi'!R"&amp;4+15*$A63+4*$A63+14),0)</f>
        <v>0</v>
      </c>
      <c r="S63" s="42">
        <f ca="1">IF(Analyse!$E$3="X",INDIRECT("'DATA - økonomi'!S"&amp;4+15*$A63+4*$A63+0),0)+IF(Analyse!$E$4="X",INDIRECT("'DATA - økonomi'!S"&amp;4+15*$A63+4*$A63+1),0)+IF(Analyse!$E$104="X",INDIRECT("'DATA - økonomi'!S"&amp;4+15*$A63+4*$A63+2),0)+IF(Analyse!$E$105="X",INDIRECT("'DATA - økonomi'!S"&amp;4+15*$A63+4*$A63+3),0)+IF(Analyse!$E$106="X",INDIRECT("'DATA - økonomi'!S"&amp;4+15*$A63+4*$A63+4),0)+IF(Analyse!$E$107="X",INDIRECT("'DATA - økonomi'!S"&amp;4+15*$A63+4*$A63+5),0)+IF(Analyse!$E$108="X",INDIRECT("'DATA - økonomi'!S"&amp;4+15*$A63+4*$A63+6),0)+IF(Analyse!$E$109="X",INDIRECT("'DATA - økonomi'!S"&amp;4+15*$A63+4*$A63+7),0)+IF(Analyse!$E$110="X",INDIRECT("'DATA - økonomi'!S"&amp;4+15*$A63+4*$A63+8),0)+IF(Analyse!$E$111="X",INDIRECT("'DATA - økonomi'!S"&amp;4+15*$A63+4*$A63+9),0)+IF(Analyse!$E$112="X",INDIRECT("'DATA - økonomi'!S"&amp;4+15*$A63+4*$A63+10),0)+IF(Analyse!$E$115="X",INDIRECT("'DATA - økonomi'!S"&amp;4+15*$A63+4*$A63+11),0)+IF(Analyse!$E$116="X",INDIRECT("'DATA - økonomi'!S"&amp;4+15*$A63+4*$A63+12),0)+IF(Analyse!$E$117="X",INDIRECT("'DATA - økonomi'!S"&amp;4+15*$A63+4*$A63+13),0)+IF(Analyse!$E$129="X",INDIRECT("'DATA - økonomi'!S"&amp;4+15*$A63+4*$A63+14),0)</f>
        <v>0</v>
      </c>
      <c r="T63" s="42">
        <f ca="1">IF(Analyse!$E$3="X",INDIRECT("'DATA - økonomi'!T"&amp;4+15*$A63+4*$A63+0),0)+IF(Analyse!$E$4="X",INDIRECT("'DATA - økonomi'!T"&amp;4+15*$A63+4*$A63+1),0)+IF(Analyse!$E$104="X",INDIRECT("'DATA - økonomi'!T"&amp;4+15*$A63+4*$A63+2),0)+IF(Analyse!$E$105="X",INDIRECT("'DATA - økonomi'!T"&amp;4+15*$A63+4*$A63+3),0)+IF(Analyse!$E$106="X",INDIRECT("'DATA - økonomi'!T"&amp;4+15*$A63+4*$A63+4),0)+IF(Analyse!$E$107="X",INDIRECT("'DATA - økonomi'!T"&amp;4+15*$A63+4*$A63+5),0)+IF(Analyse!$E$108="X",INDIRECT("'DATA - økonomi'!T"&amp;4+15*$A63+4*$A63+6),0)+IF(Analyse!$E$109="X",INDIRECT("'DATA - økonomi'!T"&amp;4+15*$A63+4*$A63+7),0)+IF(Analyse!$E$110="X",INDIRECT("'DATA - økonomi'!T"&amp;4+15*$A63+4*$A63+8),0)+IF(Analyse!$E$111="X",INDIRECT("'DATA - økonomi'!T"&amp;4+15*$A63+4*$A63+9),0)+IF(Analyse!$E$112="X",INDIRECT("'DATA - økonomi'!T"&amp;4+15*$A63+4*$A63+10),0)+IF(Analyse!$E$115="X",INDIRECT("'DATA - økonomi'!T"&amp;4+15*$A63+4*$A63+11),0)+IF(Analyse!$E$116="X",INDIRECT("'DATA - økonomi'!T"&amp;4+15*$A63+4*$A63+12),0)+IF(Analyse!$E$117="X",INDIRECT("'DATA - økonomi'!T"&amp;4+15*$A63+4*$A63+13),0)+IF(Analyse!$E$129="X",INDIRECT("'DATA - økonomi'!T"&amp;4+15*$A63+4*$A63+14),0)</f>
        <v>0</v>
      </c>
      <c r="U63" s="42">
        <f ca="1">IF(Analyse!$E$3="X",INDIRECT("'DATA - økonomi'!U"&amp;4+15*$A63+4*$A63+0),0)+IF(Analyse!$E$4="X",INDIRECT("'DATA - økonomi'!U"&amp;4+15*$A63+4*$A63+1),0)+IF(Analyse!$E$104="X",INDIRECT("'DATA - økonomi'!U"&amp;4+15*$A63+4*$A63+2),0)+IF(Analyse!$E$105="X",INDIRECT("'DATA - økonomi'!U"&amp;4+15*$A63+4*$A63+3),0)+IF(Analyse!$E$106="X",INDIRECT("'DATA - økonomi'!U"&amp;4+15*$A63+4*$A63+4),0)+IF(Analyse!$E$107="X",INDIRECT("'DATA - økonomi'!U"&amp;4+15*$A63+4*$A63+5),0)+IF(Analyse!$E$108="X",INDIRECT("'DATA - økonomi'!U"&amp;4+15*$A63+4*$A63+6),0)+IF(Analyse!$E$109="X",INDIRECT("'DATA - økonomi'!U"&amp;4+15*$A63+4*$A63+7),0)+IF(Analyse!$E$110="X",INDIRECT("'DATA - økonomi'!U"&amp;4+15*$A63+4*$A63+8),0)+IF(Analyse!$E$111="X",INDIRECT("'DATA - økonomi'!U"&amp;4+15*$A63+4*$A63+9),0)+IF(Analyse!$E$112="X",INDIRECT("'DATA - økonomi'!U"&amp;4+15*$A63+4*$A63+10),0)+IF(Analyse!$E$115="X",INDIRECT("'DATA - økonomi'!U"&amp;4+15*$A63+4*$A63+11),0)+IF(Analyse!$E$116="X",INDIRECT("'DATA - økonomi'!U"&amp;4+15*$A63+4*$A63+12),0)+IF(Analyse!$E$117="X",INDIRECT("'DATA - økonomi'!U"&amp;4+15*$A63+4*$A63+13),0)+IF(Analyse!$E$129="X",INDIRECT("'DATA - økonomi'!U"&amp;4+15*$A63+4*$A63+14),0)</f>
        <v>0</v>
      </c>
      <c r="V63" s="42">
        <f ca="1">IF(Analyse!$E$3="X",INDIRECT("'DATA - økonomi'!V"&amp;4+15*$A63+4*$A63+0),0)+IF(Analyse!$E$4="X",INDIRECT("'DATA - økonomi'!V"&amp;4+15*$A63+4*$A63+1),0)+IF(Analyse!$E$104="X",INDIRECT("'DATA - økonomi'!V"&amp;4+15*$A63+4*$A63+2),0)+IF(Analyse!$E$105="X",INDIRECT("'DATA - økonomi'!V"&amp;4+15*$A63+4*$A63+3),0)+IF(Analyse!$E$106="X",INDIRECT("'DATA - økonomi'!V"&amp;4+15*$A63+4*$A63+4),0)+IF(Analyse!$E$107="X",INDIRECT("'DATA - økonomi'!V"&amp;4+15*$A63+4*$A63+5),0)+IF(Analyse!$E$108="X",INDIRECT("'DATA - økonomi'!V"&amp;4+15*$A63+4*$A63+6),0)+IF(Analyse!$E$109="X",INDIRECT("'DATA - økonomi'!V"&amp;4+15*$A63+4*$A63+7),0)+IF(Analyse!$E$110="X",INDIRECT("'DATA - økonomi'!V"&amp;4+15*$A63+4*$A63+8),0)+IF(Analyse!$E$111="X",INDIRECT("'DATA - økonomi'!V"&amp;4+15*$A63+4*$A63+9),0)+IF(Analyse!$E$112="X",INDIRECT("'DATA - økonomi'!V"&amp;4+15*$A63+4*$A63+10),0)+IF(Analyse!$E$115="X",INDIRECT("'DATA - økonomi'!V"&amp;4+15*$A63+4*$A63+11),0)+IF(Analyse!$E$116="X",INDIRECT("'DATA - økonomi'!V"&amp;4+15*$A63+4*$A63+12),0)+IF(Analyse!$E$117="X",INDIRECT("'DATA - økonomi'!V"&amp;4+15*$A63+4*$A63+13),0)+IF(Analyse!$E$129="X",INDIRECT("'DATA - økonomi'!V"&amp;4+15*$A63+4*$A63+14),0)</f>
        <v>0</v>
      </c>
      <c r="W63" s="42">
        <f ca="1">IF(Analyse!$E$3="X",INDIRECT("'DATA - økonomi'!W"&amp;4+15*$A63+4*$A63+0),0)+IF(Analyse!$E$4="X",INDIRECT("'DATA - økonomi'!W"&amp;4+15*$A63+4*$A63+1),0)+IF(Analyse!$E$104="X",INDIRECT("'DATA - økonomi'!W"&amp;4+15*$A63+4*$A63+2),0)+IF(Analyse!$E$105="X",INDIRECT("'DATA - økonomi'!W"&amp;4+15*$A63+4*$A63+3),0)+IF(Analyse!$E$106="X",INDIRECT("'DATA - økonomi'!W"&amp;4+15*$A63+4*$A63+4),0)+IF(Analyse!$E$107="X",INDIRECT("'DATA - økonomi'!W"&amp;4+15*$A63+4*$A63+5),0)+IF(Analyse!$E$108="X",INDIRECT("'DATA - økonomi'!W"&amp;4+15*$A63+4*$A63+6),0)+IF(Analyse!$E$109="X",INDIRECT("'DATA - økonomi'!W"&amp;4+15*$A63+4*$A63+7),0)+IF(Analyse!$E$110="X",INDIRECT("'DATA - økonomi'!W"&amp;4+15*$A63+4*$A63+8),0)+IF(Analyse!$E$111="X",INDIRECT("'DATA - økonomi'!W"&amp;4+15*$A63+4*$A63+9),0)+IF(Analyse!$E$112="X",INDIRECT("'DATA - økonomi'!W"&amp;4+15*$A63+4*$A63+10),0)+IF(Analyse!$E$115="X",INDIRECT("'DATA - økonomi'!W"&amp;4+15*$A63+4*$A63+11),0)+IF(Analyse!$E$116="X",INDIRECT("'DATA - økonomi'!W"&amp;4+15*$A63+4*$A63+12),0)+IF(Analyse!$E$117="X",INDIRECT("'DATA - økonomi'!W"&amp;4+15*$A63+4*$A63+13),0)+IF(Analyse!$E$129="X",INDIRECT("'DATA - økonomi'!W"&amp;4+15*$A63+4*$A63+14),0)</f>
        <v>0</v>
      </c>
      <c r="X63" s="42">
        <f ca="1">IF(Analyse!$E$3="X",INDIRECT("'DATA - økonomi'!X"&amp;4+15*$A63+4*$A63+0),0)+IF(Analyse!$E$4="X",INDIRECT("'DATA - økonomi'!X"&amp;4+15*$A63+4*$A63+1),0)+IF(Analyse!$E$104="X",INDIRECT("'DATA - økonomi'!X"&amp;4+15*$A63+4*$A63+2),0)+IF(Analyse!$E$105="X",INDIRECT("'DATA - økonomi'!X"&amp;4+15*$A63+4*$A63+3),0)+IF(Analyse!$E$106="X",INDIRECT("'DATA - økonomi'!X"&amp;4+15*$A63+4*$A63+4),0)+IF(Analyse!$E$107="X",INDIRECT("'DATA - økonomi'!X"&amp;4+15*$A63+4*$A63+5),0)+IF(Analyse!$E$108="X",INDIRECT("'DATA - økonomi'!X"&amp;4+15*$A63+4*$A63+6),0)+IF(Analyse!$E$109="X",INDIRECT("'DATA - økonomi'!X"&amp;4+15*$A63+4*$A63+7),0)+IF(Analyse!$E$110="X",INDIRECT("'DATA - økonomi'!X"&amp;4+15*$A63+4*$A63+8),0)+IF(Analyse!$E$111="X",INDIRECT("'DATA - økonomi'!X"&amp;4+15*$A63+4*$A63+9),0)+IF(Analyse!$E$112="X",INDIRECT("'DATA - økonomi'!X"&amp;4+15*$A63+4*$A63+10),0)+IF(Analyse!$E$115="X",INDIRECT("'DATA - økonomi'!X"&amp;4+15*$A63+4*$A63+11),0)+IF(Analyse!$E$116="X",INDIRECT("'DATA - økonomi'!X"&amp;4+15*$A63+4*$A63+12),0)+IF(Analyse!$E$117="X",INDIRECT("'DATA - økonomi'!X"&amp;4+15*$A63+4*$A63+13),0)+IF(Analyse!$E$129="X",INDIRECT("'DATA - økonomi'!X"&amp;4+15*$A63+4*$A63+14),0)</f>
        <v>0</v>
      </c>
      <c r="Y63" s="42">
        <f ca="1">IF(Analyse!$E$3="X",INDIRECT("'DATA - økonomi'!Y"&amp;4+15*$A63+4*$A63+0),0)+IF(Analyse!$E$4="X",INDIRECT("'DATA - økonomi'!Y"&amp;4+15*$A63+4*$A63+1),0)+IF(Analyse!$E$104="X",INDIRECT("'DATA - økonomi'!Y"&amp;4+15*$A63+4*$A63+2),0)+IF(Analyse!$E$105="X",INDIRECT("'DATA - økonomi'!Y"&amp;4+15*$A63+4*$A63+3),0)+IF(Analyse!$E$106="X",INDIRECT("'DATA - økonomi'!Y"&amp;4+15*$A63+4*$A63+4),0)+IF(Analyse!$E$107="X",INDIRECT("'DATA - økonomi'!Y"&amp;4+15*$A63+4*$A63+5),0)+IF(Analyse!$E$108="X",INDIRECT("'DATA - økonomi'!Y"&amp;4+15*$A63+4*$A63+6),0)+IF(Analyse!$E$109="X",INDIRECT("'DATA - økonomi'!Y"&amp;4+15*$A63+4*$A63+7),0)+IF(Analyse!$E$110="X",INDIRECT("'DATA - økonomi'!Y"&amp;4+15*$A63+4*$A63+8),0)+IF(Analyse!$E$111="X",INDIRECT("'DATA - økonomi'!Y"&amp;4+15*$A63+4*$A63+9),0)+IF(Analyse!$E$112="X",INDIRECT("'DATA - økonomi'!Y"&amp;4+15*$A63+4*$A63+10),0)+IF(Analyse!$E$115="X",INDIRECT("'DATA - økonomi'!Y"&amp;4+15*$A63+4*$A63+11),0)+IF(Analyse!$E$116="X",INDIRECT("'DATA - økonomi'!Y"&amp;4+15*$A63+4*$A63+12),0)+IF(Analyse!$E$117="X",INDIRECT("'DATA - økonomi'!Y"&amp;4+15*$A63+4*$A63+13),0)+IF(Analyse!$E$129="X",INDIRECT("'DATA - økonomi'!Y"&amp;4+15*$A63+4*$A63+14),0)</f>
        <v>0</v>
      </c>
      <c r="Z63" s="42">
        <f ca="1">IF(Analyse!$E$3="X",INDIRECT("'DATA - økonomi'!Z"&amp;4+15*$A63+4*$A63+0),0)+IF(Analyse!$E$4="X",INDIRECT("'DATA - økonomi'!Z"&amp;4+15*$A63+4*$A63+1),0)+IF(Analyse!$E$104="X",INDIRECT("'DATA - økonomi'!Z"&amp;4+15*$A63+4*$A63+2),0)+IF(Analyse!$E$105="X",INDIRECT("'DATA - økonomi'!Z"&amp;4+15*$A63+4*$A63+3),0)+IF(Analyse!$E$106="X",INDIRECT("'DATA - økonomi'!Z"&amp;4+15*$A63+4*$A63+4),0)+IF(Analyse!$E$107="X",INDIRECT("'DATA - økonomi'!Z"&amp;4+15*$A63+4*$A63+5),0)+IF(Analyse!$E$108="X",INDIRECT("'DATA - økonomi'!Z"&amp;4+15*$A63+4*$A63+6),0)+IF(Analyse!$E$109="X",INDIRECT("'DATA - økonomi'!Z"&amp;4+15*$A63+4*$A63+7),0)+IF(Analyse!$E$110="X",INDIRECT("'DATA - økonomi'!Z"&amp;4+15*$A63+4*$A63+8),0)+IF(Analyse!$E$111="X",INDIRECT("'DATA - økonomi'!Z"&amp;4+15*$A63+4*$A63+9),0)+IF(Analyse!$E$112="X",INDIRECT("'DATA - økonomi'!Z"&amp;4+15*$A63+4*$A63+10),0)+IF(Analyse!$E$115="X",INDIRECT("'DATA - økonomi'!Z"&amp;4+15*$A63+4*$A63+11),0)+IF(Analyse!$E$116="X",INDIRECT("'DATA - økonomi'!Z"&amp;4+15*$A63+4*$A63+12),0)+IF(Analyse!$E$117="X",INDIRECT("'DATA - økonomi'!Z"&amp;4+15*$A63+4*$A63+13),0)+IF(Analyse!$E$129="X",INDIRECT("'DATA - økonomi'!Z"&amp;4+15*$A63+4*$A63+14),0)</f>
        <v>0</v>
      </c>
      <c r="AA63" s="36"/>
      <c r="AB63" s="41" t="s">
        <v>71</v>
      </c>
      <c r="AC63" s="42">
        <f ca="1">IF(Analyse!$E$3="X",INDIRECT("'DATA - økonomi'!AC"&amp;4+15*$A63+4*$A63+0),0)+IF(Analyse!$E$4="X",INDIRECT("'DATA - økonomi'!AC"&amp;4+15*$A63+4*$A63+1),0)+IF(Analyse!$E$104="X",INDIRECT("'DATA - økonomi'!AC"&amp;4+15*$A63+4*$A63+2),0)+IF(Analyse!$E$105="X",INDIRECT("'DATA - økonomi'!AC"&amp;4+15*$A63+4*$A63+3),0)+IF(Analyse!$E$106="X",INDIRECT("'DATA - økonomi'!AC"&amp;4+15*$A63+4*$A63+4),0)+IF(Analyse!$E$107="X",INDIRECT("'DATA - økonomi'!AC"&amp;4+15*$A63+4*$A63+5),0)+IF(Analyse!$E$108="X",INDIRECT("'DATA - økonomi'!AC"&amp;4+15*$A63+4*$A63+6),0)+IF(Analyse!$E$109="X",INDIRECT("'DATA - økonomi'!AC"&amp;4+15*$A63+4*$A63+7),0)+IF(Analyse!$E$110="X",INDIRECT("'DATA - økonomi'!AC"&amp;4+15*$A63+4*$A63+8),0)+IF(Analyse!$E$111="X",INDIRECT("'DATA - økonomi'!AC"&amp;4+15*$A63+4*$A63+9),0)+IF(Analyse!$E$112="X",INDIRECT("'DATA - økonomi'!AC"&amp;4+15*$A63+4*$A63+10),0)+IF(Analyse!$E$115="X",INDIRECT("'DATA - økonomi'!AC"&amp;4+15*$A63+4*$A63+11),0)+IF(Analyse!$E$116="X",INDIRECT("'DATA - økonomi'!AC"&amp;4+15*$A63+4*$A63+12),0)+IF(Analyse!$E$117="X",INDIRECT("'DATA - økonomi'!AC"&amp;4+15*$A63+4*$A63+13),0)+IF(Analyse!$E$129="X",INDIRECT("'DATA - økonomi'!AC"&amp;4+15*$A63+4*$A63+14),0)</f>
        <v>0</v>
      </c>
      <c r="AD63" s="42">
        <f ca="1">IF(Analyse!$E$3="X",INDIRECT("'DATA - økonomi'!AD"&amp;4+15*$A63+4*$A63+0),0)+IF(Analyse!$E$4="X",INDIRECT("'DATA - økonomi'!AD"&amp;4+15*$A63+4*$A63+1),0)+IF(Analyse!$E$104="X",INDIRECT("'DATA - økonomi'!AD"&amp;4+15*$A63+4*$A63+2),0)+IF(Analyse!$E$105="X",INDIRECT("'DATA - økonomi'!AD"&amp;4+15*$A63+4*$A63+3),0)+IF(Analyse!$E$106="X",INDIRECT("'DATA - økonomi'!AD"&amp;4+15*$A63+4*$A63+4),0)+IF(Analyse!$E$107="X",INDIRECT("'DATA - økonomi'!AD"&amp;4+15*$A63+4*$A63+5),0)+IF(Analyse!$E$108="X",INDIRECT("'DATA - økonomi'!AD"&amp;4+15*$A63+4*$A63+6),0)+IF(Analyse!$E$109="X",INDIRECT("'DATA - økonomi'!AD"&amp;4+15*$A63+4*$A63+7),0)+IF(Analyse!$E$110="X",INDIRECT("'DATA - økonomi'!AD"&amp;4+15*$A63+4*$A63+8),0)+IF(Analyse!$E$111="X",INDIRECT("'DATA - økonomi'!AD"&amp;4+15*$A63+4*$A63+9),0)+IF(Analyse!$E$112="X",INDIRECT("'DATA - økonomi'!AD"&amp;4+15*$A63+4*$A63+10),0)+IF(Analyse!$E$115="X",INDIRECT("'DATA - økonomi'!AD"&amp;4+15*$A63+4*$A63+11),0)+IF(Analyse!$E$116="X",INDIRECT("'DATA - økonomi'!AD"&amp;4+15*$A63+4*$A63+12),0)+IF(Analyse!$E$117="X",INDIRECT("'DATA - økonomi'!AD"&amp;4+15*$A63+4*$A63+13),0)+IF(Analyse!$E$129="X",INDIRECT("'DATA - økonomi'!AD"&amp;4+15*$A63+4*$A63+14),0)</f>
        <v>0</v>
      </c>
      <c r="AE63" s="42">
        <f ca="1">IF(Analyse!$E$3="X",INDIRECT("'DATA - økonomi'!AE"&amp;4+15*$A63+4*$A63+0),0)+IF(Analyse!$E$4="X",INDIRECT("'DATA - økonomi'!AE"&amp;4+15*$A63+4*$A63+1),0)+IF(Analyse!$E$104="X",INDIRECT("'DATA - økonomi'!AE"&amp;4+15*$A63+4*$A63+2),0)+IF(Analyse!$E$105="X",INDIRECT("'DATA - økonomi'!AE"&amp;4+15*$A63+4*$A63+3),0)+IF(Analyse!$E$106="X",INDIRECT("'DATA - økonomi'!AE"&amp;4+15*$A63+4*$A63+4),0)+IF(Analyse!$E$107="X",INDIRECT("'DATA - økonomi'!AE"&amp;4+15*$A63+4*$A63+5),0)+IF(Analyse!$E$108="X",INDIRECT("'DATA - økonomi'!AE"&amp;4+15*$A63+4*$A63+6),0)+IF(Analyse!$E$109="X",INDIRECT("'DATA - økonomi'!AE"&amp;4+15*$A63+4*$A63+7),0)+IF(Analyse!$E$110="X",INDIRECT("'DATA - økonomi'!AE"&amp;4+15*$A63+4*$A63+8),0)+IF(Analyse!$E$111="X",INDIRECT("'DATA - økonomi'!AE"&amp;4+15*$A63+4*$A63+9),0)+IF(Analyse!$E$112="X",INDIRECT("'DATA - økonomi'!AE"&amp;4+15*$A63+4*$A63+10),0)+IF(Analyse!$E$115="X",INDIRECT("'DATA - økonomi'!AE"&amp;4+15*$A63+4*$A63+11),0)+IF(Analyse!$E$116="X",INDIRECT("'DATA - økonomi'!AE"&amp;4+15*$A63+4*$A63+12),0)+IF(Analyse!$E$117="X",INDIRECT("'DATA - økonomi'!AE"&amp;4+15*$A63+4*$A63+13),0)+IF(Analyse!$E$129="X",INDIRECT("'DATA - økonomi'!AE"&amp;4+15*$A63+4*$A63+14),0)</f>
        <v>0</v>
      </c>
      <c r="AF63" s="42">
        <f ca="1">IF(Analyse!$E$3="X",INDIRECT("'DATA - økonomi'!AF"&amp;4+15*$A63+4*$A63+0),0)+IF(Analyse!$E$4="X",INDIRECT("'DATA - økonomi'!AF"&amp;4+15*$A63+4*$A63+1),0)+IF(Analyse!$E$104="X",INDIRECT("'DATA - økonomi'!AF"&amp;4+15*$A63+4*$A63+2),0)+IF(Analyse!$E$105="X",INDIRECT("'DATA - økonomi'!AF"&amp;4+15*$A63+4*$A63+3),0)+IF(Analyse!$E$106="X",INDIRECT("'DATA - økonomi'!AF"&amp;4+15*$A63+4*$A63+4),0)+IF(Analyse!$E$107="X",INDIRECT("'DATA - økonomi'!AF"&amp;4+15*$A63+4*$A63+5),0)+IF(Analyse!$E$108="X",INDIRECT("'DATA - økonomi'!AF"&amp;4+15*$A63+4*$A63+6),0)+IF(Analyse!$E$109="X",INDIRECT("'DATA - økonomi'!AF"&amp;4+15*$A63+4*$A63+7),0)+IF(Analyse!$E$110="X",INDIRECT("'DATA - økonomi'!AF"&amp;4+15*$A63+4*$A63+8),0)+IF(Analyse!$E$111="X",INDIRECT("'DATA - økonomi'!AF"&amp;4+15*$A63+4*$A63+9),0)+IF(Analyse!$E$112="X",INDIRECT("'DATA - økonomi'!AF"&amp;4+15*$A63+4*$A63+10),0)+IF(Analyse!$E$115="X",INDIRECT("'DATA - økonomi'!AF"&amp;4+15*$A63+4*$A63+11),0)+IF(Analyse!$E$116="X",INDIRECT("'DATA - økonomi'!AF"&amp;4+15*$A63+4*$A63+12),0)+IF(Analyse!$E$117="X",INDIRECT("'DATA - økonomi'!AF"&amp;4+15*$A63+4*$A63+13),0)+IF(Analyse!$E$129="X",INDIRECT("'DATA - økonomi'!AF"&amp;4+15*$A63+4*$A63+14),0)</f>
        <v>0</v>
      </c>
      <c r="AG63" s="42">
        <f ca="1">IF(Analyse!$E$3="X",INDIRECT("'DATA - økonomi'!AG"&amp;4+15*$A63+4*$A63+0),0)+IF(Analyse!$E$4="X",INDIRECT("'DATA - økonomi'!AG"&amp;4+15*$A63+4*$A63+1),0)+IF(Analyse!$E$104="X",INDIRECT("'DATA - økonomi'!AG"&amp;4+15*$A63+4*$A63+2),0)+IF(Analyse!$E$105="X",INDIRECT("'DATA - økonomi'!AG"&amp;4+15*$A63+4*$A63+3),0)+IF(Analyse!$E$106="X",INDIRECT("'DATA - økonomi'!AG"&amp;4+15*$A63+4*$A63+4),0)+IF(Analyse!$E$107="X",INDIRECT("'DATA - økonomi'!AG"&amp;4+15*$A63+4*$A63+5),0)+IF(Analyse!$E$108="X",INDIRECT("'DATA - økonomi'!AG"&amp;4+15*$A63+4*$A63+6),0)+IF(Analyse!$E$109="X",INDIRECT("'DATA - økonomi'!AG"&amp;4+15*$A63+4*$A63+7),0)+IF(Analyse!$E$110="X",INDIRECT("'DATA - økonomi'!AG"&amp;4+15*$A63+4*$A63+8),0)+IF(Analyse!$E$111="X",INDIRECT("'DATA - økonomi'!AG"&amp;4+15*$A63+4*$A63+9),0)+IF(Analyse!$E$112="X",INDIRECT("'DATA - økonomi'!AG"&amp;4+15*$A63+4*$A63+10),0)+IF(Analyse!$E$115="X",INDIRECT("'DATA - økonomi'!AG"&amp;4+15*$A63+4*$A63+11),0)+IF(Analyse!$E$116="X",INDIRECT("'DATA - økonomi'!AG"&amp;4+15*$A63+4*$A63+12),0)+IF(Analyse!$E$117="X",INDIRECT("'DATA - økonomi'!AG"&amp;4+15*$A63+4*$A63+13),0)+IF(Analyse!$E$129="X",INDIRECT("'DATA - økonomi'!AG"&amp;4+15*$A63+4*$A63+14),0)</f>
        <v>0</v>
      </c>
      <c r="AH63" s="42">
        <f ca="1">IF(Analyse!$E$3="X",INDIRECT("'DATA - økonomi'!AH"&amp;4+15*$A63+4*$A63+0),0)+IF(Analyse!$E$4="X",INDIRECT("'DATA - økonomi'!AH"&amp;4+15*$A63+4*$A63+1),0)+IF(Analyse!$E$104="X",INDIRECT("'DATA - økonomi'!AH"&amp;4+15*$A63+4*$A63+2),0)+IF(Analyse!$E$105="X",INDIRECT("'DATA - økonomi'!AH"&amp;4+15*$A63+4*$A63+3),0)+IF(Analyse!$E$106="X",INDIRECT("'DATA - økonomi'!AH"&amp;4+15*$A63+4*$A63+4),0)+IF(Analyse!$E$107="X",INDIRECT("'DATA - økonomi'!AH"&amp;4+15*$A63+4*$A63+5),0)+IF(Analyse!$E$108="X",INDIRECT("'DATA - økonomi'!AH"&amp;4+15*$A63+4*$A63+6),0)+IF(Analyse!$E$109="X",INDIRECT("'DATA - økonomi'!AH"&amp;4+15*$A63+4*$A63+7),0)+IF(Analyse!$E$110="X",INDIRECT("'DATA - økonomi'!AH"&amp;4+15*$A63+4*$A63+8),0)+IF(Analyse!$E$111="X",INDIRECT("'DATA - økonomi'!AH"&amp;4+15*$A63+4*$A63+9),0)+IF(Analyse!$E$112="X",INDIRECT("'DATA - økonomi'!AH"&amp;4+15*$A63+4*$A63+10),0)+IF(Analyse!$E$115="X",INDIRECT("'DATA - økonomi'!AH"&amp;4+15*$A63+4*$A63+11),0)+IF(Analyse!$E$116="X",INDIRECT("'DATA - økonomi'!AH"&amp;4+15*$A63+4*$A63+12),0)+IF(Analyse!$E$117="X",INDIRECT("'DATA - økonomi'!AH"&amp;4+15*$A63+4*$A63+13),0)+IF(Analyse!$E$129="X",INDIRECT("'DATA - økonomi'!AH"&amp;4+15*$A63+4*$A63+14),0)</f>
        <v>0</v>
      </c>
      <c r="AI63" s="42">
        <f ca="1">IF(Analyse!$E$3="X",INDIRECT("'DATA - økonomi'!AI"&amp;4+15*$A63+4*$A63+0),0)+IF(Analyse!$E$4="X",INDIRECT("'DATA - økonomi'!AI"&amp;4+15*$A63+4*$A63+1),0)+IF(Analyse!$E$104="X",INDIRECT("'DATA - økonomi'!AI"&amp;4+15*$A63+4*$A63+2),0)+IF(Analyse!$E$105="X",INDIRECT("'DATA - økonomi'!AI"&amp;4+15*$A63+4*$A63+3),0)+IF(Analyse!$E$106="X",INDIRECT("'DATA - økonomi'!AI"&amp;4+15*$A63+4*$A63+4),0)+IF(Analyse!$E$107="X",INDIRECT("'DATA - økonomi'!AI"&amp;4+15*$A63+4*$A63+5),0)+IF(Analyse!$E$108="X",INDIRECT("'DATA - økonomi'!AI"&amp;4+15*$A63+4*$A63+6),0)+IF(Analyse!$E$109="X",INDIRECT("'DATA - økonomi'!AI"&amp;4+15*$A63+4*$A63+7),0)+IF(Analyse!$E$110="X",INDIRECT("'DATA - økonomi'!AI"&amp;4+15*$A63+4*$A63+8),0)+IF(Analyse!$E$111="X",INDIRECT("'DATA - økonomi'!AI"&amp;4+15*$A63+4*$A63+9),0)+IF(Analyse!$E$112="X",INDIRECT("'DATA - økonomi'!AI"&amp;4+15*$A63+4*$A63+10),0)+IF(Analyse!$E$115="X",INDIRECT("'DATA - økonomi'!AI"&amp;4+15*$A63+4*$A63+11),0)+IF(Analyse!$E$116="X",INDIRECT("'DATA - økonomi'!AI"&amp;4+15*$A63+4*$A63+12),0)+IF(Analyse!$E$117="X",INDIRECT("'DATA - økonomi'!AI"&amp;4+15*$A63+4*$A63+13),0)+IF(Analyse!$E$129="X",INDIRECT("'DATA - økonomi'!AI"&amp;4+15*$A63+4*$A63+14),0)</f>
        <v>0</v>
      </c>
      <c r="AJ63" s="42">
        <f ca="1">IF(Analyse!$E$3="X",INDIRECT("'DATA - økonomi'!AJ"&amp;4+15*$A63+4*$A63+0),0)+IF(Analyse!$E$4="X",INDIRECT("'DATA - økonomi'!AJ"&amp;4+15*$A63+4*$A63+1),0)+IF(Analyse!$E$104="X",INDIRECT("'DATA - økonomi'!AJ"&amp;4+15*$A63+4*$A63+2),0)+IF(Analyse!$E$105="X",INDIRECT("'DATA - økonomi'!AJ"&amp;4+15*$A63+4*$A63+3),0)+IF(Analyse!$E$106="X",INDIRECT("'DATA - økonomi'!AJ"&amp;4+15*$A63+4*$A63+4),0)+IF(Analyse!$E$107="X",INDIRECT("'DATA - økonomi'!AJ"&amp;4+15*$A63+4*$A63+5),0)+IF(Analyse!$E$108="X",INDIRECT("'DATA - økonomi'!AJ"&amp;4+15*$A63+4*$A63+6),0)+IF(Analyse!$E$109="X",INDIRECT("'DATA - økonomi'!AJ"&amp;4+15*$A63+4*$A63+7),0)+IF(Analyse!$E$110="X",INDIRECT("'DATA - økonomi'!AJ"&amp;4+15*$A63+4*$A63+8),0)+IF(Analyse!$E$111="X",INDIRECT("'DATA - økonomi'!AJ"&amp;4+15*$A63+4*$A63+9),0)+IF(Analyse!$E$112="X",INDIRECT("'DATA - økonomi'!AJ"&amp;4+15*$A63+4*$A63+10),0)+IF(Analyse!$E$115="X",INDIRECT("'DATA - økonomi'!AJ"&amp;4+15*$A63+4*$A63+11),0)+IF(Analyse!$E$116="X",INDIRECT("'DATA - økonomi'!AJ"&amp;4+15*$A63+4*$A63+12),0)+IF(Analyse!$E$117="X",INDIRECT("'DATA - økonomi'!AJ"&amp;4+15*$A63+4*$A63+13),0)+IF(Analyse!$E$129="X",INDIRECT("'DATA - økonomi'!AJ"&amp;4+15*$A63+4*$A63+14),0)</f>
        <v>0</v>
      </c>
      <c r="AK63" s="42">
        <f ca="1">IF(Analyse!$E$3="X",INDIRECT("'DATA - økonomi'!AK"&amp;4+15*$A63+4*$A63+0),0)+IF(Analyse!$E$4="X",INDIRECT("'DATA - økonomi'!AK"&amp;4+15*$A63+4*$A63+1),0)+IF(Analyse!$E$104="X",INDIRECT("'DATA - økonomi'!AK"&amp;4+15*$A63+4*$A63+2),0)+IF(Analyse!$E$105="X",INDIRECT("'DATA - økonomi'!AK"&amp;4+15*$A63+4*$A63+3),0)+IF(Analyse!$E$106="X",INDIRECT("'DATA - økonomi'!AK"&amp;4+15*$A63+4*$A63+4),0)+IF(Analyse!$E$107="X",INDIRECT("'DATA - økonomi'!AK"&amp;4+15*$A63+4*$A63+5),0)+IF(Analyse!$E$108="X",INDIRECT("'DATA - økonomi'!AK"&amp;4+15*$A63+4*$A63+6),0)+IF(Analyse!$E$109="X",INDIRECT("'DATA - økonomi'!AK"&amp;4+15*$A63+4*$A63+7),0)+IF(Analyse!$E$110="X",INDIRECT("'DATA - økonomi'!AK"&amp;4+15*$A63+4*$A63+8),0)+IF(Analyse!$E$111="X",INDIRECT("'DATA - økonomi'!AK"&amp;4+15*$A63+4*$A63+9),0)+IF(Analyse!$E$112="X",INDIRECT("'DATA - økonomi'!AK"&amp;4+15*$A63+4*$A63+10),0)+IF(Analyse!$E$115="X",INDIRECT("'DATA - økonomi'!AK"&amp;4+15*$A63+4*$A63+11),0)+IF(Analyse!$E$116="X",INDIRECT("'DATA - økonomi'!AK"&amp;4+15*$A63+4*$A63+12),0)+IF(Analyse!$E$117="X",INDIRECT("'DATA - økonomi'!AK"&amp;4+15*$A63+4*$A63+13),0)+IF(Analyse!$E$129="X",INDIRECT("'DATA - økonomi'!AK"&amp;4+15*$A63+4*$A63+14),0)</f>
        <v>0</v>
      </c>
      <c r="AL63" s="42">
        <f ca="1">IF(Analyse!$E$3="X",INDIRECT("'DATA - økonomi'!AL"&amp;4+15*$A63+4*$A63+0),0)+IF(Analyse!$E$4="X",INDIRECT("'DATA - økonomi'!AL"&amp;4+15*$A63+4*$A63+1),0)+IF(Analyse!$E$104="X",INDIRECT("'DATA - økonomi'!AL"&amp;4+15*$A63+4*$A63+2),0)+IF(Analyse!$E$105="X",INDIRECT("'DATA - økonomi'!AL"&amp;4+15*$A63+4*$A63+3),0)+IF(Analyse!$E$106="X",INDIRECT("'DATA - økonomi'!AL"&amp;4+15*$A63+4*$A63+4),0)+IF(Analyse!$E$107="X",INDIRECT("'DATA - økonomi'!AL"&amp;4+15*$A63+4*$A63+5),0)+IF(Analyse!$E$108="X",INDIRECT("'DATA - økonomi'!AL"&amp;4+15*$A63+4*$A63+6),0)+IF(Analyse!$E$109="X",INDIRECT("'DATA - økonomi'!AL"&amp;4+15*$A63+4*$A63+7),0)+IF(Analyse!$E$110="X",INDIRECT("'DATA - økonomi'!AL"&amp;4+15*$A63+4*$A63+8),0)+IF(Analyse!$E$111="X",INDIRECT("'DATA - økonomi'!AL"&amp;4+15*$A63+4*$A63+9),0)+IF(Analyse!$E$112="X",INDIRECT("'DATA - økonomi'!AL"&amp;4+15*$A63+4*$A63+10),0)+IF(Analyse!$E$115="X",INDIRECT("'DATA - økonomi'!AL"&amp;4+15*$A63+4*$A63+11),0)+IF(Analyse!$E$116="X",INDIRECT("'DATA - økonomi'!AL"&amp;4+15*$A63+4*$A63+12),0)+IF(Analyse!$E$117="X",INDIRECT("'DATA - økonomi'!AL"&amp;4+15*$A63+4*$A63+13),0)+IF(Analyse!$E$129="X",INDIRECT("'DATA - økonomi'!AL"&amp;4+15*$A63+4*$A63+14),0)</f>
        <v>0</v>
      </c>
      <c r="AM63" s="36"/>
      <c r="AN63" s="41" t="s">
        <v>71</v>
      </c>
      <c r="AO63" s="42">
        <f t="shared" ca="1" si="10"/>
        <v>23657.77</v>
      </c>
      <c r="AP63" s="42">
        <f t="shared" ca="1" si="11"/>
        <v>23513.5</v>
      </c>
      <c r="AQ63" s="42">
        <f t="shared" ca="1" si="12"/>
        <v>23657.77</v>
      </c>
      <c r="AR63" s="42">
        <f t="shared" ca="1" si="13"/>
        <v>23513.5</v>
      </c>
      <c r="AS63" s="42">
        <f t="shared" ca="1" si="14"/>
        <v>23458.861999999997</v>
      </c>
      <c r="AT63" s="42">
        <f t="shared" ca="1" si="15"/>
        <v>23572.991999999998</v>
      </c>
      <c r="AU63" s="42">
        <f t="shared" ca="1" si="16"/>
        <v>23430.884999999998</v>
      </c>
      <c r="AV63" s="42">
        <f t="shared" ca="1" si="17"/>
        <v>23414.761000000002</v>
      </c>
      <c r="AW63" s="42">
        <f t="shared" ca="1" si="18"/>
        <v>22871.759999999998</v>
      </c>
      <c r="AX63" s="42">
        <f t="shared" ca="1" si="19"/>
        <v>22438.845000000001</v>
      </c>
      <c r="AY63" s="36"/>
    </row>
    <row r="64" spans="1:51" x14ac:dyDescent="0.25">
      <c r="A64" s="38">
        <v>60</v>
      </c>
      <c r="B64" s="41" t="s">
        <v>72</v>
      </c>
      <c r="C64" s="42">
        <f ca="1">IF(Analyse!$E$3="X",INDIRECT("'DATA - økonomi'!C"&amp;4+15*$A64+4*$A64+0),0)+IF(Analyse!$E$4="X",INDIRECT("'DATA - økonomi'!C"&amp;4+15*$A64+4*$A64+1),0)+IF(Analyse!$E$104="X",INDIRECT("'DATA - økonomi'!C"&amp;4+15*$A64+4*$A64+2),0)+IF(Analyse!$E$105="X",INDIRECT("'DATA - økonomi'!C"&amp;4+15*$A64+4*$A64+3),0)+IF(Analyse!$E$106="X",INDIRECT("'DATA - økonomi'!C"&amp;4+15*$A64+4*$A64+4),0)+IF(Analyse!$E$107="X",INDIRECT("'DATA - økonomi'!C"&amp;4+15*$A64+4*$A64+5),0)+IF(Analyse!$E$108="X",INDIRECT("'DATA - økonomi'!C"&amp;4+15*$A64+4*$A64+6),0)+IF(Analyse!$E$109="X",INDIRECT("'DATA - økonomi'!C"&amp;4+15*$A64+4*$A64+7),0)+IF(Analyse!$E$110="X",INDIRECT("'DATA - økonomi'!C"&amp;4+15*$A64+4*$A64+8),0)+IF(Analyse!$E$111="X",INDIRECT("'DATA - økonomi'!C"&amp;4+15*$A64+4*$A64+9),0)+IF(Analyse!$E$112="X",INDIRECT("'DATA - økonomi'!C"&amp;4+15*$A64+4*$A64+10),0)+IF(Analyse!$E$115="X",INDIRECT("'DATA - økonomi'!C"&amp;4+15*$A64+4*$A64+11),0)+IF(Analyse!$E$116="X",INDIRECT("'DATA - økonomi'!C"&amp;4+15*$A64+4*$A64+12),0)+IF(Analyse!$E$117="X",INDIRECT("'DATA - økonomi'!C"&amp;4+15*$A64+4*$A64+13),0)+IF(Analyse!$E$129="X",INDIRECT("'DATA - økonomi'!C"&amp;4+15*$A64+4*$A64+14),0)</f>
        <v>0</v>
      </c>
      <c r="D64" s="42">
        <f ca="1">IF(Analyse!$E$3="X",INDIRECT("'DATA - økonomi'!D"&amp;4+15*$A64+4*$A64+0),0)+IF(Analyse!$E$4="X",INDIRECT("'DATA - økonomi'!D"&amp;4+15*$A64+4*$A64+1),0)+IF(Analyse!$E$104="X",INDIRECT("'DATA - økonomi'!D"&amp;4+15*$A64+4*$A64+2),0)+IF(Analyse!$E$105="X",INDIRECT("'DATA - økonomi'!D"&amp;4+15*$A64+4*$A64+3),0)+IF(Analyse!$E$106="X",INDIRECT("'DATA - økonomi'!D"&amp;4+15*$A64+4*$A64+4),0)+IF(Analyse!$E$107="X",INDIRECT("'DATA - økonomi'!D"&amp;4+15*$A64+4*$A64+5),0)+IF(Analyse!$E$108="X",INDIRECT("'DATA - økonomi'!D"&amp;4+15*$A64+4*$A64+6),0)+IF(Analyse!$E$109="X",INDIRECT("'DATA - økonomi'!D"&amp;4+15*$A64+4*$A64+7),0)+IF(Analyse!$E$110="X",INDIRECT("'DATA - økonomi'!D"&amp;4+15*$A64+4*$A64+8),0)+IF(Analyse!$E$111="X",INDIRECT("'DATA - økonomi'!D"&amp;4+15*$A64+4*$A64+9),0)+IF(Analyse!$E$112="X",INDIRECT("'DATA - økonomi'!D"&amp;4+15*$A64+4*$A64+10),0)+IF(Analyse!$E$115="X",INDIRECT("'DATA - økonomi'!D"&amp;4+15*$A64+4*$A64+11),0)+IF(Analyse!$E$116="X",INDIRECT("'DATA - økonomi'!D"&amp;4+15*$A64+4*$A64+12),0)+IF(Analyse!$E$117="X",INDIRECT("'DATA - økonomi'!D"&amp;4+15*$A64+4*$A64+13),0)+IF(Analyse!$E$129="X",INDIRECT("'DATA - økonomi'!D"&amp;4+15*$A64+4*$A64+14),0)</f>
        <v>0</v>
      </c>
      <c r="E64" s="42">
        <f ca="1">IF(Analyse!$E$3="X",INDIRECT("'DATA - økonomi'!E"&amp;4+15*$A64+4*$A64+0),0)+IF(Analyse!$E$4="X",INDIRECT("'DATA - økonomi'!E"&amp;4+15*$A64+4*$A64+1),0)+IF(Analyse!$E$104="X",INDIRECT("'DATA - økonomi'!E"&amp;4+15*$A64+4*$A64+2),0)+IF(Analyse!$E$105="X",INDIRECT("'DATA - økonomi'!E"&amp;4+15*$A64+4*$A64+3),0)+IF(Analyse!$E$106="X",INDIRECT("'DATA - økonomi'!E"&amp;4+15*$A64+4*$A64+4),0)+IF(Analyse!$E$107="X",INDIRECT("'DATA - økonomi'!E"&amp;4+15*$A64+4*$A64+5),0)+IF(Analyse!$E$108="X",INDIRECT("'DATA - økonomi'!E"&amp;4+15*$A64+4*$A64+6),0)+IF(Analyse!$E$109="X",INDIRECT("'DATA - økonomi'!E"&amp;4+15*$A64+4*$A64+7),0)+IF(Analyse!$E$110="X",INDIRECT("'DATA - økonomi'!E"&amp;4+15*$A64+4*$A64+8),0)+IF(Analyse!$E$111="X",INDIRECT("'DATA - økonomi'!E"&amp;4+15*$A64+4*$A64+9),0)+IF(Analyse!$E$112="X",INDIRECT("'DATA - økonomi'!E"&amp;4+15*$A64+4*$A64+10),0)+IF(Analyse!$E$115="X",INDIRECT("'DATA - økonomi'!E"&amp;4+15*$A64+4*$A64+11),0)+IF(Analyse!$E$116="X",INDIRECT("'DATA - økonomi'!E"&amp;4+15*$A64+4*$A64+12),0)+IF(Analyse!$E$117="X",INDIRECT("'DATA - økonomi'!E"&amp;4+15*$A64+4*$A64+13),0)+IF(Analyse!$E$129="X",INDIRECT("'DATA - økonomi'!E"&amp;4+15*$A64+4*$A64+14),0)</f>
        <v>0</v>
      </c>
      <c r="F64" s="42">
        <f ca="1">IF(Analyse!$E$3="X",INDIRECT("'DATA - økonomi'!F"&amp;4+15*$A64+4*$A64+0),0)+IF(Analyse!$E$4="X",INDIRECT("'DATA - økonomi'!F"&amp;4+15*$A64+4*$A64+1),0)+IF(Analyse!$E$104="X",INDIRECT("'DATA - økonomi'!F"&amp;4+15*$A64+4*$A64+2),0)+IF(Analyse!$E$105="X",INDIRECT("'DATA - økonomi'!F"&amp;4+15*$A64+4*$A64+3),0)+IF(Analyse!$E$106="X",INDIRECT("'DATA - økonomi'!F"&amp;4+15*$A64+4*$A64+4),0)+IF(Analyse!$E$107="X",INDIRECT("'DATA - økonomi'!F"&amp;4+15*$A64+4*$A64+5),0)+IF(Analyse!$E$108="X",INDIRECT("'DATA - økonomi'!F"&amp;4+15*$A64+4*$A64+6),0)+IF(Analyse!$E$109="X",INDIRECT("'DATA - økonomi'!F"&amp;4+15*$A64+4*$A64+7),0)+IF(Analyse!$E$110="X",INDIRECT("'DATA - økonomi'!F"&amp;4+15*$A64+4*$A64+8),0)+IF(Analyse!$E$111="X",INDIRECT("'DATA - økonomi'!F"&amp;4+15*$A64+4*$A64+9),0)+IF(Analyse!$E$112="X",INDIRECT("'DATA - økonomi'!F"&amp;4+15*$A64+4*$A64+10),0)+IF(Analyse!$E$115="X",INDIRECT("'DATA - økonomi'!F"&amp;4+15*$A64+4*$A64+11),0)+IF(Analyse!$E$116="X",INDIRECT("'DATA - økonomi'!F"&amp;4+15*$A64+4*$A64+12),0)+IF(Analyse!$E$117="X",INDIRECT("'DATA - økonomi'!F"&amp;4+15*$A64+4*$A64+13),0)+IF(Analyse!$E$129="X",INDIRECT("'DATA - økonomi'!F"&amp;4+15*$A64+4*$A64+14),0)</f>
        <v>0</v>
      </c>
      <c r="G64" s="42">
        <f ca="1">IF(Analyse!$E$3="X",INDIRECT("'DATA - økonomi'!G"&amp;4+15*$A64+4*$A64+0),0)+IF(Analyse!$E$4="X",INDIRECT("'DATA - økonomi'!G"&amp;4+15*$A64+4*$A64+1),0)+IF(Analyse!$E$104="X",INDIRECT("'DATA - økonomi'!G"&amp;4+15*$A64+4*$A64+2),0)+IF(Analyse!$E$105="X",INDIRECT("'DATA - økonomi'!G"&amp;4+15*$A64+4*$A64+3),0)+IF(Analyse!$E$106="X",INDIRECT("'DATA - økonomi'!G"&amp;4+15*$A64+4*$A64+4),0)+IF(Analyse!$E$107="X",INDIRECT("'DATA - økonomi'!G"&amp;4+15*$A64+4*$A64+5),0)+IF(Analyse!$E$108="X",INDIRECT("'DATA - økonomi'!G"&amp;4+15*$A64+4*$A64+6),0)+IF(Analyse!$E$109="X",INDIRECT("'DATA - økonomi'!G"&amp;4+15*$A64+4*$A64+7),0)+IF(Analyse!$E$110="X",INDIRECT("'DATA - økonomi'!G"&amp;4+15*$A64+4*$A64+8),0)+IF(Analyse!$E$111="X",INDIRECT("'DATA - økonomi'!G"&amp;4+15*$A64+4*$A64+9),0)+IF(Analyse!$E$112="X",INDIRECT("'DATA - økonomi'!G"&amp;4+15*$A64+4*$A64+10),0)+IF(Analyse!$E$115="X",INDIRECT("'DATA - økonomi'!G"&amp;4+15*$A64+4*$A64+11),0)+IF(Analyse!$E$116="X",INDIRECT("'DATA - økonomi'!G"&amp;4+15*$A64+4*$A64+12),0)+IF(Analyse!$E$117="X",INDIRECT("'DATA - økonomi'!G"&amp;4+15*$A64+4*$A64+13),0)+IF(Analyse!$E$129="X",INDIRECT("'DATA - økonomi'!G"&amp;4+15*$A64+4*$A64+14),0)</f>
        <v>0</v>
      </c>
      <c r="H64" s="42">
        <f ca="1">IF(Analyse!$E$3="X",INDIRECT("'DATA - økonomi'!H"&amp;4+15*$A64+4*$A64+0),0)+IF(Analyse!$E$4="X",INDIRECT("'DATA - økonomi'!H"&amp;4+15*$A64+4*$A64+1),0)+IF(Analyse!$E$104="X",INDIRECT("'DATA - økonomi'!H"&amp;4+15*$A64+4*$A64+2),0)+IF(Analyse!$E$105="X",INDIRECT("'DATA - økonomi'!H"&amp;4+15*$A64+4*$A64+3),0)+IF(Analyse!$E$106="X",INDIRECT("'DATA - økonomi'!H"&amp;4+15*$A64+4*$A64+4),0)+IF(Analyse!$E$107="X",INDIRECT("'DATA - økonomi'!H"&amp;4+15*$A64+4*$A64+5),0)+IF(Analyse!$E$108="X",INDIRECT("'DATA - økonomi'!H"&amp;4+15*$A64+4*$A64+6),0)+IF(Analyse!$E$109="X",INDIRECT("'DATA - økonomi'!H"&amp;4+15*$A64+4*$A64+7),0)+IF(Analyse!$E$110="X",INDIRECT("'DATA - økonomi'!H"&amp;4+15*$A64+4*$A64+8),0)+IF(Analyse!$E$111="X",INDIRECT("'DATA - økonomi'!H"&amp;4+15*$A64+4*$A64+9),0)+IF(Analyse!$E$112="X",INDIRECT("'DATA - økonomi'!H"&amp;4+15*$A64+4*$A64+10),0)+IF(Analyse!$E$115="X",INDIRECT("'DATA - økonomi'!H"&amp;4+15*$A64+4*$A64+11),0)+IF(Analyse!$E$116="X",INDIRECT("'DATA - økonomi'!H"&amp;4+15*$A64+4*$A64+12),0)+IF(Analyse!$E$117="X",INDIRECT("'DATA - økonomi'!H"&amp;4+15*$A64+4*$A64+13),0)+IF(Analyse!$E$129="X",INDIRECT("'DATA - økonomi'!H"&amp;4+15*$A64+4*$A64+14),0)</f>
        <v>0</v>
      </c>
      <c r="I64" s="42">
        <f ca="1">IF(Analyse!$E$3="X",INDIRECT("'DATA - økonomi'!I"&amp;4+15*$A64+4*$A64+0),0)+IF(Analyse!$E$4="X",INDIRECT("'DATA - økonomi'!I"&amp;4+15*$A64+4*$A64+1),0)+IF(Analyse!$E$104="X",INDIRECT("'DATA - økonomi'!I"&amp;4+15*$A64+4*$A64+2),0)+IF(Analyse!$E$105="X",INDIRECT("'DATA - økonomi'!I"&amp;4+15*$A64+4*$A64+3),0)+IF(Analyse!$E$106="X",INDIRECT("'DATA - økonomi'!I"&amp;4+15*$A64+4*$A64+4),0)+IF(Analyse!$E$107="X",INDIRECT("'DATA - økonomi'!I"&amp;4+15*$A64+4*$A64+5),0)+IF(Analyse!$E$108="X",INDIRECT("'DATA - økonomi'!I"&amp;4+15*$A64+4*$A64+6),0)+IF(Analyse!$E$109="X",INDIRECT("'DATA - økonomi'!I"&amp;4+15*$A64+4*$A64+7),0)+IF(Analyse!$E$110="X",INDIRECT("'DATA - økonomi'!I"&amp;4+15*$A64+4*$A64+8),0)+IF(Analyse!$E$111="X",INDIRECT("'DATA - økonomi'!I"&amp;4+15*$A64+4*$A64+9),0)+IF(Analyse!$E$112="X",INDIRECT("'DATA - økonomi'!I"&amp;4+15*$A64+4*$A64+10),0)+IF(Analyse!$E$115="X",INDIRECT("'DATA - økonomi'!I"&amp;4+15*$A64+4*$A64+11),0)+IF(Analyse!$E$116="X",INDIRECT("'DATA - økonomi'!I"&amp;4+15*$A64+4*$A64+12),0)+IF(Analyse!$E$117="X",INDIRECT("'DATA - økonomi'!I"&amp;4+15*$A64+4*$A64+13),0)+IF(Analyse!$E$129="X",INDIRECT("'DATA - økonomi'!I"&amp;4+15*$A64+4*$A64+14),0)</f>
        <v>0</v>
      </c>
      <c r="J64" s="42">
        <f ca="1">IF(Analyse!$E$3="X",INDIRECT("'DATA - økonomi'!J"&amp;4+15*$A64+4*$A64+0),0)+IF(Analyse!$E$4="X",INDIRECT("'DATA - økonomi'!J"&amp;4+15*$A64+4*$A64+1),0)+IF(Analyse!$E$104="X",INDIRECT("'DATA - økonomi'!J"&amp;4+15*$A64+4*$A64+2),0)+IF(Analyse!$E$105="X",INDIRECT("'DATA - økonomi'!J"&amp;4+15*$A64+4*$A64+3),0)+IF(Analyse!$E$106="X",INDIRECT("'DATA - økonomi'!J"&amp;4+15*$A64+4*$A64+4),0)+IF(Analyse!$E$107="X",INDIRECT("'DATA - økonomi'!J"&amp;4+15*$A64+4*$A64+5),0)+IF(Analyse!$E$108="X",INDIRECT("'DATA - økonomi'!J"&amp;4+15*$A64+4*$A64+6),0)+IF(Analyse!$E$109="X",INDIRECT("'DATA - økonomi'!J"&amp;4+15*$A64+4*$A64+7),0)+IF(Analyse!$E$110="X",INDIRECT("'DATA - økonomi'!J"&amp;4+15*$A64+4*$A64+8),0)+IF(Analyse!$E$111="X",INDIRECT("'DATA - økonomi'!J"&amp;4+15*$A64+4*$A64+9),0)+IF(Analyse!$E$112="X",INDIRECT("'DATA - økonomi'!J"&amp;4+15*$A64+4*$A64+10),0)+IF(Analyse!$E$115="X",INDIRECT("'DATA - økonomi'!J"&amp;4+15*$A64+4*$A64+11),0)+IF(Analyse!$E$116="X",INDIRECT("'DATA - økonomi'!J"&amp;4+15*$A64+4*$A64+12),0)+IF(Analyse!$E$117="X",INDIRECT("'DATA - økonomi'!J"&amp;4+15*$A64+4*$A64+13),0)+IF(Analyse!$E$129="X",INDIRECT("'DATA - økonomi'!J"&amp;4+15*$A64+4*$A64+14),0)</f>
        <v>0</v>
      </c>
      <c r="K64" s="42">
        <f ca="1">IF(Analyse!$E$3="X",INDIRECT("'DATA - økonomi'!K"&amp;4+15*$A64+4*$A64+0),0)+IF(Analyse!$E$4="X",INDIRECT("'DATA - økonomi'!K"&amp;4+15*$A64+4*$A64+1),0)+IF(Analyse!$E$104="X",INDIRECT("'DATA - økonomi'!K"&amp;4+15*$A64+4*$A64+2),0)+IF(Analyse!$E$105="X",INDIRECT("'DATA - økonomi'!K"&amp;4+15*$A64+4*$A64+3),0)+IF(Analyse!$E$106="X",INDIRECT("'DATA - økonomi'!K"&amp;4+15*$A64+4*$A64+4),0)+IF(Analyse!$E$107="X",INDIRECT("'DATA - økonomi'!K"&amp;4+15*$A64+4*$A64+5),0)+IF(Analyse!$E$108="X",INDIRECT("'DATA - økonomi'!K"&amp;4+15*$A64+4*$A64+6),0)+IF(Analyse!$E$109="X",INDIRECT("'DATA - økonomi'!K"&amp;4+15*$A64+4*$A64+7),0)+IF(Analyse!$E$110="X",INDIRECT("'DATA - økonomi'!K"&amp;4+15*$A64+4*$A64+8),0)+IF(Analyse!$E$111="X",INDIRECT("'DATA - økonomi'!K"&amp;4+15*$A64+4*$A64+9),0)+IF(Analyse!$E$112="X",INDIRECT("'DATA - økonomi'!K"&amp;4+15*$A64+4*$A64+10),0)+IF(Analyse!$E$115="X",INDIRECT("'DATA - økonomi'!K"&amp;4+15*$A64+4*$A64+11),0)+IF(Analyse!$E$116="X",INDIRECT("'DATA - økonomi'!K"&amp;4+15*$A64+4*$A64+12),0)+IF(Analyse!$E$117="X",INDIRECT("'DATA - økonomi'!K"&amp;4+15*$A64+4*$A64+13),0)+IF(Analyse!$E$129="X",INDIRECT("'DATA - økonomi'!K"&amp;4+15*$A64+4*$A64+14),0)</f>
        <v>0</v>
      </c>
      <c r="L64" s="42">
        <f ca="1">IF(Analyse!$E$3="X",INDIRECT("'DATA - økonomi'!L"&amp;4+15*$A64+4*$A64+0),0)+IF(Analyse!$E$4="X",INDIRECT("'DATA - økonomi'!L"&amp;4+15*$A64+4*$A64+1),0)+IF(Analyse!$E$104="X",INDIRECT("'DATA - økonomi'!L"&amp;4+15*$A64+4*$A64+2),0)+IF(Analyse!$E$105="X",INDIRECT("'DATA - økonomi'!L"&amp;4+15*$A64+4*$A64+3),0)+IF(Analyse!$E$106="X",INDIRECT("'DATA - økonomi'!L"&amp;4+15*$A64+4*$A64+4),0)+IF(Analyse!$E$107="X",INDIRECT("'DATA - økonomi'!L"&amp;4+15*$A64+4*$A64+5),0)+IF(Analyse!$E$108="X",INDIRECT("'DATA - økonomi'!L"&amp;4+15*$A64+4*$A64+6),0)+IF(Analyse!$E$109="X",INDIRECT("'DATA - økonomi'!L"&amp;4+15*$A64+4*$A64+7),0)+IF(Analyse!$E$110="X",INDIRECT("'DATA - økonomi'!L"&amp;4+15*$A64+4*$A64+8),0)+IF(Analyse!$E$111="X",INDIRECT("'DATA - økonomi'!L"&amp;4+15*$A64+4*$A64+9),0)+IF(Analyse!$E$112="X",INDIRECT("'DATA - økonomi'!L"&amp;4+15*$A64+4*$A64+10),0)+IF(Analyse!$E$115="X",INDIRECT("'DATA - økonomi'!L"&amp;4+15*$A64+4*$A64+11),0)+IF(Analyse!$E$116="X",INDIRECT("'DATA - økonomi'!L"&amp;4+15*$A64+4*$A64+12),0)+IF(Analyse!$E$117="X",INDIRECT("'DATA - økonomi'!L"&amp;4+15*$A64+4*$A64+13),0)+IF(Analyse!$E$129="X",INDIRECT("'DATA - økonomi'!L"&amp;4+15*$A64+4*$A64+14),0)</f>
        <v>0</v>
      </c>
      <c r="M64" s="42">
        <f ca="1">IF(Analyse!$E$3="X",INDIRECT("'DATA - økonomi'!M"&amp;4+15*$A64+4*$A64+0),0)+IF(Analyse!$E$4="X",INDIRECT("'DATA - økonomi'!M"&amp;4+15*$A64+4*$A64+1),0)+IF(Analyse!$E$104="X",INDIRECT("'DATA - økonomi'!M"&amp;4+15*$A64+4*$A64+2),0)+IF(Analyse!$E$105="X",INDIRECT("'DATA - økonomi'!M"&amp;4+15*$A64+4*$A64+3),0)+IF(Analyse!$E$106="X",INDIRECT("'DATA - økonomi'!M"&amp;4+15*$A64+4*$A64+4),0)+IF(Analyse!$E$107="X",INDIRECT("'DATA - økonomi'!M"&amp;4+15*$A64+4*$A64+5),0)+IF(Analyse!$E$108="X",INDIRECT("'DATA - økonomi'!M"&amp;4+15*$A64+4*$A64+6),0)+IF(Analyse!$E$109="X",INDIRECT("'DATA - økonomi'!M"&amp;4+15*$A64+4*$A64+7),0)+IF(Analyse!$E$110="X",INDIRECT("'DATA - økonomi'!M"&amp;4+15*$A64+4*$A64+8),0)+IF(Analyse!$E$111="X",INDIRECT("'DATA - økonomi'!M"&amp;4+15*$A64+4*$A64+9),0)+IF(Analyse!$E$112="X",INDIRECT("'DATA - økonomi'!M"&amp;4+15*$A64+4*$A64+10),0)+IF(Analyse!$E$115="X",INDIRECT("'DATA - økonomi'!M"&amp;4+15*$A64+4*$A64+11),0)+IF(Analyse!$E$116="X",INDIRECT("'DATA - økonomi'!M"&amp;4+15*$A64+4*$A64+12),0)+IF(Analyse!$E$117="X",INDIRECT("'DATA - økonomi'!M"&amp;4+15*$A64+4*$A64+13),0)+IF(Analyse!$E$129="X",INDIRECT("'DATA - økonomi'!M"&amp;4+15*$A64+4*$A64+14),0)</f>
        <v>0</v>
      </c>
      <c r="N64" s="38"/>
      <c r="O64" s="41" t="s">
        <v>72</v>
      </c>
      <c r="P64" s="42">
        <f ca="1">IF(Analyse!$E$3="X",INDIRECT("'DATA - økonomi'!P"&amp;4+15*$A64+4*$A64+0),0)+IF(Analyse!$E$4="X",INDIRECT("'DATA - økonomi'!P"&amp;4+15*$A64+4*$A64+1),0)+IF(Analyse!$E$104="X",INDIRECT("'DATA - økonomi'!P"&amp;4+15*$A64+4*$A64+2),0)+IF(Analyse!$E$105="X",INDIRECT("'DATA - økonomi'!P"&amp;4+15*$A64+4*$A64+3),0)+IF(Analyse!$E$106="X",INDIRECT("'DATA - økonomi'!P"&amp;4+15*$A64+4*$A64+4),0)+IF(Analyse!$E$107="X",INDIRECT("'DATA - økonomi'!P"&amp;4+15*$A64+4*$A64+5),0)+IF(Analyse!$E$108="X",INDIRECT("'DATA - økonomi'!P"&amp;4+15*$A64+4*$A64+6),0)+IF(Analyse!$E$109="X",INDIRECT("'DATA - økonomi'!P"&amp;4+15*$A64+4*$A64+7),0)+IF(Analyse!$E$110="X",INDIRECT("'DATA - økonomi'!P"&amp;4+15*$A64+4*$A64+8),0)+IF(Analyse!$E$111="X",INDIRECT("'DATA - økonomi'!P"&amp;4+15*$A64+4*$A64+9),0)+IF(Analyse!$E$112="X",INDIRECT("'DATA - økonomi'!P"&amp;4+15*$A64+4*$A64+10),0)+IF(Analyse!$E$115="X",INDIRECT("'DATA - økonomi'!P"&amp;4+15*$A64+4*$A64+11),0)+IF(Analyse!$E$116="X",INDIRECT("'DATA - økonomi'!P"&amp;4+15*$A64+4*$A64+12),0)+IF(Analyse!$E$117="X",INDIRECT("'DATA - økonomi'!P"&amp;4+15*$A64+4*$A64+13),0)+IF(Analyse!$E$129="X",INDIRECT("'DATA - økonomi'!P"&amp;4+15*$A64+4*$A64+14),0)</f>
        <v>0</v>
      </c>
      <c r="Q64" s="42">
        <f ca="1">IF(Analyse!$E$3="X",INDIRECT("'DATA - økonomi'!Q"&amp;4+15*$A64+4*$A64+0),0)+IF(Analyse!$E$4="X",INDIRECT("'DATA - økonomi'!Q"&amp;4+15*$A64+4*$A64+1),0)+IF(Analyse!$E$104="X",INDIRECT("'DATA - økonomi'!Q"&amp;4+15*$A64+4*$A64+2),0)+IF(Analyse!$E$105="X",INDIRECT("'DATA - økonomi'!Q"&amp;4+15*$A64+4*$A64+3),0)+IF(Analyse!$E$106="X",INDIRECT("'DATA - økonomi'!Q"&amp;4+15*$A64+4*$A64+4),0)+IF(Analyse!$E$107="X",INDIRECT("'DATA - økonomi'!Q"&amp;4+15*$A64+4*$A64+5),0)+IF(Analyse!$E$108="X",INDIRECT("'DATA - økonomi'!Q"&amp;4+15*$A64+4*$A64+6),0)+IF(Analyse!$E$109="X",INDIRECT("'DATA - økonomi'!Q"&amp;4+15*$A64+4*$A64+7),0)+IF(Analyse!$E$110="X",INDIRECT("'DATA - økonomi'!Q"&amp;4+15*$A64+4*$A64+8),0)+IF(Analyse!$E$111="X",INDIRECT("'DATA - økonomi'!Q"&amp;4+15*$A64+4*$A64+9),0)+IF(Analyse!$E$112="X",INDIRECT("'DATA - økonomi'!Q"&amp;4+15*$A64+4*$A64+10),0)+IF(Analyse!$E$115="X",INDIRECT("'DATA - økonomi'!Q"&amp;4+15*$A64+4*$A64+11),0)+IF(Analyse!$E$116="X",INDIRECT("'DATA - økonomi'!Q"&amp;4+15*$A64+4*$A64+12),0)+IF(Analyse!$E$117="X",INDIRECT("'DATA - økonomi'!Q"&amp;4+15*$A64+4*$A64+13),0)+IF(Analyse!$E$129="X",INDIRECT("'DATA - økonomi'!Q"&amp;4+15*$A64+4*$A64+14),0)</f>
        <v>0</v>
      </c>
      <c r="R64" s="42">
        <f ca="1">IF(Analyse!$E$3="X",INDIRECT("'DATA - økonomi'!R"&amp;4+15*$A64+4*$A64+0),0)+IF(Analyse!$E$4="X",INDIRECT("'DATA - økonomi'!R"&amp;4+15*$A64+4*$A64+1),0)+IF(Analyse!$E$104="X",INDIRECT("'DATA - økonomi'!R"&amp;4+15*$A64+4*$A64+2),0)+IF(Analyse!$E$105="X",INDIRECT("'DATA - økonomi'!R"&amp;4+15*$A64+4*$A64+3),0)+IF(Analyse!$E$106="X",INDIRECT("'DATA - økonomi'!R"&amp;4+15*$A64+4*$A64+4),0)+IF(Analyse!$E$107="X",INDIRECT("'DATA - økonomi'!R"&amp;4+15*$A64+4*$A64+5),0)+IF(Analyse!$E$108="X",INDIRECT("'DATA - økonomi'!R"&amp;4+15*$A64+4*$A64+6),0)+IF(Analyse!$E$109="X",INDIRECT("'DATA - økonomi'!R"&amp;4+15*$A64+4*$A64+7),0)+IF(Analyse!$E$110="X",INDIRECT("'DATA - økonomi'!R"&amp;4+15*$A64+4*$A64+8),0)+IF(Analyse!$E$111="X",INDIRECT("'DATA - økonomi'!R"&amp;4+15*$A64+4*$A64+9),0)+IF(Analyse!$E$112="X",INDIRECT("'DATA - økonomi'!R"&amp;4+15*$A64+4*$A64+10),0)+IF(Analyse!$E$115="X",INDIRECT("'DATA - økonomi'!R"&amp;4+15*$A64+4*$A64+11),0)+IF(Analyse!$E$116="X",INDIRECT("'DATA - økonomi'!R"&amp;4+15*$A64+4*$A64+12),0)+IF(Analyse!$E$117="X",INDIRECT("'DATA - økonomi'!R"&amp;4+15*$A64+4*$A64+13),0)+IF(Analyse!$E$129="X",INDIRECT("'DATA - økonomi'!R"&amp;4+15*$A64+4*$A64+14),0)</f>
        <v>0</v>
      </c>
      <c r="S64" s="42">
        <f ca="1">IF(Analyse!$E$3="X",INDIRECT("'DATA - økonomi'!S"&amp;4+15*$A64+4*$A64+0),0)+IF(Analyse!$E$4="X",INDIRECT("'DATA - økonomi'!S"&amp;4+15*$A64+4*$A64+1),0)+IF(Analyse!$E$104="X",INDIRECT("'DATA - økonomi'!S"&amp;4+15*$A64+4*$A64+2),0)+IF(Analyse!$E$105="X",INDIRECT("'DATA - økonomi'!S"&amp;4+15*$A64+4*$A64+3),0)+IF(Analyse!$E$106="X",INDIRECT("'DATA - økonomi'!S"&amp;4+15*$A64+4*$A64+4),0)+IF(Analyse!$E$107="X",INDIRECT("'DATA - økonomi'!S"&amp;4+15*$A64+4*$A64+5),0)+IF(Analyse!$E$108="X",INDIRECT("'DATA - økonomi'!S"&amp;4+15*$A64+4*$A64+6),0)+IF(Analyse!$E$109="X",INDIRECT("'DATA - økonomi'!S"&amp;4+15*$A64+4*$A64+7),0)+IF(Analyse!$E$110="X",INDIRECT("'DATA - økonomi'!S"&amp;4+15*$A64+4*$A64+8),0)+IF(Analyse!$E$111="X",INDIRECT("'DATA - økonomi'!S"&amp;4+15*$A64+4*$A64+9),0)+IF(Analyse!$E$112="X",INDIRECT("'DATA - økonomi'!S"&amp;4+15*$A64+4*$A64+10),0)+IF(Analyse!$E$115="X",INDIRECT("'DATA - økonomi'!S"&amp;4+15*$A64+4*$A64+11),0)+IF(Analyse!$E$116="X",INDIRECT("'DATA - økonomi'!S"&amp;4+15*$A64+4*$A64+12),0)+IF(Analyse!$E$117="X",INDIRECT("'DATA - økonomi'!S"&amp;4+15*$A64+4*$A64+13),0)+IF(Analyse!$E$129="X",INDIRECT("'DATA - økonomi'!S"&amp;4+15*$A64+4*$A64+14),0)</f>
        <v>0</v>
      </c>
      <c r="T64" s="42">
        <f ca="1">IF(Analyse!$E$3="X",INDIRECT("'DATA - økonomi'!T"&amp;4+15*$A64+4*$A64+0),0)+IF(Analyse!$E$4="X",INDIRECT("'DATA - økonomi'!T"&amp;4+15*$A64+4*$A64+1),0)+IF(Analyse!$E$104="X",INDIRECT("'DATA - økonomi'!T"&amp;4+15*$A64+4*$A64+2),0)+IF(Analyse!$E$105="X",INDIRECT("'DATA - økonomi'!T"&amp;4+15*$A64+4*$A64+3),0)+IF(Analyse!$E$106="X",INDIRECT("'DATA - økonomi'!T"&amp;4+15*$A64+4*$A64+4),0)+IF(Analyse!$E$107="X",INDIRECT("'DATA - økonomi'!T"&amp;4+15*$A64+4*$A64+5),0)+IF(Analyse!$E$108="X",INDIRECT("'DATA - økonomi'!T"&amp;4+15*$A64+4*$A64+6),0)+IF(Analyse!$E$109="X",INDIRECT("'DATA - økonomi'!T"&amp;4+15*$A64+4*$A64+7),0)+IF(Analyse!$E$110="X",INDIRECT("'DATA - økonomi'!T"&amp;4+15*$A64+4*$A64+8),0)+IF(Analyse!$E$111="X",INDIRECT("'DATA - økonomi'!T"&amp;4+15*$A64+4*$A64+9),0)+IF(Analyse!$E$112="X",INDIRECT("'DATA - økonomi'!T"&amp;4+15*$A64+4*$A64+10),0)+IF(Analyse!$E$115="X",INDIRECT("'DATA - økonomi'!T"&amp;4+15*$A64+4*$A64+11),0)+IF(Analyse!$E$116="X",INDIRECT("'DATA - økonomi'!T"&amp;4+15*$A64+4*$A64+12),0)+IF(Analyse!$E$117="X",INDIRECT("'DATA - økonomi'!T"&amp;4+15*$A64+4*$A64+13),0)+IF(Analyse!$E$129="X",INDIRECT("'DATA - økonomi'!T"&amp;4+15*$A64+4*$A64+14),0)</f>
        <v>0</v>
      </c>
      <c r="U64" s="42">
        <f ca="1">IF(Analyse!$E$3="X",INDIRECT("'DATA - økonomi'!U"&amp;4+15*$A64+4*$A64+0),0)+IF(Analyse!$E$4="X",INDIRECT("'DATA - økonomi'!U"&amp;4+15*$A64+4*$A64+1),0)+IF(Analyse!$E$104="X",INDIRECT("'DATA - økonomi'!U"&amp;4+15*$A64+4*$A64+2),0)+IF(Analyse!$E$105="X",INDIRECT("'DATA - økonomi'!U"&amp;4+15*$A64+4*$A64+3),0)+IF(Analyse!$E$106="X",INDIRECT("'DATA - økonomi'!U"&amp;4+15*$A64+4*$A64+4),0)+IF(Analyse!$E$107="X",INDIRECT("'DATA - økonomi'!U"&amp;4+15*$A64+4*$A64+5),0)+IF(Analyse!$E$108="X",INDIRECT("'DATA - økonomi'!U"&amp;4+15*$A64+4*$A64+6),0)+IF(Analyse!$E$109="X",INDIRECT("'DATA - økonomi'!U"&amp;4+15*$A64+4*$A64+7),0)+IF(Analyse!$E$110="X",INDIRECT("'DATA - økonomi'!U"&amp;4+15*$A64+4*$A64+8),0)+IF(Analyse!$E$111="X",INDIRECT("'DATA - økonomi'!U"&amp;4+15*$A64+4*$A64+9),0)+IF(Analyse!$E$112="X",INDIRECT("'DATA - økonomi'!U"&amp;4+15*$A64+4*$A64+10),0)+IF(Analyse!$E$115="X",INDIRECT("'DATA - økonomi'!U"&amp;4+15*$A64+4*$A64+11),0)+IF(Analyse!$E$116="X",INDIRECT("'DATA - økonomi'!U"&amp;4+15*$A64+4*$A64+12),0)+IF(Analyse!$E$117="X",INDIRECT("'DATA - økonomi'!U"&amp;4+15*$A64+4*$A64+13),0)+IF(Analyse!$E$129="X",INDIRECT("'DATA - økonomi'!U"&amp;4+15*$A64+4*$A64+14),0)</f>
        <v>0</v>
      </c>
      <c r="V64" s="42">
        <f ca="1">IF(Analyse!$E$3="X",INDIRECT("'DATA - økonomi'!V"&amp;4+15*$A64+4*$A64+0),0)+IF(Analyse!$E$4="X",INDIRECT("'DATA - økonomi'!V"&amp;4+15*$A64+4*$A64+1),0)+IF(Analyse!$E$104="X",INDIRECT("'DATA - økonomi'!V"&amp;4+15*$A64+4*$A64+2),0)+IF(Analyse!$E$105="X",INDIRECT("'DATA - økonomi'!V"&amp;4+15*$A64+4*$A64+3),0)+IF(Analyse!$E$106="X",INDIRECT("'DATA - økonomi'!V"&amp;4+15*$A64+4*$A64+4),0)+IF(Analyse!$E$107="X",INDIRECT("'DATA - økonomi'!V"&amp;4+15*$A64+4*$A64+5),0)+IF(Analyse!$E$108="X",INDIRECT("'DATA - økonomi'!V"&amp;4+15*$A64+4*$A64+6),0)+IF(Analyse!$E$109="X",INDIRECT("'DATA - økonomi'!V"&amp;4+15*$A64+4*$A64+7),0)+IF(Analyse!$E$110="X",INDIRECT("'DATA - økonomi'!V"&amp;4+15*$A64+4*$A64+8),0)+IF(Analyse!$E$111="X",INDIRECT("'DATA - økonomi'!V"&amp;4+15*$A64+4*$A64+9),0)+IF(Analyse!$E$112="X",INDIRECT("'DATA - økonomi'!V"&amp;4+15*$A64+4*$A64+10),0)+IF(Analyse!$E$115="X",INDIRECT("'DATA - økonomi'!V"&amp;4+15*$A64+4*$A64+11),0)+IF(Analyse!$E$116="X",INDIRECT("'DATA - økonomi'!V"&amp;4+15*$A64+4*$A64+12),0)+IF(Analyse!$E$117="X",INDIRECT("'DATA - økonomi'!V"&amp;4+15*$A64+4*$A64+13),0)+IF(Analyse!$E$129="X",INDIRECT("'DATA - økonomi'!V"&amp;4+15*$A64+4*$A64+14),0)</f>
        <v>0</v>
      </c>
      <c r="W64" s="42">
        <f ca="1">IF(Analyse!$E$3="X",INDIRECT("'DATA - økonomi'!W"&amp;4+15*$A64+4*$A64+0),0)+IF(Analyse!$E$4="X",INDIRECT("'DATA - økonomi'!W"&amp;4+15*$A64+4*$A64+1),0)+IF(Analyse!$E$104="X",INDIRECT("'DATA - økonomi'!W"&amp;4+15*$A64+4*$A64+2),0)+IF(Analyse!$E$105="X",INDIRECT("'DATA - økonomi'!W"&amp;4+15*$A64+4*$A64+3),0)+IF(Analyse!$E$106="X",INDIRECT("'DATA - økonomi'!W"&amp;4+15*$A64+4*$A64+4),0)+IF(Analyse!$E$107="X",INDIRECT("'DATA - økonomi'!W"&amp;4+15*$A64+4*$A64+5),0)+IF(Analyse!$E$108="X",INDIRECT("'DATA - økonomi'!W"&amp;4+15*$A64+4*$A64+6),0)+IF(Analyse!$E$109="X",INDIRECT("'DATA - økonomi'!W"&amp;4+15*$A64+4*$A64+7),0)+IF(Analyse!$E$110="X",INDIRECT("'DATA - økonomi'!W"&amp;4+15*$A64+4*$A64+8),0)+IF(Analyse!$E$111="X",INDIRECT("'DATA - økonomi'!W"&amp;4+15*$A64+4*$A64+9),0)+IF(Analyse!$E$112="X",INDIRECT("'DATA - økonomi'!W"&amp;4+15*$A64+4*$A64+10),0)+IF(Analyse!$E$115="X",INDIRECT("'DATA - økonomi'!W"&amp;4+15*$A64+4*$A64+11),0)+IF(Analyse!$E$116="X",INDIRECT("'DATA - økonomi'!W"&amp;4+15*$A64+4*$A64+12),0)+IF(Analyse!$E$117="X",INDIRECT("'DATA - økonomi'!W"&amp;4+15*$A64+4*$A64+13),0)+IF(Analyse!$E$129="X",INDIRECT("'DATA - økonomi'!W"&amp;4+15*$A64+4*$A64+14),0)</f>
        <v>0</v>
      </c>
      <c r="X64" s="42">
        <f ca="1">IF(Analyse!$E$3="X",INDIRECT("'DATA - økonomi'!X"&amp;4+15*$A64+4*$A64+0),0)+IF(Analyse!$E$4="X",INDIRECT("'DATA - økonomi'!X"&amp;4+15*$A64+4*$A64+1),0)+IF(Analyse!$E$104="X",INDIRECT("'DATA - økonomi'!X"&amp;4+15*$A64+4*$A64+2),0)+IF(Analyse!$E$105="X",INDIRECT("'DATA - økonomi'!X"&amp;4+15*$A64+4*$A64+3),0)+IF(Analyse!$E$106="X",INDIRECT("'DATA - økonomi'!X"&amp;4+15*$A64+4*$A64+4),0)+IF(Analyse!$E$107="X",INDIRECT("'DATA - økonomi'!X"&amp;4+15*$A64+4*$A64+5),0)+IF(Analyse!$E$108="X",INDIRECT("'DATA - økonomi'!X"&amp;4+15*$A64+4*$A64+6),0)+IF(Analyse!$E$109="X",INDIRECT("'DATA - økonomi'!X"&amp;4+15*$A64+4*$A64+7),0)+IF(Analyse!$E$110="X",INDIRECT("'DATA - økonomi'!X"&amp;4+15*$A64+4*$A64+8),0)+IF(Analyse!$E$111="X",INDIRECT("'DATA - økonomi'!X"&amp;4+15*$A64+4*$A64+9),0)+IF(Analyse!$E$112="X",INDIRECT("'DATA - økonomi'!X"&amp;4+15*$A64+4*$A64+10),0)+IF(Analyse!$E$115="X",INDIRECT("'DATA - økonomi'!X"&amp;4+15*$A64+4*$A64+11),0)+IF(Analyse!$E$116="X",INDIRECT("'DATA - økonomi'!X"&amp;4+15*$A64+4*$A64+12),0)+IF(Analyse!$E$117="X",INDIRECT("'DATA - økonomi'!X"&amp;4+15*$A64+4*$A64+13),0)+IF(Analyse!$E$129="X",INDIRECT("'DATA - økonomi'!X"&amp;4+15*$A64+4*$A64+14),0)</f>
        <v>0</v>
      </c>
      <c r="Y64" s="42">
        <f ca="1">IF(Analyse!$E$3="X",INDIRECT("'DATA - økonomi'!Y"&amp;4+15*$A64+4*$A64+0),0)+IF(Analyse!$E$4="X",INDIRECT("'DATA - økonomi'!Y"&amp;4+15*$A64+4*$A64+1),0)+IF(Analyse!$E$104="X",INDIRECT("'DATA - økonomi'!Y"&amp;4+15*$A64+4*$A64+2),0)+IF(Analyse!$E$105="X",INDIRECT("'DATA - økonomi'!Y"&amp;4+15*$A64+4*$A64+3),0)+IF(Analyse!$E$106="X",INDIRECT("'DATA - økonomi'!Y"&amp;4+15*$A64+4*$A64+4),0)+IF(Analyse!$E$107="X",INDIRECT("'DATA - økonomi'!Y"&amp;4+15*$A64+4*$A64+5),0)+IF(Analyse!$E$108="X",INDIRECT("'DATA - økonomi'!Y"&amp;4+15*$A64+4*$A64+6),0)+IF(Analyse!$E$109="X",INDIRECT("'DATA - økonomi'!Y"&amp;4+15*$A64+4*$A64+7),0)+IF(Analyse!$E$110="X",INDIRECT("'DATA - økonomi'!Y"&amp;4+15*$A64+4*$A64+8),0)+IF(Analyse!$E$111="X",INDIRECT("'DATA - økonomi'!Y"&amp;4+15*$A64+4*$A64+9),0)+IF(Analyse!$E$112="X",INDIRECT("'DATA - økonomi'!Y"&amp;4+15*$A64+4*$A64+10),0)+IF(Analyse!$E$115="X",INDIRECT("'DATA - økonomi'!Y"&amp;4+15*$A64+4*$A64+11),0)+IF(Analyse!$E$116="X",INDIRECT("'DATA - økonomi'!Y"&amp;4+15*$A64+4*$A64+12),0)+IF(Analyse!$E$117="X",INDIRECT("'DATA - økonomi'!Y"&amp;4+15*$A64+4*$A64+13),0)+IF(Analyse!$E$129="X",INDIRECT("'DATA - økonomi'!Y"&amp;4+15*$A64+4*$A64+14),0)</f>
        <v>0</v>
      </c>
      <c r="Z64" s="42">
        <f ca="1">IF(Analyse!$E$3="X",INDIRECT("'DATA - økonomi'!Z"&amp;4+15*$A64+4*$A64+0),0)+IF(Analyse!$E$4="X",INDIRECT("'DATA - økonomi'!Z"&amp;4+15*$A64+4*$A64+1),0)+IF(Analyse!$E$104="X",INDIRECT("'DATA - økonomi'!Z"&amp;4+15*$A64+4*$A64+2),0)+IF(Analyse!$E$105="X",INDIRECT("'DATA - økonomi'!Z"&amp;4+15*$A64+4*$A64+3),0)+IF(Analyse!$E$106="X",INDIRECT("'DATA - økonomi'!Z"&amp;4+15*$A64+4*$A64+4),0)+IF(Analyse!$E$107="X",INDIRECT("'DATA - økonomi'!Z"&amp;4+15*$A64+4*$A64+5),0)+IF(Analyse!$E$108="X",INDIRECT("'DATA - økonomi'!Z"&amp;4+15*$A64+4*$A64+6),0)+IF(Analyse!$E$109="X",INDIRECT("'DATA - økonomi'!Z"&amp;4+15*$A64+4*$A64+7),0)+IF(Analyse!$E$110="X",INDIRECT("'DATA - økonomi'!Z"&amp;4+15*$A64+4*$A64+8),0)+IF(Analyse!$E$111="X",INDIRECT("'DATA - økonomi'!Z"&amp;4+15*$A64+4*$A64+9),0)+IF(Analyse!$E$112="X",INDIRECT("'DATA - økonomi'!Z"&amp;4+15*$A64+4*$A64+10),0)+IF(Analyse!$E$115="X",INDIRECT("'DATA - økonomi'!Z"&amp;4+15*$A64+4*$A64+11),0)+IF(Analyse!$E$116="X",INDIRECT("'DATA - økonomi'!Z"&amp;4+15*$A64+4*$A64+12),0)+IF(Analyse!$E$117="X",INDIRECT("'DATA - økonomi'!Z"&amp;4+15*$A64+4*$A64+13),0)+IF(Analyse!$E$129="X",INDIRECT("'DATA - økonomi'!Z"&amp;4+15*$A64+4*$A64+14),0)</f>
        <v>0</v>
      </c>
      <c r="AA64" s="36"/>
      <c r="AB64" s="41" t="s">
        <v>72</v>
      </c>
      <c r="AC64" s="42">
        <f ca="1">IF(Analyse!$E$3="X",INDIRECT("'DATA - økonomi'!AC"&amp;4+15*$A64+4*$A64+0),0)+IF(Analyse!$E$4="X",INDIRECT("'DATA - økonomi'!AC"&amp;4+15*$A64+4*$A64+1),0)+IF(Analyse!$E$104="X",INDIRECT("'DATA - økonomi'!AC"&amp;4+15*$A64+4*$A64+2),0)+IF(Analyse!$E$105="X",INDIRECT("'DATA - økonomi'!AC"&amp;4+15*$A64+4*$A64+3),0)+IF(Analyse!$E$106="X",INDIRECT("'DATA - økonomi'!AC"&amp;4+15*$A64+4*$A64+4),0)+IF(Analyse!$E$107="X",INDIRECT("'DATA - økonomi'!AC"&amp;4+15*$A64+4*$A64+5),0)+IF(Analyse!$E$108="X",INDIRECT("'DATA - økonomi'!AC"&amp;4+15*$A64+4*$A64+6),0)+IF(Analyse!$E$109="X",INDIRECT("'DATA - økonomi'!AC"&amp;4+15*$A64+4*$A64+7),0)+IF(Analyse!$E$110="X",INDIRECT("'DATA - økonomi'!AC"&amp;4+15*$A64+4*$A64+8),0)+IF(Analyse!$E$111="X",INDIRECT("'DATA - økonomi'!AC"&amp;4+15*$A64+4*$A64+9),0)+IF(Analyse!$E$112="X",INDIRECT("'DATA - økonomi'!AC"&amp;4+15*$A64+4*$A64+10),0)+IF(Analyse!$E$115="X",INDIRECT("'DATA - økonomi'!AC"&amp;4+15*$A64+4*$A64+11),0)+IF(Analyse!$E$116="X",INDIRECT("'DATA - økonomi'!AC"&amp;4+15*$A64+4*$A64+12),0)+IF(Analyse!$E$117="X",INDIRECT("'DATA - økonomi'!AC"&amp;4+15*$A64+4*$A64+13),0)+IF(Analyse!$E$129="X",INDIRECT("'DATA - økonomi'!AC"&amp;4+15*$A64+4*$A64+14),0)</f>
        <v>0</v>
      </c>
      <c r="AD64" s="42">
        <f ca="1">IF(Analyse!$E$3="X",INDIRECT("'DATA - økonomi'!AD"&amp;4+15*$A64+4*$A64+0),0)+IF(Analyse!$E$4="X",INDIRECT("'DATA - økonomi'!AD"&amp;4+15*$A64+4*$A64+1),0)+IF(Analyse!$E$104="X",INDIRECT("'DATA - økonomi'!AD"&amp;4+15*$A64+4*$A64+2),0)+IF(Analyse!$E$105="X",INDIRECT("'DATA - økonomi'!AD"&amp;4+15*$A64+4*$A64+3),0)+IF(Analyse!$E$106="X",INDIRECT("'DATA - økonomi'!AD"&amp;4+15*$A64+4*$A64+4),0)+IF(Analyse!$E$107="X",INDIRECT("'DATA - økonomi'!AD"&amp;4+15*$A64+4*$A64+5),0)+IF(Analyse!$E$108="X",INDIRECT("'DATA - økonomi'!AD"&amp;4+15*$A64+4*$A64+6),0)+IF(Analyse!$E$109="X",INDIRECT("'DATA - økonomi'!AD"&amp;4+15*$A64+4*$A64+7),0)+IF(Analyse!$E$110="X",INDIRECT("'DATA - økonomi'!AD"&amp;4+15*$A64+4*$A64+8),0)+IF(Analyse!$E$111="X",INDIRECT("'DATA - økonomi'!AD"&amp;4+15*$A64+4*$A64+9),0)+IF(Analyse!$E$112="X",INDIRECT("'DATA - økonomi'!AD"&amp;4+15*$A64+4*$A64+10),0)+IF(Analyse!$E$115="X",INDIRECT("'DATA - økonomi'!AD"&amp;4+15*$A64+4*$A64+11),0)+IF(Analyse!$E$116="X",INDIRECT("'DATA - økonomi'!AD"&amp;4+15*$A64+4*$A64+12),0)+IF(Analyse!$E$117="X",INDIRECT("'DATA - økonomi'!AD"&amp;4+15*$A64+4*$A64+13),0)+IF(Analyse!$E$129="X",INDIRECT("'DATA - økonomi'!AD"&amp;4+15*$A64+4*$A64+14),0)</f>
        <v>0</v>
      </c>
      <c r="AE64" s="42">
        <f ca="1">IF(Analyse!$E$3="X",INDIRECT("'DATA - økonomi'!AE"&amp;4+15*$A64+4*$A64+0),0)+IF(Analyse!$E$4="X",INDIRECT("'DATA - økonomi'!AE"&amp;4+15*$A64+4*$A64+1),0)+IF(Analyse!$E$104="X",INDIRECT("'DATA - økonomi'!AE"&amp;4+15*$A64+4*$A64+2),0)+IF(Analyse!$E$105="X",INDIRECT("'DATA - økonomi'!AE"&amp;4+15*$A64+4*$A64+3),0)+IF(Analyse!$E$106="X",INDIRECT("'DATA - økonomi'!AE"&amp;4+15*$A64+4*$A64+4),0)+IF(Analyse!$E$107="X",INDIRECT("'DATA - økonomi'!AE"&amp;4+15*$A64+4*$A64+5),0)+IF(Analyse!$E$108="X",INDIRECT("'DATA - økonomi'!AE"&amp;4+15*$A64+4*$A64+6),0)+IF(Analyse!$E$109="X",INDIRECT("'DATA - økonomi'!AE"&amp;4+15*$A64+4*$A64+7),0)+IF(Analyse!$E$110="X",INDIRECT("'DATA - økonomi'!AE"&amp;4+15*$A64+4*$A64+8),0)+IF(Analyse!$E$111="X",INDIRECT("'DATA - økonomi'!AE"&amp;4+15*$A64+4*$A64+9),0)+IF(Analyse!$E$112="X",INDIRECT("'DATA - økonomi'!AE"&amp;4+15*$A64+4*$A64+10),0)+IF(Analyse!$E$115="X",INDIRECT("'DATA - økonomi'!AE"&amp;4+15*$A64+4*$A64+11),0)+IF(Analyse!$E$116="X",INDIRECT("'DATA - økonomi'!AE"&amp;4+15*$A64+4*$A64+12),0)+IF(Analyse!$E$117="X",INDIRECT("'DATA - økonomi'!AE"&amp;4+15*$A64+4*$A64+13),0)+IF(Analyse!$E$129="X",INDIRECT("'DATA - økonomi'!AE"&amp;4+15*$A64+4*$A64+14),0)</f>
        <v>0</v>
      </c>
      <c r="AF64" s="42">
        <f ca="1">IF(Analyse!$E$3="X",INDIRECT("'DATA - økonomi'!AF"&amp;4+15*$A64+4*$A64+0),0)+IF(Analyse!$E$4="X",INDIRECT("'DATA - økonomi'!AF"&amp;4+15*$A64+4*$A64+1),0)+IF(Analyse!$E$104="X",INDIRECT("'DATA - økonomi'!AF"&amp;4+15*$A64+4*$A64+2),0)+IF(Analyse!$E$105="X",INDIRECT("'DATA - økonomi'!AF"&amp;4+15*$A64+4*$A64+3),0)+IF(Analyse!$E$106="X",INDIRECT("'DATA - økonomi'!AF"&amp;4+15*$A64+4*$A64+4),0)+IF(Analyse!$E$107="X",INDIRECT("'DATA - økonomi'!AF"&amp;4+15*$A64+4*$A64+5),0)+IF(Analyse!$E$108="X",INDIRECT("'DATA - økonomi'!AF"&amp;4+15*$A64+4*$A64+6),0)+IF(Analyse!$E$109="X",INDIRECT("'DATA - økonomi'!AF"&amp;4+15*$A64+4*$A64+7),0)+IF(Analyse!$E$110="X",INDIRECT("'DATA - økonomi'!AF"&amp;4+15*$A64+4*$A64+8),0)+IF(Analyse!$E$111="X",INDIRECT("'DATA - økonomi'!AF"&amp;4+15*$A64+4*$A64+9),0)+IF(Analyse!$E$112="X",INDIRECT("'DATA - økonomi'!AF"&amp;4+15*$A64+4*$A64+10),0)+IF(Analyse!$E$115="X",INDIRECT("'DATA - økonomi'!AF"&amp;4+15*$A64+4*$A64+11),0)+IF(Analyse!$E$116="X",INDIRECT("'DATA - økonomi'!AF"&amp;4+15*$A64+4*$A64+12),0)+IF(Analyse!$E$117="X",INDIRECT("'DATA - økonomi'!AF"&amp;4+15*$A64+4*$A64+13),0)+IF(Analyse!$E$129="X",INDIRECT("'DATA - økonomi'!AF"&amp;4+15*$A64+4*$A64+14),0)</f>
        <v>0</v>
      </c>
      <c r="AG64" s="42">
        <f ca="1">IF(Analyse!$E$3="X",INDIRECT("'DATA - økonomi'!AG"&amp;4+15*$A64+4*$A64+0),0)+IF(Analyse!$E$4="X",INDIRECT("'DATA - økonomi'!AG"&amp;4+15*$A64+4*$A64+1),0)+IF(Analyse!$E$104="X",INDIRECT("'DATA - økonomi'!AG"&amp;4+15*$A64+4*$A64+2),0)+IF(Analyse!$E$105="X",INDIRECT("'DATA - økonomi'!AG"&amp;4+15*$A64+4*$A64+3),0)+IF(Analyse!$E$106="X",INDIRECT("'DATA - økonomi'!AG"&amp;4+15*$A64+4*$A64+4),0)+IF(Analyse!$E$107="X",INDIRECT("'DATA - økonomi'!AG"&amp;4+15*$A64+4*$A64+5),0)+IF(Analyse!$E$108="X",INDIRECT("'DATA - økonomi'!AG"&amp;4+15*$A64+4*$A64+6),0)+IF(Analyse!$E$109="X",INDIRECT("'DATA - økonomi'!AG"&amp;4+15*$A64+4*$A64+7),0)+IF(Analyse!$E$110="X",INDIRECT("'DATA - økonomi'!AG"&amp;4+15*$A64+4*$A64+8),0)+IF(Analyse!$E$111="X",INDIRECT("'DATA - økonomi'!AG"&amp;4+15*$A64+4*$A64+9),0)+IF(Analyse!$E$112="X",INDIRECT("'DATA - økonomi'!AG"&amp;4+15*$A64+4*$A64+10),0)+IF(Analyse!$E$115="X",INDIRECT("'DATA - økonomi'!AG"&amp;4+15*$A64+4*$A64+11),0)+IF(Analyse!$E$116="X",INDIRECT("'DATA - økonomi'!AG"&amp;4+15*$A64+4*$A64+12),0)+IF(Analyse!$E$117="X",INDIRECT("'DATA - økonomi'!AG"&amp;4+15*$A64+4*$A64+13),0)+IF(Analyse!$E$129="X",INDIRECT("'DATA - økonomi'!AG"&amp;4+15*$A64+4*$A64+14),0)</f>
        <v>0</v>
      </c>
      <c r="AH64" s="42">
        <f ca="1">IF(Analyse!$E$3="X",INDIRECT("'DATA - økonomi'!AH"&amp;4+15*$A64+4*$A64+0),0)+IF(Analyse!$E$4="X",INDIRECT("'DATA - økonomi'!AH"&amp;4+15*$A64+4*$A64+1),0)+IF(Analyse!$E$104="X",INDIRECT("'DATA - økonomi'!AH"&amp;4+15*$A64+4*$A64+2),0)+IF(Analyse!$E$105="X",INDIRECT("'DATA - økonomi'!AH"&amp;4+15*$A64+4*$A64+3),0)+IF(Analyse!$E$106="X",INDIRECT("'DATA - økonomi'!AH"&amp;4+15*$A64+4*$A64+4),0)+IF(Analyse!$E$107="X",INDIRECT("'DATA - økonomi'!AH"&amp;4+15*$A64+4*$A64+5),0)+IF(Analyse!$E$108="X",INDIRECT("'DATA - økonomi'!AH"&amp;4+15*$A64+4*$A64+6),0)+IF(Analyse!$E$109="X",INDIRECT("'DATA - økonomi'!AH"&amp;4+15*$A64+4*$A64+7),0)+IF(Analyse!$E$110="X",INDIRECT("'DATA - økonomi'!AH"&amp;4+15*$A64+4*$A64+8),0)+IF(Analyse!$E$111="X",INDIRECT("'DATA - økonomi'!AH"&amp;4+15*$A64+4*$A64+9),0)+IF(Analyse!$E$112="X",INDIRECT("'DATA - økonomi'!AH"&amp;4+15*$A64+4*$A64+10),0)+IF(Analyse!$E$115="X",INDIRECT("'DATA - økonomi'!AH"&amp;4+15*$A64+4*$A64+11),0)+IF(Analyse!$E$116="X",INDIRECT("'DATA - økonomi'!AH"&amp;4+15*$A64+4*$A64+12),0)+IF(Analyse!$E$117="X",INDIRECT("'DATA - økonomi'!AH"&amp;4+15*$A64+4*$A64+13),0)+IF(Analyse!$E$129="X",INDIRECT("'DATA - økonomi'!AH"&amp;4+15*$A64+4*$A64+14),0)</f>
        <v>0</v>
      </c>
      <c r="AI64" s="42">
        <f ca="1">IF(Analyse!$E$3="X",INDIRECT("'DATA - økonomi'!AI"&amp;4+15*$A64+4*$A64+0),0)+IF(Analyse!$E$4="X",INDIRECT("'DATA - økonomi'!AI"&amp;4+15*$A64+4*$A64+1),0)+IF(Analyse!$E$104="X",INDIRECT("'DATA - økonomi'!AI"&amp;4+15*$A64+4*$A64+2),0)+IF(Analyse!$E$105="X",INDIRECT("'DATA - økonomi'!AI"&amp;4+15*$A64+4*$A64+3),0)+IF(Analyse!$E$106="X",INDIRECT("'DATA - økonomi'!AI"&amp;4+15*$A64+4*$A64+4),0)+IF(Analyse!$E$107="X",INDIRECT("'DATA - økonomi'!AI"&amp;4+15*$A64+4*$A64+5),0)+IF(Analyse!$E$108="X",INDIRECT("'DATA - økonomi'!AI"&amp;4+15*$A64+4*$A64+6),0)+IF(Analyse!$E$109="X",INDIRECT("'DATA - økonomi'!AI"&amp;4+15*$A64+4*$A64+7),0)+IF(Analyse!$E$110="X",INDIRECT("'DATA - økonomi'!AI"&amp;4+15*$A64+4*$A64+8),0)+IF(Analyse!$E$111="X",INDIRECT("'DATA - økonomi'!AI"&amp;4+15*$A64+4*$A64+9),0)+IF(Analyse!$E$112="X",INDIRECT("'DATA - økonomi'!AI"&amp;4+15*$A64+4*$A64+10),0)+IF(Analyse!$E$115="X",INDIRECT("'DATA - økonomi'!AI"&amp;4+15*$A64+4*$A64+11),0)+IF(Analyse!$E$116="X",INDIRECT("'DATA - økonomi'!AI"&amp;4+15*$A64+4*$A64+12),0)+IF(Analyse!$E$117="X",INDIRECT("'DATA - økonomi'!AI"&amp;4+15*$A64+4*$A64+13),0)+IF(Analyse!$E$129="X",INDIRECT("'DATA - økonomi'!AI"&amp;4+15*$A64+4*$A64+14),0)</f>
        <v>0</v>
      </c>
      <c r="AJ64" s="42">
        <f ca="1">IF(Analyse!$E$3="X",INDIRECT("'DATA - økonomi'!AJ"&amp;4+15*$A64+4*$A64+0),0)+IF(Analyse!$E$4="X",INDIRECT("'DATA - økonomi'!AJ"&amp;4+15*$A64+4*$A64+1),0)+IF(Analyse!$E$104="X",INDIRECT("'DATA - økonomi'!AJ"&amp;4+15*$A64+4*$A64+2),0)+IF(Analyse!$E$105="X",INDIRECT("'DATA - økonomi'!AJ"&amp;4+15*$A64+4*$A64+3),0)+IF(Analyse!$E$106="X",INDIRECT("'DATA - økonomi'!AJ"&amp;4+15*$A64+4*$A64+4),0)+IF(Analyse!$E$107="X",INDIRECT("'DATA - økonomi'!AJ"&amp;4+15*$A64+4*$A64+5),0)+IF(Analyse!$E$108="X",INDIRECT("'DATA - økonomi'!AJ"&amp;4+15*$A64+4*$A64+6),0)+IF(Analyse!$E$109="X",INDIRECT("'DATA - økonomi'!AJ"&amp;4+15*$A64+4*$A64+7),0)+IF(Analyse!$E$110="X",INDIRECT("'DATA - økonomi'!AJ"&amp;4+15*$A64+4*$A64+8),0)+IF(Analyse!$E$111="X",INDIRECT("'DATA - økonomi'!AJ"&amp;4+15*$A64+4*$A64+9),0)+IF(Analyse!$E$112="X",INDIRECT("'DATA - økonomi'!AJ"&amp;4+15*$A64+4*$A64+10),0)+IF(Analyse!$E$115="X",INDIRECT("'DATA - økonomi'!AJ"&amp;4+15*$A64+4*$A64+11),0)+IF(Analyse!$E$116="X",INDIRECT("'DATA - økonomi'!AJ"&amp;4+15*$A64+4*$A64+12),0)+IF(Analyse!$E$117="X",INDIRECT("'DATA - økonomi'!AJ"&amp;4+15*$A64+4*$A64+13),0)+IF(Analyse!$E$129="X",INDIRECT("'DATA - økonomi'!AJ"&amp;4+15*$A64+4*$A64+14),0)</f>
        <v>0</v>
      </c>
      <c r="AK64" s="42">
        <f ca="1">IF(Analyse!$E$3="X",INDIRECT("'DATA - økonomi'!AK"&amp;4+15*$A64+4*$A64+0),0)+IF(Analyse!$E$4="X",INDIRECT("'DATA - økonomi'!AK"&amp;4+15*$A64+4*$A64+1),0)+IF(Analyse!$E$104="X",INDIRECT("'DATA - økonomi'!AK"&amp;4+15*$A64+4*$A64+2),0)+IF(Analyse!$E$105="X",INDIRECT("'DATA - økonomi'!AK"&amp;4+15*$A64+4*$A64+3),0)+IF(Analyse!$E$106="X",INDIRECT("'DATA - økonomi'!AK"&amp;4+15*$A64+4*$A64+4),0)+IF(Analyse!$E$107="X",INDIRECT("'DATA - økonomi'!AK"&amp;4+15*$A64+4*$A64+5),0)+IF(Analyse!$E$108="X",INDIRECT("'DATA - økonomi'!AK"&amp;4+15*$A64+4*$A64+6),0)+IF(Analyse!$E$109="X",INDIRECT("'DATA - økonomi'!AK"&amp;4+15*$A64+4*$A64+7),0)+IF(Analyse!$E$110="X",INDIRECT("'DATA - økonomi'!AK"&amp;4+15*$A64+4*$A64+8),0)+IF(Analyse!$E$111="X",INDIRECT("'DATA - økonomi'!AK"&amp;4+15*$A64+4*$A64+9),0)+IF(Analyse!$E$112="X",INDIRECT("'DATA - økonomi'!AK"&amp;4+15*$A64+4*$A64+10),0)+IF(Analyse!$E$115="X",INDIRECT("'DATA - økonomi'!AK"&amp;4+15*$A64+4*$A64+11),0)+IF(Analyse!$E$116="X",INDIRECT("'DATA - økonomi'!AK"&amp;4+15*$A64+4*$A64+12),0)+IF(Analyse!$E$117="X",INDIRECT("'DATA - økonomi'!AK"&amp;4+15*$A64+4*$A64+13),0)+IF(Analyse!$E$129="X",INDIRECT("'DATA - økonomi'!AK"&amp;4+15*$A64+4*$A64+14),0)</f>
        <v>0</v>
      </c>
      <c r="AL64" s="42">
        <f ca="1">IF(Analyse!$E$3="X",INDIRECT("'DATA - økonomi'!AL"&amp;4+15*$A64+4*$A64+0),0)+IF(Analyse!$E$4="X",INDIRECT("'DATA - økonomi'!AL"&amp;4+15*$A64+4*$A64+1),0)+IF(Analyse!$E$104="X",INDIRECT("'DATA - økonomi'!AL"&amp;4+15*$A64+4*$A64+2),0)+IF(Analyse!$E$105="X",INDIRECT("'DATA - økonomi'!AL"&amp;4+15*$A64+4*$A64+3),0)+IF(Analyse!$E$106="X",INDIRECT("'DATA - økonomi'!AL"&amp;4+15*$A64+4*$A64+4),0)+IF(Analyse!$E$107="X",INDIRECT("'DATA - økonomi'!AL"&amp;4+15*$A64+4*$A64+5),0)+IF(Analyse!$E$108="X",INDIRECT("'DATA - økonomi'!AL"&amp;4+15*$A64+4*$A64+6),0)+IF(Analyse!$E$109="X",INDIRECT("'DATA - økonomi'!AL"&amp;4+15*$A64+4*$A64+7),0)+IF(Analyse!$E$110="X",INDIRECT("'DATA - økonomi'!AL"&amp;4+15*$A64+4*$A64+8),0)+IF(Analyse!$E$111="X",INDIRECT("'DATA - økonomi'!AL"&amp;4+15*$A64+4*$A64+9),0)+IF(Analyse!$E$112="X",INDIRECT("'DATA - økonomi'!AL"&amp;4+15*$A64+4*$A64+10),0)+IF(Analyse!$E$115="X",INDIRECT("'DATA - økonomi'!AL"&amp;4+15*$A64+4*$A64+11),0)+IF(Analyse!$E$116="X",INDIRECT("'DATA - økonomi'!AL"&amp;4+15*$A64+4*$A64+12),0)+IF(Analyse!$E$117="X",INDIRECT("'DATA - økonomi'!AL"&amp;4+15*$A64+4*$A64+13),0)+IF(Analyse!$E$129="X",INDIRECT("'DATA - økonomi'!AL"&amp;4+15*$A64+4*$A64+14),0)</f>
        <v>0</v>
      </c>
      <c r="AM64" s="36"/>
      <c r="AN64" s="41" t="s">
        <v>72</v>
      </c>
      <c r="AO64" s="42">
        <f t="shared" ca="1" si="10"/>
        <v>17826.64</v>
      </c>
      <c r="AP64" s="42">
        <f t="shared" ca="1" si="11"/>
        <v>17701.194</v>
      </c>
      <c r="AQ64" s="42">
        <f t="shared" ca="1" si="12"/>
        <v>17826.64</v>
      </c>
      <c r="AR64" s="42">
        <f t="shared" ca="1" si="13"/>
        <v>17701.194</v>
      </c>
      <c r="AS64" s="42">
        <f t="shared" ca="1" si="14"/>
        <v>17621.21</v>
      </c>
      <c r="AT64" s="42">
        <f t="shared" ca="1" si="15"/>
        <v>17754.588</v>
      </c>
      <c r="AU64" s="42">
        <f t="shared" ca="1" si="16"/>
        <v>17667.599999999999</v>
      </c>
      <c r="AV64" s="42">
        <f t="shared" ca="1" si="17"/>
        <v>17680.083999999999</v>
      </c>
      <c r="AW64" s="42">
        <f t="shared" ca="1" si="18"/>
        <v>17786.107</v>
      </c>
      <c r="AX64" s="42">
        <f t="shared" ca="1" si="19"/>
        <v>17739.669999999998</v>
      </c>
      <c r="AY64" s="36"/>
    </row>
    <row r="65" spans="1:51" x14ac:dyDescent="0.25">
      <c r="A65" s="38">
        <v>61</v>
      </c>
      <c r="B65" s="41" t="s">
        <v>73</v>
      </c>
      <c r="C65" s="42">
        <f ca="1">IF(Analyse!$E$3="X",INDIRECT("'DATA - økonomi'!C"&amp;4+15*$A65+4*$A65+0),0)+IF(Analyse!$E$4="X",INDIRECT("'DATA - økonomi'!C"&amp;4+15*$A65+4*$A65+1),0)+IF(Analyse!$E$104="X",INDIRECT("'DATA - økonomi'!C"&amp;4+15*$A65+4*$A65+2),0)+IF(Analyse!$E$105="X",INDIRECT("'DATA - økonomi'!C"&amp;4+15*$A65+4*$A65+3),0)+IF(Analyse!$E$106="X",INDIRECT("'DATA - økonomi'!C"&amp;4+15*$A65+4*$A65+4),0)+IF(Analyse!$E$107="X",INDIRECT("'DATA - økonomi'!C"&amp;4+15*$A65+4*$A65+5),0)+IF(Analyse!$E$108="X",INDIRECT("'DATA - økonomi'!C"&amp;4+15*$A65+4*$A65+6),0)+IF(Analyse!$E$109="X",INDIRECT("'DATA - økonomi'!C"&amp;4+15*$A65+4*$A65+7),0)+IF(Analyse!$E$110="X",INDIRECT("'DATA - økonomi'!C"&amp;4+15*$A65+4*$A65+8),0)+IF(Analyse!$E$111="X",INDIRECT("'DATA - økonomi'!C"&amp;4+15*$A65+4*$A65+9),0)+IF(Analyse!$E$112="X",INDIRECT("'DATA - økonomi'!C"&amp;4+15*$A65+4*$A65+10),0)+IF(Analyse!$E$115="X",INDIRECT("'DATA - økonomi'!C"&amp;4+15*$A65+4*$A65+11),0)+IF(Analyse!$E$116="X",INDIRECT("'DATA - økonomi'!C"&amp;4+15*$A65+4*$A65+12),0)+IF(Analyse!$E$117="X",INDIRECT("'DATA - økonomi'!C"&amp;4+15*$A65+4*$A65+13),0)+IF(Analyse!$E$129="X",INDIRECT("'DATA - økonomi'!C"&amp;4+15*$A65+4*$A65+14),0)</f>
        <v>0</v>
      </c>
      <c r="D65" s="42">
        <f ca="1">IF(Analyse!$E$3="X",INDIRECT("'DATA - økonomi'!D"&amp;4+15*$A65+4*$A65+0),0)+IF(Analyse!$E$4="X",INDIRECT("'DATA - økonomi'!D"&amp;4+15*$A65+4*$A65+1),0)+IF(Analyse!$E$104="X",INDIRECT("'DATA - økonomi'!D"&amp;4+15*$A65+4*$A65+2),0)+IF(Analyse!$E$105="X",INDIRECT("'DATA - økonomi'!D"&amp;4+15*$A65+4*$A65+3),0)+IF(Analyse!$E$106="X",INDIRECT("'DATA - økonomi'!D"&amp;4+15*$A65+4*$A65+4),0)+IF(Analyse!$E$107="X",INDIRECT("'DATA - økonomi'!D"&amp;4+15*$A65+4*$A65+5),0)+IF(Analyse!$E$108="X",INDIRECT("'DATA - økonomi'!D"&amp;4+15*$A65+4*$A65+6),0)+IF(Analyse!$E$109="X",INDIRECT("'DATA - økonomi'!D"&amp;4+15*$A65+4*$A65+7),0)+IF(Analyse!$E$110="X",INDIRECT("'DATA - økonomi'!D"&amp;4+15*$A65+4*$A65+8),0)+IF(Analyse!$E$111="X",INDIRECT("'DATA - økonomi'!D"&amp;4+15*$A65+4*$A65+9),0)+IF(Analyse!$E$112="X",INDIRECT("'DATA - økonomi'!D"&amp;4+15*$A65+4*$A65+10),0)+IF(Analyse!$E$115="X",INDIRECT("'DATA - økonomi'!D"&amp;4+15*$A65+4*$A65+11),0)+IF(Analyse!$E$116="X",INDIRECT("'DATA - økonomi'!D"&amp;4+15*$A65+4*$A65+12),0)+IF(Analyse!$E$117="X",INDIRECT("'DATA - økonomi'!D"&amp;4+15*$A65+4*$A65+13),0)+IF(Analyse!$E$129="X",INDIRECT("'DATA - økonomi'!D"&amp;4+15*$A65+4*$A65+14),0)</f>
        <v>0</v>
      </c>
      <c r="E65" s="42">
        <f ca="1">IF(Analyse!$E$3="X",INDIRECT("'DATA - økonomi'!E"&amp;4+15*$A65+4*$A65+0),0)+IF(Analyse!$E$4="X",INDIRECT("'DATA - økonomi'!E"&amp;4+15*$A65+4*$A65+1),0)+IF(Analyse!$E$104="X",INDIRECT("'DATA - økonomi'!E"&amp;4+15*$A65+4*$A65+2),0)+IF(Analyse!$E$105="X",INDIRECT("'DATA - økonomi'!E"&amp;4+15*$A65+4*$A65+3),0)+IF(Analyse!$E$106="X",INDIRECT("'DATA - økonomi'!E"&amp;4+15*$A65+4*$A65+4),0)+IF(Analyse!$E$107="X",INDIRECT("'DATA - økonomi'!E"&amp;4+15*$A65+4*$A65+5),0)+IF(Analyse!$E$108="X",INDIRECT("'DATA - økonomi'!E"&amp;4+15*$A65+4*$A65+6),0)+IF(Analyse!$E$109="X",INDIRECT("'DATA - økonomi'!E"&amp;4+15*$A65+4*$A65+7),0)+IF(Analyse!$E$110="X",INDIRECT("'DATA - økonomi'!E"&amp;4+15*$A65+4*$A65+8),0)+IF(Analyse!$E$111="X",INDIRECT("'DATA - økonomi'!E"&amp;4+15*$A65+4*$A65+9),0)+IF(Analyse!$E$112="X",INDIRECT("'DATA - økonomi'!E"&amp;4+15*$A65+4*$A65+10),0)+IF(Analyse!$E$115="X",INDIRECT("'DATA - økonomi'!E"&amp;4+15*$A65+4*$A65+11),0)+IF(Analyse!$E$116="X",INDIRECT("'DATA - økonomi'!E"&amp;4+15*$A65+4*$A65+12),0)+IF(Analyse!$E$117="X",INDIRECT("'DATA - økonomi'!E"&amp;4+15*$A65+4*$A65+13),0)+IF(Analyse!$E$129="X",INDIRECT("'DATA - økonomi'!E"&amp;4+15*$A65+4*$A65+14),0)</f>
        <v>0</v>
      </c>
      <c r="F65" s="42">
        <f ca="1">IF(Analyse!$E$3="X",INDIRECT("'DATA - økonomi'!F"&amp;4+15*$A65+4*$A65+0),0)+IF(Analyse!$E$4="X",INDIRECT("'DATA - økonomi'!F"&amp;4+15*$A65+4*$A65+1),0)+IF(Analyse!$E$104="X",INDIRECT("'DATA - økonomi'!F"&amp;4+15*$A65+4*$A65+2),0)+IF(Analyse!$E$105="X",INDIRECT("'DATA - økonomi'!F"&amp;4+15*$A65+4*$A65+3),0)+IF(Analyse!$E$106="X",INDIRECT("'DATA - økonomi'!F"&amp;4+15*$A65+4*$A65+4),0)+IF(Analyse!$E$107="X",INDIRECT("'DATA - økonomi'!F"&amp;4+15*$A65+4*$A65+5),0)+IF(Analyse!$E$108="X",INDIRECT("'DATA - økonomi'!F"&amp;4+15*$A65+4*$A65+6),0)+IF(Analyse!$E$109="X",INDIRECT("'DATA - økonomi'!F"&amp;4+15*$A65+4*$A65+7),0)+IF(Analyse!$E$110="X",INDIRECT("'DATA - økonomi'!F"&amp;4+15*$A65+4*$A65+8),0)+IF(Analyse!$E$111="X",INDIRECT("'DATA - økonomi'!F"&amp;4+15*$A65+4*$A65+9),0)+IF(Analyse!$E$112="X",INDIRECT("'DATA - økonomi'!F"&amp;4+15*$A65+4*$A65+10),0)+IF(Analyse!$E$115="X",INDIRECT("'DATA - økonomi'!F"&amp;4+15*$A65+4*$A65+11),0)+IF(Analyse!$E$116="X",INDIRECT("'DATA - økonomi'!F"&amp;4+15*$A65+4*$A65+12),0)+IF(Analyse!$E$117="X",INDIRECT("'DATA - økonomi'!F"&amp;4+15*$A65+4*$A65+13),0)+IF(Analyse!$E$129="X",INDIRECT("'DATA - økonomi'!F"&amp;4+15*$A65+4*$A65+14),0)</f>
        <v>0</v>
      </c>
      <c r="G65" s="42">
        <f ca="1">IF(Analyse!$E$3="X",INDIRECT("'DATA - økonomi'!G"&amp;4+15*$A65+4*$A65+0),0)+IF(Analyse!$E$4="X",INDIRECT("'DATA - økonomi'!G"&amp;4+15*$A65+4*$A65+1),0)+IF(Analyse!$E$104="X",INDIRECT("'DATA - økonomi'!G"&amp;4+15*$A65+4*$A65+2),0)+IF(Analyse!$E$105="X",INDIRECT("'DATA - økonomi'!G"&amp;4+15*$A65+4*$A65+3),0)+IF(Analyse!$E$106="X",INDIRECT("'DATA - økonomi'!G"&amp;4+15*$A65+4*$A65+4),0)+IF(Analyse!$E$107="X",INDIRECT("'DATA - økonomi'!G"&amp;4+15*$A65+4*$A65+5),0)+IF(Analyse!$E$108="X",INDIRECT("'DATA - økonomi'!G"&amp;4+15*$A65+4*$A65+6),0)+IF(Analyse!$E$109="X",INDIRECT("'DATA - økonomi'!G"&amp;4+15*$A65+4*$A65+7),0)+IF(Analyse!$E$110="X",INDIRECT("'DATA - økonomi'!G"&amp;4+15*$A65+4*$A65+8),0)+IF(Analyse!$E$111="X",INDIRECT("'DATA - økonomi'!G"&amp;4+15*$A65+4*$A65+9),0)+IF(Analyse!$E$112="X",INDIRECT("'DATA - økonomi'!G"&amp;4+15*$A65+4*$A65+10),0)+IF(Analyse!$E$115="X",INDIRECT("'DATA - økonomi'!G"&amp;4+15*$A65+4*$A65+11),0)+IF(Analyse!$E$116="X",INDIRECT("'DATA - økonomi'!G"&amp;4+15*$A65+4*$A65+12),0)+IF(Analyse!$E$117="X",INDIRECT("'DATA - økonomi'!G"&amp;4+15*$A65+4*$A65+13),0)+IF(Analyse!$E$129="X",INDIRECT("'DATA - økonomi'!G"&amp;4+15*$A65+4*$A65+14),0)</f>
        <v>0</v>
      </c>
      <c r="H65" s="42">
        <f ca="1">IF(Analyse!$E$3="X",INDIRECT("'DATA - økonomi'!H"&amp;4+15*$A65+4*$A65+0),0)+IF(Analyse!$E$4="X",INDIRECT("'DATA - økonomi'!H"&amp;4+15*$A65+4*$A65+1),0)+IF(Analyse!$E$104="X",INDIRECT("'DATA - økonomi'!H"&amp;4+15*$A65+4*$A65+2),0)+IF(Analyse!$E$105="X",INDIRECT("'DATA - økonomi'!H"&amp;4+15*$A65+4*$A65+3),0)+IF(Analyse!$E$106="X",INDIRECT("'DATA - økonomi'!H"&amp;4+15*$A65+4*$A65+4),0)+IF(Analyse!$E$107="X",INDIRECT("'DATA - økonomi'!H"&amp;4+15*$A65+4*$A65+5),0)+IF(Analyse!$E$108="X",INDIRECT("'DATA - økonomi'!H"&amp;4+15*$A65+4*$A65+6),0)+IF(Analyse!$E$109="X",INDIRECT("'DATA - økonomi'!H"&amp;4+15*$A65+4*$A65+7),0)+IF(Analyse!$E$110="X",INDIRECT("'DATA - økonomi'!H"&amp;4+15*$A65+4*$A65+8),0)+IF(Analyse!$E$111="X",INDIRECT("'DATA - økonomi'!H"&amp;4+15*$A65+4*$A65+9),0)+IF(Analyse!$E$112="X",INDIRECT("'DATA - økonomi'!H"&amp;4+15*$A65+4*$A65+10),0)+IF(Analyse!$E$115="X",INDIRECT("'DATA - økonomi'!H"&amp;4+15*$A65+4*$A65+11),0)+IF(Analyse!$E$116="X",INDIRECT("'DATA - økonomi'!H"&amp;4+15*$A65+4*$A65+12),0)+IF(Analyse!$E$117="X",INDIRECT("'DATA - økonomi'!H"&amp;4+15*$A65+4*$A65+13),0)+IF(Analyse!$E$129="X",INDIRECT("'DATA - økonomi'!H"&amp;4+15*$A65+4*$A65+14),0)</f>
        <v>0</v>
      </c>
      <c r="I65" s="42">
        <f ca="1">IF(Analyse!$E$3="X",INDIRECT("'DATA - økonomi'!I"&amp;4+15*$A65+4*$A65+0),0)+IF(Analyse!$E$4="X",INDIRECT("'DATA - økonomi'!I"&amp;4+15*$A65+4*$A65+1),0)+IF(Analyse!$E$104="X",INDIRECT("'DATA - økonomi'!I"&amp;4+15*$A65+4*$A65+2),0)+IF(Analyse!$E$105="X",INDIRECT("'DATA - økonomi'!I"&amp;4+15*$A65+4*$A65+3),0)+IF(Analyse!$E$106="X",INDIRECT("'DATA - økonomi'!I"&amp;4+15*$A65+4*$A65+4),0)+IF(Analyse!$E$107="X",INDIRECT("'DATA - økonomi'!I"&amp;4+15*$A65+4*$A65+5),0)+IF(Analyse!$E$108="X",INDIRECT("'DATA - økonomi'!I"&amp;4+15*$A65+4*$A65+6),0)+IF(Analyse!$E$109="X",INDIRECT("'DATA - økonomi'!I"&amp;4+15*$A65+4*$A65+7),0)+IF(Analyse!$E$110="X",INDIRECT("'DATA - økonomi'!I"&amp;4+15*$A65+4*$A65+8),0)+IF(Analyse!$E$111="X",INDIRECT("'DATA - økonomi'!I"&amp;4+15*$A65+4*$A65+9),0)+IF(Analyse!$E$112="X",INDIRECT("'DATA - økonomi'!I"&amp;4+15*$A65+4*$A65+10),0)+IF(Analyse!$E$115="X",INDIRECT("'DATA - økonomi'!I"&amp;4+15*$A65+4*$A65+11),0)+IF(Analyse!$E$116="X",INDIRECT("'DATA - økonomi'!I"&amp;4+15*$A65+4*$A65+12),0)+IF(Analyse!$E$117="X",INDIRECT("'DATA - økonomi'!I"&amp;4+15*$A65+4*$A65+13),0)+IF(Analyse!$E$129="X",INDIRECT("'DATA - økonomi'!I"&amp;4+15*$A65+4*$A65+14),0)</f>
        <v>0</v>
      </c>
      <c r="J65" s="42">
        <f ca="1">IF(Analyse!$E$3="X",INDIRECT("'DATA - økonomi'!J"&amp;4+15*$A65+4*$A65+0),0)+IF(Analyse!$E$4="X",INDIRECT("'DATA - økonomi'!J"&amp;4+15*$A65+4*$A65+1),0)+IF(Analyse!$E$104="X",INDIRECT("'DATA - økonomi'!J"&amp;4+15*$A65+4*$A65+2),0)+IF(Analyse!$E$105="X",INDIRECT("'DATA - økonomi'!J"&amp;4+15*$A65+4*$A65+3),0)+IF(Analyse!$E$106="X",INDIRECT("'DATA - økonomi'!J"&amp;4+15*$A65+4*$A65+4),0)+IF(Analyse!$E$107="X",INDIRECT("'DATA - økonomi'!J"&amp;4+15*$A65+4*$A65+5),0)+IF(Analyse!$E$108="X",INDIRECT("'DATA - økonomi'!J"&amp;4+15*$A65+4*$A65+6),0)+IF(Analyse!$E$109="X",INDIRECT("'DATA - økonomi'!J"&amp;4+15*$A65+4*$A65+7),0)+IF(Analyse!$E$110="X",INDIRECT("'DATA - økonomi'!J"&amp;4+15*$A65+4*$A65+8),0)+IF(Analyse!$E$111="X",INDIRECT("'DATA - økonomi'!J"&amp;4+15*$A65+4*$A65+9),0)+IF(Analyse!$E$112="X",INDIRECT("'DATA - økonomi'!J"&amp;4+15*$A65+4*$A65+10),0)+IF(Analyse!$E$115="X",INDIRECT("'DATA - økonomi'!J"&amp;4+15*$A65+4*$A65+11),0)+IF(Analyse!$E$116="X",INDIRECT("'DATA - økonomi'!J"&amp;4+15*$A65+4*$A65+12),0)+IF(Analyse!$E$117="X",INDIRECT("'DATA - økonomi'!J"&amp;4+15*$A65+4*$A65+13),0)+IF(Analyse!$E$129="X",INDIRECT("'DATA - økonomi'!J"&amp;4+15*$A65+4*$A65+14),0)</f>
        <v>0</v>
      </c>
      <c r="K65" s="42">
        <f ca="1">IF(Analyse!$E$3="X",INDIRECT("'DATA - økonomi'!K"&amp;4+15*$A65+4*$A65+0),0)+IF(Analyse!$E$4="X",INDIRECT("'DATA - økonomi'!K"&amp;4+15*$A65+4*$A65+1),0)+IF(Analyse!$E$104="X",INDIRECT("'DATA - økonomi'!K"&amp;4+15*$A65+4*$A65+2),0)+IF(Analyse!$E$105="X",INDIRECT("'DATA - økonomi'!K"&amp;4+15*$A65+4*$A65+3),0)+IF(Analyse!$E$106="X",INDIRECT("'DATA - økonomi'!K"&amp;4+15*$A65+4*$A65+4),0)+IF(Analyse!$E$107="X",INDIRECT("'DATA - økonomi'!K"&amp;4+15*$A65+4*$A65+5),0)+IF(Analyse!$E$108="X",INDIRECT("'DATA - økonomi'!K"&amp;4+15*$A65+4*$A65+6),0)+IF(Analyse!$E$109="X",INDIRECT("'DATA - økonomi'!K"&amp;4+15*$A65+4*$A65+7),0)+IF(Analyse!$E$110="X",INDIRECT("'DATA - økonomi'!K"&amp;4+15*$A65+4*$A65+8),0)+IF(Analyse!$E$111="X",INDIRECT("'DATA - økonomi'!K"&amp;4+15*$A65+4*$A65+9),0)+IF(Analyse!$E$112="X",INDIRECT("'DATA - økonomi'!K"&amp;4+15*$A65+4*$A65+10),0)+IF(Analyse!$E$115="X",INDIRECT("'DATA - økonomi'!K"&amp;4+15*$A65+4*$A65+11),0)+IF(Analyse!$E$116="X",INDIRECT("'DATA - økonomi'!K"&amp;4+15*$A65+4*$A65+12),0)+IF(Analyse!$E$117="X",INDIRECT("'DATA - økonomi'!K"&amp;4+15*$A65+4*$A65+13),0)+IF(Analyse!$E$129="X",INDIRECT("'DATA - økonomi'!K"&amp;4+15*$A65+4*$A65+14),0)</f>
        <v>0</v>
      </c>
      <c r="L65" s="42">
        <f ca="1">IF(Analyse!$E$3="X",INDIRECT("'DATA - økonomi'!L"&amp;4+15*$A65+4*$A65+0),0)+IF(Analyse!$E$4="X",INDIRECT("'DATA - økonomi'!L"&amp;4+15*$A65+4*$A65+1),0)+IF(Analyse!$E$104="X",INDIRECT("'DATA - økonomi'!L"&amp;4+15*$A65+4*$A65+2),0)+IF(Analyse!$E$105="X",INDIRECT("'DATA - økonomi'!L"&amp;4+15*$A65+4*$A65+3),0)+IF(Analyse!$E$106="X",INDIRECT("'DATA - økonomi'!L"&amp;4+15*$A65+4*$A65+4),0)+IF(Analyse!$E$107="X",INDIRECT("'DATA - økonomi'!L"&amp;4+15*$A65+4*$A65+5),0)+IF(Analyse!$E$108="X",INDIRECT("'DATA - økonomi'!L"&amp;4+15*$A65+4*$A65+6),0)+IF(Analyse!$E$109="X",INDIRECT("'DATA - økonomi'!L"&amp;4+15*$A65+4*$A65+7),0)+IF(Analyse!$E$110="X",INDIRECT("'DATA - økonomi'!L"&amp;4+15*$A65+4*$A65+8),0)+IF(Analyse!$E$111="X",INDIRECT("'DATA - økonomi'!L"&amp;4+15*$A65+4*$A65+9),0)+IF(Analyse!$E$112="X",INDIRECT("'DATA - økonomi'!L"&amp;4+15*$A65+4*$A65+10),0)+IF(Analyse!$E$115="X",INDIRECT("'DATA - økonomi'!L"&amp;4+15*$A65+4*$A65+11),0)+IF(Analyse!$E$116="X",INDIRECT("'DATA - økonomi'!L"&amp;4+15*$A65+4*$A65+12),0)+IF(Analyse!$E$117="X",INDIRECT("'DATA - økonomi'!L"&amp;4+15*$A65+4*$A65+13),0)+IF(Analyse!$E$129="X",INDIRECT("'DATA - økonomi'!L"&amp;4+15*$A65+4*$A65+14),0)</f>
        <v>0</v>
      </c>
      <c r="M65" s="42">
        <f ca="1">IF(Analyse!$E$3="X",INDIRECT("'DATA - økonomi'!M"&amp;4+15*$A65+4*$A65+0),0)+IF(Analyse!$E$4="X",INDIRECT("'DATA - økonomi'!M"&amp;4+15*$A65+4*$A65+1),0)+IF(Analyse!$E$104="X",INDIRECT("'DATA - økonomi'!M"&amp;4+15*$A65+4*$A65+2),0)+IF(Analyse!$E$105="X",INDIRECT("'DATA - økonomi'!M"&amp;4+15*$A65+4*$A65+3),0)+IF(Analyse!$E$106="X",INDIRECT("'DATA - økonomi'!M"&amp;4+15*$A65+4*$A65+4),0)+IF(Analyse!$E$107="X",INDIRECT("'DATA - økonomi'!M"&amp;4+15*$A65+4*$A65+5),0)+IF(Analyse!$E$108="X",INDIRECT("'DATA - økonomi'!M"&amp;4+15*$A65+4*$A65+6),0)+IF(Analyse!$E$109="X",INDIRECT("'DATA - økonomi'!M"&amp;4+15*$A65+4*$A65+7),0)+IF(Analyse!$E$110="X",INDIRECT("'DATA - økonomi'!M"&amp;4+15*$A65+4*$A65+8),0)+IF(Analyse!$E$111="X",INDIRECT("'DATA - økonomi'!M"&amp;4+15*$A65+4*$A65+9),0)+IF(Analyse!$E$112="X",INDIRECT("'DATA - økonomi'!M"&amp;4+15*$A65+4*$A65+10),0)+IF(Analyse!$E$115="X",INDIRECT("'DATA - økonomi'!M"&amp;4+15*$A65+4*$A65+11),0)+IF(Analyse!$E$116="X",INDIRECT("'DATA - økonomi'!M"&amp;4+15*$A65+4*$A65+12),0)+IF(Analyse!$E$117="X",INDIRECT("'DATA - økonomi'!M"&amp;4+15*$A65+4*$A65+13),0)+IF(Analyse!$E$129="X",INDIRECT("'DATA - økonomi'!M"&amp;4+15*$A65+4*$A65+14),0)</f>
        <v>0</v>
      </c>
      <c r="N65" s="38"/>
      <c r="O65" s="41" t="s">
        <v>73</v>
      </c>
      <c r="P65" s="42">
        <f ca="1">IF(Analyse!$E$3="X",INDIRECT("'DATA - økonomi'!P"&amp;4+15*$A65+4*$A65+0),0)+IF(Analyse!$E$4="X",INDIRECT("'DATA - økonomi'!P"&amp;4+15*$A65+4*$A65+1),0)+IF(Analyse!$E$104="X",INDIRECT("'DATA - økonomi'!P"&amp;4+15*$A65+4*$A65+2),0)+IF(Analyse!$E$105="X",INDIRECT("'DATA - økonomi'!P"&amp;4+15*$A65+4*$A65+3),0)+IF(Analyse!$E$106="X",INDIRECT("'DATA - økonomi'!P"&amp;4+15*$A65+4*$A65+4),0)+IF(Analyse!$E$107="X",INDIRECT("'DATA - økonomi'!P"&amp;4+15*$A65+4*$A65+5),0)+IF(Analyse!$E$108="X",INDIRECT("'DATA - økonomi'!P"&amp;4+15*$A65+4*$A65+6),0)+IF(Analyse!$E$109="X",INDIRECT("'DATA - økonomi'!P"&amp;4+15*$A65+4*$A65+7),0)+IF(Analyse!$E$110="X",INDIRECT("'DATA - økonomi'!P"&amp;4+15*$A65+4*$A65+8),0)+IF(Analyse!$E$111="X",INDIRECT("'DATA - økonomi'!P"&amp;4+15*$A65+4*$A65+9),0)+IF(Analyse!$E$112="X",INDIRECT("'DATA - økonomi'!P"&amp;4+15*$A65+4*$A65+10),0)+IF(Analyse!$E$115="X",INDIRECT("'DATA - økonomi'!P"&amp;4+15*$A65+4*$A65+11),0)+IF(Analyse!$E$116="X",INDIRECT("'DATA - økonomi'!P"&amp;4+15*$A65+4*$A65+12),0)+IF(Analyse!$E$117="X",INDIRECT("'DATA - økonomi'!P"&amp;4+15*$A65+4*$A65+13),0)+IF(Analyse!$E$129="X",INDIRECT("'DATA - økonomi'!P"&amp;4+15*$A65+4*$A65+14),0)</f>
        <v>0</v>
      </c>
      <c r="Q65" s="42">
        <f ca="1">IF(Analyse!$E$3="X",INDIRECT("'DATA - økonomi'!Q"&amp;4+15*$A65+4*$A65+0),0)+IF(Analyse!$E$4="X",INDIRECT("'DATA - økonomi'!Q"&amp;4+15*$A65+4*$A65+1),0)+IF(Analyse!$E$104="X",INDIRECT("'DATA - økonomi'!Q"&amp;4+15*$A65+4*$A65+2),0)+IF(Analyse!$E$105="X",INDIRECT("'DATA - økonomi'!Q"&amp;4+15*$A65+4*$A65+3),0)+IF(Analyse!$E$106="X",INDIRECT("'DATA - økonomi'!Q"&amp;4+15*$A65+4*$A65+4),0)+IF(Analyse!$E$107="X",INDIRECT("'DATA - økonomi'!Q"&amp;4+15*$A65+4*$A65+5),0)+IF(Analyse!$E$108="X",INDIRECT("'DATA - økonomi'!Q"&amp;4+15*$A65+4*$A65+6),0)+IF(Analyse!$E$109="X",INDIRECT("'DATA - økonomi'!Q"&amp;4+15*$A65+4*$A65+7),0)+IF(Analyse!$E$110="X",INDIRECT("'DATA - økonomi'!Q"&amp;4+15*$A65+4*$A65+8),0)+IF(Analyse!$E$111="X",INDIRECT("'DATA - økonomi'!Q"&amp;4+15*$A65+4*$A65+9),0)+IF(Analyse!$E$112="X",INDIRECT("'DATA - økonomi'!Q"&amp;4+15*$A65+4*$A65+10),0)+IF(Analyse!$E$115="X",INDIRECT("'DATA - økonomi'!Q"&amp;4+15*$A65+4*$A65+11),0)+IF(Analyse!$E$116="X",INDIRECT("'DATA - økonomi'!Q"&amp;4+15*$A65+4*$A65+12),0)+IF(Analyse!$E$117="X",INDIRECT("'DATA - økonomi'!Q"&amp;4+15*$A65+4*$A65+13),0)+IF(Analyse!$E$129="X",INDIRECT("'DATA - økonomi'!Q"&amp;4+15*$A65+4*$A65+14),0)</f>
        <v>0</v>
      </c>
      <c r="R65" s="42">
        <f ca="1">IF(Analyse!$E$3="X",INDIRECT("'DATA - økonomi'!R"&amp;4+15*$A65+4*$A65+0),0)+IF(Analyse!$E$4="X",INDIRECT("'DATA - økonomi'!R"&amp;4+15*$A65+4*$A65+1),0)+IF(Analyse!$E$104="X",INDIRECT("'DATA - økonomi'!R"&amp;4+15*$A65+4*$A65+2),0)+IF(Analyse!$E$105="X",INDIRECT("'DATA - økonomi'!R"&amp;4+15*$A65+4*$A65+3),0)+IF(Analyse!$E$106="X",INDIRECT("'DATA - økonomi'!R"&amp;4+15*$A65+4*$A65+4),0)+IF(Analyse!$E$107="X",INDIRECT("'DATA - økonomi'!R"&amp;4+15*$A65+4*$A65+5),0)+IF(Analyse!$E$108="X",INDIRECT("'DATA - økonomi'!R"&amp;4+15*$A65+4*$A65+6),0)+IF(Analyse!$E$109="X",INDIRECT("'DATA - økonomi'!R"&amp;4+15*$A65+4*$A65+7),0)+IF(Analyse!$E$110="X",INDIRECT("'DATA - økonomi'!R"&amp;4+15*$A65+4*$A65+8),0)+IF(Analyse!$E$111="X",INDIRECT("'DATA - økonomi'!R"&amp;4+15*$A65+4*$A65+9),0)+IF(Analyse!$E$112="X",INDIRECT("'DATA - økonomi'!R"&amp;4+15*$A65+4*$A65+10),0)+IF(Analyse!$E$115="X",INDIRECT("'DATA - økonomi'!R"&amp;4+15*$A65+4*$A65+11),0)+IF(Analyse!$E$116="X",INDIRECT("'DATA - økonomi'!R"&amp;4+15*$A65+4*$A65+12),0)+IF(Analyse!$E$117="X",INDIRECT("'DATA - økonomi'!R"&amp;4+15*$A65+4*$A65+13),0)+IF(Analyse!$E$129="X",INDIRECT("'DATA - økonomi'!R"&amp;4+15*$A65+4*$A65+14),0)</f>
        <v>0</v>
      </c>
      <c r="S65" s="42">
        <f ca="1">IF(Analyse!$E$3="X",INDIRECT("'DATA - økonomi'!S"&amp;4+15*$A65+4*$A65+0),0)+IF(Analyse!$E$4="X",INDIRECT("'DATA - økonomi'!S"&amp;4+15*$A65+4*$A65+1),0)+IF(Analyse!$E$104="X",INDIRECT("'DATA - økonomi'!S"&amp;4+15*$A65+4*$A65+2),0)+IF(Analyse!$E$105="X",INDIRECT("'DATA - økonomi'!S"&amp;4+15*$A65+4*$A65+3),0)+IF(Analyse!$E$106="X",INDIRECT("'DATA - økonomi'!S"&amp;4+15*$A65+4*$A65+4),0)+IF(Analyse!$E$107="X",INDIRECT("'DATA - økonomi'!S"&amp;4+15*$A65+4*$A65+5),0)+IF(Analyse!$E$108="X",INDIRECT("'DATA - økonomi'!S"&amp;4+15*$A65+4*$A65+6),0)+IF(Analyse!$E$109="X",INDIRECT("'DATA - økonomi'!S"&amp;4+15*$A65+4*$A65+7),0)+IF(Analyse!$E$110="X",INDIRECT("'DATA - økonomi'!S"&amp;4+15*$A65+4*$A65+8),0)+IF(Analyse!$E$111="X",INDIRECT("'DATA - økonomi'!S"&amp;4+15*$A65+4*$A65+9),0)+IF(Analyse!$E$112="X",INDIRECT("'DATA - økonomi'!S"&amp;4+15*$A65+4*$A65+10),0)+IF(Analyse!$E$115="X",INDIRECT("'DATA - økonomi'!S"&amp;4+15*$A65+4*$A65+11),0)+IF(Analyse!$E$116="X",INDIRECT("'DATA - økonomi'!S"&amp;4+15*$A65+4*$A65+12),0)+IF(Analyse!$E$117="X",INDIRECT("'DATA - økonomi'!S"&amp;4+15*$A65+4*$A65+13),0)+IF(Analyse!$E$129="X",INDIRECT("'DATA - økonomi'!S"&amp;4+15*$A65+4*$A65+14),0)</f>
        <v>0</v>
      </c>
      <c r="T65" s="42">
        <f ca="1">IF(Analyse!$E$3="X",INDIRECT("'DATA - økonomi'!T"&amp;4+15*$A65+4*$A65+0),0)+IF(Analyse!$E$4="X",INDIRECT("'DATA - økonomi'!T"&amp;4+15*$A65+4*$A65+1),0)+IF(Analyse!$E$104="X",INDIRECT("'DATA - økonomi'!T"&amp;4+15*$A65+4*$A65+2),0)+IF(Analyse!$E$105="X",INDIRECT("'DATA - økonomi'!T"&amp;4+15*$A65+4*$A65+3),0)+IF(Analyse!$E$106="X",INDIRECT("'DATA - økonomi'!T"&amp;4+15*$A65+4*$A65+4),0)+IF(Analyse!$E$107="X",INDIRECT("'DATA - økonomi'!T"&amp;4+15*$A65+4*$A65+5),0)+IF(Analyse!$E$108="X",INDIRECT("'DATA - økonomi'!T"&amp;4+15*$A65+4*$A65+6),0)+IF(Analyse!$E$109="X",INDIRECT("'DATA - økonomi'!T"&amp;4+15*$A65+4*$A65+7),0)+IF(Analyse!$E$110="X",INDIRECT("'DATA - økonomi'!T"&amp;4+15*$A65+4*$A65+8),0)+IF(Analyse!$E$111="X",INDIRECT("'DATA - økonomi'!T"&amp;4+15*$A65+4*$A65+9),0)+IF(Analyse!$E$112="X",INDIRECT("'DATA - økonomi'!T"&amp;4+15*$A65+4*$A65+10),0)+IF(Analyse!$E$115="X",INDIRECT("'DATA - økonomi'!T"&amp;4+15*$A65+4*$A65+11),0)+IF(Analyse!$E$116="X",INDIRECT("'DATA - økonomi'!T"&amp;4+15*$A65+4*$A65+12),0)+IF(Analyse!$E$117="X",INDIRECT("'DATA - økonomi'!T"&amp;4+15*$A65+4*$A65+13),0)+IF(Analyse!$E$129="X",INDIRECT("'DATA - økonomi'!T"&amp;4+15*$A65+4*$A65+14),0)</f>
        <v>0</v>
      </c>
      <c r="U65" s="42">
        <f ca="1">IF(Analyse!$E$3="X",INDIRECT("'DATA - økonomi'!U"&amp;4+15*$A65+4*$A65+0),0)+IF(Analyse!$E$4="X",INDIRECT("'DATA - økonomi'!U"&amp;4+15*$A65+4*$A65+1),0)+IF(Analyse!$E$104="X",INDIRECT("'DATA - økonomi'!U"&amp;4+15*$A65+4*$A65+2),0)+IF(Analyse!$E$105="X",INDIRECT("'DATA - økonomi'!U"&amp;4+15*$A65+4*$A65+3),0)+IF(Analyse!$E$106="X",INDIRECT("'DATA - økonomi'!U"&amp;4+15*$A65+4*$A65+4),0)+IF(Analyse!$E$107="X",INDIRECT("'DATA - økonomi'!U"&amp;4+15*$A65+4*$A65+5),0)+IF(Analyse!$E$108="X",INDIRECT("'DATA - økonomi'!U"&amp;4+15*$A65+4*$A65+6),0)+IF(Analyse!$E$109="X",INDIRECT("'DATA - økonomi'!U"&amp;4+15*$A65+4*$A65+7),0)+IF(Analyse!$E$110="X",INDIRECT("'DATA - økonomi'!U"&amp;4+15*$A65+4*$A65+8),0)+IF(Analyse!$E$111="X",INDIRECT("'DATA - økonomi'!U"&amp;4+15*$A65+4*$A65+9),0)+IF(Analyse!$E$112="X",INDIRECT("'DATA - økonomi'!U"&amp;4+15*$A65+4*$A65+10),0)+IF(Analyse!$E$115="X",INDIRECT("'DATA - økonomi'!U"&amp;4+15*$A65+4*$A65+11),0)+IF(Analyse!$E$116="X",INDIRECT("'DATA - økonomi'!U"&amp;4+15*$A65+4*$A65+12),0)+IF(Analyse!$E$117="X",INDIRECT("'DATA - økonomi'!U"&amp;4+15*$A65+4*$A65+13),0)+IF(Analyse!$E$129="X",INDIRECT("'DATA - økonomi'!U"&amp;4+15*$A65+4*$A65+14),0)</f>
        <v>0</v>
      </c>
      <c r="V65" s="42">
        <f ca="1">IF(Analyse!$E$3="X",INDIRECT("'DATA - økonomi'!V"&amp;4+15*$A65+4*$A65+0),0)+IF(Analyse!$E$4="X",INDIRECT("'DATA - økonomi'!V"&amp;4+15*$A65+4*$A65+1),0)+IF(Analyse!$E$104="X",INDIRECT("'DATA - økonomi'!V"&amp;4+15*$A65+4*$A65+2),0)+IF(Analyse!$E$105="X",INDIRECT("'DATA - økonomi'!V"&amp;4+15*$A65+4*$A65+3),0)+IF(Analyse!$E$106="X",INDIRECT("'DATA - økonomi'!V"&amp;4+15*$A65+4*$A65+4),0)+IF(Analyse!$E$107="X",INDIRECT("'DATA - økonomi'!V"&amp;4+15*$A65+4*$A65+5),0)+IF(Analyse!$E$108="X",INDIRECT("'DATA - økonomi'!V"&amp;4+15*$A65+4*$A65+6),0)+IF(Analyse!$E$109="X",INDIRECT("'DATA - økonomi'!V"&amp;4+15*$A65+4*$A65+7),0)+IF(Analyse!$E$110="X",INDIRECT("'DATA - økonomi'!V"&amp;4+15*$A65+4*$A65+8),0)+IF(Analyse!$E$111="X",INDIRECT("'DATA - økonomi'!V"&amp;4+15*$A65+4*$A65+9),0)+IF(Analyse!$E$112="X",INDIRECT("'DATA - økonomi'!V"&amp;4+15*$A65+4*$A65+10),0)+IF(Analyse!$E$115="X",INDIRECT("'DATA - økonomi'!V"&amp;4+15*$A65+4*$A65+11),0)+IF(Analyse!$E$116="X",INDIRECT("'DATA - økonomi'!V"&amp;4+15*$A65+4*$A65+12),0)+IF(Analyse!$E$117="X",INDIRECT("'DATA - økonomi'!V"&amp;4+15*$A65+4*$A65+13),0)+IF(Analyse!$E$129="X",INDIRECT("'DATA - økonomi'!V"&amp;4+15*$A65+4*$A65+14),0)</f>
        <v>0</v>
      </c>
      <c r="W65" s="42">
        <f ca="1">IF(Analyse!$E$3="X",INDIRECT("'DATA - økonomi'!W"&amp;4+15*$A65+4*$A65+0),0)+IF(Analyse!$E$4="X",INDIRECT("'DATA - økonomi'!W"&amp;4+15*$A65+4*$A65+1),0)+IF(Analyse!$E$104="X",INDIRECT("'DATA - økonomi'!W"&amp;4+15*$A65+4*$A65+2),0)+IF(Analyse!$E$105="X",INDIRECT("'DATA - økonomi'!W"&amp;4+15*$A65+4*$A65+3),0)+IF(Analyse!$E$106="X",INDIRECT("'DATA - økonomi'!W"&amp;4+15*$A65+4*$A65+4),0)+IF(Analyse!$E$107="X",INDIRECT("'DATA - økonomi'!W"&amp;4+15*$A65+4*$A65+5),0)+IF(Analyse!$E$108="X",INDIRECT("'DATA - økonomi'!W"&amp;4+15*$A65+4*$A65+6),0)+IF(Analyse!$E$109="X",INDIRECT("'DATA - økonomi'!W"&amp;4+15*$A65+4*$A65+7),0)+IF(Analyse!$E$110="X",INDIRECT("'DATA - økonomi'!W"&amp;4+15*$A65+4*$A65+8),0)+IF(Analyse!$E$111="X",INDIRECT("'DATA - økonomi'!W"&amp;4+15*$A65+4*$A65+9),0)+IF(Analyse!$E$112="X",INDIRECT("'DATA - økonomi'!W"&amp;4+15*$A65+4*$A65+10),0)+IF(Analyse!$E$115="X",INDIRECT("'DATA - økonomi'!W"&amp;4+15*$A65+4*$A65+11),0)+IF(Analyse!$E$116="X",INDIRECT("'DATA - økonomi'!W"&amp;4+15*$A65+4*$A65+12),0)+IF(Analyse!$E$117="X",INDIRECT("'DATA - økonomi'!W"&amp;4+15*$A65+4*$A65+13),0)+IF(Analyse!$E$129="X",INDIRECT("'DATA - økonomi'!W"&amp;4+15*$A65+4*$A65+14),0)</f>
        <v>0</v>
      </c>
      <c r="X65" s="42">
        <f ca="1">IF(Analyse!$E$3="X",INDIRECT("'DATA - økonomi'!X"&amp;4+15*$A65+4*$A65+0),0)+IF(Analyse!$E$4="X",INDIRECT("'DATA - økonomi'!X"&amp;4+15*$A65+4*$A65+1),0)+IF(Analyse!$E$104="X",INDIRECT("'DATA - økonomi'!X"&amp;4+15*$A65+4*$A65+2),0)+IF(Analyse!$E$105="X",INDIRECT("'DATA - økonomi'!X"&amp;4+15*$A65+4*$A65+3),0)+IF(Analyse!$E$106="X",INDIRECT("'DATA - økonomi'!X"&amp;4+15*$A65+4*$A65+4),0)+IF(Analyse!$E$107="X",INDIRECT("'DATA - økonomi'!X"&amp;4+15*$A65+4*$A65+5),0)+IF(Analyse!$E$108="X",INDIRECT("'DATA - økonomi'!X"&amp;4+15*$A65+4*$A65+6),0)+IF(Analyse!$E$109="X",INDIRECT("'DATA - økonomi'!X"&amp;4+15*$A65+4*$A65+7),0)+IF(Analyse!$E$110="X",INDIRECT("'DATA - økonomi'!X"&amp;4+15*$A65+4*$A65+8),0)+IF(Analyse!$E$111="X",INDIRECT("'DATA - økonomi'!X"&amp;4+15*$A65+4*$A65+9),0)+IF(Analyse!$E$112="X",INDIRECT("'DATA - økonomi'!X"&amp;4+15*$A65+4*$A65+10),0)+IF(Analyse!$E$115="X",INDIRECT("'DATA - økonomi'!X"&amp;4+15*$A65+4*$A65+11),0)+IF(Analyse!$E$116="X",INDIRECT("'DATA - økonomi'!X"&amp;4+15*$A65+4*$A65+12),0)+IF(Analyse!$E$117="X",INDIRECT("'DATA - økonomi'!X"&amp;4+15*$A65+4*$A65+13),0)+IF(Analyse!$E$129="X",INDIRECT("'DATA - økonomi'!X"&amp;4+15*$A65+4*$A65+14),0)</f>
        <v>0</v>
      </c>
      <c r="Y65" s="42">
        <f ca="1">IF(Analyse!$E$3="X",INDIRECT("'DATA - økonomi'!Y"&amp;4+15*$A65+4*$A65+0),0)+IF(Analyse!$E$4="X",INDIRECT("'DATA - økonomi'!Y"&amp;4+15*$A65+4*$A65+1),0)+IF(Analyse!$E$104="X",INDIRECT("'DATA - økonomi'!Y"&amp;4+15*$A65+4*$A65+2),0)+IF(Analyse!$E$105="X",INDIRECT("'DATA - økonomi'!Y"&amp;4+15*$A65+4*$A65+3),0)+IF(Analyse!$E$106="X",INDIRECT("'DATA - økonomi'!Y"&amp;4+15*$A65+4*$A65+4),0)+IF(Analyse!$E$107="X",INDIRECT("'DATA - økonomi'!Y"&amp;4+15*$A65+4*$A65+5),0)+IF(Analyse!$E$108="X",INDIRECT("'DATA - økonomi'!Y"&amp;4+15*$A65+4*$A65+6),0)+IF(Analyse!$E$109="X",INDIRECT("'DATA - økonomi'!Y"&amp;4+15*$A65+4*$A65+7),0)+IF(Analyse!$E$110="X",INDIRECT("'DATA - økonomi'!Y"&amp;4+15*$A65+4*$A65+8),0)+IF(Analyse!$E$111="X",INDIRECT("'DATA - økonomi'!Y"&amp;4+15*$A65+4*$A65+9),0)+IF(Analyse!$E$112="X",INDIRECT("'DATA - økonomi'!Y"&amp;4+15*$A65+4*$A65+10),0)+IF(Analyse!$E$115="X",INDIRECT("'DATA - økonomi'!Y"&amp;4+15*$A65+4*$A65+11),0)+IF(Analyse!$E$116="X",INDIRECT("'DATA - økonomi'!Y"&amp;4+15*$A65+4*$A65+12),0)+IF(Analyse!$E$117="X",INDIRECT("'DATA - økonomi'!Y"&amp;4+15*$A65+4*$A65+13),0)+IF(Analyse!$E$129="X",INDIRECT("'DATA - økonomi'!Y"&amp;4+15*$A65+4*$A65+14),0)</f>
        <v>0</v>
      </c>
      <c r="Z65" s="42">
        <f ca="1">IF(Analyse!$E$3="X",INDIRECT("'DATA - økonomi'!Z"&amp;4+15*$A65+4*$A65+0),0)+IF(Analyse!$E$4="X",INDIRECT("'DATA - økonomi'!Z"&amp;4+15*$A65+4*$A65+1),0)+IF(Analyse!$E$104="X",INDIRECT("'DATA - økonomi'!Z"&amp;4+15*$A65+4*$A65+2),0)+IF(Analyse!$E$105="X",INDIRECT("'DATA - økonomi'!Z"&amp;4+15*$A65+4*$A65+3),0)+IF(Analyse!$E$106="X",INDIRECT("'DATA - økonomi'!Z"&amp;4+15*$A65+4*$A65+4),0)+IF(Analyse!$E$107="X",INDIRECT("'DATA - økonomi'!Z"&amp;4+15*$A65+4*$A65+5),0)+IF(Analyse!$E$108="X",INDIRECT("'DATA - økonomi'!Z"&amp;4+15*$A65+4*$A65+6),0)+IF(Analyse!$E$109="X",INDIRECT("'DATA - økonomi'!Z"&amp;4+15*$A65+4*$A65+7),0)+IF(Analyse!$E$110="X",INDIRECT("'DATA - økonomi'!Z"&amp;4+15*$A65+4*$A65+8),0)+IF(Analyse!$E$111="X",INDIRECT("'DATA - økonomi'!Z"&amp;4+15*$A65+4*$A65+9),0)+IF(Analyse!$E$112="X",INDIRECT("'DATA - økonomi'!Z"&amp;4+15*$A65+4*$A65+10),0)+IF(Analyse!$E$115="X",INDIRECT("'DATA - økonomi'!Z"&amp;4+15*$A65+4*$A65+11),0)+IF(Analyse!$E$116="X",INDIRECT("'DATA - økonomi'!Z"&amp;4+15*$A65+4*$A65+12),0)+IF(Analyse!$E$117="X",INDIRECT("'DATA - økonomi'!Z"&amp;4+15*$A65+4*$A65+13),0)+IF(Analyse!$E$129="X",INDIRECT("'DATA - økonomi'!Z"&amp;4+15*$A65+4*$A65+14),0)</f>
        <v>0</v>
      </c>
      <c r="AA65" s="36"/>
      <c r="AB65" s="41" t="s">
        <v>73</v>
      </c>
      <c r="AC65" s="42">
        <f ca="1">IF(Analyse!$E$3="X",INDIRECT("'DATA - økonomi'!AC"&amp;4+15*$A65+4*$A65+0),0)+IF(Analyse!$E$4="X",INDIRECT("'DATA - økonomi'!AC"&amp;4+15*$A65+4*$A65+1),0)+IF(Analyse!$E$104="X",INDIRECT("'DATA - økonomi'!AC"&amp;4+15*$A65+4*$A65+2),0)+IF(Analyse!$E$105="X",INDIRECT("'DATA - økonomi'!AC"&amp;4+15*$A65+4*$A65+3),0)+IF(Analyse!$E$106="X",INDIRECT("'DATA - økonomi'!AC"&amp;4+15*$A65+4*$A65+4),0)+IF(Analyse!$E$107="X",INDIRECT("'DATA - økonomi'!AC"&amp;4+15*$A65+4*$A65+5),0)+IF(Analyse!$E$108="X",INDIRECT("'DATA - økonomi'!AC"&amp;4+15*$A65+4*$A65+6),0)+IF(Analyse!$E$109="X",INDIRECT("'DATA - økonomi'!AC"&amp;4+15*$A65+4*$A65+7),0)+IF(Analyse!$E$110="X",INDIRECT("'DATA - økonomi'!AC"&amp;4+15*$A65+4*$A65+8),0)+IF(Analyse!$E$111="X",INDIRECT("'DATA - økonomi'!AC"&amp;4+15*$A65+4*$A65+9),0)+IF(Analyse!$E$112="X",INDIRECT("'DATA - økonomi'!AC"&amp;4+15*$A65+4*$A65+10),0)+IF(Analyse!$E$115="X",INDIRECT("'DATA - økonomi'!AC"&amp;4+15*$A65+4*$A65+11),0)+IF(Analyse!$E$116="X",INDIRECT("'DATA - økonomi'!AC"&amp;4+15*$A65+4*$A65+12),0)+IF(Analyse!$E$117="X",INDIRECT("'DATA - økonomi'!AC"&amp;4+15*$A65+4*$A65+13),0)+IF(Analyse!$E$129="X",INDIRECT("'DATA - økonomi'!AC"&amp;4+15*$A65+4*$A65+14),0)</f>
        <v>0</v>
      </c>
      <c r="AD65" s="42">
        <f ca="1">IF(Analyse!$E$3="X",INDIRECT("'DATA - økonomi'!AD"&amp;4+15*$A65+4*$A65+0),0)+IF(Analyse!$E$4="X",INDIRECT("'DATA - økonomi'!AD"&amp;4+15*$A65+4*$A65+1),0)+IF(Analyse!$E$104="X",INDIRECT("'DATA - økonomi'!AD"&amp;4+15*$A65+4*$A65+2),0)+IF(Analyse!$E$105="X",INDIRECT("'DATA - økonomi'!AD"&amp;4+15*$A65+4*$A65+3),0)+IF(Analyse!$E$106="X",INDIRECT("'DATA - økonomi'!AD"&amp;4+15*$A65+4*$A65+4),0)+IF(Analyse!$E$107="X",INDIRECT("'DATA - økonomi'!AD"&amp;4+15*$A65+4*$A65+5),0)+IF(Analyse!$E$108="X",INDIRECT("'DATA - økonomi'!AD"&amp;4+15*$A65+4*$A65+6),0)+IF(Analyse!$E$109="X",INDIRECT("'DATA - økonomi'!AD"&amp;4+15*$A65+4*$A65+7),0)+IF(Analyse!$E$110="X",INDIRECT("'DATA - økonomi'!AD"&amp;4+15*$A65+4*$A65+8),0)+IF(Analyse!$E$111="X",INDIRECT("'DATA - økonomi'!AD"&amp;4+15*$A65+4*$A65+9),0)+IF(Analyse!$E$112="X",INDIRECT("'DATA - økonomi'!AD"&amp;4+15*$A65+4*$A65+10),0)+IF(Analyse!$E$115="X",INDIRECT("'DATA - økonomi'!AD"&amp;4+15*$A65+4*$A65+11),0)+IF(Analyse!$E$116="X",INDIRECT("'DATA - økonomi'!AD"&amp;4+15*$A65+4*$A65+12),0)+IF(Analyse!$E$117="X",INDIRECT("'DATA - økonomi'!AD"&amp;4+15*$A65+4*$A65+13),0)+IF(Analyse!$E$129="X",INDIRECT("'DATA - økonomi'!AD"&amp;4+15*$A65+4*$A65+14),0)</f>
        <v>0</v>
      </c>
      <c r="AE65" s="42">
        <f ca="1">IF(Analyse!$E$3="X",INDIRECT("'DATA - økonomi'!AE"&amp;4+15*$A65+4*$A65+0),0)+IF(Analyse!$E$4="X",INDIRECT("'DATA - økonomi'!AE"&amp;4+15*$A65+4*$A65+1),0)+IF(Analyse!$E$104="X",INDIRECT("'DATA - økonomi'!AE"&amp;4+15*$A65+4*$A65+2),0)+IF(Analyse!$E$105="X",INDIRECT("'DATA - økonomi'!AE"&amp;4+15*$A65+4*$A65+3),0)+IF(Analyse!$E$106="X",INDIRECT("'DATA - økonomi'!AE"&amp;4+15*$A65+4*$A65+4),0)+IF(Analyse!$E$107="X",INDIRECT("'DATA - økonomi'!AE"&amp;4+15*$A65+4*$A65+5),0)+IF(Analyse!$E$108="X",INDIRECT("'DATA - økonomi'!AE"&amp;4+15*$A65+4*$A65+6),0)+IF(Analyse!$E$109="X",INDIRECT("'DATA - økonomi'!AE"&amp;4+15*$A65+4*$A65+7),0)+IF(Analyse!$E$110="X",INDIRECT("'DATA - økonomi'!AE"&amp;4+15*$A65+4*$A65+8),0)+IF(Analyse!$E$111="X",INDIRECT("'DATA - økonomi'!AE"&amp;4+15*$A65+4*$A65+9),0)+IF(Analyse!$E$112="X",INDIRECT("'DATA - økonomi'!AE"&amp;4+15*$A65+4*$A65+10),0)+IF(Analyse!$E$115="X",INDIRECT("'DATA - økonomi'!AE"&amp;4+15*$A65+4*$A65+11),0)+IF(Analyse!$E$116="X",INDIRECT("'DATA - økonomi'!AE"&amp;4+15*$A65+4*$A65+12),0)+IF(Analyse!$E$117="X",INDIRECT("'DATA - økonomi'!AE"&amp;4+15*$A65+4*$A65+13),0)+IF(Analyse!$E$129="X",INDIRECT("'DATA - økonomi'!AE"&amp;4+15*$A65+4*$A65+14),0)</f>
        <v>0</v>
      </c>
      <c r="AF65" s="42">
        <f ca="1">IF(Analyse!$E$3="X",INDIRECT("'DATA - økonomi'!AF"&amp;4+15*$A65+4*$A65+0),0)+IF(Analyse!$E$4="X",INDIRECT("'DATA - økonomi'!AF"&amp;4+15*$A65+4*$A65+1),0)+IF(Analyse!$E$104="X",INDIRECT("'DATA - økonomi'!AF"&amp;4+15*$A65+4*$A65+2),0)+IF(Analyse!$E$105="X",INDIRECT("'DATA - økonomi'!AF"&amp;4+15*$A65+4*$A65+3),0)+IF(Analyse!$E$106="X",INDIRECT("'DATA - økonomi'!AF"&amp;4+15*$A65+4*$A65+4),0)+IF(Analyse!$E$107="X",INDIRECT("'DATA - økonomi'!AF"&amp;4+15*$A65+4*$A65+5),0)+IF(Analyse!$E$108="X",INDIRECT("'DATA - økonomi'!AF"&amp;4+15*$A65+4*$A65+6),0)+IF(Analyse!$E$109="X",INDIRECT("'DATA - økonomi'!AF"&amp;4+15*$A65+4*$A65+7),0)+IF(Analyse!$E$110="X",INDIRECT("'DATA - økonomi'!AF"&amp;4+15*$A65+4*$A65+8),0)+IF(Analyse!$E$111="X",INDIRECT("'DATA - økonomi'!AF"&amp;4+15*$A65+4*$A65+9),0)+IF(Analyse!$E$112="X",INDIRECT("'DATA - økonomi'!AF"&amp;4+15*$A65+4*$A65+10),0)+IF(Analyse!$E$115="X",INDIRECT("'DATA - økonomi'!AF"&amp;4+15*$A65+4*$A65+11),0)+IF(Analyse!$E$116="X",INDIRECT("'DATA - økonomi'!AF"&amp;4+15*$A65+4*$A65+12),0)+IF(Analyse!$E$117="X",INDIRECT("'DATA - økonomi'!AF"&amp;4+15*$A65+4*$A65+13),0)+IF(Analyse!$E$129="X",INDIRECT("'DATA - økonomi'!AF"&amp;4+15*$A65+4*$A65+14),0)</f>
        <v>0</v>
      </c>
      <c r="AG65" s="42">
        <f ca="1">IF(Analyse!$E$3="X",INDIRECT("'DATA - økonomi'!AG"&amp;4+15*$A65+4*$A65+0),0)+IF(Analyse!$E$4="X",INDIRECT("'DATA - økonomi'!AG"&amp;4+15*$A65+4*$A65+1),0)+IF(Analyse!$E$104="X",INDIRECT("'DATA - økonomi'!AG"&amp;4+15*$A65+4*$A65+2),0)+IF(Analyse!$E$105="X",INDIRECT("'DATA - økonomi'!AG"&amp;4+15*$A65+4*$A65+3),0)+IF(Analyse!$E$106="X",INDIRECT("'DATA - økonomi'!AG"&amp;4+15*$A65+4*$A65+4),0)+IF(Analyse!$E$107="X",INDIRECT("'DATA - økonomi'!AG"&amp;4+15*$A65+4*$A65+5),0)+IF(Analyse!$E$108="X",INDIRECT("'DATA - økonomi'!AG"&amp;4+15*$A65+4*$A65+6),0)+IF(Analyse!$E$109="X",INDIRECT("'DATA - økonomi'!AG"&amp;4+15*$A65+4*$A65+7),0)+IF(Analyse!$E$110="X",INDIRECT("'DATA - økonomi'!AG"&amp;4+15*$A65+4*$A65+8),0)+IF(Analyse!$E$111="X",INDIRECT("'DATA - økonomi'!AG"&amp;4+15*$A65+4*$A65+9),0)+IF(Analyse!$E$112="X",INDIRECT("'DATA - økonomi'!AG"&amp;4+15*$A65+4*$A65+10),0)+IF(Analyse!$E$115="X",INDIRECT("'DATA - økonomi'!AG"&amp;4+15*$A65+4*$A65+11),0)+IF(Analyse!$E$116="X",INDIRECT("'DATA - økonomi'!AG"&amp;4+15*$A65+4*$A65+12),0)+IF(Analyse!$E$117="X",INDIRECT("'DATA - økonomi'!AG"&amp;4+15*$A65+4*$A65+13),0)+IF(Analyse!$E$129="X",INDIRECT("'DATA - økonomi'!AG"&amp;4+15*$A65+4*$A65+14),0)</f>
        <v>0</v>
      </c>
      <c r="AH65" s="42">
        <f ca="1">IF(Analyse!$E$3="X",INDIRECT("'DATA - økonomi'!AH"&amp;4+15*$A65+4*$A65+0),0)+IF(Analyse!$E$4="X",INDIRECT("'DATA - økonomi'!AH"&amp;4+15*$A65+4*$A65+1),0)+IF(Analyse!$E$104="X",INDIRECT("'DATA - økonomi'!AH"&amp;4+15*$A65+4*$A65+2),0)+IF(Analyse!$E$105="X",INDIRECT("'DATA - økonomi'!AH"&amp;4+15*$A65+4*$A65+3),0)+IF(Analyse!$E$106="X",INDIRECT("'DATA - økonomi'!AH"&amp;4+15*$A65+4*$A65+4),0)+IF(Analyse!$E$107="X",INDIRECT("'DATA - økonomi'!AH"&amp;4+15*$A65+4*$A65+5),0)+IF(Analyse!$E$108="X",INDIRECT("'DATA - økonomi'!AH"&amp;4+15*$A65+4*$A65+6),0)+IF(Analyse!$E$109="X",INDIRECT("'DATA - økonomi'!AH"&amp;4+15*$A65+4*$A65+7),0)+IF(Analyse!$E$110="X",INDIRECT("'DATA - økonomi'!AH"&amp;4+15*$A65+4*$A65+8),0)+IF(Analyse!$E$111="X",INDIRECT("'DATA - økonomi'!AH"&amp;4+15*$A65+4*$A65+9),0)+IF(Analyse!$E$112="X",INDIRECT("'DATA - økonomi'!AH"&amp;4+15*$A65+4*$A65+10),0)+IF(Analyse!$E$115="X",INDIRECT("'DATA - økonomi'!AH"&amp;4+15*$A65+4*$A65+11),0)+IF(Analyse!$E$116="X",INDIRECT("'DATA - økonomi'!AH"&amp;4+15*$A65+4*$A65+12),0)+IF(Analyse!$E$117="X",INDIRECT("'DATA - økonomi'!AH"&amp;4+15*$A65+4*$A65+13),0)+IF(Analyse!$E$129="X",INDIRECT("'DATA - økonomi'!AH"&amp;4+15*$A65+4*$A65+14),0)</f>
        <v>0</v>
      </c>
      <c r="AI65" s="42">
        <f ca="1">IF(Analyse!$E$3="X",INDIRECT("'DATA - økonomi'!AI"&amp;4+15*$A65+4*$A65+0),0)+IF(Analyse!$E$4="X",INDIRECT("'DATA - økonomi'!AI"&amp;4+15*$A65+4*$A65+1),0)+IF(Analyse!$E$104="X",INDIRECT("'DATA - økonomi'!AI"&amp;4+15*$A65+4*$A65+2),0)+IF(Analyse!$E$105="X",INDIRECT("'DATA - økonomi'!AI"&amp;4+15*$A65+4*$A65+3),0)+IF(Analyse!$E$106="X",INDIRECT("'DATA - økonomi'!AI"&amp;4+15*$A65+4*$A65+4),0)+IF(Analyse!$E$107="X",INDIRECT("'DATA - økonomi'!AI"&amp;4+15*$A65+4*$A65+5),0)+IF(Analyse!$E$108="X",INDIRECT("'DATA - økonomi'!AI"&amp;4+15*$A65+4*$A65+6),0)+IF(Analyse!$E$109="X",INDIRECT("'DATA - økonomi'!AI"&amp;4+15*$A65+4*$A65+7),0)+IF(Analyse!$E$110="X",INDIRECT("'DATA - økonomi'!AI"&amp;4+15*$A65+4*$A65+8),0)+IF(Analyse!$E$111="X",INDIRECT("'DATA - økonomi'!AI"&amp;4+15*$A65+4*$A65+9),0)+IF(Analyse!$E$112="X",INDIRECT("'DATA - økonomi'!AI"&amp;4+15*$A65+4*$A65+10),0)+IF(Analyse!$E$115="X",INDIRECT("'DATA - økonomi'!AI"&amp;4+15*$A65+4*$A65+11),0)+IF(Analyse!$E$116="X",INDIRECT("'DATA - økonomi'!AI"&amp;4+15*$A65+4*$A65+12),0)+IF(Analyse!$E$117="X",INDIRECT("'DATA - økonomi'!AI"&amp;4+15*$A65+4*$A65+13),0)+IF(Analyse!$E$129="X",INDIRECT("'DATA - økonomi'!AI"&amp;4+15*$A65+4*$A65+14),0)</f>
        <v>0</v>
      </c>
      <c r="AJ65" s="42">
        <f ca="1">IF(Analyse!$E$3="X",INDIRECT("'DATA - økonomi'!AJ"&amp;4+15*$A65+4*$A65+0),0)+IF(Analyse!$E$4="X",INDIRECT("'DATA - økonomi'!AJ"&amp;4+15*$A65+4*$A65+1),0)+IF(Analyse!$E$104="X",INDIRECT("'DATA - økonomi'!AJ"&amp;4+15*$A65+4*$A65+2),0)+IF(Analyse!$E$105="X",INDIRECT("'DATA - økonomi'!AJ"&amp;4+15*$A65+4*$A65+3),0)+IF(Analyse!$E$106="X",INDIRECT("'DATA - økonomi'!AJ"&amp;4+15*$A65+4*$A65+4),0)+IF(Analyse!$E$107="X",INDIRECT("'DATA - økonomi'!AJ"&amp;4+15*$A65+4*$A65+5),0)+IF(Analyse!$E$108="X",INDIRECT("'DATA - økonomi'!AJ"&amp;4+15*$A65+4*$A65+6),0)+IF(Analyse!$E$109="X",INDIRECT("'DATA - økonomi'!AJ"&amp;4+15*$A65+4*$A65+7),0)+IF(Analyse!$E$110="X",INDIRECT("'DATA - økonomi'!AJ"&amp;4+15*$A65+4*$A65+8),0)+IF(Analyse!$E$111="X",INDIRECT("'DATA - økonomi'!AJ"&amp;4+15*$A65+4*$A65+9),0)+IF(Analyse!$E$112="X",INDIRECT("'DATA - økonomi'!AJ"&amp;4+15*$A65+4*$A65+10),0)+IF(Analyse!$E$115="X",INDIRECT("'DATA - økonomi'!AJ"&amp;4+15*$A65+4*$A65+11),0)+IF(Analyse!$E$116="X",INDIRECT("'DATA - økonomi'!AJ"&amp;4+15*$A65+4*$A65+12),0)+IF(Analyse!$E$117="X",INDIRECT("'DATA - økonomi'!AJ"&amp;4+15*$A65+4*$A65+13),0)+IF(Analyse!$E$129="X",INDIRECT("'DATA - økonomi'!AJ"&amp;4+15*$A65+4*$A65+14),0)</f>
        <v>0</v>
      </c>
      <c r="AK65" s="42">
        <f ca="1">IF(Analyse!$E$3="X",INDIRECT("'DATA - økonomi'!AK"&amp;4+15*$A65+4*$A65+0),0)+IF(Analyse!$E$4="X",INDIRECT("'DATA - økonomi'!AK"&amp;4+15*$A65+4*$A65+1),0)+IF(Analyse!$E$104="X",INDIRECT("'DATA - økonomi'!AK"&amp;4+15*$A65+4*$A65+2),0)+IF(Analyse!$E$105="X",INDIRECT("'DATA - økonomi'!AK"&amp;4+15*$A65+4*$A65+3),0)+IF(Analyse!$E$106="X",INDIRECT("'DATA - økonomi'!AK"&amp;4+15*$A65+4*$A65+4),0)+IF(Analyse!$E$107="X",INDIRECT("'DATA - økonomi'!AK"&amp;4+15*$A65+4*$A65+5),0)+IF(Analyse!$E$108="X",INDIRECT("'DATA - økonomi'!AK"&amp;4+15*$A65+4*$A65+6),0)+IF(Analyse!$E$109="X",INDIRECT("'DATA - økonomi'!AK"&amp;4+15*$A65+4*$A65+7),0)+IF(Analyse!$E$110="X",INDIRECT("'DATA - økonomi'!AK"&amp;4+15*$A65+4*$A65+8),0)+IF(Analyse!$E$111="X",INDIRECT("'DATA - økonomi'!AK"&amp;4+15*$A65+4*$A65+9),0)+IF(Analyse!$E$112="X",INDIRECT("'DATA - økonomi'!AK"&amp;4+15*$A65+4*$A65+10),0)+IF(Analyse!$E$115="X",INDIRECT("'DATA - økonomi'!AK"&amp;4+15*$A65+4*$A65+11),0)+IF(Analyse!$E$116="X",INDIRECT("'DATA - økonomi'!AK"&amp;4+15*$A65+4*$A65+12),0)+IF(Analyse!$E$117="X",INDIRECT("'DATA - økonomi'!AK"&amp;4+15*$A65+4*$A65+13),0)+IF(Analyse!$E$129="X",INDIRECT("'DATA - økonomi'!AK"&amp;4+15*$A65+4*$A65+14),0)</f>
        <v>0</v>
      </c>
      <c r="AL65" s="42">
        <f ca="1">IF(Analyse!$E$3="X",INDIRECT("'DATA - økonomi'!AL"&amp;4+15*$A65+4*$A65+0),0)+IF(Analyse!$E$4="X",INDIRECT("'DATA - økonomi'!AL"&amp;4+15*$A65+4*$A65+1),0)+IF(Analyse!$E$104="X",INDIRECT("'DATA - økonomi'!AL"&amp;4+15*$A65+4*$A65+2),0)+IF(Analyse!$E$105="X",INDIRECT("'DATA - økonomi'!AL"&amp;4+15*$A65+4*$A65+3),0)+IF(Analyse!$E$106="X",INDIRECT("'DATA - økonomi'!AL"&amp;4+15*$A65+4*$A65+4),0)+IF(Analyse!$E$107="X",INDIRECT("'DATA - økonomi'!AL"&amp;4+15*$A65+4*$A65+5),0)+IF(Analyse!$E$108="X",INDIRECT("'DATA - økonomi'!AL"&amp;4+15*$A65+4*$A65+6),0)+IF(Analyse!$E$109="X",INDIRECT("'DATA - økonomi'!AL"&amp;4+15*$A65+4*$A65+7),0)+IF(Analyse!$E$110="X",INDIRECT("'DATA - økonomi'!AL"&amp;4+15*$A65+4*$A65+8),0)+IF(Analyse!$E$111="X",INDIRECT("'DATA - økonomi'!AL"&amp;4+15*$A65+4*$A65+9),0)+IF(Analyse!$E$112="X",INDIRECT("'DATA - økonomi'!AL"&amp;4+15*$A65+4*$A65+10),0)+IF(Analyse!$E$115="X",INDIRECT("'DATA - økonomi'!AL"&amp;4+15*$A65+4*$A65+11),0)+IF(Analyse!$E$116="X",INDIRECT("'DATA - økonomi'!AL"&amp;4+15*$A65+4*$A65+12),0)+IF(Analyse!$E$117="X",INDIRECT("'DATA - økonomi'!AL"&amp;4+15*$A65+4*$A65+13),0)+IF(Analyse!$E$129="X",INDIRECT("'DATA - økonomi'!AL"&amp;4+15*$A65+4*$A65+14),0)</f>
        <v>0</v>
      </c>
      <c r="AM65" s="36"/>
      <c r="AN65" s="41" t="s">
        <v>73</v>
      </c>
      <c r="AO65" s="42">
        <f t="shared" ca="1" si="10"/>
        <v>18966.75</v>
      </c>
      <c r="AP65" s="42">
        <f t="shared" ca="1" si="11"/>
        <v>18819.714</v>
      </c>
      <c r="AQ65" s="42">
        <f t="shared" ca="1" si="12"/>
        <v>18966.75</v>
      </c>
      <c r="AR65" s="42">
        <f t="shared" ca="1" si="13"/>
        <v>18819.714</v>
      </c>
      <c r="AS65" s="42">
        <f t="shared" ca="1" si="14"/>
        <v>18943.8</v>
      </c>
      <c r="AT65" s="42">
        <f t="shared" ca="1" si="15"/>
        <v>19067.827999999998</v>
      </c>
      <c r="AU65" s="42">
        <f t="shared" ca="1" si="16"/>
        <v>19124.490000000002</v>
      </c>
      <c r="AV65" s="42">
        <f t="shared" ca="1" si="17"/>
        <v>18866.848000000002</v>
      </c>
      <c r="AW65" s="42">
        <f t="shared" ca="1" si="18"/>
        <v>18872.738000000001</v>
      </c>
      <c r="AX65" s="42">
        <f t="shared" ca="1" si="19"/>
        <v>18821.292000000001</v>
      </c>
      <c r="AY65" s="36"/>
    </row>
    <row r="66" spans="1:51" x14ac:dyDescent="0.25">
      <c r="A66" s="38">
        <v>62</v>
      </c>
      <c r="B66" s="41" t="s">
        <v>74</v>
      </c>
      <c r="C66" s="42">
        <f ca="1">IF(Analyse!$E$3="X",INDIRECT("'DATA - økonomi'!C"&amp;4+15*$A66+4*$A66+0),0)+IF(Analyse!$E$4="X",INDIRECT("'DATA - økonomi'!C"&amp;4+15*$A66+4*$A66+1),0)+IF(Analyse!$E$104="X",INDIRECT("'DATA - økonomi'!C"&amp;4+15*$A66+4*$A66+2),0)+IF(Analyse!$E$105="X",INDIRECT("'DATA - økonomi'!C"&amp;4+15*$A66+4*$A66+3),0)+IF(Analyse!$E$106="X",INDIRECT("'DATA - økonomi'!C"&amp;4+15*$A66+4*$A66+4),0)+IF(Analyse!$E$107="X",INDIRECT("'DATA - økonomi'!C"&amp;4+15*$A66+4*$A66+5),0)+IF(Analyse!$E$108="X",INDIRECT("'DATA - økonomi'!C"&amp;4+15*$A66+4*$A66+6),0)+IF(Analyse!$E$109="X",INDIRECT("'DATA - økonomi'!C"&amp;4+15*$A66+4*$A66+7),0)+IF(Analyse!$E$110="X",INDIRECT("'DATA - økonomi'!C"&amp;4+15*$A66+4*$A66+8),0)+IF(Analyse!$E$111="X",INDIRECT("'DATA - økonomi'!C"&amp;4+15*$A66+4*$A66+9),0)+IF(Analyse!$E$112="X",INDIRECT("'DATA - økonomi'!C"&amp;4+15*$A66+4*$A66+10),0)+IF(Analyse!$E$115="X",INDIRECT("'DATA - økonomi'!C"&amp;4+15*$A66+4*$A66+11),0)+IF(Analyse!$E$116="X",INDIRECT("'DATA - økonomi'!C"&amp;4+15*$A66+4*$A66+12),0)+IF(Analyse!$E$117="X",INDIRECT("'DATA - økonomi'!C"&amp;4+15*$A66+4*$A66+13),0)+IF(Analyse!$E$129="X",INDIRECT("'DATA - økonomi'!C"&amp;4+15*$A66+4*$A66+14),0)</f>
        <v>0</v>
      </c>
      <c r="D66" s="42">
        <f ca="1">IF(Analyse!$E$3="X",INDIRECT("'DATA - økonomi'!D"&amp;4+15*$A66+4*$A66+0),0)+IF(Analyse!$E$4="X",INDIRECT("'DATA - økonomi'!D"&amp;4+15*$A66+4*$A66+1),0)+IF(Analyse!$E$104="X",INDIRECT("'DATA - økonomi'!D"&amp;4+15*$A66+4*$A66+2),0)+IF(Analyse!$E$105="X",INDIRECT("'DATA - økonomi'!D"&amp;4+15*$A66+4*$A66+3),0)+IF(Analyse!$E$106="X",INDIRECT("'DATA - økonomi'!D"&amp;4+15*$A66+4*$A66+4),0)+IF(Analyse!$E$107="X",INDIRECT("'DATA - økonomi'!D"&amp;4+15*$A66+4*$A66+5),0)+IF(Analyse!$E$108="X",INDIRECT("'DATA - økonomi'!D"&amp;4+15*$A66+4*$A66+6),0)+IF(Analyse!$E$109="X",INDIRECT("'DATA - økonomi'!D"&amp;4+15*$A66+4*$A66+7),0)+IF(Analyse!$E$110="X",INDIRECT("'DATA - økonomi'!D"&amp;4+15*$A66+4*$A66+8),0)+IF(Analyse!$E$111="X",INDIRECT("'DATA - økonomi'!D"&amp;4+15*$A66+4*$A66+9),0)+IF(Analyse!$E$112="X",INDIRECT("'DATA - økonomi'!D"&amp;4+15*$A66+4*$A66+10),0)+IF(Analyse!$E$115="X",INDIRECT("'DATA - økonomi'!D"&amp;4+15*$A66+4*$A66+11),0)+IF(Analyse!$E$116="X",INDIRECT("'DATA - økonomi'!D"&amp;4+15*$A66+4*$A66+12),0)+IF(Analyse!$E$117="X",INDIRECT("'DATA - økonomi'!D"&amp;4+15*$A66+4*$A66+13),0)+IF(Analyse!$E$129="X",INDIRECT("'DATA - økonomi'!D"&amp;4+15*$A66+4*$A66+14),0)</f>
        <v>0</v>
      </c>
      <c r="E66" s="42">
        <f ca="1">IF(Analyse!$E$3="X",INDIRECT("'DATA - økonomi'!E"&amp;4+15*$A66+4*$A66+0),0)+IF(Analyse!$E$4="X",INDIRECT("'DATA - økonomi'!E"&amp;4+15*$A66+4*$A66+1),0)+IF(Analyse!$E$104="X",INDIRECT("'DATA - økonomi'!E"&amp;4+15*$A66+4*$A66+2),0)+IF(Analyse!$E$105="X",INDIRECT("'DATA - økonomi'!E"&amp;4+15*$A66+4*$A66+3),0)+IF(Analyse!$E$106="X",INDIRECT("'DATA - økonomi'!E"&amp;4+15*$A66+4*$A66+4),0)+IF(Analyse!$E$107="X",INDIRECT("'DATA - økonomi'!E"&amp;4+15*$A66+4*$A66+5),0)+IF(Analyse!$E$108="X",INDIRECT("'DATA - økonomi'!E"&amp;4+15*$A66+4*$A66+6),0)+IF(Analyse!$E$109="X",INDIRECT("'DATA - økonomi'!E"&amp;4+15*$A66+4*$A66+7),0)+IF(Analyse!$E$110="X",INDIRECT("'DATA - økonomi'!E"&amp;4+15*$A66+4*$A66+8),0)+IF(Analyse!$E$111="X",INDIRECT("'DATA - økonomi'!E"&amp;4+15*$A66+4*$A66+9),0)+IF(Analyse!$E$112="X",INDIRECT("'DATA - økonomi'!E"&amp;4+15*$A66+4*$A66+10),0)+IF(Analyse!$E$115="X",INDIRECT("'DATA - økonomi'!E"&amp;4+15*$A66+4*$A66+11),0)+IF(Analyse!$E$116="X",INDIRECT("'DATA - økonomi'!E"&amp;4+15*$A66+4*$A66+12),0)+IF(Analyse!$E$117="X",INDIRECT("'DATA - økonomi'!E"&amp;4+15*$A66+4*$A66+13),0)+IF(Analyse!$E$129="X",INDIRECT("'DATA - økonomi'!E"&amp;4+15*$A66+4*$A66+14),0)</f>
        <v>0</v>
      </c>
      <c r="F66" s="42">
        <f ca="1">IF(Analyse!$E$3="X",INDIRECT("'DATA - økonomi'!F"&amp;4+15*$A66+4*$A66+0),0)+IF(Analyse!$E$4="X",INDIRECT("'DATA - økonomi'!F"&amp;4+15*$A66+4*$A66+1),0)+IF(Analyse!$E$104="X",INDIRECT("'DATA - økonomi'!F"&amp;4+15*$A66+4*$A66+2),0)+IF(Analyse!$E$105="X",INDIRECT("'DATA - økonomi'!F"&amp;4+15*$A66+4*$A66+3),0)+IF(Analyse!$E$106="X",INDIRECT("'DATA - økonomi'!F"&amp;4+15*$A66+4*$A66+4),0)+IF(Analyse!$E$107="X",INDIRECT("'DATA - økonomi'!F"&amp;4+15*$A66+4*$A66+5),0)+IF(Analyse!$E$108="X",INDIRECT("'DATA - økonomi'!F"&amp;4+15*$A66+4*$A66+6),0)+IF(Analyse!$E$109="X",INDIRECT("'DATA - økonomi'!F"&amp;4+15*$A66+4*$A66+7),0)+IF(Analyse!$E$110="X",INDIRECT("'DATA - økonomi'!F"&amp;4+15*$A66+4*$A66+8),0)+IF(Analyse!$E$111="X",INDIRECT("'DATA - økonomi'!F"&amp;4+15*$A66+4*$A66+9),0)+IF(Analyse!$E$112="X",INDIRECT("'DATA - økonomi'!F"&amp;4+15*$A66+4*$A66+10),0)+IF(Analyse!$E$115="X",INDIRECT("'DATA - økonomi'!F"&amp;4+15*$A66+4*$A66+11),0)+IF(Analyse!$E$116="X",INDIRECT("'DATA - økonomi'!F"&amp;4+15*$A66+4*$A66+12),0)+IF(Analyse!$E$117="X",INDIRECT("'DATA - økonomi'!F"&amp;4+15*$A66+4*$A66+13),0)+IF(Analyse!$E$129="X",INDIRECT("'DATA - økonomi'!F"&amp;4+15*$A66+4*$A66+14),0)</f>
        <v>0</v>
      </c>
      <c r="G66" s="42">
        <f ca="1">IF(Analyse!$E$3="X",INDIRECT("'DATA - økonomi'!G"&amp;4+15*$A66+4*$A66+0),0)+IF(Analyse!$E$4="X",INDIRECT("'DATA - økonomi'!G"&amp;4+15*$A66+4*$A66+1),0)+IF(Analyse!$E$104="X",INDIRECT("'DATA - økonomi'!G"&amp;4+15*$A66+4*$A66+2),0)+IF(Analyse!$E$105="X",INDIRECT("'DATA - økonomi'!G"&amp;4+15*$A66+4*$A66+3),0)+IF(Analyse!$E$106="X",INDIRECT("'DATA - økonomi'!G"&amp;4+15*$A66+4*$A66+4),0)+IF(Analyse!$E$107="X",INDIRECT("'DATA - økonomi'!G"&amp;4+15*$A66+4*$A66+5),0)+IF(Analyse!$E$108="X",INDIRECT("'DATA - økonomi'!G"&amp;4+15*$A66+4*$A66+6),0)+IF(Analyse!$E$109="X",INDIRECT("'DATA - økonomi'!G"&amp;4+15*$A66+4*$A66+7),0)+IF(Analyse!$E$110="X",INDIRECT("'DATA - økonomi'!G"&amp;4+15*$A66+4*$A66+8),0)+IF(Analyse!$E$111="X",INDIRECT("'DATA - økonomi'!G"&amp;4+15*$A66+4*$A66+9),0)+IF(Analyse!$E$112="X",INDIRECT("'DATA - økonomi'!G"&amp;4+15*$A66+4*$A66+10),0)+IF(Analyse!$E$115="X",INDIRECT("'DATA - økonomi'!G"&amp;4+15*$A66+4*$A66+11),0)+IF(Analyse!$E$116="X",INDIRECT("'DATA - økonomi'!G"&amp;4+15*$A66+4*$A66+12),0)+IF(Analyse!$E$117="X",INDIRECT("'DATA - økonomi'!G"&amp;4+15*$A66+4*$A66+13),0)+IF(Analyse!$E$129="X",INDIRECT("'DATA - økonomi'!G"&amp;4+15*$A66+4*$A66+14),0)</f>
        <v>0</v>
      </c>
      <c r="H66" s="42">
        <f ca="1">IF(Analyse!$E$3="X",INDIRECT("'DATA - økonomi'!H"&amp;4+15*$A66+4*$A66+0),0)+IF(Analyse!$E$4="X",INDIRECT("'DATA - økonomi'!H"&amp;4+15*$A66+4*$A66+1),0)+IF(Analyse!$E$104="X",INDIRECT("'DATA - økonomi'!H"&amp;4+15*$A66+4*$A66+2),0)+IF(Analyse!$E$105="X",INDIRECT("'DATA - økonomi'!H"&amp;4+15*$A66+4*$A66+3),0)+IF(Analyse!$E$106="X",INDIRECT("'DATA - økonomi'!H"&amp;4+15*$A66+4*$A66+4),0)+IF(Analyse!$E$107="X",INDIRECT("'DATA - økonomi'!H"&amp;4+15*$A66+4*$A66+5),0)+IF(Analyse!$E$108="X",INDIRECT("'DATA - økonomi'!H"&amp;4+15*$A66+4*$A66+6),0)+IF(Analyse!$E$109="X",INDIRECT("'DATA - økonomi'!H"&amp;4+15*$A66+4*$A66+7),0)+IF(Analyse!$E$110="X",INDIRECT("'DATA - økonomi'!H"&amp;4+15*$A66+4*$A66+8),0)+IF(Analyse!$E$111="X",INDIRECT("'DATA - økonomi'!H"&amp;4+15*$A66+4*$A66+9),0)+IF(Analyse!$E$112="X",INDIRECT("'DATA - økonomi'!H"&amp;4+15*$A66+4*$A66+10),0)+IF(Analyse!$E$115="X",INDIRECT("'DATA - økonomi'!H"&amp;4+15*$A66+4*$A66+11),0)+IF(Analyse!$E$116="X",INDIRECT("'DATA - økonomi'!H"&amp;4+15*$A66+4*$A66+12),0)+IF(Analyse!$E$117="X",INDIRECT("'DATA - økonomi'!H"&amp;4+15*$A66+4*$A66+13),0)+IF(Analyse!$E$129="X",INDIRECT("'DATA - økonomi'!H"&amp;4+15*$A66+4*$A66+14),0)</f>
        <v>0</v>
      </c>
      <c r="I66" s="42">
        <f ca="1">IF(Analyse!$E$3="X",INDIRECT("'DATA - økonomi'!I"&amp;4+15*$A66+4*$A66+0),0)+IF(Analyse!$E$4="X",INDIRECT("'DATA - økonomi'!I"&amp;4+15*$A66+4*$A66+1),0)+IF(Analyse!$E$104="X",INDIRECT("'DATA - økonomi'!I"&amp;4+15*$A66+4*$A66+2),0)+IF(Analyse!$E$105="X",INDIRECT("'DATA - økonomi'!I"&amp;4+15*$A66+4*$A66+3),0)+IF(Analyse!$E$106="X",INDIRECT("'DATA - økonomi'!I"&amp;4+15*$A66+4*$A66+4),0)+IF(Analyse!$E$107="X",INDIRECT("'DATA - økonomi'!I"&amp;4+15*$A66+4*$A66+5),0)+IF(Analyse!$E$108="X",INDIRECT("'DATA - økonomi'!I"&amp;4+15*$A66+4*$A66+6),0)+IF(Analyse!$E$109="X",INDIRECT("'DATA - økonomi'!I"&amp;4+15*$A66+4*$A66+7),0)+IF(Analyse!$E$110="X",INDIRECT("'DATA - økonomi'!I"&amp;4+15*$A66+4*$A66+8),0)+IF(Analyse!$E$111="X",INDIRECT("'DATA - økonomi'!I"&amp;4+15*$A66+4*$A66+9),0)+IF(Analyse!$E$112="X",INDIRECT("'DATA - økonomi'!I"&amp;4+15*$A66+4*$A66+10),0)+IF(Analyse!$E$115="X",INDIRECT("'DATA - økonomi'!I"&amp;4+15*$A66+4*$A66+11),0)+IF(Analyse!$E$116="X",INDIRECT("'DATA - økonomi'!I"&amp;4+15*$A66+4*$A66+12),0)+IF(Analyse!$E$117="X",INDIRECT("'DATA - økonomi'!I"&amp;4+15*$A66+4*$A66+13),0)+IF(Analyse!$E$129="X",INDIRECT("'DATA - økonomi'!I"&amp;4+15*$A66+4*$A66+14),0)</f>
        <v>0</v>
      </c>
      <c r="J66" s="42">
        <f ca="1">IF(Analyse!$E$3="X",INDIRECT("'DATA - økonomi'!J"&amp;4+15*$A66+4*$A66+0),0)+IF(Analyse!$E$4="X",INDIRECT("'DATA - økonomi'!J"&amp;4+15*$A66+4*$A66+1),0)+IF(Analyse!$E$104="X",INDIRECT("'DATA - økonomi'!J"&amp;4+15*$A66+4*$A66+2),0)+IF(Analyse!$E$105="X",INDIRECT("'DATA - økonomi'!J"&amp;4+15*$A66+4*$A66+3),0)+IF(Analyse!$E$106="X",INDIRECT("'DATA - økonomi'!J"&amp;4+15*$A66+4*$A66+4),0)+IF(Analyse!$E$107="X",INDIRECT("'DATA - økonomi'!J"&amp;4+15*$A66+4*$A66+5),0)+IF(Analyse!$E$108="X",INDIRECT("'DATA - økonomi'!J"&amp;4+15*$A66+4*$A66+6),0)+IF(Analyse!$E$109="X",INDIRECT("'DATA - økonomi'!J"&amp;4+15*$A66+4*$A66+7),0)+IF(Analyse!$E$110="X",INDIRECT("'DATA - økonomi'!J"&amp;4+15*$A66+4*$A66+8),0)+IF(Analyse!$E$111="X",INDIRECT("'DATA - økonomi'!J"&amp;4+15*$A66+4*$A66+9),0)+IF(Analyse!$E$112="X",INDIRECT("'DATA - økonomi'!J"&amp;4+15*$A66+4*$A66+10),0)+IF(Analyse!$E$115="X",INDIRECT("'DATA - økonomi'!J"&amp;4+15*$A66+4*$A66+11),0)+IF(Analyse!$E$116="X",INDIRECT("'DATA - økonomi'!J"&amp;4+15*$A66+4*$A66+12),0)+IF(Analyse!$E$117="X",INDIRECT("'DATA - økonomi'!J"&amp;4+15*$A66+4*$A66+13),0)+IF(Analyse!$E$129="X",INDIRECT("'DATA - økonomi'!J"&amp;4+15*$A66+4*$A66+14),0)</f>
        <v>0</v>
      </c>
      <c r="K66" s="42">
        <f ca="1">IF(Analyse!$E$3="X",INDIRECT("'DATA - økonomi'!K"&amp;4+15*$A66+4*$A66+0),0)+IF(Analyse!$E$4="X",INDIRECT("'DATA - økonomi'!K"&amp;4+15*$A66+4*$A66+1),0)+IF(Analyse!$E$104="X",INDIRECT("'DATA - økonomi'!K"&amp;4+15*$A66+4*$A66+2),0)+IF(Analyse!$E$105="X",INDIRECT("'DATA - økonomi'!K"&amp;4+15*$A66+4*$A66+3),0)+IF(Analyse!$E$106="X",INDIRECT("'DATA - økonomi'!K"&amp;4+15*$A66+4*$A66+4),0)+IF(Analyse!$E$107="X",INDIRECT("'DATA - økonomi'!K"&amp;4+15*$A66+4*$A66+5),0)+IF(Analyse!$E$108="X",INDIRECT("'DATA - økonomi'!K"&amp;4+15*$A66+4*$A66+6),0)+IF(Analyse!$E$109="X",INDIRECT("'DATA - økonomi'!K"&amp;4+15*$A66+4*$A66+7),0)+IF(Analyse!$E$110="X",INDIRECT("'DATA - økonomi'!K"&amp;4+15*$A66+4*$A66+8),0)+IF(Analyse!$E$111="X",INDIRECT("'DATA - økonomi'!K"&amp;4+15*$A66+4*$A66+9),0)+IF(Analyse!$E$112="X",INDIRECT("'DATA - økonomi'!K"&amp;4+15*$A66+4*$A66+10),0)+IF(Analyse!$E$115="X",INDIRECT("'DATA - økonomi'!K"&amp;4+15*$A66+4*$A66+11),0)+IF(Analyse!$E$116="X",INDIRECT("'DATA - økonomi'!K"&amp;4+15*$A66+4*$A66+12),0)+IF(Analyse!$E$117="X",INDIRECT("'DATA - økonomi'!K"&amp;4+15*$A66+4*$A66+13),0)+IF(Analyse!$E$129="X",INDIRECT("'DATA - økonomi'!K"&amp;4+15*$A66+4*$A66+14),0)</f>
        <v>0</v>
      </c>
      <c r="L66" s="42">
        <f ca="1">IF(Analyse!$E$3="X",INDIRECT("'DATA - økonomi'!L"&amp;4+15*$A66+4*$A66+0),0)+IF(Analyse!$E$4="X",INDIRECT("'DATA - økonomi'!L"&amp;4+15*$A66+4*$A66+1),0)+IF(Analyse!$E$104="X",INDIRECT("'DATA - økonomi'!L"&amp;4+15*$A66+4*$A66+2),0)+IF(Analyse!$E$105="X",INDIRECT("'DATA - økonomi'!L"&amp;4+15*$A66+4*$A66+3),0)+IF(Analyse!$E$106="X",INDIRECT("'DATA - økonomi'!L"&amp;4+15*$A66+4*$A66+4),0)+IF(Analyse!$E$107="X",INDIRECT("'DATA - økonomi'!L"&amp;4+15*$A66+4*$A66+5),0)+IF(Analyse!$E$108="X",INDIRECT("'DATA - økonomi'!L"&amp;4+15*$A66+4*$A66+6),0)+IF(Analyse!$E$109="X",INDIRECT("'DATA - økonomi'!L"&amp;4+15*$A66+4*$A66+7),0)+IF(Analyse!$E$110="X",INDIRECT("'DATA - økonomi'!L"&amp;4+15*$A66+4*$A66+8),0)+IF(Analyse!$E$111="X",INDIRECT("'DATA - økonomi'!L"&amp;4+15*$A66+4*$A66+9),0)+IF(Analyse!$E$112="X",INDIRECT("'DATA - økonomi'!L"&amp;4+15*$A66+4*$A66+10),0)+IF(Analyse!$E$115="X",INDIRECT("'DATA - økonomi'!L"&amp;4+15*$A66+4*$A66+11),0)+IF(Analyse!$E$116="X",INDIRECT("'DATA - økonomi'!L"&amp;4+15*$A66+4*$A66+12),0)+IF(Analyse!$E$117="X",INDIRECT("'DATA - økonomi'!L"&amp;4+15*$A66+4*$A66+13),0)+IF(Analyse!$E$129="X",INDIRECT("'DATA - økonomi'!L"&amp;4+15*$A66+4*$A66+14),0)</f>
        <v>0</v>
      </c>
      <c r="M66" s="42">
        <f ca="1">IF(Analyse!$E$3="X",INDIRECT("'DATA - økonomi'!M"&amp;4+15*$A66+4*$A66+0),0)+IF(Analyse!$E$4="X",INDIRECT("'DATA - økonomi'!M"&amp;4+15*$A66+4*$A66+1),0)+IF(Analyse!$E$104="X",INDIRECT("'DATA - økonomi'!M"&amp;4+15*$A66+4*$A66+2),0)+IF(Analyse!$E$105="X",INDIRECT("'DATA - økonomi'!M"&amp;4+15*$A66+4*$A66+3),0)+IF(Analyse!$E$106="X",INDIRECT("'DATA - økonomi'!M"&amp;4+15*$A66+4*$A66+4),0)+IF(Analyse!$E$107="X",INDIRECT("'DATA - økonomi'!M"&amp;4+15*$A66+4*$A66+5),0)+IF(Analyse!$E$108="X",INDIRECT("'DATA - økonomi'!M"&amp;4+15*$A66+4*$A66+6),0)+IF(Analyse!$E$109="X",INDIRECT("'DATA - økonomi'!M"&amp;4+15*$A66+4*$A66+7),0)+IF(Analyse!$E$110="X",INDIRECT("'DATA - økonomi'!M"&amp;4+15*$A66+4*$A66+8),0)+IF(Analyse!$E$111="X",INDIRECT("'DATA - økonomi'!M"&amp;4+15*$A66+4*$A66+9),0)+IF(Analyse!$E$112="X",INDIRECT("'DATA - økonomi'!M"&amp;4+15*$A66+4*$A66+10),0)+IF(Analyse!$E$115="X",INDIRECT("'DATA - økonomi'!M"&amp;4+15*$A66+4*$A66+11),0)+IF(Analyse!$E$116="X",INDIRECT("'DATA - økonomi'!M"&amp;4+15*$A66+4*$A66+12),0)+IF(Analyse!$E$117="X",INDIRECT("'DATA - økonomi'!M"&amp;4+15*$A66+4*$A66+13),0)+IF(Analyse!$E$129="X",INDIRECT("'DATA - økonomi'!M"&amp;4+15*$A66+4*$A66+14),0)</f>
        <v>0</v>
      </c>
      <c r="N66" s="38"/>
      <c r="O66" s="41" t="s">
        <v>74</v>
      </c>
      <c r="P66" s="42">
        <f ca="1">IF(Analyse!$E$3="X",INDIRECT("'DATA - økonomi'!P"&amp;4+15*$A66+4*$A66+0),0)+IF(Analyse!$E$4="X",INDIRECT("'DATA - økonomi'!P"&amp;4+15*$A66+4*$A66+1),0)+IF(Analyse!$E$104="X",INDIRECT("'DATA - økonomi'!P"&amp;4+15*$A66+4*$A66+2),0)+IF(Analyse!$E$105="X",INDIRECT("'DATA - økonomi'!P"&amp;4+15*$A66+4*$A66+3),0)+IF(Analyse!$E$106="X",INDIRECT("'DATA - økonomi'!P"&amp;4+15*$A66+4*$A66+4),0)+IF(Analyse!$E$107="X",INDIRECT("'DATA - økonomi'!P"&amp;4+15*$A66+4*$A66+5),0)+IF(Analyse!$E$108="X",INDIRECT("'DATA - økonomi'!P"&amp;4+15*$A66+4*$A66+6),0)+IF(Analyse!$E$109="X",INDIRECT("'DATA - økonomi'!P"&amp;4+15*$A66+4*$A66+7),0)+IF(Analyse!$E$110="X",INDIRECT("'DATA - økonomi'!P"&amp;4+15*$A66+4*$A66+8),0)+IF(Analyse!$E$111="X",INDIRECT("'DATA - økonomi'!P"&amp;4+15*$A66+4*$A66+9),0)+IF(Analyse!$E$112="X",INDIRECT("'DATA - økonomi'!P"&amp;4+15*$A66+4*$A66+10),0)+IF(Analyse!$E$115="X",INDIRECT("'DATA - økonomi'!P"&amp;4+15*$A66+4*$A66+11),0)+IF(Analyse!$E$116="X",INDIRECT("'DATA - økonomi'!P"&amp;4+15*$A66+4*$A66+12),0)+IF(Analyse!$E$117="X",INDIRECT("'DATA - økonomi'!P"&amp;4+15*$A66+4*$A66+13),0)+IF(Analyse!$E$129="X",INDIRECT("'DATA - økonomi'!P"&amp;4+15*$A66+4*$A66+14),0)</f>
        <v>0</v>
      </c>
      <c r="Q66" s="42">
        <f ca="1">IF(Analyse!$E$3="X",INDIRECT("'DATA - økonomi'!Q"&amp;4+15*$A66+4*$A66+0),0)+IF(Analyse!$E$4="X",INDIRECT("'DATA - økonomi'!Q"&amp;4+15*$A66+4*$A66+1),0)+IF(Analyse!$E$104="X",INDIRECT("'DATA - økonomi'!Q"&amp;4+15*$A66+4*$A66+2),0)+IF(Analyse!$E$105="X",INDIRECT("'DATA - økonomi'!Q"&amp;4+15*$A66+4*$A66+3),0)+IF(Analyse!$E$106="X",INDIRECT("'DATA - økonomi'!Q"&amp;4+15*$A66+4*$A66+4),0)+IF(Analyse!$E$107="X",INDIRECT("'DATA - økonomi'!Q"&amp;4+15*$A66+4*$A66+5),0)+IF(Analyse!$E$108="X",INDIRECT("'DATA - økonomi'!Q"&amp;4+15*$A66+4*$A66+6),0)+IF(Analyse!$E$109="X",INDIRECT("'DATA - økonomi'!Q"&amp;4+15*$A66+4*$A66+7),0)+IF(Analyse!$E$110="X",INDIRECT("'DATA - økonomi'!Q"&amp;4+15*$A66+4*$A66+8),0)+IF(Analyse!$E$111="X",INDIRECT("'DATA - økonomi'!Q"&amp;4+15*$A66+4*$A66+9),0)+IF(Analyse!$E$112="X",INDIRECT("'DATA - økonomi'!Q"&amp;4+15*$A66+4*$A66+10),0)+IF(Analyse!$E$115="X",INDIRECT("'DATA - økonomi'!Q"&amp;4+15*$A66+4*$A66+11),0)+IF(Analyse!$E$116="X",INDIRECT("'DATA - økonomi'!Q"&amp;4+15*$A66+4*$A66+12),0)+IF(Analyse!$E$117="X",INDIRECT("'DATA - økonomi'!Q"&amp;4+15*$A66+4*$A66+13),0)+IF(Analyse!$E$129="X",INDIRECT("'DATA - økonomi'!Q"&amp;4+15*$A66+4*$A66+14),0)</f>
        <v>0</v>
      </c>
      <c r="R66" s="42">
        <f ca="1">IF(Analyse!$E$3="X",INDIRECT("'DATA - økonomi'!R"&amp;4+15*$A66+4*$A66+0),0)+IF(Analyse!$E$4="X",INDIRECT("'DATA - økonomi'!R"&amp;4+15*$A66+4*$A66+1),0)+IF(Analyse!$E$104="X",INDIRECT("'DATA - økonomi'!R"&amp;4+15*$A66+4*$A66+2),0)+IF(Analyse!$E$105="X",INDIRECT("'DATA - økonomi'!R"&amp;4+15*$A66+4*$A66+3),0)+IF(Analyse!$E$106="X",INDIRECT("'DATA - økonomi'!R"&amp;4+15*$A66+4*$A66+4),0)+IF(Analyse!$E$107="X",INDIRECT("'DATA - økonomi'!R"&amp;4+15*$A66+4*$A66+5),0)+IF(Analyse!$E$108="X",INDIRECT("'DATA - økonomi'!R"&amp;4+15*$A66+4*$A66+6),0)+IF(Analyse!$E$109="X",INDIRECT("'DATA - økonomi'!R"&amp;4+15*$A66+4*$A66+7),0)+IF(Analyse!$E$110="X",INDIRECT("'DATA - økonomi'!R"&amp;4+15*$A66+4*$A66+8),0)+IF(Analyse!$E$111="X",INDIRECT("'DATA - økonomi'!R"&amp;4+15*$A66+4*$A66+9),0)+IF(Analyse!$E$112="X",INDIRECT("'DATA - økonomi'!R"&amp;4+15*$A66+4*$A66+10),0)+IF(Analyse!$E$115="X",INDIRECT("'DATA - økonomi'!R"&amp;4+15*$A66+4*$A66+11),0)+IF(Analyse!$E$116="X",INDIRECT("'DATA - økonomi'!R"&amp;4+15*$A66+4*$A66+12),0)+IF(Analyse!$E$117="X",INDIRECT("'DATA - økonomi'!R"&amp;4+15*$A66+4*$A66+13),0)+IF(Analyse!$E$129="X",INDIRECT("'DATA - økonomi'!R"&amp;4+15*$A66+4*$A66+14),0)</f>
        <v>0</v>
      </c>
      <c r="S66" s="42">
        <f ca="1">IF(Analyse!$E$3="X",INDIRECT("'DATA - økonomi'!S"&amp;4+15*$A66+4*$A66+0),0)+IF(Analyse!$E$4="X",INDIRECT("'DATA - økonomi'!S"&amp;4+15*$A66+4*$A66+1),0)+IF(Analyse!$E$104="X",INDIRECT("'DATA - økonomi'!S"&amp;4+15*$A66+4*$A66+2),0)+IF(Analyse!$E$105="X",INDIRECT("'DATA - økonomi'!S"&amp;4+15*$A66+4*$A66+3),0)+IF(Analyse!$E$106="X",INDIRECT("'DATA - økonomi'!S"&amp;4+15*$A66+4*$A66+4),0)+IF(Analyse!$E$107="X",INDIRECT("'DATA - økonomi'!S"&amp;4+15*$A66+4*$A66+5),0)+IF(Analyse!$E$108="X",INDIRECT("'DATA - økonomi'!S"&amp;4+15*$A66+4*$A66+6),0)+IF(Analyse!$E$109="X",INDIRECT("'DATA - økonomi'!S"&amp;4+15*$A66+4*$A66+7),0)+IF(Analyse!$E$110="X",INDIRECT("'DATA - økonomi'!S"&amp;4+15*$A66+4*$A66+8),0)+IF(Analyse!$E$111="X",INDIRECT("'DATA - økonomi'!S"&amp;4+15*$A66+4*$A66+9),0)+IF(Analyse!$E$112="X",INDIRECT("'DATA - økonomi'!S"&amp;4+15*$A66+4*$A66+10),0)+IF(Analyse!$E$115="X",INDIRECT("'DATA - økonomi'!S"&amp;4+15*$A66+4*$A66+11),0)+IF(Analyse!$E$116="X",INDIRECT("'DATA - økonomi'!S"&amp;4+15*$A66+4*$A66+12),0)+IF(Analyse!$E$117="X",INDIRECT("'DATA - økonomi'!S"&amp;4+15*$A66+4*$A66+13),0)+IF(Analyse!$E$129="X",INDIRECT("'DATA - økonomi'!S"&amp;4+15*$A66+4*$A66+14),0)</f>
        <v>0</v>
      </c>
      <c r="T66" s="42">
        <f ca="1">IF(Analyse!$E$3="X",INDIRECT("'DATA - økonomi'!T"&amp;4+15*$A66+4*$A66+0),0)+IF(Analyse!$E$4="X",INDIRECT("'DATA - økonomi'!T"&amp;4+15*$A66+4*$A66+1),0)+IF(Analyse!$E$104="X",INDIRECT("'DATA - økonomi'!T"&amp;4+15*$A66+4*$A66+2),0)+IF(Analyse!$E$105="X",INDIRECT("'DATA - økonomi'!T"&amp;4+15*$A66+4*$A66+3),0)+IF(Analyse!$E$106="X",INDIRECT("'DATA - økonomi'!T"&amp;4+15*$A66+4*$A66+4),0)+IF(Analyse!$E$107="X",INDIRECT("'DATA - økonomi'!T"&amp;4+15*$A66+4*$A66+5),0)+IF(Analyse!$E$108="X",INDIRECT("'DATA - økonomi'!T"&amp;4+15*$A66+4*$A66+6),0)+IF(Analyse!$E$109="X",INDIRECT("'DATA - økonomi'!T"&amp;4+15*$A66+4*$A66+7),0)+IF(Analyse!$E$110="X",INDIRECT("'DATA - økonomi'!T"&amp;4+15*$A66+4*$A66+8),0)+IF(Analyse!$E$111="X",INDIRECT("'DATA - økonomi'!T"&amp;4+15*$A66+4*$A66+9),0)+IF(Analyse!$E$112="X",INDIRECT("'DATA - økonomi'!T"&amp;4+15*$A66+4*$A66+10),0)+IF(Analyse!$E$115="X",INDIRECT("'DATA - økonomi'!T"&amp;4+15*$A66+4*$A66+11),0)+IF(Analyse!$E$116="X",INDIRECT("'DATA - økonomi'!T"&amp;4+15*$A66+4*$A66+12),0)+IF(Analyse!$E$117="X",INDIRECT("'DATA - økonomi'!T"&amp;4+15*$A66+4*$A66+13),0)+IF(Analyse!$E$129="X",INDIRECT("'DATA - økonomi'!T"&amp;4+15*$A66+4*$A66+14),0)</f>
        <v>0</v>
      </c>
      <c r="U66" s="42">
        <f ca="1">IF(Analyse!$E$3="X",INDIRECT("'DATA - økonomi'!U"&amp;4+15*$A66+4*$A66+0),0)+IF(Analyse!$E$4="X",INDIRECT("'DATA - økonomi'!U"&amp;4+15*$A66+4*$A66+1),0)+IF(Analyse!$E$104="X",INDIRECT("'DATA - økonomi'!U"&amp;4+15*$A66+4*$A66+2),0)+IF(Analyse!$E$105="X",INDIRECT("'DATA - økonomi'!U"&amp;4+15*$A66+4*$A66+3),0)+IF(Analyse!$E$106="X",INDIRECT("'DATA - økonomi'!U"&amp;4+15*$A66+4*$A66+4),0)+IF(Analyse!$E$107="X",INDIRECT("'DATA - økonomi'!U"&amp;4+15*$A66+4*$A66+5),0)+IF(Analyse!$E$108="X",INDIRECT("'DATA - økonomi'!U"&amp;4+15*$A66+4*$A66+6),0)+IF(Analyse!$E$109="X",INDIRECT("'DATA - økonomi'!U"&amp;4+15*$A66+4*$A66+7),0)+IF(Analyse!$E$110="X",INDIRECT("'DATA - økonomi'!U"&amp;4+15*$A66+4*$A66+8),0)+IF(Analyse!$E$111="X",INDIRECT("'DATA - økonomi'!U"&amp;4+15*$A66+4*$A66+9),0)+IF(Analyse!$E$112="X",INDIRECT("'DATA - økonomi'!U"&amp;4+15*$A66+4*$A66+10),0)+IF(Analyse!$E$115="X",INDIRECT("'DATA - økonomi'!U"&amp;4+15*$A66+4*$A66+11),0)+IF(Analyse!$E$116="X",INDIRECT("'DATA - økonomi'!U"&amp;4+15*$A66+4*$A66+12),0)+IF(Analyse!$E$117="X",INDIRECT("'DATA - økonomi'!U"&amp;4+15*$A66+4*$A66+13),0)+IF(Analyse!$E$129="X",INDIRECT("'DATA - økonomi'!U"&amp;4+15*$A66+4*$A66+14),0)</f>
        <v>0</v>
      </c>
      <c r="V66" s="42">
        <f ca="1">IF(Analyse!$E$3="X",INDIRECT("'DATA - økonomi'!V"&amp;4+15*$A66+4*$A66+0),0)+IF(Analyse!$E$4="X",INDIRECT("'DATA - økonomi'!V"&amp;4+15*$A66+4*$A66+1),0)+IF(Analyse!$E$104="X",INDIRECT("'DATA - økonomi'!V"&amp;4+15*$A66+4*$A66+2),0)+IF(Analyse!$E$105="X",INDIRECT("'DATA - økonomi'!V"&amp;4+15*$A66+4*$A66+3),0)+IF(Analyse!$E$106="X",INDIRECT("'DATA - økonomi'!V"&amp;4+15*$A66+4*$A66+4),0)+IF(Analyse!$E$107="X",INDIRECT("'DATA - økonomi'!V"&amp;4+15*$A66+4*$A66+5),0)+IF(Analyse!$E$108="X",INDIRECT("'DATA - økonomi'!V"&amp;4+15*$A66+4*$A66+6),0)+IF(Analyse!$E$109="X",INDIRECT("'DATA - økonomi'!V"&amp;4+15*$A66+4*$A66+7),0)+IF(Analyse!$E$110="X",INDIRECT("'DATA - økonomi'!V"&amp;4+15*$A66+4*$A66+8),0)+IF(Analyse!$E$111="X",INDIRECT("'DATA - økonomi'!V"&amp;4+15*$A66+4*$A66+9),0)+IF(Analyse!$E$112="X",INDIRECT("'DATA - økonomi'!V"&amp;4+15*$A66+4*$A66+10),0)+IF(Analyse!$E$115="X",INDIRECT("'DATA - økonomi'!V"&amp;4+15*$A66+4*$A66+11),0)+IF(Analyse!$E$116="X",INDIRECT("'DATA - økonomi'!V"&amp;4+15*$A66+4*$A66+12),0)+IF(Analyse!$E$117="X",INDIRECT("'DATA - økonomi'!V"&amp;4+15*$A66+4*$A66+13),0)+IF(Analyse!$E$129="X",INDIRECT("'DATA - økonomi'!V"&amp;4+15*$A66+4*$A66+14),0)</f>
        <v>0</v>
      </c>
      <c r="W66" s="42">
        <f ca="1">IF(Analyse!$E$3="X",INDIRECT("'DATA - økonomi'!W"&amp;4+15*$A66+4*$A66+0),0)+IF(Analyse!$E$4="X",INDIRECT("'DATA - økonomi'!W"&amp;4+15*$A66+4*$A66+1),0)+IF(Analyse!$E$104="X",INDIRECT("'DATA - økonomi'!W"&amp;4+15*$A66+4*$A66+2),0)+IF(Analyse!$E$105="X",INDIRECT("'DATA - økonomi'!W"&amp;4+15*$A66+4*$A66+3),0)+IF(Analyse!$E$106="X",INDIRECT("'DATA - økonomi'!W"&amp;4+15*$A66+4*$A66+4),0)+IF(Analyse!$E$107="X",INDIRECT("'DATA - økonomi'!W"&amp;4+15*$A66+4*$A66+5),0)+IF(Analyse!$E$108="X",INDIRECT("'DATA - økonomi'!W"&amp;4+15*$A66+4*$A66+6),0)+IF(Analyse!$E$109="X",INDIRECT("'DATA - økonomi'!W"&amp;4+15*$A66+4*$A66+7),0)+IF(Analyse!$E$110="X",INDIRECT("'DATA - økonomi'!W"&amp;4+15*$A66+4*$A66+8),0)+IF(Analyse!$E$111="X",INDIRECT("'DATA - økonomi'!W"&amp;4+15*$A66+4*$A66+9),0)+IF(Analyse!$E$112="X",INDIRECT("'DATA - økonomi'!W"&amp;4+15*$A66+4*$A66+10),0)+IF(Analyse!$E$115="X",INDIRECT("'DATA - økonomi'!W"&amp;4+15*$A66+4*$A66+11),0)+IF(Analyse!$E$116="X",INDIRECT("'DATA - økonomi'!W"&amp;4+15*$A66+4*$A66+12),0)+IF(Analyse!$E$117="X",INDIRECT("'DATA - økonomi'!W"&amp;4+15*$A66+4*$A66+13),0)+IF(Analyse!$E$129="X",INDIRECT("'DATA - økonomi'!W"&amp;4+15*$A66+4*$A66+14),0)</f>
        <v>0</v>
      </c>
      <c r="X66" s="42">
        <f ca="1">IF(Analyse!$E$3="X",INDIRECT("'DATA - økonomi'!X"&amp;4+15*$A66+4*$A66+0),0)+IF(Analyse!$E$4="X",INDIRECT("'DATA - økonomi'!X"&amp;4+15*$A66+4*$A66+1),0)+IF(Analyse!$E$104="X",INDIRECT("'DATA - økonomi'!X"&amp;4+15*$A66+4*$A66+2),0)+IF(Analyse!$E$105="X",INDIRECT("'DATA - økonomi'!X"&amp;4+15*$A66+4*$A66+3),0)+IF(Analyse!$E$106="X",INDIRECT("'DATA - økonomi'!X"&amp;4+15*$A66+4*$A66+4),0)+IF(Analyse!$E$107="X",INDIRECT("'DATA - økonomi'!X"&amp;4+15*$A66+4*$A66+5),0)+IF(Analyse!$E$108="X",INDIRECT("'DATA - økonomi'!X"&amp;4+15*$A66+4*$A66+6),0)+IF(Analyse!$E$109="X",INDIRECT("'DATA - økonomi'!X"&amp;4+15*$A66+4*$A66+7),0)+IF(Analyse!$E$110="X",INDIRECT("'DATA - økonomi'!X"&amp;4+15*$A66+4*$A66+8),0)+IF(Analyse!$E$111="X",INDIRECT("'DATA - økonomi'!X"&amp;4+15*$A66+4*$A66+9),0)+IF(Analyse!$E$112="X",INDIRECT("'DATA - økonomi'!X"&amp;4+15*$A66+4*$A66+10),0)+IF(Analyse!$E$115="X",INDIRECT("'DATA - økonomi'!X"&amp;4+15*$A66+4*$A66+11),0)+IF(Analyse!$E$116="X",INDIRECT("'DATA - økonomi'!X"&amp;4+15*$A66+4*$A66+12),0)+IF(Analyse!$E$117="X",INDIRECT("'DATA - økonomi'!X"&amp;4+15*$A66+4*$A66+13),0)+IF(Analyse!$E$129="X",INDIRECT("'DATA - økonomi'!X"&amp;4+15*$A66+4*$A66+14),0)</f>
        <v>0</v>
      </c>
      <c r="Y66" s="42">
        <f ca="1">IF(Analyse!$E$3="X",INDIRECT("'DATA - økonomi'!Y"&amp;4+15*$A66+4*$A66+0),0)+IF(Analyse!$E$4="X",INDIRECT("'DATA - økonomi'!Y"&amp;4+15*$A66+4*$A66+1),0)+IF(Analyse!$E$104="X",INDIRECT("'DATA - økonomi'!Y"&amp;4+15*$A66+4*$A66+2),0)+IF(Analyse!$E$105="X",INDIRECT("'DATA - økonomi'!Y"&amp;4+15*$A66+4*$A66+3),0)+IF(Analyse!$E$106="X",INDIRECT("'DATA - økonomi'!Y"&amp;4+15*$A66+4*$A66+4),0)+IF(Analyse!$E$107="X",INDIRECT("'DATA - økonomi'!Y"&amp;4+15*$A66+4*$A66+5),0)+IF(Analyse!$E$108="X",INDIRECT("'DATA - økonomi'!Y"&amp;4+15*$A66+4*$A66+6),0)+IF(Analyse!$E$109="X",INDIRECT("'DATA - økonomi'!Y"&amp;4+15*$A66+4*$A66+7),0)+IF(Analyse!$E$110="X",INDIRECT("'DATA - økonomi'!Y"&amp;4+15*$A66+4*$A66+8),0)+IF(Analyse!$E$111="X",INDIRECT("'DATA - økonomi'!Y"&amp;4+15*$A66+4*$A66+9),0)+IF(Analyse!$E$112="X",INDIRECT("'DATA - økonomi'!Y"&amp;4+15*$A66+4*$A66+10),0)+IF(Analyse!$E$115="X",INDIRECT("'DATA - økonomi'!Y"&amp;4+15*$A66+4*$A66+11),0)+IF(Analyse!$E$116="X",INDIRECT("'DATA - økonomi'!Y"&amp;4+15*$A66+4*$A66+12),0)+IF(Analyse!$E$117="X",INDIRECT("'DATA - økonomi'!Y"&amp;4+15*$A66+4*$A66+13),0)+IF(Analyse!$E$129="X",INDIRECT("'DATA - økonomi'!Y"&amp;4+15*$A66+4*$A66+14),0)</f>
        <v>0</v>
      </c>
      <c r="Z66" s="42">
        <f ca="1">IF(Analyse!$E$3="X",INDIRECT("'DATA - økonomi'!Z"&amp;4+15*$A66+4*$A66+0),0)+IF(Analyse!$E$4="X",INDIRECT("'DATA - økonomi'!Z"&amp;4+15*$A66+4*$A66+1),0)+IF(Analyse!$E$104="X",INDIRECT("'DATA - økonomi'!Z"&amp;4+15*$A66+4*$A66+2),0)+IF(Analyse!$E$105="X",INDIRECT("'DATA - økonomi'!Z"&amp;4+15*$A66+4*$A66+3),0)+IF(Analyse!$E$106="X",INDIRECT("'DATA - økonomi'!Z"&amp;4+15*$A66+4*$A66+4),0)+IF(Analyse!$E$107="X",INDIRECT("'DATA - økonomi'!Z"&amp;4+15*$A66+4*$A66+5),0)+IF(Analyse!$E$108="X",INDIRECT("'DATA - økonomi'!Z"&amp;4+15*$A66+4*$A66+6),0)+IF(Analyse!$E$109="X",INDIRECT("'DATA - økonomi'!Z"&amp;4+15*$A66+4*$A66+7),0)+IF(Analyse!$E$110="X",INDIRECT("'DATA - økonomi'!Z"&amp;4+15*$A66+4*$A66+8),0)+IF(Analyse!$E$111="X",INDIRECT("'DATA - økonomi'!Z"&amp;4+15*$A66+4*$A66+9),0)+IF(Analyse!$E$112="X",INDIRECT("'DATA - økonomi'!Z"&amp;4+15*$A66+4*$A66+10),0)+IF(Analyse!$E$115="X",INDIRECT("'DATA - økonomi'!Z"&amp;4+15*$A66+4*$A66+11),0)+IF(Analyse!$E$116="X",INDIRECT("'DATA - økonomi'!Z"&amp;4+15*$A66+4*$A66+12),0)+IF(Analyse!$E$117="X",INDIRECT("'DATA - økonomi'!Z"&amp;4+15*$A66+4*$A66+13),0)+IF(Analyse!$E$129="X",INDIRECT("'DATA - økonomi'!Z"&amp;4+15*$A66+4*$A66+14),0)</f>
        <v>0</v>
      </c>
      <c r="AA66" s="36"/>
      <c r="AB66" s="41" t="s">
        <v>74</v>
      </c>
      <c r="AC66" s="42">
        <f ca="1">IF(Analyse!$E$3="X",INDIRECT("'DATA - økonomi'!AC"&amp;4+15*$A66+4*$A66+0),0)+IF(Analyse!$E$4="X",INDIRECT("'DATA - økonomi'!AC"&amp;4+15*$A66+4*$A66+1),0)+IF(Analyse!$E$104="X",INDIRECT("'DATA - økonomi'!AC"&amp;4+15*$A66+4*$A66+2),0)+IF(Analyse!$E$105="X",INDIRECT("'DATA - økonomi'!AC"&amp;4+15*$A66+4*$A66+3),0)+IF(Analyse!$E$106="X",INDIRECT("'DATA - økonomi'!AC"&amp;4+15*$A66+4*$A66+4),0)+IF(Analyse!$E$107="X",INDIRECT("'DATA - økonomi'!AC"&amp;4+15*$A66+4*$A66+5),0)+IF(Analyse!$E$108="X",INDIRECT("'DATA - økonomi'!AC"&amp;4+15*$A66+4*$A66+6),0)+IF(Analyse!$E$109="X",INDIRECT("'DATA - økonomi'!AC"&amp;4+15*$A66+4*$A66+7),0)+IF(Analyse!$E$110="X",INDIRECT("'DATA - økonomi'!AC"&amp;4+15*$A66+4*$A66+8),0)+IF(Analyse!$E$111="X",INDIRECT("'DATA - økonomi'!AC"&amp;4+15*$A66+4*$A66+9),0)+IF(Analyse!$E$112="X",INDIRECT("'DATA - økonomi'!AC"&amp;4+15*$A66+4*$A66+10),0)+IF(Analyse!$E$115="X",INDIRECT("'DATA - økonomi'!AC"&amp;4+15*$A66+4*$A66+11),0)+IF(Analyse!$E$116="X",INDIRECT("'DATA - økonomi'!AC"&amp;4+15*$A66+4*$A66+12),0)+IF(Analyse!$E$117="X",INDIRECT("'DATA - økonomi'!AC"&amp;4+15*$A66+4*$A66+13),0)+IF(Analyse!$E$129="X",INDIRECT("'DATA - økonomi'!AC"&amp;4+15*$A66+4*$A66+14),0)</f>
        <v>0</v>
      </c>
      <c r="AD66" s="42">
        <f ca="1">IF(Analyse!$E$3="X",INDIRECT("'DATA - økonomi'!AD"&amp;4+15*$A66+4*$A66+0),0)+IF(Analyse!$E$4="X",INDIRECT("'DATA - økonomi'!AD"&amp;4+15*$A66+4*$A66+1),0)+IF(Analyse!$E$104="X",INDIRECT("'DATA - økonomi'!AD"&amp;4+15*$A66+4*$A66+2),0)+IF(Analyse!$E$105="X",INDIRECT("'DATA - økonomi'!AD"&amp;4+15*$A66+4*$A66+3),0)+IF(Analyse!$E$106="X",INDIRECT("'DATA - økonomi'!AD"&amp;4+15*$A66+4*$A66+4),0)+IF(Analyse!$E$107="X",INDIRECT("'DATA - økonomi'!AD"&amp;4+15*$A66+4*$A66+5),0)+IF(Analyse!$E$108="X",INDIRECT("'DATA - økonomi'!AD"&amp;4+15*$A66+4*$A66+6),0)+IF(Analyse!$E$109="X",INDIRECT("'DATA - økonomi'!AD"&amp;4+15*$A66+4*$A66+7),0)+IF(Analyse!$E$110="X",INDIRECT("'DATA - økonomi'!AD"&amp;4+15*$A66+4*$A66+8),0)+IF(Analyse!$E$111="X",INDIRECT("'DATA - økonomi'!AD"&amp;4+15*$A66+4*$A66+9),0)+IF(Analyse!$E$112="X",INDIRECT("'DATA - økonomi'!AD"&amp;4+15*$A66+4*$A66+10),0)+IF(Analyse!$E$115="X",INDIRECT("'DATA - økonomi'!AD"&amp;4+15*$A66+4*$A66+11),0)+IF(Analyse!$E$116="X",INDIRECT("'DATA - økonomi'!AD"&amp;4+15*$A66+4*$A66+12),0)+IF(Analyse!$E$117="X",INDIRECT("'DATA - økonomi'!AD"&amp;4+15*$A66+4*$A66+13),0)+IF(Analyse!$E$129="X",INDIRECT("'DATA - økonomi'!AD"&amp;4+15*$A66+4*$A66+14),0)</f>
        <v>0</v>
      </c>
      <c r="AE66" s="42">
        <f ca="1">IF(Analyse!$E$3="X",INDIRECT("'DATA - økonomi'!AE"&amp;4+15*$A66+4*$A66+0),0)+IF(Analyse!$E$4="X",INDIRECT("'DATA - økonomi'!AE"&amp;4+15*$A66+4*$A66+1),0)+IF(Analyse!$E$104="X",INDIRECT("'DATA - økonomi'!AE"&amp;4+15*$A66+4*$A66+2),0)+IF(Analyse!$E$105="X",INDIRECT("'DATA - økonomi'!AE"&amp;4+15*$A66+4*$A66+3),0)+IF(Analyse!$E$106="X",INDIRECT("'DATA - økonomi'!AE"&amp;4+15*$A66+4*$A66+4),0)+IF(Analyse!$E$107="X",INDIRECT("'DATA - økonomi'!AE"&amp;4+15*$A66+4*$A66+5),0)+IF(Analyse!$E$108="X",INDIRECT("'DATA - økonomi'!AE"&amp;4+15*$A66+4*$A66+6),0)+IF(Analyse!$E$109="X",INDIRECT("'DATA - økonomi'!AE"&amp;4+15*$A66+4*$A66+7),0)+IF(Analyse!$E$110="X",INDIRECT("'DATA - økonomi'!AE"&amp;4+15*$A66+4*$A66+8),0)+IF(Analyse!$E$111="X",INDIRECT("'DATA - økonomi'!AE"&amp;4+15*$A66+4*$A66+9),0)+IF(Analyse!$E$112="X",INDIRECT("'DATA - økonomi'!AE"&amp;4+15*$A66+4*$A66+10),0)+IF(Analyse!$E$115="X",INDIRECT("'DATA - økonomi'!AE"&amp;4+15*$A66+4*$A66+11),0)+IF(Analyse!$E$116="X",INDIRECT("'DATA - økonomi'!AE"&amp;4+15*$A66+4*$A66+12),0)+IF(Analyse!$E$117="X",INDIRECT("'DATA - økonomi'!AE"&amp;4+15*$A66+4*$A66+13),0)+IF(Analyse!$E$129="X",INDIRECT("'DATA - økonomi'!AE"&amp;4+15*$A66+4*$A66+14),0)</f>
        <v>0</v>
      </c>
      <c r="AF66" s="42">
        <f ca="1">IF(Analyse!$E$3="X",INDIRECT("'DATA - økonomi'!AF"&amp;4+15*$A66+4*$A66+0),0)+IF(Analyse!$E$4="X",INDIRECT("'DATA - økonomi'!AF"&amp;4+15*$A66+4*$A66+1),0)+IF(Analyse!$E$104="X",INDIRECT("'DATA - økonomi'!AF"&amp;4+15*$A66+4*$A66+2),0)+IF(Analyse!$E$105="X",INDIRECT("'DATA - økonomi'!AF"&amp;4+15*$A66+4*$A66+3),0)+IF(Analyse!$E$106="X",INDIRECT("'DATA - økonomi'!AF"&amp;4+15*$A66+4*$A66+4),0)+IF(Analyse!$E$107="X",INDIRECT("'DATA - økonomi'!AF"&amp;4+15*$A66+4*$A66+5),0)+IF(Analyse!$E$108="X",INDIRECT("'DATA - økonomi'!AF"&amp;4+15*$A66+4*$A66+6),0)+IF(Analyse!$E$109="X",INDIRECT("'DATA - økonomi'!AF"&amp;4+15*$A66+4*$A66+7),0)+IF(Analyse!$E$110="X",INDIRECT("'DATA - økonomi'!AF"&amp;4+15*$A66+4*$A66+8),0)+IF(Analyse!$E$111="X",INDIRECT("'DATA - økonomi'!AF"&amp;4+15*$A66+4*$A66+9),0)+IF(Analyse!$E$112="X",INDIRECT("'DATA - økonomi'!AF"&amp;4+15*$A66+4*$A66+10),0)+IF(Analyse!$E$115="X",INDIRECT("'DATA - økonomi'!AF"&amp;4+15*$A66+4*$A66+11),0)+IF(Analyse!$E$116="X",INDIRECT("'DATA - økonomi'!AF"&amp;4+15*$A66+4*$A66+12),0)+IF(Analyse!$E$117="X",INDIRECT("'DATA - økonomi'!AF"&amp;4+15*$A66+4*$A66+13),0)+IF(Analyse!$E$129="X",INDIRECT("'DATA - økonomi'!AF"&amp;4+15*$A66+4*$A66+14),0)</f>
        <v>0</v>
      </c>
      <c r="AG66" s="42">
        <f ca="1">IF(Analyse!$E$3="X",INDIRECT("'DATA - økonomi'!AG"&amp;4+15*$A66+4*$A66+0),0)+IF(Analyse!$E$4="X",INDIRECT("'DATA - økonomi'!AG"&amp;4+15*$A66+4*$A66+1),0)+IF(Analyse!$E$104="X",INDIRECT("'DATA - økonomi'!AG"&amp;4+15*$A66+4*$A66+2),0)+IF(Analyse!$E$105="X",INDIRECT("'DATA - økonomi'!AG"&amp;4+15*$A66+4*$A66+3),0)+IF(Analyse!$E$106="X",INDIRECT("'DATA - økonomi'!AG"&amp;4+15*$A66+4*$A66+4),0)+IF(Analyse!$E$107="X",INDIRECT("'DATA - økonomi'!AG"&amp;4+15*$A66+4*$A66+5),0)+IF(Analyse!$E$108="X",INDIRECT("'DATA - økonomi'!AG"&amp;4+15*$A66+4*$A66+6),0)+IF(Analyse!$E$109="X",INDIRECT("'DATA - økonomi'!AG"&amp;4+15*$A66+4*$A66+7),0)+IF(Analyse!$E$110="X",INDIRECT("'DATA - økonomi'!AG"&amp;4+15*$A66+4*$A66+8),0)+IF(Analyse!$E$111="X",INDIRECT("'DATA - økonomi'!AG"&amp;4+15*$A66+4*$A66+9),0)+IF(Analyse!$E$112="X",INDIRECT("'DATA - økonomi'!AG"&amp;4+15*$A66+4*$A66+10),0)+IF(Analyse!$E$115="X",INDIRECT("'DATA - økonomi'!AG"&amp;4+15*$A66+4*$A66+11),0)+IF(Analyse!$E$116="X",INDIRECT("'DATA - økonomi'!AG"&amp;4+15*$A66+4*$A66+12),0)+IF(Analyse!$E$117="X",INDIRECT("'DATA - økonomi'!AG"&amp;4+15*$A66+4*$A66+13),0)+IF(Analyse!$E$129="X",INDIRECT("'DATA - økonomi'!AG"&amp;4+15*$A66+4*$A66+14),0)</f>
        <v>0</v>
      </c>
      <c r="AH66" s="42">
        <f ca="1">IF(Analyse!$E$3="X",INDIRECT("'DATA - økonomi'!AH"&amp;4+15*$A66+4*$A66+0),0)+IF(Analyse!$E$4="X",INDIRECT("'DATA - økonomi'!AH"&amp;4+15*$A66+4*$A66+1),0)+IF(Analyse!$E$104="X",INDIRECT("'DATA - økonomi'!AH"&amp;4+15*$A66+4*$A66+2),0)+IF(Analyse!$E$105="X",INDIRECT("'DATA - økonomi'!AH"&amp;4+15*$A66+4*$A66+3),0)+IF(Analyse!$E$106="X",INDIRECT("'DATA - økonomi'!AH"&amp;4+15*$A66+4*$A66+4),0)+IF(Analyse!$E$107="X",INDIRECT("'DATA - økonomi'!AH"&amp;4+15*$A66+4*$A66+5),0)+IF(Analyse!$E$108="X",INDIRECT("'DATA - økonomi'!AH"&amp;4+15*$A66+4*$A66+6),0)+IF(Analyse!$E$109="X",INDIRECT("'DATA - økonomi'!AH"&amp;4+15*$A66+4*$A66+7),0)+IF(Analyse!$E$110="X",INDIRECT("'DATA - økonomi'!AH"&amp;4+15*$A66+4*$A66+8),0)+IF(Analyse!$E$111="X",INDIRECT("'DATA - økonomi'!AH"&amp;4+15*$A66+4*$A66+9),0)+IF(Analyse!$E$112="X",INDIRECT("'DATA - økonomi'!AH"&amp;4+15*$A66+4*$A66+10),0)+IF(Analyse!$E$115="X",INDIRECT("'DATA - økonomi'!AH"&amp;4+15*$A66+4*$A66+11),0)+IF(Analyse!$E$116="X",INDIRECT("'DATA - økonomi'!AH"&amp;4+15*$A66+4*$A66+12),0)+IF(Analyse!$E$117="X",INDIRECT("'DATA - økonomi'!AH"&amp;4+15*$A66+4*$A66+13),0)+IF(Analyse!$E$129="X",INDIRECT("'DATA - økonomi'!AH"&amp;4+15*$A66+4*$A66+14),0)</f>
        <v>0</v>
      </c>
      <c r="AI66" s="42">
        <f ca="1">IF(Analyse!$E$3="X",INDIRECT("'DATA - økonomi'!AI"&amp;4+15*$A66+4*$A66+0),0)+IF(Analyse!$E$4="X",INDIRECT("'DATA - økonomi'!AI"&amp;4+15*$A66+4*$A66+1),0)+IF(Analyse!$E$104="X",INDIRECT("'DATA - økonomi'!AI"&amp;4+15*$A66+4*$A66+2),0)+IF(Analyse!$E$105="X",INDIRECT("'DATA - økonomi'!AI"&amp;4+15*$A66+4*$A66+3),0)+IF(Analyse!$E$106="X",INDIRECT("'DATA - økonomi'!AI"&amp;4+15*$A66+4*$A66+4),0)+IF(Analyse!$E$107="X",INDIRECT("'DATA - økonomi'!AI"&amp;4+15*$A66+4*$A66+5),0)+IF(Analyse!$E$108="X",INDIRECT("'DATA - økonomi'!AI"&amp;4+15*$A66+4*$A66+6),0)+IF(Analyse!$E$109="X",INDIRECT("'DATA - økonomi'!AI"&amp;4+15*$A66+4*$A66+7),0)+IF(Analyse!$E$110="X",INDIRECT("'DATA - økonomi'!AI"&amp;4+15*$A66+4*$A66+8),0)+IF(Analyse!$E$111="X",INDIRECT("'DATA - økonomi'!AI"&amp;4+15*$A66+4*$A66+9),0)+IF(Analyse!$E$112="X",INDIRECT("'DATA - økonomi'!AI"&amp;4+15*$A66+4*$A66+10),0)+IF(Analyse!$E$115="X",INDIRECT("'DATA - økonomi'!AI"&amp;4+15*$A66+4*$A66+11),0)+IF(Analyse!$E$116="X",INDIRECT("'DATA - økonomi'!AI"&amp;4+15*$A66+4*$A66+12),0)+IF(Analyse!$E$117="X",INDIRECT("'DATA - økonomi'!AI"&amp;4+15*$A66+4*$A66+13),0)+IF(Analyse!$E$129="X",INDIRECT("'DATA - økonomi'!AI"&amp;4+15*$A66+4*$A66+14),0)</f>
        <v>0</v>
      </c>
      <c r="AJ66" s="42">
        <f ca="1">IF(Analyse!$E$3="X",INDIRECT("'DATA - økonomi'!AJ"&amp;4+15*$A66+4*$A66+0),0)+IF(Analyse!$E$4="X",INDIRECT("'DATA - økonomi'!AJ"&amp;4+15*$A66+4*$A66+1),0)+IF(Analyse!$E$104="X",INDIRECT("'DATA - økonomi'!AJ"&amp;4+15*$A66+4*$A66+2),0)+IF(Analyse!$E$105="X",INDIRECT("'DATA - økonomi'!AJ"&amp;4+15*$A66+4*$A66+3),0)+IF(Analyse!$E$106="X",INDIRECT("'DATA - økonomi'!AJ"&amp;4+15*$A66+4*$A66+4),0)+IF(Analyse!$E$107="X",INDIRECT("'DATA - økonomi'!AJ"&amp;4+15*$A66+4*$A66+5),0)+IF(Analyse!$E$108="X",INDIRECT("'DATA - økonomi'!AJ"&amp;4+15*$A66+4*$A66+6),0)+IF(Analyse!$E$109="X",INDIRECT("'DATA - økonomi'!AJ"&amp;4+15*$A66+4*$A66+7),0)+IF(Analyse!$E$110="X",INDIRECT("'DATA - økonomi'!AJ"&amp;4+15*$A66+4*$A66+8),0)+IF(Analyse!$E$111="X",INDIRECT("'DATA - økonomi'!AJ"&amp;4+15*$A66+4*$A66+9),0)+IF(Analyse!$E$112="X",INDIRECT("'DATA - økonomi'!AJ"&amp;4+15*$A66+4*$A66+10),0)+IF(Analyse!$E$115="X",INDIRECT("'DATA - økonomi'!AJ"&amp;4+15*$A66+4*$A66+11),0)+IF(Analyse!$E$116="X",INDIRECT("'DATA - økonomi'!AJ"&amp;4+15*$A66+4*$A66+12),0)+IF(Analyse!$E$117="X",INDIRECT("'DATA - økonomi'!AJ"&amp;4+15*$A66+4*$A66+13),0)+IF(Analyse!$E$129="X",INDIRECT("'DATA - økonomi'!AJ"&amp;4+15*$A66+4*$A66+14),0)</f>
        <v>0</v>
      </c>
      <c r="AK66" s="42">
        <f ca="1">IF(Analyse!$E$3="X",INDIRECT("'DATA - økonomi'!AK"&amp;4+15*$A66+4*$A66+0),0)+IF(Analyse!$E$4="X",INDIRECT("'DATA - økonomi'!AK"&amp;4+15*$A66+4*$A66+1),0)+IF(Analyse!$E$104="X",INDIRECT("'DATA - økonomi'!AK"&amp;4+15*$A66+4*$A66+2),0)+IF(Analyse!$E$105="X",INDIRECT("'DATA - økonomi'!AK"&amp;4+15*$A66+4*$A66+3),0)+IF(Analyse!$E$106="X",INDIRECT("'DATA - økonomi'!AK"&amp;4+15*$A66+4*$A66+4),0)+IF(Analyse!$E$107="X",INDIRECT("'DATA - økonomi'!AK"&amp;4+15*$A66+4*$A66+5),0)+IF(Analyse!$E$108="X",INDIRECT("'DATA - økonomi'!AK"&amp;4+15*$A66+4*$A66+6),0)+IF(Analyse!$E$109="X",INDIRECT("'DATA - økonomi'!AK"&amp;4+15*$A66+4*$A66+7),0)+IF(Analyse!$E$110="X",INDIRECT("'DATA - økonomi'!AK"&amp;4+15*$A66+4*$A66+8),0)+IF(Analyse!$E$111="X",INDIRECT("'DATA - økonomi'!AK"&amp;4+15*$A66+4*$A66+9),0)+IF(Analyse!$E$112="X",INDIRECT("'DATA - økonomi'!AK"&amp;4+15*$A66+4*$A66+10),0)+IF(Analyse!$E$115="X",INDIRECT("'DATA - økonomi'!AK"&amp;4+15*$A66+4*$A66+11),0)+IF(Analyse!$E$116="X",INDIRECT("'DATA - økonomi'!AK"&amp;4+15*$A66+4*$A66+12),0)+IF(Analyse!$E$117="X",INDIRECT("'DATA - økonomi'!AK"&amp;4+15*$A66+4*$A66+13),0)+IF(Analyse!$E$129="X",INDIRECT("'DATA - økonomi'!AK"&amp;4+15*$A66+4*$A66+14),0)</f>
        <v>0</v>
      </c>
      <c r="AL66" s="42">
        <f ca="1">IF(Analyse!$E$3="X",INDIRECT("'DATA - økonomi'!AL"&amp;4+15*$A66+4*$A66+0),0)+IF(Analyse!$E$4="X",INDIRECT("'DATA - økonomi'!AL"&amp;4+15*$A66+4*$A66+1),0)+IF(Analyse!$E$104="X",INDIRECT("'DATA - økonomi'!AL"&amp;4+15*$A66+4*$A66+2),0)+IF(Analyse!$E$105="X",INDIRECT("'DATA - økonomi'!AL"&amp;4+15*$A66+4*$A66+3),0)+IF(Analyse!$E$106="X",INDIRECT("'DATA - økonomi'!AL"&amp;4+15*$A66+4*$A66+4),0)+IF(Analyse!$E$107="X",INDIRECT("'DATA - økonomi'!AL"&amp;4+15*$A66+4*$A66+5),0)+IF(Analyse!$E$108="X",INDIRECT("'DATA - økonomi'!AL"&amp;4+15*$A66+4*$A66+6),0)+IF(Analyse!$E$109="X",INDIRECT("'DATA - økonomi'!AL"&amp;4+15*$A66+4*$A66+7),0)+IF(Analyse!$E$110="X",INDIRECT("'DATA - økonomi'!AL"&amp;4+15*$A66+4*$A66+8),0)+IF(Analyse!$E$111="X",INDIRECT("'DATA - økonomi'!AL"&amp;4+15*$A66+4*$A66+9),0)+IF(Analyse!$E$112="X",INDIRECT("'DATA - økonomi'!AL"&amp;4+15*$A66+4*$A66+10),0)+IF(Analyse!$E$115="X",INDIRECT("'DATA - økonomi'!AL"&amp;4+15*$A66+4*$A66+11),0)+IF(Analyse!$E$116="X",INDIRECT("'DATA - økonomi'!AL"&amp;4+15*$A66+4*$A66+12),0)+IF(Analyse!$E$117="X",INDIRECT("'DATA - økonomi'!AL"&amp;4+15*$A66+4*$A66+13),0)+IF(Analyse!$E$129="X",INDIRECT("'DATA - økonomi'!AL"&amp;4+15*$A66+4*$A66+14),0)</f>
        <v>0</v>
      </c>
      <c r="AM66" s="36"/>
      <c r="AN66" s="41" t="s">
        <v>74</v>
      </c>
      <c r="AO66" s="42">
        <f t="shared" ca="1" si="10"/>
        <v>50970.363999999994</v>
      </c>
      <c r="AP66" s="42">
        <f t="shared" ca="1" si="11"/>
        <v>50895</v>
      </c>
      <c r="AQ66" s="42">
        <f t="shared" ca="1" si="12"/>
        <v>50970.363999999994</v>
      </c>
      <c r="AR66" s="42">
        <f t="shared" ca="1" si="13"/>
        <v>50895</v>
      </c>
      <c r="AS66" s="42">
        <f t="shared" ca="1" si="14"/>
        <v>50809.314000000006</v>
      </c>
      <c r="AT66" s="42">
        <f t="shared" ca="1" si="15"/>
        <v>51134.382000000005</v>
      </c>
      <c r="AU66" s="42">
        <f t="shared" ca="1" si="16"/>
        <v>51035.057999999997</v>
      </c>
      <c r="AV66" s="42">
        <f t="shared" ca="1" si="17"/>
        <v>51089.807999999997</v>
      </c>
      <c r="AW66" s="42">
        <f t="shared" ca="1" si="18"/>
        <v>51205.447</v>
      </c>
      <c r="AX66" s="42">
        <f t="shared" ca="1" si="19"/>
        <v>51049.802000000003</v>
      </c>
      <c r="AY66" s="36"/>
    </row>
    <row r="67" spans="1:51" x14ac:dyDescent="0.25">
      <c r="A67" s="38">
        <v>63</v>
      </c>
      <c r="B67" s="41" t="s">
        <v>75</v>
      </c>
      <c r="C67" s="42">
        <f ca="1">IF(Analyse!$E$3="X",INDIRECT("'DATA - økonomi'!C"&amp;4+15*$A67+4*$A67+0),0)+IF(Analyse!$E$4="X",INDIRECT("'DATA - økonomi'!C"&amp;4+15*$A67+4*$A67+1),0)+IF(Analyse!$E$104="X",INDIRECT("'DATA - økonomi'!C"&amp;4+15*$A67+4*$A67+2),0)+IF(Analyse!$E$105="X",INDIRECT("'DATA - økonomi'!C"&amp;4+15*$A67+4*$A67+3),0)+IF(Analyse!$E$106="X",INDIRECT("'DATA - økonomi'!C"&amp;4+15*$A67+4*$A67+4),0)+IF(Analyse!$E$107="X",INDIRECT("'DATA - økonomi'!C"&amp;4+15*$A67+4*$A67+5),0)+IF(Analyse!$E$108="X",INDIRECT("'DATA - økonomi'!C"&amp;4+15*$A67+4*$A67+6),0)+IF(Analyse!$E$109="X",INDIRECT("'DATA - økonomi'!C"&amp;4+15*$A67+4*$A67+7),0)+IF(Analyse!$E$110="X",INDIRECT("'DATA - økonomi'!C"&amp;4+15*$A67+4*$A67+8),0)+IF(Analyse!$E$111="X",INDIRECT("'DATA - økonomi'!C"&amp;4+15*$A67+4*$A67+9),0)+IF(Analyse!$E$112="X",INDIRECT("'DATA - økonomi'!C"&amp;4+15*$A67+4*$A67+10),0)+IF(Analyse!$E$115="X",INDIRECT("'DATA - økonomi'!C"&amp;4+15*$A67+4*$A67+11),0)+IF(Analyse!$E$116="X",INDIRECT("'DATA - økonomi'!C"&amp;4+15*$A67+4*$A67+12),0)+IF(Analyse!$E$117="X",INDIRECT("'DATA - økonomi'!C"&amp;4+15*$A67+4*$A67+13),0)+IF(Analyse!$E$129="X",INDIRECT("'DATA - økonomi'!C"&amp;4+15*$A67+4*$A67+14),0)</f>
        <v>0</v>
      </c>
      <c r="D67" s="42">
        <f ca="1">IF(Analyse!$E$3="X",INDIRECT("'DATA - økonomi'!D"&amp;4+15*$A67+4*$A67+0),0)+IF(Analyse!$E$4="X",INDIRECT("'DATA - økonomi'!D"&amp;4+15*$A67+4*$A67+1),0)+IF(Analyse!$E$104="X",INDIRECT("'DATA - økonomi'!D"&amp;4+15*$A67+4*$A67+2),0)+IF(Analyse!$E$105="X",INDIRECT("'DATA - økonomi'!D"&amp;4+15*$A67+4*$A67+3),0)+IF(Analyse!$E$106="X",INDIRECT("'DATA - økonomi'!D"&amp;4+15*$A67+4*$A67+4),0)+IF(Analyse!$E$107="X",INDIRECT("'DATA - økonomi'!D"&amp;4+15*$A67+4*$A67+5),0)+IF(Analyse!$E$108="X",INDIRECT("'DATA - økonomi'!D"&amp;4+15*$A67+4*$A67+6),0)+IF(Analyse!$E$109="X",INDIRECT("'DATA - økonomi'!D"&amp;4+15*$A67+4*$A67+7),0)+IF(Analyse!$E$110="X",INDIRECT("'DATA - økonomi'!D"&amp;4+15*$A67+4*$A67+8),0)+IF(Analyse!$E$111="X",INDIRECT("'DATA - økonomi'!D"&amp;4+15*$A67+4*$A67+9),0)+IF(Analyse!$E$112="X",INDIRECT("'DATA - økonomi'!D"&amp;4+15*$A67+4*$A67+10),0)+IF(Analyse!$E$115="X",INDIRECT("'DATA - økonomi'!D"&amp;4+15*$A67+4*$A67+11),0)+IF(Analyse!$E$116="X",INDIRECT("'DATA - økonomi'!D"&amp;4+15*$A67+4*$A67+12),0)+IF(Analyse!$E$117="X",INDIRECT("'DATA - økonomi'!D"&amp;4+15*$A67+4*$A67+13),0)+IF(Analyse!$E$129="X",INDIRECT("'DATA - økonomi'!D"&amp;4+15*$A67+4*$A67+14),0)</f>
        <v>0</v>
      </c>
      <c r="E67" s="42">
        <f ca="1">IF(Analyse!$E$3="X",INDIRECT("'DATA - økonomi'!E"&amp;4+15*$A67+4*$A67+0),0)+IF(Analyse!$E$4="X",INDIRECT("'DATA - økonomi'!E"&amp;4+15*$A67+4*$A67+1),0)+IF(Analyse!$E$104="X",INDIRECT("'DATA - økonomi'!E"&amp;4+15*$A67+4*$A67+2),0)+IF(Analyse!$E$105="X",INDIRECT("'DATA - økonomi'!E"&amp;4+15*$A67+4*$A67+3),0)+IF(Analyse!$E$106="X",INDIRECT("'DATA - økonomi'!E"&amp;4+15*$A67+4*$A67+4),0)+IF(Analyse!$E$107="X",INDIRECT("'DATA - økonomi'!E"&amp;4+15*$A67+4*$A67+5),0)+IF(Analyse!$E$108="X",INDIRECT("'DATA - økonomi'!E"&amp;4+15*$A67+4*$A67+6),0)+IF(Analyse!$E$109="X",INDIRECT("'DATA - økonomi'!E"&amp;4+15*$A67+4*$A67+7),0)+IF(Analyse!$E$110="X",INDIRECT("'DATA - økonomi'!E"&amp;4+15*$A67+4*$A67+8),0)+IF(Analyse!$E$111="X",INDIRECT("'DATA - økonomi'!E"&amp;4+15*$A67+4*$A67+9),0)+IF(Analyse!$E$112="X",INDIRECT("'DATA - økonomi'!E"&amp;4+15*$A67+4*$A67+10),0)+IF(Analyse!$E$115="X",INDIRECT("'DATA - økonomi'!E"&amp;4+15*$A67+4*$A67+11),0)+IF(Analyse!$E$116="X",INDIRECT("'DATA - økonomi'!E"&amp;4+15*$A67+4*$A67+12),0)+IF(Analyse!$E$117="X",INDIRECT("'DATA - økonomi'!E"&amp;4+15*$A67+4*$A67+13),0)+IF(Analyse!$E$129="X",INDIRECT("'DATA - økonomi'!E"&amp;4+15*$A67+4*$A67+14),0)</f>
        <v>0</v>
      </c>
      <c r="F67" s="42">
        <f ca="1">IF(Analyse!$E$3="X",INDIRECT("'DATA - økonomi'!F"&amp;4+15*$A67+4*$A67+0),0)+IF(Analyse!$E$4="X",INDIRECT("'DATA - økonomi'!F"&amp;4+15*$A67+4*$A67+1),0)+IF(Analyse!$E$104="X",INDIRECT("'DATA - økonomi'!F"&amp;4+15*$A67+4*$A67+2),0)+IF(Analyse!$E$105="X",INDIRECT("'DATA - økonomi'!F"&amp;4+15*$A67+4*$A67+3),0)+IF(Analyse!$E$106="X",INDIRECT("'DATA - økonomi'!F"&amp;4+15*$A67+4*$A67+4),0)+IF(Analyse!$E$107="X",INDIRECT("'DATA - økonomi'!F"&amp;4+15*$A67+4*$A67+5),0)+IF(Analyse!$E$108="X",INDIRECT("'DATA - økonomi'!F"&amp;4+15*$A67+4*$A67+6),0)+IF(Analyse!$E$109="X",INDIRECT("'DATA - økonomi'!F"&amp;4+15*$A67+4*$A67+7),0)+IF(Analyse!$E$110="X",INDIRECT("'DATA - økonomi'!F"&amp;4+15*$A67+4*$A67+8),0)+IF(Analyse!$E$111="X",INDIRECT("'DATA - økonomi'!F"&amp;4+15*$A67+4*$A67+9),0)+IF(Analyse!$E$112="X",INDIRECT("'DATA - økonomi'!F"&amp;4+15*$A67+4*$A67+10),0)+IF(Analyse!$E$115="X",INDIRECT("'DATA - økonomi'!F"&amp;4+15*$A67+4*$A67+11),0)+IF(Analyse!$E$116="X",INDIRECT("'DATA - økonomi'!F"&amp;4+15*$A67+4*$A67+12),0)+IF(Analyse!$E$117="X",INDIRECT("'DATA - økonomi'!F"&amp;4+15*$A67+4*$A67+13),0)+IF(Analyse!$E$129="X",INDIRECT("'DATA - økonomi'!F"&amp;4+15*$A67+4*$A67+14),0)</f>
        <v>0</v>
      </c>
      <c r="G67" s="42">
        <f ca="1">IF(Analyse!$E$3="X",INDIRECT("'DATA - økonomi'!G"&amp;4+15*$A67+4*$A67+0),0)+IF(Analyse!$E$4="X",INDIRECT("'DATA - økonomi'!G"&amp;4+15*$A67+4*$A67+1),0)+IF(Analyse!$E$104="X",INDIRECT("'DATA - økonomi'!G"&amp;4+15*$A67+4*$A67+2),0)+IF(Analyse!$E$105="X",INDIRECT("'DATA - økonomi'!G"&amp;4+15*$A67+4*$A67+3),0)+IF(Analyse!$E$106="X",INDIRECT("'DATA - økonomi'!G"&amp;4+15*$A67+4*$A67+4),0)+IF(Analyse!$E$107="X",INDIRECT("'DATA - økonomi'!G"&amp;4+15*$A67+4*$A67+5),0)+IF(Analyse!$E$108="X",INDIRECT("'DATA - økonomi'!G"&amp;4+15*$A67+4*$A67+6),0)+IF(Analyse!$E$109="X",INDIRECT("'DATA - økonomi'!G"&amp;4+15*$A67+4*$A67+7),0)+IF(Analyse!$E$110="X",INDIRECT("'DATA - økonomi'!G"&amp;4+15*$A67+4*$A67+8),0)+IF(Analyse!$E$111="X",INDIRECT("'DATA - økonomi'!G"&amp;4+15*$A67+4*$A67+9),0)+IF(Analyse!$E$112="X",INDIRECT("'DATA - økonomi'!G"&amp;4+15*$A67+4*$A67+10),0)+IF(Analyse!$E$115="X",INDIRECT("'DATA - økonomi'!G"&amp;4+15*$A67+4*$A67+11),0)+IF(Analyse!$E$116="X",INDIRECT("'DATA - økonomi'!G"&amp;4+15*$A67+4*$A67+12),0)+IF(Analyse!$E$117="X",INDIRECT("'DATA - økonomi'!G"&amp;4+15*$A67+4*$A67+13),0)+IF(Analyse!$E$129="X",INDIRECT("'DATA - økonomi'!G"&amp;4+15*$A67+4*$A67+14),0)</f>
        <v>0</v>
      </c>
      <c r="H67" s="42">
        <f ca="1">IF(Analyse!$E$3="X",INDIRECT("'DATA - økonomi'!H"&amp;4+15*$A67+4*$A67+0),0)+IF(Analyse!$E$4="X",INDIRECT("'DATA - økonomi'!H"&amp;4+15*$A67+4*$A67+1),0)+IF(Analyse!$E$104="X",INDIRECT("'DATA - økonomi'!H"&amp;4+15*$A67+4*$A67+2),0)+IF(Analyse!$E$105="X",INDIRECT("'DATA - økonomi'!H"&amp;4+15*$A67+4*$A67+3),0)+IF(Analyse!$E$106="X",INDIRECT("'DATA - økonomi'!H"&amp;4+15*$A67+4*$A67+4),0)+IF(Analyse!$E$107="X",INDIRECT("'DATA - økonomi'!H"&amp;4+15*$A67+4*$A67+5),0)+IF(Analyse!$E$108="X",INDIRECT("'DATA - økonomi'!H"&amp;4+15*$A67+4*$A67+6),0)+IF(Analyse!$E$109="X",INDIRECT("'DATA - økonomi'!H"&amp;4+15*$A67+4*$A67+7),0)+IF(Analyse!$E$110="X",INDIRECT("'DATA - økonomi'!H"&amp;4+15*$A67+4*$A67+8),0)+IF(Analyse!$E$111="X",INDIRECT("'DATA - økonomi'!H"&amp;4+15*$A67+4*$A67+9),0)+IF(Analyse!$E$112="X",INDIRECT("'DATA - økonomi'!H"&amp;4+15*$A67+4*$A67+10),0)+IF(Analyse!$E$115="X",INDIRECT("'DATA - økonomi'!H"&amp;4+15*$A67+4*$A67+11),0)+IF(Analyse!$E$116="X",INDIRECT("'DATA - økonomi'!H"&amp;4+15*$A67+4*$A67+12),0)+IF(Analyse!$E$117="X",INDIRECT("'DATA - økonomi'!H"&amp;4+15*$A67+4*$A67+13),0)+IF(Analyse!$E$129="X",INDIRECT("'DATA - økonomi'!H"&amp;4+15*$A67+4*$A67+14),0)</f>
        <v>0</v>
      </c>
      <c r="I67" s="42">
        <f ca="1">IF(Analyse!$E$3="X",INDIRECT("'DATA - økonomi'!I"&amp;4+15*$A67+4*$A67+0),0)+IF(Analyse!$E$4="X",INDIRECT("'DATA - økonomi'!I"&amp;4+15*$A67+4*$A67+1),0)+IF(Analyse!$E$104="X",INDIRECT("'DATA - økonomi'!I"&amp;4+15*$A67+4*$A67+2),0)+IF(Analyse!$E$105="X",INDIRECT("'DATA - økonomi'!I"&amp;4+15*$A67+4*$A67+3),0)+IF(Analyse!$E$106="X",INDIRECT("'DATA - økonomi'!I"&amp;4+15*$A67+4*$A67+4),0)+IF(Analyse!$E$107="X",INDIRECT("'DATA - økonomi'!I"&amp;4+15*$A67+4*$A67+5),0)+IF(Analyse!$E$108="X",INDIRECT("'DATA - økonomi'!I"&amp;4+15*$A67+4*$A67+6),0)+IF(Analyse!$E$109="X",INDIRECT("'DATA - økonomi'!I"&amp;4+15*$A67+4*$A67+7),0)+IF(Analyse!$E$110="X",INDIRECT("'DATA - økonomi'!I"&amp;4+15*$A67+4*$A67+8),0)+IF(Analyse!$E$111="X",INDIRECT("'DATA - økonomi'!I"&amp;4+15*$A67+4*$A67+9),0)+IF(Analyse!$E$112="X",INDIRECT("'DATA - økonomi'!I"&amp;4+15*$A67+4*$A67+10),0)+IF(Analyse!$E$115="X",INDIRECT("'DATA - økonomi'!I"&amp;4+15*$A67+4*$A67+11),0)+IF(Analyse!$E$116="X",INDIRECT("'DATA - økonomi'!I"&amp;4+15*$A67+4*$A67+12),0)+IF(Analyse!$E$117="X",INDIRECT("'DATA - økonomi'!I"&amp;4+15*$A67+4*$A67+13),0)+IF(Analyse!$E$129="X",INDIRECT("'DATA - økonomi'!I"&amp;4+15*$A67+4*$A67+14),0)</f>
        <v>0</v>
      </c>
      <c r="J67" s="42">
        <f ca="1">IF(Analyse!$E$3="X",INDIRECT("'DATA - økonomi'!J"&amp;4+15*$A67+4*$A67+0),0)+IF(Analyse!$E$4="X",INDIRECT("'DATA - økonomi'!J"&amp;4+15*$A67+4*$A67+1),0)+IF(Analyse!$E$104="X",INDIRECT("'DATA - økonomi'!J"&amp;4+15*$A67+4*$A67+2),0)+IF(Analyse!$E$105="X",INDIRECT("'DATA - økonomi'!J"&amp;4+15*$A67+4*$A67+3),0)+IF(Analyse!$E$106="X",INDIRECT("'DATA - økonomi'!J"&amp;4+15*$A67+4*$A67+4),0)+IF(Analyse!$E$107="X",INDIRECT("'DATA - økonomi'!J"&amp;4+15*$A67+4*$A67+5),0)+IF(Analyse!$E$108="X",INDIRECT("'DATA - økonomi'!J"&amp;4+15*$A67+4*$A67+6),0)+IF(Analyse!$E$109="X",INDIRECT("'DATA - økonomi'!J"&amp;4+15*$A67+4*$A67+7),0)+IF(Analyse!$E$110="X",INDIRECT("'DATA - økonomi'!J"&amp;4+15*$A67+4*$A67+8),0)+IF(Analyse!$E$111="X",INDIRECT("'DATA - økonomi'!J"&amp;4+15*$A67+4*$A67+9),0)+IF(Analyse!$E$112="X",INDIRECT("'DATA - økonomi'!J"&amp;4+15*$A67+4*$A67+10),0)+IF(Analyse!$E$115="X",INDIRECT("'DATA - økonomi'!J"&amp;4+15*$A67+4*$A67+11),0)+IF(Analyse!$E$116="X",INDIRECT("'DATA - økonomi'!J"&amp;4+15*$A67+4*$A67+12),0)+IF(Analyse!$E$117="X",INDIRECT("'DATA - økonomi'!J"&amp;4+15*$A67+4*$A67+13),0)+IF(Analyse!$E$129="X",INDIRECT("'DATA - økonomi'!J"&amp;4+15*$A67+4*$A67+14),0)</f>
        <v>0</v>
      </c>
      <c r="K67" s="42">
        <f ca="1">IF(Analyse!$E$3="X",INDIRECT("'DATA - økonomi'!K"&amp;4+15*$A67+4*$A67+0),0)+IF(Analyse!$E$4="X",INDIRECT("'DATA - økonomi'!K"&amp;4+15*$A67+4*$A67+1),0)+IF(Analyse!$E$104="X",INDIRECT("'DATA - økonomi'!K"&amp;4+15*$A67+4*$A67+2),0)+IF(Analyse!$E$105="X",INDIRECT("'DATA - økonomi'!K"&amp;4+15*$A67+4*$A67+3),0)+IF(Analyse!$E$106="X",INDIRECT("'DATA - økonomi'!K"&amp;4+15*$A67+4*$A67+4),0)+IF(Analyse!$E$107="X",INDIRECT("'DATA - økonomi'!K"&amp;4+15*$A67+4*$A67+5),0)+IF(Analyse!$E$108="X",INDIRECT("'DATA - økonomi'!K"&amp;4+15*$A67+4*$A67+6),0)+IF(Analyse!$E$109="X",INDIRECT("'DATA - økonomi'!K"&amp;4+15*$A67+4*$A67+7),0)+IF(Analyse!$E$110="X",INDIRECT("'DATA - økonomi'!K"&amp;4+15*$A67+4*$A67+8),0)+IF(Analyse!$E$111="X",INDIRECT("'DATA - økonomi'!K"&amp;4+15*$A67+4*$A67+9),0)+IF(Analyse!$E$112="X",INDIRECT("'DATA - økonomi'!K"&amp;4+15*$A67+4*$A67+10),0)+IF(Analyse!$E$115="X",INDIRECT("'DATA - økonomi'!K"&amp;4+15*$A67+4*$A67+11),0)+IF(Analyse!$E$116="X",INDIRECT("'DATA - økonomi'!K"&amp;4+15*$A67+4*$A67+12),0)+IF(Analyse!$E$117="X",INDIRECT("'DATA - økonomi'!K"&amp;4+15*$A67+4*$A67+13),0)+IF(Analyse!$E$129="X",INDIRECT("'DATA - økonomi'!K"&amp;4+15*$A67+4*$A67+14),0)</f>
        <v>0</v>
      </c>
      <c r="L67" s="42">
        <f ca="1">IF(Analyse!$E$3="X",INDIRECT("'DATA - økonomi'!L"&amp;4+15*$A67+4*$A67+0),0)+IF(Analyse!$E$4="X",INDIRECT("'DATA - økonomi'!L"&amp;4+15*$A67+4*$A67+1),0)+IF(Analyse!$E$104="X",INDIRECT("'DATA - økonomi'!L"&amp;4+15*$A67+4*$A67+2),0)+IF(Analyse!$E$105="X",INDIRECT("'DATA - økonomi'!L"&amp;4+15*$A67+4*$A67+3),0)+IF(Analyse!$E$106="X",INDIRECT("'DATA - økonomi'!L"&amp;4+15*$A67+4*$A67+4),0)+IF(Analyse!$E$107="X",INDIRECT("'DATA - økonomi'!L"&amp;4+15*$A67+4*$A67+5),0)+IF(Analyse!$E$108="X",INDIRECT("'DATA - økonomi'!L"&amp;4+15*$A67+4*$A67+6),0)+IF(Analyse!$E$109="X",INDIRECT("'DATA - økonomi'!L"&amp;4+15*$A67+4*$A67+7),0)+IF(Analyse!$E$110="X",INDIRECT("'DATA - økonomi'!L"&amp;4+15*$A67+4*$A67+8),0)+IF(Analyse!$E$111="X",INDIRECT("'DATA - økonomi'!L"&amp;4+15*$A67+4*$A67+9),0)+IF(Analyse!$E$112="X",INDIRECT("'DATA - økonomi'!L"&amp;4+15*$A67+4*$A67+10),0)+IF(Analyse!$E$115="X",INDIRECT("'DATA - økonomi'!L"&amp;4+15*$A67+4*$A67+11),0)+IF(Analyse!$E$116="X",INDIRECT("'DATA - økonomi'!L"&amp;4+15*$A67+4*$A67+12),0)+IF(Analyse!$E$117="X",INDIRECT("'DATA - økonomi'!L"&amp;4+15*$A67+4*$A67+13),0)+IF(Analyse!$E$129="X",INDIRECT("'DATA - økonomi'!L"&amp;4+15*$A67+4*$A67+14),0)</f>
        <v>0</v>
      </c>
      <c r="M67" s="42">
        <f ca="1">IF(Analyse!$E$3="X",INDIRECT("'DATA - økonomi'!M"&amp;4+15*$A67+4*$A67+0),0)+IF(Analyse!$E$4="X",INDIRECT("'DATA - økonomi'!M"&amp;4+15*$A67+4*$A67+1),0)+IF(Analyse!$E$104="X",INDIRECT("'DATA - økonomi'!M"&amp;4+15*$A67+4*$A67+2),0)+IF(Analyse!$E$105="X",INDIRECT("'DATA - økonomi'!M"&amp;4+15*$A67+4*$A67+3),0)+IF(Analyse!$E$106="X",INDIRECT("'DATA - økonomi'!M"&amp;4+15*$A67+4*$A67+4),0)+IF(Analyse!$E$107="X",INDIRECT("'DATA - økonomi'!M"&amp;4+15*$A67+4*$A67+5),0)+IF(Analyse!$E$108="X",INDIRECT("'DATA - økonomi'!M"&amp;4+15*$A67+4*$A67+6),0)+IF(Analyse!$E$109="X",INDIRECT("'DATA - økonomi'!M"&amp;4+15*$A67+4*$A67+7),0)+IF(Analyse!$E$110="X",INDIRECT("'DATA - økonomi'!M"&amp;4+15*$A67+4*$A67+8),0)+IF(Analyse!$E$111="X",INDIRECT("'DATA - økonomi'!M"&amp;4+15*$A67+4*$A67+9),0)+IF(Analyse!$E$112="X",INDIRECT("'DATA - økonomi'!M"&amp;4+15*$A67+4*$A67+10),0)+IF(Analyse!$E$115="X",INDIRECT("'DATA - økonomi'!M"&amp;4+15*$A67+4*$A67+11),0)+IF(Analyse!$E$116="X",INDIRECT("'DATA - økonomi'!M"&amp;4+15*$A67+4*$A67+12),0)+IF(Analyse!$E$117="X",INDIRECT("'DATA - økonomi'!M"&amp;4+15*$A67+4*$A67+13),0)+IF(Analyse!$E$129="X",INDIRECT("'DATA - økonomi'!M"&amp;4+15*$A67+4*$A67+14),0)</f>
        <v>0</v>
      </c>
      <c r="N67" s="38"/>
      <c r="O67" s="41" t="s">
        <v>75</v>
      </c>
      <c r="P67" s="42">
        <f ca="1">IF(Analyse!$E$3="X",INDIRECT("'DATA - økonomi'!P"&amp;4+15*$A67+4*$A67+0),0)+IF(Analyse!$E$4="X",INDIRECT("'DATA - økonomi'!P"&amp;4+15*$A67+4*$A67+1),0)+IF(Analyse!$E$104="X",INDIRECT("'DATA - økonomi'!P"&amp;4+15*$A67+4*$A67+2),0)+IF(Analyse!$E$105="X",INDIRECT("'DATA - økonomi'!P"&amp;4+15*$A67+4*$A67+3),0)+IF(Analyse!$E$106="X",INDIRECT("'DATA - økonomi'!P"&amp;4+15*$A67+4*$A67+4),0)+IF(Analyse!$E$107="X",INDIRECT("'DATA - økonomi'!P"&amp;4+15*$A67+4*$A67+5),0)+IF(Analyse!$E$108="X",INDIRECT("'DATA - økonomi'!P"&amp;4+15*$A67+4*$A67+6),0)+IF(Analyse!$E$109="X",INDIRECT("'DATA - økonomi'!P"&amp;4+15*$A67+4*$A67+7),0)+IF(Analyse!$E$110="X",INDIRECT("'DATA - økonomi'!P"&amp;4+15*$A67+4*$A67+8),0)+IF(Analyse!$E$111="X",INDIRECT("'DATA - økonomi'!P"&amp;4+15*$A67+4*$A67+9),0)+IF(Analyse!$E$112="X",INDIRECT("'DATA - økonomi'!P"&amp;4+15*$A67+4*$A67+10),0)+IF(Analyse!$E$115="X",INDIRECT("'DATA - økonomi'!P"&amp;4+15*$A67+4*$A67+11),0)+IF(Analyse!$E$116="X",INDIRECT("'DATA - økonomi'!P"&amp;4+15*$A67+4*$A67+12),0)+IF(Analyse!$E$117="X",INDIRECT("'DATA - økonomi'!P"&amp;4+15*$A67+4*$A67+13),0)+IF(Analyse!$E$129="X",INDIRECT("'DATA - økonomi'!P"&amp;4+15*$A67+4*$A67+14),0)</f>
        <v>0</v>
      </c>
      <c r="Q67" s="42">
        <f ca="1">IF(Analyse!$E$3="X",INDIRECT("'DATA - økonomi'!Q"&amp;4+15*$A67+4*$A67+0),0)+IF(Analyse!$E$4="X",INDIRECT("'DATA - økonomi'!Q"&amp;4+15*$A67+4*$A67+1),0)+IF(Analyse!$E$104="X",INDIRECT("'DATA - økonomi'!Q"&amp;4+15*$A67+4*$A67+2),0)+IF(Analyse!$E$105="X",INDIRECT("'DATA - økonomi'!Q"&amp;4+15*$A67+4*$A67+3),0)+IF(Analyse!$E$106="X",INDIRECT("'DATA - økonomi'!Q"&amp;4+15*$A67+4*$A67+4),0)+IF(Analyse!$E$107="X",INDIRECT("'DATA - økonomi'!Q"&amp;4+15*$A67+4*$A67+5),0)+IF(Analyse!$E$108="X",INDIRECT("'DATA - økonomi'!Q"&amp;4+15*$A67+4*$A67+6),0)+IF(Analyse!$E$109="X",INDIRECT("'DATA - økonomi'!Q"&amp;4+15*$A67+4*$A67+7),0)+IF(Analyse!$E$110="X",INDIRECT("'DATA - økonomi'!Q"&amp;4+15*$A67+4*$A67+8),0)+IF(Analyse!$E$111="X",INDIRECT("'DATA - økonomi'!Q"&amp;4+15*$A67+4*$A67+9),0)+IF(Analyse!$E$112="X",INDIRECT("'DATA - økonomi'!Q"&amp;4+15*$A67+4*$A67+10),0)+IF(Analyse!$E$115="X",INDIRECT("'DATA - økonomi'!Q"&amp;4+15*$A67+4*$A67+11),0)+IF(Analyse!$E$116="X",INDIRECT("'DATA - økonomi'!Q"&amp;4+15*$A67+4*$A67+12),0)+IF(Analyse!$E$117="X",INDIRECT("'DATA - økonomi'!Q"&amp;4+15*$A67+4*$A67+13),0)+IF(Analyse!$E$129="X",INDIRECT("'DATA - økonomi'!Q"&amp;4+15*$A67+4*$A67+14),0)</f>
        <v>0</v>
      </c>
      <c r="R67" s="42">
        <f ca="1">IF(Analyse!$E$3="X",INDIRECT("'DATA - økonomi'!R"&amp;4+15*$A67+4*$A67+0),0)+IF(Analyse!$E$4="X",INDIRECT("'DATA - økonomi'!R"&amp;4+15*$A67+4*$A67+1),0)+IF(Analyse!$E$104="X",INDIRECT("'DATA - økonomi'!R"&amp;4+15*$A67+4*$A67+2),0)+IF(Analyse!$E$105="X",INDIRECT("'DATA - økonomi'!R"&amp;4+15*$A67+4*$A67+3),0)+IF(Analyse!$E$106="X",INDIRECT("'DATA - økonomi'!R"&amp;4+15*$A67+4*$A67+4),0)+IF(Analyse!$E$107="X",INDIRECT("'DATA - økonomi'!R"&amp;4+15*$A67+4*$A67+5),0)+IF(Analyse!$E$108="X",INDIRECT("'DATA - økonomi'!R"&amp;4+15*$A67+4*$A67+6),0)+IF(Analyse!$E$109="X",INDIRECT("'DATA - økonomi'!R"&amp;4+15*$A67+4*$A67+7),0)+IF(Analyse!$E$110="X",INDIRECT("'DATA - økonomi'!R"&amp;4+15*$A67+4*$A67+8),0)+IF(Analyse!$E$111="X",INDIRECT("'DATA - økonomi'!R"&amp;4+15*$A67+4*$A67+9),0)+IF(Analyse!$E$112="X",INDIRECT("'DATA - økonomi'!R"&amp;4+15*$A67+4*$A67+10),0)+IF(Analyse!$E$115="X",INDIRECT("'DATA - økonomi'!R"&amp;4+15*$A67+4*$A67+11),0)+IF(Analyse!$E$116="X",INDIRECT("'DATA - økonomi'!R"&amp;4+15*$A67+4*$A67+12),0)+IF(Analyse!$E$117="X",INDIRECT("'DATA - økonomi'!R"&amp;4+15*$A67+4*$A67+13),0)+IF(Analyse!$E$129="X",INDIRECT("'DATA - økonomi'!R"&amp;4+15*$A67+4*$A67+14),0)</f>
        <v>0</v>
      </c>
      <c r="S67" s="42">
        <f ca="1">IF(Analyse!$E$3="X",INDIRECT("'DATA - økonomi'!S"&amp;4+15*$A67+4*$A67+0),0)+IF(Analyse!$E$4="X",INDIRECT("'DATA - økonomi'!S"&amp;4+15*$A67+4*$A67+1),0)+IF(Analyse!$E$104="X",INDIRECT("'DATA - økonomi'!S"&amp;4+15*$A67+4*$A67+2),0)+IF(Analyse!$E$105="X",INDIRECT("'DATA - økonomi'!S"&amp;4+15*$A67+4*$A67+3),0)+IF(Analyse!$E$106="X",INDIRECT("'DATA - økonomi'!S"&amp;4+15*$A67+4*$A67+4),0)+IF(Analyse!$E$107="X",INDIRECT("'DATA - økonomi'!S"&amp;4+15*$A67+4*$A67+5),0)+IF(Analyse!$E$108="X",INDIRECT("'DATA - økonomi'!S"&amp;4+15*$A67+4*$A67+6),0)+IF(Analyse!$E$109="X",INDIRECT("'DATA - økonomi'!S"&amp;4+15*$A67+4*$A67+7),0)+IF(Analyse!$E$110="X",INDIRECT("'DATA - økonomi'!S"&amp;4+15*$A67+4*$A67+8),0)+IF(Analyse!$E$111="X",INDIRECT("'DATA - økonomi'!S"&amp;4+15*$A67+4*$A67+9),0)+IF(Analyse!$E$112="X",INDIRECT("'DATA - økonomi'!S"&amp;4+15*$A67+4*$A67+10),0)+IF(Analyse!$E$115="X",INDIRECT("'DATA - økonomi'!S"&amp;4+15*$A67+4*$A67+11),0)+IF(Analyse!$E$116="X",INDIRECT("'DATA - økonomi'!S"&amp;4+15*$A67+4*$A67+12),0)+IF(Analyse!$E$117="X",INDIRECT("'DATA - økonomi'!S"&amp;4+15*$A67+4*$A67+13),0)+IF(Analyse!$E$129="X",INDIRECT("'DATA - økonomi'!S"&amp;4+15*$A67+4*$A67+14),0)</f>
        <v>0</v>
      </c>
      <c r="T67" s="42">
        <f ca="1">IF(Analyse!$E$3="X",INDIRECT("'DATA - økonomi'!T"&amp;4+15*$A67+4*$A67+0),0)+IF(Analyse!$E$4="X",INDIRECT("'DATA - økonomi'!T"&amp;4+15*$A67+4*$A67+1),0)+IF(Analyse!$E$104="X",INDIRECT("'DATA - økonomi'!T"&amp;4+15*$A67+4*$A67+2),0)+IF(Analyse!$E$105="X",INDIRECT("'DATA - økonomi'!T"&amp;4+15*$A67+4*$A67+3),0)+IF(Analyse!$E$106="X",INDIRECT("'DATA - økonomi'!T"&amp;4+15*$A67+4*$A67+4),0)+IF(Analyse!$E$107="X",INDIRECT("'DATA - økonomi'!T"&amp;4+15*$A67+4*$A67+5),0)+IF(Analyse!$E$108="X",INDIRECT("'DATA - økonomi'!T"&amp;4+15*$A67+4*$A67+6),0)+IF(Analyse!$E$109="X",INDIRECT("'DATA - økonomi'!T"&amp;4+15*$A67+4*$A67+7),0)+IF(Analyse!$E$110="X",INDIRECT("'DATA - økonomi'!T"&amp;4+15*$A67+4*$A67+8),0)+IF(Analyse!$E$111="X",INDIRECT("'DATA - økonomi'!T"&amp;4+15*$A67+4*$A67+9),0)+IF(Analyse!$E$112="X",INDIRECT("'DATA - økonomi'!T"&amp;4+15*$A67+4*$A67+10),0)+IF(Analyse!$E$115="X",INDIRECT("'DATA - økonomi'!T"&amp;4+15*$A67+4*$A67+11),0)+IF(Analyse!$E$116="X",INDIRECT("'DATA - økonomi'!T"&amp;4+15*$A67+4*$A67+12),0)+IF(Analyse!$E$117="X",INDIRECT("'DATA - økonomi'!T"&amp;4+15*$A67+4*$A67+13),0)+IF(Analyse!$E$129="X",INDIRECT("'DATA - økonomi'!T"&amp;4+15*$A67+4*$A67+14),0)</f>
        <v>0</v>
      </c>
      <c r="U67" s="42">
        <f ca="1">IF(Analyse!$E$3="X",INDIRECT("'DATA - økonomi'!U"&amp;4+15*$A67+4*$A67+0),0)+IF(Analyse!$E$4="X",INDIRECT("'DATA - økonomi'!U"&amp;4+15*$A67+4*$A67+1),0)+IF(Analyse!$E$104="X",INDIRECT("'DATA - økonomi'!U"&amp;4+15*$A67+4*$A67+2),0)+IF(Analyse!$E$105="X",INDIRECT("'DATA - økonomi'!U"&amp;4+15*$A67+4*$A67+3),0)+IF(Analyse!$E$106="X",INDIRECT("'DATA - økonomi'!U"&amp;4+15*$A67+4*$A67+4),0)+IF(Analyse!$E$107="X",INDIRECT("'DATA - økonomi'!U"&amp;4+15*$A67+4*$A67+5),0)+IF(Analyse!$E$108="X",INDIRECT("'DATA - økonomi'!U"&amp;4+15*$A67+4*$A67+6),0)+IF(Analyse!$E$109="X",INDIRECT("'DATA - økonomi'!U"&amp;4+15*$A67+4*$A67+7),0)+IF(Analyse!$E$110="X",INDIRECT("'DATA - økonomi'!U"&amp;4+15*$A67+4*$A67+8),0)+IF(Analyse!$E$111="X",INDIRECT("'DATA - økonomi'!U"&amp;4+15*$A67+4*$A67+9),0)+IF(Analyse!$E$112="X",INDIRECT("'DATA - økonomi'!U"&amp;4+15*$A67+4*$A67+10),0)+IF(Analyse!$E$115="X",INDIRECT("'DATA - økonomi'!U"&amp;4+15*$A67+4*$A67+11),0)+IF(Analyse!$E$116="X",INDIRECT("'DATA - økonomi'!U"&amp;4+15*$A67+4*$A67+12),0)+IF(Analyse!$E$117="X",INDIRECT("'DATA - økonomi'!U"&amp;4+15*$A67+4*$A67+13),0)+IF(Analyse!$E$129="X",INDIRECT("'DATA - økonomi'!U"&amp;4+15*$A67+4*$A67+14),0)</f>
        <v>0</v>
      </c>
      <c r="V67" s="42">
        <f ca="1">IF(Analyse!$E$3="X",INDIRECT("'DATA - økonomi'!V"&amp;4+15*$A67+4*$A67+0),0)+IF(Analyse!$E$4="X",INDIRECT("'DATA - økonomi'!V"&amp;4+15*$A67+4*$A67+1),0)+IF(Analyse!$E$104="X",INDIRECT("'DATA - økonomi'!V"&amp;4+15*$A67+4*$A67+2),0)+IF(Analyse!$E$105="X",INDIRECT("'DATA - økonomi'!V"&amp;4+15*$A67+4*$A67+3),0)+IF(Analyse!$E$106="X",INDIRECT("'DATA - økonomi'!V"&amp;4+15*$A67+4*$A67+4),0)+IF(Analyse!$E$107="X",INDIRECT("'DATA - økonomi'!V"&amp;4+15*$A67+4*$A67+5),0)+IF(Analyse!$E$108="X",INDIRECT("'DATA - økonomi'!V"&amp;4+15*$A67+4*$A67+6),0)+IF(Analyse!$E$109="X",INDIRECT("'DATA - økonomi'!V"&amp;4+15*$A67+4*$A67+7),0)+IF(Analyse!$E$110="X",INDIRECT("'DATA - økonomi'!V"&amp;4+15*$A67+4*$A67+8),0)+IF(Analyse!$E$111="X",INDIRECT("'DATA - økonomi'!V"&amp;4+15*$A67+4*$A67+9),0)+IF(Analyse!$E$112="X",INDIRECT("'DATA - økonomi'!V"&amp;4+15*$A67+4*$A67+10),0)+IF(Analyse!$E$115="X",INDIRECT("'DATA - økonomi'!V"&amp;4+15*$A67+4*$A67+11),0)+IF(Analyse!$E$116="X",INDIRECT("'DATA - økonomi'!V"&amp;4+15*$A67+4*$A67+12),0)+IF(Analyse!$E$117="X",INDIRECT("'DATA - økonomi'!V"&amp;4+15*$A67+4*$A67+13),0)+IF(Analyse!$E$129="X",INDIRECT("'DATA - økonomi'!V"&amp;4+15*$A67+4*$A67+14),0)</f>
        <v>0</v>
      </c>
      <c r="W67" s="42">
        <f ca="1">IF(Analyse!$E$3="X",INDIRECT("'DATA - økonomi'!W"&amp;4+15*$A67+4*$A67+0),0)+IF(Analyse!$E$4="X",INDIRECT("'DATA - økonomi'!W"&amp;4+15*$A67+4*$A67+1),0)+IF(Analyse!$E$104="X",INDIRECT("'DATA - økonomi'!W"&amp;4+15*$A67+4*$A67+2),0)+IF(Analyse!$E$105="X",INDIRECT("'DATA - økonomi'!W"&amp;4+15*$A67+4*$A67+3),0)+IF(Analyse!$E$106="X",INDIRECT("'DATA - økonomi'!W"&amp;4+15*$A67+4*$A67+4),0)+IF(Analyse!$E$107="X",INDIRECT("'DATA - økonomi'!W"&amp;4+15*$A67+4*$A67+5),0)+IF(Analyse!$E$108="X",INDIRECT("'DATA - økonomi'!W"&amp;4+15*$A67+4*$A67+6),0)+IF(Analyse!$E$109="X",INDIRECT("'DATA - økonomi'!W"&amp;4+15*$A67+4*$A67+7),0)+IF(Analyse!$E$110="X",INDIRECT("'DATA - økonomi'!W"&amp;4+15*$A67+4*$A67+8),0)+IF(Analyse!$E$111="X",INDIRECT("'DATA - økonomi'!W"&amp;4+15*$A67+4*$A67+9),0)+IF(Analyse!$E$112="X",INDIRECT("'DATA - økonomi'!W"&amp;4+15*$A67+4*$A67+10),0)+IF(Analyse!$E$115="X",INDIRECT("'DATA - økonomi'!W"&amp;4+15*$A67+4*$A67+11),0)+IF(Analyse!$E$116="X",INDIRECT("'DATA - økonomi'!W"&amp;4+15*$A67+4*$A67+12),0)+IF(Analyse!$E$117="X",INDIRECT("'DATA - økonomi'!W"&amp;4+15*$A67+4*$A67+13),0)+IF(Analyse!$E$129="X",INDIRECT("'DATA - økonomi'!W"&amp;4+15*$A67+4*$A67+14),0)</f>
        <v>0</v>
      </c>
      <c r="X67" s="42">
        <f ca="1">IF(Analyse!$E$3="X",INDIRECT("'DATA - økonomi'!X"&amp;4+15*$A67+4*$A67+0),0)+IF(Analyse!$E$4="X",INDIRECT("'DATA - økonomi'!X"&amp;4+15*$A67+4*$A67+1),0)+IF(Analyse!$E$104="X",INDIRECT("'DATA - økonomi'!X"&amp;4+15*$A67+4*$A67+2),0)+IF(Analyse!$E$105="X",INDIRECT("'DATA - økonomi'!X"&amp;4+15*$A67+4*$A67+3),0)+IF(Analyse!$E$106="X",INDIRECT("'DATA - økonomi'!X"&amp;4+15*$A67+4*$A67+4),0)+IF(Analyse!$E$107="X",INDIRECT("'DATA - økonomi'!X"&amp;4+15*$A67+4*$A67+5),0)+IF(Analyse!$E$108="X",INDIRECT("'DATA - økonomi'!X"&amp;4+15*$A67+4*$A67+6),0)+IF(Analyse!$E$109="X",INDIRECT("'DATA - økonomi'!X"&amp;4+15*$A67+4*$A67+7),0)+IF(Analyse!$E$110="X",INDIRECT("'DATA - økonomi'!X"&amp;4+15*$A67+4*$A67+8),0)+IF(Analyse!$E$111="X",INDIRECT("'DATA - økonomi'!X"&amp;4+15*$A67+4*$A67+9),0)+IF(Analyse!$E$112="X",INDIRECT("'DATA - økonomi'!X"&amp;4+15*$A67+4*$A67+10),0)+IF(Analyse!$E$115="X",INDIRECT("'DATA - økonomi'!X"&amp;4+15*$A67+4*$A67+11),0)+IF(Analyse!$E$116="X",INDIRECT("'DATA - økonomi'!X"&amp;4+15*$A67+4*$A67+12),0)+IF(Analyse!$E$117="X",INDIRECT("'DATA - økonomi'!X"&amp;4+15*$A67+4*$A67+13),0)+IF(Analyse!$E$129="X",INDIRECT("'DATA - økonomi'!X"&amp;4+15*$A67+4*$A67+14),0)</f>
        <v>0</v>
      </c>
      <c r="Y67" s="42">
        <f ca="1">IF(Analyse!$E$3="X",INDIRECT("'DATA - økonomi'!Y"&amp;4+15*$A67+4*$A67+0),0)+IF(Analyse!$E$4="X",INDIRECT("'DATA - økonomi'!Y"&amp;4+15*$A67+4*$A67+1),0)+IF(Analyse!$E$104="X",INDIRECT("'DATA - økonomi'!Y"&amp;4+15*$A67+4*$A67+2),0)+IF(Analyse!$E$105="X",INDIRECT("'DATA - økonomi'!Y"&amp;4+15*$A67+4*$A67+3),0)+IF(Analyse!$E$106="X",INDIRECT("'DATA - økonomi'!Y"&amp;4+15*$A67+4*$A67+4),0)+IF(Analyse!$E$107="X",INDIRECT("'DATA - økonomi'!Y"&amp;4+15*$A67+4*$A67+5),0)+IF(Analyse!$E$108="X",INDIRECT("'DATA - økonomi'!Y"&amp;4+15*$A67+4*$A67+6),0)+IF(Analyse!$E$109="X",INDIRECT("'DATA - økonomi'!Y"&amp;4+15*$A67+4*$A67+7),0)+IF(Analyse!$E$110="X",INDIRECT("'DATA - økonomi'!Y"&amp;4+15*$A67+4*$A67+8),0)+IF(Analyse!$E$111="X",INDIRECT("'DATA - økonomi'!Y"&amp;4+15*$A67+4*$A67+9),0)+IF(Analyse!$E$112="X",INDIRECT("'DATA - økonomi'!Y"&amp;4+15*$A67+4*$A67+10),0)+IF(Analyse!$E$115="X",INDIRECT("'DATA - økonomi'!Y"&amp;4+15*$A67+4*$A67+11),0)+IF(Analyse!$E$116="X",INDIRECT("'DATA - økonomi'!Y"&amp;4+15*$A67+4*$A67+12),0)+IF(Analyse!$E$117="X",INDIRECT("'DATA - økonomi'!Y"&amp;4+15*$A67+4*$A67+13),0)+IF(Analyse!$E$129="X",INDIRECT("'DATA - økonomi'!Y"&amp;4+15*$A67+4*$A67+14),0)</f>
        <v>0</v>
      </c>
      <c r="Z67" s="42">
        <f ca="1">IF(Analyse!$E$3="X",INDIRECT("'DATA - økonomi'!Z"&amp;4+15*$A67+4*$A67+0),0)+IF(Analyse!$E$4="X",INDIRECT("'DATA - økonomi'!Z"&amp;4+15*$A67+4*$A67+1),0)+IF(Analyse!$E$104="X",INDIRECT("'DATA - økonomi'!Z"&amp;4+15*$A67+4*$A67+2),0)+IF(Analyse!$E$105="X",INDIRECT("'DATA - økonomi'!Z"&amp;4+15*$A67+4*$A67+3),0)+IF(Analyse!$E$106="X",INDIRECT("'DATA - økonomi'!Z"&amp;4+15*$A67+4*$A67+4),0)+IF(Analyse!$E$107="X",INDIRECT("'DATA - økonomi'!Z"&amp;4+15*$A67+4*$A67+5),0)+IF(Analyse!$E$108="X",INDIRECT("'DATA - økonomi'!Z"&amp;4+15*$A67+4*$A67+6),0)+IF(Analyse!$E$109="X",INDIRECT("'DATA - økonomi'!Z"&amp;4+15*$A67+4*$A67+7),0)+IF(Analyse!$E$110="X",INDIRECT("'DATA - økonomi'!Z"&amp;4+15*$A67+4*$A67+8),0)+IF(Analyse!$E$111="X",INDIRECT("'DATA - økonomi'!Z"&amp;4+15*$A67+4*$A67+9),0)+IF(Analyse!$E$112="X",INDIRECT("'DATA - økonomi'!Z"&amp;4+15*$A67+4*$A67+10),0)+IF(Analyse!$E$115="X",INDIRECT("'DATA - økonomi'!Z"&amp;4+15*$A67+4*$A67+11),0)+IF(Analyse!$E$116="X",INDIRECT("'DATA - økonomi'!Z"&amp;4+15*$A67+4*$A67+12),0)+IF(Analyse!$E$117="X",INDIRECT("'DATA - økonomi'!Z"&amp;4+15*$A67+4*$A67+13),0)+IF(Analyse!$E$129="X",INDIRECT("'DATA - økonomi'!Z"&amp;4+15*$A67+4*$A67+14),0)</f>
        <v>0</v>
      </c>
      <c r="AA67" s="36"/>
      <c r="AB67" s="41" t="s">
        <v>75</v>
      </c>
      <c r="AC67" s="42">
        <f ca="1">IF(Analyse!$E$3="X",INDIRECT("'DATA - økonomi'!AC"&amp;4+15*$A67+4*$A67+0),0)+IF(Analyse!$E$4="X",INDIRECT("'DATA - økonomi'!AC"&amp;4+15*$A67+4*$A67+1),0)+IF(Analyse!$E$104="X",INDIRECT("'DATA - økonomi'!AC"&amp;4+15*$A67+4*$A67+2),0)+IF(Analyse!$E$105="X",INDIRECT("'DATA - økonomi'!AC"&amp;4+15*$A67+4*$A67+3),0)+IF(Analyse!$E$106="X",INDIRECT("'DATA - økonomi'!AC"&amp;4+15*$A67+4*$A67+4),0)+IF(Analyse!$E$107="X",INDIRECT("'DATA - økonomi'!AC"&amp;4+15*$A67+4*$A67+5),0)+IF(Analyse!$E$108="X",INDIRECT("'DATA - økonomi'!AC"&amp;4+15*$A67+4*$A67+6),0)+IF(Analyse!$E$109="X",INDIRECT("'DATA - økonomi'!AC"&amp;4+15*$A67+4*$A67+7),0)+IF(Analyse!$E$110="X",INDIRECT("'DATA - økonomi'!AC"&amp;4+15*$A67+4*$A67+8),0)+IF(Analyse!$E$111="X",INDIRECT("'DATA - økonomi'!AC"&amp;4+15*$A67+4*$A67+9),0)+IF(Analyse!$E$112="X",INDIRECT("'DATA - økonomi'!AC"&amp;4+15*$A67+4*$A67+10),0)+IF(Analyse!$E$115="X",INDIRECT("'DATA - økonomi'!AC"&amp;4+15*$A67+4*$A67+11),0)+IF(Analyse!$E$116="X",INDIRECT("'DATA - økonomi'!AC"&amp;4+15*$A67+4*$A67+12),0)+IF(Analyse!$E$117="X",INDIRECT("'DATA - økonomi'!AC"&amp;4+15*$A67+4*$A67+13),0)+IF(Analyse!$E$129="X",INDIRECT("'DATA - økonomi'!AC"&amp;4+15*$A67+4*$A67+14),0)</f>
        <v>0</v>
      </c>
      <c r="AD67" s="42">
        <f ca="1">IF(Analyse!$E$3="X",INDIRECT("'DATA - økonomi'!AD"&amp;4+15*$A67+4*$A67+0),0)+IF(Analyse!$E$4="X",INDIRECT("'DATA - økonomi'!AD"&amp;4+15*$A67+4*$A67+1),0)+IF(Analyse!$E$104="X",INDIRECT("'DATA - økonomi'!AD"&amp;4+15*$A67+4*$A67+2),0)+IF(Analyse!$E$105="X",INDIRECT("'DATA - økonomi'!AD"&amp;4+15*$A67+4*$A67+3),0)+IF(Analyse!$E$106="X",INDIRECT("'DATA - økonomi'!AD"&amp;4+15*$A67+4*$A67+4),0)+IF(Analyse!$E$107="X",INDIRECT("'DATA - økonomi'!AD"&amp;4+15*$A67+4*$A67+5),0)+IF(Analyse!$E$108="X",INDIRECT("'DATA - økonomi'!AD"&amp;4+15*$A67+4*$A67+6),0)+IF(Analyse!$E$109="X",INDIRECT("'DATA - økonomi'!AD"&amp;4+15*$A67+4*$A67+7),0)+IF(Analyse!$E$110="X",INDIRECT("'DATA - økonomi'!AD"&amp;4+15*$A67+4*$A67+8),0)+IF(Analyse!$E$111="X",INDIRECT("'DATA - økonomi'!AD"&amp;4+15*$A67+4*$A67+9),0)+IF(Analyse!$E$112="X",INDIRECT("'DATA - økonomi'!AD"&amp;4+15*$A67+4*$A67+10),0)+IF(Analyse!$E$115="X",INDIRECT("'DATA - økonomi'!AD"&amp;4+15*$A67+4*$A67+11),0)+IF(Analyse!$E$116="X",INDIRECT("'DATA - økonomi'!AD"&amp;4+15*$A67+4*$A67+12),0)+IF(Analyse!$E$117="X",INDIRECT("'DATA - økonomi'!AD"&amp;4+15*$A67+4*$A67+13),0)+IF(Analyse!$E$129="X",INDIRECT("'DATA - økonomi'!AD"&amp;4+15*$A67+4*$A67+14),0)</f>
        <v>0</v>
      </c>
      <c r="AE67" s="42">
        <f ca="1">IF(Analyse!$E$3="X",INDIRECT("'DATA - økonomi'!AE"&amp;4+15*$A67+4*$A67+0),0)+IF(Analyse!$E$4="X",INDIRECT("'DATA - økonomi'!AE"&amp;4+15*$A67+4*$A67+1),0)+IF(Analyse!$E$104="X",INDIRECT("'DATA - økonomi'!AE"&amp;4+15*$A67+4*$A67+2),0)+IF(Analyse!$E$105="X",INDIRECT("'DATA - økonomi'!AE"&amp;4+15*$A67+4*$A67+3),0)+IF(Analyse!$E$106="X",INDIRECT("'DATA - økonomi'!AE"&amp;4+15*$A67+4*$A67+4),0)+IF(Analyse!$E$107="X",INDIRECT("'DATA - økonomi'!AE"&amp;4+15*$A67+4*$A67+5),0)+IF(Analyse!$E$108="X",INDIRECT("'DATA - økonomi'!AE"&amp;4+15*$A67+4*$A67+6),0)+IF(Analyse!$E$109="X",INDIRECT("'DATA - økonomi'!AE"&amp;4+15*$A67+4*$A67+7),0)+IF(Analyse!$E$110="X",INDIRECT("'DATA - økonomi'!AE"&amp;4+15*$A67+4*$A67+8),0)+IF(Analyse!$E$111="X",INDIRECT("'DATA - økonomi'!AE"&amp;4+15*$A67+4*$A67+9),0)+IF(Analyse!$E$112="X",INDIRECT("'DATA - økonomi'!AE"&amp;4+15*$A67+4*$A67+10),0)+IF(Analyse!$E$115="X",INDIRECT("'DATA - økonomi'!AE"&amp;4+15*$A67+4*$A67+11),0)+IF(Analyse!$E$116="X",INDIRECT("'DATA - økonomi'!AE"&amp;4+15*$A67+4*$A67+12),0)+IF(Analyse!$E$117="X",INDIRECT("'DATA - økonomi'!AE"&amp;4+15*$A67+4*$A67+13),0)+IF(Analyse!$E$129="X",INDIRECT("'DATA - økonomi'!AE"&amp;4+15*$A67+4*$A67+14),0)</f>
        <v>0</v>
      </c>
      <c r="AF67" s="42">
        <f ca="1">IF(Analyse!$E$3="X",INDIRECT("'DATA - økonomi'!AF"&amp;4+15*$A67+4*$A67+0),0)+IF(Analyse!$E$4="X",INDIRECT("'DATA - økonomi'!AF"&amp;4+15*$A67+4*$A67+1),0)+IF(Analyse!$E$104="X",INDIRECT("'DATA - økonomi'!AF"&amp;4+15*$A67+4*$A67+2),0)+IF(Analyse!$E$105="X",INDIRECT("'DATA - økonomi'!AF"&amp;4+15*$A67+4*$A67+3),0)+IF(Analyse!$E$106="X",INDIRECT("'DATA - økonomi'!AF"&amp;4+15*$A67+4*$A67+4),0)+IF(Analyse!$E$107="X",INDIRECT("'DATA - økonomi'!AF"&amp;4+15*$A67+4*$A67+5),0)+IF(Analyse!$E$108="X",INDIRECT("'DATA - økonomi'!AF"&amp;4+15*$A67+4*$A67+6),0)+IF(Analyse!$E$109="X",INDIRECT("'DATA - økonomi'!AF"&amp;4+15*$A67+4*$A67+7),0)+IF(Analyse!$E$110="X",INDIRECT("'DATA - økonomi'!AF"&amp;4+15*$A67+4*$A67+8),0)+IF(Analyse!$E$111="X",INDIRECT("'DATA - økonomi'!AF"&amp;4+15*$A67+4*$A67+9),0)+IF(Analyse!$E$112="X",INDIRECT("'DATA - økonomi'!AF"&amp;4+15*$A67+4*$A67+10),0)+IF(Analyse!$E$115="X",INDIRECT("'DATA - økonomi'!AF"&amp;4+15*$A67+4*$A67+11),0)+IF(Analyse!$E$116="X",INDIRECT("'DATA - økonomi'!AF"&amp;4+15*$A67+4*$A67+12),0)+IF(Analyse!$E$117="X",INDIRECT("'DATA - økonomi'!AF"&amp;4+15*$A67+4*$A67+13),0)+IF(Analyse!$E$129="X",INDIRECT("'DATA - økonomi'!AF"&amp;4+15*$A67+4*$A67+14),0)</f>
        <v>0</v>
      </c>
      <c r="AG67" s="42">
        <f ca="1">IF(Analyse!$E$3="X",INDIRECT("'DATA - økonomi'!AG"&amp;4+15*$A67+4*$A67+0),0)+IF(Analyse!$E$4="X",INDIRECT("'DATA - økonomi'!AG"&amp;4+15*$A67+4*$A67+1),0)+IF(Analyse!$E$104="X",INDIRECT("'DATA - økonomi'!AG"&amp;4+15*$A67+4*$A67+2),0)+IF(Analyse!$E$105="X",INDIRECT("'DATA - økonomi'!AG"&amp;4+15*$A67+4*$A67+3),0)+IF(Analyse!$E$106="X",INDIRECT("'DATA - økonomi'!AG"&amp;4+15*$A67+4*$A67+4),0)+IF(Analyse!$E$107="X",INDIRECT("'DATA - økonomi'!AG"&amp;4+15*$A67+4*$A67+5),0)+IF(Analyse!$E$108="X",INDIRECT("'DATA - økonomi'!AG"&amp;4+15*$A67+4*$A67+6),0)+IF(Analyse!$E$109="X",INDIRECT("'DATA - økonomi'!AG"&amp;4+15*$A67+4*$A67+7),0)+IF(Analyse!$E$110="X",INDIRECT("'DATA - økonomi'!AG"&amp;4+15*$A67+4*$A67+8),0)+IF(Analyse!$E$111="X",INDIRECT("'DATA - økonomi'!AG"&amp;4+15*$A67+4*$A67+9),0)+IF(Analyse!$E$112="X",INDIRECT("'DATA - økonomi'!AG"&amp;4+15*$A67+4*$A67+10),0)+IF(Analyse!$E$115="X",INDIRECT("'DATA - økonomi'!AG"&amp;4+15*$A67+4*$A67+11),0)+IF(Analyse!$E$116="X",INDIRECT("'DATA - økonomi'!AG"&amp;4+15*$A67+4*$A67+12),0)+IF(Analyse!$E$117="X",INDIRECT("'DATA - økonomi'!AG"&amp;4+15*$A67+4*$A67+13),0)+IF(Analyse!$E$129="X",INDIRECT("'DATA - økonomi'!AG"&amp;4+15*$A67+4*$A67+14),0)</f>
        <v>0</v>
      </c>
      <c r="AH67" s="42">
        <f ca="1">IF(Analyse!$E$3="X",INDIRECT("'DATA - økonomi'!AH"&amp;4+15*$A67+4*$A67+0),0)+IF(Analyse!$E$4="X",INDIRECT("'DATA - økonomi'!AH"&amp;4+15*$A67+4*$A67+1),0)+IF(Analyse!$E$104="X",INDIRECT("'DATA - økonomi'!AH"&amp;4+15*$A67+4*$A67+2),0)+IF(Analyse!$E$105="X",INDIRECT("'DATA - økonomi'!AH"&amp;4+15*$A67+4*$A67+3),0)+IF(Analyse!$E$106="X",INDIRECT("'DATA - økonomi'!AH"&amp;4+15*$A67+4*$A67+4),0)+IF(Analyse!$E$107="X",INDIRECT("'DATA - økonomi'!AH"&amp;4+15*$A67+4*$A67+5),0)+IF(Analyse!$E$108="X",INDIRECT("'DATA - økonomi'!AH"&amp;4+15*$A67+4*$A67+6),0)+IF(Analyse!$E$109="X",INDIRECT("'DATA - økonomi'!AH"&amp;4+15*$A67+4*$A67+7),0)+IF(Analyse!$E$110="X",INDIRECT("'DATA - økonomi'!AH"&amp;4+15*$A67+4*$A67+8),0)+IF(Analyse!$E$111="X",INDIRECT("'DATA - økonomi'!AH"&amp;4+15*$A67+4*$A67+9),0)+IF(Analyse!$E$112="X",INDIRECT("'DATA - økonomi'!AH"&amp;4+15*$A67+4*$A67+10),0)+IF(Analyse!$E$115="X",INDIRECT("'DATA - økonomi'!AH"&amp;4+15*$A67+4*$A67+11),0)+IF(Analyse!$E$116="X",INDIRECT("'DATA - økonomi'!AH"&amp;4+15*$A67+4*$A67+12),0)+IF(Analyse!$E$117="X",INDIRECT("'DATA - økonomi'!AH"&amp;4+15*$A67+4*$A67+13),0)+IF(Analyse!$E$129="X",INDIRECT("'DATA - økonomi'!AH"&amp;4+15*$A67+4*$A67+14),0)</f>
        <v>0</v>
      </c>
      <c r="AI67" s="42">
        <f ca="1">IF(Analyse!$E$3="X",INDIRECT("'DATA - økonomi'!AI"&amp;4+15*$A67+4*$A67+0),0)+IF(Analyse!$E$4="X",INDIRECT("'DATA - økonomi'!AI"&amp;4+15*$A67+4*$A67+1),0)+IF(Analyse!$E$104="X",INDIRECT("'DATA - økonomi'!AI"&amp;4+15*$A67+4*$A67+2),0)+IF(Analyse!$E$105="X",INDIRECT("'DATA - økonomi'!AI"&amp;4+15*$A67+4*$A67+3),0)+IF(Analyse!$E$106="X",INDIRECT("'DATA - økonomi'!AI"&amp;4+15*$A67+4*$A67+4),0)+IF(Analyse!$E$107="X",INDIRECT("'DATA - økonomi'!AI"&amp;4+15*$A67+4*$A67+5),0)+IF(Analyse!$E$108="X",INDIRECT("'DATA - økonomi'!AI"&amp;4+15*$A67+4*$A67+6),0)+IF(Analyse!$E$109="X",INDIRECT("'DATA - økonomi'!AI"&amp;4+15*$A67+4*$A67+7),0)+IF(Analyse!$E$110="X",INDIRECT("'DATA - økonomi'!AI"&amp;4+15*$A67+4*$A67+8),0)+IF(Analyse!$E$111="X",INDIRECT("'DATA - økonomi'!AI"&amp;4+15*$A67+4*$A67+9),0)+IF(Analyse!$E$112="X",INDIRECT("'DATA - økonomi'!AI"&amp;4+15*$A67+4*$A67+10),0)+IF(Analyse!$E$115="X",INDIRECT("'DATA - økonomi'!AI"&amp;4+15*$A67+4*$A67+11),0)+IF(Analyse!$E$116="X",INDIRECT("'DATA - økonomi'!AI"&amp;4+15*$A67+4*$A67+12),0)+IF(Analyse!$E$117="X",INDIRECT("'DATA - økonomi'!AI"&amp;4+15*$A67+4*$A67+13),0)+IF(Analyse!$E$129="X",INDIRECT("'DATA - økonomi'!AI"&amp;4+15*$A67+4*$A67+14),0)</f>
        <v>0</v>
      </c>
      <c r="AJ67" s="42">
        <f ca="1">IF(Analyse!$E$3="X",INDIRECT("'DATA - økonomi'!AJ"&amp;4+15*$A67+4*$A67+0),0)+IF(Analyse!$E$4="X",INDIRECT("'DATA - økonomi'!AJ"&amp;4+15*$A67+4*$A67+1),0)+IF(Analyse!$E$104="X",INDIRECT("'DATA - økonomi'!AJ"&amp;4+15*$A67+4*$A67+2),0)+IF(Analyse!$E$105="X",INDIRECT("'DATA - økonomi'!AJ"&amp;4+15*$A67+4*$A67+3),0)+IF(Analyse!$E$106="X",INDIRECT("'DATA - økonomi'!AJ"&amp;4+15*$A67+4*$A67+4),0)+IF(Analyse!$E$107="X",INDIRECT("'DATA - økonomi'!AJ"&amp;4+15*$A67+4*$A67+5),0)+IF(Analyse!$E$108="X",INDIRECT("'DATA - økonomi'!AJ"&amp;4+15*$A67+4*$A67+6),0)+IF(Analyse!$E$109="X",INDIRECT("'DATA - økonomi'!AJ"&amp;4+15*$A67+4*$A67+7),0)+IF(Analyse!$E$110="X",INDIRECT("'DATA - økonomi'!AJ"&amp;4+15*$A67+4*$A67+8),0)+IF(Analyse!$E$111="X",INDIRECT("'DATA - økonomi'!AJ"&amp;4+15*$A67+4*$A67+9),0)+IF(Analyse!$E$112="X",INDIRECT("'DATA - økonomi'!AJ"&amp;4+15*$A67+4*$A67+10),0)+IF(Analyse!$E$115="X",INDIRECT("'DATA - økonomi'!AJ"&amp;4+15*$A67+4*$A67+11),0)+IF(Analyse!$E$116="X",INDIRECT("'DATA - økonomi'!AJ"&amp;4+15*$A67+4*$A67+12),0)+IF(Analyse!$E$117="X",INDIRECT("'DATA - økonomi'!AJ"&amp;4+15*$A67+4*$A67+13),0)+IF(Analyse!$E$129="X",INDIRECT("'DATA - økonomi'!AJ"&amp;4+15*$A67+4*$A67+14),0)</f>
        <v>0</v>
      </c>
      <c r="AK67" s="42">
        <f ca="1">IF(Analyse!$E$3="X",INDIRECT("'DATA - økonomi'!AK"&amp;4+15*$A67+4*$A67+0),0)+IF(Analyse!$E$4="X",INDIRECT("'DATA - økonomi'!AK"&amp;4+15*$A67+4*$A67+1),0)+IF(Analyse!$E$104="X",INDIRECT("'DATA - økonomi'!AK"&amp;4+15*$A67+4*$A67+2),0)+IF(Analyse!$E$105="X",INDIRECT("'DATA - økonomi'!AK"&amp;4+15*$A67+4*$A67+3),0)+IF(Analyse!$E$106="X",INDIRECT("'DATA - økonomi'!AK"&amp;4+15*$A67+4*$A67+4),0)+IF(Analyse!$E$107="X",INDIRECT("'DATA - økonomi'!AK"&amp;4+15*$A67+4*$A67+5),0)+IF(Analyse!$E$108="X",INDIRECT("'DATA - økonomi'!AK"&amp;4+15*$A67+4*$A67+6),0)+IF(Analyse!$E$109="X",INDIRECT("'DATA - økonomi'!AK"&amp;4+15*$A67+4*$A67+7),0)+IF(Analyse!$E$110="X",INDIRECT("'DATA - økonomi'!AK"&amp;4+15*$A67+4*$A67+8),0)+IF(Analyse!$E$111="X",INDIRECT("'DATA - økonomi'!AK"&amp;4+15*$A67+4*$A67+9),0)+IF(Analyse!$E$112="X",INDIRECT("'DATA - økonomi'!AK"&amp;4+15*$A67+4*$A67+10),0)+IF(Analyse!$E$115="X",INDIRECT("'DATA - økonomi'!AK"&amp;4+15*$A67+4*$A67+11),0)+IF(Analyse!$E$116="X",INDIRECT("'DATA - økonomi'!AK"&amp;4+15*$A67+4*$A67+12),0)+IF(Analyse!$E$117="X",INDIRECT("'DATA - økonomi'!AK"&amp;4+15*$A67+4*$A67+13),0)+IF(Analyse!$E$129="X",INDIRECT("'DATA - økonomi'!AK"&amp;4+15*$A67+4*$A67+14),0)</f>
        <v>0</v>
      </c>
      <c r="AL67" s="42">
        <f ca="1">IF(Analyse!$E$3="X",INDIRECT("'DATA - økonomi'!AL"&amp;4+15*$A67+4*$A67+0),0)+IF(Analyse!$E$4="X",INDIRECT("'DATA - økonomi'!AL"&amp;4+15*$A67+4*$A67+1),0)+IF(Analyse!$E$104="X",INDIRECT("'DATA - økonomi'!AL"&amp;4+15*$A67+4*$A67+2),0)+IF(Analyse!$E$105="X",INDIRECT("'DATA - økonomi'!AL"&amp;4+15*$A67+4*$A67+3),0)+IF(Analyse!$E$106="X",INDIRECT("'DATA - økonomi'!AL"&amp;4+15*$A67+4*$A67+4),0)+IF(Analyse!$E$107="X",INDIRECT("'DATA - økonomi'!AL"&amp;4+15*$A67+4*$A67+5),0)+IF(Analyse!$E$108="X",INDIRECT("'DATA - økonomi'!AL"&amp;4+15*$A67+4*$A67+6),0)+IF(Analyse!$E$109="X",INDIRECT("'DATA - økonomi'!AL"&amp;4+15*$A67+4*$A67+7),0)+IF(Analyse!$E$110="X",INDIRECT("'DATA - økonomi'!AL"&amp;4+15*$A67+4*$A67+8),0)+IF(Analyse!$E$111="X",INDIRECT("'DATA - økonomi'!AL"&amp;4+15*$A67+4*$A67+9),0)+IF(Analyse!$E$112="X",INDIRECT("'DATA - økonomi'!AL"&amp;4+15*$A67+4*$A67+10),0)+IF(Analyse!$E$115="X",INDIRECT("'DATA - økonomi'!AL"&amp;4+15*$A67+4*$A67+11),0)+IF(Analyse!$E$116="X",INDIRECT("'DATA - økonomi'!AL"&amp;4+15*$A67+4*$A67+12),0)+IF(Analyse!$E$117="X",INDIRECT("'DATA - økonomi'!AL"&amp;4+15*$A67+4*$A67+13),0)+IF(Analyse!$E$129="X",INDIRECT("'DATA - økonomi'!AL"&amp;4+15*$A67+4*$A67+14),0)</f>
        <v>0</v>
      </c>
      <c r="AM67" s="36"/>
      <c r="AN67" s="41" t="s">
        <v>75</v>
      </c>
      <c r="AO67" s="42">
        <f t="shared" ca="1" si="10"/>
        <v>13232.6</v>
      </c>
      <c r="AP67" s="42">
        <f t="shared" ca="1" si="11"/>
        <v>13150.892</v>
      </c>
      <c r="AQ67" s="42">
        <f t="shared" ca="1" si="12"/>
        <v>13232.6</v>
      </c>
      <c r="AR67" s="42">
        <f t="shared" ca="1" si="13"/>
        <v>13150.892</v>
      </c>
      <c r="AS67" s="42">
        <f t="shared" ca="1" si="14"/>
        <v>13134.871999999999</v>
      </c>
      <c r="AT67" s="42">
        <f t="shared" ca="1" si="15"/>
        <v>13190.076000000001</v>
      </c>
      <c r="AU67" s="42">
        <f t="shared" ca="1" si="16"/>
        <v>13197.621000000001</v>
      </c>
      <c r="AV67" s="42">
        <f t="shared" ca="1" si="17"/>
        <v>13326.714</v>
      </c>
      <c r="AW67" s="42">
        <f t="shared" ca="1" si="18"/>
        <v>13219.525</v>
      </c>
      <c r="AX67" s="42">
        <f t="shared" ca="1" si="19"/>
        <v>13272.364000000001</v>
      </c>
      <c r="AY67" s="36"/>
    </row>
    <row r="68" spans="1:51" x14ac:dyDescent="0.25">
      <c r="A68" s="38">
        <v>64</v>
      </c>
      <c r="B68" s="41" t="s">
        <v>76</v>
      </c>
      <c r="C68" s="42">
        <f ca="1">IF(Analyse!$E$3="X",INDIRECT("'DATA - økonomi'!C"&amp;4+15*$A68+4*$A68+0),0)+IF(Analyse!$E$4="X",INDIRECT("'DATA - økonomi'!C"&amp;4+15*$A68+4*$A68+1),0)+IF(Analyse!$E$104="X",INDIRECT("'DATA - økonomi'!C"&amp;4+15*$A68+4*$A68+2),0)+IF(Analyse!$E$105="X",INDIRECT("'DATA - økonomi'!C"&amp;4+15*$A68+4*$A68+3),0)+IF(Analyse!$E$106="X",INDIRECT("'DATA - økonomi'!C"&amp;4+15*$A68+4*$A68+4),0)+IF(Analyse!$E$107="X",INDIRECT("'DATA - økonomi'!C"&amp;4+15*$A68+4*$A68+5),0)+IF(Analyse!$E$108="X",INDIRECT("'DATA - økonomi'!C"&amp;4+15*$A68+4*$A68+6),0)+IF(Analyse!$E$109="X",INDIRECT("'DATA - økonomi'!C"&amp;4+15*$A68+4*$A68+7),0)+IF(Analyse!$E$110="X",INDIRECT("'DATA - økonomi'!C"&amp;4+15*$A68+4*$A68+8),0)+IF(Analyse!$E$111="X",INDIRECT("'DATA - økonomi'!C"&amp;4+15*$A68+4*$A68+9),0)+IF(Analyse!$E$112="X",INDIRECT("'DATA - økonomi'!C"&amp;4+15*$A68+4*$A68+10),0)+IF(Analyse!$E$115="X",INDIRECT("'DATA - økonomi'!C"&amp;4+15*$A68+4*$A68+11),0)+IF(Analyse!$E$116="X",INDIRECT("'DATA - økonomi'!C"&amp;4+15*$A68+4*$A68+12),0)+IF(Analyse!$E$117="X",INDIRECT("'DATA - økonomi'!C"&amp;4+15*$A68+4*$A68+13),0)+IF(Analyse!$E$129="X",INDIRECT("'DATA - økonomi'!C"&amp;4+15*$A68+4*$A68+14),0)</f>
        <v>0</v>
      </c>
      <c r="D68" s="42">
        <f ca="1">IF(Analyse!$E$3="X",INDIRECT("'DATA - økonomi'!D"&amp;4+15*$A68+4*$A68+0),0)+IF(Analyse!$E$4="X",INDIRECT("'DATA - økonomi'!D"&amp;4+15*$A68+4*$A68+1),0)+IF(Analyse!$E$104="X",INDIRECT("'DATA - økonomi'!D"&amp;4+15*$A68+4*$A68+2),0)+IF(Analyse!$E$105="X",INDIRECT("'DATA - økonomi'!D"&amp;4+15*$A68+4*$A68+3),0)+IF(Analyse!$E$106="X",INDIRECT("'DATA - økonomi'!D"&amp;4+15*$A68+4*$A68+4),0)+IF(Analyse!$E$107="X",INDIRECT("'DATA - økonomi'!D"&amp;4+15*$A68+4*$A68+5),0)+IF(Analyse!$E$108="X",INDIRECT("'DATA - økonomi'!D"&amp;4+15*$A68+4*$A68+6),0)+IF(Analyse!$E$109="X",INDIRECT("'DATA - økonomi'!D"&amp;4+15*$A68+4*$A68+7),0)+IF(Analyse!$E$110="X",INDIRECT("'DATA - økonomi'!D"&amp;4+15*$A68+4*$A68+8),0)+IF(Analyse!$E$111="X",INDIRECT("'DATA - økonomi'!D"&amp;4+15*$A68+4*$A68+9),0)+IF(Analyse!$E$112="X",INDIRECT("'DATA - økonomi'!D"&amp;4+15*$A68+4*$A68+10),0)+IF(Analyse!$E$115="X",INDIRECT("'DATA - økonomi'!D"&amp;4+15*$A68+4*$A68+11),0)+IF(Analyse!$E$116="X",INDIRECT("'DATA - økonomi'!D"&amp;4+15*$A68+4*$A68+12),0)+IF(Analyse!$E$117="X",INDIRECT("'DATA - økonomi'!D"&amp;4+15*$A68+4*$A68+13),0)+IF(Analyse!$E$129="X",INDIRECT("'DATA - økonomi'!D"&amp;4+15*$A68+4*$A68+14),0)</f>
        <v>0</v>
      </c>
      <c r="E68" s="42">
        <f ca="1">IF(Analyse!$E$3="X",INDIRECT("'DATA - økonomi'!E"&amp;4+15*$A68+4*$A68+0),0)+IF(Analyse!$E$4="X",INDIRECT("'DATA - økonomi'!E"&amp;4+15*$A68+4*$A68+1),0)+IF(Analyse!$E$104="X",INDIRECT("'DATA - økonomi'!E"&amp;4+15*$A68+4*$A68+2),0)+IF(Analyse!$E$105="X",INDIRECT("'DATA - økonomi'!E"&amp;4+15*$A68+4*$A68+3),0)+IF(Analyse!$E$106="X",INDIRECT("'DATA - økonomi'!E"&amp;4+15*$A68+4*$A68+4),0)+IF(Analyse!$E$107="X",INDIRECT("'DATA - økonomi'!E"&amp;4+15*$A68+4*$A68+5),0)+IF(Analyse!$E$108="X",INDIRECT("'DATA - økonomi'!E"&amp;4+15*$A68+4*$A68+6),0)+IF(Analyse!$E$109="X",INDIRECT("'DATA - økonomi'!E"&amp;4+15*$A68+4*$A68+7),0)+IF(Analyse!$E$110="X",INDIRECT("'DATA - økonomi'!E"&amp;4+15*$A68+4*$A68+8),0)+IF(Analyse!$E$111="X",INDIRECT("'DATA - økonomi'!E"&amp;4+15*$A68+4*$A68+9),0)+IF(Analyse!$E$112="X",INDIRECT("'DATA - økonomi'!E"&amp;4+15*$A68+4*$A68+10),0)+IF(Analyse!$E$115="X",INDIRECT("'DATA - økonomi'!E"&amp;4+15*$A68+4*$A68+11),0)+IF(Analyse!$E$116="X",INDIRECT("'DATA - økonomi'!E"&amp;4+15*$A68+4*$A68+12),0)+IF(Analyse!$E$117="X",INDIRECT("'DATA - økonomi'!E"&amp;4+15*$A68+4*$A68+13),0)+IF(Analyse!$E$129="X",INDIRECT("'DATA - økonomi'!E"&amp;4+15*$A68+4*$A68+14),0)</f>
        <v>0</v>
      </c>
      <c r="F68" s="42">
        <f ca="1">IF(Analyse!$E$3="X",INDIRECT("'DATA - økonomi'!F"&amp;4+15*$A68+4*$A68+0),0)+IF(Analyse!$E$4="X",INDIRECT("'DATA - økonomi'!F"&amp;4+15*$A68+4*$A68+1),0)+IF(Analyse!$E$104="X",INDIRECT("'DATA - økonomi'!F"&amp;4+15*$A68+4*$A68+2),0)+IF(Analyse!$E$105="X",INDIRECT("'DATA - økonomi'!F"&amp;4+15*$A68+4*$A68+3),0)+IF(Analyse!$E$106="X",INDIRECT("'DATA - økonomi'!F"&amp;4+15*$A68+4*$A68+4),0)+IF(Analyse!$E$107="X",INDIRECT("'DATA - økonomi'!F"&amp;4+15*$A68+4*$A68+5),0)+IF(Analyse!$E$108="X",INDIRECT("'DATA - økonomi'!F"&amp;4+15*$A68+4*$A68+6),0)+IF(Analyse!$E$109="X",INDIRECT("'DATA - økonomi'!F"&amp;4+15*$A68+4*$A68+7),0)+IF(Analyse!$E$110="X",INDIRECT("'DATA - økonomi'!F"&amp;4+15*$A68+4*$A68+8),0)+IF(Analyse!$E$111="X",INDIRECT("'DATA - økonomi'!F"&amp;4+15*$A68+4*$A68+9),0)+IF(Analyse!$E$112="X",INDIRECT("'DATA - økonomi'!F"&amp;4+15*$A68+4*$A68+10),0)+IF(Analyse!$E$115="X",INDIRECT("'DATA - økonomi'!F"&amp;4+15*$A68+4*$A68+11),0)+IF(Analyse!$E$116="X",INDIRECT("'DATA - økonomi'!F"&amp;4+15*$A68+4*$A68+12),0)+IF(Analyse!$E$117="X",INDIRECT("'DATA - økonomi'!F"&amp;4+15*$A68+4*$A68+13),0)+IF(Analyse!$E$129="X",INDIRECT("'DATA - økonomi'!F"&amp;4+15*$A68+4*$A68+14),0)</f>
        <v>0</v>
      </c>
      <c r="G68" s="42">
        <f ca="1">IF(Analyse!$E$3="X",INDIRECT("'DATA - økonomi'!G"&amp;4+15*$A68+4*$A68+0),0)+IF(Analyse!$E$4="X",INDIRECT("'DATA - økonomi'!G"&amp;4+15*$A68+4*$A68+1),0)+IF(Analyse!$E$104="X",INDIRECT("'DATA - økonomi'!G"&amp;4+15*$A68+4*$A68+2),0)+IF(Analyse!$E$105="X",INDIRECT("'DATA - økonomi'!G"&amp;4+15*$A68+4*$A68+3),0)+IF(Analyse!$E$106="X",INDIRECT("'DATA - økonomi'!G"&amp;4+15*$A68+4*$A68+4),0)+IF(Analyse!$E$107="X",INDIRECT("'DATA - økonomi'!G"&amp;4+15*$A68+4*$A68+5),0)+IF(Analyse!$E$108="X",INDIRECT("'DATA - økonomi'!G"&amp;4+15*$A68+4*$A68+6),0)+IF(Analyse!$E$109="X",INDIRECT("'DATA - økonomi'!G"&amp;4+15*$A68+4*$A68+7),0)+IF(Analyse!$E$110="X",INDIRECT("'DATA - økonomi'!G"&amp;4+15*$A68+4*$A68+8),0)+IF(Analyse!$E$111="X",INDIRECT("'DATA - økonomi'!G"&amp;4+15*$A68+4*$A68+9),0)+IF(Analyse!$E$112="X",INDIRECT("'DATA - økonomi'!G"&amp;4+15*$A68+4*$A68+10),0)+IF(Analyse!$E$115="X",INDIRECT("'DATA - økonomi'!G"&amp;4+15*$A68+4*$A68+11),0)+IF(Analyse!$E$116="X",INDIRECT("'DATA - økonomi'!G"&amp;4+15*$A68+4*$A68+12),0)+IF(Analyse!$E$117="X",INDIRECT("'DATA - økonomi'!G"&amp;4+15*$A68+4*$A68+13),0)+IF(Analyse!$E$129="X",INDIRECT("'DATA - økonomi'!G"&amp;4+15*$A68+4*$A68+14),0)</f>
        <v>0</v>
      </c>
      <c r="H68" s="42">
        <f ca="1">IF(Analyse!$E$3="X",INDIRECT("'DATA - økonomi'!H"&amp;4+15*$A68+4*$A68+0),0)+IF(Analyse!$E$4="X",INDIRECT("'DATA - økonomi'!H"&amp;4+15*$A68+4*$A68+1),0)+IF(Analyse!$E$104="X",INDIRECT("'DATA - økonomi'!H"&amp;4+15*$A68+4*$A68+2),0)+IF(Analyse!$E$105="X",INDIRECT("'DATA - økonomi'!H"&amp;4+15*$A68+4*$A68+3),0)+IF(Analyse!$E$106="X",INDIRECT("'DATA - økonomi'!H"&amp;4+15*$A68+4*$A68+4),0)+IF(Analyse!$E$107="X",INDIRECT("'DATA - økonomi'!H"&amp;4+15*$A68+4*$A68+5),0)+IF(Analyse!$E$108="X",INDIRECT("'DATA - økonomi'!H"&amp;4+15*$A68+4*$A68+6),0)+IF(Analyse!$E$109="X",INDIRECT("'DATA - økonomi'!H"&amp;4+15*$A68+4*$A68+7),0)+IF(Analyse!$E$110="X",INDIRECT("'DATA - økonomi'!H"&amp;4+15*$A68+4*$A68+8),0)+IF(Analyse!$E$111="X",INDIRECT("'DATA - økonomi'!H"&amp;4+15*$A68+4*$A68+9),0)+IF(Analyse!$E$112="X",INDIRECT("'DATA - økonomi'!H"&amp;4+15*$A68+4*$A68+10),0)+IF(Analyse!$E$115="X",INDIRECT("'DATA - økonomi'!H"&amp;4+15*$A68+4*$A68+11),0)+IF(Analyse!$E$116="X",INDIRECT("'DATA - økonomi'!H"&amp;4+15*$A68+4*$A68+12),0)+IF(Analyse!$E$117="X",INDIRECT("'DATA - økonomi'!H"&amp;4+15*$A68+4*$A68+13),0)+IF(Analyse!$E$129="X",INDIRECT("'DATA - økonomi'!H"&amp;4+15*$A68+4*$A68+14),0)</f>
        <v>0</v>
      </c>
      <c r="I68" s="42">
        <f ca="1">IF(Analyse!$E$3="X",INDIRECT("'DATA - økonomi'!I"&amp;4+15*$A68+4*$A68+0),0)+IF(Analyse!$E$4="X",INDIRECT("'DATA - økonomi'!I"&amp;4+15*$A68+4*$A68+1),0)+IF(Analyse!$E$104="X",INDIRECT("'DATA - økonomi'!I"&amp;4+15*$A68+4*$A68+2),0)+IF(Analyse!$E$105="X",INDIRECT("'DATA - økonomi'!I"&amp;4+15*$A68+4*$A68+3),0)+IF(Analyse!$E$106="X",INDIRECT("'DATA - økonomi'!I"&amp;4+15*$A68+4*$A68+4),0)+IF(Analyse!$E$107="X",INDIRECT("'DATA - økonomi'!I"&amp;4+15*$A68+4*$A68+5),0)+IF(Analyse!$E$108="X",INDIRECT("'DATA - økonomi'!I"&amp;4+15*$A68+4*$A68+6),0)+IF(Analyse!$E$109="X",INDIRECT("'DATA - økonomi'!I"&amp;4+15*$A68+4*$A68+7),0)+IF(Analyse!$E$110="X",INDIRECT("'DATA - økonomi'!I"&amp;4+15*$A68+4*$A68+8),0)+IF(Analyse!$E$111="X",INDIRECT("'DATA - økonomi'!I"&amp;4+15*$A68+4*$A68+9),0)+IF(Analyse!$E$112="X",INDIRECT("'DATA - økonomi'!I"&amp;4+15*$A68+4*$A68+10),0)+IF(Analyse!$E$115="X",INDIRECT("'DATA - økonomi'!I"&amp;4+15*$A68+4*$A68+11),0)+IF(Analyse!$E$116="X",INDIRECT("'DATA - økonomi'!I"&amp;4+15*$A68+4*$A68+12),0)+IF(Analyse!$E$117="X",INDIRECT("'DATA - økonomi'!I"&amp;4+15*$A68+4*$A68+13),0)+IF(Analyse!$E$129="X",INDIRECT("'DATA - økonomi'!I"&amp;4+15*$A68+4*$A68+14),0)</f>
        <v>0</v>
      </c>
      <c r="J68" s="42">
        <f ca="1">IF(Analyse!$E$3="X",INDIRECT("'DATA - økonomi'!J"&amp;4+15*$A68+4*$A68+0),0)+IF(Analyse!$E$4="X",INDIRECT("'DATA - økonomi'!J"&amp;4+15*$A68+4*$A68+1),0)+IF(Analyse!$E$104="X",INDIRECT("'DATA - økonomi'!J"&amp;4+15*$A68+4*$A68+2),0)+IF(Analyse!$E$105="X",INDIRECT("'DATA - økonomi'!J"&amp;4+15*$A68+4*$A68+3),0)+IF(Analyse!$E$106="X",INDIRECT("'DATA - økonomi'!J"&amp;4+15*$A68+4*$A68+4),0)+IF(Analyse!$E$107="X",INDIRECT("'DATA - økonomi'!J"&amp;4+15*$A68+4*$A68+5),0)+IF(Analyse!$E$108="X",INDIRECT("'DATA - økonomi'!J"&amp;4+15*$A68+4*$A68+6),0)+IF(Analyse!$E$109="X",INDIRECT("'DATA - økonomi'!J"&amp;4+15*$A68+4*$A68+7),0)+IF(Analyse!$E$110="X",INDIRECT("'DATA - økonomi'!J"&amp;4+15*$A68+4*$A68+8),0)+IF(Analyse!$E$111="X",INDIRECT("'DATA - økonomi'!J"&amp;4+15*$A68+4*$A68+9),0)+IF(Analyse!$E$112="X",INDIRECT("'DATA - økonomi'!J"&amp;4+15*$A68+4*$A68+10),0)+IF(Analyse!$E$115="X",INDIRECT("'DATA - økonomi'!J"&amp;4+15*$A68+4*$A68+11),0)+IF(Analyse!$E$116="X",INDIRECT("'DATA - økonomi'!J"&amp;4+15*$A68+4*$A68+12),0)+IF(Analyse!$E$117="X",INDIRECT("'DATA - økonomi'!J"&amp;4+15*$A68+4*$A68+13),0)+IF(Analyse!$E$129="X",INDIRECT("'DATA - økonomi'!J"&amp;4+15*$A68+4*$A68+14),0)</f>
        <v>0</v>
      </c>
      <c r="K68" s="42">
        <f ca="1">IF(Analyse!$E$3="X",INDIRECT("'DATA - økonomi'!K"&amp;4+15*$A68+4*$A68+0),0)+IF(Analyse!$E$4="X",INDIRECT("'DATA - økonomi'!K"&amp;4+15*$A68+4*$A68+1),0)+IF(Analyse!$E$104="X",INDIRECT("'DATA - økonomi'!K"&amp;4+15*$A68+4*$A68+2),0)+IF(Analyse!$E$105="X",INDIRECT("'DATA - økonomi'!K"&amp;4+15*$A68+4*$A68+3),0)+IF(Analyse!$E$106="X",INDIRECT("'DATA - økonomi'!K"&amp;4+15*$A68+4*$A68+4),0)+IF(Analyse!$E$107="X",INDIRECT("'DATA - økonomi'!K"&amp;4+15*$A68+4*$A68+5),0)+IF(Analyse!$E$108="X",INDIRECT("'DATA - økonomi'!K"&amp;4+15*$A68+4*$A68+6),0)+IF(Analyse!$E$109="X",INDIRECT("'DATA - økonomi'!K"&amp;4+15*$A68+4*$A68+7),0)+IF(Analyse!$E$110="X",INDIRECT("'DATA - økonomi'!K"&amp;4+15*$A68+4*$A68+8),0)+IF(Analyse!$E$111="X",INDIRECT("'DATA - økonomi'!K"&amp;4+15*$A68+4*$A68+9),0)+IF(Analyse!$E$112="X",INDIRECT("'DATA - økonomi'!K"&amp;4+15*$A68+4*$A68+10),0)+IF(Analyse!$E$115="X",INDIRECT("'DATA - økonomi'!K"&amp;4+15*$A68+4*$A68+11),0)+IF(Analyse!$E$116="X",INDIRECT("'DATA - økonomi'!K"&amp;4+15*$A68+4*$A68+12),0)+IF(Analyse!$E$117="X",INDIRECT("'DATA - økonomi'!K"&amp;4+15*$A68+4*$A68+13),0)+IF(Analyse!$E$129="X",INDIRECT("'DATA - økonomi'!K"&amp;4+15*$A68+4*$A68+14),0)</f>
        <v>0</v>
      </c>
      <c r="L68" s="42">
        <f ca="1">IF(Analyse!$E$3="X",INDIRECT("'DATA - økonomi'!L"&amp;4+15*$A68+4*$A68+0),0)+IF(Analyse!$E$4="X",INDIRECT("'DATA - økonomi'!L"&amp;4+15*$A68+4*$A68+1),0)+IF(Analyse!$E$104="X",INDIRECT("'DATA - økonomi'!L"&amp;4+15*$A68+4*$A68+2),0)+IF(Analyse!$E$105="X",INDIRECT("'DATA - økonomi'!L"&amp;4+15*$A68+4*$A68+3),0)+IF(Analyse!$E$106="X",INDIRECT("'DATA - økonomi'!L"&amp;4+15*$A68+4*$A68+4),0)+IF(Analyse!$E$107="X",INDIRECT("'DATA - økonomi'!L"&amp;4+15*$A68+4*$A68+5),0)+IF(Analyse!$E$108="X",INDIRECT("'DATA - økonomi'!L"&amp;4+15*$A68+4*$A68+6),0)+IF(Analyse!$E$109="X",INDIRECT("'DATA - økonomi'!L"&amp;4+15*$A68+4*$A68+7),0)+IF(Analyse!$E$110="X",INDIRECT("'DATA - økonomi'!L"&amp;4+15*$A68+4*$A68+8),0)+IF(Analyse!$E$111="X",INDIRECT("'DATA - økonomi'!L"&amp;4+15*$A68+4*$A68+9),0)+IF(Analyse!$E$112="X",INDIRECT("'DATA - økonomi'!L"&amp;4+15*$A68+4*$A68+10),0)+IF(Analyse!$E$115="X",INDIRECT("'DATA - økonomi'!L"&amp;4+15*$A68+4*$A68+11),0)+IF(Analyse!$E$116="X",INDIRECT("'DATA - økonomi'!L"&amp;4+15*$A68+4*$A68+12),0)+IF(Analyse!$E$117="X",INDIRECT("'DATA - økonomi'!L"&amp;4+15*$A68+4*$A68+13),0)+IF(Analyse!$E$129="X",INDIRECT("'DATA - økonomi'!L"&amp;4+15*$A68+4*$A68+14),0)</f>
        <v>0</v>
      </c>
      <c r="M68" s="42">
        <f ca="1">IF(Analyse!$E$3="X",INDIRECT("'DATA - økonomi'!M"&amp;4+15*$A68+4*$A68+0),0)+IF(Analyse!$E$4="X",INDIRECT("'DATA - økonomi'!M"&amp;4+15*$A68+4*$A68+1),0)+IF(Analyse!$E$104="X",INDIRECT("'DATA - økonomi'!M"&amp;4+15*$A68+4*$A68+2),0)+IF(Analyse!$E$105="X",INDIRECT("'DATA - økonomi'!M"&amp;4+15*$A68+4*$A68+3),0)+IF(Analyse!$E$106="X",INDIRECT("'DATA - økonomi'!M"&amp;4+15*$A68+4*$A68+4),0)+IF(Analyse!$E$107="X",INDIRECT("'DATA - økonomi'!M"&amp;4+15*$A68+4*$A68+5),0)+IF(Analyse!$E$108="X",INDIRECT("'DATA - økonomi'!M"&amp;4+15*$A68+4*$A68+6),0)+IF(Analyse!$E$109="X",INDIRECT("'DATA - økonomi'!M"&amp;4+15*$A68+4*$A68+7),0)+IF(Analyse!$E$110="X",INDIRECT("'DATA - økonomi'!M"&amp;4+15*$A68+4*$A68+8),0)+IF(Analyse!$E$111="X",INDIRECT("'DATA - økonomi'!M"&amp;4+15*$A68+4*$A68+9),0)+IF(Analyse!$E$112="X",INDIRECT("'DATA - økonomi'!M"&amp;4+15*$A68+4*$A68+10),0)+IF(Analyse!$E$115="X",INDIRECT("'DATA - økonomi'!M"&amp;4+15*$A68+4*$A68+11),0)+IF(Analyse!$E$116="X",INDIRECT("'DATA - økonomi'!M"&amp;4+15*$A68+4*$A68+12),0)+IF(Analyse!$E$117="X",INDIRECT("'DATA - økonomi'!M"&amp;4+15*$A68+4*$A68+13),0)+IF(Analyse!$E$129="X",INDIRECT("'DATA - økonomi'!M"&amp;4+15*$A68+4*$A68+14),0)</f>
        <v>0</v>
      </c>
      <c r="N68" s="38"/>
      <c r="O68" s="41" t="s">
        <v>76</v>
      </c>
      <c r="P68" s="42">
        <f ca="1">IF(Analyse!$E$3="X",INDIRECT("'DATA - økonomi'!P"&amp;4+15*$A68+4*$A68+0),0)+IF(Analyse!$E$4="X",INDIRECT("'DATA - økonomi'!P"&amp;4+15*$A68+4*$A68+1),0)+IF(Analyse!$E$104="X",INDIRECT("'DATA - økonomi'!P"&amp;4+15*$A68+4*$A68+2),0)+IF(Analyse!$E$105="X",INDIRECT("'DATA - økonomi'!P"&amp;4+15*$A68+4*$A68+3),0)+IF(Analyse!$E$106="X",INDIRECT("'DATA - økonomi'!P"&amp;4+15*$A68+4*$A68+4),0)+IF(Analyse!$E$107="X",INDIRECT("'DATA - økonomi'!P"&amp;4+15*$A68+4*$A68+5),0)+IF(Analyse!$E$108="X",INDIRECT("'DATA - økonomi'!P"&amp;4+15*$A68+4*$A68+6),0)+IF(Analyse!$E$109="X",INDIRECT("'DATA - økonomi'!P"&amp;4+15*$A68+4*$A68+7),0)+IF(Analyse!$E$110="X",INDIRECT("'DATA - økonomi'!P"&amp;4+15*$A68+4*$A68+8),0)+IF(Analyse!$E$111="X",INDIRECT("'DATA - økonomi'!P"&amp;4+15*$A68+4*$A68+9),0)+IF(Analyse!$E$112="X",INDIRECT("'DATA - økonomi'!P"&amp;4+15*$A68+4*$A68+10),0)+IF(Analyse!$E$115="X",INDIRECT("'DATA - økonomi'!P"&amp;4+15*$A68+4*$A68+11),0)+IF(Analyse!$E$116="X",INDIRECT("'DATA - økonomi'!P"&amp;4+15*$A68+4*$A68+12),0)+IF(Analyse!$E$117="X",INDIRECT("'DATA - økonomi'!P"&amp;4+15*$A68+4*$A68+13),0)+IF(Analyse!$E$129="X",INDIRECT("'DATA - økonomi'!P"&amp;4+15*$A68+4*$A68+14),0)</f>
        <v>0</v>
      </c>
      <c r="Q68" s="42">
        <f ca="1">IF(Analyse!$E$3="X",INDIRECT("'DATA - økonomi'!Q"&amp;4+15*$A68+4*$A68+0),0)+IF(Analyse!$E$4="X",INDIRECT("'DATA - økonomi'!Q"&amp;4+15*$A68+4*$A68+1),0)+IF(Analyse!$E$104="X",INDIRECT("'DATA - økonomi'!Q"&amp;4+15*$A68+4*$A68+2),0)+IF(Analyse!$E$105="X",INDIRECT("'DATA - økonomi'!Q"&amp;4+15*$A68+4*$A68+3),0)+IF(Analyse!$E$106="X",INDIRECT("'DATA - økonomi'!Q"&amp;4+15*$A68+4*$A68+4),0)+IF(Analyse!$E$107="X",INDIRECT("'DATA - økonomi'!Q"&amp;4+15*$A68+4*$A68+5),0)+IF(Analyse!$E$108="X",INDIRECT("'DATA - økonomi'!Q"&amp;4+15*$A68+4*$A68+6),0)+IF(Analyse!$E$109="X",INDIRECT("'DATA - økonomi'!Q"&amp;4+15*$A68+4*$A68+7),0)+IF(Analyse!$E$110="X",INDIRECT("'DATA - økonomi'!Q"&amp;4+15*$A68+4*$A68+8),0)+IF(Analyse!$E$111="X",INDIRECT("'DATA - økonomi'!Q"&amp;4+15*$A68+4*$A68+9),0)+IF(Analyse!$E$112="X",INDIRECT("'DATA - økonomi'!Q"&amp;4+15*$A68+4*$A68+10),0)+IF(Analyse!$E$115="X",INDIRECT("'DATA - økonomi'!Q"&amp;4+15*$A68+4*$A68+11),0)+IF(Analyse!$E$116="X",INDIRECT("'DATA - økonomi'!Q"&amp;4+15*$A68+4*$A68+12),0)+IF(Analyse!$E$117="X",INDIRECT("'DATA - økonomi'!Q"&amp;4+15*$A68+4*$A68+13),0)+IF(Analyse!$E$129="X",INDIRECT("'DATA - økonomi'!Q"&amp;4+15*$A68+4*$A68+14),0)</f>
        <v>0</v>
      </c>
      <c r="R68" s="42">
        <f ca="1">IF(Analyse!$E$3="X",INDIRECT("'DATA - økonomi'!R"&amp;4+15*$A68+4*$A68+0),0)+IF(Analyse!$E$4="X",INDIRECT("'DATA - økonomi'!R"&amp;4+15*$A68+4*$A68+1),0)+IF(Analyse!$E$104="X",INDIRECT("'DATA - økonomi'!R"&amp;4+15*$A68+4*$A68+2),0)+IF(Analyse!$E$105="X",INDIRECT("'DATA - økonomi'!R"&amp;4+15*$A68+4*$A68+3),0)+IF(Analyse!$E$106="X",INDIRECT("'DATA - økonomi'!R"&amp;4+15*$A68+4*$A68+4),0)+IF(Analyse!$E$107="X",INDIRECT("'DATA - økonomi'!R"&amp;4+15*$A68+4*$A68+5),0)+IF(Analyse!$E$108="X",INDIRECT("'DATA - økonomi'!R"&amp;4+15*$A68+4*$A68+6),0)+IF(Analyse!$E$109="X",INDIRECT("'DATA - økonomi'!R"&amp;4+15*$A68+4*$A68+7),0)+IF(Analyse!$E$110="X",INDIRECT("'DATA - økonomi'!R"&amp;4+15*$A68+4*$A68+8),0)+IF(Analyse!$E$111="X",INDIRECT("'DATA - økonomi'!R"&amp;4+15*$A68+4*$A68+9),0)+IF(Analyse!$E$112="X",INDIRECT("'DATA - økonomi'!R"&amp;4+15*$A68+4*$A68+10),0)+IF(Analyse!$E$115="X",INDIRECT("'DATA - økonomi'!R"&amp;4+15*$A68+4*$A68+11),0)+IF(Analyse!$E$116="X",INDIRECT("'DATA - økonomi'!R"&amp;4+15*$A68+4*$A68+12),0)+IF(Analyse!$E$117="X",INDIRECT("'DATA - økonomi'!R"&amp;4+15*$A68+4*$A68+13),0)+IF(Analyse!$E$129="X",INDIRECT("'DATA - økonomi'!R"&amp;4+15*$A68+4*$A68+14),0)</f>
        <v>0</v>
      </c>
      <c r="S68" s="42">
        <f ca="1">IF(Analyse!$E$3="X",INDIRECT("'DATA - økonomi'!S"&amp;4+15*$A68+4*$A68+0),0)+IF(Analyse!$E$4="X",INDIRECT("'DATA - økonomi'!S"&amp;4+15*$A68+4*$A68+1),0)+IF(Analyse!$E$104="X",INDIRECT("'DATA - økonomi'!S"&amp;4+15*$A68+4*$A68+2),0)+IF(Analyse!$E$105="X",INDIRECT("'DATA - økonomi'!S"&amp;4+15*$A68+4*$A68+3),0)+IF(Analyse!$E$106="X",INDIRECT("'DATA - økonomi'!S"&amp;4+15*$A68+4*$A68+4),0)+IF(Analyse!$E$107="X",INDIRECT("'DATA - økonomi'!S"&amp;4+15*$A68+4*$A68+5),0)+IF(Analyse!$E$108="X",INDIRECT("'DATA - økonomi'!S"&amp;4+15*$A68+4*$A68+6),0)+IF(Analyse!$E$109="X",INDIRECT("'DATA - økonomi'!S"&amp;4+15*$A68+4*$A68+7),0)+IF(Analyse!$E$110="X",INDIRECT("'DATA - økonomi'!S"&amp;4+15*$A68+4*$A68+8),0)+IF(Analyse!$E$111="X",INDIRECT("'DATA - økonomi'!S"&amp;4+15*$A68+4*$A68+9),0)+IF(Analyse!$E$112="X",INDIRECT("'DATA - økonomi'!S"&amp;4+15*$A68+4*$A68+10),0)+IF(Analyse!$E$115="X",INDIRECT("'DATA - økonomi'!S"&amp;4+15*$A68+4*$A68+11),0)+IF(Analyse!$E$116="X",INDIRECT("'DATA - økonomi'!S"&amp;4+15*$A68+4*$A68+12),0)+IF(Analyse!$E$117="X",INDIRECT("'DATA - økonomi'!S"&amp;4+15*$A68+4*$A68+13),0)+IF(Analyse!$E$129="X",INDIRECT("'DATA - økonomi'!S"&amp;4+15*$A68+4*$A68+14),0)</f>
        <v>0</v>
      </c>
      <c r="T68" s="42">
        <f ca="1">IF(Analyse!$E$3="X",INDIRECT("'DATA - økonomi'!T"&amp;4+15*$A68+4*$A68+0),0)+IF(Analyse!$E$4="X",INDIRECT("'DATA - økonomi'!T"&amp;4+15*$A68+4*$A68+1),0)+IF(Analyse!$E$104="X",INDIRECT("'DATA - økonomi'!T"&amp;4+15*$A68+4*$A68+2),0)+IF(Analyse!$E$105="X",INDIRECT("'DATA - økonomi'!T"&amp;4+15*$A68+4*$A68+3),0)+IF(Analyse!$E$106="X",INDIRECT("'DATA - økonomi'!T"&amp;4+15*$A68+4*$A68+4),0)+IF(Analyse!$E$107="X",INDIRECT("'DATA - økonomi'!T"&amp;4+15*$A68+4*$A68+5),0)+IF(Analyse!$E$108="X",INDIRECT("'DATA - økonomi'!T"&amp;4+15*$A68+4*$A68+6),0)+IF(Analyse!$E$109="X",INDIRECT("'DATA - økonomi'!T"&amp;4+15*$A68+4*$A68+7),0)+IF(Analyse!$E$110="X",INDIRECT("'DATA - økonomi'!T"&amp;4+15*$A68+4*$A68+8),0)+IF(Analyse!$E$111="X",INDIRECT("'DATA - økonomi'!T"&amp;4+15*$A68+4*$A68+9),0)+IF(Analyse!$E$112="X",INDIRECT("'DATA - økonomi'!T"&amp;4+15*$A68+4*$A68+10),0)+IF(Analyse!$E$115="X",INDIRECT("'DATA - økonomi'!T"&amp;4+15*$A68+4*$A68+11),0)+IF(Analyse!$E$116="X",INDIRECT("'DATA - økonomi'!T"&amp;4+15*$A68+4*$A68+12),0)+IF(Analyse!$E$117="X",INDIRECT("'DATA - økonomi'!T"&amp;4+15*$A68+4*$A68+13),0)+IF(Analyse!$E$129="X",INDIRECT("'DATA - økonomi'!T"&amp;4+15*$A68+4*$A68+14),0)</f>
        <v>0</v>
      </c>
      <c r="U68" s="42">
        <f ca="1">IF(Analyse!$E$3="X",INDIRECT("'DATA - økonomi'!U"&amp;4+15*$A68+4*$A68+0),0)+IF(Analyse!$E$4="X",INDIRECT("'DATA - økonomi'!U"&amp;4+15*$A68+4*$A68+1),0)+IF(Analyse!$E$104="X",INDIRECT("'DATA - økonomi'!U"&amp;4+15*$A68+4*$A68+2),0)+IF(Analyse!$E$105="X",INDIRECT("'DATA - økonomi'!U"&amp;4+15*$A68+4*$A68+3),0)+IF(Analyse!$E$106="X",INDIRECT("'DATA - økonomi'!U"&amp;4+15*$A68+4*$A68+4),0)+IF(Analyse!$E$107="X",INDIRECT("'DATA - økonomi'!U"&amp;4+15*$A68+4*$A68+5),0)+IF(Analyse!$E$108="X",INDIRECT("'DATA - økonomi'!U"&amp;4+15*$A68+4*$A68+6),0)+IF(Analyse!$E$109="X",INDIRECT("'DATA - økonomi'!U"&amp;4+15*$A68+4*$A68+7),0)+IF(Analyse!$E$110="X",INDIRECT("'DATA - økonomi'!U"&amp;4+15*$A68+4*$A68+8),0)+IF(Analyse!$E$111="X",INDIRECT("'DATA - økonomi'!U"&amp;4+15*$A68+4*$A68+9),0)+IF(Analyse!$E$112="X",INDIRECT("'DATA - økonomi'!U"&amp;4+15*$A68+4*$A68+10),0)+IF(Analyse!$E$115="X",INDIRECT("'DATA - økonomi'!U"&amp;4+15*$A68+4*$A68+11),0)+IF(Analyse!$E$116="X",INDIRECT("'DATA - økonomi'!U"&amp;4+15*$A68+4*$A68+12),0)+IF(Analyse!$E$117="X",INDIRECT("'DATA - økonomi'!U"&amp;4+15*$A68+4*$A68+13),0)+IF(Analyse!$E$129="X",INDIRECT("'DATA - økonomi'!U"&amp;4+15*$A68+4*$A68+14),0)</f>
        <v>0</v>
      </c>
      <c r="V68" s="42">
        <f ca="1">IF(Analyse!$E$3="X",INDIRECT("'DATA - økonomi'!V"&amp;4+15*$A68+4*$A68+0),0)+IF(Analyse!$E$4="X",INDIRECT("'DATA - økonomi'!V"&amp;4+15*$A68+4*$A68+1),0)+IF(Analyse!$E$104="X",INDIRECT("'DATA - økonomi'!V"&amp;4+15*$A68+4*$A68+2),0)+IF(Analyse!$E$105="X",INDIRECT("'DATA - økonomi'!V"&amp;4+15*$A68+4*$A68+3),0)+IF(Analyse!$E$106="X",INDIRECT("'DATA - økonomi'!V"&amp;4+15*$A68+4*$A68+4),0)+IF(Analyse!$E$107="X",INDIRECT("'DATA - økonomi'!V"&amp;4+15*$A68+4*$A68+5),0)+IF(Analyse!$E$108="X",INDIRECT("'DATA - økonomi'!V"&amp;4+15*$A68+4*$A68+6),0)+IF(Analyse!$E$109="X",INDIRECT("'DATA - økonomi'!V"&amp;4+15*$A68+4*$A68+7),0)+IF(Analyse!$E$110="X",INDIRECT("'DATA - økonomi'!V"&amp;4+15*$A68+4*$A68+8),0)+IF(Analyse!$E$111="X",INDIRECT("'DATA - økonomi'!V"&amp;4+15*$A68+4*$A68+9),0)+IF(Analyse!$E$112="X",INDIRECT("'DATA - økonomi'!V"&amp;4+15*$A68+4*$A68+10),0)+IF(Analyse!$E$115="X",INDIRECT("'DATA - økonomi'!V"&amp;4+15*$A68+4*$A68+11),0)+IF(Analyse!$E$116="X",INDIRECT("'DATA - økonomi'!V"&amp;4+15*$A68+4*$A68+12),0)+IF(Analyse!$E$117="X",INDIRECT("'DATA - økonomi'!V"&amp;4+15*$A68+4*$A68+13),0)+IF(Analyse!$E$129="X",INDIRECT("'DATA - økonomi'!V"&amp;4+15*$A68+4*$A68+14),0)</f>
        <v>0</v>
      </c>
      <c r="W68" s="42">
        <f ca="1">IF(Analyse!$E$3="X",INDIRECT("'DATA - økonomi'!W"&amp;4+15*$A68+4*$A68+0),0)+IF(Analyse!$E$4="X",INDIRECT("'DATA - økonomi'!W"&amp;4+15*$A68+4*$A68+1),0)+IF(Analyse!$E$104="X",INDIRECT("'DATA - økonomi'!W"&amp;4+15*$A68+4*$A68+2),0)+IF(Analyse!$E$105="X",INDIRECT("'DATA - økonomi'!W"&amp;4+15*$A68+4*$A68+3),0)+IF(Analyse!$E$106="X",INDIRECT("'DATA - økonomi'!W"&amp;4+15*$A68+4*$A68+4),0)+IF(Analyse!$E$107="X",INDIRECT("'DATA - økonomi'!W"&amp;4+15*$A68+4*$A68+5),0)+IF(Analyse!$E$108="X",INDIRECT("'DATA - økonomi'!W"&amp;4+15*$A68+4*$A68+6),0)+IF(Analyse!$E$109="X",INDIRECT("'DATA - økonomi'!W"&amp;4+15*$A68+4*$A68+7),0)+IF(Analyse!$E$110="X",INDIRECT("'DATA - økonomi'!W"&amp;4+15*$A68+4*$A68+8),0)+IF(Analyse!$E$111="X",INDIRECT("'DATA - økonomi'!W"&amp;4+15*$A68+4*$A68+9),0)+IF(Analyse!$E$112="X",INDIRECT("'DATA - økonomi'!W"&amp;4+15*$A68+4*$A68+10),0)+IF(Analyse!$E$115="X",INDIRECT("'DATA - økonomi'!W"&amp;4+15*$A68+4*$A68+11),0)+IF(Analyse!$E$116="X",INDIRECT("'DATA - økonomi'!W"&amp;4+15*$A68+4*$A68+12),0)+IF(Analyse!$E$117="X",INDIRECT("'DATA - økonomi'!W"&amp;4+15*$A68+4*$A68+13),0)+IF(Analyse!$E$129="X",INDIRECT("'DATA - økonomi'!W"&amp;4+15*$A68+4*$A68+14),0)</f>
        <v>0</v>
      </c>
      <c r="X68" s="42">
        <f ca="1">IF(Analyse!$E$3="X",INDIRECT("'DATA - økonomi'!X"&amp;4+15*$A68+4*$A68+0),0)+IF(Analyse!$E$4="X",INDIRECT("'DATA - økonomi'!X"&amp;4+15*$A68+4*$A68+1),0)+IF(Analyse!$E$104="X",INDIRECT("'DATA - økonomi'!X"&amp;4+15*$A68+4*$A68+2),0)+IF(Analyse!$E$105="X",INDIRECT("'DATA - økonomi'!X"&amp;4+15*$A68+4*$A68+3),0)+IF(Analyse!$E$106="X",INDIRECT("'DATA - økonomi'!X"&amp;4+15*$A68+4*$A68+4),0)+IF(Analyse!$E$107="X",INDIRECT("'DATA - økonomi'!X"&amp;4+15*$A68+4*$A68+5),0)+IF(Analyse!$E$108="X",INDIRECT("'DATA - økonomi'!X"&amp;4+15*$A68+4*$A68+6),0)+IF(Analyse!$E$109="X",INDIRECT("'DATA - økonomi'!X"&amp;4+15*$A68+4*$A68+7),0)+IF(Analyse!$E$110="X",INDIRECT("'DATA - økonomi'!X"&amp;4+15*$A68+4*$A68+8),0)+IF(Analyse!$E$111="X",INDIRECT("'DATA - økonomi'!X"&amp;4+15*$A68+4*$A68+9),0)+IF(Analyse!$E$112="X",INDIRECT("'DATA - økonomi'!X"&amp;4+15*$A68+4*$A68+10),0)+IF(Analyse!$E$115="X",INDIRECT("'DATA - økonomi'!X"&amp;4+15*$A68+4*$A68+11),0)+IF(Analyse!$E$116="X",INDIRECT("'DATA - økonomi'!X"&amp;4+15*$A68+4*$A68+12),0)+IF(Analyse!$E$117="X",INDIRECT("'DATA - økonomi'!X"&amp;4+15*$A68+4*$A68+13),0)+IF(Analyse!$E$129="X",INDIRECT("'DATA - økonomi'!X"&amp;4+15*$A68+4*$A68+14),0)</f>
        <v>0</v>
      </c>
      <c r="Y68" s="42">
        <f ca="1">IF(Analyse!$E$3="X",INDIRECT("'DATA - økonomi'!Y"&amp;4+15*$A68+4*$A68+0),0)+IF(Analyse!$E$4="X",INDIRECT("'DATA - økonomi'!Y"&amp;4+15*$A68+4*$A68+1),0)+IF(Analyse!$E$104="X",INDIRECT("'DATA - økonomi'!Y"&amp;4+15*$A68+4*$A68+2),0)+IF(Analyse!$E$105="X",INDIRECT("'DATA - økonomi'!Y"&amp;4+15*$A68+4*$A68+3),0)+IF(Analyse!$E$106="X",INDIRECT("'DATA - økonomi'!Y"&amp;4+15*$A68+4*$A68+4),0)+IF(Analyse!$E$107="X",INDIRECT("'DATA - økonomi'!Y"&amp;4+15*$A68+4*$A68+5),0)+IF(Analyse!$E$108="X",INDIRECT("'DATA - økonomi'!Y"&amp;4+15*$A68+4*$A68+6),0)+IF(Analyse!$E$109="X",INDIRECT("'DATA - økonomi'!Y"&amp;4+15*$A68+4*$A68+7),0)+IF(Analyse!$E$110="X",INDIRECT("'DATA - økonomi'!Y"&amp;4+15*$A68+4*$A68+8),0)+IF(Analyse!$E$111="X",INDIRECT("'DATA - økonomi'!Y"&amp;4+15*$A68+4*$A68+9),0)+IF(Analyse!$E$112="X",INDIRECT("'DATA - økonomi'!Y"&amp;4+15*$A68+4*$A68+10),0)+IF(Analyse!$E$115="X",INDIRECT("'DATA - økonomi'!Y"&amp;4+15*$A68+4*$A68+11),0)+IF(Analyse!$E$116="X",INDIRECT("'DATA - økonomi'!Y"&amp;4+15*$A68+4*$A68+12),0)+IF(Analyse!$E$117="X",INDIRECT("'DATA - økonomi'!Y"&amp;4+15*$A68+4*$A68+13),0)+IF(Analyse!$E$129="X",INDIRECT("'DATA - økonomi'!Y"&amp;4+15*$A68+4*$A68+14),0)</f>
        <v>0</v>
      </c>
      <c r="Z68" s="42">
        <f ca="1">IF(Analyse!$E$3="X",INDIRECT("'DATA - økonomi'!Z"&amp;4+15*$A68+4*$A68+0),0)+IF(Analyse!$E$4="X",INDIRECT("'DATA - økonomi'!Z"&amp;4+15*$A68+4*$A68+1),0)+IF(Analyse!$E$104="X",INDIRECT("'DATA - økonomi'!Z"&amp;4+15*$A68+4*$A68+2),0)+IF(Analyse!$E$105="X",INDIRECT("'DATA - økonomi'!Z"&amp;4+15*$A68+4*$A68+3),0)+IF(Analyse!$E$106="X",INDIRECT("'DATA - økonomi'!Z"&amp;4+15*$A68+4*$A68+4),0)+IF(Analyse!$E$107="X",INDIRECT("'DATA - økonomi'!Z"&amp;4+15*$A68+4*$A68+5),0)+IF(Analyse!$E$108="X",INDIRECT("'DATA - økonomi'!Z"&amp;4+15*$A68+4*$A68+6),0)+IF(Analyse!$E$109="X",INDIRECT("'DATA - økonomi'!Z"&amp;4+15*$A68+4*$A68+7),0)+IF(Analyse!$E$110="X",INDIRECT("'DATA - økonomi'!Z"&amp;4+15*$A68+4*$A68+8),0)+IF(Analyse!$E$111="X",INDIRECT("'DATA - økonomi'!Z"&amp;4+15*$A68+4*$A68+9),0)+IF(Analyse!$E$112="X",INDIRECT("'DATA - økonomi'!Z"&amp;4+15*$A68+4*$A68+10),0)+IF(Analyse!$E$115="X",INDIRECT("'DATA - økonomi'!Z"&amp;4+15*$A68+4*$A68+11),0)+IF(Analyse!$E$116="X",INDIRECT("'DATA - økonomi'!Z"&amp;4+15*$A68+4*$A68+12),0)+IF(Analyse!$E$117="X",INDIRECT("'DATA - økonomi'!Z"&amp;4+15*$A68+4*$A68+13),0)+IF(Analyse!$E$129="X",INDIRECT("'DATA - økonomi'!Z"&amp;4+15*$A68+4*$A68+14),0)</f>
        <v>0</v>
      </c>
      <c r="AA68" s="36"/>
      <c r="AB68" s="41" t="s">
        <v>76</v>
      </c>
      <c r="AC68" s="42">
        <f ca="1">IF(Analyse!$E$3="X",INDIRECT("'DATA - økonomi'!AC"&amp;4+15*$A68+4*$A68+0),0)+IF(Analyse!$E$4="X",INDIRECT("'DATA - økonomi'!AC"&amp;4+15*$A68+4*$A68+1),0)+IF(Analyse!$E$104="X",INDIRECT("'DATA - økonomi'!AC"&amp;4+15*$A68+4*$A68+2),0)+IF(Analyse!$E$105="X",INDIRECT("'DATA - økonomi'!AC"&amp;4+15*$A68+4*$A68+3),0)+IF(Analyse!$E$106="X",INDIRECT("'DATA - økonomi'!AC"&amp;4+15*$A68+4*$A68+4),0)+IF(Analyse!$E$107="X",INDIRECT("'DATA - økonomi'!AC"&amp;4+15*$A68+4*$A68+5),0)+IF(Analyse!$E$108="X",INDIRECT("'DATA - økonomi'!AC"&amp;4+15*$A68+4*$A68+6),0)+IF(Analyse!$E$109="X",INDIRECT("'DATA - økonomi'!AC"&amp;4+15*$A68+4*$A68+7),0)+IF(Analyse!$E$110="X",INDIRECT("'DATA - økonomi'!AC"&amp;4+15*$A68+4*$A68+8),0)+IF(Analyse!$E$111="X",INDIRECT("'DATA - økonomi'!AC"&amp;4+15*$A68+4*$A68+9),0)+IF(Analyse!$E$112="X",INDIRECT("'DATA - økonomi'!AC"&amp;4+15*$A68+4*$A68+10),0)+IF(Analyse!$E$115="X",INDIRECT("'DATA - økonomi'!AC"&amp;4+15*$A68+4*$A68+11),0)+IF(Analyse!$E$116="X",INDIRECT("'DATA - økonomi'!AC"&amp;4+15*$A68+4*$A68+12),0)+IF(Analyse!$E$117="X",INDIRECT("'DATA - økonomi'!AC"&amp;4+15*$A68+4*$A68+13),0)+IF(Analyse!$E$129="X",INDIRECT("'DATA - økonomi'!AC"&amp;4+15*$A68+4*$A68+14),0)</f>
        <v>0</v>
      </c>
      <c r="AD68" s="42">
        <f ca="1">IF(Analyse!$E$3="X",INDIRECT("'DATA - økonomi'!AD"&amp;4+15*$A68+4*$A68+0),0)+IF(Analyse!$E$4="X",INDIRECT("'DATA - økonomi'!AD"&amp;4+15*$A68+4*$A68+1),0)+IF(Analyse!$E$104="X",INDIRECT("'DATA - økonomi'!AD"&amp;4+15*$A68+4*$A68+2),0)+IF(Analyse!$E$105="X",INDIRECT("'DATA - økonomi'!AD"&amp;4+15*$A68+4*$A68+3),0)+IF(Analyse!$E$106="X",INDIRECT("'DATA - økonomi'!AD"&amp;4+15*$A68+4*$A68+4),0)+IF(Analyse!$E$107="X",INDIRECT("'DATA - økonomi'!AD"&amp;4+15*$A68+4*$A68+5),0)+IF(Analyse!$E$108="X",INDIRECT("'DATA - økonomi'!AD"&amp;4+15*$A68+4*$A68+6),0)+IF(Analyse!$E$109="X",INDIRECT("'DATA - økonomi'!AD"&amp;4+15*$A68+4*$A68+7),0)+IF(Analyse!$E$110="X",INDIRECT("'DATA - økonomi'!AD"&amp;4+15*$A68+4*$A68+8),0)+IF(Analyse!$E$111="X",INDIRECT("'DATA - økonomi'!AD"&amp;4+15*$A68+4*$A68+9),0)+IF(Analyse!$E$112="X",INDIRECT("'DATA - økonomi'!AD"&amp;4+15*$A68+4*$A68+10),0)+IF(Analyse!$E$115="X",INDIRECT("'DATA - økonomi'!AD"&amp;4+15*$A68+4*$A68+11),0)+IF(Analyse!$E$116="X",INDIRECT("'DATA - økonomi'!AD"&amp;4+15*$A68+4*$A68+12),0)+IF(Analyse!$E$117="X",INDIRECT("'DATA - økonomi'!AD"&amp;4+15*$A68+4*$A68+13),0)+IF(Analyse!$E$129="X",INDIRECT("'DATA - økonomi'!AD"&amp;4+15*$A68+4*$A68+14),0)</f>
        <v>0</v>
      </c>
      <c r="AE68" s="42">
        <f ca="1">IF(Analyse!$E$3="X",INDIRECT("'DATA - økonomi'!AE"&amp;4+15*$A68+4*$A68+0),0)+IF(Analyse!$E$4="X",INDIRECT("'DATA - økonomi'!AE"&amp;4+15*$A68+4*$A68+1),0)+IF(Analyse!$E$104="X",INDIRECT("'DATA - økonomi'!AE"&amp;4+15*$A68+4*$A68+2),0)+IF(Analyse!$E$105="X",INDIRECT("'DATA - økonomi'!AE"&amp;4+15*$A68+4*$A68+3),0)+IF(Analyse!$E$106="X",INDIRECT("'DATA - økonomi'!AE"&amp;4+15*$A68+4*$A68+4),0)+IF(Analyse!$E$107="X",INDIRECT("'DATA - økonomi'!AE"&amp;4+15*$A68+4*$A68+5),0)+IF(Analyse!$E$108="X",INDIRECT("'DATA - økonomi'!AE"&amp;4+15*$A68+4*$A68+6),0)+IF(Analyse!$E$109="X",INDIRECT("'DATA - økonomi'!AE"&amp;4+15*$A68+4*$A68+7),0)+IF(Analyse!$E$110="X",INDIRECT("'DATA - økonomi'!AE"&amp;4+15*$A68+4*$A68+8),0)+IF(Analyse!$E$111="X",INDIRECT("'DATA - økonomi'!AE"&amp;4+15*$A68+4*$A68+9),0)+IF(Analyse!$E$112="X",INDIRECT("'DATA - økonomi'!AE"&amp;4+15*$A68+4*$A68+10),0)+IF(Analyse!$E$115="X",INDIRECT("'DATA - økonomi'!AE"&amp;4+15*$A68+4*$A68+11),0)+IF(Analyse!$E$116="X",INDIRECT("'DATA - økonomi'!AE"&amp;4+15*$A68+4*$A68+12),0)+IF(Analyse!$E$117="X",INDIRECT("'DATA - økonomi'!AE"&amp;4+15*$A68+4*$A68+13),0)+IF(Analyse!$E$129="X",INDIRECT("'DATA - økonomi'!AE"&amp;4+15*$A68+4*$A68+14),0)</f>
        <v>0</v>
      </c>
      <c r="AF68" s="42">
        <f ca="1">IF(Analyse!$E$3="X",INDIRECT("'DATA - økonomi'!AF"&amp;4+15*$A68+4*$A68+0),0)+IF(Analyse!$E$4="X",INDIRECT("'DATA - økonomi'!AF"&amp;4+15*$A68+4*$A68+1),0)+IF(Analyse!$E$104="X",INDIRECT("'DATA - økonomi'!AF"&amp;4+15*$A68+4*$A68+2),0)+IF(Analyse!$E$105="X",INDIRECT("'DATA - økonomi'!AF"&amp;4+15*$A68+4*$A68+3),0)+IF(Analyse!$E$106="X",INDIRECT("'DATA - økonomi'!AF"&amp;4+15*$A68+4*$A68+4),0)+IF(Analyse!$E$107="X",INDIRECT("'DATA - økonomi'!AF"&amp;4+15*$A68+4*$A68+5),0)+IF(Analyse!$E$108="X",INDIRECT("'DATA - økonomi'!AF"&amp;4+15*$A68+4*$A68+6),0)+IF(Analyse!$E$109="X",INDIRECT("'DATA - økonomi'!AF"&amp;4+15*$A68+4*$A68+7),0)+IF(Analyse!$E$110="X",INDIRECT("'DATA - økonomi'!AF"&amp;4+15*$A68+4*$A68+8),0)+IF(Analyse!$E$111="X",INDIRECT("'DATA - økonomi'!AF"&amp;4+15*$A68+4*$A68+9),0)+IF(Analyse!$E$112="X",INDIRECT("'DATA - økonomi'!AF"&amp;4+15*$A68+4*$A68+10),0)+IF(Analyse!$E$115="X",INDIRECT("'DATA - økonomi'!AF"&amp;4+15*$A68+4*$A68+11),0)+IF(Analyse!$E$116="X",INDIRECT("'DATA - økonomi'!AF"&amp;4+15*$A68+4*$A68+12),0)+IF(Analyse!$E$117="X",INDIRECT("'DATA - økonomi'!AF"&amp;4+15*$A68+4*$A68+13),0)+IF(Analyse!$E$129="X",INDIRECT("'DATA - økonomi'!AF"&amp;4+15*$A68+4*$A68+14),0)</f>
        <v>0</v>
      </c>
      <c r="AG68" s="42">
        <f ca="1">IF(Analyse!$E$3="X",INDIRECT("'DATA - økonomi'!AG"&amp;4+15*$A68+4*$A68+0),0)+IF(Analyse!$E$4="X",INDIRECT("'DATA - økonomi'!AG"&amp;4+15*$A68+4*$A68+1),0)+IF(Analyse!$E$104="X",INDIRECT("'DATA - økonomi'!AG"&amp;4+15*$A68+4*$A68+2),0)+IF(Analyse!$E$105="X",INDIRECT("'DATA - økonomi'!AG"&amp;4+15*$A68+4*$A68+3),0)+IF(Analyse!$E$106="X",INDIRECT("'DATA - økonomi'!AG"&amp;4+15*$A68+4*$A68+4),0)+IF(Analyse!$E$107="X",INDIRECT("'DATA - økonomi'!AG"&amp;4+15*$A68+4*$A68+5),0)+IF(Analyse!$E$108="X",INDIRECT("'DATA - økonomi'!AG"&amp;4+15*$A68+4*$A68+6),0)+IF(Analyse!$E$109="X",INDIRECT("'DATA - økonomi'!AG"&amp;4+15*$A68+4*$A68+7),0)+IF(Analyse!$E$110="X",INDIRECT("'DATA - økonomi'!AG"&amp;4+15*$A68+4*$A68+8),0)+IF(Analyse!$E$111="X",INDIRECT("'DATA - økonomi'!AG"&amp;4+15*$A68+4*$A68+9),0)+IF(Analyse!$E$112="X",INDIRECT("'DATA - økonomi'!AG"&amp;4+15*$A68+4*$A68+10),0)+IF(Analyse!$E$115="X",INDIRECT("'DATA - økonomi'!AG"&amp;4+15*$A68+4*$A68+11),0)+IF(Analyse!$E$116="X",INDIRECT("'DATA - økonomi'!AG"&amp;4+15*$A68+4*$A68+12),0)+IF(Analyse!$E$117="X",INDIRECT("'DATA - økonomi'!AG"&amp;4+15*$A68+4*$A68+13),0)+IF(Analyse!$E$129="X",INDIRECT("'DATA - økonomi'!AG"&amp;4+15*$A68+4*$A68+14),0)</f>
        <v>0</v>
      </c>
      <c r="AH68" s="42">
        <f ca="1">IF(Analyse!$E$3="X",INDIRECT("'DATA - økonomi'!AH"&amp;4+15*$A68+4*$A68+0),0)+IF(Analyse!$E$4="X",INDIRECT("'DATA - økonomi'!AH"&amp;4+15*$A68+4*$A68+1),0)+IF(Analyse!$E$104="X",INDIRECT("'DATA - økonomi'!AH"&amp;4+15*$A68+4*$A68+2),0)+IF(Analyse!$E$105="X",INDIRECT("'DATA - økonomi'!AH"&amp;4+15*$A68+4*$A68+3),0)+IF(Analyse!$E$106="X",INDIRECT("'DATA - økonomi'!AH"&amp;4+15*$A68+4*$A68+4),0)+IF(Analyse!$E$107="X",INDIRECT("'DATA - økonomi'!AH"&amp;4+15*$A68+4*$A68+5),0)+IF(Analyse!$E$108="X",INDIRECT("'DATA - økonomi'!AH"&amp;4+15*$A68+4*$A68+6),0)+IF(Analyse!$E$109="X",INDIRECT("'DATA - økonomi'!AH"&amp;4+15*$A68+4*$A68+7),0)+IF(Analyse!$E$110="X",INDIRECT("'DATA - økonomi'!AH"&amp;4+15*$A68+4*$A68+8),0)+IF(Analyse!$E$111="X",INDIRECT("'DATA - økonomi'!AH"&amp;4+15*$A68+4*$A68+9),0)+IF(Analyse!$E$112="X",INDIRECT("'DATA - økonomi'!AH"&amp;4+15*$A68+4*$A68+10),0)+IF(Analyse!$E$115="X",INDIRECT("'DATA - økonomi'!AH"&amp;4+15*$A68+4*$A68+11),0)+IF(Analyse!$E$116="X",INDIRECT("'DATA - økonomi'!AH"&amp;4+15*$A68+4*$A68+12),0)+IF(Analyse!$E$117="X",INDIRECT("'DATA - økonomi'!AH"&amp;4+15*$A68+4*$A68+13),0)+IF(Analyse!$E$129="X",INDIRECT("'DATA - økonomi'!AH"&amp;4+15*$A68+4*$A68+14),0)</f>
        <v>0</v>
      </c>
      <c r="AI68" s="42">
        <f ca="1">IF(Analyse!$E$3="X",INDIRECT("'DATA - økonomi'!AI"&amp;4+15*$A68+4*$A68+0),0)+IF(Analyse!$E$4="X",INDIRECT("'DATA - økonomi'!AI"&amp;4+15*$A68+4*$A68+1),0)+IF(Analyse!$E$104="X",INDIRECT("'DATA - økonomi'!AI"&amp;4+15*$A68+4*$A68+2),0)+IF(Analyse!$E$105="X",INDIRECT("'DATA - økonomi'!AI"&amp;4+15*$A68+4*$A68+3),0)+IF(Analyse!$E$106="X",INDIRECT("'DATA - økonomi'!AI"&amp;4+15*$A68+4*$A68+4),0)+IF(Analyse!$E$107="X",INDIRECT("'DATA - økonomi'!AI"&amp;4+15*$A68+4*$A68+5),0)+IF(Analyse!$E$108="X",INDIRECT("'DATA - økonomi'!AI"&amp;4+15*$A68+4*$A68+6),0)+IF(Analyse!$E$109="X",INDIRECT("'DATA - økonomi'!AI"&amp;4+15*$A68+4*$A68+7),0)+IF(Analyse!$E$110="X",INDIRECT("'DATA - økonomi'!AI"&amp;4+15*$A68+4*$A68+8),0)+IF(Analyse!$E$111="X",INDIRECT("'DATA - økonomi'!AI"&amp;4+15*$A68+4*$A68+9),0)+IF(Analyse!$E$112="X",INDIRECT("'DATA - økonomi'!AI"&amp;4+15*$A68+4*$A68+10),0)+IF(Analyse!$E$115="X",INDIRECT("'DATA - økonomi'!AI"&amp;4+15*$A68+4*$A68+11),0)+IF(Analyse!$E$116="X",INDIRECT("'DATA - økonomi'!AI"&amp;4+15*$A68+4*$A68+12),0)+IF(Analyse!$E$117="X",INDIRECT("'DATA - økonomi'!AI"&amp;4+15*$A68+4*$A68+13),0)+IF(Analyse!$E$129="X",INDIRECT("'DATA - økonomi'!AI"&amp;4+15*$A68+4*$A68+14),0)</f>
        <v>0</v>
      </c>
      <c r="AJ68" s="42">
        <f ca="1">IF(Analyse!$E$3="X",INDIRECT("'DATA - økonomi'!AJ"&amp;4+15*$A68+4*$A68+0),0)+IF(Analyse!$E$4="X",INDIRECT("'DATA - økonomi'!AJ"&amp;4+15*$A68+4*$A68+1),0)+IF(Analyse!$E$104="X",INDIRECT("'DATA - økonomi'!AJ"&amp;4+15*$A68+4*$A68+2),0)+IF(Analyse!$E$105="X",INDIRECT("'DATA - økonomi'!AJ"&amp;4+15*$A68+4*$A68+3),0)+IF(Analyse!$E$106="X",INDIRECT("'DATA - økonomi'!AJ"&amp;4+15*$A68+4*$A68+4),0)+IF(Analyse!$E$107="X",INDIRECT("'DATA - økonomi'!AJ"&amp;4+15*$A68+4*$A68+5),0)+IF(Analyse!$E$108="X",INDIRECT("'DATA - økonomi'!AJ"&amp;4+15*$A68+4*$A68+6),0)+IF(Analyse!$E$109="X",INDIRECT("'DATA - økonomi'!AJ"&amp;4+15*$A68+4*$A68+7),0)+IF(Analyse!$E$110="X",INDIRECT("'DATA - økonomi'!AJ"&amp;4+15*$A68+4*$A68+8),0)+IF(Analyse!$E$111="X",INDIRECT("'DATA - økonomi'!AJ"&amp;4+15*$A68+4*$A68+9),0)+IF(Analyse!$E$112="X",INDIRECT("'DATA - økonomi'!AJ"&amp;4+15*$A68+4*$A68+10),0)+IF(Analyse!$E$115="X",INDIRECT("'DATA - økonomi'!AJ"&amp;4+15*$A68+4*$A68+11),0)+IF(Analyse!$E$116="X",INDIRECT("'DATA - økonomi'!AJ"&amp;4+15*$A68+4*$A68+12),0)+IF(Analyse!$E$117="X",INDIRECT("'DATA - økonomi'!AJ"&amp;4+15*$A68+4*$A68+13),0)+IF(Analyse!$E$129="X",INDIRECT("'DATA - økonomi'!AJ"&amp;4+15*$A68+4*$A68+14),0)</f>
        <v>0</v>
      </c>
      <c r="AK68" s="42">
        <f ca="1">IF(Analyse!$E$3="X",INDIRECT("'DATA - økonomi'!AK"&amp;4+15*$A68+4*$A68+0),0)+IF(Analyse!$E$4="X",INDIRECT("'DATA - økonomi'!AK"&amp;4+15*$A68+4*$A68+1),0)+IF(Analyse!$E$104="X",INDIRECT("'DATA - økonomi'!AK"&amp;4+15*$A68+4*$A68+2),0)+IF(Analyse!$E$105="X",INDIRECT("'DATA - økonomi'!AK"&amp;4+15*$A68+4*$A68+3),0)+IF(Analyse!$E$106="X",INDIRECT("'DATA - økonomi'!AK"&amp;4+15*$A68+4*$A68+4),0)+IF(Analyse!$E$107="X",INDIRECT("'DATA - økonomi'!AK"&amp;4+15*$A68+4*$A68+5),0)+IF(Analyse!$E$108="X",INDIRECT("'DATA - økonomi'!AK"&amp;4+15*$A68+4*$A68+6),0)+IF(Analyse!$E$109="X",INDIRECT("'DATA - økonomi'!AK"&amp;4+15*$A68+4*$A68+7),0)+IF(Analyse!$E$110="X",INDIRECT("'DATA - økonomi'!AK"&amp;4+15*$A68+4*$A68+8),0)+IF(Analyse!$E$111="X",INDIRECT("'DATA - økonomi'!AK"&amp;4+15*$A68+4*$A68+9),0)+IF(Analyse!$E$112="X",INDIRECT("'DATA - økonomi'!AK"&amp;4+15*$A68+4*$A68+10),0)+IF(Analyse!$E$115="X",INDIRECT("'DATA - økonomi'!AK"&amp;4+15*$A68+4*$A68+11),0)+IF(Analyse!$E$116="X",INDIRECT("'DATA - økonomi'!AK"&amp;4+15*$A68+4*$A68+12),0)+IF(Analyse!$E$117="X",INDIRECT("'DATA - økonomi'!AK"&amp;4+15*$A68+4*$A68+13),0)+IF(Analyse!$E$129="X",INDIRECT("'DATA - økonomi'!AK"&amp;4+15*$A68+4*$A68+14),0)</f>
        <v>0</v>
      </c>
      <c r="AL68" s="42">
        <f ca="1">IF(Analyse!$E$3="X",INDIRECT("'DATA - økonomi'!AL"&amp;4+15*$A68+4*$A68+0),0)+IF(Analyse!$E$4="X",INDIRECT("'DATA - økonomi'!AL"&amp;4+15*$A68+4*$A68+1),0)+IF(Analyse!$E$104="X",INDIRECT("'DATA - økonomi'!AL"&amp;4+15*$A68+4*$A68+2),0)+IF(Analyse!$E$105="X",INDIRECT("'DATA - økonomi'!AL"&amp;4+15*$A68+4*$A68+3),0)+IF(Analyse!$E$106="X",INDIRECT("'DATA - økonomi'!AL"&amp;4+15*$A68+4*$A68+4),0)+IF(Analyse!$E$107="X",INDIRECT("'DATA - økonomi'!AL"&amp;4+15*$A68+4*$A68+5),0)+IF(Analyse!$E$108="X",INDIRECT("'DATA - økonomi'!AL"&amp;4+15*$A68+4*$A68+6),0)+IF(Analyse!$E$109="X",INDIRECT("'DATA - økonomi'!AL"&amp;4+15*$A68+4*$A68+7),0)+IF(Analyse!$E$110="X",INDIRECT("'DATA - økonomi'!AL"&amp;4+15*$A68+4*$A68+8),0)+IF(Analyse!$E$111="X",INDIRECT("'DATA - økonomi'!AL"&amp;4+15*$A68+4*$A68+9),0)+IF(Analyse!$E$112="X",INDIRECT("'DATA - økonomi'!AL"&amp;4+15*$A68+4*$A68+10),0)+IF(Analyse!$E$115="X",INDIRECT("'DATA - økonomi'!AL"&amp;4+15*$A68+4*$A68+11),0)+IF(Analyse!$E$116="X",INDIRECT("'DATA - økonomi'!AL"&amp;4+15*$A68+4*$A68+12),0)+IF(Analyse!$E$117="X",INDIRECT("'DATA - økonomi'!AL"&amp;4+15*$A68+4*$A68+13),0)+IF(Analyse!$E$129="X",INDIRECT("'DATA - økonomi'!AL"&amp;4+15*$A68+4*$A68+14),0)</f>
        <v>0</v>
      </c>
      <c r="AM68" s="36"/>
      <c r="AN68" s="41" t="s">
        <v>76</v>
      </c>
      <c r="AO68" s="42">
        <f t="shared" ref="AO68:AO99" ca="1" si="20">INDIRECT("'DATA - økonomi'!AC"&amp;($A171+1)*19)</f>
        <v>127817.56999999998</v>
      </c>
      <c r="AP68" s="42">
        <f t="shared" ref="AP68:AP99" ca="1" si="21">INDIRECT("'DATA - økonomi'!AD"&amp;($A171+1)*19)</f>
        <v>129617.614</v>
      </c>
      <c r="AQ68" s="42">
        <f t="shared" ref="AQ68:AQ99" ca="1" si="22">INDIRECT("'DATA - økonomi'!AC"&amp;($A171+1)*19)</f>
        <v>127817.56999999998</v>
      </c>
      <c r="AR68" s="42">
        <f t="shared" ref="AR68:AR99" ca="1" si="23">INDIRECT("'DATA - økonomi'!AD"&amp;($A171+1)*19)</f>
        <v>129617.614</v>
      </c>
      <c r="AS68" s="42">
        <f t="shared" ref="AS68:AS99" ca="1" si="24">INDIRECT("'DATA - økonomi'!AE"&amp;($A171+1)*19)</f>
        <v>130534.27999999998</v>
      </c>
      <c r="AT68" s="42">
        <f t="shared" ref="AT68:AT99" ca="1" si="25">INDIRECT("'DATA - økonomi'!AF"&amp;($A171+1)*19)</f>
        <v>131520.492</v>
      </c>
      <c r="AU68" s="42">
        <f t="shared" ref="AU68:AU99" ca="1" si="26">INDIRECT("'DATA - økonomi'!AG"&amp;($A171+1)*19)</f>
        <v>132572.14299999998</v>
      </c>
      <c r="AV68" s="42">
        <f t="shared" ref="AV68:AV99" ca="1" si="27">INDIRECT("'DATA - økonomi'!AH"&amp;($A171+1)*19)</f>
        <v>133954.37600000002</v>
      </c>
      <c r="AW68" s="42">
        <f t="shared" ref="AW68:AW99" ca="1" si="28">INDIRECT("'DATA - økonomi'!AI"&amp;($A171+1)*19)</f>
        <v>135372.666</v>
      </c>
      <c r="AX68" s="42">
        <f t="shared" ref="AX68:AX99" ca="1" si="29">INDIRECT("'DATA - økonomi'!AJ"&amp;($A171+1)*19)</f>
        <v>135640.49</v>
      </c>
      <c r="AY68" s="36"/>
    </row>
    <row r="69" spans="1:51" x14ac:dyDescent="0.25">
      <c r="A69" s="38">
        <v>65</v>
      </c>
      <c r="B69" s="41" t="s">
        <v>77</v>
      </c>
      <c r="C69" s="42">
        <f ca="1">IF(Analyse!$E$3="X",INDIRECT("'DATA - økonomi'!C"&amp;4+15*$A69+4*$A69+0),0)+IF(Analyse!$E$4="X",INDIRECT("'DATA - økonomi'!C"&amp;4+15*$A69+4*$A69+1),0)+IF(Analyse!$E$104="X",INDIRECT("'DATA - økonomi'!C"&amp;4+15*$A69+4*$A69+2),0)+IF(Analyse!$E$105="X",INDIRECT("'DATA - økonomi'!C"&amp;4+15*$A69+4*$A69+3),0)+IF(Analyse!$E$106="X",INDIRECT("'DATA - økonomi'!C"&amp;4+15*$A69+4*$A69+4),0)+IF(Analyse!$E$107="X",INDIRECT("'DATA - økonomi'!C"&amp;4+15*$A69+4*$A69+5),0)+IF(Analyse!$E$108="X",INDIRECT("'DATA - økonomi'!C"&amp;4+15*$A69+4*$A69+6),0)+IF(Analyse!$E$109="X",INDIRECT("'DATA - økonomi'!C"&amp;4+15*$A69+4*$A69+7),0)+IF(Analyse!$E$110="X",INDIRECT("'DATA - økonomi'!C"&amp;4+15*$A69+4*$A69+8),0)+IF(Analyse!$E$111="X",INDIRECT("'DATA - økonomi'!C"&amp;4+15*$A69+4*$A69+9),0)+IF(Analyse!$E$112="X",INDIRECT("'DATA - økonomi'!C"&amp;4+15*$A69+4*$A69+10),0)+IF(Analyse!$E$115="X",INDIRECT("'DATA - økonomi'!C"&amp;4+15*$A69+4*$A69+11),0)+IF(Analyse!$E$116="X",INDIRECT("'DATA - økonomi'!C"&amp;4+15*$A69+4*$A69+12),0)+IF(Analyse!$E$117="X",INDIRECT("'DATA - økonomi'!C"&amp;4+15*$A69+4*$A69+13),0)+IF(Analyse!$E$129="X",INDIRECT("'DATA - økonomi'!C"&amp;4+15*$A69+4*$A69+14),0)</f>
        <v>0</v>
      </c>
      <c r="D69" s="42">
        <f ca="1">IF(Analyse!$E$3="X",INDIRECT("'DATA - økonomi'!D"&amp;4+15*$A69+4*$A69+0),0)+IF(Analyse!$E$4="X",INDIRECT("'DATA - økonomi'!D"&amp;4+15*$A69+4*$A69+1),0)+IF(Analyse!$E$104="X",INDIRECT("'DATA - økonomi'!D"&amp;4+15*$A69+4*$A69+2),0)+IF(Analyse!$E$105="X",INDIRECT("'DATA - økonomi'!D"&amp;4+15*$A69+4*$A69+3),0)+IF(Analyse!$E$106="X",INDIRECT("'DATA - økonomi'!D"&amp;4+15*$A69+4*$A69+4),0)+IF(Analyse!$E$107="X",INDIRECT("'DATA - økonomi'!D"&amp;4+15*$A69+4*$A69+5),0)+IF(Analyse!$E$108="X",INDIRECT("'DATA - økonomi'!D"&amp;4+15*$A69+4*$A69+6),0)+IF(Analyse!$E$109="X",INDIRECT("'DATA - økonomi'!D"&amp;4+15*$A69+4*$A69+7),0)+IF(Analyse!$E$110="X",INDIRECT("'DATA - økonomi'!D"&amp;4+15*$A69+4*$A69+8),0)+IF(Analyse!$E$111="X",INDIRECT("'DATA - økonomi'!D"&amp;4+15*$A69+4*$A69+9),0)+IF(Analyse!$E$112="X",INDIRECT("'DATA - økonomi'!D"&amp;4+15*$A69+4*$A69+10),0)+IF(Analyse!$E$115="X",INDIRECT("'DATA - økonomi'!D"&amp;4+15*$A69+4*$A69+11),0)+IF(Analyse!$E$116="X",INDIRECT("'DATA - økonomi'!D"&amp;4+15*$A69+4*$A69+12),0)+IF(Analyse!$E$117="X",INDIRECT("'DATA - økonomi'!D"&amp;4+15*$A69+4*$A69+13),0)+IF(Analyse!$E$129="X",INDIRECT("'DATA - økonomi'!D"&amp;4+15*$A69+4*$A69+14),0)</f>
        <v>0</v>
      </c>
      <c r="E69" s="42">
        <f ca="1">IF(Analyse!$E$3="X",INDIRECT("'DATA - økonomi'!E"&amp;4+15*$A69+4*$A69+0),0)+IF(Analyse!$E$4="X",INDIRECT("'DATA - økonomi'!E"&amp;4+15*$A69+4*$A69+1),0)+IF(Analyse!$E$104="X",INDIRECT("'DATA - økonomi'!E"&amp;4+15*$A69+4*$A69+2),0)+IF(Analyse!$E$105="X",INDIRECT("'DATA - økonomi'!E"&amp;4+15*$A69+4*$A69+3),0)+IF(Analyse!$E$106="X",INDIRECT("'DATA - økonomi'!E"&amp;4+15*$A69+4*$A69+4),0)+IF(Analyse!$E$107="X",INDIRECT("'DATA - økonomi'!E"&amp;4+15*$A69+4*$A69+5),0)+IF(Analyse!$E$108="X",INDIRECT("'DATA - økonomi'!E"&amp;4+15*$A69+4*$A69+6),0)+IF(Analyse!$E$109="X",INDIRECT("'DATA - økonomi'!E"&amp;4+15*$A69+4*$A69+7),0)+IF(Analyse!$E$110="X",INDIRECT("'DATA - økonomi'!E"&amp;4+15*$A69+4*$A69+8),0)+IF(Analyse!$E$111="X",INDIRECT("'DATA - økonomi'!E"&amp;4+15*$A69+4*$A69+9),0)+IF(Analyse!$E$112="X",INDIRECT("'DATA - økonomi'!E"&amp;4+15*$A69+4*$A69+10),0)+IF(Analyse!$E$115="X",INDIRECT("'DATA - økonomi'!E"&amp;4+15*$A69+4*$A69+11),0)+IF(Analyse!$E$116="X",INDIRECT("'DATA - økonomi'!E"&amp;4+15*$A69+4*$A69+12),0)+IF(Analyse!$E$117="X",INDIRECT("'DATA - økonomi'!E"&amp;4+15*$A69+4*$A69+13),0)+IF(Analyse!$E$129="X",INDIRECT("'DATA - økonomi'!E"&amp;4+15*$A69+4*$A69+14),0)</f>
        <v>0</v>
      </c>
      <c r="F69" s="42">
        <f ca="1">IF(Analyse!$E$3="X",INDIRECT("'DATA - økonomi'!F"&amp;4+15*$A69+4*$A69+0),0)+IF(Analyse!$E$4="X",INDIRECT("'DATA - økonomi'!F"&amp;4+15*$A69+4*$A69+1),0)+IF(Analyse!$E$104="X",INDIRECT("'DATA - økonomi'!F"&amp;4+15*$A69+4*$A69+2),0)+IF(Analyse!$E$105="X",INDIRECT("'DATA - økonomi'!F"&amp;4+15*$A69+4*$A69+3),0)+IF(Analyse!$E$106="X",INDIRECT("'DATA - økonomi'!F"&amp;4+15*$A69+4*$A69+4),0)+IF(Analyse!$E$107="X",INDIRECT("'DATA - økonomi'!F"&amp;4+15*$A69+4*$A69+5),0)+IF(Analyse!$E$108="X",INDIRECT("'DATA - økonomi'!F"&amp;4+15*$A69+4*$A69+6),0)+IF(Analyse!$E$109="X",INDIRECT("'DATA - økonomi'!F"&amp;4+15*$A69+4*$A69+7),0)+IF(Analyse!$E$110="X",INDIRECT("'DATA - økonomi'!F"&amp;4+15*$A69+4*$A69+8),0)+IF(Analyse!$E$111="X",INDIRECT("'DATA - økonomi'!F"&amp;4+15*$A69+4*$A69+9),0)+IF(Analyse!$E$112="X",INDIRECT("'DATA - økonomi'!F"&amp;4+15*$A69+4*$A69+10),0)+IF(Analyse!$E$115="X",INDIRECT("'DATA - økonomi'!F"&amp;4+15*$A69+4*$A69+11),0)+IF(Analyse!$E$116="X",INDIRECT("'DATA - økonomi'!F"&amp;4+15*$A69+4*$A69+12),0)+IF(Analyse!$E$117="X",INDIRECT("'DATA - økonomi'!F"&amp;4+15*$A69+4*$A69+13),0)+IF(Analyse!$E$129="X",INDIRECT("'DATA - økonomi'!F"&amp;4+15*$A69+4*$A69+14),0)</f>
        <v>0</v>
      </c>
      <c r="G69" s="42">
        <f ca="1">IF(Analyse!$E$3="X",INDIRECT("'DATA - økonomi'!G"&amp;4+15*$A69+4*$A69+0),0)+IF(Analyse!$E$4="X",INDIRECT("'DATA - økonomi'!G"&amp;4+15*$A69+4*$A69+1),0)+IF(Analyse!$E$104="X",INDIRECT("'DATA - økonomi'!G"&amp;4+15*$A69+4*$A69+2),0)+IF(Analyse!$E$105="X",INDIRECT("'DATA - økonomi'!G"&amp;4+15*$A69+4*$A69+3),0)+IF(Analyse!$E$106="X",INDIRECT("'DATA - økonomi'!G"&amp;4+15*$A69+4*$A69+4),0)+IF(Analyse!$E$107="X",INDIRECT("'DATA - økonomi'!G"&amp;4+15*$A69+4*$A69+5),0)+IF(Analyse!$E$108="X",INDIRECT("'DATA - økonomi'!G"&amp;4+15*$A69+4*$A69+6),0)+IF(Analyse!$E$109="X",INDIRECT("'DATA - økonomi'!G"&amp;4+15*$A69+4*$A69+7),0)+IF(Analyse!$E$110="X",INDIRECT("'DATA - økonomi'!G"&amp;4+15*$A69+4*$A69+8),0)+IF(Analyse!$E$111="X",INDIRECT("'DATA - økonomi'!G"&amp;4+15*$A69+4*$A69+9),0)+IF(Analyse!$E$112="X",INDIRECT("'DATA - økonomi'!G"&amp;4+15*$A69+4*$A69+10),0)+IF(Analyse!$E$115="X",INDIRECT("'DATA - økonomi'!G"&amp;4+15*$A69+4*$A69+11),0)+IF(Analyse!$E$116="X",INDIRECT("'DATA - økonomi'!G"&amp;4+15*$A69+4*$A69+12),0)+IF(Analyse!$E$117="X",INDIRECT("'DATA - økonomi'!G"&amp;4+15*$A69+4*$A69+13),0)+IF(Analyse!$E$129="X",INDIRECT("'DATA - økonomi'!G"&amp;4+15*$A69+4*$A69+14),0)</f>
        <v>0</v>
      </c>
      <c r="H69" s="42">
        <f ca="1">IF(Analyse!$E$3="X",INDIRECT("'DATA - økonomi'!H"&amp;4+15*$A69+4*$A69+0),0)+IF(Analyse!$E$4="X",INDIRECT("'DATA - økonomi'!H"&amp;4+15*$A69+4*$A69+1),0)+IF(Analyse!$E$104="X",INDIRECT("'DATA - økonomi'!H"&amp;4+15*$A69+4*$A69+2),0)+IF(Analyse!$E$105="X",INDIRECT("'DATA - økonomi'!H"&amp;4+15*$A69+4*$A69+3),0)+IF(Analyse!$E$106="X",INDIRECT("'DATA - økonomi'!H"&amp;4+15*$A69+4*$A69+4),0)+IF(Analyse!$E$107="X",INDIRECT("'DATA - økonomi'!H"&amp;4+15*$A69+4*$A69+5),0)+IF(Analyse!$E$108="X",INDIRECT("'DATA - økonomi'!H"&amp;4+15*$A69+4*$A69+6),0)+IF(Analyse!$E$109="X",INDIRECT("'DATA - økonomi'!H"&amp;4+15*$A69+4*$A69+7),0)+IF(Analyse!$E$110="X",INDIRECT("'DATA - økonomi'!H"&amp;4+15*$A69+4*$A69+8),0)+IF(Analyse!$E$111="X",INDIRECT("'DATA - økonomi'!H"&amp;4+15*$A69+4*$A69+9),0)+IF(Analyse!$E$112="X",INDIRECT("'DATA - økonomi'!H"&amp;4+15*$A69+4*$A69+10),0)+IF(Analyse!$E$115="X",INDIRECT("'DATA - økonomi'!H"&amp;4+15*$A69+4*$A69+11),0)+IF(Analyse!$E$116="X",INDIRECT("'DATA - økonomi'!H"&amp;4+15*$A69+4*$A69+12),0)+IF(Analyse!$E$117="X",INDIRECT("'DATA - økonomi'!H"&amp;4+15*$A69+4*$A69+13),0)+IF(Analyse!$E$129="X",INDIRECT("'DATA - økonomi'!H"&amp;4+15*$A69+4*$A69+14),0)</f>
        <v>0</v>
      </c>
      <c r="I69" s="42">
        <f ca="1">IF(Analyse!$E$3="X",INDIRECT("'DATA - økonomi'!I"&amp;4+15*$A69+4*$A69+0),0)+IF(Analyse!$E$4="X",INDIRECT("'DATA - økonomi'!I"&amp;4+15*$A69+4*$A69+1),0)+IF(Analyse!$E$104="X",INDIRECT("'DATA - økonomi'!I"&amp;4+15*$A69+4*$A69+2),0)+IF(Analyse!$E$105="X",INDIRECT("'DATA - økonomi'!I"&amp;4+15*$A69+4*$A69+3),0)+IF(Analyse!$E$106="X",INDIRECT("'DATA - økonomi'!I"&amp;4+15*$A69+4*$A69+4),0)+IF(Analyse!$E$107="X",INDIRECT("'DATA - økonomi'!I"&amp;4+15*$A69+4*$A69+5),0)+IF(Analyse!$E$108="X",INDIRECT("'DATA - økonomi'!I"&amp;4+15*$A69+4*$A69+6),0)+IF(Analyse!$E$109="X",INDIRECT("'DATA - økonomi'!I"&amp;4+15*$A69+4*$A69+7),0)+IF(Analyse!$E$110="X",INDIRECT("'DATA - økonomi'!I"&amp;4+15*$A69+4*$A69+8),0)+IF(Analyse!$E$111="X",INDIRECT("'DATA - økonomi'!I"&amp;4+15*$A69+4*$A69+9),0)+IF(Analyse!$E$112="X",INDIRECT("'DATA - økonomi'!I"&amp;4+15*$A69+4*$A69+10),0)+IF(Analyse!$E$115="X",INDIRECT("'DATA - økonomi'!I"&amp;4+15*$A69+4*$A69+11),0)+IF(Analyse!$E$116="X",INDIRECT("'DATA - økonomi'!I"&amp;4+15*$A69+4*$A69+12),0)+IF(Analyse!$E$117="X",INDIRECT("'DATA - økonomi'!I"&amp;4+15*$A69+4*$A69+13),0)+IF(Analyse!$E$129="X",INDIRECT("'DATA - økonomi'!I"&amp;4+15*$A69+4*$A69+14),0)</f>
        <v>0</v>
      </c>
      <c r="J69" s="42">
        <f ca="1">IF(Analyse!$E$3="X",INDIRECT("'DATA - økonomi'!J"&amp;4+15*$A69+4*$A69+0),0)+IF(Analyse!$E$4="X",INDIRECT("'DATA - økonomi'!J"&amp;4+15*$A69+4*$A69+1),0)+IF(Analyse!$E$104="X",INDIRECT("'DATA - økonomi'!J"&amp;4+15*$A69+4*$A69+2),0)+IF(Analyse!$E$105="X",INDIRECT("'DATA - økonomi'!J"&amp;4+15*$A69+4*$A69+3),0)+IF(Analyse!$E$106="X",INDIRECT("'DATA - økonomi'!J"&amp;4+15*$A69+4*$A69+4),0)+IF(Analyse!$E$107="X",INDIRECT("'DATA - økonomi'!J"&amp;4+15*$A69+4*$A69+5),0)+IF(Analyse!$E$108="X",INDIRECT("'DATA - økonomi'!J"&amp;4+15*$A69+4*$A69+6),0)+IF(Analyse!$E$109="X",INDIRECT("'DATA - økonomi'!J"&amp;4+15*$A69+4*$A69+7),0)+IF(Analyse!$E$110="X",INDIRECT("'DATA - økonomi'!J"&amp;4+15*$A69+4*$A69+8),0)+IF(Analyse!$E$111="X",INDIRECT("'DATA - økonomi'!J"&amp;4+15*$A69+4*$A69+9),0)+IF(Analyse!$E$112="X",INDIRECT("'DATA - økonomi'!J"&amp;4+15*$A69+4*$A69+10),0)+IF(Analyse!$E$115="X",INDIRECT("'DATA - økonomi'!J"&amp;4+15*$A69+4*$A69+11),0)+IF(Analyse!$E$116="X",INDIRECT("'DATA - økonomi'!J"&amp;4+15*$A69+4*$A69+12),0)+IF(Analyse!$E$117="X",INDIRECT("'DATA - økonomi'!J"&amp;4+15*$A69+4*$A69+13),0)+IF(Analyse!$E$129="X",INDIRECT("'DATA - økonomi'!J"&amp;4+15*$A69+4*$A69+14),0)</f>
        <v>0</v>
      </c>
      <c r="K69" s="42">
        <f ca="1">IF(Analyse!$E$3="X",INDIRECT("'DATA - økonomi'!K"&amp;4+15*$A69+4*$A69+0),0)+IF(Analyse!$E$4="X",INDIRECT("'DATA - økonomi'!K"&amp;4+15*$A69+4*$A69+1),0)+IF(Analyse!$E$104="X",INDIRECT("'DATA - økonomi'!K"&amp;4+15*$A69+4*$A69+2),0)+IF(Analyse!$E$105="X",INDIRECT("'DATA - økonomi'!K"&amp;4+15*$A69+4*$A69+3),0)+IF(Analyse!$E$106="X",INDIRECT("'DATA - økonomi'!K"&amp;4+15*$A69+4*$A69+4),0)+IF(Analyse!$E$107="X",INDIRECT("'DATA - økonomi'!K"&amp;4+15*$A69+4*$A69+5),0)+IF(Analyse!$E$108="X",INDIRECT("'DATA - økonomi'!K"&amp;4+15*$A69+4*$A69+6),0)+IF(Analyse!$E$109="X",INDIRECT("'DATA - økonomi'!K"&amp;4+15*$A69+4*$A69+7),0)+IF(Analyse!$E$110="X",INDIRECT("'DATA - økonomi'!K"&amp;4+15*$A69+4*$A69+8),0)+IF(Analyse!$E$111="X",INDIRECT("'DATA - økonomi'!K"&amp;4+15*$A69+4*$A69+9),0)+IF(Analyse!$E$112="X",INDIRECT("'DATA - økonomi'!K"&amp;4+15*$A69+4*$A69+10),0)+IF(Analyse!$E$115="X",INDIRECT("'DATA - økonomi'!K"&amp;4+15*$A69+4*$A69+11),0)+IF(Analyse!$E$116="X",INDIRECT("'DATA - økonomi'!K"&amp;4+15*$A69+4*$A69+12),0)+IF(Analyse!$E$117="X",INDIRECT("'DATA - økonomi'!K"&amp;4+15*$A69+4*$A69+13),0)+IF(Analyse!$E$129="X",INDIRECT("'DATA - økonomi'!K"&amp;4+15*$A69+4*$A69+14),0)</f>
        <v>0</v>
      </c>
      <c r="L69" s="42">
        <f ca="1">IF(Analyse!$E$3="X",INDIRECT("'DATA - økonomi'!L"&amp;4+15*$A69+4*$A69+0),0)+IF(Analyse!$E$4="X",INDIRECT("'DATA - økonomi'!L"&amp;4+15*$A69+4*$A69+1),0)+IF(Analyse!$E$104="X",INDIRECT("'DATA - økonomi'!L"&amp;4+15*$A69+4*$A69+2),0)+IF(Analyse!$E$105="X",INDIRECT("'DATA - økonomi'!L"&amp;4+15*$A69+4*$A69+3),0)+IF(Analyse!$E$106="X",INDIRECT("'DATA - økonomi'!L"&amp;4+15*$A69+4*$A69+4),0)+IF(Analyse!$E$107="X",INDIRECT("'DATA - økonomi'!L"&amp;4+15*$A69+4*$A69+5),0)+IF(Analyse!$E$108="X",INDIRECT("'DATA - økonomi'!L"&amp;4+15*$A69+4*$A69+6),0)+IF(Analyse!$E$109="X",INDIRECT("'DATA - økonomi'!L"&amp;4+15*$A69+4*$A69+7),0)+IF(Analyse!$E$110="X",INDIRECT("'DATA - økonomi'!L"&amp;4+15*$A69+4*$A69+8),0)+IF(Analyse!$E$111="X",INDIRECT("'DATA - økonomi'!L"&amp;4+15*$A69+4*$A69+9),0)+IF(Analyse!$E$112="X",INDIRECT("'DATA - økonomi'!L"&amp;4+15*$A69+4*$A69+10),0)+IF(Analyse!$E$115="X",INDIRECT("'DATA - økonomi'!L"&amp;4+15*$A69+4*$A69+11),0)+IF(Analyse!$E$116="X",INDIRECT("'DATA - økonomi'!L"&amp;4+15*$A69+4*$A69+12),0)+IF(Analyse!$E$117="X",INDIRECT("'DATA - økonomi'!L"&amp;4+15*$A69+4*$A69+13),0)+IF(Analyse!$E$129="X",INDIRECT("'DATA - økonomi'!L"&amp;4+15*$A69+4*$A69+14),0)</f>
        <v>0</v>
      </c>
      <c r="M69" s="42">
        <f ca="1">IF(Analyse!$E$3="X",INDIRECT("'DATA - økonomi'!M"&amp;4+15*$A69+4*$A69+0),0)+IF(Analyse!$E$4="X",INDIRECT("'DATA - økonomi'!M"&amp;4+15*$A69+4*$A69+1),0)+IF(Analyse!$E$104="X",INDIRECT("'DATA - økonomi'!M"&amp;4+15*$A69+4*$A69+2),0)+IF(Analyse!$E$105="X",INDIRECT("'DATA - økonomi'!M"&amp;4+15*$A69+4*$A69+3),0)+IF(Analyse!$E$106="X",INDIRECT("'DATA - økonomi'!M"&amp;4+15*$A69+4*$A69+4),0)+IF(Analyse!$E$107="X",INDIRECT("'DATA - økonomi'!M"&amp;4+15*$A69+4*$A69+5),0)+IF(Analyse!$E$108="X",INDIRECT("'DATA - økonomi'!M"&amp;4+15*$A69+4*$A69+6),0)+IF(Analyse!$E$109="X",INDIRECT("'DATA - økonomi'!M"&amp;4+15*$A69+4*$A69+7),0)+IF(Analyse!$E$110="X",INDIRECT("'DATA - økonomi'!M"&amp;4+15*$A69+4*$A69+8),0)+IF(Analyse!$E$111="X",INDIRECT("'DATA - økonomi'!M"&amp;4+15*$A69+4*$A69+9),0)+IF(Analyse!$E$112="X",INDIRECT("'DATA - økonomi'!M"&amp;4+15*$A69+4*$A69+10),0)+IF(Analyse!$E$115="X",INDIRECT("'DATA - økonomi'!M"&amp;4+15*$A69+4*$A69+11),0)+IF(Analyse!$E$116="X",INDIRECT("'DATA - økonomi'!M"&amp;4+15*$A69+4*$A69+12),0)+IF(Analyse!$E$117="X",INDIRECT("'DATA - økonomi'!M"&amp;4+15*$A69+4*$A69+13),0)+IF(Analyse!$E$129="X",INDIRECT("'DATA - økonomi'!M"&amp;4+15*$A69+4*$A69+14),0)</f>
        <v>0</v>
      </c>
      <c r="N69" s="38"/>
      <c r="O69" s="41" t="s">
        <v>77</v>
      </c>
      <c r="P69" s="42">
        <f ca="1">IF(Analyse!$E$3="X",INDIRECT("'DATA - økonomi'!P"&amp;4+15*$A69+4*$A69+0),0)+IF(Analyse!$E$4="X",INDIRECT("'DATA - økonomi'!P"&amp;4+15*$A69+4*$A69+1),0)+IF(Analyse!$E$104="X",INDIRECT("'DATA - økonomi'!P"&amp;4+15*$A69+4*$A69+2),0)+IF(Analyse!$E$105="X",INDIRECT("'DATA - økonomi'!P"&amp;4+15*$A69+4*$A69+3),0)+IF(Analyse!$E$106="X",INDIRECT("'DATA - økonomi'!P"&amp;4+15*$A69+4*$A69+4),0)+IF(Analyse!$E$107="X",INDIRECT("'DATA - økonomi'!P"&amp;4+15*$A69+4*$A69+5),0)+IF(Analyse!$E$108="X",INDIRECT("'DATA - økonomi'!P"&amp;4+15*$A69+4*$A69+6),0)+IF(Analyse!$E$109="X",INDIRECT("'DATA - økonomi'!P"&amp;4+15*$A69+4*$A69+7),0)+IF(Analyse!$E$110="X",INDIRECT("'DATA - økonomi'!P"&amp;4+15*$A69+4*$A69+8),0)+IF(Analyse!$E$111="X",INDIRECT("'DATA - økonomi'!P"&amp;4+15*$A69+4*$A69+9),0)+IF(Analyse!$E$112="X",INDIRECT("'DATA - økonomi'!P"&amp;4+15*$A69+4*$A69+10),0)+IF(Analyse!$E$115="X",INDIRECT("'DATA - økonomi'!P"&amp;4+15*$A69+4*$A69+11),0)+IF(Analyse!$E$116="X",INDIRECT("'DATA - økonomi'!P"&amp;4+15*$A69+4*$A69+12),0)+IF(Analyse!$E$117="X",INDIRECT("'DATA - økonomi'!P"&amp;4+15*$A69+4*$A69+13),0)+IF(Analyse!$E$129="X",INDIRECT("'DATA - økonomi'!P"&amp;4+15*$A69+4*$A69+14),0)</f>
        <v>0</v>
      </c>
      <c r="Q69" s="42">
        <f ca="1">IF(Analyse!$E$3="X",INDIRECT("'DATA - økonomi'!Q"&amp;4+15*$A69+4*$A69+0),0)+IF(Analyse!$E$4="X",INDIRECT("'DATA - økonomi'!Q"&amp;4+15*$A69+4*$A69+1),0)+IF(Analyse!$E$104="X",INDIRECT("'DATA - økonomi'!Q"&amp;4+15*$A69+4*$A69+2),0)+IF(Analyse!$E$105="X",INDIRECT("'DATA - økonomi'!Q"&amp;4+15*$A69+4*$A69+3),0)+IF(Analyse!$E$106="X",INDIRECT("'DATA - økonomi'!Q"&amp;4+15*$A69+4*$A69+4),0)+IF(Analyse!$E$107="X",INDIRECT("'DATA - økonomi'!Q"&amp;4+15*$A69+4*$A69+5),0)+IF(Analyse!$E$108="X",INDIRECT("'DATA - økonomi'!Q"&amp;4+15*$A69+4*$A69+6),0)+IF(Analyse!$E$109="X",INDIRECT("'DATA - økonomi'!Q"&amp;4+15*$A69+4*$A69+7),0)+IF(Analyse!$E$110="X",INDIRECT("'DATA - økonomi'!Q"&amp;4+15*$A69+4*$A69+8),0)+IF(Analyse!$E$111="X",INDIRECT("'DATA - økonomi'!Q"&amp;4+15*$A69+4*$A69+9),0)+IF(Analyse!$E$112="X",INDIRECT("'DATA - økonomi'!Q"&amp;4+15*$A69+4*$A69+10),0)+IF(Analyse!$E$115="X",INDIRECT("'DATA - økonomi'!Q"&amp;4+15*$A69+4*$A69+11),0)+IF(Analyse!$E$116="X",INDIRECT("'DATA - økonomi'!Q"&amp;4+15*$A69+4*$A69+12),0)+IF(Analyse!$E$117="X",INDIRECT("'DATA - økonomi'!Q"&amp;4+15*$A69+4*$A69+13),0)+IF(Analyse!$E$129="X",INDIRECT("'DATA - økonomi'!Q"&amp;4+15*$A69+4*$A69+14),0)</f>
        <v>0</v>
      </c>
      <c r="R69" s="42">
        <f ca="1">IF(Analyse!$E$3="X",INDIRECT("'DATA - økonomi'!R"&amp;4+15*$A69+4*$A69+0),0)+IF(Analyse!$E$4="X",INDIRECT("'DATA - økonomi'!R"&amp;4+15*$A69+4*$A69+1),0)+IF(Analyse!$E$104="X",INDIRECT("'DATA - økonomi'!R"&amp;4+15*$A69+4*$A69+2),0)+IF(Analyse!$E$105="X",INDIRECT("'DATA - økonomi'!R"&amp;4+15*$A69+4*$A69+3),0)+IF(Analyse!$E$106="X",INDIRECT("'DATA - økonomi'!R"&amp;4+15*$A69+4*$A69+4),0)+IF(Analyse!$E$107="X",INDIRECT("'DATA - økonomi'!R"&amp;4+15*$A69+4*$A69+5),0)+IF(Analyse!$E$108="X",INDIRECT("'DATA - økonomi'!R"&amp;4+15*$A69+4*$A69+6),0)+IF(Analyse!$E$109="X",INDIRECT("'DATA - økonomi'!R"&amp;4+15*$A69+4*$A69+7),0)+IF(Analyse!$E$110="X",INDIRECT("'DATA - økonomi'!R"&amp;4+15*$A69+4*$A69+8),0)+IF(Analyse!$E$111="X",INDIRECT("'DATA - økonomi'!R"&amp;4+15*$A69+4*$A69+9),0)+IF(Analyse!$E$112="X",INDIRECT("'DATA - økonomi'!R"&amp;4+15*$A69+4*$A69+10),0)+IF(Analyse!$E$115="X",INDIRECT("'DATA - økonomi'!R"&amp;4+15*$A69+4*$A69+11),0)+IF(Analyse!$E$116="X",INDIRECT("'DATA - økonomi'!R"&amp;4+15*$A69+4*$A69+12),0)+IF(Analyse!$E$117="X",INDIRECT("'DATA - økonomi'!R"&amp;4+15*$A69+4*$A69+13),0)+IF(Analyse!$E$129="X",INDIRECT("'DATA - økonomi'!R"&amp;4+15*$A69+4*$A69+14),0)</f>
        <v>0</v>
      </c>
      <c r="S69" s="42">
        <f ca="1">IF(Analyse!$E$3="X",INDIRECT("'DATA - økonomi'!S"&amp;4+15*$A69+4*$A69+0),0)+IF(Analyse!$E$4="X",INDIRECT("'DATA - økonomi'!S"&amp;4+15*$A69+4*$A69+1),0)+IF(Analyse!$E$104="X",INDIRECT("'DATA - økonomi'!S"&amp;4+15*$A69+4*$A69+2),0)+IF(Analyse!$E$105="X",INDIRECT("'DATA - økonomi'!S"&amp;4+15*$A69+4*$A69+3),0)+IF(Analyse!$E$106="X",INDIRECT("'DATA - økonomi'!S"&amp;4+15*$A69+4*$A69+4),0)+IF(Analyse!$E$107="X",INDIRECT("'DATA - økonomi'!S"&amp;4+15*$A69+4*$A69+5),0)+IF(Analyse!$E$108="X",INDIRECT("'DATA - økonomi'!S"&amp;4+15*$A69+4*$A69+6),0)+IF(Analyse!$E$109="X",INDIRECT("'DATA - økonomi'!S"&amp;4+15*$A69+4*$A69+7),0)+IF(Analyse!$E$110="X",INDIRECT("'DATA - økonomi'!S"&amp;4+15*$A69+4*$A69+8),0)+IF(Analyse!$E$111="X",INDIRECT("'DATA - økonomi'!S"&amp;4+15*$A69+4*$A69+9),0)+IF(Analyse!$E$112="X",INDIRECT("'DATA - økonomi'!S"&amp;4+15*$A69+4*$A69+10),0)+IF(Analyse!$E$115="X",INDIRECT("'DATA - økonomi'!S"&amp;4+15*$A69+4*$A69+11),0)+IF(Analyse!$E$116="X",INDIRECT("'DATA - økonomi'!S"&amp;4+15*$A69+4*$A69+12),0)+IF(Analyse!$E$117="X",INDIRECT("'DATA - økonomi'!S"&amp;4+15*$A69+4*$A69+13),0)+IF(Analyse!$E$129="X",INDIRECT("'DATA - økonomi'!S"&amp;4+15*$A69+4*$A69+14),0)</f>
        <v>0</v>
      </c>
      <c r="T69" s="42">
        <f ca="1">IF(Analyse!$E$3="X",INDIRECT("'DATA - økonomi'!T"&amp;4+15*$A69+4*$A69+0),0)+IF(Analyse!$E$4="X",INDIRECT("'DATA - økonomi'!T"&amp;4+15*$A69+4*$A69+1),0)+IF(Analyse!$E$104="X",INDIRECT("'DATA - økonomi'!T"&amp;4+15*$A69+4*$A69+2),0)+IF(Analyse!$E$105="X",INDIRECT("'DATA - økonomi'!T"&amp;4+15*$A69+4*$A69+3),0)+IF(Analyse!$E$106="X",INDIRECT("'DATA - økonomi'!T"&amp;4+15*$A69+4*$A69+4),0)+IF(Analyse!$E$107="X",INDIRECT("'DATA - økonomi'!T"&amp;4+15*$A69+4*$A69+5),0)+IF(Analyse!$E$108="X",INDIRECT("'DATA - økonomi'!T"&amp;4+15*$A69+4*$A69+6),0)+IF(Analyse!$E$109="X",INDIRECT("'DATA - økonomi'!T"&amp;4+15*$A69+4*$A69+7),0)+IF(Analyse!$E$110="X",INDIRECT("'DATA - økonomi'!T"&amp;4+15*$A69+4*$A69+8),0)+IF(Analyse!$E$111="X",INDIRECT("'DATA - økonomi'!T"&amp;4+15*$A69+4*$A69+9),0)+IF(Analyse!$E$112="X",INDIRECT("'DATA - økonomi'!T"&amp;4+15*$A69+4*$A69+10),0)+IF(Analyse!$E$115="X",INDIRECT("'DATA - økonomi'!T"&amp;4+15*$A69+4*$A69+11),0)+IF(Analyse!$E$116="X",INDIRECT("'DATA - økonomi'!T"&amp;4+15*$A69+4*$A69+12),0)+IF(Analyse!$E$117="X",INDIRECT("'DATA - økonomi'!T"&amp;4+15*$A69+4*$A69+13),0)+IF(Analyse!$E$129="X",INDIRECT("'DATA - økonomi'!T"&amp;4+15*$A69+4*$A69+14),0)</f>
        <v>0</v>
      </c>
      <c r="U69" s="42">
        <f ca="1">IF(Analyse!$E$3="X",INDIRECT("'DATA - økonomi'!U"&amp;4+15*$A69+4*$A69+0),0)+IF(Analyse!$E$4="X",INDIRECT("'DATA - økonomi'!U"&amp;4+15*$A69+4*$A69+1),0)+IF(Analyse!$E$104="X",INDIRECT("'DATA - økonomi'!U"&amp;4+15*$A69+4*$A69+2),0)+IF(Analyse!$E$105="X",INDIRECT("'DATA - økonomi'!U"&amp;4+15*$A69+4*$A69+3),0)+IF(Analyse!$E$106="X",INDIRECT("'DATA - økonomi'!U"&amp;4+15*$A69+4*$A69+4),0)+IF(Analyse!$E$107="X",INDIRECT("'DATA - økonomi'!U"&amp;4+15*$A69+4*$A69+5),0)+IF(Analyse!$E$108="X",INDIRECT("'DATA - økonomi'!U"&amp;4+15*$A69+4*$A69+6),0)+IF(Analyse!$E$109="X",INDIRECT("'DATA - økonomi'!U"&amp;4+15*$A69+4*$A69+7),0)+IF(Analyse!$E$110="X",INDIRECT("'DATA - økonomi'!U"&amp;4+15*$A69+4*$A69+8),0)+IF(Analyse!$E$111="X",INDIRECT("'DATA - økonomi'!U"&amp;4+15*$A69+4*$A69+9),0)+IF(Analyse!$E$112="X",INDIRECT("'DATA - økonomi'!U"&amp;4+15*$A69+4*$A69+10),0)+IF(Analyse!$E$115="X",INDIRECT("'DATA - økonomi'!U"&amp;4+15*$A69+4*$A69+11),0)+IF(Analyse!$E$116="X",INDIRECT("'DATA - økonomi'!U"&amp;4+15*$A69+4*$A69+12),0)+IF(Analyse!$E$117="X",INDIRECT("'DATA - økonomi'!U"&amp;4+15*$A69+4*$A69+13),0)+IF(Analyse!$E$129="X",INDIRECT("'DATA - økonomi'!U"&amp;4+15*$A69+4*$A69+14),0)</f>
        <v>0</v>
      </c>
      <c r="V69" s="42">
        <f ca="1">IF(Analyse!$E$3="X",INDIRECT("'DATA - økonomi'!V"&amp;4+15*$A69+4*$A69+0),0)+IF(Analyse!$E$4="X",INDIRECT("'DATA - økonomi'!V"&amp;4+15*$A69+4*$A69+1),0)+IF(Analyse!$E$104="X",INDIRECT("'DATA - økonomi'!V"&amp;4+15*$A69+4*$A69+2),0)+IF(Analyse!$E$105="X",INDIRECT("'DATA - økonomi'!V"&amp;4+15*$A69+4*$A69+3),0)+IF(Analyse!$E$106="X",INDIRECT("'DATA - økonomi'!V"&amp;4+15*$A69+4*$A69+4),0)+IF(Analyse!$E$107="X",INDIRECT("'DATA - økonomi'!V"&amp;4+15*$A69+4*$A69+5),0)+IF(Analyse!$E$108="X",INDIRECT("'DATA - økonomi'!V"&amp;4+15*$A69+4*$A69+6),0)+IF(Analyse!$E$109="X",INDIRECT("'DATA - økonomi'!V"&amp;4+15*$A69+4*$A69+7),0)+IF(Analyse!$E$110="X",INDIRECT("'DATA - økonomi'!V"&amp;4+15*$A69+4*$A69+8),0)+IF(Analyse!$E$111="X",INDIRECT("'DATA - økonomi'!V"&amp;4+15*$A69+4*$A69+9),0)+IF(Analyse!$E$112="X",INDIRECT("'DATA - økonomi'!V"&amp;4+15*$A69+4*$A69+10),0)+IF(Analyse!$E$115="X",INDIRECT("'DATA - økonomi'!V"&amp;4+15*$A69+4*$A69+11),0)+IF(Analyse!$E$116="X",INDIRECT("'DATA - økonomi'!V"&amp;4+15*$A69+4*$A69+12),0)+IF(Analyse!$E$117="X",INDIRECT("'DATA - økonomi'!V"&amp;4+15*$A69+4*$A69+13),0)+IF(Analyse!$E$129="X",INDIRECT("'DATA - økonomi'!V"&amp;4+15*$A69+4*$A69+14),0)</f>
        <v>0</v>
      </c>
      <c r="W69" s="42">
        <f ca="1">IF(Analyse!$E$3="X",INDIRECT("'DATA - økonomi'!W"&amp;4+15*$A69+4*$A69+0),0)+IF(Analyse!$E$4="X",INDIRECT("'DATA - økonomi'!W"&amp;4+15*$A69+4*$A69+1),0)+IF(Analyse!$E$104="X",INDIRECT("'DATA - økonomi'!W"&amp;4+15*$A69+4*$A69+2),0)+IF(Analyse!$E$105="X",INDIRECT("'DATA - økonomi'!W"&amp;4+15*$A69+4*$A69+3),0)+IF(Analyse!$E$106="X",INDIRECT("'DATA - økonomi'!W"&amp;4+15*$A69+4*$A69+4),0)+IF(Analyse!$E$107="X",INDIRECT("'DATA - økonomi'!W"&amp;4+15*$A69+4*$A69+5),0)+IF(Analyse!$E$108="X",INDIRECT("'DATA - økonomi'!W"&amp;4+15*$A69+4*$A69+6),0)+IF(Analyse!$E$109="X",INDIRECT("'DATA - økonomi'!W"&amp;4+15*$A69+4*$A69+7),0)+IF(Analyse!$E$110="X",INDIRECT("'DATA - økonomi'!W"&amp;4+15*$A69+4*$A69+8),0)+IF(Analyse!$E$111="X",INDIRECT("'DATA - økonomi'!W"&amp;4+15*$A69+4*$A69+9),0)+IF(Analyse!$E$112="X",INDIRECT("'DATA - økonomi'!W"&amp;4+15*$A69+4*$A69+10),0)+IF(Analyse!$E$115="X",INDIRECT("'DATA - økonomi'!W"&amp;4+15*$A69+4*$A69+11),0)+IF(Analyse!$E$116="X",INDIRECT("'DATA - økonomi'!W"&amp;4+15*$A69+4*$A69+12),0)+IF(Analyse!$E$117="X",INDIRECT("'DATA - økonomi'!W"&amp;4+15*$A69+4*$A69+13),0)+IF(Analyse!$E$129="X",INDIRECT("'DATA - økonomi'!W"&amp;4+15*$A69+4*$A69+14),0)</f>
        <v>0</v>
      </c>
      <c r="X69" s="42">
        <f ca="1">IF(Analyse!$E$3="X",INDIRECT("'DATA - økonomi'!X"&amp;4+15*$A69+4*$A69+0),0)+IF(Analyse!$E$4="X",INDIRECT("'DATA - økonomi'!X"&amp;4+15*$A69+4*$A69+1),0)+IF(Analyse!$E$104="X",INDIRECT("'DATA - økonomi'!X"&amp;4+15*$A69+4*$A69+2),0)+IF(Analyse!$E$105="X",INDIRECT("'DATA - økonomi'!X"&amp;4+15*$A69+4*$A69+3),0)+IF(Analyse!$E$106="X",INDIRECT("'DATA - økonomi'!X"&amp;4+15*$A69+4*$A69+4),0)+IF(Analyse!$E$107="X",INDIRECT("'DATA - økonomi'!X"&amp;4+15*$A69+4*$A69+5),0)+IF(Analyse!$E$108="X",INDIRECT("'DATA - økonomi'!X"&amp;4+15*$A69+4*$A69+6),0)+IF(Analyse!$E$109="X",INDIRECT("'DATA - økonomi'!X"&amp;4+15*$A69+4*$A69+7),0)+IF(Analyse!$E$110="X",INDIRECT("'DATA - økonomi'!X"&amp;4+15*$A69+4*$A69+8),0)+IF(Analyse!$E$111="X",INDIRECT("'DATA - økonomi'!X"&amp;4+15*$A69+4*$A69+9),0)+IF(Analyse!$E$112="X",INDIRECT("'DATA - økonomi'!X"&amp;4+15*$A69+4*$A69+10),0)+IF(Analyse!$E$115="X",INDIRECT("'DATA - økonomi'!X"&amp;4+15*$A69+4*$A69+11),0)+IF(Analyse!$E$116="X",INDIRECT("'DATA - økonomi'!X"&amp;4+15*$A69+4*$A69+12),0)+IF(Analyse!$E$117="X",INDIRECT("'DATA - økonomi'!X"&amp;4+15*$A69+4*$A69+13),0)+IF(Analyse!$E$129="X",INDIRECT("'DATA - økonomi'!X"&amp;4+15*$A69+4*$A69+14),0)</f>
        <v>0</v>
      </c>
      <c r="Y69" s="42">
        <f ca="1">IF(Analyse!$E$3="X",INDIRECT("'DATA - økonomi'!Y"&amp;4+15*$A69+4*$A69+0),0)+IF(Analyse!$E$4="X",INDIRECT("'DATA - økonomi'!Y"&amp;4+15*$A69+4*$A69+1),0)+IF(Analyse!$E$104="X",INDIRECT("'DATA - økonomi'!Y"&amp;4+15*$A69+4*$A69+2),0)+IF(Analyse!$E$105="X",INDIRECT("'DATA - økonomi'!Y"&amp;4+15*$A69+4*$A69+3),0)+IF(Analyse!$E$106="X",INDIRECT("'DATA - økonomi'!Y"&amp;4+15*$A69+4*$A69+4),0)+IF(Analyse!$E$107="X",INDIRECT("'DATA - økonomi'!Y"&amp;4+15*$A69+4*$A69+5),0)+IF(Analyse!$E$108="X",INDIRECT("'DATA - økonomi'!Y"&amp;4+15*$A69+4*$A69+6),0)+IF(Analyse!$E$109="X",INDIRECT("'DATA - økonomi'!Y"&amp;4+15*$A69+4*$A69+7),0)+IF(Analyse!$E$110="X",INDIRECT("'DATA - økonomi'!Y"&amp;4+15*$A69+4*$A69+8),0)+IF(Analyse!$E$111="X",INDIRECT("'DATA - økonomi'!Y"&amp;4+15*$A69+4*$A69+9),0)+IF(Analyse!$E$112="X",INDIRECT("'DATA - økonomi'!Y"&amp;4+15*$A69+4*$A69+10),0)+IF(Analyse!$E$115="X",INDIRECT("'DATA - økonomi'!Y"&amp;4+15*$A69+4*$A69+11),0)+IF(Analyse!$E$116="X",INDIRECT("'DATA - økonomi'!Y"&amp;4+15*$A69+4*$A69+12),0)+IF(Analyse!$E$117="X",INDIRECT("'DATA - økonomi'!Y"&amp;4+15*$A69+4*$A69+13),0)+IF(Analyse!$E$129="X",INDIRECT("'DATA - økonomi'!Y"&amp;4+15*$A69+4*$A69+14),0)</f>
        <v>0</v>
      </c>
      <c r="Z69" s="42">
        <f ca="1">IF(Analyse!$E$3="X",INDIRECT("'DATA - økonomi'!Z"&amp;4+15*$A69+4*$A69+0),0)+IF(Analyse!$E$4="X",INDIRECT("'DATA - økonomi'!Z"&amp;4+15*$A69+4*$A69+1),0)+IF(Analyse!$E$104="X",INDIRECT("'DATA - økonomi'!Z"&amp;4+15*$A69+4*$A69+2),0)+IF(Analyse!$E$105="X",INDIRECT("'DATA - økonomi'!Z"&amp;4+15*$A69+4*$A69+3),0)+IF(Analyse!$E$106="X",INDIRECT("'DATA - økonomi'!Z"&amp;4+15*$A69+4*$A69+4),0)+IF(Analyse!$E$107="X",INDIRECT("'DATA - økonomi'!Z"&amp;4+15*$A69+4*$A69+5),0)+IF(Analyse!$E$108="X",INDIRECT("'DATA - økonomi'!Z"&amp;4+15*$A69+4*$A69+6),0)+IF(Analyse!$E$109="X",INDIRECT("'DATA - økonomi'!Z"&amp;4+15*$A69+4*$A69+7),0)+IF(Analyse!$E$110="X",INDIRECT("'DATA - økonomi'!Z"&amp;4+15*$A69+4*$A69+8),0)+IF(Analyse!$E$111="X",INDIRECT("'DATA - økonomi'!Z"&amp;4+15*$A69+4*$A69+9),0)+IF(Analyse!$E$112="X",INDIRECT("'DATA - økonomi'!Z"&amp;4+15*$A69+4*$A69+10),0)+IF(Analyse!$E$115="X",INDIRECT("'DATA - økonomi'!Z"&amp;4+15*$A69+4*$A69+11),0)+IF(Analyse!$E$116="X",INDIRECT("'DATA - økonomi'!Z"&amp;4+15*$A69+4*$A69+12),0)+IF(Analyse!$E$117="X",INDIRECT("'DATA - økonomi'!Z"&amp;4+15*$A69+4*$A69+13),0)+IF(Analyse!$E$129="X",INDIRECT("'DATA - økonomi'!Z"&amp;4+15*$A69+4*$A69+14),0)</f>
        <v>0</v>
      </c>
      <c r="AA69" s="36"/>
      <c r="AB69" s="41" t="s">
        <v>77</v>
      </c>
      <c r="AC69" s="42">
        <f ca="1">IF(Analyse!$E$3="X",INDIRECT("'DATA - økonomi'!AC"&amp;4+15*$A69+4*$A69+0),0)+IF(Analyse!$E$4="X",INDIRECT("'DATA - økonomi'!AC"&amp;4+15*$A69+4*$A69+1),0)+IF(Analyse!$E$104="X",INDIRECT("'DATA - økonomi'!AC"&amp;4+15*$A69+4*$A69+2),0)+IF(Analyse!$E$105="X",INDIRECT("'DATA - økonomi'!AC"&amp;4+15*$A69+4*$A69+3),0)+IF(Analyse!$E$106="X",INDIRECT("'DATA - økonomi'!AC"&amp;4+15*$A69+4*$A69+4),0)+IF(Analyse!$E$107="X",INDIRECT("'DATA - økonomi'!AC"&amp;4+15*$A69+4*$A69+5),0)+IF(Analyse!$E$108="X",INDIRECT("'DATA - økonomi'!AC"&amp;4+15*$A69+4*$A69+6),0)+IF(Analyse!$E$109="X",INDIRECT("'DATA - økonomi'!AC"&amp;4+15*$A69+4*$A69+7),0)+IF(Analyse!$E$110="X",INDIRECT("'DATA - økonomi'!AC"&amp;4+15*$A69+4*$A69+8),0)+IF(Analyse!$E$111="X",INDIRECT("'DATA - økonomi'!AC"&amp;4+15*$A69+4*$A69+9),0)+IF(Analyse!$E$112="X",INDIRECT("'DATA - økonomi'!AC"&amp;4+15*$A69+4*$A69+10),0)+IF(Analyse!$E$115="X",INDIRECT("'DATA - økonomi'!AC"&amp;4+15*$A69+4*$A69+11),0)+IF(Analyse!$E$116="X",INDIRECT("'DATA - økonomi'!AC"&amp;4+15*$A69+4*$A69+12),0)+IF(Analyse!$E$117="X",INDIRECT("'DATA - økonomi'!AC"&amp;4+15*$A69+4*$A69+13),0)+IF(Analyse!$E$129="X",INDIRECT("'DATA - økonomi'!AC"&amp;4+15*$A69+4*$A69+14),0)</f>
        <v>0</v>
      </c>
      <c r="AD69" s="42">
        <f ca="1">IF(Analyse!$E$3="X",INDIRECT("'DATA - økonomi'!AD"&amp;4+15*$A69+4*$A69+0),0)+IF(Analyse!$E$4="X",INDIRECT("'DATA - økonomi'!AD"&amp;4+15*$A69+4*$A69+1),0)+IF(Analyse!$E$104="X",INDIRECT("'DATA - økonomi'!AD"&amp;4+15*$A69+4*$A69+2),0)+IF(Analyse!$E$105="X",INDIRECT("'DATA - økonomi'!AD"&amp;4+15*$A69+4*$A69+3),0)+IF(Analyse!$E$106="X",INDIRECT("'DATA - økonomi'!AD"&amp;4+15*$A69+4*$A69+4),0)+IF(Analyse!$E$107="X",INDIRECT("'DATA - økonomi'!AD"&amp;4+15*$A69+4*$A69+5),0)+IF(Analyse!$E$108="X",INDIRECT("'DATA - økonomi'!AD"&amp;4+15*$A69+4*$A69+6),0)+IF(Analyse!$E$109="X",INDIRECT("'DATA - økonomi'!AD"&amp;4+15*$A69+4*$A69+7),0)+IF(Analyse!$E$110="X",INDIRECT("'DATA - økonomi'!AD"&amp;4+15*$A69+4*$A69+8),0)+IF(Analyse!$E$111="X",INDIRECT("'DATA - økonomi'!AD"&amp;4+15*$A69+4*$A69+9),0)+IF(Analyse!$E$112="X",INDIRECT("'DATA - økonomi'!AD"&amp;4+15*$A69+4*$A69+10),0)+IF(Analyse!$E$115="X",INDIRECT("'DATA - økonomi'!AD"&amp;4+15*$A69+4*$A69+11),0)+IF(Analyse!$E$116="X",INDIRECT("'DATA - økonomi'!AD"&amp;4+15*$A69+4*$A69+12),0)+IF(Analyse!$E$117="X",INDIRECT("'DATA - økonomi'!AD"&amp;4+15*$A69+4*$A69+13),0)+IF(Analyse!$E$129="X",INDIRECT("'DATA - økonomi'!AD"&amp;4+15*$A69+4*$A69+14),0)</f>
        <v>0</v>
      </c>
      <c r="AE69" s="42">
        <f ca="1">IF(Analyse!$E$3="X",INDIRECT("'DATA - økonomi'!AE"&amp;4+15*$A69+4*$A69+0),0)+IF(Analyse!$E$4="X",INDIRECT("'DATA - økonomi'!AE"&amp;4+15*$A69+4*$A69+1),0)+IF(Analyse!$E$104="X",INDIRECT("'DATA - økonomi'!AE"&amp;4+15*$A69+4*$A69+2),0)+IF(Analyse!$E$105="X",INDIRECT("'DATA - økonomi'!AE"&amp;4+15*$A69+4*$A69+3),0)+IF(Analyse!$E$106="X",INDIRECT("'DATA - økonomi'!AE"&amp;4+15*$A69+4*$A69+4),0)+IF(Analyse!$E$107="X",INDIRECT("'DATA - økonomi'!AE"&amp;4+15*$A69+4*$A69+5),0)+IF(Analyse!$E$108="X",INDIRECT("'DATA - økonomi'!AE"&amp;4+15*$A69+4*$A69+6),0)+IF(Analyse!$E$109="X",INDIRECT("'DATA - økonomi'!AE"&amp;4+15*$A69+4*$A69+7),0)+IF(Analyse!$E$110="X",INDIRECT("'DATA - økonomi'!AE"&amp;4+15*$A69+4*$A69+8),0)+IF(Analyse!$E$111="X",INDIRECT("'DATA - økonomi'!AE"&amp;4+15*$A69+4*$A69+9),0)+IF(Analyse!$E$112="X",INDIRECT("'DATA - økonomi'!AE"&amp;4+15*$A69+4*$A69+10),0)+IF(Analyse!$E$115="X",INDIRECT("'DATA - økonomi'!AE"&amp;4+15*$A69+4*$A69+11),0)+IF(Analyse!$E$116="X",INDIRECT("'DATA - økonomi'!AE"&amp;4+15*$A69+4*$A69+12),0)+IF(Analyse!$E$117="X",INDIRECT("'DATA - økonomi'!AE"&amp;4+15*$A69+4*$A69+13),0)+IF(Analyse!$E$129="X",INDIRECT("'DATA - økonomi'!AE"&amp;4+15*$A69+4*$A69+14),0)</f>
        <v>0</v>
      </c>
      <c r="AF69" s="42">
        <f ca="1">IF(Analyse!$E$3="X",INDIRECT("'DATA - økonomi'!AF"&amp;4+15*$A69+4*$A69+0),0)+IF(Analyse!$E$4="X",INDIRECT("'DATA - økonomi'!AF"&amp;4+15*$A69+4*$A69+1),0)+IF(Analyse!$E$104="X",INDIRECT("'DATA - økonomi'!AF"&amp;4+15*$A69+4*$A69+2),0)+IF(Analyse!$E$105="X",INDIRECT("'DATA - økonomi'!AF"&amp;4+15*$A69+4*$A69+3),0)+IF(Analyse!$E$106="X",INDIRECT("'DATA - økonomi'!AF"&amp;4+15*$A69+4*$A69+4),0)+IF(Analyse!$E$107="X",INDIRECT("'DATA - økonomi'!AF"&amp;4+15*$A69+4*$A69+5),0)+IF(Analyse!$E$108="X",INDIRECT("'DATA - økonomi'!AF"&amp;4+15*$A69+4*$A69+6),0)+IF(Analyse!$E$109="X",INDIRECT("'DATA - økonomi'!AF"&amp;4+15*$A69+4*$A69+7),0)+IF(Analyse!$E$110="X",INDIRECT("'DATA - økonomi'!AF"&amp;4+15*$A69+4*$A69+8),0)+IF(Analyse!$E$111="X",INDIRECT("'DATA - økonomi'!AF"&amp;4+15*$A69+4*$A69+9),0)+IF(Analyse!$E$112="X",INDIRECT("'DATA - økonomi'!AF"&amp;4+15*$A69+4*$A69+10),0)+IF(Analyse!$E$115="X",INDIRECT("'DATA - økonomi'!AF"&amp;4+15*$A69+4*$A69+11),0)+IF(Analyse!$E$116="X",INDIRECT("'DATA - økonomi'!AF"&amp;4+15*$A69+4*$A69+12),0)+IF(Analyse!$E$117="X",INDIRECT("'DATA - økonomi'!AF"&amp;4+15*$A69+4*$A69+13),0)+IF(Analyse!$E$129="X",INDIRECT("'DATA - økonomi'!AF"&amp;4+15*$A69+4*$A69+14),0)</f>
        <v>0</v>
      </c>
      <c r="AG69" s="42">
        <f ca="1">IF(Analyse!$E$3="X",INDIRECT("'DATA - økonomi'!AG"&amp;4+15*$A69+4*$A69+0),0)+IF(Analyse!$E$4="X",INDIRECT("'DATA - økonomi'!AG"&amp;4+15*$A69+4*$A69+1),0)+IF(Analyse!$E$104="X",INDIRECT("'DATA - økonomi'!AG"&amp;4+15*$A69+4*$A69+2),0)+IF(Analyse!$E$105="X",INDIRECT("'DATA - økonomi'!AG"&amp;4+15*$A69+4*$A69+3),0)+IF(Analyse!$E$106="X",INDIRECT("'DATA - økonomi'!AG"&amp;4+15*$A69+4*$A69+4),0)+IF(Analyse!$E$107="X",INDIRECT("'DATA - økonomi'!AG"&amp;4+15*$A69+4*$A69+5),0)+IF(Analyse!$E$108="X",INDIRECT("'DATA - økonomi'!AG"&amp;4+15*$A69+4*$A69+6),0)+IF(Analyse!$E$109="X",INDIRECT("'DATA - økonomi'!AG"&amp;4+15*$A69+4*$A69+7),0)+IF(Analyse!$E$110="X",INDIRECT("'DATA - økonomi'!AG"&amp;4+15*$A69+4*$A69+8),0)+IF(Analyse!$E$111="X",INDIRECT("'DATA - økonomi'!AG"&amp;4+15*$A69+4*$A69+9),0)+IF(Analyse!$E$112="X",INDIRECT("'DATA - økonomi'!AG"&amp;4+15*$A69+4*$A69+10),0)+IF(Analyse!$E$115="X",INDIRECT("'DATA - økonomi'!AG"&amp;4+15*$A69+4*$A69+11),0)+IF(Analyse!$E$116="X",INDIRECT("'DATA - økonomi'!AG"&amp;4+15*$A69+4*$A69+12),0)+IF(Analyse!$E$117="X",INDIRECT("'DATA - økonomi'!AG"&amp;4+15*$A69+4*$A69+13),0)+IF(Analyse!$E$129="X",INDIRECT("'DATA - økonomi'!AG"&amp;4+15*$A69+4*$A69+14),0)</f>
        <v>0</v>
      </c>
      <c r="AH69" s="42">
        <f ca="1">IF(Analyse!$E$3="X",INDIRECT("'DATA - økonomi'!AH"&amp;4+15*$A69+4*$A69+0),0)+IF(Analyse!$E$4="X",INDIRECT("'DATA - økonomi'!AH"&amp;4+15*$A69+4*$A69+1),0)+IF(Analyse!$E$104="X",INDIRECT("'DATA - økonomi'!AH"&amp;4+15*$A69+4*$A69+2),0)+IF(Analyse!$E$105="X",INDIRECT("'DATA - økonomi'!AH"&amp;4+15*$A69+4*$A69+3),0)+IF(Analyse!$E$106="X",INDIRECT("'DATA - økonomi'!AH"&amp;4+15*$A69+4*$A69+4),0)+IF(Analyse!$E$107="X",INDIRECT("'DATA - økonomi'!AH"&amp;4+15*$A69+4*$A69+5),0)+IF(Analyse!$E$108="X",INDIRECT("'DATA - økonomi'!AH"&amp;4+15*$A69+4*$A69+6),0)+IF(Analyse!$E$109="X",INDIRECT("'DATA - økonomi'!AH"&amp;4+15*$A69+4*$A69+7),0)+IF(Analyse!$E$110="X",INDIRECT("'DATA - økonomi'!AH"&amp;4+15*$A69+4*$A69+8),0)+IF(Analyse!$E$111="X",INDIRECT("'DATA - økonomi'!AH"&amp;4+15*$A69+4*$A69+9),0)+IF(Analyse!$E$112="X",INDIRECT("'DATA - økonomi'!AH"&amp;4+15*$A69+4*$A69+10),0)+IF(Analyse!$E$115="X",INDIRECT("'DATA - økonomi'!AH"&amp;4+15*$A69+4*$A69+11),0)+IF(Analyse!$E$116="X",INDIRECT("'DATA - økonomi'!AH"&amp;4+15*$A69+4*$A69+12),0)+IF(Analyse!$E$117="X",INDIRECT("'DATA - økonomi'!AH"&amp;4+15*$A69+4*$A69+13),0)+IF(Analyse!$E$129="X",INDIRECT("'DATA - økonomi'!AH"&amp;4+15*$A69+4*$A69+14),0)</f>
        <v>0</v>
      </c>
      <c r="AI69" s="42">
        <f ca="1">IF(Analyse!$E$3="X",INDIRECT("'DATA - økonomi'!AI"&amp;4+15*$A69+4*$A69+0),0)+IF(Analyse!$E$4="X",INDIRECT("'DATA - økonomi'!AI"&amp;4+15*$A69+4*$A69+1),0)+IF(Analyse!$E$104="X",INDIRECT("'DATA - økonomi'!AI"&amp;4+15*$A69+4*$A69+2),0)+IF(Analyse!$E$105="X",INDIRECT("'DATA - økonomi'!AI"&amp;4+15*$A69+4*$A69+3),0)+IF(Analyse!$E$106="X",INDIRECT("'DATA - økonomi'!AI"&amp;4+15*$A69+4*$A69+4),0)+IF(Analyse!$E$107="X",INDIRECT("'DATA - økonomi'!AI"&amp;4+15*$A69+4*$A69+5),0)+IF(Analyse!$E$108="X",INDIRECT("'DATA - økonomi'!AI"&amp;4+15*$A69+4*$A69+6),0)+IF(Analyse!$E$109="X",INDIRECT("'DATA - økonomi'!AI"&amp;4+15*$A69+4*$A69+7),0)+IF(Analyse!$E$110="X",INDIRECT("'DATA - økonomi'!AI"&amp;4+15*$A69+4*$A69+8),0)+IF(Analyse!$E$111="X",INDIRECT("'DATA - økonomi'!AI"&amp;4+15*$A69+4*$A69+9),0)+IF(Analyse!$E$112="X",INDIRECT("'DATA - økonomi'!AI"&amp;4+15*$A69+4*$A69+10),0)+IF(Analyse!$E$115="X",INDIRECT("'DATA - økonomi'!AI"&amp;4+15*$A69+4*$A69+11),0)+IF(Analyse!$E$116="X",INDIRECT("'DATA - økonomi'!AI"&amp;4+15*$A69+4*$A69+12),0)+IF(Analyse!$E$117="X",INDIRECT("'DATA - økonomi'!AI"&amp;4+15*$A69+4*$A69+13),0)+IF(Analyse!$E$129="X",INDIRECT("'DATA - økonomi'!AI"&amp;4+15*$A69+4*$A69+14),0)</f>
        <v>0</v>
      </c>
      <c r="AJ69" s="42">
        <f ca="1">IF(Analyse!$E$3="X",INDIRECT("'DATA - økonomi'!AJ"&amp;4+15*$A69+4*$A69+0),0)+IF(Analyse!$E$4="X",INDIRECT("'DATA - økonomi'!AJ"&amp;4+15*$A69+4*$A69+1),0)+IF(Analyse!$E$104="X",INDIRECT("'DATA - økonomi'!AJ"&amp;4+15*$A69+4*$A69+2),0)+IF(Analyse!$E$105="X",INDIRECT("'DATA - økonomi'!AJ"&amp;4+15*$A69+4*$A69+3),0)+IF(Analyse!$E$106="X",INDIRECT("'DATA - økonomi'!AJ"&amp;4+15*$A69+4*$A69+4),0)+IF(Analyse!$E$107="X",INDIRECT("'DATA - økonomi'!AJ"&amp;4+15*$A69+4*$A69+5),0)+IF(Analyse!$E$108="X",INDIRECT("'DATA - økonomi'!AJ"&amp;4+15*$A69+4*$A69+6),0)+IF(Analyse!$E$109="X",INDIRECT("'DATA - økonomi'!AJ"&amp;4+15*$A69+4*$A69+7),0)+IF(Analyse!$E$110="X",INDIRECT("'DATA - økonomi'!AJ"&amp;4+15*$A69+4*$A69+8),0)+IF(Analyse!$E$111="X",INDIRECT("'DATA - økonomi'!AJ"&amp;4+15*$A69+4*$A69+9),0)+IF(Analyse!$E$112="X",INDIRECT("'DATA - økonomi'!AJ"&amp;4+15*$A69+4*$A69+10),0)+IF(Analyse!$E$115="X",INDIRECT("'DATA - økonomi'!AJ"&amp;4+15*$A69+4*$A69+11),0)+IF(Analyse!$E$116="X",INDIRECT("'DATA - økonomi'!AJ"&amp;4+15*$A69+4*$A69+12),0)+IF(Analyse!$E$117="X",INDIRECT("'DATA - økonomi'!AJ"&amp;4+15*$A69+4*$A69+13),0)+IF(Analyse!$E$129="X",INDIRECT("'DATA - økonomi'!AJ"&amp;4+15*$A69+4*$A69+14),0)</f>
        <v>0</v>
      </c>
      <c r="AK69" s="42">
        <f ca="1">IF(Analyse!$E$3="X",INDIRECT("'DATA - økonomi'!AK"&amp;4+15*$A69+4*$A69+0),0)+IF(Analyse!$E$4="X",INDIRECT("'DATA - økonomi'!AK"&amp;4+15*$A69+4*$A69+1),0)+IF(Analyse!$E$104="X",INDIRECT("'DATA - økonomi'!AK"&amp;4+15*$A69+4*$A69+2),0)+IF(Analyse!$E$105="X",INDIRECT("'DATA - økonomi'!AK"&amp;4+15*$A69+4*$A69+3),0)+IF(Analyse!$E$106="X",INDIRECT("'DATA - økonomi'!AK"&amp;4+15*$A69+4*$A69+4),0)+IF(Analyse!$E$107="X",INDIRECT("'DATA - økonomi'!AK"&amp;4+15*$A69+4*$A69+5),0)+IF(Analyse!$E$108="X",INDIRECT("'DATA - økonomi'!AK"&amp;4+15*$A69+4*$A69+6),0)+IF(Analyse!$E$109="X",INDIRECT("'DATA - økonomi'!AK"&amp;4+15*$A69+4*$A69+7),0)+IF(Analyse!$E$110="X",INDIRECT("'DATA - økonomi'!AK"&amp;4+15*$A69+4*$A69+8),0)+IF(Analyse!$E$111="X",INDIRECT("'DATA - økonomi'!AK"&amp;4+15*$A69+4*$A69+9),0)+IF(Analyse!$E$112="X",INDIRECT("'DATA - økonomi'!AK"&amp;4+15*$A69+4*$A69+10),0)+IF(Analyse!$E$115="X",INDIRECT("'DATA - økonomi'!AK"&amp;4+15*$A69+4*$A69+11),0)+IF(Analyse!$E$116="X",INDIRECT("'DATA - økonomi'!AK"&amp;4+15*$A69+4*$A69+12),0)+IF(Analyse!$E$117="X",INDIRECT("'DATA - økonomi'!AK"&amp;4+15*$A69+4*$A69+13),0)+IF(Analyse!$E$129="X",INDIRECT("'DATA - økonomi'!AK"&amp;4+15*$A69+4*$A69+14),0)</f>
        <v>0</v>
      </c>
      <c r="AL69" s="42">
        <f ca="1">IF(Analyse!$E$3="X",INDIRECT("'DATA - økonomi'!AL"&amp;4+15*$A69+4*$A69+0),0)+IF(Analyse!$E$4="X",INDIRECT("'DATA - økonomi'!AL"&amp;4+15*$A69+4*$A69+1),0)+IF(Analyse!$E$104="X",INDIRECT("'DATA - økonomi'!AL"&amp;4+15*$A69+4*$A69+2),0)+IF(Analyse!$E$105="X",INDIRECT("'DATA - økonomi'!AL"&amp;4+15*$A69+4*$A69+3),0)+IF(Analyse!$E$106="X",INDIRECT("'DATA - økonomi'!AL"&amp;4+15*$A69+4*$A69+4),0)+IF(Analyse!$E$107="X",INDIRECT("'DATA - økonomi'!AL"&amp;4+15*$A69+4*$A69+5),0)+IF(Analyse!$E$108="X",INDIRECT("'DATA - økonomi'!AL"&amp;4+15*$A69+4*$A69+6),0)+IF(Analyse!$E$109="X",INDIRECT("'DATA - økonomi'!AL"&amp;4+15*$A69+4*$A69+7),0)+IF(Analyse!$E$110="X",INDIRECT("'DATA - økonomi'!AL"&amp;4+15*$A69+4*$A69+8),0)+IF(Analyse!$E$111="X",INDIRECT("'DATA - økonomi'!AL"&amp;4+15*$A69+4*$A69+9),0)+IF(Analyse!$E$112="X",INDIRECT("'DATA - økonomi'!AL"&amp;4+15*$A69+4*$A69+10),0)+IF(Analyse!$E$115="X",INDIRECT("'DATA - økonomi'!AL"&amp;4+15*$A69+4*$A69+11),0)+IF(Analyse!$E$116="X",INDIRECT("'DATA - økonomi'!AL"&amp;4+15*$A69+4*$A69+12),0)+IF(Analyse!$E$117="X",INDIRECT("'DATA - økonomi'!AL"&amp;4+15*$A69+4*$A69+13),0)+IF(Analyse!$E$129="X",INDIRECT("'DATA - økonomi'!AL"&amp;4+15*$A69+4*$A69+14),0)</f>
        <v>0</v>
      </c>
      <c r="AM69" s="36"/>
      <c r="AN69" s="41" t="s">
        <v>77</v>
      </c>
      <c r="AO69" s="42">
        <f t="shared" ca="1" si="20"/>
        <v>19536.104000000003</v>
      </c>
      <c r="AP69" s="42">
        <f t="shared" ca="1" si="21"/>
        <v>19390.264000000003</v>
      </c>
      <c r="AQ69" s="42">
        <f t="shared" ca="1" si="22"/>
        <v>19536.104000000003</v>
      </c>
      <c r="AR69" s="42">
        <f t="shared" ca="1" si="23"/>
        <v>19390.264000000003</v>
      </c>
      <c r="AS69" s="42">
        <f t="shared" ca="1" si="24"/>
        <v>19174.355</v>
      </c>
      <c r="AT69" s="42">
        <f t="shared" ca="1" si="25"/>
        <v>19098.912</v>
      </c>
      <c r="AU69" s="42">
        <f t="shared" ca="1" si="26"/>
        <v>19021.248</v>
      </c>
      <c r="AV69" s="42">
        <f t="shared" ca="1" si="27"/>
        <v>18923.476000000002</v>
      </c>
      <c r="AW69" s="42">
        <f t="shared" ca="1" si="28"/>
        <v>18813.295999999998</v>
      </c>
      <c r="AX69" s="42">
        <f t="shared" ca="1" si="29"/>
        <v>18554.790999999997</v>
      </c>
      <c r="AY69" s="36"/>
    </row>
    <row r="70" spans="1:51" x14ac:dyDescent="0.25">
      <c r="A70" s="38">
        <v>66</v>
      </c>
      <c r="B70" s="41" t="s">
        <v>78</v>
      </c>
      <c r="C70" s="42">
        <f ca="1">IF(Analyse!$E$3="X",INDIRECT("'DATA - økonomi'!C"&amp;4+15*$A70+4*$A70+0),0)+IF(Analyse!$E$4="X",INDIRECT("'DATA - økonomi'!C"&amp;4+15*$A70+4*$A70+1),0)+IF(Analyse!$E$104="X",INDIRECT("'DATA - økonomi'!C"&amp;4+15*$A70+4*$A70+2),0)+IF(Analyse!$E$105="X",INDIRECT("'DATA - økonomi'!C"&amp;4+15*$A70+4*$A70+3),0)+IF(Analyse!$E$106="X",INDIRECT("'DATA - økonomi'!C"&amp;4+15*$A70+4*$A70+4),0)+IF(Analyse!$E$107="X",INDIRECT("'DATA - økonomi'!C"&amp;4+15*$A70+4*$A70+5),0)+IF(Analyse!$E$108="X",INDIRECT("'DATA - økonomi'!C"&amp;4+15*$A70+4*$A70+6),0)+IF(Analyse!$E$109="X",INDIRECT("'DATA - økonomi'!C"&amp;4+15*$A70+4*$A70+7),0)+IF(Analyse!$E$110="X",INDIRECT("'DATA - økonomi'!C"&amp;4+15*$A70+4*$A70+8),0)+IF(Analyse!$E$111="X",INDIRECT("'DATA - økonomi'!C"&amp;4+15*$A70+4*$A70+9),0)+IF(Analyse!$E$112="X",INDIRECT("'DATA - økonomi'!C"&amp;4+15*$A70+4*$A70+10),0)+IF(Analyse!$E$115="X",INDIRECT("'DATA - økonomi'!C"&amp;4+15*$A70+4*$A70+11),0)+IF(Analyse!$E$116="X",INDIRECT("'DATA - økonomi'!C"&amp;4+15*$A70+4*$A70+12),0)+IF(Analyse!$E$117="X",INDIRECT("'DATA - økonomi'!C"&amp;4+15*$A70+4*$A70+13),0)+IF(Analyse!$E$129="X",INDIRECT("'DATA - økonomi'!C"&amp;4+15*$A70+4*$A70+14),0)</f>
        <v>0</v>
      </c>
      <c r="D70" s="42">
        <f ca="1">IF(Analyse!$E$3="X",INDIRECT("'DATA - økonomi'!D"&amp;4+15*$A70+4*$A70+0),0)+IF(Analyse!$E$4="X",INDIRECT("'DATA - økonomi'!D"&amp;4+15*$A70+4*$A70+1),0)+IF(Analyse!$E$104="X",INDIRECT("'DATA - økonomi'!D"&amp;4+15*$A70+4*$A70+2),0)+IF(Analyse!$E$105="X",INDIRECT("'DATA - økonomi'!D"&amp;4+15*$A70+4*$A70+3),0)+IF(Analyse!$E$106="X",INDIRECT("'DATA - økonomi'!D"&amp;4+15*$A70+4*$A70+4),0)+IF(Analyse!$E$107="X",INDIRECT("'DATA - økonomi'!D"&amp;4+15*$A70+4*$A70+5),0)+IF(Analyse!$E$108="X",INDIRECT("'DATA - økonomi'!D"&amp;4+15*$A70+4*$A70+6),0)+IF(Analyse!$E$109="X",INDIRECT("'DATA - økonomi'!D"&amp;4+15*$A70+4*$A70+7),0)+IF(Analyse!$E$110="X",INDIRECT("'DATA - økonomi'!D"&amp;4+15*$A70+4*$A70+8),0)+IF(Analyse!$E$111="X",INDIRECT("'DATA - økonomi'!D"&amp;4+15*$A70+4*$A70+9),0)+IF(Analyse!$E$112="X",INDIRECT("'DATA - økonomi'!D"&amp;4+15*$A70+4*$A70+10),0)+IF(Analyse!$E$115="X",INDIRECT("'DATA - økonomi'!D"&amp;4+15*$A70+4*$A70+11),0)+IF(Analyse!$E$116="X",INDIRECT("'DATA - økonomi'!D"&amp;4+15*$A70+4*$A70+12),0)+IF(Analyse!$E$117="X",INDIRECT("'DATA - økonomi'!D"&amp;4+15*$A70+4*$A70+13),0)+IF(Analyse!$E$129="X",INDIRECT("'DATA - økonomi'!D"&amp;4+15*$A70+4*$A70+14),0)</f>
        <v>0</v>
      </c>
      <c r="E70" s="42">
        <f ca="1">IF(Analyse!$E$3="X",INDIRECT("'DATA - økonomi'!E"&amp;4+15*$A70+4*$A70+0),0)+IF(Analyse!$E$4="X",INDIRECT("'DATA - økonomi'!E"&amp;4+15*$A70+4*$A70+1),0)+IF(Analyse!$E$104="X",INDIRECT("'DATA - økonomi'!E"&amp;4+15*$A70+4*$A70+2),0)+IF(Analyse!$E$105="X",INDIRECT("'DATA - økonomi'!E"&amp;4+15*$A70+4*$A70+3),0)+IF(Analyse!$E$106="X",INDIRECT("'DATA - økonomi'!E"&amp;4+15*$A70+4*$A70+4),0)+IF(Analyse!$E$107="X",INDIRECT("'DATA - økonomi'!E"&amp;4+15*$A70+4*$A70+5),0)+IF(Analyse!$E$108="X",INDIRECT("'DATA - økonomi'!E"&amp;4+15*$A70+4*$A70+6),0)+IF(Analyse!$E$109="X",INDIRECT("'DATA - økonomi'!E"&amp;4+15*$A70+4*$A70+7),0)+IF(Analyse!$E$110="X",INDIRECT("'DATA - økonomi'!E"&amp;4+15*$A70+4*$A70+8),0)+IF(Analyse!$E$111="X",INDIRECT("'DATA - økonomi'!E"&amp;4+15*$A70+4*$A70+9),0)+IF(Analyse!$E$112="X",INDIRECT("'DATA - økonomi'!E"&amp;4+15*$A70+4*$A70+10),0)+IF(Analyse!$E$115="X",INDIRECT("'DATA - økonomi'!E"&amp;4+15*$A70+4*$A70+11),0)+IF(Analyse!$E$116="X",INDIRECT("'DATA - økonomi'!E"&amp;4+15*$A70+4*$A70+12),0)+IF(Analyse!$E$117="X",INDIRECT("'DATA - økonomi'!E"&amp;4+15*$A70+4*$A70+13),0)+IF(Analyse!$E$129="X",INDIRECT("'DATA - økonomi'!E"&amp;4+15*$A70+4*$A70+14),0)</f>
        <v>0</v>
      </c>
      <c r="F70" s="42">
        <f ca="1">IF(Analyse!$E$3="X",INDIRECT("'DATA - økonomi'!F"&amp;4+15*$A70+4*$A70+0),0)+IF(Analyse!$E$4="X",INDIRECT("'DATA - økonomi'!F"&amp;4+15*$A70+4*$A70+1),0)+IF(Analyse!$E$104="X",INDIRECT("'DATA - økonomi'!F"&amp;4+15*$A70+4*$A70+2),0)+IF(Analyse!$E$105="X",INDIRECT("'DATA - økonomi'!F"&amp;4+15*$A70+4*$A70+3),0)+IF(Analyse!$E$106="X",INDIRECT("'DATA - økonomi'!F"&amp;4+15*$A70+4*$A70+4),0)+IF(Analyse!$E$107="X",INDIRECT("'DATA - økonomi'!F"&amp;4+15*$A70+4*$A70+5),0)+IF(Analyse!$E$108="X",INDIRECT("'DATA - økonomi'!F"&amp;4+15*$A70+4*$A70+6),0)+IF(Analyse!$E$109="X",INDIRECT("'DATA - økonomi'!F"&amp;4+15*$A70+4*$A70+7),0)+IF(Analyse!$E$110="X",INDIRECT("'DATA - økonomi'!F"&amp;4+15*$A70+4*$A70+8),0)+IF(Analyse!$E$111="X",INDIRECT("'DATA - økonomi'!F"&amp;4+15*$A70+4*$A70+9),0)+IF(Analyse!$E$112="X",INDIRECT("'DATA - økonomi'!F"&amp;4+15*$A70+4*$A70+10),0)+IF(Analyse!$E$115="X",INDIRECT("'DATA - økonomi'!F"&amp;4+15*$A70+4*$A70+11),0)+IF(Analyse!$E$116="X",INDIRECT("'DATA - økonomi'!F"&amp;4+15*$A70+4*$A70+12),0)+IF(Analyse!$E$117="X",INDIRECT("'DATA - økonomi'!F"&amp;4+15*$A70+4*$A70+13),0)+IF(Analyse!$E$129="X",INDIRECT("'DATA - økonomi'!F"&amp;4+15*$A70+4*$A70+14),0)</f>
        <v>0</v>
      </c>
      <c r="G70" s="42">
        <f ca="1">IF(Analyse!$E$3="X",INDIRECT("'DATA - økonomi'!G"&amp;4+15*$A70+4*$A70+0),0)+IF(Analyse!$E$4="X",INDIRECT("'DATA - økonomi'!G"&amp;4+15*$A70+4*$A70+1),0)+IF(Analyse!$E$104="X",INDIRECT("'DATA - økonomi'!G"&amp;4+15*$A70+4*$A70+2),0)+IF(Analyse!$E$105="X",INDIRECT("'DATA - økonomi'!G"&amp;4+15*$A70+4*$A70+3),0)+IF(Analyse!$E$106="X",INDIRECT("'DATA - økonomi'!G"&amp;4+15*$A70+4*$A70+4),0)+IF(Analyse!$E$107="X",INDIRECT("'DATA - økonomi'!G"&amp;4+15*$A70+4*$A70+5),0)+IF(Analyse!$E$108="X",INDIRECT("'DATA - økonomi'!G"&amp;4+15*$A70+4*$A70+6),0)+IF(Analyse!$E$109="X",INDIRECT("'DATA - økonomi'!G"&amp;4+15*$A70+4*$A70+7),0)+IF(Analyse!$E$110="X",INDIRECT("'DATA - økonomi'!G"&amp;4+15*$A70+4*$A70+8),0)+IF(Analyse!$E$111="X",INDIRECT("'DATA - økonomi'!G"&amp;4+15*$A70+4*$A70+9),0)+IF(Analyse!$E$112="X",INDIRECT("'DATA - økonomi'!G"&amp;4+15*$A70+4*$A70+10),0)+IF(Analyse!$E$115="X",INDIRECT("'DATA - økonomi'!G"&amp;4+15*$A70+4*$A70+11),0)+IF(Analyse!$E$116="X",INDIRECT("'DATA - økonomi'!G"&amp;4+15*$A70+4*$A70+12),0)+IF(Analyse!$E$117="X",INDIRECT("'DATA - økonomi'!G"&amp;4+15*$A70+4*$A70+13),0)+IF(Analyse!$E$129="X",INDIRECT("'DATA - økonomi'!G"&amp;4+15*$A70+4*$A70+14),0)</f>
        <v>0</v>
      </c>
      <c r="H70" s="42">
        <f ca="1">IF(Analyse!$E$3="X",INDIRECT("'DATA - økonomi'!H"&amp;4+15*$A70+4*$A70+0),0)+IF(Analyse!$E$4="X",INDIRECT("'DATA - økonomi'!H"&amp;4+15*$A70+4*$A70+1),0)+IF(Analyse!$E$104="X",INDIRECT("'DATA - økonomi'!H"&amp;4+15*$A70+4*$A70+2),0)+IF(Analyse!$E$105="X",INDIRECT("'DATA - økonomi'!H"&amp;4+15*$A70+4*$A70+3),0)+IF(Analyse!$E$106="X",INDIRECT("'DATA - økonomi'!H"&amp;4+15*$A70+4*$A70+4),0)+IF(Analyse!$E$107="X",INDIRECT("'DATA - økonomi'!H"&amp;4+15*$A70+4*$A70+5),0)+IF(Analyse!$E$108="X",INDIRECT("'DATA - økonomi'!H"&amp;4+15*$A70+4*$A70+6),0)+IF(Analyse!$E$109="X",INDIRECT("'DATA - økonomi'!H"&amp;4+15*$A70+4*$A70+7),0)+IF(Analyse!$E$110="X",INDIRECT("'DATA - økonomi'!H"&amp;4+15*$A70+4*$A70+8),0)+IF(Analyse!$E$111="X",INDIRECT("'DATA - økonomi'!H"&amp;4+15*$A70+4*$A70+9),0)+IF(Analyse!$E$112="X",INDIRECT("'DATA - økonomi'!H"&amp;4+15*$A70+4*$A70+10),0)+IF(Analyse!$E$115="X",INDIRECT("'DATA - økonomi'!H"&amp;4+15*$A70+4*$A70+11),0)+IF(Analyse!$E$116="X",INDIRECT("'DATA - økonomi'!H"&amp;4+15*$A70+4*$A70+12),0)+IF(Analyse!$E$117="X",INDIRECT("'DATA - økonomi'!H"&amp;4+15*$A70+4*$A70+13),0)+IF(Analyse!$E$129="X",INDIRECT("'DATA - økonomi'!H"&amp;4+15*$A70+4*$A70+14),0)</f>
        <v>0</v>
      </c>
      <c r="I70" s="42">
        <f ca="1">IF(Analyse!$E$3="X",INDIRECT("'DATA - økonomi'!I"&amp;4+15*$A70+4*$A70+0),0)+IF(Analyse!$E$4="X",INDIRECT("'DATA - økonomi'!I"&amp;4+15*$A70+4*$A70+1),0)+IF(Analyse!$E$104="X",INDIRECT("'DATA - økonomi'!I"&amp;4+15*$A70+4*$A70+2),0)+IF(Analyse!$E$105="X",INDIRECT("'DATA - økonomi'!I"&amp;4+15*$A70+4*$A70+3),0)+IF(Analyse!$E$106="X",INDIRECT("'DATA - økonomi'!I"&amp;4+15*$A70+4*$A70+4),0)+IF(Analyse!$E$107="X",INDIRECT("'DATA - økonomi'!I"&amp;4+15*$A70+4*$A70+5),0)+IF(Analyse!$E$108="X",INDIRECT("'DATA - økonomi'!I"&amp;4+15*$A70+4*$A70+6),0)+IF(Analyse!$E$109="X",INDIRECT("'DATA - økonomi'!I"&amp;4+15*$A70+4*$A70+7),0)+IF(Analyse!$E$110="X",INDIRECT("'DATA - økonomi'!I"&amp;4+15*$A70+4*$A70+8),0)+IF(Analyse!$E$111="X",INDIRECT("'DATA - økonomi'!I"&amp;4+15*$A70+4*$A70+9),0)+IF(Analyse!$E$112="X",INDIRECT("'DATA - økonomi'!I"&amp;4+15*$A70+4*$A70+10),0)+IF(Analyse!$E$115="X",INDIRECT("'DATA - økonomi'!I"&amp;4+15*$A70+4*$A70+11),0)+IF(Analyse!$E$116="X",INDIRECT("'DATA - økonomi'!I"&amp;4+15*$A70+4*$A70+12),0)+IF(Analyse!$E$117="X",INDIRECT("'DATA - økonomi'!I"&amp;4+15*$A70+4*$A70+13),0)+IF(Analyse!$E$129="X",INDIRECT("'DATA - økonomi'!I"&amp;4+15*$A70+4*$A70+14),0)</f>
        <v>0</v>
      </c>
      <c r="J70" s="42">
        <f ca="1">IF(Analyse!$E$3="X",INDIRECT("'DATA - økonomi'!J"&amp;4+15*$A70+4*$A70+0),0)+IF(Analyse!$E$4="X",INDIRECT("'DATA - økonomi'!J"&amp;4+15*$A70+4*$A70+1),0)+IF(Analyse!$E$104="X",INDIRECT("'DATA - økonomi'!J"&amp;4+15*$A70+4*$A70+2),0)+IF(Analyse!$E$105="X",INDIRECT("'DATA - økonomi'!J"&amp;4+15*$A70+4*$A70+3),0)+IF(Analyse!$E$106="X",INDIRECT("'DATA - økonomi'!J"&amp;4+15*$A70+4*$A70+4),0)+IF(Analyse!$E$107="X",INDIRECT("'DATA - økonomi'!J"&amp;4+15*$A70+4*$A70+5),0)+IF(Analyse!$E$108="X",INDIRECT("'DATA - økonomi'!J"&amp;4+15*$A70+4*$A70+6),0)+IF(Analyse!$E$109="X",INDIRECT("'DATA - økonomi'!J"&amp;4+15*$A70+4*$A70+7),0)+IF(Analyse!$E$110="X",INDIRECT("'DATA - økonomi'!J"&amp;4+15*$A70+4*$A70+8),0)+IF(Analyse!$E$111="X",INDIRECT("'DATA - økonomi'!J"&amp;4+15*$A70+4*$A70+9),0)+IF(Analyse!$E$112="X",INDIRECT("'DATA - økonomi'!J"&amp;4+15*$A70+4*$A70+10),0)+IF(Analyse!$E$115="X",INDIRECT("'DATA - økonomi'!J"&amp;4+15*$A70+4*$A70+11),0)+IF(Analyse!$E$116="X",INDIRECT("'DATA - økonomi'!J"&amp;4+15*$A70+4*$A70+12),0)+IF(Analyse!$E$117="X",INDIRECT("'DATA - økonomi'!J"&amp;4+15*$A70+4*$A70+13),0)+IF(Analyse!$E$129="X",INDIRECT("'DATA - økonomi'!J"&amp;4+15*$A70+4*$A70+14),0)</f>
        <v>0</v>
      </c>
      <c r="K70" s="42">
        <f ca="1">IF(Analyse!$E$3="X",INDIRECT("'DATA - økonomi'!K"&amp;4+15*$A70+4*$A70+0),0)+IF(Analyse!$E$4="X",INDIRECT("'DATA - økonomi'!K"&amp;4+15*$A70+4*$A70+1),0)+IF(Analyse!$E$104="X",INDIRECT("'DATA - økonomi'!K"&amp;4+15*$A70+4*$A70+2),0)+IF(Analyse!$E$105="X",INDIRECT("'DATA - økonomi'!K"&amp;4+15*$A70+4*$A70+3),0)+IF(Analyse!$E$106="X",INDIRECT("'DATA - økonomi'!K"&amp;4+15*$A70+4*$A70+4),0)+IF(Analyse!$E$107="X",INDIRECT("'DATA - økonomi'!K"&amp;4+15*$A70+4*$A70+5),0)+IF(Analyse!$E$108="X",INDIRECT("'DATA - økonomi'!K"&amp;4+15*$A70+4*$A70+6),0)+IF(Analyse!$E$109="X",INDIRECT("'DATA - økonomi'!K"&amp;4+15*$A70+4*$A70+7),0)+IF(Analyse!$E$110="X",INDIRECT("'DATA - økonomi'!K"&amp;4+15*$A70+4*$A70+8),0)+IF(Analyse!$E$111="X",INDIRECT("'DATA - økonomi'!K"&amp;4+15*$A70+4*$A70+9),0)+IF(Analyse!$E$112="X",INDIRECT("'DATA - økonomi'!K"&amp;4+15*$A70+4*$A70+10),0)+IF(Analyse!$E$115="X",INDIRECT("'DATA - økonomi'!K"&amp;4+15*$A70+4*$A70+11),0)+IF(Analyse!$E$116="X",INDIRECT("'DATA - økonomi'!K"&amp;4+15*$A70+4*$A70+12),0)+IF(Analyse!$E$117="X",INDIRECT("'DATA - økonomi'!K"&amp;4+15*$A70+4*$A70+13),0)+IF(Analyse!$E$129="X",INDIRECT("'DATA - økonomi'!K"&amp;4+15*$A70+4*$A70+14),0)</f>
        <v>0</v>
      </c>
      <c r="L70" s="42">
        <f ca="1">IF(Analyse!$E$3="X",INDIRECT("'DATA - økonomi'!L"&amp;4+15*$A70+4*$A70+0),0)+IF(Analyse!$E$4="X",INDIRECT("'DATA - økonomi'!L"&amp;4+15*$A70+4*$A70+1),0)+IF(Analyse!$E$104="X",INDIRECT("'DATA - økonomi'!L"&amp;4+15*$A70+4*$A70+2),0)+IF(Analyse!$E$105="X",INDIRECT("'DATA - økonomi'!L"&amp;4+15*$A70+4*$A70+3),0)+IF(Analyse!$E$106="X",INDIRECT("'DATA - økonomi'!L"&amp;4+15*$A70+4*$A70+4),0)+IF(Analyse!$E$107="X",INDIRECT("'DATA - økonomi'!L"&amp;4+15*$A70+4*$A70+5),0)+IF(Analyse!$E$108="X",INDIRECT("'DATA - økonomi'!L"&amp;4+15*$A70+4*$A70+6),0)+IF(Analyse!$E$109="X",INDIRECT("'DATA - økonomi'!L"&amp;4+15*$A70+4*$A70+7),0)+IF(Analyse!$E$110="X",INDIRECT("'DATA - økonomi'!L"&amp;4+15*$A70+4*$A70+8),0)+IF(Analyse!$E$111="X",INDIRECT("'DATA - økonomi'!L"&amp;4+15*$A70+4*$A70+9),0)+IF(Analyse!$E$112="X",INDIRECT("'DATA - økonomi'!L"&amp;4+15*$A70+4*$A70+10),0)+IF(Analyse!$E$115="X",INDIRECT("'DATA - økonomi'!L"&amp;4+15*$A70+4*$A70+11),0)+IF(Analyse!$E$116="X",INDIRECT("'DATA - økonomi'!L"&amp;4+15*$A70+4*$A70+12),0)+IF(Analyse!$E$117="X",INDIRECT("'DATA - økonomi'!L"&amp;4+15*$A70+4*$A70+13),0)+IF(Analyse!$E$129="X",INDIRECT("'DATA - økonomi'!L"&amp;4+15*$A70+4*$A70+14),0)</f>
        <v>0</v>
      </c>
      <c r="M70" s="42">
        <f ca="1">IF(Analyse!$E$3="X",INDIRECT("'DATA - økonomi'!M"&amp;4+15*$A70+4*$A70+0),0)+IF(Analyse!$E$4="X",INDIRECT("'DATA - økonomi'!M"&amp;4+15*$A70+4*$A70+1),0)+IF(Analyse!$E$104="X",INDIRECT("'DATA - økonomi'!M"&amp;4+15*$A70+4*$A70+2),0)+IF(Analyse!$E$105="X",INDIRECT("'DATA - økonomi'!M"&amp;4+15*$A70+4*$A70+3),0)+IF(Analyse!$E$106="X",INDIRECT("'DATA - økonomi'!M"&amp;4+15*$A70+4*$A70+4),0)+IF(Analyse!$E$107="X",INDIRECT("'DATA - økonomi'!M"&amp;4+15*$A70+4*$A70+5),0)+IF(Analyse!$E$108="X",INDIRECT("'DATA - økonomi'!M"&amp;4+15*$A70+4*$A70+6),0)+IF(Analyse!$E$109="X",INDIRECT("'DATA - økonomi'!M"&amp;4+15*$A70+4*$A70+7),0)+IF(Analyse!$E$110="X",INDIRECT("'DATA - økonomi'!M"&amp;4+15*$A70+4*$A70+8),0)+IF(Analyse!$E$111="X",INDIRECT("'DATA - økonomi'!M"&amp;4+15*$A70+4*$A70+9),0)+IF(Analyse!$E$112="X",INDIRECT("'DATA - økonomi'!M"&amp;4+15*$A70+4*$A70+10),0)+IF(Analyse!$E$115="X",INDIRECT("'DATA - økonomi'!M"&amp;4+15*$A70+4*$A70+11),0)+IF(Analyse!$E$116="X",INDIRECT("'DATA - økonomi'!M"&amp;4+15*$A70+4*$A70+12),0)+IF(Analyse!$E$117="X",INDIRECT("'DATA - økonomi'!M"&amp;4+15*$A70+4*$A70+13),0)+IF(Analyse!$E$129="X",INDIRECT("'DATA - økonomi'!M"&amp;4+15*$A70+4*$A70+14),0)</f>
        <v>0</v>
      </c>
      <c r="N70" s="38"/>
      <c r="O70" s="41" t="s">
        <v>78</v>
      </c>
      <c r="P70" s="42">
        <f ca="1">IF(Analyse!$E$3="X",INDIRECT("'DATA - økonomi'!P"&amp;4+15*$A70+4*$A70+0),0)+IF(Analyse!$E$4="X",INDIRECT("'DATA - økonomi'!P"&amp;4+15*$A70+4*$A70+1),0)+IF(Analyse!$E$104="X",INDIRECT("'DATA - økonomi'!P"&amp;4+15*$A70+4*$A70+2),0)+IF(Analyse!$E$105="X",INDIRECT("'DATA - økonomi'!P"&amp;4+15*$A70+4*$A70+3),0)+IF(Analyse!$E$106="X",INDIRECT("'DATA - økonomi'!P"&amp;4+15*$A70+4*$A70+4),0)+IF(Analyse!$E$107="X",INDIRECT("'DATA - økonomi'!P"&amp;4+15*$A70+4*$A70+5),0)+IF(Analyse!$E$108="X",INDIRECT("'DATA - økonomi'!P"&amp;4+15*$A70+4*$A70+6),0)+IF(Analyse!$E$109="X",INDIRECT("'DATA - økonomi'!P"&amp;4+15*$A70+4*$A70+7),0)+IF(Analyse!$E$110="X",INDIRECT("'DATA - økonomi'!P"&amp;4+15*$A70+4*$A70+8),0)+IF(Analyse!$E$111="X",INDIRECT("'DATA - økonomi'!P"&amp;4+15*$A70+4*$A70+9),0)+IF(Analyse!$E$112="X",INDIRECT("'DATA - økonomi'!P"&amp;4+15*$A70+4*$A70+10),0)+IF(Analyse!$E$115="X",INDIRECT("'DATA - økonomi'!P"&amp;4+15*$A70+4*$A70+11),0)+IF(Analyse!$E$116="X",INDIRECT("'DATA - økonomi'!P"&amp;4+15*$A70+4*$A70+12),0)+IF(Analyse!$E$117="X",INDIRECT("'DATA - økonomi'!P"&amp;4+15*$A70+4*$A70+13),0)+IF(Analyse!$E$129="X",INDIRECT("'DATA - økonomi'!P"&amp;4+15*$A70+4*$A70+14),0)</f>
        <v>0</v>
      </c>
      <c r="Q70" s="42">
        <f ca="1">IF(Analyse!$E$3="X",INDIRECT("'DATA - økonomi'!Q"&amp;4+15*$A70+4*$A70+0),0)+IF(Analyse!$E$4="X",INDIRECT("'DATA - økonomi'!Q"&amp;4+15*$A70+4*$A70+1),0)+IF(Analyse!$E$104="X",INDIRECT("'DATA - økonomi'!Q"&amp;4+15*$A70+4*$A70+2),0)+IF(Analyse!$E$105="X",INDIRECT("'DATA - økonomi'!Q"&amp;4+15*$A70+4*$A70+3),0)+IF(Analyse!$E$106="X",INDIRECT("'DATA - økonomi'!Q"&amp;4+15*$A70+4*$A70+4),0)+IF(Analyse!$E$107="X",INDIRECT("'DATA - økonomi'!Q"&amp;4+15*$A70+4*$A70+5),0)+IF(Analyse!$E$108="X",INDIRECT("'DATA - økonomi'!Q"&amp;4+15*$A70+4*$A70+6),0)+IF(Analyse!$E$109="X",INDIRECT("'DATA - økonomi'!Q"&amp;4+15*$A70+4*$A70+7),0)+IF(Analyse!$E$110="X",INDIRECT("'DATA - økonomi'!Q"&amp;4+15*$A70+4*$A70+8),0)+IF(Analyse!$E$111="X",INDIRECT("'DATA - økonomi'!Q"&amp;4+15*$A70+4*$A70+9),0)+IF(Analyse!$E$112="X",INDIRECT("'DATA - økonomi'!Q"&amp;4+15*$A70+4*$A70+10),0)+IF(Analyse!$E$115="X",INDIRECT("'DATA - økonomi'!Q"&amp;4+15*$A70+4*$A70+11),0)+IF(Analyse!$E$116="X",INDIRECT("'DATA - økonomi'!Q"&amp;4+15*$A70+4*$A70+12),0)+IF(Analyse!$E$117="X",INDIRECT("'DATA - økonomi'!Q"&amp;4+15*$A70+4*$A70+13),0)+IF(Analyse!$E$129="X",INDIRECT("'DATA - økonomi'!Q"&amp;4+15*$A70+4*$A70+14),0)</f>
        <v>0</v>
      </c>
      <c r="R70" s="42">
        <f ca="1">IF(Analyse!$E$3="X",INDIRECT("'DATA - økonomi'!R"&amp;4+15*$A70+4*$A70+0),0)+IF(Analyse!$E$4="X",INDIRECT("'DATA - økonomi'!R"&amp;4+15*$A70+4*$A70+1),0)+IF(Analyse!$E$104="X",INDIRECT("'DATA - økonomi'!R"&amp;4+15*$A70+4*$A70+2),0)+IF(Analyse!$E$105="X",INDIRECT("'DATA - økonomi'!R"&amp;4+15*$A70+4*$A70+3),0)+IF(Analyse!$E$106="X",INDIRECT("'DATA - økonomi'!R"&amp;4+15*$A70+4*$A70+4),0)+IF(Analyse!$E$107="X",INDIRECT("'DATA - økonomi'!R"&amp;4+15*$A70+4*$A70+5),0)+IF(Analyse!$E$108="X",INDIRECT("'DATA - økonomi'!R"&amp;4+15*$A70+4*$A70+6),0)+IF(Analyse!$E$109="X",INDIRECT("'DATA - økonomi'!R"&amp;4+15*$A70+4*$A70+7),0)+IF(Analyse!$E$110="X",INDIRECT("'DATA - økonomi'!R"&amp;4+15*$A70+4*$A70+8),0)+IF(Analyse!$E$111="X",INDIRECT("'DATA - økonomi'!R"&amp;4+15*$A70+4*$A70+9),0)+IF(Analyse!$E$112="X",INDIRECT("'DATA - økonomi'!R"&amp;4+15*$A70+4*$A70+10),0)+IF(Analyse!$E$115="X",INDIRECT("'DATA - økonomi'!R"&amp;4+15*$A70+4*$A70+11),0)+IF(Analyse!$E$116="X",INDIRECT("'DATA - økonomi'!R"&amp;4+15*$A70+4*$A70+12),0)+IF(Analyse!$E$117="X",INDIRECT("'DATA - økonomi'!R"&amp;4+15*$A70+4*$A70+13),0)+IF(Analyse!$E$129="X",INDIRECT("'DATA - økonomi'!R"&amp;4+15*$A70+4*$A70+14),0)</f>
        <v>0</v>
      </c>
      <c r="S70" s="42">
        <f ca="1">IF(Analyse!$E$3="X",INDIRECT("'DATA - økonomi'!S"&amp;4+15*$A70+4*$A70+0),0)+IF(Analyse!$E$4="X",INDIRECT("'DATA - økonomi'!S"&amp;4+15*$A70+4*$A70+1),0)+IF(Analyse!$E$104="X",INDIRECT("'DATA - økonomi'!S"&amp;4+15*$A70+4*$A70+2),0)+IF(Analyse!$E$105="X",INDIRECT("'DATA - økonomi'!S"&amp;4+15*$A70+4*$A70+3),0)+IF(Analyse!$E$106="X",INDIRECT("'DATA - økonomi'!S"&amp;4+15*$A70+4*$A70+4),0)+IF(Analyse!$E$107="X",INDIRECT("'DATA - økonomi'!S"&amp;4+15*$A70+4*$A70+5),0)+IF(Analyse!$E$108="X",INDIRECT("'DATA - økonomi'!S"&amp;4+15*$A70+4*$A70+6),0)+IF(Analyse!$E$109="X",INDIRECT("'DATA - økonomi'!S"&amp;4+15*$A70+4*$A70+7),0)+IF(Analyse!$E$110="X",INDIRECT("'DATA - økonomi'!S"&amp;4+15*$A70+4*$A70+8),0)+IF(Analyse!$E$111="X",INDIRECT("'DATA - økonomi'!S"&amp;4+15*$A70+4*$A70+9),0)+IF(Analyse!$E$112="X",INDIRECT("'DATA - økonomi'!S"&amp;4+15*$A70+4*$A70+10),0)+IF(Analyse!$E$115="X",INDIRECT("'DATA - økonomi'!S"&amp;4+15*$A70+4*$A70+11),0)+IF(Analyse!$E$116="X",INDIRECT("'DATA - økonomi'!S"&amp;4+15*$A70+4*$A70+12),0)+IF(Analyse!$E$117="X",INDIRECT("'DATA - økonomi'!S"&amp;4+15*$A70+4*$A70+13),0)+IF(Analyse!$E$129="X",INDIRECT("'DATA - økonomi'!S"&amp;4+15*$A70+4*$A70+14),0)</f>
        <v>0</v>
      </c>
      <c r="T70" s="42">
        <f ca="1">IF(Analyse!$E$3="X",INDIRECT("'DATA - økonomi'!T"&amp;4+15*$A70+4*$A70+0),0)+IF(Analyse!$E$4="X",INDIRECT("'DATA - økonomi'!T"&amp;4+15*$A70+4*$A70+1),0)+IF(Analyse!$E$104="X",INDIRECT("'DATA - økonomi'!T"&amp;4+15*$A70+4*$A70+2),0)+IF(Analyse!$E$105="X",INDIRECT("'DATA - økonomi'!T"&amp;4+15*$A70+4*$A70+3),0)+IF(Analyse!$E$106="X",INDIRECT("'DATA - økonomi'!T"&amp;4+15*$A70+4*$A70+4),0)+IF(Analyse!$E$107="X",INDIRECT("'DATA - økonomi'!T"&amp;4+15*$A70+4*$A70+5),0)+IF(Analyse!$E$108="X",INDIRECT("'DATA - økonomi'!T"&amp;4+15*$A70+4*$A70+6),0)+IF(Analyse!$E$109="X",INDIRECT("'DATA - økonomi'!T"&amp;4+15*$A70+4*$A70+7),0)+IF(Analyse!$E$110="X",INDIRECT("'DATA - økonomi'!T"&amp;4+15*$A70+4*$A70+8),0)+IF(Analyse!$E$111="X",INDIRECT("'DATA - økonomi'!T"&amp;4+15*$A70+4*$A70+9),0)+IF(Analyse!$E$112="X",INDIRECT("'DATA - økonomi'!T"&amp;4+15*$A70+4*$A70+10),0)+IF(Analyse!$E$115="X",INDIRECT("'DATA - økonomi'!T"&amp;4+15*$A70+4*$A70+11),0)+IF(Analyse!$E$116="X",INDIRECT("'DATA - økonomi'!T"&amp;4+15*$A70+4*$A70+12),0)+IF(Analyse!$E$117="X",INDIRECT("'DATA - økonomi'!T"&amp;4+15*$A70+4*$A70+13),0)+IF(Analyse!$E$129="X",INDIRECT("'DATA - økonomi'!T"&amp;4+15*$A70+4*$A70+14),0)</f>
        <v>0</v>
      </c>
      <c r="U70" s="42">
        <f ca="1">IF(Analyse!$E$3="X",INDIRECT("'DATA - økonomi'!U"&amp;4+15*$A70+4*$A70+0),0)+IF(Analyse!$E$4="X",INDIRECT("'DATA - økonomi'!U"&amp;4+15*$A70+4*$A70+1),0)+IF(Analyse!$E$104="X",INDIRECT("'DATA - økonomi'!U"&amp;4+15*$A70+4*$A70+2),0)+IF(Analyse!$E$105="X",INDIRECT("'DATA - økonomi'!U"&amp;4+15*$A70+4*$A70+3),0)+IF(Analyse!$E$106="X",INDIRECT("'DATA - økonomi'!U"&amp;4+15*$A70+4*$A70+4),0)+IF(Analyse!$E$107="X",INDIRECT("'DATA - økonomi'!U"&amp;4+15*$A70+4*$A70+5),0)+IF(Analyse!$E$108="X",INDIRECT("'DATA - økonomi'!U"&amp;4+15*$A70+4*$A70+6),0)+IF(Analyse!$E$109="X",INDIRECT("'DATA - økonomi'!U"&amp;4+15*$A70+4*$A70+7),0)+IF(Analyse!$E$110="X",INDIRECT("'DATA - økonomi'!U"&amp;4+15*$A70+4*$A70+8),0)+IF(Analyse!$E$111="X",INDIRECT("'DATA - økonomi'!U"&amp;4+15*$A70+4*$A70+9),0)+IF(Analyse!$E$112="X",INDIRECT("'DATA - økonomi'!U"&amp;4+15*$A70+4*$A70+10),0)+IF(Analyse!$E$115="X",INDIRECT("'DATA - økonomi'!U"&amp;4+15*$A70+4*$A70+11),0)+IF(Analyse!$E$116="X",INDIRECT("'DATA - økonomi'!U"&amp;4+15*$A70+4*$A70+12),0)+IF(Analyse!$E$117="X",INDIRECT("'DATA - økonomi'!U"&amp;4+15*$A70+4*$A70+13),0)+IF(Analyse!$E$129="X",INDIRECT("'DATA - økonomi'!U"&amp;4+15*$A70+4*$A70+14),0)</f>
        <v>0</v>
      </c>
      <c r="V70" s="42">
        <f ca="1">IF(Analyse!$E$3="X",INDIRECT("'DATA - økonomi'!V"&amp;4+15*$A70+4*$A70+0),0)+IF(Analyse!$E$4="X",INDIRECT("'DATA - økonomi'!V"&amp;4+15*$A70+4*$A70+1),0)+IF(Analyse!$E$104="X",INDIRECT("'DATA - økonomi'!V"&amp;4+15*$A70+4*$A70+2),0)+IF(Analyse!$E$105="X",INDIRECT("'DATA - økonomi'!V"&amp;4+15*$A70+4*$A70+3),0)+IF(Analyse!$E$106="X",INDIRECT("'DATA - økonomi'!V"&amp;4+15*$A70+4*$A70+4),0)+IF(Analyse!$E$107="X",INDIRECT("'DATA - økonomi'!V"&amp;4+15*$A70+4*$A70+5),0)+IF(Analyse!$E$108="X",INDIRECT("'DATA - økonomi'!V"&amp;4+15*$A70+4*$A70+6),0)+IF(Analyse!$E$109="X",INDIRECT("'DATA - økonomi'!V"&amp;4+15*$A70+4*$A70+7),0)+IF(Analyse!$E$110="X",INDIRECT("'DATA - økonomi'!V"&amp;4+15*$A70+4*$A70+8),0)+IF(Analyse!$E$111="X",INDIRECT("'DATA - økonomi'!V"&amp;4+15*$A70+4*$A70+9),0)+IF(Analyse!$E$112="X",INDIRECT("'DATA - økonomi'!V"&amp;4+15*$A70+4*$A70+10),0)+IF(Analyse!$E$115="X",INDIRECT("'DATA - økonomi'!V"&amp;4+15*$A70+4*$A70+11),0)+IF(Analyse!$E$116="X",INDIRECT("'DATA - økonomi'!V"&amp;4+15*$A70+4*$A70+12),0)+IF(Analyse!$E$117="X",INDIRECT("'DATA - økonomi'!V"&amp;4+15*$A70+4*$A70+13),0)+IF(Analyse!$E$129="X",INDIRECT("'DATA - økonomi'!V"&amp;4+15*$A70+4*$A70+14),0)</f>
        <v>0</v>
      </c>
      <c r="W70" s="42">
        <f ca="1">IF(Analyse!$E$3="X",INDIRECT("'DATA - økonomi'!W"&amp;4+15*$A70+4*$A70+0),0)+IF(Analyse!$E$4="X",INDIRECT("'DATA - økonomi'!W"&amp;4+15*$A70+4*$A70+1),0)+IF(Analyse!$E$104="X",INDIRECT("'DATA - økonomi'!W"&amp;4+15*$A70+4*$A70+2),0)+IF(Analyse!$E$105="X",INDIRECT("'DATA - økonomi'!W"&amp;4+15*$A70+4*$A70+3),0)+IF(Analyse!$E$106="X",INDIRECT("'DATA - økonomi'!W"&amp;4+15*$A70+4*$A70+4),0)+IF(Analyse!$E$107="X",INDIRECT("'DATA - økonomi'!W"&amp;4+15*$A70+4*$A70+5),0)+IF(Analyse!$E$108="X",INDIRECT("'DATA - økonomi'!W"&amp;4+15*$A70+4*$A70+6),0)+IF(Analyse!$E$109="X",INDIRECT("'DATA - økonomi'!W"&amp;4+15*$A70+4*$A70+7),0)+IF(Analyse!$E$110="X",INDIRECT("'DATA - økonomi'!W"&amp;4+15*$A70+4*$A70+8),0)+IF(Analyse!$E$111="X",INDIRECT("'DATA - økonomi'!W"&amp;4+15*$A70+4*$A70+9),0)+IF(Analyse!$E$112="X",INDIRECT("'DATA - økonomi'!W"&amp;4+15*$A70+4*$A70+10),0)+IF(Analyse!$E$115="X",INDIRECT("'DATA - økonomi'!W"&amp;4+15*$A70+4*$A70+11),0)+IF(Analyse!$E$116="X",INDIRECT("'DATA - økonomi'!W"&amp;4+15*$A70+4*$A70+12),0)+IF(Analyse!$E$117="X",INDIRECT("'DATA - økonomi'!W"&amp;4+15*$A70+4*$A70+13),0)+IF(Analyse!$E$129="X",INDIRECT("'DATA - økonomi'!W"&amp;4+15*$A70+4*$A70+14),0)</f>
        <v>0</v>
      </c>
      <c r="X70" s="42">
        <f ca="1">IF(Analyse!$E$3="X",INDIRECT("'DATA - økonomi'!X"&amp;4+15*$A70+4*$A70+0),0)+IF(Analyse!$E$4="X",INDIRECT("'DATA - økonomi'!X"&amp;4+15*$A70+4*$A70+1),0)+IF(Analyse!$E$104="X",INDIRECT("'DATA - økonomi'!X"&amp;4+15*$A70+4*$A70+2),0)+IF(Analyse!$E$105="X",INDIRECT("'DATA - økonomi'!X"&amp;4+15*$A70+4*$A70+3),0)+IF(Analyse!$E$106="X",INDIRECT("'DATA - økonomi'!X"&amp;4+15*$A70+4*$A70+4),0)+IF(Analyse!$E$107="X",INDIRECT("'DATA - økonomi'!X"&amp;4+15*$A70+4*$A70+5),0)+IF(Analyse!$E$108="X",INDIRECT("'DATA - økonomi'!X"&amp;4+15*$A70+4*$A70+6),0)+IF(Analyse!$E$109="X",INDIRECT("'DATA - økonomi'!X"&amp;4+15*$A70+4*$A70+7),0)+IF(Analyse!$E$110="X",INDIRECT("'DATA - økonomi'!X"&amp;4+15*$A70+4*$A70+8),0)+IF(Analyse!$E$111="X",INDIRECT("'DATA - økonomi'!X"&amp;4+15*$A70+4*$A70+9),0)+IF(Analyse!$E$112="X",INDIRECT("'DATA - økonomi'!X"&amp;4+15*$A70+4*$A70+10),0)+IF(Analyse!$E$115="X",INDIRECT("'DATA - økonomi'!X"&amp;4+15*$A70+4*$A70+11),0)+IF(Analyse!$E$116="X",INDIRECT("'DATA - økonomi'!X"&amp;4+15*$A70+4*$A70+12),0)+IF(Analyse!$E$117="X",INDIRECT("'DATA - økonomi'!X"&amp;4+15*$A70+4*$A70+13),0)+IF(Analyse!$E$129="X",INDIRECT("'DATA - økonomi'!X"&amp;4+15*$A70+4*$A70+14),0)</f>
        <v>0</v>
      </c>
      <c r="Y70" s="42">
        <f ca="1">IF(Analyse!$E$3="X",INDIRECT("'DATA - økonomi'!Y"&amp;4+15*$A70+4*$A70+0),0)+IF(Analyse!$E$4="X",INDIRECT("'DATA - økonomi'!Y"&amp;4+15*$A70+4*$A70+1),0)+IF(Analyse!$E$104="X",INDIRECT("'DATA - økonomi'!Y"&amp;4+15*$A70+4*$A70+2),0)+IF(Analyse!$E$105="X",INDIRECT("'DATA - økonomi'!Y"&amp;4+15*$A70+4*$A70+3),0)+IF(Analyse!$E$106="X",INDIRECT("'DATA - økonomi'!Y"&amp;4+15*$A70+4*$A70+4),0)+IF(Analyse!$E$107="X",INDIRECT("'DATA - økonomi'!Y"&amp;4+15*$A70+4*$A70+5),0)+IF(Analyse!$E$108="X",INDIRECT("'DATA - økonomi'!Y"&amp;4+15*$A70+4*$A70+6),0)+IF(Analyse!$E$109="X",INDIRECT("'DATA - økonomi'!Y"&amp;4+15*$A70+4*$A70+7),0)+IF(Analyse!$E$110="X",INDIRECT("'DATA - økonomi'!Y"&amp;4+15*$A70+4*$A70+8),0)+IF(Analyse!$E$111="X",INDIRECT("'DATA - økonomi'!Y"&amp;4+15*$A70+4*$A70+9),0)+IF(Analyse!$E$112="X",INDIRECT("'DATA - økonomi'!Y"&amp;4+15*$A70+4*$A70+10),0)+IF(Analyse!$E$115="X",INDIRECT("'DATA - økonomi'!Y"&amp;4+15*$A70+4*$A70+11),0)+IF(Analyse!$E$116="X",INDIRECT("'DATA - økonomi'!Y"&amp;4+15*$A70+4*$A70+12),0)+IF(Analyse!$E$117="X",INDIRECT("'DATA - økonomi'!Y"&amp;4+15*$A70+4*$A70+13),0)+IF(Analyse!$E$129="X",INDIRECT("'DATA - økonomi'!Y"&amp;4+15*$A70+4*$A70+14),0)</f>
        <v>0</v>
      </c>
      <c r="Z70" s="42">
        <f ca="1">IF(Analyse!$E$3="X",INDIRECT("'DATA - økonomi'!Z"&amp;4+15*$A70+4*$A70+0),0)+IF(Analyse!$E$4="X",INDIRECT("'DATA - økonomi'!Z"&amp;4+15*$A70+4*$A70+1),0)+IF(Analyse!$E$104="X",INDIRECT("'DATA - økonomi'!Z"&amp;4+15*$A70+4*$A70+2),0)+IF(Analyse!$E$105="X",INDIRECT("'DATA - økonomi'!Z"&amp;4+15*$A70+4*$A70+3),0)+IF(Analyse!$E$106="X",INDIRECT("'DATA - økonomi'!Z"&amp;4+15*$A70+4*$A70+4),0)+IF(Analyse!$E$107="X",INDIRECT("'DATA - økonomi'!Z"&amp;4+15*$A70+4*$A70+5),0)+IF(Analyse!$E$108="X",INDIRECT("'DATA - økonomi'!Z"&amp;4+15*$A70+4*$A70+6),0)+IF(Analyse!$E$109="X",INDIRECT("'DATA - økonomi'!Z"&amp;4+15*$A70+4*$A70+7),0)+IF(Analyse!$E$110="X",INDIRECT("'DATA - økonomi'!Z"&amp;4+15*$A70+4*$A70+8),0)+IF(Analyse!$E$111="X",INDIRECT("'DATA - økonomi'!Z"&amp;4+15*$A70+4*$A70+9),0)+IF(Analyse!$E$112="X",INDIRECT("'DATA - økonomi'!Z"&amp;4+15*$A70+4*$A70+10),0)+IF(Analyse!$E$115="X",INDIRECT("'DATA - økonomi'!Z"&amp;4+15*$A70+4*$A70+11),0)+IF(Analyse!$E$116="X",INDIRECT("'DATA - økonomi'!Z"&amp;4+15*$A70+4*$A70+12),0)+IF(Analyse!$E$117="X",INDIRECT("'DATA - økonomi'!Z"&amp;4+15*$A70+4*$A70+13),0)+IF(Analyse!$E$129="X",INDIRECT("'DATA - økonomi'!Z"&amp;4+15*$A70+4*$A70+14),0)</f>
        <v>0</v>
      </c>
      <c r="AA70" s="36"/>
      <c r="AB70" s="41" t="s">
        <v>78</v>
      </c>
      <c r="AC70" s="42">
        <f ca="1">IF(Analyse!$E$3="X",INDIRECT("'DATA - økonomi'!AC"&amp;4+15*$A70+4*$A70+0),0)+IF(Analyse!$E$4="X",INDIRECT("'DATA - økonomi'!AC"&amp;4+15*$A70+4*$A70+1),0)+IF(Analyse!$E$104="X",INDIRECT("'DATA - økonomi'!AC"&amp;4+15*$A70+4*$A70+2),0)+IF(Analyse!$E$105="X",INDIRECT("'DATA - økonomi'!AC"&amp;4+15*$A70+4*$A70+3),0)+IF(Analyse!$E$106="X",INDIRECT("'DATA - økonomi'!AC"&amp;4+15*$A70+4*$A70+4),0)+IF(Analyse!$E$107="X",INDIRECT("'DATA - økonomi'!AC"&amp;4+15*$A70+4*$A70+5),0)+IF(Analyse!$E$108="X",INDIRECT("'DATA - økonomi'!AC"&amp;4+15*$A70+4*$A70+6),0)+IF(Analyse!$E$109="X",INDIRECT("'DATA - økonomi'!AC"&amp;4+15*$A70+4*$A70+7),0)+IF(Analyse!$E$110="X",INDIRECT("'DATA - økonomi'!AC"&amp;4+15*$A70+4*$A70+8),0)+IF(Analyse!$E$111="X",INDIRECT("'DATA - økonomi'!AC"&amp;4+15*$A70+4*$A70+9),0)+IF(Analyse!$E$112="X",INDIRECT("'DATA - økonomi'!AC"&amp;4+15*$A70+4*$A70+10),0)+IF(Analyse!$E$115="X",INDIRECT("'DATA - økonomi'!AC"&amp;4+15*$A70+4*$A70+11),0)+IF(Analyse!$E$116="X",INDIRECT("'DATA - økonomi'!AC"&amp;4+15*$A70+4*$A70+12),0)+IF(Analyse!$E$117="X",INDIRECT("'DATA - økonomi'!AC"&amp;4+15*$A70+4*$A70+13),0)+IF(Analyse!$E$129="X",INDIRECT("'DATA - økonomi'!AC"&amp;4+15*$A70+4*$A70+14),0)</f>
        <v>0</v>
      </c>
      <c r="AD70" s="42">
        <f ca="1">IF(Analyse!$E$3="X",INDIRECT("'DATA - økonomi'!AD"&amp;4+15*$A70+4*$A70+0),0)+IF(Analyse!$E$4="X",INDIRECT("'DATA - økonomi'!AD"&amp;4+15*$A70+4*$A70+1),0)+IF(Analyse!$E$104="X",INDIRECT("'DATA - økonomi'!AD"&amp;4+15*$A70+4*$A70+2),0)+IF(Analyse!$E$105="X",INDIRECT("'DATA - økonomi'!AD"&amp;4+15*$A70+4*$A70+3),0)+IF(Analyse!$E$106="X",INDIRECT("'DATA - økonomi'!AD"&amp;4+15*$A70+4*$A70+4),0)+IF(Analyse!$E$107="X",INDIRECT("'DATA - økonomi'!AD"&amp;4+15*$A70+4*$A70+5),0)+IF(Analyse!$E$108="X",INDIRECT("'DATA - økonomi'!AD"&amp;4+15*$A70+4*$A70+6),0)+IF(Analyse!$E$109="X",INDIRECT("'DATA - økonomi'!AD"&amp;4+15*$A70+4*$A70+7),0)+IF(Analyse!$E$110="X",INDIRECT("'DATA - økonomi'!AD"&amp;4+15*$A70+4*$A70+8),0)+IF(Analyse!$E$111="X",INDIRECT("'DATA - økonomi'!AD"&amp;4+15*$A70+4*$A70+9),0)+IF(Analyse!$E$112="X",INDIRECT("'DATA - økonomi'!AD"&amp;4+15*$A70+4*$A70+10),0)+IF(Analyse!$E$115="X",INDIRECT("'DATA - økonomi'!AD"&amp;4+15*$A70+4*$A70+11),0)+IF(Analyse!$E$116="X",INDIRECT("'DATA - økonomi'!AD"&amp;4+15*$A70+4*$A70+12),0)+IF(Analyse!$E$117="X",INDIRECT("'DATA - økonomi'!AD"&amp;4+15*$A70+4*$A70+13),0)+IF(Analyse!$E$129="X",INDIRECT("'DATA - økonomi'!AD"&amp;4+15*$A70+4*$A70+14),0)</f>
        <v>0</v>
      </c>
      <c r="AE70" s="42">
        <f ca="1">IF(Analyse!$E$3="X",INDIRECT("'DATA - økonomi'!AE"&amp;4+15*$A70+4*$A70+0),0)+IF(Analyse!$E$4="X",INDIRECT("'DATA - økonomi'!AE"&amp;4+15*$A70+4*$A70+1),0)+IF(Analyse!$E$104="X",INDIRECT("'DATA - økonomi'!AE"&amp;4+15*$A70+4*$A70+2),0)+IF(Analyse!$E$105="X",INDIRECT("'DATA - økonomi'!AE"&amp;4+15*$A70+4*$A70+3),0)+IF(Analyse!$E$106="X",INDIRECT("'DATA - økonomi'!AE"&amp;4+15*$A70+4*$A70+4),0)+IF(Analyse!$E$107="X",INDIRECT("'DATA - økonomi'!AE"&amp;4+15*$A70+4*$A70+5),0)+IF(Analyse!$E$108="X",INDIRECT("'DATA - økonomi'!AE"&amp;4+15*$A70+4*$A70+6),0)+IF(Analyse!$E$109="X",INDIRECT("'DATA - økonomi'!AE"&amp;4+15*$A70+4*$A70+7),0)+IF(Analyse!$E$110="X",INDIRECT("'DATA - økonomi'!AE"&amp;4+15*$A70+4*$A70+8),0)+IF(Analyse!$E$111="X",INDIRECT("'DATA - økonomi'!AE"&amp;4+15*$A70+4*$A70+9),0)+IF(Analyse!$E$112="X",INDIRECT("'DATA - økonomi'!AE"&amp;4+15*$A70+4*$A70+10),0)+IF(Analyse!$E$115="X",INDIRECT("'DATA - økonomi'!AE"&amp;4+15*$A70+4*$A70+11),0)+IF(Analyse!$E$116="X",INDIRECT("'DATA - økonomi'!AE"&amp;4+15*$A70+4*$A70+12),0)+IF(Analyse!$E$117="X",INDIRECT("'DATA - økonomi'!AE"&amp;4+15*$A70+4*$A70+13),0)+IF(Analyse!$E$129="X",INDIRECT("'DATA - økonomi'!AE"&amp;4+15*$A70+4*$A70+14),0)</f>
        <v>0</v>
      </c>
      <c r="AF70" s="42">
        <f ca="1">IF(Analyse!$E$3="X",INDIRECT("'DATA - økonomi'!AF"&amp;4+15*$A70+4*$A70+0),0)+IF(Analyse!$E$4="X",INDIRECT("'DATA - økonomi'!AF"&amp;4+15*$A70+4*$A70+1),0)+IF(Analyse!$E$104="X",INDIRECT("'DATA - økonomi'!AF"&amp;4+15*$A70+4*$A70+2),0)+IF(Analyse!$E$105="X",INDIRECT("'DATA - økonomi'!AF"&amp;4+15*$A70+4*$A70+3),0)+IF(Analyse!$E$106="X",INDIRECT("'DATA - økonomi'!AF"&amp;4+15*$A70+4*$A70+4),0)+IF(Analyse!$E$107="X",INDIRECT("'DATA - økonomi'!AF"&amp;4+15*$A70+4*$A70+5),0)+IF(Analyse!$E$108="X",INDIRECT("'DATA - økonomi'!AF"&amp;4+15*$A70+4*$A70+6),0)+IF(Analyse!$E$109="X",INDIRECT("'DATA - økonomi'!AF"&amp;4+15*$A70+4*$A70+7),0)+IF(Analyse!$E$110="X",INDIRECT("'DATA - økonomi'!AF"&amp;4+15*$A70+4*$A70+8),0)+IF(Analyse!$E$111="X",INDIRECT("'DATA - økonomi'!AF"&amp;4+15*$A70+4*$A70+9),0)+IF(Analyse!$E$112="X",INDIRECT("'DATA - økonomi'!AF"&amp;4+15*$A70+4*$A70+10),0)+IF(Analyse!$E$115="X",INDIRECT("'DATA - økonomi'!AF"&amp;4+15*$A70+4*$A70+11),0)+IF(Analyse!$E$116="X",INDIRECT("'DATA - økonomi'!AF"&amp;4+15*$A70+4*$A70+12),0)+IF(Analyse!$E$117="X",INDIRECT("'DATA - økonomi'!AF"&amp;4+15*$A70+4*$A70+13),0)+IF(Analyse!$E$129="X",INDIRECT("'DATA - økonomi'!AF"&amp;4+15*$A70+4*$A70+14),0)</f>
        <v>0</v>
      </c>
      <c r="AG70" s="42">
        <f ca="1">IF(Analyse!$E$3="X",INDIRECT("'DATA - økonomi'!AG"&amp;4+15*$A70+4*$A70+0),0)+IF(Analyse!$E$4="X",INDIRECT("'DATA - økonomi'!AG"&amp;4+15*$A70+4*$A70+1),0)+IF(Analyse!$E$104="X",INDIRECT("'DATA - økonomi'!AG"&amp;4+15*$A70+4*$A70+2),0)+IF(Analyse!$E$105="X",INDIRECT("'DATA - økonomi'!AG"&amp;4+15*$A70+4*$A70+3),0)+IF(Analyse!$E$106="X",INDIRECT("'DATA - økonomi'!AG"&amp;4+15*$A70+4*$A70+4),0)+IF(Analyse!$E$107="X",INDIRECT("'DATA - økonomi'!AG"&amp;4+15*$A70+4*$A70+5),0)+IF(Analyse!$E$108="X",INDIRECT("'DATA - økonomi'!AG"&amp;4+15*$A70+4*$A70+6),0)+IF(Analyse!$E$109="X",INDIRECT("'DATA - økonomi'!AG"&amp;4+15*$A70+4*$A70+7),0)+IF(Analyse!$E$110="X",INDIRECT("'DATA - økonomi'!AG"&amp;4+15*$A70+4*$A70+8),0)+IF(Analyse!$E$111="X",INDIRECT("'DATA - økonomi'!AG"&amp;4+15*$A70+4*$A70+9),0)+IF(Analyse!$E$112="X",INDIRECT("'DATA - økonomi'!AG"&amp;4+15*$A70+4*$A70+10),0)+IF(Analyse!$E$115="X",INDIRECT("'DATA - økonomi'!AG"&amp;4+15*$A70+4*$A70+11),0)+IF(Analyse!$E$116="X",INDIRECT("'DATA - økonomi'!AG"&amp;4+15*$A70+4*$A70+12),0)+IF(Analyse!$E$117="X",INDIRECT("'DATA - økonomi'!AG"&amp;4+15*$A70+4*$A70+13),0)+IF(Analyse!$E$129="X",INDIRECT("'DATA - økonomi'!AG"&amp;4+15*$A70+4*$A70+14),0)</f>
        <v>0</v>
      </c>
      <c r="AH70" s="42">
        <f ca="1">IF(Analyse!$E$3="X",INDIRECT("'DATA - økonomi'!AH"&amp;4+15*$A70+4*$A70+0),0)+IF(Analyse!$E$4="X",INDIRECT("'DATA - økonomi'!AH"&amp;4+15*$A70+4*$A70+1),0)+IF(Analyse!$E$104="X",INDIRECT("'DATA - økonomi'!AH"&amp;4+15*$A70+4*$A70+2),0)+IF(Analyse!$E$105="X",INDIRECT("'DATA - økonomi'!AH"&amp;4+15*$A70+4*$A70+3),0)+IF(Analyse!$E$106="X",INDIRECT("'DATA - økonomi'!AH"&amp;4+15*$A70+4*$A70+4),0)+IF(Analyse!$E$107="X",INDIRECT("'DATA - økonomi'!AH"&amp;4+15*$A70+4*$A70+5),0)+IF(Analyse!$E$108="X",INDIRECT("'DATA - økonomi'!AH"&amp;4+15*$A70+4*$A70+6),0)+IF(Analyse!$E$109="X",INDIRECT("'DATA - økonomi'!AH"&amp;4+15*$A70+4*$A70+7),0)+IF(Analyse!$E$110="X",INDIRECT("'DATA - økonomi'!AH"&amp;4+15*$A70+4*$A70+8),0)+IF(Analyse!$E$111="X",INDIRECT("'DATA - økonomi'!AH"&amp;4+15*$A70+4*$A70+9),0)+IF(Analyse!$E$112="X",INDIRECT("'DATA - økonomi'!AH"&amp;4+15*$A70+4*$A70+10),0)+IF(Analyse!$E$115="X",INDIRECT("'DATA - økonomi'!AH"&amp;4+15*$A70+4*$A70+11),0)+IF(Analyse!$E$116="X",INDIRECT("'DATA - økonomi'!AH"&amp;4+15*$A70+4*$A70+12),0)+IF(Analyse!$E$117="X",INDIRECT("'DATA - økonomi'!AH"&amp;4+15*$A70+4*$A70+13),0)+IF(Analyse!$E$129="X",INDIRECT("'DATA - økonomi'!AH"&amp;4+15*$A70+4*$A70+14),0)</f>
        <v>0</v>
      </c>
      <c r="AI70" s="42">
        <f ca="1">IF(Analyse!$E$3="X",INDIRECT("'DATA - økonomi'!AI"&amp;4+15*$A70+4*$A70+0),0)+IF(Analyse!$E$4="X",INDIRECT("'DATA - økonomi'!AI"&amp;4+15*$A70+4*$A70+1),0)+IF(Analyse!$E$104="X",INDIRECT("'DATA - økonomi'!AI"&amp;4+15*$A70+4*$A70+2),0)+IF(Analyse!$E$105="X",INDIRECT("'DATA - økonomi'!AI"&amp;4+15*$A70+4*$A70+3),0)+IF(Analyse!$E$106="X",INDIRECT("'DATA - økonomi'!AI"&amp;4+15*$A70+4*$A70+4),0)+IF(Analyse!$E$107="X",INDIRECT("'DATA - økonomi'!AI"&amp;4+15*$A70+4*$A70+5),0)+IF(Analyse!$E$108="X",INDIRECT("'DATA - økonomi'!AI"&amp;4+15*$A70+4*$A70+6),0)+IF(Analyse!$E$109="X",INDIRECT("'DATA - økonomi'!AI"&amp;4+15*$A70+4*$A70+7),0)+IF(Analyse!$E$110="X",INDIRECT("'DATA - økonomi'!AI"&amp;4+15*$A70+4*$A70+8),0)+IF(Analyse!$E$111="X",INDIRECT("'DATA - økonomi'!AI"&amp;4+15*$A70+4*$A70+9),0)+IF(Analyse!$E$112="X",INDIRECT("'DATA - økonomi'!AI"&amp;4+15*$A70+4*$A70+10),0)+IF(Analyse!$E$115="X",INDIRECT("'DATA - økonomi'!AI"&amp;4+15*$A70+4*$A70+11),0)+IF(Analyse!$E$116="X",INDIRECT("'DATA - økonomi'!AI"&amp;4+15*$A70+4*$A70+12),0)+IF(Analyse!$E$117="X",INDIRECT("'DATA - økonomi'!AI"&amp;4+15*$A70+4*$A70+13),0)+IF(Analyse!$E$129="X",INDIRECT("'DATA - økonomi'!AI"&amp;4+15*$A70+4*$A70+14),0)</f>
        <v>0</v>
      </c>
      <c r="AJ70" s="42">
        <f ca="1">IF(Analyse!$E$3="X",INDIRECT("'DATA - økonomi'!AJ"&amp;4+15*$A70+4*$A70+0),0)+IF(Analyse!$E$4="X",INDIRECT("'DATA - økonomi'!AJ"&amp;4+15*$A70+4*$A70+1),0)+IF(Analyse!$E$104="X",INDIRECT("'DATA - økonomi'!AJ"&amp;4+15*$A70+4*$A70+2),0)+IF(Analyse!$E$105="X",INDIRECT("'DATA - økonomi'!AJ"&amp;4+15*$A70+4*$A70+3),0)+IF(Analyse!$E$106="X",INDIRECT("'DATA - økonomi'!AJ"&amp;4+15*$A70+4*$A70+4),0)+IF(Analyse!$E$107="X",INDIRECT("'DATA - økonomi'!AJ"&amp;4+15*$A70+4*$A70+5),0)+IF(Analyse!$E$108="X",INDIRECT("'DATA - økonomi'!AJ"&amp;4+15*$A70+4*$A70+6),0)+IF(Analyse!$E$109="X",INDIRECT("'DATA - økonomi'!AJ"&amp;4+15*$A70+4*$A70+7),0)+IF(Analyse!$E$110="X",INDIRECT("'DATA - økonomi'!AJ"&amp;4+15*$A70+4*$A70+8),0)+IF(Analyse!$E$111="X",INDIRECT("'DATA - økonomi'!AJ"&amp;4+15*$A70+4*$A70+9),0)+IF(Analyse!$E$112="X",INDIRECT("'DATA - økonomi'!AJ"&amp;4+15*$A70+4*$A70+10),0)+IF(Analyse!$E$115="X",INDIRECT("'DATA - økonomi'!AJ"&amp;4+15*$A70+4*$A70+11),0)+IF(Analyse!$E$116="X",INDIRECT("'DATA - økonomi'!AJ"&amp;4+15*$A70+4*$A70+12),0)+IF(Analyse!$E$117="X",INDIRECT("'DATA - økonomi'!AJ"&amp;4+15*$A70+4*$A70+13),0)+IF(Analyse!$E$129="X",INDIRECT("'DATA - økonomi'!AJ"&amp;4+15*$A70+4*$A70+14),0)</f>
        <v>0</v>
      </c>
      <c r="AK70" s="42">
        <f ca="1">IF(Analyse!$E$3="X",INDIRECT("'DATA - økonomi'!AK"&amp;4+15*$A70+4*$A70+0),0)+IF(Analyse!$E$4="X",INDIRECT("'DATA - økonomi'!AK"&amp;4+15*$A70+4*$A70+1),0)+IF(Analyse!$E$104="X",INDIRECT("'DATA - økonomi'!AK"&amp;4+15*$A70+4*$A70+2),0)+IF(Analyse!$E$105="X",INDIRECT("'DATA - økonomi'!AK"&amp;4+15*$A70+4*$A70+3),0)+IF(Analyse!$E$106="X",INDIRECT("'DATA - økonomi'!AK"&amp;4+15*$A70+4*$A70+4),0)+IF(Analyse!$E$107="X",INDIRECT("'DATA - økonomi'!AK"&amp;4+15*$A70+4*$A70+5),0)+IF(Analyse!$E$108="X",INDIRECT("'DATA - økonomi'!AK"&amp;4+15*$A70+4*$A70+6),0)+IF(Analyse!$E$109="X",INDIRECT("'DATA - økonomi'!AK"&amp;4+15*$A70+4*$A70+7),0)+IF(Analyse!$E$110="X",INDIRECT("'DATA - økonomi'!AK"&amp;4+15*$A70+4*$A70+8),0)+IF(Analyse!$E$111="X",INDIRECT("'DATA - økonomi'!AK"&amp;4+15*$A70+4*$A70+9),0)+IF(Analyse!$E$112="X",INDIRECT("'DATA - økonomi'!AK"&amp;4+15*$A70+4*$A70+10),0)+IF(Analyse!$E$115="X",INDIRECT("'DATA - økonomi'!AK"&amp;4+15*$A70+4*$A70+11),0)+IF(Analyse!$E$116="X",INDIRECT("'DATA - økonomi'!AK"&amp;4+15*$A70+4*$A70+12),0)+IF(Analyse!$E$117="X",INDIRECT("'DATA - økonomi'!AK"&amp;4+15*$A70+4*$A70+13),0)+IF(Analyse!$E$129="X",INDIRECT("'DATA - økonomi'!AK"&amp;4+15*$A70+4*$A70+14),0)</f>
        <v>0</v>
      </c>
      <c r="AL70" s="42">
        <f ca="1">IF(Analyse!$E$3="X",INDIRECT("'DATA - økonomi'!AL"&amp;4+15*$A70+4*$A70+0),0)+IF(Analyse!$E$4="X",INDIRECT("'DATA - økonomi'!AL"&amp;4+15*$A70+4*$A70+1),0)+IF(Analyse!$E$104="X",INDIRECT("'DATA - økonomi'!AL"&amp;4+15*$A70+4*$A70+2),0)+IF(Analyse!$E$105="X",INDIRECT("'DATA - økonomi'!AL"&amp;4+15*$A70+4*$A70+3),0)+IF(Analyse!$E$106="X",INDIRECT("'DATA - økonomi'!AL"&amp;4+15*$A70+4*$A70+4),0)+IF(Analyse!$E$107="X",INDIRECT("'DATA - økonomi'!AL"&amp;4+15*$A70+4*$A70+5),0)+IF(Analyse!$E$108="X",INDIRECT("'DATA - økonomi'!AL"&amp;4+15*$A70+4*$A70+6),0)+IF(Analyse!$E$109="X",INDIRECT("'DATA - økonomi'!AL"&amp;4+15*$A70+4*$A70+7),0)+IF(Analyse!$E$110="X",INDIRECT("'DATA - økonomi'!AL"&amp;4+15*$A70+4*$A70+8),0)+IF(Analyse!$E$111="X",INDIRECT("'DATA - økonomi'!AL"&amp;4+15*$A70+4*$A70+9),0)+IF(Analyse!$E$112="X",INDIRECT("'DATA - økonomi'!AL"&amp;4+15*$A70+4*$A70+10),0)+IF(Analyse!$E$115="X",INDIRECT("'DATA - økonomi'!AL"&amp;4+15*$A70+4*$A70+11),0)+IF(Analyse!$E$116="X",INDIRECT("'DATA - økonomi'!AL"&amp;4+15*$A70+4*$A70+12),0)+IF(Analyse!$E$117="X",INDIRECT("'DATA - økonomi'!AL"&amp;4+15*$A70+4*$A70+13),0)+IF(Analyse!$E$129="X",INDIRECT("'DATA - økonomi'!AL"&amp;4+15*$A70+4*$A70+14),0)</f>
        <v>0</v>
      </c>
      <c r="AM70" s="36"/>
      <c r="AN70" s="41" t="s">
        <v>78</v>
      </c>
      <c r="AO70" s="42">
        <f t="shared" ca="1" si="20"/>
        <v>60292.395999999993</v>
      </c>
      <c r="AP70" s="42">
        <f t="shared" ca="1" si="21"/>
        <v>60310.718000000001</v>
      </c>
      <c r="AQ70" s="42">
        <f t="shared" ca="1" si="22"/>
        <v>60292.395999999993</v>
      </c>
      <c r="AR70" s="42">
        <f t="shared" ca="1" si="23"/>
        <v>60310.718000000001</v>
      </c>
      <c r="AS70" s="42">
        <f t="shared" ca="1" si="24"/>
        <v>60403.199999999997</v>
      </c>
      <c r="AT70" s="42">
        <f t="shared" ca="1" si="25"/>
        <v>60754.96</v>
      </c>
      <c r="AU70" s="42">
        <f t="shared" ca="1" si="26"/>
        <v>61029.396000000008</v>
      </c>
      <c r="AV70" s="42">
        <f t="shared" ca="1" si="27"/>
        <v>61022.565000000002</v>
      </c>
      <c r="AW70" s="42">
        <f t="shared" ca="1" si="28"/>
        <v>60605.670999999995</v>
      </c>
      <c r="AX70" s="42">
        <f t="shared" ca="1" si="29"/>
        <v>60247.88</v>
      </c>
      <c r="AY70" s="36"/>
    </row>
    <row r="71" spans="1:51" x14ac:dyDescent="0.25">
      <c r="A71" s="38">
        <v>67</v>
      </c>
      <c r="B71" s="41" t="s">
        <v>79</v>
      </c>
      <c r="C71" s="42">
        <f ca="1">IF(Analyse!$E$3="X",INDIRECT("'DATA - økonomi'!C"&amp;4+15*$A71+4*$A71+0),0)+IF(Analyse!$E$4="X",INDIRECT("'DATA - økonomi'!C"&amp;4+15*$A71+4*$A71+1),0)+IF(Analyse!$E$104="X",INDIRECT("'DATA - økonomi'!C"&amp;4+15*$A71+4*$A71+2),0)+IF(Analyse!$E$105="X",INDIRECT("'DATA - økonomi'!C"&amp;4+15*$A71+4*$A71+3),0)+IF(Analyse!$E$106="X",INDIRECT("'DATA - økonomi'!C"&amp;4+15*$A71+4*$A71+4),0)+IF(Analyse!$E$107="X",INDIRECT("'DATA - økonomi'!C"&amp;4+15*$A71+4*$A71+5),0)+IF(Analyse!$E$108="X",INDIRECT("'DATA - økonomi'!C"&amp;4+15*$A71+4*$A71+6),0)+IF(Analyse!$E$109="X",INDIRECT("'DATA - økonomi'!C"&amp;4+15*$A71+4*$A71+7),0)+IF(Analyse!$E$110="X",INDIRECT("'DATA - økonomi'!C"&amp;4+15*$A71+4*$A71+8),0)+IF(Analyse!$E$111="X",INDIRECT("'DATA - økonomi'!C"&amp;4+15*$A71+4*$A71+9),0)+IF(Analyse!$E$112="X",INDIRECT("'DATA - økonomi'!C"&amp;4+15*$A71+4*$A71+10),0)+IF(Analyse!$E$115="X",INDIRECT("'DATA - økonomi'!C"&amp;4+15*$A71+4*$A71+11),0)+IF(Analyse!$E$116="X",INDIRECT("'DATA - økonomi'!C"&amp;4+15*$A71+4*$A71+12),0)+IF(Analyse!$E$117="X",INDIRECT("'DATA - økonomi'!C"&amp;4+15*$A71+4*$A71+13),0)+IF(Analyse!$E$129="X",INDIRECT("'DATA - økonomi'!C"&amp;4+15*$A71+4*$A71+14),0)</f>
        <v>0</v>
      </c>
      <c r="D71" s="42">
        <f ca="1">IF(Analyse!$E$3="X",INDIRECT("'DATA - økonomi'!D"&amp;4+15*$A71+4*$A71+0),0)+IF(Analyse!$E$4="X",INDIRECT("'DATA - økonomi'!D"&amp;4+15*$A71+4*$A71+1),0)+IF(Analyse!$E$104="X",INDIRECT("'DATA - økonomi'!D"&amp;4+15*$A71+4*$A71+2),0)+IF(Analyse!$E$105="X",INDIRECT("'DATA - økonomi'!D"&amp;4+15*$A71+4*$A71+3),0)+IF(Analyse!$E$106="X",INDIRECT("'DATA - økonomi'!D"&amp;4+15*$A71+4*$A71+4),0)+IF(Analyse!$E$107="X",INDIRECT("'DATA - økonomi'!D"&amp;4+15*$A71+4*$A71+5),0)+IF(Analyse!$E$108="X",INDIRECT("'DATA - økonomi'!D"&amp;4+15*$A71+4*$A71+6),0)+IF(Analyse!$E$109="X",INDIRECT("'DATA - økonomi'!D"&amp;4+15*$A71+4*$A71+7),0)+IF(Analyse!$E$110="X",INDIRECT("'DATA - økonomi'!D"&amp;4+15*$A71+4*$A71+8),0)+IF(Analyse!$E$111="X",INDIRECT("'DATA - økonomi'!D"&amp;4+15*$A71+4*$A71+9),0)+IF(Analyse!$E$112="X",INDIRECT("'DATA - økonomi'!D"&amp;4+15*$A71+4*$A71+10),0)+IF(Analyse!$E$115="X",INDIRECT("'DATA - økonomi'!D"&amp;4+15*$A71+4*$A71+11),0)+IF(Analyse!$E$116="X",INDIRECT("'DATA - økonomi'!D"&amp;4+15*$A71+4*$A71+12),0)+IF(Analyse!$E$117="X",INDIRECT("'DATA - økonomi'!D"&amp;4+15*$A71+4*$A71+13),0)+IF(Analyse!$E$129="X",INDIRECT("'DATA - økonomi'!D"&amp;4+15*$A71+4*$A71+14),0)</f>
        <v>0</v>
      </c>
      <c r="E71" s="42">
        <f ca="1">IF(Analyse!$E$3="X",INDIRECT("'DATA - økonomi'!E"&amp;4+15*$A71+4*$A71+0),0)+IF(Analyse!$E$4="X",INDIRECT("'DATA - økonomi'!E"&amp;4+15*$A71+4*$A71+1),0)+IF(Analyse!$E$104="X",INDIRECT("'DATA - økonomi'!E"&amp;4+15*$A71+4*$A71+2),0)+IF(Analyse!$E$105="X",INDIRECT("'DATA - økonomi'!E"&amp;4+15*$A71+4*$A71+3),0)+IF(Analyse!$E$106="X",INDIRECT("'DATA - økonomi'!E"&amp;4+15*$A71+4*$A71+4),0)+IF(Analyse!$E$107="X",INDIRECT("'DATA - økonomi'!E"&amp;4+15*$A71+4*$A71+5),0)+IF(Analyse!$E$108="X",INDIRECT("'DATA - økonomi'!E"&amp;4+15*$A71+4*$A71+6),0)+IF(Analyse!$E$109="X",INDIRECT("'DATA - økonomi'!E"&amp;4+15*$A71+4*$A71+7),0)+IF(Analyse!$E$110="X",INDIRECT("'DATA - økonomi'!E"&amp;4+15*$A71+4*$A71+8),0)+IF(Analyse!$E$111="X",INDIRECT("'DATA - økonomi'!E"&amp;4+15*$A71+4*$A71+9),0)+IF(Analyse!$E$112="X",INDIRECT("'DATA - økonomi'!E"&amp;4+15*$A71+4*$A71+10),0)+IF(Analyse!$E$115="X",INDIRECT("'DATA - økonomi'!E"&amp;4+15*$A71+4*$A71+11),0)+IF(Analyse!$E$116="X",INDIRECT("'DATA - økonomi'!E"&amp;4+15*$A71+4*$A71+12),0)+IF(Analyse!$E$117="X",INDIRECT("'DATA - økonomi'!E"&amp;4+15*$A71+4*$A71+13),0)+IF(Analyse!$E$129="X",INDIRECT("'DATA - økonomi'!E"&amp;4+15*$A71+4*$A71+14),0)</f>
        <v>0</v>
      </c>
      <c r="F71" s="42">
        <f ca="1">IF(Analyse!$E$3="X",INDIRECT("'DATA - økonomi'!F"&amp;4+15*$A71+4*$A71+0),0)+IF(Analyse!$E$4="X",INDIRECT("'DATA - økonomi'!F"&amp;4+15*$A71+4*$A71+1),0)+IF(Analyse!$E$104="X",INDIRECT("'DATA - økonomi'!F"&amp;4+15*$A71+4*$A71+2),0)+IF(Analyse!$E$105="X",INDIRECT("'DATA - økonomi'!F"&amp;4+15*$A71+4*$A71+3),0)+IF(Analyse!$E$106="X",INDIRECT("'DATA - økonomi'!F"&amp;4+15*$A71+4*$A71+4),0)+IF(Analyse!$E$107="X",INDIRECT("'DATA - økonomi'!F"&amp;4+15*$A71+4*$A71+5),0)+IF(Analyse!$E$108="X",INDIRECT("'DATA - økonomi'!F"&amp;4+15*$A71+4*$A71+6),0)+IF(Analyse!$E$109="X",INDIRECT("'DATA - økonomi'!F"&amp;4+15*$A71+4*$A71+7),0)+IF(Analyse!$E$110="X",INDIRECT("'DATA - økonomi'!F"&amp;4+15*$A71+4*$A71+8),0)+IF(Analyse!$E$111="X",INDIRECT("'DATA - økonomi'!F"&amp;4+15*$A71+4*$A71+9),0)+IF(Analyse!$E$112="X",INDIRECT("'DATA - økonomi'!F"&amp;4+15*$A71+4*$A71+10),0)+IF(Analyse!$E$115="X",INDIRECT("'DATA - økonomi'!F"&amp;4+15*$A71+4*$A71+11),0)+IF(Analyse!$E$116="X",INDIRECT("'DATA - økonomi'!F"&amp;4+15*$A71+4*$A71+12),0)+IF(Analyse!$E$117="X",INDIRECT("'DATA - økonomi'!F"&amp;4+15*$A71+4*$A71+13),0)+IF(Analyse!$E$129="X",INDIRECT("'DATA - økonomi'!F"&amp;4+15*$A71+4*$A71+14),0)</f>
        <v>0</v>
      </c>
      <c r="G71" s="42">
        <f ca="1">IF(Analyse!$E$3="X",INDIRECT("'DATA - økonomi'!G"&amp;4+15*$A71+4*$A71+0),0)+IF(Analyse!$E$4="X",INDIRECT("'DATA - økonomi'!G"&amp;4+15*$A71+4*$A71+1),0)+IF(Analyse!$E$104="X",INDIRECT("'DATA - økonomi'!G"&amp;4+15*$A71+4*$A71+2),0)+IF(Analyse!$E$105="X",INDIRECT("'DATA - økonomi'!G"&amp;4+15*$A71+4*$A71+3),0)+IF(Analyse!$E$106="X",INDIRECT("'DATA - økonomi'!G"&amp;4+15*$A71+4*$A71+4),0)+IF(Analyse!$E$107="X",INDIRECT("'DATA - økonomi'!G"&amp;4+15*$A71+4*$A71+5),0)+IF(Analyse!$E$108="X",INDIRECT("'DATA - økonomi'!G"&amp;4+15*$A71+4*$A71+6),0)+IF(Analyse!$E$109="X",INDIRECT("'DATA - økonomi'!G"&amp;4+15*$A71+4*$A71+7),0)+IF(Analyse!$E$110="X",INDIRECT("'DATA - økonomi'!G"&amp;4+15*$A71+4*$A71+8),0)+IF(Analyse!$E$111="X",INDIRECT("'DATA - økonomi'!G"&amp;4+15*$A71+4*$A71+9),0)+IF(Analyse!$E$112="X",INDIRECT("'DATA - økonomi'!G"&amp;4+15*$A71+4*$A71+10),0)+IF(Analyse!$E$115="X",INDIRECT("'DATA - økonomi'!G"&amp;4+15*$A71+4*$A71+11),0)+IF(Analyse!$E$116="X",INDIRECT("'DATA - økonomi'!G"&amp;4+15*$A71+4*$A71+12),0)+IF(Analyse!$E$117="X",INDIRECT("'DATA - økonomi'!G"&amp;4+15*$A71+4*$A71+13),0)+IF(Analyse!$E$129="X",INDIRECT("'DATA - økonomi'!G"&amp;4+15*$A71+4*$A71+14),0)</f>
        <v>0</v>
      </c>
      <c r="H71" s="42">
        <f ca="1">IF(Analyse!$E$3="X",INDIRECT("'DATA - økonomi'!H"&amp;4+15*$A71+4*$A71+0),0)+IF(Analyse!$E$4="X",INDIRECT("'DATA - økonomi'!H"&amp;4+15*$A71+4*$A71+1),0)+IF(Analyse!$E$104="X",INDIRECT("'DATA - økonomi'!H"&amp;4+15*$A71+4*$A71+2),0)+IF(Analyse!$E$105="X",INDIRECT("'DATA - økonomi'!H"&amp;4+15*$A71+4*$A71+3),0)+IF(Analyse!$E$106="X",INDIRECT("'DATA - økonomi'!H"&amp;4+15*$A71+4*$A71+4),0)+IF(Analyse!$E$107="X",INDIRECT("'DATA - økonomi'!H"&amp;4+15*$A71+4*$A71+5),0)+IF(Analyse!$E$108="X",INDIRECT("'DATA - økonomi'!H"&amp;4+15*$A71+4*$A71+6),0)+IF(Analyse!$E$109="X",INDIRECT("'DATA - økonomi'!H"&amp;4+15*$A71+4*$A71+7),0)+IF(Analyse!$E$110="X",INDIRECT("'DATA - økonomi'!H"&amp;4+15*$A71+4*$A71+8),0)+IF(Analyse!$E$111="X",INDIRECT("'DATA - økonomi'!H"&amp;4+15*$A71+4*$A71+9),0)+IF(Analyse!$E$112="X",INDIRECT("'DATA - økonomi'!H"&amp;4+15*$A71+4*$A71+10),0)+IF(Analyse!$E$115="X",INDIRECT("'DATA - økonomi'!H"&amp;4+15*$A71+4*$A71+11),0)+IF(Analyse!$E$116="X",INDIRECT("'DATA - økonomi'!H"&amp;4+15*$A71+4*$A71+12),0)+IF(Analyse!$E$117="X",INDIRECT("'DATA - økonomi'!H"&amp;4+15*$A71+4*$A71+13),0)+IF(Analyse!$E$129="X",INDIRECT("'DATA - økonomi'!H"&amp;4+15*$A71+4*$A71+14),0)</f>
        <v>0</v>
      </c>
      <c r="I71" s="42">
        <f ca="1">IF(Analyse!$E$3="X",INDIRECT("'DATA - økonomi'!I"&amp;4+15*$A71+4*$A71+0),0)+IF(Analyse!$E$4="X",INDIRECT("'DATA - økonomi'!I"&amp;4+15*$A71+4*$A71+1),0)+IF(Analyse!$E$104="X",INDIRECT("'DATA - økonomi'!I"&amp;4+15*$A71+4*$A71+2),0)+IF(Analyse!$E$105="X",INDIRECT("'DATA - økonomi'!I"&amp;4+15*$A71+4*$A71+3),0)+IF(Analyse!$E$106="X",INDIRECT("'DATA - økonomi'!I"&amp;4+15*$A71+4*$A71+4),0)+IF(Analyse!$E$107="X",INDIRECT("'DATA - økonomi'!I"&amp;4+15*$A71+4*$A71+5),0)+IF(Analyse!$E$108="X",INDIRECT("'DATA - økonomi'!I"&amp;4+15*$A71+4*$A71+6),0)+IF(Analyse!$E$109="X",INDIRECT("'DATA - økonomi'!I"&amp;4+15*$A71+4*$A71+7),0)+IF(Analyse!$E$110="X",INDIRECT("'DATA - økonomi'!I"&amp;4+15*$A71+4*$A71+8),0)+IF(Analyse!$E$111="X",INDIRECT("'DATA - økonomi'!I"&amp;4+15*$A71+4*$A71+9),0)+IF(Analyse!$E$112="X",INDIRECT("'DATA - økonomi'!I"&amp;4+15*$A71+4*$A71+10),0)+IF(Analyse!$E$115="X",INDIRECT("'DATA - økonomi'!I"&amp;4+15*$A71+4*$A71+11),0)+IF(Analyse!$E$116="X",INDIRECT("'DATA - økonomi'!I"&amp;4+15*$A71+4*$A71+12),0)+IF(Analyse!$E$117="X",INDIRECT("'DATA - økonomi'!I"&amp;4+15*$A71+4*$A71+13),0)+IF(Analyse!$E$129="X",INDIRECT("'DATA - økonomi'!I"&amp;4+15*$A71+4*$A71+14),0)</f>
        <v>0</v>
      </c>
      <c r="J71" s="42">
        <f ca="1">IF(Analyse!$E$3="X",INDIRECT("'DATA - økonomi'!J"&amp;4+15*$A71+4*$A71+0),0)+IF(Analyse!$E$4="X",INDIRECT("'DATA - økonomi'!J"&amp;4+15*$A71+4*$A71+1),0)+IF(Analyse!$E$104="X",INDIRECT("'DATA - økonomi'!J"&amp;4+15*$A71+4*$A71+2),0)+IF(Analyse!$E$105="X",INDIRECT("'DATA - økonomi'!J"&amp;4+15*$A71+4*$A71+3),0)+IF(Analyse!$E$106="X",INDIRECT("'DATA - økonomi'!J"&amp;4+15*$A71+4*$A71+4),0)+IF(Analyse!$E$107="X",INDIRECT("'DATA - økonomi'!J"&amp;4+15*$A71+4*$A71+5),0)+IF(Analyse!$E$108="X",INDIRECT("'DATA - økonomi'!J"&amp;4+15*$A71+4*$A71+6),0)+IF(Analyse!$E$109="X",INDIRECT("'DATA - økonomi'!J"&amp;4+15*$A71+4*$A71+7),0)+IF(Analyse!$E$110="X",INDIRECT("'DATA - økonomi'!J"&amp;4+15*$A71+4*$A71+8),0)+IF(Analyse!$E$111="X",INDIRECT("'DATA - økonomi'!J"&amp;4+15*$A71+4*$A71+9),0)+IF(Analyse!$E$112="X",INDIRECT("'DATA - økonomi'!J"&amp;4+15*$A71+4*$A71+10),0)+IF(Analyse!$E$115="X",INDIRECT("'DATA - økonomi'!J"&amp;4+15*$A71+4*$A71+11),0)+IF(Analyse!$E$116="X",INDIRECT("'DATA - økonomi'!J"&amp;4+15*$A71+4*$A71+12),0)+IF(Analyse!$E$117="X",INDIRECT("'DATA - økonomi'!J"&amp;4+15*$A71+4*$A71+13),0)+IF(Analyse!$E$129="X",INDIRECT("'DATA - økonomi'!J"&amp;4+15*$A71+4*$A71+14),0)</f>
        <v>0</v>
      </c>
      <c r="K71" s="42">
        <f ca="1">IF(Analyse!$E$3="X",INDIRECT("'DATA - økonomi'!K"&amp;4+15*$A71+4*$A71+0),0)+IF(Analyse!$E$4="X",INDIRECT("'DATA - økonomi'!K"&amp;4+15*$A71+4*$A71+1),0)+IF(Analyse!$E$104="X",INDIRECT("'DATA - økonomi'!K"&amp;4+15*$A71+4*$A71+2),0)+IF(Analyse!$E$105="X",INDIRECT("'DATA - økonomi'!K"&amp;4+15*$A71+4*$A71+3),0)+IF(Analyse!$E$106="X",INDIRECT("'DATA - økonomi'!K"&amp;4+15*$A71+4*$A71+4),0)+IF(Analyse!$E$107="X",INDIRECT("'DATA - økonomi'!K"&amp;4+15*$A71+4*$A71+5),0)+IF(Analyse!$E$108="X",INDIRECT("'DATA - økonomi'!K"&amp;4+15*$A71+4*$A71+6),0)+IF(Analyse!$E$109="X",INDIRECT("'DATA - økonomi'!K"&amp;4+15*$A71+4*$A71+7),0)+IF(Analyse!$E$110="X",INDIRECT("'DATA - økonomi'!K"&amp;4+15*$A71+4*$A71+8),0)+IF(Analyse!$E$111="X",INDIRECT("'DATA - økonomi'!K"&amp;4+15*$A71+4*$A71+9),0)+IF(Analyse!$E$112="X",INDIRECT("'DATA - økonomi'!K"&amp;4+15*$A71+4*$A71+10),0)+IF(Analyse!$E$115="X",INDIRECT("'DATA - økonomi'!K"&amp;4+15*$A71+4*$A71+11),0)+IF(Analyse!$E$116="X",INDIRECT("'DATA - økonomi'!K"&amp;4+15*$A71+4*$A71+12),0)+IF(Analyse!$E$117="X",INDIRECT("'DATA - økonomi'!K"&amp;4+15*$A71+4*$A71+13),0)+IF(Analyse!$E$129="X",INDIRECT("'DATA - økonomi'!K"&amp;4+15*$A71+4*$A71+14),0)</f>
        <v>0</v>
      </c>
      <c r="L71" s="42">
        <f ca="1">IF(Analyse!$E$3="X",INDIRECT("'DATA - økonomi'!L"&amp;4+15*$A71+4*$A71+0),0)+IF(Analyse!$E$4="X",INDIRECT("'DATA - økonomi'!L"&amp;4+15*$A71+4*$A71+1),0)+IF(Analyse!$E$104="X",INDIRECT("'DATA - økonomi'!L"&amp;4+15*$A71+4*$A71+2),0)+IF(Analyse!$E$105="X",INDIRECT("'DATA - økonomi'!L"&amp;4+15*$A71+4*$A71+3),0)+IF(Analyse!$E$106="X",INDIRECT("'DATA - økonomi'!L"&amp;4+15*$A71+4*$A71+4),0)+IF(Analyse!$E$107="X",INDIRECT("'DATA - økonomi'!L"&amp;4+15*$A71+4*$A71+5),0)+IF(Analyse!$E$108="X",INDIRECT("'DATA - økonomi'!L"&amp;4+15*$A71+4*$A71+6),0)+IF(Analyse!$E$109="X",INDIRECT("'DATA - økonomi'!L"&amp;4+15*$A71+4*$A71+7),0)+IF(Analyse!$E$110="X",INDIRECT("'DATA - økonomi'!L"&amp;4+15*$A71+4*$A71+8),0)+IF(Analyse!$E$111="X",INDIRECT("'DATA - økonomi'!L"&amp;4+15*$A71+4*$A71+9),0)+IF(Analyse!$E$112="X",INDIRECT("'DATA - økonomi'!L"&amp;4+15*$A71+4*$A71+10),0)+IF(Analyse!$E$115="X",INDIRECT("'DATA - økonomi'!L"&amp;4+15*$A71+4*$A71+11),0)+IF(Analyse!$E$116="X",INDIRECT("'DATA - økonomi'!L"&amp;4+15*$A71+4*$A71+12),0)+IF(Analyse!$E$117="X",INDIRECT("'DATA - økonomi'!L"&amp;4+15*$A71+4*$A71+13),0)+IF(Analyse!$E$129="X",INDIRECT("'DATA - økonomi'!L"&amp;4+15*$A71+4*$A71+14),0)</f>
        <v>0</v>
      </c>
      <c r="M71" s="42">
        <f ca="1">IF(Analyse!$E$3="X",INDIRECT("'DATA - økonomi'!M"&amp;4+15*$A71+4*$A71+0),0)+IF(Analyse!$E$4="X",INDIRECT("'DATA - økonomi'!M"&amp;4+15*$A71+4*$A71+1),0)+IF(Analyse!$E$104="X",INDIRECT("'DATA - økonomi'!M"&amp;4+15*$A71+4*$A71+2),0)+IF(Analyse!$E$105="X",INDIRECT("'DATA - økonomi'!M"&amp;4+15*$A71+4*$A71+3),0)+IF(Analyse!$E$106="X",INDIRECT("'DATA - økonomi'!M"&amp;4+15*$A71+4*$A71+4),0)+IF(Analyse!$E$107="X",INDIRECT("'DATA - økonomi'!M"&amp;4+15*$A71+4*$A71+5),0)+IF(Analyse!$E$108="X",INDIRECT("'DATA - økonomi'!M"&amp;4+15*$A71+4*$A71+6),0)+IF(Analyse!$E$109="X",INDIRECT("'DATA - økonomi'!M"&amp;4+15*$A71+4*$A71+7),0)+IF(Analyse!$E$110="X",INDIRECT("'DATA - økonomi'!M"&amp;4+15*$A71+4*$A71+8),0)+IF(Analyse!$E$111="X",INDIRECT("'DATA - økonomi'!M"&amp;4+15*$A71+4*$A71+9),0)+IF(Analyse!$E$112="X",INDIRECT("'DATA - økonomi'!M"&amp;4+15*$A71+4*$A71+10),0)+IF(Analyse!$E$115="X",INDIRECT("'DATA - økonomi'!M"&amp;4+15*$A71+4*$A71+11),0)+IF(Analyse!$E$116="X",INDIRECT("'DATA - økonomi'!M"&amp;4+15*$A71+4*$A71+12),0)+IF(Analyse!$E$117="X",INDIRECT("'DATA - økonomi'!M"&amp;4+15*$A71+4*$A71+13),0)+IF(Analyse!$E$129="X",INDIRECT("'DATA - økonomi'!M"&amp;4+15*$A71+4*$A71+14),0)</f>
        <v>0</v>
      </c>
      <c r="N71" s="38"/>
      <c r="O71" s="41" t="s">
        <v>79</v>
      </c>
      <c r="P71" s="42">
        <f ca="1">IF(Analyse!$E$3="X",INDIRECT("'DATA - økonomi'!P"&amp;4+15*$A71+4*$A71+0),0)+IF(Analyse!$E$4="X",INDIRECT("'DATA - økonomi'!P"&amp;4+15*$A71+4*$A71+1),0)+IF(Analyse!$E$104="X",INDIRECT("'DATA - økonomi'!P"&amp;4+15*$A71+4*$A71+2),0)+IF(Analyse!$E$105="X",INDIRECT("'DATA - økonomi'!P"&amp;4+15*$A71+4*$A71+3),0)+IF(Analyse!$E$106="X",INDIRECT("'DATA - økonomi'!P"&amp;4+15*$A71+4*$A71+4),0)+IF(Analyse!$E$107="X",INDIRECT("'DATA - økonomi'!P"&amp;4+15*$A71+4*$A71+5),0)+IF(Analyse!$E$108="X",INDIRECT("'DATA - økonomi'!P"&amp;4+15*$A71+4*$A71+6),0)+IF(Analyse!$E$109="X",INDIRECT("'DATA - økonomi'!P"&amp;4+15*$A71+4*$A71+7),0)+IF(Analyse!$E$110="X",INDIRECT("'DATA - økonomi'!P"&amp;4+15*$A71+4*$A71+8),0)+IF(Analyse!$E$111="X",INDIRECT("'DATA - økonomi'!P"&amp;4+15*$A71+4*$A71+9),0)+IF(Analyse!$E$112="X",INDIRECT("'DATA - økonomi'!P"&amp;4+15*$A71+4*$A71+10),0)+IF(Analyse!$E$115="X",INDIRECT("'DATA - økonomi'!P"&amp;4+15*$A71+4*$A71+11),0)+IF(Analyse!$E$116="X",INDIRECT("'DATA - økonomi'!P"&amp;4+15*$A71+4*$A71+12),0)+IF(Analyse!$E$117="X",INDIRECT("'DATA - økonomi'!P"&amp;4+15*$A71+4*$A71+13),0)+IF(Analyse!$E$129="X",INDIRECT("'DATA - økonomi'!P"&amp;4+15*$A71+4*$A71+14),0)</f>
        <v>0</v>
      </c>
      <c r="Q71" s="42">
        <f ca="1">IF(Analyse!$E$3="X",INDIRECT("'DATA - økonomi'!Q"&amp;4+15*$A71+4*$A71+0),0)+IF(Analyse!$E$4="X",INDIRECT("'DATA - økonomi'!Q"&amp;4+15*$A71+4*$A71+1),0)+IF(Analyse!$E$104="X",INDIRECT("'DATA - økonomi'!Q"&amp;4+15*$A71+4*$A71+2),0)+IF(Analyse!$E$105="X",INDIRECT("'DATA - økonomi'!Q"&amp;4+15*$A71+4*$A71+3),0)+IF(Analyse!$E$106="X",INDIRECT("'DATA - økonomi'!Q"&amp;4+15*$A71+4*$A71+4),0)+IF(Analyse!$E$107="X",INDIRECT("'DATA - økonomi'!Q"&amp;4+15*$A71+4*$A71+5),0)+IF(Analyse!$E$108="X",INDIRECT("'DATA - økonomi'!Q"&amp;4+15*$A71+4*$A71+6),0)+IF(Analyse!$E$109="X",INDIRECT("'DATA - økonomi'!Q"&amp;4+15*$A71+4*$A71+7),0)+IF(Analyse!$E$110="X",INDIRECT("'DATA - økonomi'!Q"&amp;4+15*$A71+4*$A71+8),0)+IF(Analyse!$E$111="X",INDIRECT("'DATA - økonomi'!Q"&amp;4+15*$A71+4*$A71+9),0)+IF(Analyse!$E$112="X",INDIRECT("'DATA - økonomi'!Q"&amp;4+15*$A71+4*$A71+10),0)+IF(Analyse!$E$115="X",INDIRECT("'DATA - økonomi'!Q"&amp;4+15*$A71+4*$A71+11),0)+IF(Analyse!$E$116="X",INDIRECT("'DATA - økonomi'!Q"&amp;4+15*$A71+4*$A71+12),0)+IF(Analyse!$E$117="X",INDIRECT("'DATA - økonomi'!Q"&amp;4+15*$A71+4*$A71+13),0)+IF(Analyse!$E$129="X",INDIRECT("'DATA - økonomi'!Q"&amp;4+15*$A71+4*$A71+14),0)</f>
        <v>0</v>
      </c>
      <c r="R71" s="42">
        <f ca="1">IF(Analyse!$E$3="X",INDIRECT("'DATA - økonomi'!R"&amp;4+15*$A71+4*$A71+0),0)+IF(Analyse!$E$4="X",INDIRECT("'DATA - økonomi'!R"&amp;4+15*$A71+4*$A71+1),0)+IF(Analyse!$E$104="X",INDIRECT("'DATA - økonomi'!R"&amp;4+15*$A71+4*$A71+2),0)+IF(Analyse!$E$105="X",INDIRECT("'DATA - økonomi'!R"&amp;4+15*$A71+4*$A71+3),0)+IF(Analyse!$E$106="X",INDIRECT("'DATA - økonomi'!R"&amp;4+15*$A71+4*$A71+4),0)+IF(Analyse!$E$107="X",INDIRECT("'DATA - økonomi'!R"&amp;4+15*$A71+4*$A71+5),0)+IF(Analyse!$E$108="X",INDIRECT("'DATA - økonomi'!R"&amp;4+15*$A71+4*$A71+6),0)+IF(Analyse!$E$109="X",INDIRECT("'DATA - økonomi'!R"&amp;4+15*$A71+4*$A71+7),0)+IF(Analyse!$E$110="X",INDIRECT("'DATA - økonomi'!R"&amp;4+15*$A71+4*$A71+8),0)+IF(Analyse!$E$111="X",INDIRECT("'DATA - økonomi'!R"&amp;4+15*$A71+4*$A71+9),0)+IF(Analyse!$E$112="X",INDIRECT("'DATA - økonomi'!R"&amp;4+15*$A71+4*$A71+10),0)+IF(Analyse!$E$115="X",INDIRECT("'DATA - økonomi'!R"&amp;4+15*$A71+4*$A71+11),0)+IF(Analyse!$E$116="X",INDIRECT("'DATA - økonomi'!R"&amp;4+15*$A71+4*$A71+12),0)+IF(Analyse!$E$117="X",INDIRECT("'DATA - økonomi'!R"&amp;4+15*$A71+4*$A71+13),0)+IF(Analyse!$E$129="X",INDIRECT("'DATA - økonomi'!R"&amp;4+15*$A71+4*$A71+14),0)</f>
        <v>0</v>
      </c>
      <c r="S71" s="42">
        <f ca="1">IF(Analyse!$E$3="X",INDIRECT("'DATA - økonomi'!S"&amp;4+15*$A71+4*$A71+0),0)+IF(Analyse!$E$4="X",INDIRECT("'DATA - økonomi'!S"&amp;4+15*$A71+4*$A71+1),0)+IF(Analyse!$E$104="X",INDIRECT("'DATA - økonomi'!S"&amp;4+15*$A71+4*$A71+2),0)+IF(Analyse!$E$105="X",INDIRECT("'DATA - økonomi'!S"&amp;4+15*$A71+4*$A71+3),0)+IF(Analyse!$E$106="X",INDIRECT("'DATA - økonomi'!S"&amp;4+15*$A71+4*$A71+4),0)+IF(Analyse!$E$107="X",INDIRECT("'DATA - økonomi'!S"&amp;4+15*$A71+4*$A71+5),0)+IF(Analyse!$E$108="X",INDIRECT("'DATA - økonomi'!S"&amp;4+15*$A71+4*$A71+6),0)+IF(Analyse!$E$109="X",INDIRECT("'DATA - økonomi'!S"&amp;4+15*$A71+4*$A71+7),0)+IF(Analyse!$E$110="X",INDIRECT("'DATA - økonomi'!S"&amp;4+15*$A71+4*$A71+8),0)+IF(Analyse!$E$111="X",INDIRECT("'DATA - økonomi'!S"&amp;4+15*$A71+4*$A71+9),0)+IF(Analyse!$E$112="X",INDIRECT("'DATA - økonomi'!S"&amp;4+15*$A71+4*$A71+10),0)+IF(Analyse!$E$115="X",INDIRECT("'DATA - økonomi'!S"&amp;4+15*$A71+4*$A71+11),0)+IF(Analyse!$E$116="X",INDIRECT("'DATA - økonomi'!S"&amp;4+15*$A71+4*$A71+12),0)+IF(Analyse!$E$117="X",INDIRECT("'DATA - økonomi'!S"&amp;4+15*$A71+4*$A71+13),0)+IF(Analyse!$E$129="X",INDIRECT("'DATA - økonomi'!S"&amp;4+15*$A71+4*$A71+14),0)</f>
        <v>0</v>
      </c>
      <c r="T71" s="42">
        <f ca="1">IF(Analyse!$E$3="X",INDIRECT("'DATA - økonomi'!T"&amp;4+15*$A71+4*$A71+0),0)+IF(Analyse!$E$4="X",INDIRECT("'DATA - økonomi'!T"&amp;4+15*$A71+4*$A71+1),0)+IF(Analyse!$E$104="X",INDIRECT("'DATA - økonomi'!T"&amp;4+15*$A71+4*$A71+2),0)+IF(Analyse!$E$105="X",INDIRECT("'DATA - økonomi'!T"&amp;4+15*$A71+4*$A71+3),0)+IF(Analyse!$E$106="X",INDIRECT("'DATA - økonomi'!T"&amp;4+15*$A71+4*$A71+4),0)+IF(Analyse!$E$107="X",INDIRECT("'DATA - økonomi'!T"&amp;4+15*$A71+4*$A71+5),0)+IF(Analyse!$E$108="X",INDIRECT("'DATA - økonomi'!T"&amp;4+15*$A71+4*$A71+6),0)+IF(Analyse!$E$109="X",INDIRECT("'DATA - økonomi'!T"&amp;4+15*$A71+4*$A71+7),0)+IF(Analyse!$E$110="X",INDIRECT("'DATA - økonomi'!T"&amp;4+15*$A71+4*$A71+8),0)+IF(Analyse!$E$111="X",INDIRECT("'DATA - økonomi'!T"&amp;4+15*$A71+4*$A71+9),0)+IF(Analyse!$E$112="X",INDIRECT("'DATA - økonomi'!T"&amp;4+15*$A71+4*$A71+10),0)+IF(Analyse!$E$115="X",INDIRECT("'DATA - økonomi'!T"&amp;4+15*$A71+4*$A71+11),0)+IF(Analyse!$E$116="X",INDIRECT("'DATA - økonomi'!T"&amp;4+15*$A71+4*$A71+12),0)+IF(Analyse!$E$117="X",INDIRECT("'DATA - økonomi'!T"&amp;4+15*$A71+4*$A71+13),0)+IF(Analyse!$E$129="X",INDIRECT("'DATA - økonomi'!T"&amp;4+15*$A71+4*$A71+14),0)</f>
        <v>0</v>
      </c>
      <c r="U71" s="42">
        <f ca="1">IF(Analyse!$E$3="X",INDIRECT("'DATA - økonomi'!U"&amp;4+15*$A71+4*$A71+0),0)+IF(Analyse!$E$4="X",INDIRECT("'DATA - økonomi'!U"&amp;4+15*$A71+4*$A71+1),0)+IF(Analyse!$E$104="X",INDIRECT("'DATA - økonomi'!U"&amp;4+15*$A71+4*$A71+2),0)+IF(Analyse!$E$105="X",INDIRECT("'DATA - økonomi'!U"&amp;4+15*$A71+4*$A71+3),0)+IF(Analyse!$E$106="X",INDIRECT("'DATA - økonomi'!U"&amp;4+15*$A71+4*$A71+4),0)+IF(Analyse!$E$107="X",INDIRECT("'DATA - økonomi'!U"&amp;4+15*$A71+4*$A71+5),0)+IF(Analyse!$E$108="X",INDIRECT("'DATA - økonomi'!U"&amp;4+15*$A71+4*$A71+6),0)+IF(Analyse!$E$109="X",INDIRECT("'DATA - økonomi'!U"&amp;4+15*$A71+4*$A71+7),0)+IF(Analyse!$E$110="X",INDIRECT("'DATA - økonomi'!U"&amp;4+15*$A71+4*$A71+8),0)+IF(Analyse!$E$111="X",INDIRECT("'DATA - økonomi'!U"&amp;4+15*$A71+4*$A71+9),0)+IF(Analyse!$E$112="X",INDIRECT("'DATA - økonomi'!U"&amp;4+15*$A71+4*$A71+10),0)+IF(Analyse!$E$115="X",INDIRECT("'DATA - økonomi'!U"&amp;4+15*$A71+4*$A71+11),0)+IF(Analyse!$E$116="X",INDIRECT("'DATA - økonomi'!U"&amp;4+15*$A71+4*$A71+12),0)+IF(Analyse!$E$117="X",INDIRECT("'DATA - økonomi'!U"&amp;4+15*$A71+4*$A71+13),0)+IF(Analyse!$E$129="X",INDIRECT("'DATA - økonomi'!U"&amp;4+15*$A71+4*$A71+14),0)</f>
        <v>0</v>
      </c>
      <c r="V71" s="42">
        <f ca="1">IF(Analyse!$E$3="X",INDIRECT("'DATA - økonomi'!V"&amp;4+15*$A71+4*$A71+0),0)+IF(Analyse!$E$4="X",INDIRECT("'DATA - økonomi'!V"&amp;4+15*$A71+4*$A71+1),0)+IF(Analyse!$E$104="X",INDIRECT("'DATA - økonomi'!V"&amp;4+15*$A71+4*$A71+2),0)+IF(Analyse!$E$105="X",INDIRECT("'DATA - økonomi'!V"&amp;4+15*$A71+4*$A71+3),0)+IF(Analyse!$E$106="X",INDIRECT("'DATA - økonomi'!V"&amp;4+15*$A71+4*$A71+4),0)+IF(Analyse!$E$107="X",INDIRECT("'DATA - økonomi'!V"&amp;4+15*$A71+4*$A71+5),0)+IF(Analyse!$E$108="X",INDIRECT("'DATA - økonomi'!V"&amp;4+15*$A71+4*$A71+6),0)+IF(Analyse!$E$109="X",INDIRECT("'DATA - økonomi'!V"&amp;4+15*$A71+4*$A71+7),0)+IF(Analyse!$E$110="X",INDIRECT("'DATA - økonomi'!V"&amp;4+15*$A71+4*$A71+8),0)+IF(Analyse!$E$111="X",INDIRECT("'DATA - økonomi'!V"&amp;4+15*$A71+4*$A71+9),0)+IF(Analyse!$E$112="X",INDIRECT("'DATA - økonomi'!V"&amp;4+15*$A71+4*$A71+10),0)+IF(Analyse!$E$115="X",INDIRECT("'DATA - økonomi'!V"&amp;4+15*$A71+4*$A71+11),0)+IF(Analyse!$E$116="X",INDIRECT("'DATA - økonomi'!V"&amp;4+15*$A71+4*$A71+12),0)+IF(Analyse!$E$117="X",INDIRECT("'DATA - økonomi'!V"&amp;4+15*$A71+4*$A71+13),0)+IF(Analyse!$E$129="X",INDIRECT("'DATA - økonomi'!V"&amp;4+15*$A71+4*$A71+14),0)</f>
        <v>0</v>
      </c>
      <c r="W71" s="42">
        <f ca="1">IF(Analyse!$E$3="X",INDIRECT("'DATA - økonomi'!W"&amp;4+15*$A71+4*$A71+0),0)+IF(Analyse!$E$4="X",INDIRECT("'DATA - økonomi'!W"&amp;4+15*$A71+4*$A71+1),0)+IF(Analyse!$E$104="X",INDIRECT("'DATA - økonomi'!W"&amp;4+15*$A71+4*$A71+2),0)+IF(Analyse!$E$105="X",INDIRECT("'DATA - økonomi'!W"&amp;4+15*$A71+4*$A71+3),0)+IF(Analyse!$E$106="X",INDIRECT("'DATA - økonomi'!W"&amp;4+15*$A71+4*$A71+4),0)+IF(Analyse!$E$107="X",INDIRECT("'DATA - økonomi'!W"&amp;4+15*$A71+4*$A71+5),0)+IF(Analyse!$E$108="X",INDIRECT("'DATA - økonomi'!W"&amp;4+15*$A71+4*$A71+6),0)+IF(Analyse!$E$109="X",INDIRECT("'DATA - økonomi'!W"&amp;4+15*$A71+4*$A71+7),0)+IF(Analyse!$E$110="X",INDIRECT("'DATA - økonomi'!W"&amp;4+15*$A71+4*$A71+8),0)+IF(Analyse!$E$111="X",INDIRECT("'DATA - økonomi'!W"&amp;4+15*$A71+4*$A71+9),0)+IF(Analyse!$E$112="X",INDIRECT("'DATA - økonomi'!W"&amp;4+15*$A71+4*$A71+10),0)+IF(Analyse!$E$115="X",INDIRECT("'DATA - økonomi'!W"&amp;4+15*$A71+4*$A71+11),0)+IF(Analyse!$E$116="X",INDIRECT("'DATA - økonomi'!W"&amp;4+15*$A71+4*$A71+12),0)+IF(Analyse!$E$117="X",INDIRECT("'DATA - økonomi'!W"&amp;4+15*$A71+4*$A71+13),0)+IF(Analyse!$E$129="X",INDIRECT("'DATA - økonomi'!W"&amp;4+15*$A71+4*$A71+14),0)</f>
        <v>0</v>
      </c>
      <c r="X71" s="42">
        <f ca="1">IF(Analyse!$E$3="X",INDIRECT("'DATA - økonomi'!X"&amp;4+15*$A71+4*$A71+0),0)+IF(Analyse!$E$4="X",INDIRECT("'DATA - økonomi'!X"&amp;4+15*$A71+4*$A71+1),0)+IF(Analyse!$E$104="X",INDIRECT("'DATA - økonomi'!X"&amp;4+15*$A71+4*$A71+2),0)+IF(Analyse!$E$105="X",INDIRECT("'DATA - økonomi'!X"&amp;4+15*$A71+4*$A71+3),0)+IF(Analyse!$E$106="X",INDIRECT("'DATA - økonomi'!X"&amp;4+15*$A71+4*$A71+4),0)+IF(Analyse!$E$107="X",INDIRECT("'DATA - økonomi'!X"&amp;4+15*$A71+4*$A71+5),0)+IF(Analyse!$E$108="X",INDIRECT("'DATA - økonomi'!X"&amp;4+15*$A71+4*$A71+6),0)+IF(Analyse!$E$109="X",INDIRECT("'DATA - økonomi'!X"&amp;4+15*$A71+4*$A71+7),0)+IF(Analyse!$E$110="X",INDIRECT("'DATA - økonomi'!X"&amp;4+15*$A71+4*$A71+8),0)+IF(Analyse!$E$111="X",INDIRECT("'DATA - økonomi'!X"&amp;4+15*$A71+4*$A71+9),0)+IF(Analyse!$E$112="X",INDIRECT("'DATA - økonomi'!X"&amp;4+15*$A71+4*$A71+10),0)+IF(Analyse!$E$115="X",INDIRECT("'DATA - økonomi'!X"&amp;4+15*$A71+4*$A71+11),0)+IF(Analyse!$E$116="X",INDIRECT("'DATA - økonomi'!X"&amp;4+15*$A71+4*$A71+12),0)+IF(Analyse!$E$117="X",INDIRECT("'DATA - økonomi'!X"&amp;4+15*$A71+4*$A71+13),0)+IF(Analyse!$E$129="X",INDIRECT("'DATA - økonomi'!X"&amp;4+15*$A71+4*$A71+14),0)</f>
        <v>0</v>
      </c>
      <c r="Y71" s="42">
        <f ca="1">IF(Analyse!$E$3="X",INDIRECT("'DATA - økonomi'!Y"&amp;4+15*$A71+4*$A71+0),0)+IF(Analyse!$E$4="X",INDIRECT("'DATA - økonomi'!Y"&amp;4+15*$A71+4*$A71+1),0)+IF(Analyse!$E$104="X",INDIRECT("'DATA - økonomi'!Y"&amp;4+15*$A71+4*$A71+2),0)+IF(Analyse!$E$105="X",INDIRECT("'DATA - økonomi'!Y"&amp;4+15*$A71+4*$A71+3),0)+IF(Analyse!$E$106="X",INDIRECT("'DATA - økonomi'!Y"&amp;4+15*$A71+4*$A71+4),0)+IF(Analyse!$E$107="X",INDIRECT("'DATA - økonomi'!Y"&amp;4+15*$A71+4*$A71+5),0)+IF(Analyse!$E$108="X",INDIRECT("'DATA - økonomi'!Y"&amp;4+15*$A71+4*$A71+6),0)+IF(Analyse!$E$109="X",INDIRECT("'DATA - økonomi'!Y"&amp;4+15*$A71+4*$A71+7),0)+IF(Analyse!$E$110="X",INDIRECT("'DATA - økonomi'!Y"&amp;4+15*$A71+4*$A71+8),0)+IF(Analyse!$E$111="X",INDIRECT("'DATA - økonomi'!Y"&amp;4+15*$A71+4*$A71+9),0)+IF(Analyse!$E$112="X",INDIRECT("'DATA - økonomi'!Y"&amp;4+15*$A71+4*$A71+10),0)+IF(Analyse!$E$115="X",INDIRECT("'DATA - økonomi'!Y"&amp;4+15*$A71+4*$A71+11),0)+IF(Analyse!$E$116="X",INDIRECT("'DATA - økonomi'!Y"&amp;4+15*$A71+4*$A71+12),0)+IF(Analyse!$E$117="X",INDIRECT("'DATA - økonomi'!Y"&amp;4+15*$A71+4*$A71+13),0)+IF(Analyse!$E$129="X",INDIRECT("'DATA - økonomi'!Y"&amp;4+15*$A71+4*$A71+14),0)</f>
        <v>0</v>
      </c>
      <c r="Z71" s="42">
        <f ca="1">IF(Analyse!$E$3="X",INDIRECT("'DATA - økonomi'!Z"&amp;4+15*$A71+4*$A71+0),0)+IF(Analyse!$E$4="X",INDIRECT("'DATA - økonomi'!Z"&amp;4+15*$A71+4*$A71+1),0)+IF(Analyse!$E$104="X",INDIRECT("'DATA - økonomi'!Z"&amp;4+15*$A71+4*$A71+2),0)+IF(Analyse!$E$105="X",INDIRECT("'DATA - økonomi'!Z"&amp;4+15*$A71+4*$A71+3),0)+IF(Analyse!$E$106="X",INDIRECT("'DATA - økonomi'!Z"&amp;4+15*$A71+4*$A71+4),0)+IF(Analyse!$E$107="X",INDIRECT("'DATA - økonomi'!Z"&amp;4+15*$A71+4*$A71+5),0)+IF(Analyse!$E$108="X",INDIRECT("'DATA - økonomi'!Z"&amp;4+15*$A71+4*$A71+6),0)+IF(Analyse!$E$109="X",INDIRECT("'DATA - økonomi'!Z"&amp;4+15*$A71+4*$A71+7),0)+IF(Analyse!$E$110="X",INDIRECT("'DATA - økonomi'!Z"&amp;4+15*$A71+4*$A71+8),0)+IF(Analyse!$E$111="X",INDIRECT("'DATA - økonomi'!Z"&amp;4+15*$A71+4*$A71+9),0)+IF(Analyse!$E$112="X",INDIRECT("'DATA - økonomi'!Z"&amp;4+15*$A71+4*$A71+10),0)+IF(Analyse!$E$115="X",INDIRECT("'DATA - økonomi'!Z"&amp;4+15*$A71+4*$A71+11),0)+IF(Analyse!$E$116="X",INDIRECT("'DATA - økonomi'!Z"&amp;4+15*$A71+4*$A71+12),0)+IF(Analyse!$E$117="X",INDIRECT("'DATA - økonomi'!Z"&amp;4+15*$A71+4*$A71+13),0)+IF(Analyse!$E$129="X",INDIRECT("'DATA - økonomi'!Z"&amp;4+15*$A71+4*$A71+14),0)</f>
        <v>0</v>
      </c>
      <c r="AA71" s="36"/>
      <c r="AB71" s="41" t="s">
        <v>79</v>
      </c>
      <c r="AC71" s="42">
        <f ca="1">IF(Analyse!$E$3="X",INDIRECT("'DATA - økonomi'!AC"&amp;4+15*$A71+4*$A71+0),0)+IF(Analyse!$E$4="X",INDIRECT("'DATA - økonomi'!AC"&amp;4+15*$A71+4*$A71+1),0)+IF(Analyse!$E$104="X",INDIRECT("'DATA - økonomi'!AC"&amp;4+15*$A71+4*$A71+2),0)+IF(Analyse!$E$105="X",INDIRECT("'DATA - økonomi'!AC"&amp;4+15*$A71+4*$A71+3),0)+IF(Analyse!$E$106="X",INDIRECT("'DATA - økonomi'!AC"&amp;4+15*$A71+4*$A71+4),0)+IF(Analyse!$E$107="X",INDIRECT("'DATA - økonomi'!AC"&amp;4+15*$A71+4*$A71+5),0)+IF(Analyse!$E$108="X",INDIRECT("'DATA - økonomi'!AC"&amp;4+15*$A71+4*$A71+6),0)+IF(Analyse!$E$109="X",INDIRECT("'DATA - økonomi'!AC"&amp;4+15*$A71+4*$A71+7),0)+IF(Analyse!$E$110="X",INDIRECT("'DATA - økonomi'!AC"&amp;4+15*$A71+4*$A71+8),0)+IF(Analyse!$E$111="X",INDIRECT("'DATA - økonomi'!AC"&amp;4+15*$A71+4*$A71+9),0)+IF(Analyse!$E$112="X",INDIRECT("'DATA - økonomi'!AC"&amp;4+15*$A71+4*$A71+10),0)+IF(Analyse!$E$115="X",INDIRECT("'DATA - økonomi'!AC"&amp;4+15*$A71+4*$A71+11),0)+IF(Analyse!$E$116="X",INDIRECT("'DATA - økonomi'!AC"&amp;4+15*$A71+4*$A71+12),0)+IF(Analyse!$E$117="X",INDIRECT("'DATA - økonomi'!AC"&amp;4+15*$A71+4*$A71+13),0)+IF(Analyse!$E$129="X",INDIRECT("'DATA - økonomi'!AC"&amp;4+15*$A71+4*$A71+14),0)</f>
        <v>0</v>
      </c>
      <c r="AD71" s="42">
        <f ca="1">IF(Analyse!$E$3="X",INDIRECT("'DATA - økonomi'!AD"&amp;4+15*$A71+4*$A71+0),0)+IF(Analyse!$E$4="X",INDIRECT("'DATA - økonomi'!AD"&amp;4+15*$A71+4*$A71+1),0)+IF(Analyse!$E$104="X",INDIRECT("'DATA - økonomi'!AD"&amp;4+15*$A71+4*$A71+2),0)+IF(Analyse!$E$105="X",INDIRECT("'DATA - økonomi'!AD"&amp;4+15*$A71+4*$A71+3),0)+IF(Analyse!$E$106="X",INDIRECT("'DATA - økonomi'!AD"&amp;4+15*$A71+4*$A71+4),0)+IF(Analyse!$E$107="X",INDIRECT("'DATA - økonomi'!AD"&amp;4+15*$A71+4*$A71+5),0)+IF(Analyse!$E$108="X",INDIRECT("'DATA - økonomi'!AD"&amp;4+15*$A71+4*$A71+6),0)+IF(Analyse!$E$109="X",INDIRECT("'DATA - økonomi'!AD"&amp;4+15*$A71+4*$A71+7),0)+IF(Analyse!$E$110="X",INDIRECT("'DATA - økonomi'!AD"&amp;4+15*$A71+4*$A71+8),0)+IF(Analyse!$E$111="X",INDIRECT("'DATA - økonomi'!AD"&amp;4+15*$A71+4*$A71+9),0)+IF(Analyse!$E$112="X",INDIRECT("'DATA - økonomi'!AD"&amp;4+15*$A71+4*$A71+10),0)+IF(Analyse!$E$115="X",INDIRECT("'DATA - økonomi'!AD"&amp;4+15*$A71+4*$A71+11),0)+IF(Analyse!$E$116="X",INDIRECT("'DATA - økonomi'!AD"&amp;4+15*$A71+4*$A71+12),0)+IF(Analyse!$E$117="X",INDIRECT("'DATA - økonomi'!AD"&amp;4+15*$A71+4*$A71+13),0)+IF(Analyse!$E$129="X",INDIRECT("'DATA - økonomi'!AD"&amp;4+15*$A71+4*$A71+14),0)</f>
        <v>0</v>
      </c>
      <c r="AE71" s="42">
        <f ca="1">IF(Analyse!$E$3="X",INDIRECT("'DATA - økonomi'!AE"&amp;4+15*$A71+4*$A71+0),0)+IF(Analyse!$E$4="X",INDIRECT("'DATA - økonomi'!AE"&amp;4+15*$A71+4*$A71+1),0)+IF(Analyse!$E$104="X",INDIRECT("'DATA - økonomi'!AE"&amp;4+15*$A71+4*$A71+2),0)+IF(Analyse!$E$105="X",INDIRECT("'DATA - økonomi'!AE"&amp;4+15*$A71+4*$A71+3),0)+IF(Analyse!$E$106="X",INDIRECT("'DATA - økonomi'!AE"&amp;4+15*$A71+4*$A71+4),0)+IF(Analyse!$E$107="X",INDIRECT("'DATA - økonomi'!AE"&amp;4+15*$A71+4*$A71+5),0)+IF(Analyse!$E$108="X",INDIRECT("'DATA - økonomi'!AE"&amp;4+15*$A71+4*$A71+6),0)+IF(Analyse!$E$109="X",INDIRECT("'DATA - økonomi'!AE"&amp;4+15*$A71+4*$A71+7),0)+IF(Analyse!$E$110="X",INDIRECT("'DATA - økonomi'!AE"&amp;4+15*$A71+4*$A71+8),0)+IF(Analyse!$E$111="X",INDIRECT("'DATA - økonomi'!AE"&amp;4+15*$A71+4*$A71+9),0)+IF(Analyse!$E$112="X",INDIRECT("'DATA - økonomi'!AE"&amp;4+15*$A71+4*$A71+10),0)+IF(Analyse!$E$115="X",INDIRECT("'DATA - økonomi'!AE"&amp;4+15*$A71+4*$A71+11),0)+IF(Analyse!$E$116="X",INDIRECT("'DATA - økonomi'!AE"&amp;4+15*$A71+4*$A71+12),0)+IF(Analyse!$E$117="X",INDIRECT("'DATA - økonomi'!AE"&amp;4+15*$A71+4*$A71+13),0)+IF(Analyse!$E$129="X",INDIRECT("'DATA - økonomi'!AE"&amp;4+15*$A71+4*$A71+14),0)</f>
        <v>0</v>
      </c>
      <c r="AF71" s="42">
        <f ca="1">IF(Analyse!$E$3="X",INDIRECT("'DATA - økonomi'!AF"&amp;4+15*$A71+4*$A71+0),0)+IF(Analyse!$E$4="X",INDIRECT("'DATA - økonomi'!AF"&amp;4+15*$A71+4*$A71+1),0)+IF(Analyse!$E$104="X",INDIRECT("'DATA - økonomi'!AF"&amp;4+15*$A71+4*$A71+2),0)+IF(Analyse!$E$105="X",INDIRECT("'DATA - økonomi'!AF"&amp;4+15*$A71+4*$A71+3),0)+IF(Analyse!$E$106="X",INDIRECT("'DATA - økonomi'!AF"&amp;4+15*$A71+4*$A71+4),0)+IF(Analyse!$E$107="X",INDIRECT("'DATA - økonomi'!AF"&amp;4+15*$A71+4*$A71+5),0)+IF(Analyse!$E$108="X",INDIRECT("'DATA - økonomi'!AF"&amp;4+15*$A71+4*$A71+6),0)+IF(Analyse!$E$109="X",INDIRECT("'DATA - økonomi'!AF"&amp;4+15*$A71+4*$A71+7),0)+IF(Analyse!$E$110="X",INDIRECT("'DATA - økonomi'!AF"&amp;4+15*$A71+4*$A71+8),0)+IF(Analyse!$E$111="X",INDIRECT("'DATA - økonomi'!AF"&amp;4+15*$A71+4*$A71+9),0)+IF(Analyse!$E$112="X",INDIRECT("'DATA - økonomi'!AF"&amp;4+15*$A71+4*$A71+10),0)+IF(Analyse!$E$115="X",INDIRECT("'DATA - økonomi'!AF"&amp;4+15*$A71+4*$A71+11),0)+IF(Analyse!$E$116="X",INDIRECT("'DATA - økonomi'!AF"&amp;4+15*$A71+4*$A71+12),0)+IF(Analyse!$E$117="X",INDIRECT("'DATA - økonomi'!AF"&amp;4+15*$A71+4*$A71+13),0)+IF(Analyse!$E$129="X",INDIRECT("'DATA - økonomi'!AF"&amp;4+15*$A71+4*$A71+14),0)</f>
        <v>0</v>
      </c>
      <c r="AG71" s="42">
        <f ca="1">IF(Analyse!$E$3="X",INDIRECT("'DATA - økonomi'!AG"&amp;4+15*$A71+4*$A71+0),0)+IF(Analyse!$E$4="X",INDIRECT("'DATA - økonomi'!AG"&amp;4+15*$A71+4*$A71+1),0)+IF(Analyse!$E$104="X",INDIRECT("'DATA - økonomi'!AG"&amp;4+15*$A71+4*$A71+2),0)+IF(Analyse!$E$105="X",INDIRECT("'DATA - økonomi'!AG"&amp;4+15*$A71+4*$A71+3),0)+IF(Analyse!$E$106="X",INDIRECT("'DATA - økonomi'!AG"&amp;4+15*$A71+4*$A71+4),0)+IF(Analyse!$E$107="X",INDIRECT("'DATA - økonomi'!AG"&amp;4+15*$A71+4*$A71+5),0)+IF(Analyse!$E$108="X",INDIRECT("'DATA - økonomi'!AG"&amp;4+15*$A71+4*$A71+6),0)+IF(Analyse!$E$109="X",INDIRECT("'DATA - økonomi'!AG"&amp;4+15*$A71+4*$A71+7),0)+IF(Analyse!$E$110="X",INDIRECT("'DATA - økonomi'!AG"&amp;4+15*$A71+4*$A71+8),0)+IF(Analyse!$E$111="X",INDIRECT("'DATA - økonomi'!AG"&amp;4+15*$A71+4*$A71+9),0)+IF(Analyse!$E$112="X",INDIRECT("'DATA - økonomi'!AG"&amp;4+15*$A71+4*$A71+10),0)+IF(Analyse!$E$115="X",INDIRECT("'DATA - økonomi'!AG"&amp;4+15*$A71+4*$A71+11),0)+IF(Analyse!$E$116="X",INDIRECT("'DATA - økonomi'!AG"&amp;4+15*$A71+4*$A71+12),0)+IF(Analyse!$E$117="X",INDIRECT("'DATA - økonomi'!AG"&amp;4+15*$A71+4*$A71+13),0)+IF(Analyse!$E$129="X",INDIRECT("'DATA - økonomi'!AG"&amp;4+15*$A71+4*$A71+14),0)</f>
        <v>0</v>
      </c>
      <c r="AH71" s="42">
        <f ca="1">IF(Analyse!$E$3="X",INDIRECT("'DATA - økonomi'!AH"&amp;4+15*$A71+4*$A71+0),0)+IF(Analyse!$E$4="X",INDIRECT("'DATA - økonomi'!AH"&amp;4+15*$A71+4*$A71+1),0)+IF(Analyse!$E$104="X",INDIRECT("'DATA - økonomi'!AH"&amp;4+15*$A71+4*$A71+2),0)+IF(Analyse!$E$105="X",INDIRECT("'DATA - økonomi'!AH"&amp;4+15*$A71+4*$A71+3),0)+IF(Analyse!$E$106="X",INDIRECT("'DATA - økonomi'!AH"&amp;4+15*$A71+4*$A71+4),0)+IF(Analyse!$E$107="X",INDIRECT("'DATA - økonomi'!AH"&amp;4+15*$A71+4*$A71+5),0)+IF(Analyse!$E$108="X",INDIRECT("'DATA - økonomi'!AH"&amp;4+15*$A71+4*$A71+6),0)+IF(Analyse!$E$109="X",INDIRECT("'DATA - økonomi'!AH"&amp;4+15*$A71+4*$A71+7),0)+IF(Analyse!$E$110="X",INDIRECT("'DATA - økonomi'!AH"&amp;4+15*$A71+4*$A71+8),0)+IF(Analyse!$E$111="X",INDIRECT("'DATA - økonomi'!AH"&amp;4+15*$A71+4*$A71+9),0)+IF(Analyse!$E$112="X",INDIRECT("'DATA - økonomi'!AH"&amp;4+15*$A71+4*$A71+10),0)+IF(Analyse!$E$115="X",INDIRECT("'DATA - økonomi'!AH"&amp;4+15*$A71+4*$A71+11),0)+IF(Analyse!$E$116="X",INDIRECT("'DATA - økonomi'!AH"&amp;4+15*$A71+4*$A71+12),0)+IF(Analyse!$E$117="X",INDIRECT("'DATA - økonomi'!AH"&amp;4+15*$A71+4*$A71+13),0)+IF(Analyse!$E$129="X",INDIRECT("'DATA - økonomi'!AH"&amp;4+15*$A71+4*$A71+14),0)</f>
        <v>0</v>
      </c>
      <c r="AI71" s="42">
        <f ca="1">IF(Analyse!$E$3="X",INDIRECT("'DATA - økonomi'!AI"&amp;4+15*$A71+4*$A71+0),0)+IF(Analyse!$E$4="X",INDIRECT("'DATA - økonomi'!AI"&amp;4+15*$A71+4*$A71+1),0)+IF(Analyse!$E$104="X",INDIRECT("'DATA - økonomi'!AI"&amp;4+15*$A71+4*$A71+2),0)+IF(Analyse!$E$105="X",INDIRECT("'DATA - økonomi'!AI"&amp;4+15*$A71+4*$A71+3),0)+IF(Analyse!$E$106="X",INDIRECT("'DATA - økonomi'!AI"&amp;4+15*$A71+4*$A71+4),0)+IF(Analyse!$E$107="X",INDIRECT("'DATA - økonomi'!AI"&amp;4+15*$A71+4*$A71+5),0)+IF(Analyse!$E$108="X",INDIRECT("'DATA - økonomi'!AI"&amp;4+15*$A71+4*$A71+6),0)+IF(Analyse!$E$109="X",INDIRECT("'DATA - økonomi'!AI"&amp;4+15*$A71+4*$A71+7),0)+IF(Analyse!$E$110="X",INDIRECT("'DATA - økonomi'!AI"&amp;4+15*$A71+4*$A71+8),0)+IF(Analyse!$E$111="X",INDIRECT("'DATA - økonomi'!AI"&amp;4+15*$A71+4*$A71+9),0)+IF(Analyse!$E$112="X",INDIRECT("'DATA - økonomi'!AI"&amp;4+15*$A71+4*$A71+10),0)+IF(Analyse!$E$115="X",INDIRECT("'DATA - økonomi'!AI"&amp;4+15*$A71+4*$A71+11),0)+IF(Analyse!$E$116="X",INDIRECT("'DATA - økonomi'!AI"&amp;4+15*$A71+4*$A71+12),0)+IF(Analyse!$E$117="X",INDIRECT("'DATA - økonomi'!AI"&amp;4+15*$A71+4*$A71+13),0)+IF(Analyse!$E$129="X",INDIRECT("'DATA - økonomi'!AI"&amp;4+15*$A71+4*$A71+14),0)</f>
        <v>0</v>
      </c>
      <c r="AJ71" s="42">
        <f ca="1">IF(Analyse!$E$3="X",INDIRECT("'DATA - økonomi'!AJ"&amp;4+15*$A71+4*$A71+0),0)+IF(Analyse!$E$4="X",INDIRECT("'DATA - økonomi'!AJ"&amp;4+15*$A71+4*$A71+1),0)+IF(Analyse!$E$104="X",INDIRECT("'DATA - økonomi'!AJ"&amp;4+15*$A71+4*$A71+2),0)+IF(Analyse!$E$105="X",INDIRECT("'DATA - økonomi'!AJ"&amp;4+15*$A71+4*$A71+3),0)+IF(Analyse!$E$106="X",INDIRECT("'DATA - økonomi'!AJ"&amp;4+15*$A71+4*$A71+4),0)+IF(Analyse!$E$107="X",INDIRECT("'DATA - økonomi'!AJ"&amp;4+15*$A71+4*$A71+5),0)+IF(Analyse!$E$108="X",INDIRECT("'DATA - økonomi'!AJ"&amp;4+15*$A71+4*$A71+6),0)+IF(Analyse!$E$109="X",INDIRECT("'DATA - økonomi'!AJ"&amp;4+15*$A71+4*$A71+7),0)+IF(Analyse!$E$110="X",INDIRECT("'DATA - økonomi'!AJ"&amp;4+15*$A71+4*$A71+8),0)+IF(Analyse!$E$111="X",INDIRECT("'DATA - økonomi'!AJ"&amp;4+15*$A71+4*$A71+9),0)+IF(Analyse!$E$112="X",INDIRECT("'DATA - økonomi'!AJ"&amp;4+15*$A71+4*$A71+10),0)+IF(Analyse!$E$115="X",INDIRECT("'DATA - økonomi'!AJ"&amp;4+15*$A71+4*$A71+11),0)+IF(Analyse!$E$116="X",INDIRECT("'DATA - økonomi'!AJ"&amp;4+15*$A71+4*$A71+12),0)+IF(Analyse!$E$117="X",INDIRECT("'DATA - økonomi'!AJ"&amp;4+15*$A71+4*$A71+13),0)+IF(Analyse!$E$129="X",INDIRECT("'DATA - økonomi'!AJ"&amp;4+15*$A71+4*$A71+14),0)</f>
        <v>0</v>
      </c>
      <c r="AK71" s="42">
        <f ca="1">IF(Analyse!$E$3="X",INDIRECT("'DATA - økonomi'!AK"&amp;4+15*$A71+4*$A71+0),0)+IF(Analyse!$E$4="X",INDIRECT("'DATA - økonomi'!AK"&amp;4+15*$A71+4*$A71+1),0)+IF(Analyse!$E$104="X",INDIRECT("'DATA - økonomi'!AK"&amp;4+15*$A71+4*$A71+2),0)+IF(Analyse!$E$105="X",INDIRECT("'DATA - økonomi'!AK"&amp;4+15*$A71+4*$A71+3),0)+IF(Analyse!$E$106="X",INDIRECT("'DATA - økonomi'!AK"&amp;4+15*$A71+4*$A71+4),0)+IF(Analyse!$E$107="X",INDIRECT("'DATA - økonomi'!AK"&amp;4+15*$A71+4*$A71+5),0)+IF(Analyse!$E$108="X",INDIRECT("'DATA - økonomi'!AK"&amp;4+15*$A71+4*$A71+6),0)+IF(Analyse!$E$109="X",INDIRECT("'DATA - økonomi'!AK"&amp;4+15*$A71+4*$A71+7),0)+IF(Analyse!$E$110="X",INDIRECT("'DATA - økonomi'!AK"&amp;4+15*$A71+4*$A71+8),0)+IF(Analyse!$E$111="X",INDIRECT("'DATA - økonomi'!AK"&amp;4+15*$A71+4*$A71+9),0)+IF(Analyse!$E$112="X",INDIRECT("'DATA - økonomi'!AK"&amp;4+15*$A71+4*$A71+10),0)+IF(Analyse!$E$115="X",INDIRECT("'DATA - økonomi'!AK"&amp;4+15*$A71+4*$A71+11),0)+IF(Analyse!$E$116="X",INDIRECT("'DATA - økonomi'!AK"&amp;4+15*$A71+4*$A71+12),0)+IF(Analyse!$E$117="X",INDIRECT("'DATA - økonomi'!AK"&amp;4+15*$A71+4*$A71+13),0)+IF(Analyse!$E$129="X",INDIRECT("'DATA - økonomi'!AK"&amp;4+15*$A71+4*$A71+14),0)</f>
        <v>0</v>
      </c>
      <c r="AL71" s="42">
        <f ca="1">IF(Analyse!$E$3="X",INDIRECT("'DATA - økonomi'!AL"&amp;4+15*$A71+4*$A71+0),0)+IF(Analyse!$E$4="X",INDIRECT("'DATA - økonomi'!AL"&amp;4+15*$A71+4*$A71+1),0)+IF(Analyse!$E$104="X",INDIRECT("'DATA - økonomi'!AL"&amp;4+15*$A71+4*$A71+2),0)+IF(Analyse!$E$105="X",INDIRECT("'DATA - økonomi'!AL"&amp;4+15*$A71+4*$A71+3),0)+IF(Analyse!$E$106="X",INDIRECT("'DATA - økonomi'!AL"&amp;4+15*$A71+4*$A71+4),0)+IF(Analyse!$E$107="X",INDIRECT("'DATA - økonomi'!AL"&amp;4+15*$A71+4*$A71+5),0)+IF(Analyse!$E$108="X",INDIRECT("'DATA - økonomi'!AL"&amp;4+15*$A71+4*$A71+6),0)+IF(Analyse!$E$109="X",INDIRECT("'DATA - økonomi'!AL"&amp;4+15*$A71+4*$A71+7),0)+IF(Analyse!$E$110="X",INDIRECT("'DATA - økonomi'!AL"&amp;4+15*$A71+4*$A71+8),0)+IF(Analyse!$E$111="X",INDIRECT("'DATA - økonomi'!AL"&amp;4+15*$A71+4*$A71+9),0)+IF(Analyse!$E$112="X",INDIRECT("'DATA - økonomi'!AL"&amp;4+15*$A71+4*$A71+10),0)+IF(Analyse!$E$115="X",INDIRECT("'DATA - økonomi'!AL"&amp;4+15*$A71+4*$A71+11),0)+IF(Analyse!$E$116="X",INDIRECT("'DATA - økonomi'!AL"&amp;4+15*$A71+4*$A71+12),0)+IF(Analyse!$E$117="X",INDIRECT("'DATA - økonomi'!AL"&amp;4+15*$A71+4*$A71+13),0)+IF(Analyse!$E$129="X",INDIRECT("'DATA - økonomi'!AL"&amp;4+15*$A71+4*$A71+14),0)</f>
        <v>0</v>
      </c>
      <c r="AM71" s="36"/>
      <c r="AN71" s="41" t="s">
        <v>79</v>
      </c>
      <c r="AO71" s="42">
        <f t="shared" ca="1" si="20"/>
        <v>17550.527999999998</v>
      </c>
      <c r="AP71" s="42">
        <f t="shared" ca="1" si="21"/>
        <v>17420.37</v>
      </c>
      <c r="AQ71" s="42">
        <f t="shared" ca="1" si="22"/>
        <v>17550.527999999998</v>
      </c>
      <c r="AR71" s="42">
        <f t="shared" ca="1" si="23"/>
        <v>17420.37</v>
      </c>
      <c r="AS71" s="42">
        <f t="shared" ca="1" si="24"/>
        <v>17344.259000000002</v>
      </c>
      <c r="AT71" s="42">
        <f t="shared" ca="1" si="25"/>
        <v>17460.251</v>
      </c>
      <c r="AU71" s="42">
        <f t="shared" ca="1" si="26"/>
        <v>17487.645</v>
      </c>
      <c r="AV71" s="42">
        <f t="shared" ca="1" si="27"/>
        <v>17747.064999999999</v>
      </c>
      <c r="AW71" s="42">
        <f t="shared" ca="1" si="28"/>
        <v>17680.356</v>
      </c>
      <c r="AX71" s="42">
        <f t="shared" ca="1" si="29"/>
        <v>17736.557000000001</v>
      </c>
      <c r="AY71" s="36"/>
    </row>
    <row r="72" spans="1:51" x14ac:dyDescent="0.25">
      <c r="A72" s="38">
        <v>68</v>
      </c>
      <c r="B72" s="41" t="s">
        <v>80</v>
      </c>
      <c r="C72" s="42">
        <f ca="1">IF(Analyse!$E$3="X",INDIRECT("'DATA - økonomi'!C"&amp;4+15*$A72+4*$A72+0),0)+IF(Analyse!$E$4="X",INDIRECT("'DATA - økonomi'!C"&amp;4+15*$A72+4*$A72+1),0)+IF(Analyse!$E$104="X",INDIRECT("'DATA - økonomi'!C"&amp;4+15*$A72+4*$A72+2),0)+IF(Analyse!$E$105="X",INDIRECT("'DATA - økonomi'!C"&amp;4+15*$A72+4*$A72+3),0)+IF(Analyse!$E$106="X",INDIRECT("'DATA - økonomi'!C"&amp;4+15*$A72+4*$A72+4),0)+IF(Analyse!$E$107="X",INDIRECT("'DATA - økonomi'!C"&amp;4+15*$A72+4*$A72+5),0)+IF(Analyse!$E$108="X",INDIRECT("'DATA - økonomi'!C"&amp;4+15*$A72+4*$A72+6),0)+IF(Analyse!$E$109="X",INDIRECT("'DATA - økonomi'!C"&amp;4+15*$A72+4*$A72+7),0)+IF(Analyse!$E$110="X",INDIRECT("'DATA - økonomi'!C"&amp;4+15*$A72+4*$A72+8),0)+IF(Analyse!$E$111="X",INDIRECT("'DATA - økonomi'!C"&amp;4+15*$A72+4*$A72+9),0)+IF(Analyse!$E$112="X",INDIRECT("'DATA - økonomi'!C"&amp;4+15*$A72+4*$A72+10),0)+IF(Analyse!$E$115="X",INDIRECT("'DATA - økonomi'!C"&amp;4+15*$A72+4*$A72+11),0)+IF(Analyse!$E$116="X",INDIRECT("'DATA - økonomi'!C"&amp;4+15*$A72+4*$A72+12),0)+IF(Analyse!$E$117="X",INDIRECT("'DATA - økonomi'!C"&amp;4+15*$A72+4*$A72+13),0)+IF(Analyse!$E$129="X",INDIRECT("'DATA - økonomi'!C"&amp;4+15*$A72+4*$A72+14),0)</f>
        <v>0</v>
      </c>
      <c r="D72" s="42">
        <f ca="1">IF(Analyse!$E$3="X",INDIRECT("'DATA - økonomi'!D"&amp;4+15*$A72+4*$A72+0),0)+IF(Analyse!$E$4="X",INDIRECT("'DATA - økonomi'!D"&amp;4+15*$A72+4*$A72+1),0)+IF(Analyse!$E$104="X",INDIRECT("'DATA - økonomi'!D"&amp;4+15*$A72+4*$A72+2),0)+IF(Analyse!$E$105="X",INDIRECT("'DATA - økonomi'!D"&amp;4+15*$A72+4*$A72+3),0)+IF(Analyse!$E$106="X",INDIRECT("'DATA - økonomi'!D"&amp;4+15*$A72+4*$A72+4),0)+IF(Analyse!$E$107="X",INDIRECT("'DATA - økonomi'!D"&amp;4+15*$A72+4*$A72+5),0)+IF(Analyse!$E$108="X",INDIRECT("'DATA - økonomi'!D"&amp;4+15*$A72+4*$A72+6),0)+IF(Analyse!$E$109="X",INDIRECT("'DATA - økonomi'!D"&amp;4+15*$A72+4*$A72+7),0)+IF(Analyse!$E$110="X",INDIRECT("'DATA - økonomi'!D"&amp;4+15*$A72+4*$A72+8),0)+IF(Analyse!$E$111="X",INDIRECT("'DATA - økonomi'!D"&amp;4+15*$A72+4*$A72+9),0)+IF(Analyse!$E$112="X",INDIRECT("'DATA - økonomi'!D"&amp;4+15*$A72+4*$A72+10),0)+IF(Analyse!$E$115="X",INDIRECT("'DATA - økonomi'!D"&amp;4+15*$A72+4*$A72+11),0)+IF(Analyse!$E$116="X",INDIRECT("'DATA - økonomi'!D"&amp;4+15*$A72+4*$A72+12),0)+IF(Analyse!$E$117="X",INDIRECT("'DATA - økonomi'!D"&amp;4+15*$A72+4*$A72+13),0)+IF(Analyse!$E$129="X",INDIRECT("'DATA - økonomi'!D"&amp;4+15*$A72+4*$A72+14),0)</f>
        <v>0</v>
      </c>
      <c r="E72" s="42">
        <f ca="1">IF(Analyse!$E$3="X",INDIRECT("'DATA - økonomi'!E"&amp;4+15*$A72+4*$A72+0),0)+IF(Analyse!$E$4="X",INDIRECT("'DATA - økonomi'!E"&amp;4+15*$A72+4*$A72+1),0)+IF(Analyse!$E$104="X",INDIRECT("'DATA - økonomi'!E"&amp;4+15*$A72+4*$A72+2),0)+IF(Analyse!$E$105="X",INDIRECT("'DATA - økonomi'!E"&amp;4+15*$A72+4*$A72+3),0)+IF(Analyse!$E$106="X",INDIRECT("'DATA - økonomi'!E"&amp;4+15*$A72+4*$A72+4),0)+IF(Analyse!$E$107="X",INDIRECT("'DATA - økonomi'!E"&amp;4+15*$A72+4*$A72+5),0)+IF(Analyse!$E$108="X",INDIRECT("'DATA - økonomi'!E"&amp;4+15*$A72+4*$A72+6),0)+IF(Analyse!$E$109="X",INDIRECT("'DATA - økonomi'!E"&amp;4+15*$A72+4*$A72+7),0)+IF(Analyse!$E$110="X",INDIRECT("'DATA - økonomi'!E"&amp;4+15*$A72+4*$A72+8),0)+IF(Analyse!$E$111="X",INDIRECT("'DATA - økonomi'!E"&amp;4+15*$A72+4*$A72+9),0)+IF(Analyse!$E$112="X",INDIRECT("'DATA - økonomi'!E"&amp;4+15*$A72+4*$A72+10),0)+IF(Analyse!$E$115="X",INDIRECT("'DATA - økonomi'!E"&amp;4+15*$A72+4*$A72+11),0)+IF(Analyse!$E$116="X",INDIRECT("'DATA - økonomi'!E"&amp;4+15*$A72+4*$A72+12),0)+IF(Analyse!$E$117="X",INDIRECT("'DATA - økonomi'!E"&amp;4+15*$A72+4*$A72+13),0)+IF(Analyse!$E$129="X",INDIRECT("'DATA - økonomi'!E"&amp;4+15*$A72+4*$A72+14),0)</f>
        <v>0</v>
      </c>
      <c r="F72" s="42">
        <f ca="1">IF(Analyse!$E$3="X",INDIRECT("'DATA - økonomi'!F"&amp;4+15*$A72+4*$A72+0),0)+IF(Analyse!$E$4="X",INDIRECT("'DATA - økonomi'!F"&amp;4+15*$A72+4*$A72+1),0)+IF(Analyse!$E$104="X",INDIRECT("'DATA - økonomi'!F"&amp;4+15*$A72+4*$A72+2),0)+IF(Analyse!$E$105="X",INDIRECT("'DATA - økonomi'!F"&amp;4+15*$A72+4*$A72+3),0)+IF(Analyse!$E$106="X",INDIRECT("'DATA - økonomi'!F"&amp;4+15*$A72+4*$A72+4),0)+IF(Analyse!$E$107="X",INDIRECT("'DATA - økonomi'!F"&amp;4+15*$A72+4*$A72+5),0)+IF(Analyse!$E$108="X",INDIRECT("'DATA - økonomi'!F"&amp;4+15*$A72+4*$A72+6),0)+IF(Analyse!$E$109="X",INDIRECT("'DATA - økonomi'!F"&amp;4+15*$A72+4*$A72+7),0)+IF(Analyse!$E$110="X",INDIRECT("'DATA - økonomi'!F"&amp;4+15*$A72+4*$A72+8),0)+IF(Analyse!$E$111="X",INDIRECT("'DATA - økonomi'!F"&amp;4+15*$A72+4*$A72+9),0)+IF(Analyse!$E$112="X",INDIRECT("'DATA - økonomi'!F"&amp;4+15*$A72+4*$A72+10),0)+IF(Analyse!$E$115="X",INDIRECT("'DATA - økonomi'!F"&amp;4+15*$A72+4*$A72+11),0)+IF(Analyse!$E$116="X",INDIRECT("'DATA - økonomi'!F"&amp;4+15*$A72+4*$A72+12),0)+IF(Analyse!$E$117="X",INDIRECT("'DATA - økonomi'!F"&amp;4+15*$A72+4*$A72+13),0)+IF(Analyse!$E$129="X",INDIRECT("'DATA - økonomi'!F"&amp;4+15*$A72+4*$A72+14),0)</f>
        <v>0</v>
      </c>
      <c r="G72" s="42">
        <f ca="1">IF(Analyse!$E$3="X",INDIRECT("'DATA - økonomi'!G"&amp;4+15*$A72+4*$A72+0),0)+IF(Analyse!$E$4="X",INDIRECT("'DATA - økonomi'!G"&amp;4+15*$A72+4*$A72+1),0)+IF(Analyse!$E$104="X",INDIRECT("'DATA - økonomi'!G"&amp;4+15*$A72+4*$A72+2),0)+IF(Analyse!$E$105="X",INDIRECT("'DATA - økonomi'!G"&amp;4+15*$A72+4*$A72+3),0)+IF(Analyse!$E$106="X",INDIRECT("'DATA - økonomi'!G"&amp;4+15*$A72+4*$A72+4),0)+IF(Analyse!$E$107="X",INDIRECT("'DATA - økonomi'!G"&amp;4+15*$A72+4*$A72+5),0)+IF(Analyse!$E$108="X",INDIRECT("'DATA - økonomi'!G"&amp;4+15*$A72+4*$A72+6),0)+IF(Analyse!$E$109="X",INDIRECT("'DATA - økonomi'!G"&amp;4+15*$A72+4*$A72+7),0)+IF(Analyse!$E$110="X",INDIRECT("'DATA - økonomi'!G"&amp;4+15*$A72+4*$A72+8),0)+IF(Analyse!$E$111="X",INDIRECT("'DATA - økonomi'!G"&amp;4+15*$A72+4*$A72+9),0)+IF(Analyse!$E$112="X",INDIRECT("'DATA - økonomi'!G"&amp;4+15*$A72+4*$A72+10),0)+IF(Analyse!$E$115="X",INDIRECT("'DATA - økonomi'!G"&amp;4+15*$A72+4*$A72+11),0)+IF(Analyse!$E$116="X",INDIRECT("'DATA - økonomi'!G"&amp;4+15*$A72+4*$A72+12),0)+IF(Analyse!$E$117="X",INDIRECT("'DATA - økonomi'!G"&amp;4+15*$A72+4*$A72+13),0)+IF(Analyse!$E$129="X",INDIRECT("'DATA - økonomi'!G"&amp;4+15*$A72+4*$A72+14),0)</f>
        <v>0</v>
      </c>
      <c r="H72" s="42">
        <f ca="1">IF(Analyse!$E$3="X",INDIRECT("'DATA - økonomi'!H"&amp;4+15*$A72+4*$A72+0),0)+IF(Analyse!$E$4="X",INDIRECT("'DATA - økonomi'!H"&amp;4+15*$A72+4*$A72+1),0)+IF(Analyse!$E$104="X",INDIRECT("'DATA - økonomi'!H"&amp;4+15*$A72+4*$A72+2),0)+IF(Analyse!$E$105="X",INDIRECT("'DATA - økonomi'!H"&amp;4+15*$A72+4*$A72+3),0)+IF(Analyse!$E$106="X",INDIRECT("'DATA - økonomi'!H"&amp;4+15*$A72+4*$A72+4),0)+IF(Analyse!$E$107="X",INDIRECT("'DATA - økonomi'!H"&amp;4+15*$A72+4*$A72+5),0)+IF(Analyse!$E$108="X",INDIRECT("'DATA - økonomi'!H"&amp;4+15*$A72+4*$A72+6),0)+IF(Analyse!$E$109="X",INDIRECT("'DATA - økonomi'!H"&amp;4+15*$A72+4*$A72+7),0)+IF(Analyse!$E$110="X",INDIRECT("'DATA - økonomi'!H"&amp;4+15*$A72+4*$A72+8),0)+IF(Analyse!$E$111="X",INDIRECT("'DATA - økonomi'!H"&amp;4+15*$A72+4*$A72+9),0)+IF(Analyse!$E$112="X",INDIRECT("'DATA - økonomi'!H"&amp;4+15*$A72+4*$A72+10),0)+IF(Analyse!$E$115="X",INDIRECT("'DATA - økonomi'!H"&amp;4+15*$A72+4*$A72+11),0)+IF(Analyse!$E$116="X",INDIRECT("'DATA - økonomi'!H"&amp;4+15*$A72+4*$A72+12),0)+IF(Analyse!$E$117="X",INDIRECT("'DATA - økonomi'!H"&amp;4+15*$A72+4*$A72+13),0)+IF(Analyse!$E$129="X",INDIRECT("'DATA - økonomi'!H"&amp;4+15*$A72+4*$A72+14),0)</f>
        <v>0</v>
      </c>
      <c r="I72" s="42">
        <f ca="1">IF(Analyse!$E$3="X",INDIRECT("'DATA - økonomi'!I"&amp;4+15*$A72+4*$A72+0),0)+IF(Analyse!$E$4="X",INDIRECT("'DATA - økonomi'!I"&amp;4+15*$A72+4*$A72+1),0)+IF(Analyse!$E$104="X",INDIRECT("'DATA - økonomi'!I"&amp;4+15*$A72+4*$A72+2),0)+IF(Analyse!$E$105="X",INDIRECT("'DATA - økonomi'!I"&amp;4+15*$A72+4*$A72+3),0)+IF(Analyse!$E$106="X",INDIRECT("'DATA - økonomi'!I"&amp;4+15*$A72+4*$A72+4),0)+IF(Analyse!$E$107="X",INDIRECT("'DATA - økonomi'!I"&amp;4+15*$A72+4*$A72+5),0)+IF(Analyse!$E$108="X",INDIRECT("'DATA - økonomi'!I"&amp;4+15*$A72+4*$A72+6),0)+IF(Analyse!$E$109="X",INDIRECT("'DATA - økonomi'!I"&amp;4+15*$A72+4*$A72+7),0)+IF(Analyse!$E$110="X",INDIRECT("'DATA - økonomi'!I"&amp;4+15*$A72+4*$A72+8),0)+IF(Analyse!$E$111="X",INDIRECT("'DATA - økonomi'!I"&amp;4+15*$A72+4*$A72+9),0)+IF(Analyse!$E$112="X",INDIRECT("'DATA - økonomi'!I"&amp;4+15*$A72+4*$A72+10),0)+IF(Analyse!$E$115="X",INDIRECT("'DATA - økonomi'!I"&amp;4+15*$A72+4*$A72+11),0)+IF(Analyse!$E$116="X",INDIRECT("'DATA - økonomi'!I"&amp;4+15*$A72+4*$A72+12),0)+IF(Analyse!$E$117="X",INDIRECT("'DATA - økonomi'!I"&amp;4+15*$A72+4*$A72+13),0)+IF(Analyse!$E$129="X",INDIRECT("'DATA - økonomi'!I"&amp;4+15*$A72+4*$A72+14),0)</f>
        <v>0</v>
      </c>
      <c r="J72" s="42">
        <f ca="1">IF(Analyse!$E$3="X",INDIRECT("'DATA - økonomi'!J"&amp;4+15*$A72+4*$A72+0),0)+IF(Analyse!$E$4="X",INDIRECT("'DATA - økonomi'!J"&amp;4+15*$A72+4*$A72+1),0)+IF(Analyse!$E$104="X",INDIRECT("'DATA - økonomi'!J"&amp;4+15*$A72+4*$A72+2),0)+IF(Analyse!$E$105="X",INDIRECT("'DATA - økonomi'!J"&amp;4+15*$A72+4*$A72+3),0)+IF(Analyse!$E$106="X",INDIRECT("'DATA - økonomi'!J"&amp;4+15*$A72+4*$A72+4),0)+IF(Analyse!$E$107="X",INDIRECT("'DATA - økonomi'!J"&amp;4+15*$A72+4*$A72+5),0)+IF(Analyse!$E$108="X",INDIRECT("'DATA - økonomi'!J"&amp;4+15*$A72+4*$A72+6),0)+IF(Analyse!$E$109="X",INDIRECT("'DATA - økonomi'!J"&amp;4+15*$A72+4*$A72+7),0)+IF(Analyse!$E$110="X",INDIRECT("'DATA - økonomi'!J"&amp;4+15*$A72+4*$A72+8),0)+IF(Analyse!$E$111="X",INDIRECT("'DATA - økonomi'!J"&amp;4+15*$A72+4*$A72+9),0)+IF(Analyse!$E$112="X",INDIRECT("'DATA - økonomi'!J"&amp;4+15*$A72+4*$A72+10),0)+IF(Analyse!$E$115="X",INDIRECT("'DATA - økonomi'!J"&amp;4+15*$A72+4*$A72+11),0)+IF(Analyse!$E$116="X",INDIRECT("'DATA - økonomi'!J"&amp;4+15*$A72+4*$A72+12),0)+IF(Analyse!$E$117="X",INDIRECT("'DATA - økonomi'!J"&amp;4+15*$A72+4*$A72+13),0)+IF(Analyse!$E$129="X",INDIRECT("'DATA - økonomi'!J"&amp;4+15*$A72+4*$A72+14),0)</f>
        <v>0</v>
      </c>
      <c r="K72" s="42">
        <f ca="1">IF(Analyse!$E$3="X",INDIRECT("'DATA - økonomi'!K"&amp;4+15*$A72+4*$A72+0),0)+IF(Analyse!$E$4="X",INDIRECT("'DATA - økonomi'!K"&amp;4+15*$A72+4*$A72+1),0)+IF(Analyse!$E$104="X",INDIRECT("'DATA - økonomi'!K"&amp;4+15*$A72+4*$A72+2),0)+IF(Analyse!$E$105="X",INDIRECT("'DATA - økonomi'!K"&amp;4+15*$A72+4*$A72+3),0)+IF(Analyse!$E$106="X",INDIRECT("'DATA - økonomi'!K"&amp;4+15*$A72+4*$A72+4),0)+IF(Analyse!$E$107="X",INDIRECT("'DATA - økonomi'!K"&amp;4+15*$A72+4*$A72+5),0)+IF(Analyse!$E$108="X",INDIRECT("'DATA - økonomi'!K"&amp;4+15*$A72+4*$A72+6),0)+IF(Analyse!$E$109="X",INDIRECT("'DATA - økonomi'!K"&amp;4+15*$A72+4*$A72+7),0)+IF(Analyse!$E$110="X",INDIRECT("'DATA - økonomi'!K"&amp;4+15*$A72+4*$A72+8),0)+IF(Analyse!$E$111="X",INDIRECT("'DATA - økonomi'!K"&amp;4+15*$A72+4*$A72+9),0)+IF(Analyse!$E$112="X",INDIRECT("'DATA - økonomi'!K"&amp;4+15*$A72+4*$A72+10),0)+IF(Analyse!$E$115="X",INDIRECT("'DATA - økonomi'!K"&amp;4+15*$A72+4*$A72+11),0)+IF(Analyse!$E$116="X",INDIRECT("'DATA - økonomi'!K"&amp;4+15*$A72+4*$A72+12),0)+IF(Analyse!$E$117="X",INDIRECT("'DATA - økonomi'!K"&amp;4+15*$A72+4*$A72+13),0)+IF(Analyse!$E$129="X",INDIRECT("'DATA - økonomi'!K"&amp;4+15*$A72+4*$A72+14),0)</f>
        <v>0</v>
      </c>
      <c r="L72" s="42">
        <f ca="1">IF(Analyse!$E$3="X",INDIRECT("'DATA - økonomi'!L"&amp;4+15*$A72+4*$A72+0),0)+IF(Analyse!$E$4="X",INDIRECT("'DATA - økonomi'!L"&amp;4+15*$A72+4*$A72+1),0)+IF(Analyse!$E$104="X",INDIRECT("'DATA - økonomi'!L"&amp;4+15*$A72+4*$A72+2),0)+IF(Analyse!$E$105="X",INDIRECT("'DATA - økonomi'!L"&amp;4+15*$A72+4*$A72+3),0)+IF(Analyse!$E$106="X",INDIRECT("'DATA - økonomi'!L"&amp;4+15*$A72+4*$A72+4),0)+IF(Analyse!$E$107="X",INDIRECT("'DATA - økonomi'!L"&amp;4+15*$A72+4*$A72+5),0)+IF(Analyse!$E$108="X",INDIRECT("'DATA - økonomi'!L"&amp;4+15*$A72+4*$A72+6),0)+IF(Analyse!$E$109="X",INDIRECT("'DATA - økonomi'!L"&amp;4+15*$A72+4*$A72+7),0)+IF(Analyse!$E$110="X",INDIRECT("'DATA - økonomi'!L"&amp;4+15*$A72+4*$A72+8),0)+IF(Analyse!$E$111="X",INDIRECT("'DATA - økonomi'!L"&amp;4+15*$A72+4*$A72+9),0)+IF(Analyse!$E$112="X",INDIRECT("'DATA - økonomi'!L"&amp;4+15*$A72+4*$A72+10),0)+IF(Analyse!$E$115="X",INDIRECT("'DATA - økonomi'!L"&amp;4+15*$A72+4*$A72+11),0)+IF(Analyse!$E$116="X",INDIRECT("'DATA - økonomi'!L"&amp;4+15*$A72+4*$A72+12),0)+IF(Analyse!$E$117="X",INDIRECT("'DATA - økonomi'!L"&amp;4+15*$A72+4*$A72+13),0)+IF(Analyse!$E$129="X",INDIRECT("'DATA - økonomi'!L"&amp;4+15*$A72+4*$A72+14),0)</f>
        <v>0</v>
      </c>
      <c r="M72" s="42">
        <f ca="1">IF(Analyse!$E$3="X",INDIRECT("'DATA - økonomi'!M"&amp;4+15*$A72+4*$A72+0),0)+IF(Analyse!$E$4="X",INDIRECT("'DATA - økonomi'!M"&amp;4+15*$A72+4*$A72+1),0)+IF(Analyse!$E$104="X",INDIRECT("'DATA - økonomi'!M"&amp;4+15*$A72+4*$A72+2),0)+IF(Analyse!$E$105="X",INDIRECT("'DATA - økonomi'!M"&amp;4+15*$A72+4*$A72+3),0)+IF(Analyse!$E$106="X",INDIRECT("'DATA - økonomi'!M"&amp;4+15*$A72+4*$A72+4),0)+IF(Analyse!$E$107="X",INDIRECT("'DATA - økonomi'!M"&amp;4+15*$A72+4*$A72+5),0)+IF(Analyse!$E$108="X",INDIRECT("'DATA - økonomi'!M"&amp;4+15*$A72+4*$A72+6),0)+IF(Analyse!$E$109="X",INDIRECT("'DATA - økonomi'!M"&amp;4+15*$A72+4*$A72+7),0)+IF(Analyse!$E$110="X",INDIRECT("'DATA - økonomi'!M"&amp;4+15*$A72+4*$A72+8),0)+IF(Analyse!$E$111="X",INDIRECT("'DATA - økonomi'!M"&amp;4+15*$A72+4*$A72+9),0)+IF(Analyse!$E$112="X",INDIRECT("'DATA - økonomi'!M"&amp;4+15*$A72+4*$A72+10),0)+IF(Analyse!$E$115="X",INDIRECT("'DATA - økonomi'!M"&amp;4+15*$A72+4*$A72+11),0)+IF(Analyse!$E$116="X",INDIRECT("'DATA - økonomi'!M"&amp;4+15*$A72+4*$A72+12),0)+IF(Analyse!$E$117="X",INDIRECT("'DATA - økonomi'!M"&amp;4+15*$A72+4*$A72+13),0)+IF(Analyse!$E$129="X",INDIRECT("'DATA - økonomi'!M"&amp;4+15*$A72+4*$A72+14),0)</f>
        <v>0</v>
      </c>
      <c r="N72" s="38"/>
      <c r="O72" s="41" t="s">
        <v>80</v>
      </c>
      <c r="P72" s="42">
        <f ca="1">IF(Analyse!$E$3="X",INDIRECT("'DATA - økonomi'!P"&amp;4+15*$A72+4*$A72+0),0)+IF(Analyse!$E$4="X",INDIRECT("'DATA - økonomi'!P"&amp;4+15*$A72+4*$A72+1),0)+IF(Analyse!$E$104="X",INDIRECT("'DATA - økonomi'!P"&amp;4+15*$A72+4*$A72+2),0)+IF(Analyse!$E$105="X",INDIRECT("'DATA - økonomi'!P"&amp;4+15*$A72+4*$A72+3),0)+IF(Analyse!$E$106="X",INDIRECT("'DATA - økonomi'!P"&amp;4+15*$A72+4*$A72+4),0)+IF(Analyse!$E$107="X",INDIRECT("'DATA - økonomi'!P"&amp;4+15*$A72+4*$A72+5),0)+IF(Analyse!$E$108="X",INDIRECT("'DATA - økonomi'!P"&amp;4+15*$A72+4*$A72+6),0)+IF(Analyse!$E$109="X",INDIRECT("'DATA - økonomi'!P"&amp;4+15*$A72+4*$A72+7),0)+IF(Analyse!$E$110="X",INDIRECT("'DATA - økonomi'!P"&amp;4+15*$A72+4*$A72+8),0)+IF(Analyse!$E$111="X",INDIRECT("'DATA - økonomi'!P"&amp;4+15*$A72+4*$A72+9),0)+IF(Analyse!$E$112="X",INDIRECT("'DATA - økonomi'!P"&amp;4+15*$A72+4*$A72+10),0)+IF(Analyse!$E$115="X",INDIRECT("'DATA - økonomi'!P"&amp;4+15*$A72+4*$A72+11),0)+IF(Analyse!$E$116="X",INDIRECT("'DATA - økonomi'!P"&amp;4+15*$A72+4*$A72+12),0)+IF(Analyse!$E$117="X",INDIRECT("'DATA - økonomi'!P"&amp;4+15*$A72+4*$A72+13),0)+IF(Analyse!$E$129="X",INDIRECT("'DATA - økonomi'!P"&amp;4+15*$A72+4*$A72+14),0)</f>
        <v>0</v>
      </c>
      <c r="Q72" s="42">
        <f ca="1">IF(Analyse!$E$3="X",INDIRECT("'DATA - økonomi'!Q"&amp;4+15*$A72+4*$A72+0),0)+IF(Analyse!$E$4="X",INDIRECT("'DATA - økonomi'!Q"&amp;4+15*$A72+4*$A72+1),0)+IF(Analyse!$E$104="X",INDIRECT("'DATA - økonomi'!Q"&amp;4+15*$A72+4*$A72+2),0)+IF(Analyse!$E$105="X",INDIRECT("'DATA - økonomi'!Q"&amp;4+15*$A72+4*$A72+3),0)+IF(Analyse!$E$106="X",INDIRECT("'DATA - økonomi'!Q"&amp;4+15*$A72+4*$A72+4),0)+IF(Analyse!$E$107="X",INDIRECT("'DATA - økonomi'!Q"&amp;4+15*$A72+4*$A72+5),0)+IF(Analyse!$E$108="X",INDIRECT("'DATA - økonomi'!Q"&amp;4+15*$A72+4*$A72+6),0)+IF(Analyse!$E$109="X",INDIRECT("'DATA - økonomi'!Q"&amp;4+15*$A72+4*$A72+7),0)+IF(Analyse!$E$110="X",INDIRECT("'DATA - økonomi'!Q"&amp;4+15*$A72+4*$A72+8),0)+IF(Analyse!$E$111="X",INDIRECT("'DATA - økonomi'!Q"&amp;4+15*$A72+4*$A72+9),0)+IF(Analyse!$E$112="X",INDIRECT("'DATA - økonomi'!Q"&amp;4+15*$A72+4*$A72+10),0)+IF(Analyse!$E$115="X",INDIRECT("'DATA - økonomi'!Q"&amp;4+15*$A72+4*$A72+11),0)+IF(Analyse!$E$116="X",INDIRECT("'DATA - økonomi'!Q"&amp;4+15*$A72+4*$A72+12),0)+IF(Analyse!$E$117="X",INDIRECT("'DATA - økonomi'!Q"&amp;4+15*$A72+4*$A72+13),0)+IF(Analyse!$E$129="X",INDIRECT("'DATA - økonomi'!Q"&amp;4+15*$A72+4*$A72+14),0)</f>
        <v>0</v>
      </c>
      <c r="R72" s="42">
        <f ca="1">IF(Analyse!$E$3="X",INDIRECT("'DATA - økonomi'!R"&amp;4+15*$A72+4*$A72+0),0)+IF(Analyse!$E$4="X",INDIRECT("'DATA - økonomi'!R"&amp;4+15*$A72+4*$A72+1),0)+IF(Analyse!$E$104="X",INDIRECT("'DATA - økonomi'!R"&amp;4+15*$A72+4*$A72+2),0)+IF(Analyse!$E$105="X",INDIRECT("'DATA - økonomi'!R"&amp;4+15*$A72+4*$A72+3),0)+IF(Analyse!$E$106="X",INDIRECT("'DATA - økonomi'!R"&amp;4+15*$A72+4*$A72+4),0)+IF(Analyse!$E$107="X",INDIRECT("'DATA - økonomi'!R"&amp;4+15*$A72+4*$A72+5),0)+IF(Analyse!$E$108="X",INDIRECT("'DATA - økonomi'!R"&amp;4+15*$A72+4*$A72+6),0)+IF(Analyse!$E$109="X",INDIRECT("'DATA - økonomi'!R"&amp;4+15*$A72+4*$A72+7),0)+IF(Analyse!$E$110="X",INDIRECT("'DATA - økonomi'!R"&amp;4+15*$A72+4*$A72+8),0)+IF(Analyse!$E$111="X",INDIRECT("'DATA - økonomi'!R"&amp;4+15*$A72+4*$A72+9),0)+IF(Analyse!$E$112="X",INDIRECT("'DATA - økonomi'!R"&amp;4+15*$A72+4*$A72+10),0)+IF(Analyse!$E$115="X",INDIRECT("'DATA - økonomi'!R"&amp;4+15*$A72+4*$A72+11),0)+IF(Analyse!$E$116="X",INDIRECT("'DATA - økonomi'!R"&amp;4+15*$A72+4*$A72+12),0)+IF(Analyse!$E$117="X",INDIRECT("'DATA - økonomi'!R"&amp;4+15*$A72+4*$A72+13),0)+IF(Analyse!$E$129="X",INDIRECT("'DATA - økonomi'!R"&amp;4+15*$A72+4*$A72+14),0)</f>
        <v>0</v>
      </c>
      <c r="S72" s="42">
        <f ca="1">IF(Analyse!$E$3="X",INDIRECT("'DATA - økonomi'!S"&amp;4+15*$A72+4*$A72+0),0)+IF(Analyse!$E$4="X",INDIRECT("'DATA - økonomi'!S"&amp;4+15*$A72+4*$A72+1),0)+IF(Analyse!$E$104="X",INDIRECT("'DATA - økonomi'!S"&amp;4+15*$A72+4*$A72+2),0)+IF(Analyse!$E$105="X",INDIRECT("'DATA - økonomi'!S"&amp;4+15*$A72+4*$A72+3),0)+IF(Analyse!$E$106="X",INDIRECT("'DATA - økonomi'!S"&amp;4+15*$A72+4*$A72+4),0)+IF(Analyse!$E$107="X",INDIRECT("'DATA - økonomi'!S"&amp;4+15*$A72+4*$A72+5),0)+IF(Analyse!$E$108="X",INDIRECT("'DATA - økonomi'!S"&amp;4+15*$A72+4*$A72+6),0)+IF(Analyse!$E$109="X",INDIRECT("'DATA - økonomi'!S"&amp;4+15*$A72+4*$A72+7),0)+IF(Analyse!$E$110="X",INDIRECT("'DATA - økonomi'!S"&amp;4+15*$A72+4*$A72+8),0)+IF(Analyse!$E$111="X",INDIRECT("'DATA - økonomi'!S"&amp;4+15*$A72+4*$A72+9),0)+IF(Analyse!$E$112="X",INDIRECT("'DATA - økonomi'!S"&amp;4+15*$A72+4*$A72+10),0)+IF(Analyse!$E$115="X",INDIRECT("'DATA - økonomi'!S"&amp;4+15*$A72+4*$A72+11),0)+IF(Analyse!$E$116="X",INDIRECT("'DATA - økonomi'!S"&amp;4+15*$A72+4*$A72+12),0)+IF(Analyse!$E$117="X",INDIRECT("'DATA - økonomi'!S"&amp;4+15*$A72+4*$A72+13),0)+IF(Analyse!$E$129="X",INDIRECT("'DATA - økonomi'!S"&amp;4+15*$A72+4*$A72+14),0)</f>
        <v>0</v>
      </c>
      <c r="T72" s="42">
        <f ca="1">IF(Analyse!$E$3="X",INDIRECT("'DATA - økonomi'!T"&amp;4+15*$A72+4*$A72+0),0)+IF(Analyse!$E$4="X",INDIRECT("'DATA - økonomi'!T"&amp;4+15*$A72+4*$A72+1),0)+IF(Analyse!$E$104="X",INDIRECT("'DATA - økonomi'!T"&amp;4+15*$A72+4*$A72+2),0)+IF(Analyse!$E$105="X",INDIRECT("'DATA - økonomi'!T"&amp;4+15*$A72+4*$A72+3),0)+IF(Analyse!$E$106="X",INDIRECT("'DATA - økonomi'!T"&amp;4+15*$A72+4*$A72+4),0)+IF(Analyse!$E$107="X",INDIRECT("'DATA - økonomi'!T"&amp;4+15*$A72+4*$A72+5),0)+IF(Analyse!$E$108="X",INDIRECT("'DATA - økonomi'!T"&amp;4+15*$A72+4*$A72+6),0)+IF(Analyse!$E$109="X",INDIRECT("'DATA - økonomi'!T"&amp;4+15*$A72+4*$A72+7),0)+IF(Analyse!$E$110="X",INDIRECT("'DATA - økonomi'!T"&amp;4+15*$A72+4*$A72+8),0)+IF(Analyse!$E$111="X",INDIRECT("'DATA - økonomi'!T"&amp;4+15*$A72+4*$A72+9),0)+IF(Analyse!$E$112="X",INDIRECT("'DATA - økonomi'!T"&amp;4+15*$A72+4*$A72+10),0)+IF(Analyse!$E$115="X",INDIRECT("'DATA - økonomi'!T"&amp;4+15*$A72+4*$A72+11),0)+IF(Analyse!$E$116="X",INDIRECT("'DATA - økonomi'!T"&amp;4+15*$A72+4*$A72+12),0)+IF(Analyse!$E$117="X",INDIRECT("'DATA - økonomi'!T"&amp;4+15*$A72+4*$A72+13),0)+IF(Analyse!$E$129="X",INDIRECT("'DATA - økonomi'!T"&amp;4+15*$A72+4*$A72+14),0)</f>
        <v>0</v>
      </c>
      <c r="U72" s="42">
        <f ca="1">IF(Analyse!$E$3="X",INDIRECT("'DATA - økonomi'!U"&amp;4+15*$A72+4*$A72+0),0)+IF(Analyse!$E$4="X",INDIRECT("'DATA - økonomi'!U"&amp;4+15*$A72+4*$A72+1),0)+IF(Analyse!$E$104="X",INDIRECT("'DATA - økonomi'!U"&amp;4+15*$A72+4*$A72+2),0)+IF(Analyse!$E$105="X",INDIRECT("'DATA - økonomi'!U"&amp;4+15*$A72+4*$A72+3),0)+IF(Analyse!$E$106="X",INDIRECT("'DATA - økonomi'!U"&amp;4+15*$A72+4*$A72+4),0)+IF(Analyse!$E$107="X",INDIRECT("'DATA - økonomi'!U"&amp;4+15*$A72+4*$A72+5),0)+IF(Analyse!$E$108="X",INDIRECT("'DATA - økonomi'!U"&amp;4+15*$A72+4*$A72+6),0)+IF(Analyse!$E$109="X",INDIRECT("'DATA - økonomi'!U"&amp;4+15*$A72+4*$A72+7),0)+IF(Analyse!$E$110="X",INDIRECT("'DATA - økonomi'!U"&amp;4+15*$A72+4*$A72+8),0)+IF(Analyse!$E$111="X",INDIRECT("'DATA - økonomi'!U"&amp;4+15*$A72+4*$A72+9),0)+IF(Analyse!$E$112="X",INDIRECT("'DATA - økonomi'!U"&amp;4+15*$A72+4*$A72+10),0)+IF(Analyse!$E$115="X",INDIRECT("'DATA - økonomi'!U"&amp;4+15*$A72+4*$A72+11),0)+IF(Analyse!$E$116="X",INDIRECT("'DATA - økonomi'!U"&amp;4+15*$A72+4*$A72+12),0)+IF(Analyse!$E$117="X",INDIRECT("'DATA - økonomi'!U"&amp;4+15*$A72+4*$A72+13),0)+IF(Analyse!$E$129="X",INDIRECT("'DATA - økonomi'!U"&amp;4+15*$A72+4*$A72+14),0)</f>
        <v>0</v>
      </c>
      <c r="V72" s="42">
        <f ca="1">IF(Analyse!$E$3="X",INDIRECT("'DATA - økonomi'!V"&amp;4+15*$A72+4*$A72+0),0)+IF(Analyse!$E$4="X",INDIRECT("'DATA - økonomi'!V"&amp;4+15*$A72+4*$A72+1),0)+IF(Analyse!$E$104="X",INDIRECT("'DATA - økonomi'!V"&amp;4+15*$A72+4*$A72+2),0)+IF(Analyse!$E$105="X",INDIRECT("'DATA - økonomi'!V"&amp;4+15*$A72+4*$A72+3),0)+IF(Analyse!$E$106="X",INDIRECT("'DATA - økonomi'!V"&amp;4+15*$A72+4*$A72+4),0)+IF(Analyse!$E$107="X",INDIRECT("'DATA - økonomi'!V"&amp;4+15*$A72+4*$A72+5),0)+IF(Analyse!$E$108="X",INDIRECT("'DATA - økonomi'!V"&amp;4+15*$A72+4*$A72+6),0)+IF(Analyse!$E$109="X",INDIRECT("'DATA - økonomi'!V"&amp;4+15*$A72+4*$A72+7),0)+IF(Analyse!$E$110="X",INDIRECT("'DATA - økonomi'!V"&amp;4+15*$A72+4*$A72+8),0)+IF(Analyse!$E$111="X",INDIRECT("'DATA - økonomi'!V"&amp;4+15*$A72+4*$A72+9),0)+IF(Analyse!$E$112="X",INDIRECT("'DATA - økonomi'!V"&amp;4+15*$A72+4*$A72+10),0)+IF(Analyse!$E$115="X",INDIRECT("'DATA - økonomi'!V"&amp;4+15*$A72+4*$A72+11),0)+IF(Analyse!$E$116="X",INDIRECT("'DATA - økonomi'!V"&amp;4+15*$A72+4*$A72+12),0)+IF(Analyse!$E$117="X",INDIRECT("'DATA - økonomi'!V"&amp;4+15*$A72+4*$A72+13),0)+IF(Analyse!$E$129="X",INDIRECT("'DATA - økonomi'!V"&amp;4+15*$A72+4*$A72+14),0)</f>
        <v>0</v>
      </c>
      <c r="W72" s="42">
        <f ca="1">IF(Analyse!$E$3="X",INDIRECT("'DATA - økonomi'!W"&amp;4+15*$A72+4*$A72+0),0)+IF(Analyse!$E$4="X",INDIRECT("'DATA - økonomi'!W"&amp;4+15*$A72+4*$A72+1),0)+IF(Analyse!$E$104="X",INDIRECT("'DATA - økonomi'!W"&amp;4+15*$A72+4*$A72+2),0)+IF(Analyse!$E$105="X",INDIRECT("'DATA - økonomi'!W"&amp;4+15*$A72+4*$A72+3),0)+IF(Analyse!$E$106="X",INDIRECT("'DATA - økonomi'!W"&amp;4+15*$A72+4*$A72+4),0)+IF(Analyse!$E$107="X",INDIRECT("'DATA - økonomi'!W"&amp;4+15*$A72+4*$A72+5),0)+IF(Analyse!$E$108="X",INDIRECT("'DATA - økonomi'!W"&amp;4+15*$A72+4*$A72+6),0)+IF(Analyse!$E$109="X",INDIRECT("'DATA - økonomi'!W"&amp;4+15*$A72+4*$A72+7),0)+IF(Analyse!$E$110="X",INDIRECT("'DATA - økonomi'!W"&amp;4+15*$A72+4*$A72+8),0)+IF(Analyse!$E$111="X",INDIRECT("'DATA - økonomi'!W"&amp;4+15*$A72+4*$A72+9),0)+IF(Analyse!$E$112="X",INDIRECT("'DATA - økonomi'!W"&amp;4+15*$A72+4*$A72+10),0)+IF(Analyse!$E$115="X",INDIRECT("'DATA - økonomi'!W"&amp;4+15*$A72+4*$A72+11),0)+IF(Analyse!$E$116="X",INDIRECT("'DATA - økonomi'!W"&amp;4+15*$A72+4*$A72+12),0)+IF(Analyse!$E$117="X",INDIRECT("'DATA - økonomi'!W"&amp;4+15*$A72+4*$A72+13),0)+IF(Analyse!$E$129="X",INDIRECT("'DATA - økonomi'!W"&amp;4+15*$A72+4*$A72+14),0)</f>
        <v>0</v>
      </c>
      <c r="X72" s="42">
        <f ca="1">IF(Analyse!$E$3="X",INDIRECT("'DATA - økonomi'!X"&amp;4+15*$A72+4*$A72+0),0)+IF(Analyse!$E$4="X",INDIRECT("'DATA - økonomi'!X"&amp;4+15*$A72+4*$A72+1),0)+IF(Analyse!$E$104="X",INDIRECT("'DATA - økonomi'!X"&amp;4+15*$A72+4*$A72+2),0)+IF(Analyse!$E$105="X",INDIRECT("'DATA - økonomi'!X"&amp;4+15*$A72+4*$A72+3),0)+IF(Analyse!$E$106="X",INDIRECT("'DATA - økonomi'!X"&amp;4+15*$A72+4*$A72+4),0)+IF(Analyse!$E$107="X",INDIRECT("'DATA - økonomi'!X"&amp;4+15*$A72+4*$A72+5),0)+IF(Analyse!$E$108="X",INDIRECT("'DATA - økonomi'!X"&amp;4+15*$A72+4*$A72+6),0)+IF(Analyse!$E$109="X",INDIRECT("'DATA - økonomi'!X"&amp;4+15*$A72+4*$A72+7),0)+IF(Analyse!$E$110="X",INDIRECT("'DATA - økonomi'!X"&amp;4+15*$A72+4*$A72+8),0)+IF(Analyse!$E$111="X",INDIRECT("'DATA - økonomi'!X"&amp;4+15*$A72+4*$A72+9),0)+IF(Analyse!$E$112="X",INDIRECT("'DATA - økonomi'!X"&amp;4+15*$A72+4*$A72+10),0)+IF(Analyse!$E$115="X",INDIRECT("'DATA - økonomi'!X"&amp;4+15*$A72+4*$A72+11),0)+IF(Analyse!$E$116="X",INDIRECT("'DATA - økonomi'!X"&amp;4+15*$A72+4*$A72+12),0)+IF(Analyse!$E$117="X",INDIRECT("'DATA - økonomi'!X"&amp;4+15*$A72+4*$A72+13),0)+IF(Analyse!$E$129="X",INDIRECT("'DATA - økonomi'!X"&amp;4+15*$A72+4*$A72+14),0)</f>
        <v>0</v>
      </c>
      <c r="Y72" s="42">
        <f ca="1">IF(Analyse!$E$3="X",INDIRECT("'DATA - økonomi'!Y"&amp;4+15*$A72+4*$A72+0),0)+IF(Analyse!$E$4="X",INDIRECT("'DATA - økonomi'!Y"&amp;4+15*$A72+4*$A72+1),0)+IF(Analyse!$E$104="X",INDIRECT("'DATA - økonomi'!Y"&amp;4+15*$A72+4*$A72+2),0)+IF(Analyse!$E$105="X",INDIRECT("'DATA - økonomi'!Y"&amp;4+15*$A72+4*$A72+3),0)+IF(Analyse!$E$106="X",INDIRECT("'DATA - økonomi'!Y"&amp;4+15*$A72+4*$A72+4),0)+IF(Analyse!$E$107="X",INDIRECT("'DATA - økonomi'!Y"&amp;4+15*$A72+4*$A72+5),0)+IF(Analyse!$E$108="X",INDIRECT("'DATA - økonomi'!Y"&amp;4+15*$A72+4*$A72+6),0)+IF(Analyse!$E$109="X",INDIRECT("'DATA - økonomi'!Y"&amp;4+15*$A72+4*$A72+7),0)+IF(Analyse!$E$110="X",INDIRECT("'DATA - økonomi'!Y"&amp;4+15*$A72+4*$A72+8),0)+IF(Analyse!$E$111="X",INDIRECT("'DATA - økonomi'!Y"&amp;4+15*$A72+4*$A72+9),0)+IF(Analyse!$E$112="X",INDIRECT("'DATA - økonomi'!Y"&amp;4+15*$A72+4*$A72+10),0)+IF(Analyse!$E$115="X",INDIRECT("'DATA - økonomi'!Y"&amp;4+15*$A72+4*$A72+11),0)+IF(Analyse!$E$116="X",INDIRECT("'DATA - økonomi'!Y"&amp;4+15*$A72+4*$A72+12),0)+IF(Analyse!$E$117="X",INDIRECT("'DATA - økonomi'!Y"&amp;4+15*$A72+4*$A72+13),0)+IF(Analyse!$E$129="X",INDIRECT("'DATA - økonomi'!Y"&amp;4+15*$A72+4*$A72+14),0)</f>
        <v>0</v>
      </c>
      <c r="Z72" s="42">
        <f ca="1">IF(Analyse!$E$3="X",INDIRECT("'DATA - økonomi'!Z"&amp;4+15*$A72+4*$A72+0),0)+IF(Analyse!$E$4="X",INDIRECT("'DATA - økonomi'!Z"&amp;4+15*$A72+4*$A72+1),0)+IF(Analyse!$E$104="X",INDIRECT("'DATA - økonomi'!Z"&amp;4+15*$A72+4*$A72+2),0)+IF(Analyse!$E$105="X",INDIRECT("'DATA - økonomi'!Z"&amp;4+15*$A72+4*$A72+3),0)+IF(Analyse!$E$106="X",INDIRECT("'DATA - økonomi'!Z"&amp;4+15*$A72+4*$A72+4),0)+IF(Analyse!$E$107="X",INDIRECT("'DATA - økonomi'!Z"&amp;4+15*$A72+4*$A72+5),0)+IF(Analyse!$E$108="X",INDIRECT("'DATA - økonomi'!Z"&amp;4+15*$A72+4*$A72+6),0)+IF(Analyse!$E$109="X",INDIRECT("'DATA - økonomi'!Z"&amp;4+15*$A72+4*$A72+7),0)+IF(Analyse!$E$110="X",INDIRECT("'DATA - økonomi'!Z"&amp;4+15*$A72+4*$A72+8),0)+IF(Analyse!$E$111="X",INDIRECT("'DATA - økonomi'!Z"&amp;4+15*$A72+4*$A72+9),0)+IF(Analyse!$E$112="X",INDIRECT("'DATA - økonomi'!Z"&amp;4+15*$A72+4*$A72+10),0)+IF(Analyse!$E$115="X",INDIRECT("'DATA - økonomi'!Z"&amp;4+15*$A72+4*$A72+11),0)+IF(Analyse!$E$116="X",INDIRECT("'DATA - økonomi'!Z"&amp;4+15*$A72+4*$A72+12),0)+IF(Analyse!$E$117="X",INDIRECT("'DATA - økonomi'!Z"&amp;4+15*$A72+4*$A72+13),0)+IF(Analyse!$E$129="X",INDIRECT("'DATA - økonomi'!Z"&amp;4+15*$A72+4*$A72+14),0)</f>
        <v>0</v>
      </c>
      <c r="AA72" s="36"/>
      <c r="AB72" s="41" t="s">
        <v>80</v>
      </c>
      <c r="AC72" s="42">
        <f ca="1">IF(Analyse!$E$3="X",INDIRECT("'DATA - økonomi'!AC"&amp;4+15*$A72+4*$A72+0),0)+IF(Analyse!$E$4="X",INDIRECT("'DATA - økonomi'!AC"&amp;4+15*$A72+4*$A72+1),0)+IF(Analyse!$E$104="X",INDIRECT("'DATA - økonomi'!AC"&amp;4+15*$A72+4*$A72+2),0)+IF(Analyse!$E$105="X",INDIRECT("'DATA - økonomi'!AC"&amp;4+15*$A72+4*$A72+3),0)+IF(Analyse!$E$106="X",INDIRECT("'DATA - økonomi'!AC"&amp;4+15*$A72+4*$A72+4),0)+IF(Analyse!$E$107="X",INDIRECT("'DATA - økonomi'!AC"&amp;4+15*$A72+4*$A72+5),0)+IF(Analyse!$E$108="X",INDIRECT("'DATA - økonomi'!AC"&amp;4+15*$A72+4*$A72+6),0)+IF(Analyse!$E$109="X",INDIRECT("'DATA - økonomi'!AC"&amp;4+15*$A72+4*$A72+7),0)+IF(Analyse!$E$110="X",INDIRECT("'DATA - økonomi'!AC"&amp;4+15*$A72+4*$A72+8),0)+IF(Analyse!$E$111="X",INDIRECT("'DATA - økonomi'!AC"&amp;4+15*$A72+4*$A72+9),0)+IF(Analyse!$E$112="X",INDIRECT("'DATA - økonomi'!AC"&amp;4+15*$A72+4*$A72+10),0)+IF(Analyse!$E$115="X",INDIRECT("'DATA - økonomi'!AC"&amp;4+15*$A72+4*$A72+11),0)+IF(Analyse!$E$116="X",INDIRECT("'DATA - økonomi'!AC"&amp;4+15*$A72+4*$A72+12),0)+IF(Analyse!$E$117="X",INDIRECT("'DATA - økonomi'!AC"&amp;4+15*$A72+4*$A72+13),0)+IF(Analyse!$E$129="X",INDIRECT("'DATA - økonomi'!AC"&amp;4+15*$A72+4*$A72+14),0)</f>
        <v>0</v>
      </c>
      <c r="AD72" s="42">
        <f ca="1">IF(Analyse!$E$3="X",INDIRECT("'DATA - økonomi'!AD"&amp;4+15*$A72+4*$A72+0),0)+IF(Analyse!$E$4="X",INDIRECT("'DATA - økonomi'!AD"&amp;4+15*$A72+4*$A72+1),0)+IF(Analyse!$E$104="X",INDIRECT("'DATA - økonomi'!AD"&amp;4+15*$A72+4*$A72+2),0)+IF(Analyse!$E$105="X",INDIRECT("'DATA - økonomi'!AD"&amp;4+15*$A72+4*$A72+3),0)+IF(Analyse!$E$106="X",INDIRECT("'DATA - økonomi'!AD"&amp;4+15*$A72+4*$A72+4),0)+IF(Analyse!$E$107="X",INDIRECT("'DATA - økonomi'!AD"&amp;4+15*$A72+4*$A72+5),0)+IF(Analyse!$E$108="X",INDIRECT("'DATA - økonomi'!AD"&amp;4+15*$A72+4*$A72+6),0)+IF(Analyse!$E$109="X",INDIRECT("'DATA - økonomi'!AD"&amp;4+15*$A72+4*$A72+7),0)+IF(Analyse!$E$110="X",INDIRECT("'DATA - økonomi'!AD"&amp;4+15*$A72+4*$A72+8),0)+IF(Analyse!$E$111="X",INDIRECT("'DATA - økonomi'!AD"&amp;4+15*$A72+4*$A72+9),0)+IF(Analyse!$E$112="X",INDIRECT("'DATA - økonomi'!AD"&amp;4+15*$A72+4*$A72+10),0)+IF(Analyse!$E$115="X",INDIRECT("'DATA - økonomi'!AD"&amp;4+15*$A72+4*$A72+11),0)+IF(Analyse!$E$116="X",INDIRECT("'DATA - økonomi'!AD"&amp;4+15*$A72+4*$A72+12),0)+IF(Analyse!$E$117="X",INDIRECT("'DATA - økonomi'!AD"&amp;4+15*$A72+4*$A72+13),0)+IF(Analyse!$E$129="X",INDIRECT("'DATA - økonomi'!AD"&amp;4+15*$A72+4*$A72+14),0)</f>
        <v>0</v>
      </c>
      <c r="AE72" s="42">
        <f ca="1">IF(Analyse!$E$3="X",INDIRECT("'DATA - økonomi'!AE"&amp;4+15*$A72+4*$A72+0),0)+IF(Analyse!$E$4="X",INDIRECT("'DATA - økonomi'!AE"&amp;4+15*$A72+4*$A72+1),0)+IF(Analyse!$E$104="X",INDIRECT("'DATA - økonomi'!AE"&amp;4+15*$A72+4*$A72+2),0)+IF(Analyse!$E$105="X",INDIRECT("'DATA - økonomi'!AE"&amp;4+15*$A72+4*$A72+3),0)+IF(Analyse!$E$106="X",INDIRECT("'DATA - økonomi'!AE"&amp;4+15*$A72+4*$A72+4),0)+IF(Analyse!$E$107="X",INDIRECT("'DATA - økonomi'!AE"&amp;4+15*$A72+4*$A72+5),0)+IF(Analyse!$E$108="X",INDIRECT("'DATA - økonomi'!AE"&amp;4+15*$A72+4*$A72+6),0)+IF(Analyse!$E$109="X",INDIRECT("'DATA - økonomi'!AE"&amp;4+15*$A72+4*$A72+7),0)+IF(Analyse!$E$110="X",INDIRECT("'DATA - økonomi'!AE"&amp;4+15*$A72+4*$A72+8),0)+IF(Analyse!$E$111="X",INDIRECT("'DATA - økonomi'!AE"&amp;4+15*$A72+4*$A72+9),0)+IF(Analyse!$E$112="X",INDIRECT("'DATA - økonomi'!AE"&amp;4+15*$A72+4*$A72+10),0)+IF(Analyse!$E$115="X",INDIRECT("'DATA - økonomi'!AE"&amp;4+15*$A72+4*$A72+11),0)+IF(Analyse!$E$116="X",INDIRECT("'DATA - økonomi'!AE"&amp;4+15*$A72+4*$A72+12),0)+IF(Analyse!$E$117="X",INDIRECT("'DATA - økonomi'!AE"&amp;4+15*$A72+4*$A72+13),0)+IF(Analyse!$E$129="X",INDIRECT("'DATA - økonomi'!AE"&amp;4+15*$A72+4*$A72+14),0)</f>
        <v>0</v>
      </c>
      <c r="AF72" s="42">
        <f ca="1">IF(Analyse!$E$3="X",INDIRECT("'DATA - økonomi'!AF"&amp;4+15*$A72+4*$A72+0),0)+IF(Analyse!$E$4="X",INDIRECT("'DATA - økonomi'!AF"&amp;4+15*$A72+4*$A72+1),0)+IF(Analyse!$E$104="X",INDIRECT("'DATA - økonomi'!AF"&amp;4+15*$A72+4*$A72+2),0)+IF(Analyse!$E$105="X",INDIRECT("'DATA - økonomi'!AF"&amp;4+15*$A72+4*$A72+3),0)+IF(Analyse!$E$106="X",INDIRECT("'DATA - økonomi'!AF"&amp;4+15*$A72+4*$A72+4),0)+IF(Analyse!$E$107="X",INDIRECT("'DATA - økonomi'!AF"&amp;4+15*$A72+4*$A72+5),0)+IF(Analyse!$E$108="X",INDIRECT("'DATA - økonomi'!AF"&amp;4+15*$A72+4*$A72+6),0)+IF(Analyse!$E$109="X",INDIRECT("'DATA - økonomi'!AF"&amp;4+15*$A72+4*$A72+7),0)+IF(Analyse!$E$110="X",INDIRECT("'DATA - økonomi'!AF"&amp;4+15*$A72+4*$A72+8),0)+IF(Analyse!$E$111="X",INDIRECT("'DATA - økonomi'!AF"&amp;4+15*$A72+4*$A72+9),0)+IF(Analyse!$E$112="X",INDIRECT("'DATA - økonomi'!AF"&amp;4+15*$A72+4*$A72+10),0)+IF(Analyse!$E$115="X",INDIRECT("'DATA - økonomi'!AF"&amp;4+15*$A72+4*$A72+11),0)+IF(Analyse!$E$116="X",INDIRECT("'DATA - økonomi'!AF"&amp;4+15*$A72+4*$A72+12),0)+IF(Analyse!$E$117="X",INDIRECT("'DATA - økonomi'!AF"&amp;4+15*$A72+4*$A72+13),0)+IF(Analyse!$E$129="X",INDIRECT("'DATA - økonomi'!AF"&amp;4+15*$A72+4*$A72+14),0)</f>
        <v>0</v>
      </c>
      <c r="AG72" s="42">
        <f ca="1">IF(Analyse!$E$3="X",INDIRECT("'DATA - økonomi'!AG"&amp;4+15*$A72+4*$A72+0),0)+IF(Analyse!$E$4="X",INDIRECT("'DATA - økonomi'!AG"&amp;4+15*$A72+4*$A72+1),0)+IF(Analyse!$E$104="X",INDIRECT("'DATA - økonomi'!AG"&amp;4+15*$A72+4*$A72+2),0)+IF(Analyse!$E$105="X",INDIRECT("'DATA - økonomi'!AG"&amp;4+15*$A72+4*$A72+3),0)+IF(Analyse!$E$106="X",INDIRECT("'DATA - økonomi'!AG"&amp;4+15*$A72+4*$A72+4),0)+IF(Analyse!$E$107="X",INDIRECT("'DATA - økonomi'!AG"&amp;4+15*$A72+4*$A72+5),0)+IF(Analyse!$E$108="X",INDIRECT("'DATA - økonomi'!AG"&amp;4+15*$A72+4*$A72+6),0)+IF(Analyse!$E$109="X",INDIRECT("'DATA - økonomi'!AG"&amp;4+15*$A72+4*$A72+7),0)+IF(Analyse!$E$110="X",INDIRECT("'DATA - økonomi'!AG"&amp;4+15*$A72+4*$A72+8),0)+IF(Analyse!$E$111="X",INDIRECT("'DATA - økonomi'!AG"&amp;4+15*$A72+4*$A72+9),0)+IF(Analyse!$E$112="X",INDIRECT("'DATA - økonomi'!AG"&amp;4+15*$A72+4*$A72+10),0)+IF(Analyse!$E$115="X",INDIRECT("'DATA - økonomi'!AG"&amp;4+15*$A72+4*$A72+11),0)+IF(Analyse!$E$116="X",INDIRECT("'DATA - økonomi'!AG"&amp;4+15*$A72+4*$A72+12),0)+IF(Analyse!$E$117="X",INDIRECT("'DATA - økonomi'!AG"&amp;4+15*$A72+4*$A72+13),0)+IF(Analyse!$E$129="X",INDIRECT("'DATA - økonomi'!AG"&amp;4+15*$A72+4*$A72+14),0)</f>
        <v>0</v>
      </c>
      <c r="AH72" s="42">
        <f ca="1">IF(Analyse!$E$3="X",INDIRECT("'DATA - økonomi'!AH"&amp;4+15*$A72+4*$A72+0),0)+IF(Analyse!$E$4="X",INDIRECT("'DATA - økonomi'!AH"&amp;4+15*$A72+4*$A72+1),0)+IF(Analyse!$E$104="X",INDIRECT("'DATA - økonomi'!AH"&amp;4+15*$A72+4*$A72+2),0)+IF(Analyse!$E$105="X",INDIRECT("'DATA - økonomi'!AH"&amp;4+15*$A72+4*$A72+3),0)+IF(Analyse!$E$106="X",INDIRECT("'DATA - økonomi'!AH"&amp;4+15*$A72+4*$A72+4),0)+IF(Analyse!$E$107="X",INDIRECT("'DATA - økonomi'!AH"&amp;4+15*$A72+4*$A72+5),0)+IF(Analyse!$E$108="X",INDIRECT("'DATA - økonomi'!AH"&amp;4+15*$A72+4*$A72+6),0)+IF(Analyse!$E$109="X",INDIRECT("'DATA - økonomi'!AH"&amp;4+15*$A72+4*$A72+7),0)+IF(Analyse!$E$110="X",INDIRECT("'DATA - økonomi'!AH"&amp;4+15*$A72+4*$A72+8),0)+IF(Analyse!$E$111="X",INDIRECT("'DATA - økonomi'!AH"&amp;4+15*$A72+4*$A72+9),0)+IF(Analyse!$E$112="X",INDIRECT("'DATA - økonomi'!AH"&amp;4+15*$A72+4*$A72+10),0)+IF(Analyse!$E$115="X",INDIRECT("'DATA - økonomi'!AH"&amp;4+15*$A72+4*$A72+11),0)+IF(Analyse!$E$116="X",INDIRECT("'DATA - økonomi'!AH"&amp;4+15*$A72+4*$A72+12),0)+IF(Analyse!$E$117="X",INDIRECT("'DATA - økonomi'!AH"&amp;4+15*$A72+4*$A72+13),0)+IF(Analyse!$E$129="X",INDIRECT("'DATA - økonomi'!AH"&amp;4+15*$A72+4*$A72+14),0)</f>
        <v>0</v>
      </c>
      <c r="AI72" s="42">
        <f ca="1">IF(Analyse!$E$3="X",INDIRECT("'DATA - økonomi'!AI"&amp;4+15*$A72+4*$A72+0),0)+IF(Analyse!$E$4="X",INDIRECT("'DATA - økonomi'!AI"&amp;4+15*$A72+4*$A72+1),0)+IF(Analyse!$E$104="X",INDIRECT("'DATA - økonomi'!AI"&amp;4+15*$A72+4*$A72+2),0)+IF(Analyse!$E$105="X",INDIRECT("'DATA - økonomi'!AI"&amp;4+15*$A72+4*$A72+3),0)+IF(Analyse!$E$106="X",INDIRECT("'DATA - økonomi'!AI"&amp;4+15*$A72+4*$A72+4),0)+IF(Analyse!$E$107="X",INDIRECT("'DATA - økonomi'!AI"&amp;4+15*$A72+4*$A72+5),0)+IF(Analyse!$E$108="X",INDIRECT("'DATA - økonomi'!AI"&amp;4+15*$A72+4*$A72+6),0)+IF(Analyse!$E$109="X",INDIRECT("'DATA - økonomi'!AI"&amp;4+15*$A72+4*$A72+7),0)+IF(Analyse!$E$110="X",INDIRECT("'DATA - økonomi'!AI"&amp;4+15*$A72+4*$A72+8),0)+IF(Analyse!$E$111="X",INDIRECT("'DATA - økonomi'!AI"&amp;4+15*$A72+4*$A72+9),0)+IF(Analyse!$E$112="X",INDIRECT("'DATA - økonomi'!AI"&amp;4+15*$A72+4*$A72+10),0)+IF(Analyse!$E$115="X",INDIRECT("'DATA - økonomi'!AI"&amp;4+15*$A72+4*$A72+11),0)+IF(Analyse!$E$116="X",INDIRECT("'DATA - økonomi'!AI"&amp;4+15*$A72+4*$A72+12),0)+IF(Analyse!$E$117="X",INDIRECT("'DATA - økonomi'!AI"&amp;4+15*$A72+4*$A72+13),0)+IF(Analyse!$E$129="X",INDIRECT("'DATA - økonomi'!AI"&amp;4+15*$A72+4*$A72+14),0)</f>
        <v>0</v>
      </c>
      <c r="AJ72" s="42">
        <f ca="1">IF(Analyse!$E$3="X",INDIRECT("'DATA - økonomi'!AJ"&amp;4+15*$A72+4*$A72+0),0)+IF(Analyse!$E$4="X",INDIRECT("'DATA - økonomi'!AJ"&amp;4+15*$A72+4*$A72+1),0)+IF(Analyse!$E$104="X",INDIRECT("'DATA - økonomi'!AJ"&amp;4+15*$A72+4*$A72+2),0)+IF(Analyse!$E$105="X",INDIRECT("'DATA - økonomi'!AJ"&amp;4+15*$A72+4*$A72+3),0)+IF(Analyse!$E$106="X",INDIRECT("'DATA - økonomi'!AJ"&amp;4+15*$A72+4*$A72+4),0)+IF(Analyse!$E$107="X",INDIRECT("'DATA - økonomi'!AJ"&amp;4+15*$A72+4*$A72+5),0)+IF(Analyse!$E$108="X",INDIRECT("'DATA - økonomi'!AJ"&amp;4+15*$A72+4*$A72+6),0)+IF(Analyse!$E$109="X",INDIRECT("'DATA - økonomi'!AJ"&amp;4+15*$A72+4*$A72+7),0)+IF(Analyse!$E$110="X",INDIRECT("'DATA - økonomi'!AJ"&amp;4+15*$A72+4*$A72+8),0)+IF(Analyse!$E$111="X",INDIRECT("'DATA - økonomi'!AJ"&amp;4+15*$A72+4*$A72+9),0)+IF(Analyse!$E$112="X",INDIRECT("'DATA - økonomi'!AJ"&amp;4+15*$A72+4*$A72+10),0)+IF(Analyse!$E$115="X",INDIRECT("'DATA - økonomi'!AJ"&amp;4+15*$A72+4*$A72+11),0)+IF(Analyse!$E$116="X",INDIRECT("'DATA - økonomi'!AJ"&amp;4+15*$A72+4*$A72+12),0)+IF(Analyse!$E$117="X",INDIRECT("'DATA - økonomi'!AJ"&amp;4+15*$A72+4*$A72+13),0)+IF(Analyse!$E$129="X",INDIRECT("'DATA - økonomi'!AJ"&amp;4+15*$A72+4*$A72+14),0)</f>
        <v>0</v>
      </c>
      <c r="AK72" s="42">
        <f ca="1">IF(Analyse!$E$3="X",INDIRECT("'DATA - økonomi'!AK"&amp;4+15*$A72+4*$A72+0),0)+IF(Analyse!$E$4="X",INDIRECT("'DATA - økonomi'!AK"&amp;4+15*$A72+4*$A72+1),0)+IF(Analyse!$E$104="X",INDIRECT("'DATA - økonomi'!AK"&amp;4+15*$A72+4*$A72+2),0)+IF(Analyse!$E$105="X",INDIRECT("'DATA - økonomi'!AK"&amp;4+15*$A72+4*$A72+3),0)+IF(Analyse!$E$106="X",INDIRECT("'DATA - økonomi'!AK"&amp;4+15*$A72+4*$A72+4),0)+IF(Analyse!$E$107="X",INDIRECT("'DATA - økonomi'!AK"&amp;4+15*$A72+4*$A72+5),0)+IF(Analyse!$E$108="X",INDIRECT("'DATA - økonomi'!AK"&amp;4+15*$A72+4*$A72+6),0)+IF(Analyse!$E$109="X",INDIRECT("'DATA - økonomi'!AK"&amp;4+15*$A72+4*$A72+7),0)+IF(Analyse!$E$110="X",INDIRECT("'DATA - økonomi'!AK"&amp;4+15*$A72+4*$A72+8),0)+IF(Analyse!$E$111="X",INDIRECT("'DATA - økonomi'!AK"&amp;4+15*$A72+4*$A72+9),0)+IF(Analyse!$E$112="X",INDIRECT("'DATA - økonomi'!AK"&amp;4+15*$A72+4*$A72+10),0)+IF(Analyse!$E$115="X",INDIRECT("'DATA - økonomi'!AK"&amp;4+15*$A72+4*$A72+11),0)+IF(Analyse!$E$116="X",INDIRECT("'DATA - økonomi'!AK"&amp;4+15*$A72+4*$A72+12),0)+IF(Analyse!$E$117="X",INDIRECT("'DATA - økonomi'!AK"&amp;4+15*$A72+4*$A72+13),0)+IF(Analyse!$E$129="X",INDIRECT("'DATA - økonomi'!AK"&amp;4+15*$A72+4*$A72+14),0)</f>
        <v>0</v>
      </c>
      <c r="AL72" s="42">
        <f ca="1">IF(Analyse!$E$3="X",INDIRECT("'DATA - økonomi'!AL"&amp;4+15*$A72+4*$A72+0),0)+IF(Analyse!$E$4="X",INDIRECT("'DATA - økonomi'!AL"&amp;4+15*$A72+4*$A72+1),0)+IF(Analyse!$E$104="X",INDIRECT("'DATA - økonomi'!AL"&amp;4+15*$A72+4*$A72+2),0)+IF(Analyse!$E$105="X",INDIRECT("'DATA - økonomi'!AL"&amp;4+15*$A72+4*$A72+3),0)+IF(Analyse!$E$106="X",INDIRECT("'DATA - økonomi'!AL"&amp;4+15*$A72+4*$A72+4),0)+IF(Analyse!$E$107="X",INDIRECT("'DATA - økonomi'!AL"&amp;4+15*$A72+4*$A72+5),0)+IF(Analyse!$E$108="X",INDIRECT("'DATA - økonomi'!AL"&amp;4+15*$A72+4*$A72+6),0)+IF(Analyse!$E$109="X",INDIRECT("'DATA - økonomi'!AL"&amp;4+15*$A72+4*$A72+7),0)+IF(Analyse!$E$110="X",INDIRECT("'DATA - økonomi'!AL"&amp;4+15*$A72+4*$A72+8),0)+IF(Analyse!$E$111="X",INDIRECT("'DATA - økonomi'!AL"&amp;4+15*$A72+4*$A72+9),0)+IF(Analyse!$E$112="X",INDIRECT("'DATA - økonomi'!AL"&amp;4+15*$A72+4*$A72+10),0)+IF(Analyse!$E$115="X",INDIRECT("'DATA - økonomi'!AL"&amp;4+15*$A72+4*$A72+11),0)+IF(Analyse!$E$116="X",INDIRECT("'DATA - økonomi'!AL"&amp;4+15*$A72+4*$A72+12),0)+IF(Analyse!$E$117="X",INDIRECT("'DATA - økonomi'!AL"&amp;4+15*$A72+4*$A72+13),0)+IF(Analyse!$E$129="X",INDIRECT("'DATA - økonomi'!AL"&amp;4+15*$A72+4*$A72+14),0)</f>
        <v>0</v>
      </c>
      <c r="AM72" s="36"/>
      <c r="AN72" s="41" t="s">
        <v>80</v>
      </c>
      <c r="AO72" s="42">
        <f t="shared" ca="1" si="20"/>
        <v>34747.516000000003</v>
      </c>
      <c r="AP72" s="42">
        <f t="shared" ca="1" si="21"/>
        <v>34255.800000000003</v>
      </c>
      <c r="AQ72" s="42">
        <f t="shared" ca="1" si="22"/>
        <v>34747.516000000003</v>
      </c>
      <c r="AR72" s="42">
        <f t="shared" ca="1" si="23"/>
        <v>34255.800000000003</v>
      </c>
      <c r="AS72" s="42">
        <f t="shared" ca="1" si="24"/>
        <v>34111.115999999995</v>
      </c>
      <c r="AT72" s="42">
        <f t="shared" ca="1" si="25"/>
        <v>34111.983</v>
      </c>
      <c r="AU72" s="42">
        <f t="shared" ca="1" si="26"/>
        <v>33814.045999999995</v>
      </c>
      <c r="AV72" s="42">
        <f t="shared" ca="1" si="27"/>
        <v>33746.959999999999</v>
      </c>
      <c r="AW72" s="42">
        <f t="shared" ca="1" si="28"/>
        <v>33645.629999999997</v>
      </c>
      <c r="AX72" s="42">
        <f t="shared" ca="1" si="29"/>
        <v>33333.866000000002</v>
      </c>
      <c r="AY72" s="36"/>
    </row>
    <row r="73" spans="1:51" x14ac:dyDescent="0.25">
      <c r="A73" s="38">
        <v>69</v>
      </c>
      <c r="B73" s="41" t="s">
        <v>81</v>
      </c>
      <c r="C73" s="42">
        <f ca="1">IF(Analyse!$E$3="X",INDIRECT("'DATA - økonomi'!C"&amp;4+15*$A73+4*$A73+0),0)+IF(Analyse!$E$4="X",INDIRECT("'DATA - økonomi'!C"&amp;4+15*$A73+4*$A73+1),0)+IF(Analyse!$E$104="X",INDIRECT("'DATA - økonomi'!C"&amp;4+15*$A73+4*$A73+2),0)+IF(Analyse!$E$105="X",INDIRECT("'DATA - økonomi'!C"&amp;4+15*$A73+4*$A73+3),0)+IF(Analyse!$E$106="X",INDIRECT("'DATA - økonomi'!C"&amp;4+15*$A73+4*$A73+4),0)+IF(Analyse!$E$107="X",INDIRECT("'DATA - økonomi'!C"&amp;4+15*$A73+4*$A73+5),0)+IF(Analyse!$E$108="X",INDIRECT("'DATA - økonomi'!C"&amp;4+15*$A73+4*$A73+6),0)+IF(Analyse!$E$109="X",INDIRECT("'DATA - økonomi'!C"&amp;4+15*$A73+4*$A73+7),0)+IF(Analyse!$E$110="X",INDIRECT("'DATA - økonomi'!C"&amp;4+15*$A73+4*$A73+8),0)+IF(Analyse!$E$111="X",INDIRECT("'DATA - økonomi'!C"&amp;4+15*$A73+4*$A73+9),0)+IF(Analyse!$E$112="X",INDIRECT("'DATA - økonomi'!C"&amp;4+15*$A73+4*$A73+10),0)+IF(Analyse!$E$115="X",INDIRECT("'DATA - økonomi'!C"&amp;4+15*$A73+4*$A73+11),0)+IF(Analyse!$E$116="X",INDIRECT("'DATA - økonomi'!C"&amp;4+15*$A73+4*$A73+12),0)+IF(Analyse!$E$117="X",INDIRECT("'DATA - økonomi'!C"&amp;4+15*$A73+4*$A73+13),0)+IF(Analyse!$E$129="X",INDIRECT("'DATA - økonomi'!C"&amp;4+15*$A73+4*$A73+14),0)</f>
        <v>0</v>
      </c>
      <c r="D73" s="42">
        <f ca="1">IF(Analyse!$E$3="X",INDIRECT("'DATA - økonomi'!D"&amp;4+15*$A73+4*$A73+0),0)+IF(Analyse!$E$4="X",INDIRECT("'DATA - økonomi'!D"&amp;4+15*$A73+4*$A73+1),0)+IF(Analyse!$E$104="X",INDIRECT("'DATA - økonomi'!D"&amp;4+15*$A73+4*$A73+2),0)+IF(Analyse!$E$105="X",INDIRECT("'DATA - økonomi'!D"&amp;4+15*$A73+4*$A73+3),0)+IF(Analyse!$E$106="X",INDIRECT("'DATA - økonomi'!D"&amp;4+15*$A73+4*$A73+4),0)+IF(Analyse!$E$107="X",INDIRECT("'DATA - økonomi'!D"&amp;4+15*$A73+4*$A73+5),0)+IF(Analyse!$E$108="X",INDIRECT("'DATA - økonomi'!D"&amp;4+15*$A73+4*$A73+6),0)+IF(Analyse!$E$109="X",INDIRECT("'DATA - økonomi'!D"&amp;4+15*$A73+4*$A73+7),0)+IF(Analyse!$E$110="X",INDIRECT("'DATA - økonomi'!D"&amp;4+15*$A73+4*$A73+8),0)+IF(Analyse!$E$111="X",INDIRECT("'DATA - økonomi'!D"&amp;4+15*$A73+4*$A73+9),0)+IF(Analyse!$E$112="X",INDIRECT("'DATA - økonomi'!D"&amp;4+15*$A73+4*$A73+10),0)+IF(Analyse!$E$115="X",INDIRECT("'DATA - økonomi'!D"&amp;4+15*$A73+4*$A73+11),0)+IF(Analyse!$E$116="X",INDIRECT("'DATA - økonomi'!D"&amp;4+15*$A73+4*$A73+12),0)+IF(Analyse!$E$117="X",INDIRECT("'DATA - økonomi'!D"&amp;4+15*$A73+4*$A73+13),0)+IF(Analyse!$E$129="X",INDIRECT("'DATA - økonomi'!D"&amp;4+15*$A73+4*$A73+14),0)</f>
        <v>0</v>
      </c>
      <c r="E73" s="42">
        <f ca="1">IF(Analyse!$E$3="X",INDIRECT("'DATA - økonomi'!E"&amp;4+15*$A73+4*$A73+0),0)+IF(Analyse!$E$4="X",INDIRECT("'DATA - økonomi'!E"&amp;4+15*$A73+4*$A73+1),0)+IF(Analyse!$E$104="X",INDIRECT("'DATA - økonomi'!E"&amp;4+15*$A73+4*$A73+2),0)+IF(Analyse!$E$105="X",INDIRECT("'DATA - økonomi'!E"&amp;4+15*$A73+4*$A73+3),0)+IF(Analyse!$E$106="X",INDIRECT("'DATA - økonomi'!E"&amp;4+15*$A73+4*$A73+4),0)+IF(Analyse!$E$107="X",INDIRECT("'DATA - økonomi'!E"&amp;4+15*$A73+4*$A73+5),0)+IF(Analyse!$E$108="X",INDIRECT("'DATA - økonomi'!E"&amp;4+15*$A73+4*$A73+6),0)+IF(Analyse!$E$109="X",INDIRECT("'DATA - økonomi'!E"&amp;4+15*$A73+4*$A73+7),0)+IF(Analyse!$E$110="X",INDIRECT("'DATA - økonomi'!E"&amp;4+15*$A73+4*$A73+8),0)+IF(Analyse!$E$111="X",INDIRECT("'DATA - økonomi'!E"&amp;4+15*$A73+4*$A73+9),0)+IF(Analyse!$E$112="X",INDIRECT("'DATA - økonomi'!E"&amp;4+15*$A73+4*$A73+10),0)+IF(Analyse!$E$115="X",INDIRECT("'DATA - økonomi'!E"&amp;4+15*$A73+4*$A73+11),0)+IF(Analyse!$E$116="X",INDIRECT("'DATA - økonomi'!E"&amp;4+15*$A73+4*$A73+12),0)+IF(Analyse!$E$117="X",INDIRECT("'DATA - økonomi'!E"&amp;4+15*$A73+4*$A73+13),0)+IF(Analyse!$E$129="X",INDIRECT("'DATA - økonomi'!E"&amp;4+15*$A73+4*$A73+14),0)</f>
        <v>0</v>
      </c>
      <c r="F73" s="42">
        <f ca="1">IF(Analyse!$E$3="X",INDIRECT("'DATA - økonomi'!F"&amp;4+15*$A73+4*$A73+0),0)+IF(Analyse!$E$4="X",INDIRECT("'DATA - økonomi'!F"&amp;4+15*$A73+4*$A73+1),0)+IF(Analyse!$E$104="X",INDIRECT("'DATA - økonomi'!F"&amp;4+15*$A73+4*$A73+2),0)+IF(Analyse!$E$105="X",INDIRECT("'DATA - økonomi'!F"&amp;4+15*$A73+4*$A73+3),0)+IF(Analyse!$E$106="X",INDIRECT("'DATA - økonomi'!F"&amp;4+15*$A73+4*$A73+4),0)+IF(Analyse!$E$107="X",INDIRECT("'DATA - økonomi'!F"&amp;4+15*$A73+4*$A73+5),0)+IF(Analyse!$E$108="X",INDIRECT("'DATA - økonomi'!F"&amp;4+15*$A73+4*$A73+6),0)+IF(Analyse!$E$109="X",INDIRECT("'DATA - økonomi'!F"&amp;4+15*$A73+4*$A73+7),0)+IF(Analyse!$E$110="X",INDIRECT("'DATA - økonomi'!F"&amp;4+15*$A73+4*$A73+8),0)+IF(Analyse!$E$111="X",INDIRECT("'DATA - økonomi'!F"&amp;4+15*$A73+4*$A73+9),0)+IF(Analyse!$E$112="X",INDIRECT("'DATA - økonomi'!F"&amp;4+15*$A73+4*$A73+10),0)+IF(Analyse!$E$115="X",INDIRECT("'DATA - økonomi'!F"&amp;4+15*$A73+4*$A73+11),0)+IF(Analyse!$E$116="X",INDIRECT("'DATA - økonomi'!F"&amp;4+15*$A73+4*$A73+12),0)+IF(Analyse!$E$117="X",INDIRECT("'DATA - økonomi'!F"&amp;4+15*$A73+4*$A73+13),0)+IF(Analyse!$E$129="X",INDIRECT("'DATA - økonomi'!F"&amp;4+15*$A73+4*$A73+14),0)</f>
        <v>0</v>
      </c>
      <c r="G73" s="42">
        <f ca="1">IF(Analyse!$E$3="X",INDIRECT("'DATA - økonomi'!G"&amp;4+15*$A73+4*$A73+0),0)+IF(Analyse!$E$4="X",INDIRECT("'DATA - økonomi'!G"&amp;4+15*$A73+4*$A73+1),0)+IF(Analyse!$E$104="X",INDIRECT("'DATA - økonomi'!G"&amp;4+15*$A73+4*$A73+2),0)+IF(Analyse!$E$105="X",INDIRECT("'DATA - økonomi'!G"&amp;4+15*$A73+4*$A73+3),0)+IF(Analyse!$E$106="X",INDIRECT("'DATA - økonomi'!G"&amp;4+15*$A73+4*$A73+4),0)+IF(Analyse!$E$107="X",INDIRECT("'DATA - økonomi'!G"&amp;4+15*$A73+4*$A73+5),0)+IF(Analyse!$E$108="X",INDIRECT("'DATA - økonomi'!G"&amp;4+15*$A73+4*$A73+6),0)+IF(Analyse!$E$109="X",INDIRECT("'DATA - økonomi'!G"&amp;4+15*$A73+4*$A73+7),0)+IF(Analyse!$E$110="X",INDIRECT("'DATA - økonomi'!G"&amp;4+15*$A73+4*$A73+8),0)+IF(Analyse!$E$111="X",INDIRECT("'DATA - økonomi'!G"&amp;4+15*$A73+4*$A73+9),0)+IF(Analyse!$E$112="X",INDIRECT("'DATA - økonomi'!G"&amp;4+15*$A73+4*$A73+10),0)+IF(Analyse!$E$115="X",INDIRECT("'DATA - økonomi'!G"&amp;4+15*$A73+4*$A73+11),0)+IF(Analyse!$E$116="X",INDIRECT("'DATA - økonomi'!G"&amp;4+15*$A73+4*$A73+12),0)+IF(Analyse!$E$117="X",INDIRECT("'DATA - økonomi'!G"&amp;4+15*$A73+4*$A73+13),0)+IF(Analyse!$E$129="X",INDIRECT("'DATA - økonomi'!G"&amp;4+15*$A73+4*$A73+14),0)</f>
        <v>0</v>
      </c>
      <c r="H73" s="42">
        <f ca="1">IF(Analyse!$E$3="X",INDIRECT("'DATA - økonomi'!H"&amp;4+15*$A73+4*$A73+0),0)+IF(Analyse!$E$4="X",INDIRECT("'DATA - økonomi'!H"&amp;4+15*$A73+4*$A73+1),0)+IF(Analyse!$E$104="X",INDIRECT("'DATA - økonomi'!H"&amp;4+15*$A73+4*$A73+2),0)+IF(Analyse!$E$105="X",INDIRECT("'DATA - økonomi'!H"&amp;4+15*$A73+4*$A73+3),0)+IF(Analyse!$E$106="X",INDIRECT("'DATA - økonomi'!H"&amp;4+15*$A73+4*$A73+4),0)+IF(Analyse!$E$107="X",INDIRECT("'DATA - økonomi'!H"&amp;4+15*$A73+4*$A73+5),0)+IF(Analyse!$E$108="X",INDIRECT("'DATA - økonomi'!H"&amp;4+15*$A73+4*$A73+6),0)+IF(Analyse!$E$109="X",INDIRECT("'DATA - økonomi'!H"&amp;4+15*$A73+4*$A73+7),0)+IF(Analyse!$E$110="X",INDIRECT("'DATA - økonomi'!H"&amp;4+15*$A73+4*$A73+8),0)+IF(Analyse!$E$111="X",INDIRECT("'DATA - økonomi'!H"&amp;4+15*$A73+4*$A73+9),0)+IF(Analyse!$E$112="X",INDIRECT("'DATA - økonomi'!H"&amp;4+15*$A73+4*$A73+10),0)+IF(Analyse!$E$115="X",INDIRECT("'DATA - økonomi'!H"&amp;4+15*$A73+4*$A73+11),0)+IF(Analyse!$E$116="X",INDIRECT("'DATA - økonomi'!H"&amp;4+15*$A73+4*$A73+12),0)+IF(Analyse!$E$117="X",INDIRECT("'DATA - økonomi'!H"&amp;4+15*$A73+4*$A73+13),0)+IF(Analyse!$E$129="X",INDIRECT("'DATA - økonomi'!H"&amp;4+15*$A73+4*$A73+14),0)</f>
        <v>0</v>
      </c>
      <c r="I73" s="42">
        <f ca="1">IF(Analyse!$E$3="X",INDIRECT("'DATA - økonomi'!I"&amp;4+15*$A73+4*$A73+0),0)+IF(Analyse!$E$4="X",INDIRECT("'DATA - økonomi'!I"&amp;4+15*$A73+4*$A73+1),0)+IF(Analyse!$E$104="X",INDIRECT("'DATA - økonomi'!I"&amp;4+15*$A73+4*$A73+2),0)+IF(Analyse!$E$105="X",INDIRECT("'DATA - økonomi'!I"&amp;4+15*$A73+4*$A73+3),0)+IF(Analyse!$E$106="X",INDIRECT("'DATA - økonomi'!I"&amp;4+15*$A73+4*$A73+4),0)+IF(Analyse!$E$107="X",INDIRECT("'DATA - økonomi'!I"&amp;4+15*$A73+4*$A73+5),0)+IF(Analyse!$E$108="X",INDIRECT("'DATA - økonomi'!I"&amp;4+15*$A73+4*$A73+6),0)+IF(Analyse!$E$109="X",INDIRECT("'DATA - økonomi'!I"&amp;4+15*$A73+4*$A73+7),0)+IF(Analyse!$E$110="X",INDIRECT("'DATA - økonomi'!I"&amp;4+15*$A73+4*$A73+8),0)+IF(Analyse!$E$111="X",INDIRECT("'DATA - økonomi'!I"&amp;4+15*$A73+4*$A73+9),0)+IF(Analyse!$E$112="X",INDIRECT("'DATA - økonomi'!I"&amp;4+15*$A73+4*$A73+10),0)+IF(Analyse!$E$115="X",INDIRECT("'DATA - økonomi'!I"&amp;4+15*$A73+4*$A73+11),0)+IF(Analyse!$E$116="X",INDIRECT("'DATA - økonomi'!I"&amp;4+15*$A73+4*$A73+12),0)+IF(Analyse!$E$117="X",INDIRECT("'DATA - økonomi'!I"&amp;4+15*$A73+4*$A73+13),0)+IF(Analyse!$E$129="X",INDIRECT("'DATA - økonomi'!I"&amp;4+15*$A73+4*$A73+14),0)</f>
        <v>0</v>
      </c>
      <c r="J73" s="42">
        <f ca="1">IF(Analyse!$E$3="X",INDIRECT("'DATA - økonomi'!J"&amp;4+15*$A73+4*$A73+0),0)+IF(Analyse!$E$4="X",INDIRECT("'DATA - økonomi'!J"&amp;4+15*$A73+4*$A73+1),0)+IF(Analyse!$E$104="X",INDIRECT("'DATA - økonomi'!J"&amp;4+15*$A73+4*$A73+2),0)+IF(Analyse!$E$105="X",INDIRECT("'DATA - økonomi'!J"&amp;4+15*$A73+4*$A73+3),0)+IF(Analyse!$E$106="X",INDIRECT("'DATA - økonomi'!J"&amp;4+15*$A73+4*$A73+4),0)+IF(Analyse!$E$107="X",INDIRECT("'DATA - økonomi'!J"&amp;4+15*$A73+4*$A73+5),0)+IF(Analyse!$E$108="X",INDIRECT("'DATA - økonomi'!J"&amp;4+15*$A73+4*$A73+6),0)+IF(Analyse!$E$109="X",INDIRECT("'DATA - økonomi'!J"&amp;4+15*$A73+4*$A73+7),0)+IF(Analyse!$E$110="X",INDIRECT("'DATA - økonomi'!J"&amp;4+15*$A73+4*$A73+8),0)+IF(Analyse!$E$111="X",INDIRECT("'DATA - økonomi'!J"&amp;4+15*$A73+4*$A73+9),0)+IF(Analyse!$E$112="X",INDIRECT("'DATA - økonomi'!J"&amp;4+15*$A73+4*$A73+10),0)+IF(Analyse!$E$115="X",INDIRECT("'DATA - økonomi'!J"&amp;4+15*$A73+4*$A73+11),0)+IF(Analyse!$E$116="X",INDIRECT("'DATA - økonomi'!J"&amp;4+15*$A73+4*$A73+12),0)+IF(Analyse!$E$117="X",INDIRECT("'DATA - økonomi'!J"&amp;4+15*$A73+4*$A73+13),0)+IF(Analyse!$E$129="X",INDIRECT("'DATA - økonomi'!J"&amp;4+15*$A73+4*$A73+14),0)</f>
        <v>0</v>
      </c>
      <c r="K73" s="42">
        <f ca="1">IF(Analyse!$E$3="X",INDIRECT("'DATA - økonomi'!K"&amp;4+15*$A73+4*$A73+0),0)+IF(Analyse!$E$4="X",INDIRECT("'DATA - økonomi'!K"&amp;4+15*$A73+4*$A73+1),0)+IF(Analyse!$E$104="X",INDIRECT("'DATA - økonomi'!K"&amp;4+15*$A73+4*$A73+2),0)+IF(Analyse!$E$105="X",INDIRECT("'DATA - økonomi'!K"&amp;4+15*$A73+4*$A73+3),0)+IF(Analyse!$E$106="X",INDIRECT("'DATA - økonomi'!K"&amp;4+15*$A73+4*$A73+4),0)+IF(Analyse!$E$107="X",INDIRECT("'DATA - økonomi'!K"&amp;4+15*$A73+4*$A73+5),0)+IF(Analyse!$E$108="X",INDIRECT("'DATA - økonomi'!K"&amp;4+15*$A73+4*$A73+6),0)+IF(Analyse!$E$109="X",INDIRECT("'DATA - økonomi'!K"&amp;4+15*$A73+4*$A73+7),0)+IF(Analyse!$E$110="X",INDIRECT("'DATA - økonomi'!K"&amp;4+15*$A73+4*$A73+8),0)+IF(Analyse!$E$111="X",INDIRECT("'DATA - økonomi'!K"&amp;4+15*$A73+4*$A73+9),0)+IF(Analyse!$E$112="X",INDIRECT("'DATA - økonomi'!K"&amp;4+15*$A73+4*$A73+10),0)+IF(Analyse!$E$115="X",INDIRECT("'DATA - økonomi'!K"&amp;4+15*$A73+4*$A73+11),0)+IF(Analyse!$E$116="X",INDIRECT("'DATA - økonomi'!K"&amp;4+15*$A73+4*$A73+12),0)+IF(Analyse!$E$117="X",INDIRECT("'DATA - økonomi'!K"&amp;4+15*$A73+4*$A73+13),0)+IF(Analyse!$E$129="X",INDIRECT("'DATA - økonomi'!K"&amp;4+15*$A73+4*$A73+14),0)</f>
        <v>0</v>
      </c>
      <c r="L73" s="42">
        <f ca="1">IF(Analyse!$E$3="X",INDIRECT("'DATA - økonomi'!L"&amp;4+15*$A73+4*$A73+0),0)+IF(Analyse!$E$4="X",INDIRECT("'DATA - økonomi'!L"&amp;4+15*$A73+4*$A73+1),0)+IF(Analyse!$E$104="X",INDIRECT("'DATA - økonomi'!L"&amp;4+15*$A73+4*$A73+2),0)+IF(Analyse!$E$105="X",INDIRECT("'DATA - økonomi'!L"&amp;4+15*$A73+4*$A73+3),0)+IF(Analyse!$E$106="X",INDIRECT("'DATA - økonomi'!L"&amp;4+15*$A73+4*$A73+4),0)+IF(Analyse!$E$107="X",INDIRECT("'DATA - økonomi'!L"&amp;4+15*$A73+4*$A73+5),0)+IF(Analyse!$E$108="X",INDIRECT("'DATA - økonomi'!L"&amp;4+15*$A73+4*$A73+6),0)+IF(Analyse!$E$109="X",INDIRECT("'DATA - økonomi'!L"&amp;4+15*$A73+4*$A73+7),0)+IF(Analyse!$E$110="X",INDIRECT("'DATA - økonomi'!L"&amp;4+15*$A73+4*$A73+8),0)+IF(Analyse!$E$111="X",INDIRECT("'DATA - økonomi'!L"&amp;4+15*$A73+4*$A73+9),0)+IF(Analyse!$E$112="X",INDIRECT("'DATA - økonomi'!L"&amp;4+15*$A73+4*$A73+10),0)+IF(Analyse!$E$115="X",INDIRECT("'DATA - økonomi'!L"&amp;4+15*$A73+4*$A73+11),0)+IF(Analyse!$E$116="X",INDIRECT("'DATA - økonomi'!L"&amp;4+15*$A73+4*$A73+12),0)+IF(Analyse!$E$117="X",INDIRECT("'DATA - økonomi'!L"&amp;4+15*$A73+4*$A73+13),0)+IF(Analyse!$E$129="X",INDIRECT("'DATA - økonomi'!L"&amp;4+15*$A73+4*$A73+14),0)</f>
        <v>0</v>
      </c>
      <c r="M73" s="42">
        <f ca="1">IF(Analyse!$E$3="X",INDIRECT("'DATA - økonomi'!M"&amp;4+15*$A73+4*$A73+0),0)+IF(Analyse!$E$4="X",INDIRECT("'DATA - økonomi'!M"&amp;4+15*$A73+4*$A73+1),0)+IF(Analyse!$E$104="X",INDIRECT("'DATA - økonomi'!M"&amp;4+15*$A73+4*$A73+2),0)+IF(Analyse!$E$105="X",INDIRECT("'DATA - økonomi'!M"&amp;4+15*$A73+4*$A73+3),0)+IF(Analyse!$E$106="X",INDIRECT("'DATA - økonomi'!M"&amp;4+15*$A73+4*$A73+4),0)+IF(Analyse!$E$107="X",INDIRECT("'DATA - økonomi'!M"&amp;4+15*$A73+4*$A73+5),0)+IF(Analyse!$E$108="X",INDIRECT("'DATA - økonomi'!M"&amp;4+15*$A73+4*$A73+6),0)+IF(Analyse!$E$109="X",INDIRECT("'DATA - økonomi'!M"&amp;4+15*$A73+4*$A73+7),0)+IF(Analyse!$E$110="X",INDIRECT("'DATA - økonomi'!M"&amp;4+15*$A73+4*$A73+8),0)+IF(Analyse!$E$111="X",INDIRECT("'DATA - økonomi'!M"&amp;4+15*$A73+4*$A73+9),0)+IF(Analyse!$E$112="X",INDIRECT("'DATA - økonomi'!M"&amp;4+15*$A73+4*$A73+10),0)+IF(Analyse!$E$115="X",INDIRECT("'DATA - økonomi'!M"&amp;4+15*$A73+4*$A73+11),0)+IF(Analyse!$E$116="X",INDIRECT("'DATA - økonomi'!M"&amp;4+15*$A73+4*$A73+12),0)+IF(Analyse!$E$117="X",INDIRECT("'DATA - økonomi'!M"&amp;4+15*$A73+4*$A73+13),0)+IF(Analyse!$E$129="X",INDIRECT("'DATA - økonomi'!M"&amp;4+15*$A73+4*$A73+14),0)</f>
        <v>0</v>
      </c>
      <c r="N73" s="38"/>
      <c r="O73" s="41" t="s">
        <v>81</v>
      </c>
      <c r="P73" s="42">
        <f ca="1">IF(Analyse!$E$3="X",INDIRECT("'DATA - økonomi'!P"&amp;4+15*$A73+4*$A73+0),0)+IF(Analyse!$E$4="X",INDIRECT("'DATA - økonomi'!P"&amp;4+15*$A73+4*$A73+1),0)+IF(Analyse!$E$104="X",INDIRECT("'DATA - økonomi'!P"&amp;4+15*$A73+4*$A73+2),0)+IF(Analyse!$E$105="X",INDIRECT("'DATA - økonomi'!P"&amp;4+15*$A73+4*$A73+3),0)+IF(Analyse!$E$106="X",INDIRECT("'DATA - økonomi'!P"&amp;4+15*$A73+4*$A73+4),0)+IF(Analyse!$E$107="X",INDIRECT("'DATA - økonomi'!P"&amp;4+15*$A73+4*$A73+5),0)+IF(Analyse!$E$108="X",INDIRECT("'DATA - økonomi'!P"&amp;4+15*$A73+4*$A73+6),0)+IF(Analyse!$E$109="X",INDIRECT("'DATA - økonomi'!P"&amp;4+15*$A73+4*$A73+7),0)+IF(Analyse!$E$110="X",INDIRECT("'DATA - økonomi'!P"&amp;4+15*$A73+4*$A73+8),0)+IF(Analyse!$E$111="X",INDIRECT("'DATA - økonomi'!P"&amp;4+15*$A73+4*$A73+9),0)+IF(Analyse!$E$112="X",INDIRECT("'DATA - økonomi'!P"&amp;4+15*$A73+4*$A73+10),0)+IF(Analyse!$E$115="X",INDIRECT("'DATA - økonomi'!P"&amp;4+15*$A73+4*$A73+11),0)+IF(Analyse!$E$116="X",INDIRECT("'DATA - økonomi'!P"&amp;4+15*$A73+4*$A73+12),0)+IF(Analyse!$E$117="X",INDIRECT("'DATA - økonomi'!P"&amp;4+15*$A73+4*$A73+13),0)+IF(Analyse!$E$129="X",INDIRECT("'DATA - økonomi'!P"&amp;4+15*$A73+4*$A73+14),0)</f>
        <v>0</v>
      </c>
      <c r="Q73" s="42">
        <f ca="1">IF(Analyse!$E$3="X",INDIRECT("'DATA - økonomi'!Q"&amp;4+15*$A73+4*$A73+0),0)+IF(Analyse!$E$4="X",INDIRECT("'DATA - økonomi'!Q"&amp;4+15*$A73+4*$A73+1),0)+IF(Analyse!$E$104="X",INDIRECT("'DATA - økonomi'!Q"&amp;4+15*$A73+4*$A73+2),0)+IF(Analyse!$E$105="X",INDIRECT("'DATA - økonomi'!Q"&amp;4+15*$A73+4*$A73+3),0)+IF(Analyse!$E$106="X",INDIRECT("'DATA - økonomi'!Q"&amp;4+15*$A73+4*$A73+4),0)+IF(Analyse!$E$107="X",INDIRECT("'DATA - økonomi'!Q"&amp;4+15*$A73+4*$A73+5),0)+IF(Analyse!$E$108="X",INDIRECT("'DATA - økonomi'!Q"&amp;4+15*$A73+4*$A73+6),0)+IF(Analyse!$E$109="X",INDIRECT("'DATA - økonomi'!Q"&amp;4+15*$A73+4*$A73+7),0)+IF(Analyse!$E$110="X",INDIRECT("'DATA - økonomi'!Q"&amp;4+15*$A73+4*$A73+8),0)+IF(Analyse!$E$111="X",INDIRECT("'DATA - økonomi'!Q"&amp;4+15*$A73+4*$A73+9),0)+IF(Analyse!$E$112="X",INDIRECT("'DATA - økonomi'!Q"&amp;4+15*$A73+4*$A73+10),0)+IF(Analyse!$E$115="X",INDIRECT("'DATA - økonomi'!Q"&amp;4+15*$A73+4*$A73+11),0)+IF(Analyse!$E$116="X",INDIRECT("'DATA - økonomi'!Q"&amp;4+15*$A73+4*$A73+12),0)+IF(Analyse!$E$117="X",INDIRECT("'DATA - økonomi'!Q"&amp;4+15*$A73+4*$A73+13),0)+IF(Analyse!$E$129="X",INDIRECT("'DATA - økonomi'!Q"&amp;4+15*$A73+4*$A73+14),0)</f>
        <v>0</v>
      </c>
      <c r="R73" s="42">
        <f ca="1">IF(Analyse!$E$3="X",INDIRECT("'DATA - økonomi'!R"&amp;4+15*$A73+4*$A73+0),0)+IF(Analyse!$E$4="X",INDIRECT("'DATA - økonomi'!R"&amp;4+15*$A73+4*$A73+1),0)+IF(Analyse!$E$104="X",INDIRECT("'DATA - økonomi'!R"&amp;4+15*$A73+4*$A73+2),0)+IF(Analyse!$E$105="X",INDIRECT("'DATA - økonomi'!R"&amp;4+15*$A73+4*$A73+3),0)+IF(Analyse!$E$106="X",INDIRECT("'DATA - økonomi'!R"&amp;4+15*$A73+4*$A73+4),0)+IF(Analyse!$E$107="X",INDIRECT("'DATA - økonomi'!R"&amp;4+15*$A73+4*$A73+5),0)+IF(Analyse!$E$108="X",INDIRECT("'DATA - økonomi'!R"&amp;4+15*$A73+4*$A73+6),0)+IF(Analyse!$E$109="X",INDIRECT("'DATA - økonomi'!R"&amp;4+15*$A73+4*$A73+7),0)+IF(Analyse!$E$110="X",INDIRECT("'DATA - økonomi'!R"&amp;4+15*$A73+4*$A73+8),0)+IF(Analyse!$E$111="X",INDIRECT("'DATA - økonomi'!R"&amp;4+15*$A73+4*$A73+9),0)+IF(Analyse!$E$112="X",INDIRECT("'DATA - økonomi'!R"&amp;4+15*$A73+4*$A73+10),0)+IF(Analyse!$E$115="X",INDIRECT("'DATA - økonomi'!R"&amp;4+15*$A73+4*$A73+11),0)+IF(Analyse!$E$116="X",INDIRECT("'DATA - økonomi'!R"&amp;4+15*$A73+4*$A73+12),0)+IF(Analyse!$E$117="X",INDIRECT("'DATA - økonomi'!R"&amp;4+15*$A73+4*$A73+13),0)+IF(Analyse!$E$129="X",INDIRECT("'DATA - økonomi'!R"&amp;4+15*$A73+4*$A73+14),0)</f>
        <v>0</v>
      </c>
      <c r="S73" s="42">
        <f ca="1">IF(Analyse!$E$3="X",INDIRECT("'DATA - økonomi'!S"&amp;4+15*$A73+4*$A73+0),0)+IF(Analyse!$E$4="X",INDIRECT("'DATA - økonomi'!S"&amp;4+15*$A73+4*$A73+1),0)+IF(Analyse!$E$104="X",INDIRECT("'DATA - økonomi'!S"&amp;4+15*$A73+4*$A73+2),0)+IF(Analyse!$E$105="X",INDIRECT("'DATA - økonomi'!S"&amp;4+15*$A73+4*$A73+3),0)+IF(Analyse!$E$106="X",INDIRECT("'DATA - økonomi'!S"&amp;4+15*$A73+4*$A73+4),0)+IF(Analyse!$E$107="X",INDIRECT("'DATA - økonomi'!S"&amp;4+15*$A73+4*$A73+5),0)+IF(Analyse!$E$108="X",INDIRECT("'DATA - økonomi'!S"&amp;4+15*$A73+4*$A73+6),0)+IF(Analyse!$E$109="X",INDIRECT("'DATA - økonomi'!S"&amp;4+15*$A73+4*$A73+7),0)+IF(Analyse!$E$110="X",INDIRECT("'DATA - økonomi'!S"&amp;4+15*$A73+4*$A73+8),0)+IF(Analyse!$E$111="X",INDIRECT("'DATA - økonomi'!S"&amp;4+15*$A73+4*$A73+9),0)+IF(Analyse!$E$112="X",INDIRECT("'DATA - økonomi'!S"&amp;4+15*$A73+4*$A73+10),0)+IF(Analyse!$E$115="X",INDIRECT("'DATA - økonomi'!S"&amp;4+15*$A73+4*$A73+11),0)+IF(Analyse!$E$116="X",INDIRECT("'DATA - økonomi'!S"&amp;4+15*$A73+4*$A73+12),0)+IF(Analyse!$E$117="X",INDIRECT("'DATA - økonomi'!S"&amp;4+15*$A73+4*$A73+13),0)+IF(Analyse!$E$129="X",INDIRECT("'DATA - økonomi'!S"&amp;4+15*$A73+4*$A73+14),0)</f>
        <v>0</v>
      </c>
      <c r="T73" s="42">
        <f ca="1">IF(Analyse!$E$3="X",INDIRECT("'DATA - økonomi'!T"&amp;4+15*$A73+4*$A73+0),0)+IF(Analyse!$E$4="X",INDIRECT("'DATA - økonomi'!T"&amp;4+15*$A73+4*$A73+1),0)+IF(Analyse!$E$104="X",INDIRECT("'DATA - økonomi'!T"&amp;4+15*$A73+4*$A73+2),0)+IF(Analyse!$E$105="X",INDIRECT("'DATA - økonomi'!T"&amp;4+15*$A73+4*$A73+3),0)+IF(Analyse!$E$106="X",INDIRECT("'DATA - økonomi'!T"&amp;4+15*$A73+4*$A73+4),0)+IF(Analyse!$E$107="X",INDIRECT("'DATA - økonomi'!T"&amp;4+15*$A73+4*$A73+5),0)+IF(Analyse!$E$108="X",INDIRECT("'DATA - økonomi'!T"&amp;4+15*$A73+4*$A73+6),0)+IF(Analyse!$E$109="X",INDIRECT("'DATA - økonomi'!T"&amp;4+15*$A73+4*$A73+7),0)+IF(Analyse!$E$110="X",INDIRECT("'DATA - økonomi'!T"&amp;4+15*$A73+4*$A73+8),0)+IF(Analyse!$E$111="X",INDIRECT("'DATA - økonomi'!T"&amp;4+15*$A73+4*$A73+9),0)+IF(Analyse!$E$112="X",INDIRECT("'DATA - økonomi'!T"&amp;4+15*$A73+4*$A73+10),0)+IF(Analyse!$E$115="X",INDIRECT("'DATA - økonomi'!T"&amp;4+15*$A73+4*$A73+11),0)+IF(Analyse!$E$116="X",INDIRECT("'DATA - økonomi'!T"&amp;4+15*$A73+4*$A73+12),0)+IF(Analyse!$E$117="X",INDIRECT("'DATA - økonomi'!T"&amp;4+15*$A73+4*$A73+13),0)+IF(Analyse!$E$129="X",INDIRECT("'DATA - økonomi'!T"&amp;4+15*$A73+4*$A73+14),0)</f>
        <v>0</v>
      </c>
      <c r="U73" s="42">
        <f ca="1">IF(Analyse!$E$3="X",INDIRECT("'DATA - økonomi'!U"&amp;4+15*$A73+4*$A73+0),0)+IF(Analyse!$E$4="X",INDIRECT("'DATA - økonomi'!U"&amp;4+15*$A73+4*$A73+1),0)+IF(Analyse!$E$104="X",INDIRECT("'DATA - økonomi'!U"&amp;4+15*$A73+4*$A73+2),0)+IF(Analyse!$E$105="X",INDIRECT("'DATA - økonomi'!U"&amp;4+15*$A73+4*$A73+3),0)+IF(Analyse!$E$106="X",INDIRECT("'DATA - økonomi'!U"&amp;4+15*$A73+4*$A73+4),0)+IF(Analyse!$E$107="X",INDIRECT("'DATA - økonomi'!U"&amp;4+15*$A73+4*$A73+5),0)+IF(Analyse!$E$108="X",INDIRECT("'DATA - økonomi'!U"&amp;4+15*$A73+4*$A73+6),0)+IF(Analyse!$E$109="X",INDIRECT("'DATA - økonomi'!U"&amp;4+15*$A73+4*$A73+7),0)+IF(Analyse!$E$110="X",INDIRECT("'DATA - økonomi'!U"&amp;4+15*$A73+4*$A73+8),0)+IF(Analyse!$E$111="X",INDIRECT("'DATA - økonomi'!U"&amp;4+15*$A73+4*$A73+9),0)+IF(Analyse!$E$112="X",INDIRECT("'DATA - økonomi'!U"&amp;4+15*$A73+4*$A73+10),0)+IF(Analyse!$E$115="X",INDIRECT("'DATA - økonomi'!U"&amp;4+15*$A73+4*$A73+11),0)+IF(Analyse!$E$116="X",INDIRECT("'DATA - økonomi'!U"&amp;4+15*$A73+4*$A73+12),0)+IF(Analyse!$E$117="X",INDIRECT("'DATA - økonomi'!U"&amp;4+15*$A73+4*$A73+13),0)+IF(Analyse!$E$129="X",INDIRECT("'DATA - økonomi'!U"&amp;4+15*$A73+4*$A73+14),0)</f>
        <v>0</v>
      </c>
      <c r="V73" s="42">
        <f ca="1">IF(Analyse!$E$3="X",INDIRECT("'DATA - økonomi'!V"&amp;4+15*$A73+4*$A73+0),0)+IF(Analyse!$E$4="X",INDIRECT("'DATA - økonomi'!V"&amp;4+15*$A73+4*$A73+1),0)+IF(Analyse!$E$104="X",INDIRECT("'DATA - økonomi'!V"&amp;4+15*$A73+4*$A73+2),0)+IF(Analyse!$E$105="X",INDIRECT("'DATA - økonomi'!V"&amp;4+15*$A73+4*$A73+3),0)+IF(Analyse!$E$106="X",INDIRECT("'DATA - økonomi'!V"&amp;4+15*$A73+4*$A73+4),0)+IF(Analyse!$E$107="X",INDIRECT("'DATA - økonomi'!V"&amp;4+15*$A73+4*$A73+5),0)+IF(Analyse!$E$108="X",INDIRECT("'DATA - økonomi'!V"&amp;4+15*$A73+4*$A73+6),0)+IF(Analyse!$E$109="X",INDIRECT("'DATA - økonomi'!V"&amp;4+15*$A73+4*$A73+7),0)+IF(Analyse!$E$110="X",INDIRECT("'DATA - økonomi'!V"&amp;4+15*$A73+4*$A73+8),0)+IF(Analyse!$E$111="X",INDIRECT("'DATA - økonomi'!V"&amp;4+15*$A73+4*$A73+9),0)+IF(Analyse!$E$112="X",INDIRECT("'DATA - økonomi'!V"&amp;4+15*$A73+4*$A73+10),0)+IF(Analyse!$E$115="X",INDIRECT("'DATA - økonomi'!V"&amp;4+15*$A73+4*$A73+11),0)+IF(Analyse!$E$116="X",INDIRECT("'DATA - økonomi'!V"&amp;4+15*$A73+4*$A73+12),0)+IF(Analyse!$E$117="X",INDIRECT("'DATA - økonomi'!V"&amp;4+15*$A73+4*$A73+13),0)+IF(Analyse!$E$129="X",INDIRECT("'DATA - økonomi'!V"&amp;4+15*$A73+4*$A73+14),0)</f>
        <v>0</v>
      </c>
      <c r="W73" s="42">
        <f ca="1">IF(Analyse!$E$3="X",INDIRECT("'DATA - økonomi'!W"&amp;4+15*$A73+4*$A73+0),0)+IF(Analyse!$E$4="X",INDIRECT("'DATA - økonomi'!W"&amp;4+15*$A73+4*$A73+1),0)+IF(Analyse!$E$104="X",INDIRECT("'DATA - økonomi'!W"&amp;4+15*$A73+4*$A73+2),0)+IF(Analyse!$E$105="X",INDIRECT("'DATA - økonomi'!W"&amp;4+15*$A73+4*$A73+3),0)+IF(Analyse!$E$106="X",INDIRECT("'DATA - økonomi'!W"&amp;4+15*$A73+4*$A73+4),0)+IF(Analyse!$E$107="X",INDIRECT("'DATA - økonomi'!W"&amp;4+15*$A73+4*$A73+5),0)+IF(Analyse!$E$108="X",INDIRECT("'DATA - økonomi'!W"&amp;4+15*$A73+4*$A73+6),0)+IF(Analyse!$E$109="X",INDIRECT("'DATA - økonomi'!W"&amp;4+15*$A73+4*$A73+7),0)+IF(Analyse!$E$110="X",INDIRECT("'DATA - økonomi'!W"&amp;4+15*$A73+4*$A73+8),0)+IF(Analyse!$E$111="X",INDIRECT("'DATA - økonomi'!W"&amp;4+15*$A73+4*$A73+9),0)+IF(Analyse!$E$112="X",INDIRECT("'DATA - økonomi'!W"&amp;4+15*$A73+4*$A73+10),0)+IF(Analyse!$E$115="X",INDIRECT("'DATA - økonomi'!W"&amp;4+15*$A73+4*$A73+11),0)+IF(Analyse!$E$116="X",INDIRECT("'DATA - økonomi'!W"&amp;4+15*$A73+4*$A73+12),0)+IF(Analyse!$E$117="X",INDIRECT("'DATA - økonomi'!W"&amp;4+15*$A73+4*$A73+13),0)+IF(Analyse!$E$129="X",INDIRECT("'DATA - økonomi'!W"&amp;4+15*$A73+4*$A73+14),0)</f>
        <v>0</v>
      </c>
      <c r="X73" s="42">
        <f ca="1">IF(Analyse!$E$3="X",INDIRECT("'DATA - økonomi'!X"&amp;4+15*$A73+4*$A73+0),0)+IF(Analyse!$E$4="X",INDIRECT("'DATA - økonomi'!X"&amp;4+15*$A73+4*$A73+1),0)+IF(Analyse!$E$104="X",INDIRECT("'DATA - økonomi'!X"&amp;4+15*$A73+4*$A73+2),0)+IF(Analyse!$E$105="X",INDIRECT("'DATA - økonomi'!X"&amp;4+15*$A73+4*$A73+3),0)+IF(Analyse!$E$106="X",INDIRECT("'DATA - økonomi'!X"&amp;4+15*$A73+4*$A73+4),0)+IF(Analyse!$E$107="X",INDIRECT("'DATA - økonomi'!X"&amp;4+15*$A73+4*$A73+5),0)+IF(Analyse!$E$108="X",INDIRECT("'DATA - økonomi'!X"&amp;4+15*$A73+4*$A73+6),0)+IF(Analyse!$E$109="X",INDIRECT("'DATA - økonomi'!X"&amp;4+15*$A73+4*$A73+7),0)+IF(Analyse!$E$110="X",INDIRECT("'DATA - økonomi'!X"&amp;4+15*$A73+4*$A73+8),0)+IF(Analyse!$E$111="X",INDIRECT("'DATA - økonomi'!X"&amp;4+15*$A73+4*$A73+9),0)+IF(Analyse!$E$112="X",INDIRECT("'DATA - økonomi'!X"&amp;4+15*$A73+4*$A73+10),0)+IF(Analyse!$E$115="X",INDIRECT("'DATA - økonomi'!X"&amp;4+15*$A73+4*$A73+11),0)+IF(Analyse!$E$116="X",INDIRECT("'DATA - økonomi'!X"&amp;4+15*$A73+4*$A73+12),0)+IF(Analyse!$E$117="X",INDIRECT("'DATA - økonomi'!X"&amp;4+15*$A73+4*$A73+13),0)+IF(Analyse!$E$129="X",INDIRECT("'DATA - økonomi'!X"&amp;4+15*$A73+4*$A73+14),0)</f>
        <v>0</v>
      </c>
      <c r="Y73" s="42">
        <f ca="1">IF(Analyse!$E$3="X",INDIRECT("'DATA - økonomi'!Y"&amp;4+15*$A73+4*$A73+0),0)+IF(Analyse!$E$4="X",INDIRECT("'DATA - økonomi'!Y"&amp;4+15*$A73+4*$A73+1),0)+IF(Analyse!$E$104="X",INDIRECT("'DATA - økonomi'!Y"&amp;4+15*$A73+4*$A73+2),0)+IF(Analyse!$E$105="X",INDIRECT("'DATA - økonomi'!Y"&amp;4+15*$A73+4*$A73+3),0)+IF(Analyse!$E$106="X",INDIRECT("'DATA - økonomi'!Y"&amp;4+15*$A73+4*$A73+4),0)+IF(Analyse!$E$107="X",INDIRECT("'DATA - økonomi'!Y"&amp;4+15*$A73+4*$A73+5),0)+IF(Analyse!$E$108="X",INDIRECT("'DATA - økonomi'!Y"&amp;4+15*$A73+4*$A73+6),0)+IF(Analyse!$E$109="X",INDIRECT("'DATA - økonomi'!Y"&amp;4+15*$A73+4*$A73+7),0)+IF(Analyse!$E$110="X",INDIRECT("'DATA - økonomi'!Y"&amp;4+15*$A73+4*$A73+8),0)+IF(Analyse!$E$111="X",INDIRECT("'DATA - økonomi'!Y"&amp;4+15*$A73+4*$A73+9),0)+IF(Analyse!$E$112="X",INDIRECT("'DATA - økonomi'!Y"&amp;4+15*$A73+4*$A73+10),0)+IF(Analyse!$E$115="X",INDIRECT("'DATA - økonomi'!Y"&amp;4+15*$A73+4*$A73+11),0)+IF(Analyse!$E$116="X",INDIRECT("'DATA - økonomi'!Y"&amp;4+15*$A73+4*$A73+12),0)+IF(Analyse!$E$117="X",INDIRECT("'DATA - økonomi'!Y"&amp;4+15*$A73+4*$A73+13),0)+IF(Analyse!$E$129="X",INDIRECT("'DATA - økonomi'!Y"&amp;4+15*$A73+4*$A73+14),0)</f>
        <v>0</v>
      </c>
      <c r="Z73" s="42">
        <f ca="1">IF(Analyse!$E$3="X",INDIRECT("'DATA - økonomi'!Z"&amp;4+15*$A73+4*$A73+0),0)+IF(Analyse!$E$4="X",INDIRECT("'DATA - økonomi'!Z"&amp;4+15*$A73+4*$A73+1),0)+IF(Analyse!$E$104="X",INDIRECT("'DATA - økonomi'!Z"&amp;4+15*$A73+4*$A73+2),0)+IF(Analyse!$E$105="X",INDIRECT("'DATA - økonomi'!Z"&amp;4+15*$A73+4*$A73+3),0)+IF(Analyse!$E$106="X",INDIRECT("'DATA - økonomi'!Z"&amp;4+15*$A73+4*$A73+4),0)+IF(Analyse!$E$107="X",INDIRECT("'DATA - økonomi'!Z"&amp;4+15*$A73+4*$A73+5),0)+IF(Analyse!$E$108="X",INDIRECT("'DATA - økonomi'!Z"&amp;4+15*$A73+4*$A73+6),0)+IF(Analyse!$E$109="X",INDIRECT("'DATA - økonomi'!Z"&amp;4+15*$A73+4*$A73+7),0)+IF(Analyse!$E$110="X",INDIRECT("'DATA - økonomi'!Z"&amp;4+15*$A73+4*$A73+8),0)+IF(Analyse!$E$111="X",INDIRECT("'DATA - økonomi'!Z"&amp;4+15*$A73+4*$A73+9),0)+IF(Analyse!$E$112="X",INDIRECT("'DATA - økonomi'!Z"&amp;4+15*$A73+4*$A73+10),0)+IF(Analyse!$E$115="X",INDIRECT("'DATA - økonomi'!Z"&amp;4+15*$A73+4*$A73+11),0)+IF(Analyse!$E$116="X",INDIRECT("'DATA - økonomi'!Z"&amp;4+15*$A73+4*$A73+12),0)+IF(Analyse!$E$117="X",INDIRECT("'DATA - økonomi'!Z"&amp;4+15*$A73+4*$A73+13),0)+IF(Analyse!$E$129="X",INDIRECT("'DATA - økonomi'!Z"&amp;4+15*$A73+4*$A73+14),0)</f>
        <v>0</v>
      </c>
      <c r="AA73" s="36"/>
      <c r="AB73" s="41" t="s">
        <v>81</v>
      </c>
      <c r="AC73" s="42">
        <f ca="1">IF(Analyse!$E$3="X",INDIRECT("'DATA - økonomi'!AC"&amp;4+15*$A73+4*$A73+0),0)+IF(Analyse!$E$4="X",INDIRECT("'DATA - økonomi'!AC"&amp;4+15*$A73+4*$A73+1),0)+IF(Analyse!$E$104="X",INDIRECT("'DATA - økonomi'!AC"&amp;4+15*$A73+4*$A73+2),0)+IF(Analyse!$E$105="X",INDIRECT("'DATA - økonomi'!AC"&amp;4+15*$A73+4*$A73+3),0)+IF(Analyse!$E$106="X",INDIRECT("'DATA - økonomi'!AC"&amp;4+15*$A73+4*$A73+4),0)+IF(Analyse!$E$107="X",INDIRECT("'DATA - økonomi'!AC"&amp;4+15*$A73+4*$A73+5),0)+IF(Analyse!$E$108="X",INDIRECT("'DATA - økonomi'!AC"&amp;4+15*$A73+4*$A73+6),0)+IF(Analyse!$E$109="X",INDIRECT("'DATA - økonomi'!AC"&amp;4+15*$A73+4*$A73+7),0)+IF(Analyse!$E$110="X",INDIRECT("'DATA - økonomi'!AC"&amp;4+15*$A73+4*$A73+8),0)+IF(Analyse!$E$111="X",INDIRECT("'DATA - økonomi'!AC"&amp;4+15*$A73+4*$A73+9),0)+IF(Analyse!$E$112="X",INDIRECT("'DATA - økonomi'!AC"&amp;4+15*$A73+4*$A73+10),0)+IF(Analyse!$E$115="X",INDIRECT("'DATA - økonomi'!AC"&amp;4+15*$A73+4*$A73+11),0)+IF(Analyse!$E$116="X",INDIRECT("'DATA - økonomi'!AC"&amp;4+15*$A73+4*$A73+12),0)+IF(Analyse!$E$117="X",INDIRECT("'DATA - økonomi'!AC"&amp;4+15*$A73+4*$A73+13),0)+IF(Analyse!$E$129="X",INDIRECT("'DATA - økonomi'!AC"&amp;4+15*$A73+4*$A73+14),0)</f>
        <v>0</v>
      </c>
      <c r="AD73" s="42">
        <f ca="1">IF(Analyse!$E$3="X",INDIRECT("'DATA - økonomi'!AD"&amp;4+15*$A73+4*$A73+0),0)+IF(Analyse!$E$4="X",INDIRECT("'DATA - økonomi'!AD"&amp;4+15*$A73+4*$A73+1),0)+IF(Analyse!$E$104="X",INDIRECT("'DATA - økonomi'!AD"&amp;4+15*$A73+4*$A73+2),0)+IF(Analyse!$E$105="X",INDIRECT("'DATA - økonomi'!AD"&amp;4+15*$A73+4*$A73+3),0)+IF(Analyse!$E$106="X",INDIRECT("'DATA - økonomi'!AD"&amp;4+15*$A73+4*$A73+4),0)+IF(Analyse!$E$107="X",INDIRECT("'DATA - økonomi'!AD"&amp;4+15*$A73+4*$A73+5),0)+IF(Analyse!$E$108="X",INDIRECT("'DATA - økonomi'!AD"&amp;4+15*$A73+4*$A73+6),0)+IF(Analyse!$E$109="X",INDIRECT("'DATA - økonomi'!AD"&amp;4+15*$A73+4*$A73+7),0)+IF(Analyse!$E$110="X",INDIRECT("'DATA - økonomi'!AD"&amp;4+15*$A73+4*$A73+8),0)+IF(Analyse!$E$111="X",INDIRECT("'DATA - økonomi'!AD"&amp;4+15*$A73+4*$A73+9),0)+IF(Analyse!$E$112="X",INDIRECT("'DATA - økonomi'!AD"&amp;4+15*$A73+4*$A73+10),0)+IF(Analyse!$E$115="X",INDIRECT("'DATA - økonomi'!AD"&amp;4+15*$A73+4*$A73+11),0)+IF(Analyse!$E$116="X",INDIRECT("'DATA - økonomi'!AD"&amp;4+15*$A73+4*$A73+12),0)+IF(Analyse!$E$117="X",INDIRECT("'DATA - økonomi'!AD"&amp;4+15*$A73+4*$A73+13),0)+IF(Analyse!$E$129="X",INDIRECT("'DATA - økonomi'!AD"&amp;4+15*$A73+4*$A73+14),0)</f>
        <v>0</v>
      </c>
      <c r="AE73" s="42">
        <f ca="1">IF(Analyse!$E$3="X",INDIRECT("'DATA - økonomi'!AE"&amp;4+15*$A73+4*$A73+0),0)+IF(Analyse!$E$4="X",INDIRECT("'DATA - økonomi'!AE"&amp;4+15*$A73+4*$A73+1),0)+IF(Analyse!$E$104="X",INDIRECT("'DATA - økonomi'!AE"&amp;4+15*$A73+4*$A73+2),0)+IF(Analyse!$E$105="X",INDIRECT("'DATA - økonomi'!AE"&amp;4+15*$A73+4*$A73+3),0)+IF(Analyse!$E$106="X",INDIRECT("'DATA - økonomi'!AE"&amp;4+15*$A73+4*$A73+4),0)+IF(Analyse!$E$107="X",INDIRECT("'DATA - økonomi'!AE"&amp;4+15*$A73+4*$A73+5),0)+IF(Analyse!$E$108="X",INDIRECT("'DATA - økonomi'!AE"&amp;4+15*$A73+4*$A73+6),0)+IF(Analyse!$E$109="X",INDIRECT("'DATA - økonomi'!AE"&amp;4+15*$A73+4*$A73+7),0)+IF(Analyse!$E$110="X",INDIRECT("'DATA - økonomi'!AE"&amp;4+15*$A73+4*$A73+8),0)+IF(Analyse!$E$111="X",INDIRECT("'DATA - økonomi'!AE"&amp;4+15*$A73+4*$A73+9),0)+IF(Analyse!$E$112="X",INDIRECT("'DATA - økonomi'!AE"&amp;4+15*$A73+4*$A73+10),0)+IF(Analyse!$E$115="X",INDIRECT("'DATA - økonomi'!AE"&amp;4+15*$A73+4*$A73+11),0)+IF(Analyse!$E$116="X",INDIRECT("'DATA - økonomi'!AE"&amp;4+15*$A73+4*$A73+12),0)+IF(Analyse!$E$117="X",INDIRECT("'DATA - økonomi'!AE"&amp;4+15*$A73+4*$A73+13),0)+IF(Analyse!$E$129="X",INDIRECT("'DATA - økonomi'!AE"&amp;4+15*$A73+4*$A73+14),0)</f>
        <v>0</v>
      </c>
      <c r="AF73" s="42">
        <f ca="1">IF(Analyse!$E$3="X",INDIRECT("'DATA - økonomi'!AF"&amp;4+15*$A73+4*$A73+0),0)+IF(Analyse!$E$4="X",INDIRECT("'DATA - økonomi'!AF"&amp;4+15*$A73+4*$A73+1),0)+IF(Analyse!$E$104="X",INDIRECT("'DATA - økonomi'!AF"&amp;4+15*$A73+4*$A73+2),0)+IF(Analyse!$E$105="X",INDIRECT("'DATA - økonomi'!AF"&amp;4+15*$A73+4*$A73+3),0)+IF(Analyse!$E$106="X",INDIRECT("'DATA - økonomi'!AF"&amp;4+15*$A73+4*$A73+4),0)+IF(Analyse!$E$107="X",INDIRECT("'DATA - økonomi'!AF"&amp;4+15*$A73+4*$A73+5),0)+IF(Analyse!$E$108="X",INDIRECT("'DATA - økonomi'!AF"&amp;4+15*$A73+4*$A73+6),0)+IF(Analyse!$E$109="X",INDIRECT("'DATA - økonomi'!AF"&amp;4+15*$A73+4*$A73+7),0)+IF(Analyse!$E$110="X",INDIRECT("'DATA - økonomi'!AF"&amp;4+15*$A73+4*$A73+8),0)+IF(Analyse!$E$111="X",INDIRECT("'DATA - økonomi'!AF"&amp;4+15*$A73+4*$A73+9),0)+IF(Analyse!$E$112="X",INDIRECT("'DATA - økonomi'!AF"&amp;4+15*$A73+4*$A73+10),0)+IF(Analyse!$E$115="X",INDIRECT("'DATA - økonomi'!AF"&amp;4+15*$A73+4*$A73+11),0)+IF(Analyse!$E$116="X",INDIRECT("'DATA - økonomi'!AF"&amp;4+15*$A73+4*$A73+12),0)+IF(Analyse!$E$117="X",INDIRECT("'DATA - økonomi'!AF"&amp;4+15*$A73+4*$A73+13),0)+IF(Analyse!$E$129="X",INDIRECT("'DATA - økonomi'!AF"&amp;4+15*$A73+4*$A73+14),0)</f>
        <v>0</v>
      </c>
      <c r="AG73" s="42">
        <f ca="1">IF(Analyse!$E$3="X",INDIRECT("'DATA - økonomi'!AG"&amp;4+15*$A73+4*$A73+0),0)+IF(Analyse!$E$4="X",INDIRECT("'DATA - økonomi'!AG"&amp;4+15*$A73+4*$A73+1),0)+IF(Analyse!$E$104="X",INDIRECT("'DATA - økonomi'!AG"&amp;4+15*$A73+4*$A73+2),0)+IF(Analyse!$E$105="X",INDIRECT("'DATA - økonomi'!AG"&amp;4+15*$A73+4*$A73+3),0)+IF(Analyse!$E$106="X",INDIRECT("'DATA - økonomi'!AG"&amp;4+15*$A73+4*$A73+4),0)+IF(Analyse!$E$107="X",INDIRECT("'DATA - økonomi'!AG"&amp;4+15*$A73+4*$A73+5),0)+IF(Analyse!$E$108="X",INDIRECT("'DATA - økonomi'!AG"&amp;4+15*$A73+4*$A73+6),0)+IF(Analyse!$E$109="X",INDIRECT("'DATA - økonomi'!AG"&amp;4+15*$A73+4*$A73+7),0)+IF(Analyse!$E$110="X",INDIRECT("'DATA - økonomi'!AG"&amp;4+15*$A73+4*$A73+8),0)+IF(Analyse!$E$111="X",INDIRECT("'DATA - økonomi'!AG"&amp;4+15*$A73+4*$A73+9),0)+IF(Analyse!$E$112="X",INDIRECT("'DATA - økonomi'!AG"&amp;4+15*$A73+4*$A73+10),0)+IF(Analyse!$E$115="X",INDIRECT("'DATA - økonomi'!AG"&amp;4+15*$A73+4*$A73+11),0)+IF(Analyse!$E$116="X",INDIRECT("'DATA - økonomi'!AG"&amp;4+15*$A73+4*$A73+12),0)+IF(Analyse!$E$117="X",INDIRECT("'DATA - økonomi'!AG"&amp;4+15*$A73+4*$A73+13),0)+IF(Analyse!$E$129="X",INDIRECT("'DATA - økonomi'!AG"&amp;4+15*$A73+4*$A73+14),0)</f>
        <v>0</v>
      </c>
      <c r="AH73" s="42">
        <f ca="1">IF(Analyse!$E$3="X",INDIRECT("'DATA - økonomi'!AH"&amp;4+15*$A73+4*$A73+0),0)+IF(Analyse!$E$4="X",INDIRECT("'DATA - økonomi'!AH"&amp;4+15*$A73+4*$A73+1),0)+IF(Analyse!$E$104="X",INDIRECT("'DATA - økonomi'!AH"&amp;4+15*$A73+4*$A73+2),0)+IF(Analyse!$E$105="X",INDIRECT("'DATA - økonomi'!AH"&amp;4+15*$A73+4*$A73+3),0)+IF(Analyse!$E$106="X",INDIRECT("'DATA - økonomi'!AH"&amp;4+15*$A73+4*$A73+4),0)+IF(Analyse!$E$107="X",INDIRECT("'DATA - økonomi'!AH"&amp;4+15*$A73+4*$A73+5),0)+IF(Analyse!$E$108="X",INDIRECT("'DATA - økonomi'!AH"&amp;4+15*$A73+4*$A73+6),0)+IF(Analyse!$E$109="X",INDIRECT("'DATA - økonomi'!AH"&amp;4+15*$A73+4*$A73+7),0)+IF(Analyse!$E$110="X",INDIRECT("'DATA - økonomi'!AH"&amp;4+15*$A73+4*$A73+8),0)+IF(Analyse!$E$111="X",INDIRECT("'DATA - økonomi'!AH"&amp;4+15*$A73+4*$A73+9),0)+IF(Analyse!$E$112="X",INDIRECT("'DATA - økonomi'!AH"&amp;4+15*$A73+4*$A73+10),0)+IF(Analyse!$E$115="X",INDIRECT("'DATA - økonomi'!AH"&amp;4+15*$A73+4*$A73+11),0)+IF(Analyse!$E$116="X",INDIRECT("'DATA - økonomi'!AH"&amp;4+15*$A73+4*$A73+12),0)+IF(Analyse!$E$117="X",INDIRECT("'DATA - økonomi'!AH"&amp;4+15*$A73+4*$A73+13),0)+IF(Analyse!$E$129="X",INDIRECT("'DATA - økonomi'!AH"&amp;4+15*$A73+4*$A73+14),0)</f>
        <v>0</v>
      </c>
      <c r="AI73" s="42">
        <f ca="1">IF(Analyse!$E$3="X",INDIRECT("'DATA - økonomi'!AI"&amp;4+15*$A73+4*$A73+0),0)+IF(Analyse!$E$4="X",INDIRECT("'DATA - økonomi'!AI"&amp;4+15*$A73+4*$A73+1),0)+IF(Analyse!$E$104="X",INDIRECT("'DATA - økonomi'!AI"&amp;4+15*$A73+4*$A73+2),0)+IF(Analyse!$E$105="X",INDIRECT("'DATA - økonomi'!AI"&amp;4+15*$A73+4*$A73+3),0)+IF(Analyse!$E$106="X",INDIRECT("'DATA - økonomi'!AI"&amp;4+15*$A73+4*$A73+4),0)+IF(Analyse!$E$107="X",INDIRECT("'DATA - økonomi'!AI"&amp;4+15*$A73+4*$A73+5),0)+IF(Analyse!$E$108="X",INDIRECT("'DATA - økonomi'!AI"&amp;4+15*$A73+4*$A73+6),0)+IF(Analyse!$E$109="X",INDIRECT("'DATA - økonomi'!AI"&amp;4+15*$A73+4*$A73+7),0)+IF(Analyse!$E$110="X",INDIRECT("'DATA - økonomi'!AI"&amp;4+15*$A73+4*$A73+8),0)+IF(Analyse!$E$111="X",INDIRECT("'DATA - økonomi'!AI"&amp;4+15*$A73+4*$A73+9),0)+IF(Analyse!$E$112="X",INDIRECT("'DATA - økonomi'!AI"&amp;4+15*$A73+4*$A73+10),0)+IF(Analyse!$E$115="X",INDIRECT("'DATA - økonomi'!AI"&amp;4+15*$A73+4*$A73+11),0)+IF(Analyse!$E$116="X",INDIRECT("'DATA - økonomi'!AI"&amp;4+15*$A73+4*$A73+12),0)+IF(Analyse!$E$117="X",INDIRECT("'DATA - økonomi'!AI"&amp;4+15*$A73+4*$A73+13),0)+IF(Analyse!$E$129="X",INDIRECT("'DATA - økonomi'!AI"&amp;4+15*$A73+4*$A73+14),0)</f>
        <v>0</v>
      </c>
      <c r="AJ73" s="42">
        <f ca="1">IF(Analyse!$E$3="X",INDIRECT("'DATA - økonomi'!AJ"&amp;4+15*$A73+4*$A73+0),0)+IF(Analyse!$E$4="X",INDIRECT("'DATA - økonomi'!AJ"&amp;4+15*$A73+4*$A73+1),0)+IF(Analyse!$E$104="X",INDIRECT("'DATA - økonomi'!AJ"&amp;4+15*$A73+4*$A73+2),0)+IF(Analyse!$E$105="X",INDIRECT("'DATA - økonomi'!AJ"&amp;4+15*$A73+4*$A73+3),0)+IF(Analyse!$E$106="X",INDIRECT("'DATA - økonomi'!AJ"&amp;4+15*$A73+4*$A73+4),0)+IF(Analyse!$E$107="X",INDIRECT("'DATA - økonomi'!AJ"&amp;4+15*$A73+4*$A73+5),0)+IF(Analyse!$E$108="X",INDIRECT("'DATA - økonomi'!AJ"&amp;4+15*$A73+4*$A73+6),0)+IF(Analyse!$E$109="X",INDIRECT("'DATA - økonomi'!AJ"&amp;4+15*$A73+4*$A73+7),0)+IF(Analyse!$E$110="X",INDIRECT("'DATA - økonomi'!AJ"&amp;4+15*$A73+4*$A73+8),0)+IF(Analyse!$E$111="X",INDIRECT("'DATA - økonomi'!AJ"&amp;4+15*$A73+4*$A73+9),0)+IF(Analyse!$E$112="X",INDIRECT("'DATA - økonomi'!AJ"&amp;4+15*$A73+4*$A73+10),0)+IF(Analyse!$E$115="X",INDIRECT("'DATA - økonomi'!AJ"&amp;4+15*$A73+4*$A73+11),0)+IF(Analyse!$E$116="X",INDIRECT("'DATA - økonomi'!AJ"&amp;4+15*$A73+4*$A73+12),0)+IF(Analyse!$E$117="X",INDIRECT("'DATA - økonomi'!AJ"&amp;4+15*$A73+4*$A73+13),0)+IF(Analyse!$E$129="X",INDIRECT("'DATA - økonomi'!AJ"&amp;4+15*$A73+4*$A73+14),0)</f>
        <v>0</v>
      </c>
      <c r="AK73" s="42">
        <f ca="1">IF(Analyse!$E$3="X",INDIRECT("'DATA - økonomi'!AK"&amp;4+15*$A73+4*$A73+0),0)+IF(Analyse!$E$4="X",INDIRECT("'DATA - økonomi'!AK"&amp;4+15*$A73+4*$A73+1),0)+IF(Analyse!$E$104="X",INDIRECT("'DATA - økonomi'!AK"&amp;4+15*$A73+4*$A73+2),0)+IF(Analyse!$E$105="X",INDIRECT("'DATA - økonomi'!AK"&amp;4+15*$A73+4*$A73+3),0)+IF(Analyse!$E$106="X",INDIRECT("'DATA - økonomi'!AK"&amp;4+15*$A73+4*$A73+4),0)+IF(Analyse!$E$107="X",INDIRECT("'DATA - økonomi'!AK"&amp;4+15*$A73+4*$A73+5),0)+IF(Analyse!$E$108="X",INDIRECT("'DATA - økonomi'!AK"&amp;4+15*$A73+4*$A73+6),0)+IF(Analyse!$E$109="X",INDIRECT("'DATA - økonomi'!AK"&amp;4+15*$A73+4*$A73+7),0)+IF(Analyse!$E$110="X",INDIRECT("'DATA - økonomi'!AK"&amp;4+15*$A73+4*$A73+8),0)+IF(Analyse!$E$111="X",INDIRECT("'DATA - økonomi'!AK"&amp;4+15*$A73+4*$A73+9),0)+IF(Analyse!$E$112="X",INDIRECT("'DATA - økonomi'!AK"&amp;4+15*$A73+4*$A73+10),0)+IF(Analyse!$E$115="X",INDIRECT("'DATA - økonomi'!AK"&amp;4+15*$A73+4*$A73+11),0)+IF(Analyse!$E$116="X",INDIRECT("'DATA - økonomi'!AK"&amp;4+15*$A73+4*$A73+12),0)+IF(Analyse!$E$117="X",INDIRECT("'DATA - økonomi'!AK"&amp;4+15*$A73+4*$A73+13),0)+IF(Analyse!$E$129="X",INDIRECT("'DATA - økonomi'!AK"&amp;4+15*$A73+4*$A73+14),0)</f>
        <v>0</v>
      </c>
      <c r="AL73" s="42">
        <f ca="1">IF(Analyse!$E$3="X",INDIRECT("'DATA - økonomi'!AL"&amp;4+15*$A73+4*$A73+0),0)+IF(Analyse!$E$4="X",INDIRECT("'DATA - økonomi'!AL"&amp;4+15*$A73+4*$A73+1),0)+IF(Analyse!$E$104="X",INDIRECT("'DATA - økonomi'!AL"&amp;4+15*$A73+4*$A73+2),0)+IF(Analyse!$E$105="X",INDIRECT("'DATA - økonomi'!AL"&amp;4+15*$A73+4*$A73+3),0)+IF(Analyse!$E$106="X",INDIRECT("'DATA - økonomi'!AL"&amp;4+15*$A73+4*$A73+4),0)+IF(Analyse!$E$107="X",INDIRECT("'DATA - økonomi'!AL"&amp;4+15*$A73+4*$A73+5),0)+IF(Analyse!$E$108="X",INDIRECT("'DATA - økonomi'!AL"&amp;4+15*$A73+4*$A73+6),0)+IF(Analyse!$E$109="X",INDIRECT("'DATA - økonomi'!AL"&amp;4+15*$A73+4*$A73+7),0)+IF(Analyse!$E$110="X",INDIRECT("'DATA - økonomi'!AL"&amp;4+15*$A73+4*$A73+8),0)+IF(Analyse!$E$111="X",INDIRECT("'DATA - økonomi'!AL"&amp;4+15*$A73+4*$A73+9),0)+IF(Analyse!$E$112="X",INDIRECT("'DATA - økonomi'!AL"&amp;4+15*$A73+4*$A73+10),0)+IF(Analyse!$E$115="X",INDIRECT("'DATA - økonomi'!AL"&amp;4+15*$A73+4*$A73+11),0)+IF(Analyse!$E$116="X",INDIRECT("'DATA - økonomi'!AL"&amp;4+15*$A73+4*$A73+12),0)+IF(Analyse!$E$117="X",INDIRECT("'DATA - økonomi'!AL"&amp;4+15*$A73+4*$A73+13),0)+IF(Analyse!$E$129="X",INDIRECT("'DATA - økonomi'!AL"&amp;4+15*$A73+4*$A73+14),0)</f>
        <v>0</v>
      </c>
      <c r="AM73" s="36"/>
      <c r="AN73" s="41" t="s">
        <v>81</v>
      </c>
      <c r="AO73" s="42">
        <f t="shared" ca="1" si="20"/>
        <v>21092.794999999998</v>
      </c>
      <c r="AP73" s="42">
        <f t="shared" ca="1" si="21"/>
        <v>21076.568000000003</v>
      </c>
      <c r="AQ73" s="42">
        <f t="shared" ca="1" si="22"/>
        <v>21092.794999999998</v>
      </c>
      <c r="AR73" s="42">
        <f t="shared" ca="1" si="23"/>
        <v>21076.568000000003</v>
      </c>
      <c r="AS73" s="42">
        <f t="shared" ca="1" si="24"/>
        <v>21184.563000000002</v>
      </c>
      <c r="AT73" s="42">
        <f t="shared" ca="1" si="25"/>
        <v>21541.623</v>
      </c>
      <c r="AU73" s="42">
        <f t="shared" ca="1" si="26"/>
        <v>21651.688000000002</v>
      </c>
      <c r="AV73" s="42">
        <f t="shared" ca="1" si="27"/>
        <v>21717.99</v>
      </c>
      <c r="AW73" s="42">
        <f t="shared" ca="1" si="28"/>
        <v>21980.924999999999</v>
      </c>
      <c r="AX73" s="42">
        <f t="shared" ca="1" si="29"/>
        <v>22026.464</v>
      </c>
      <c r="AY73" s="36"/>
    </row>
    <row r="74" spans="1:51" x14ac:dyDescent="0.25">
      <c r="A74" s="38">
        <v>70</v>
      </c>
      <c r="B74" s="41" t="s">
        <v>82</v>
      </c>
      <c r="C74" s="42">
        <f ca="1">IF(Analyse!$E$3="X",INDIRECT("'DATA - økonomi'!C"&amp;4+15*$A74+4*$A74+0),0)+IF(Analyse!$E$4="X",INDIRECT("'DATA - økonomi'!C"&amp;4+15*$A74+4*$A74+1),0)+IF(Analyse!$E$104="X",INDIRECT("'DATA - økonomi'!C"&amp;4+15*$A74+4*$A74+2),0)+IF(Analyse!$E$105="X",INDIRECT("'DATA - økonomi'!C"&amp;4+15*$A74+4*$A74+3),0)+IF(Analyse!$E$106="X",INDIRECT("'DATA - økonomi'!C"&amp;4+15*$A74+4*$A74+4),0)+IF(Analyse!$E$107="X",INDIRECT("'DATA - økonomi'!C"&amp;4+15*$A74+4*$A74+5),0)+IF(Analyse!$E$108="X",INDIRECT("'DATA - økonomi'!C"&amp;4+15*$A74+4*$A74+6),0)+IF(Analyse!$E$109="X",INDIRECT("'DATA - økonomi'!C"&amp;4+15*$A74+4*$A74+7),0)+IF(Analyse!$E$110="X",INDIRECT("'DATA - økonomi'!C"&amp;4+15*$A74+4*$A74+8),0)+IF(Analyse!$E$111="X",INDIRECT("'DATA - økonomi'!C"&amp;4+15*$A74+4*$A74+9),0)+IF(Analyse!$E$112="X",INDIRECT("'DATA - økonomi'!C"&amp;4+15*$A74+4*$A74+10),0)+IF(Analyse!$E$115="X",INDIRECT("'DATA - økonomi'!C"&amp;4+15*$A74+4*$A74+11),0)+IF(Analyse!$E$116="X",INDIRECT("'DATA - økonomi'!C"&amp;4+15*$A74+4*$A74+12),0)+IF(Analyse!$E$117="X",INDIRECT("'DATA - økonomi'!C"&amp;4+15*$A74+4*$A74+13),0)+IF(Analyse!$E$129="X",INDIRECT("'DATA - økonomi'!C"&amp;4+15*$A74+4*$A74+14),0)</f>
        <v>0</v>
      </c>
      <c r="D74" s="42">
        <f ca="1">IF(Analyse!$E$3="X",INDIRECT("'DATA - økonomi'!D"&amp;4+15*$A74+4*$A74+0),0)+IF(Analyse!$E$4="X",INDIRECT("'DATA - økonomi'!D"&amp;4+15*$A74+4*$A74+1),0)+IF(Analyse!$E$104="X",INDIRECT("'DATA - økonomi'!D"&amp;4+15*$A74+4*$A74+2),0)+IF(Analyse!$E$105="X",INDIRECT("'DATA - økonomi'!D"&amp;4+15*$A74+4*$A74+3),0)+IF(Analyse!$E$106="X",INDIRECT("'DATA - økonomi'!D"&amp;4+15*$A74+4*$A74+4),0)+IF(Analyse!$E$107="X",INDIRECT("'DATA - økonomi'!D"&amp;4+15*$A74+4*$A74+5),0)+IF(Analyse!$E$108="X",INDIRECT("'DATA - økonomi'!D"&amp;4+15*$A74+4*$A74+6),0)+IF(Analyse!$E$109="X",INDIRECT("'DATA - økonomi'!D"&amp;4+15*$A74+4*$A74+7),0)+IF(Analyse!$E$110="X",INDIRECT("'DATA - økonomi'!D"&amp;4+15*$A74+4*$A74+8),0)+IF(Analyse!$E$111="X",INDIRECT("'DATA - økonomi'!D"&amp;4+15*$A74+4*$A74+9),0)+IF(Analyse!$E$112="X",INDIRECT("'DATA - økonomi'!D"&amp;4+15*$A74+4*$A74+10),0)+IF(Analyse!$E$115="X",INDIRECT("'DATA - økonomi'!D"&amp;4+15*$A74+4*$A74+11),0)+IF(Analyse!$E$116="X",INDIRECT("'DATA - økonomi'!D"&amp;4+15*$A74+4*$A74+12),0)+IF(Analyse!$E$117="X",INDIRECT("'DATA - økonomi'!D"&amp;4+15*$A74+4*$A74+13),0)+IF(Analyse!$E$129="X",INDIRECT("'DATA - økonomi'!D"&amp;4+15*$A74+4*$A74+14),0)</f>
        <v>0</v>
      </c>
      <c r="E74" s="42">
        <f ca="1">IF(Analyse!$E$3="X",INDIRECT("'DATA - økonomi'!E"&amp;4+15*$A74+4*$A74+0),0)+IF(Analyse!$E$4="X",INDIRECT("'DATA - økonomi'!E"&amp;4+15*$A74+4*$A74+1),0)+IF(Analyse!$E$104="X",INDIRECT("'DATA - økonomi'!E"&amp;4+15*$A74+4*$A74+2),0)+IF(Analyse!$E$105="X",INDIRECT("'DATA - økonomi'!E"&amp;4+15*$A74+4*$A74+3),0)+IF(Analyse!$E$106="X",INDIRECT("'DATA - økonomi'!E"&amp;4+15*$A74+4*$A74+4),0)+IF(Analyse!$E$107="X",INDIRECT("'DATA - økonomi'!E"&amp;4+15*$A74+4*$A74+5),0)+IF(Analyse!$E$108="X",INDIRECT("'DATA - økonomi'!E"&amp;4+15*$A74+4*$A74+6),0)+IF(Analyse!$E$109="X",INDIRECT("'DATA - økonomi'!E"&amp;4+15*$A74+4*$A74+7),0)+IF(Analyse!$E$110="X",INDIRECT("'DATA - økonomi'!E"&amp;4+15*$A74+4*$A74+8),0)+IF(Analyse!$E$111="X",INDIRECT("'DATA - økonomi'!E"&amp;4+15*$A74+4*$A74+9),0)+IF(Analyse!$E$112="X",INDIRECT("'DATA - økonomi'!E"&amp;4+15*$A74+4*$A74+10),0)+IF(Analyse!$E$115="X",INDIRECT("'DATA - økonomi'!E"&amp;4+15*$A74+4*$A74+11),0)+IF(Analyse!$E$116="X",INDIRECT("'DATA - økonomi'!E"&amp;4+15*$A74+4*$A74+12),0)+IF(Analyse!$E$117="X",INDIRECT("'DATA - økonomi'!E"&amp;4+15*$A74+4*$A74+13),0)+IF(Analyse!$E$129="X",INDIRECT("'DATA - økonomi'!E"&amp;4+15*$A74+4*$A74+14),0)</f>
        <v>0</v>
      </c>
      <c r="F74" s="42">
        <f ca="1">IF(Analyse!$E$3="X",INDIRECT("'DATA - økonomi'!F"&amp;4+15*$A74+4*$A74+0),0)+IF(Analyse!$E$4="X",INDIRECT("'DATA - økonomi'!F"&amp;4+15*$A74+4*$A74+1),0)+IF(Analyse!$E$104="X",INDIRECT("'DATA - økonomi'!F"&amp;4+15*$A74+4*$A74+2),0)+IF(Analyse!$E$105="X",INDIRECT("'DATA - økonomi'!F"&amp;4+15*$A74+4*$A74+3),0)+IF(Analyse!$E$106="X",INDIRECT("'DATA - økonomi'!F"&amp;4+15*$A74+4*$A74+4),0)+IF(Analyse!$E$107="X",INDIRECT("'DATA - økonomi'!F"&amp;4+15*$A74+4*$A74+5),0)+IF(Analyse!$E$108="X",INDIRECT("'DATA - økonomi'!F"&amp;4+15*$A74+4*$A74+6),0)+IF(Analyse!$E$109="X",INDIRECT("'DATA - økonomi'!F"&amp;4+15*$A74+4*$A74+7),0)+IF(Analyse!$E$110="X",INDIRECT("'DATA - økonomi'!F"&amp;4+15*$A74+4*$A74+8),0)+IF(Analyse!$E$111="X",INDIRECT("'DATA - økonomi'!F"&amp;4+15*$A74+4*$A74+9),0)+IF(Analyse!$E$112="X",INDIRECT("'DATA - økonomi'!F"&amp;4+15*$A74+4*$A74+10),0)+IF(Analyse!$E$115="X",INDIRECT("'DATA - økonomi'!F"&amp;4+15*$A74+4*$A74+11),0)+IF(Analyse!$E$116="X",INDIRECT("'DATA - økonomi'!F"&amp;4+15*$A74+4*$A74+12),0)+IF(Analyse!$E$117="X",INDIRECT("'DATA - økonomi'!F"&amp;4+15*$A74+4*$A74+13),0)+IF(Analyse!$E$129="X",INDIRECT("'DATA - økonomi'!F"&amp;4+15*$A74+4*$A74+14),0)</f>
        <v>0</v>
      </c>
      <c r="G74" s="42">
        <f ca="1">IF(Analyse!$E$3="X",INDIRECT("'DATA - økonomi'!G"&amp;4+15*$A74+4*$A74+0),0)+IF(Analyse!$E$4="X",INDIRECT("'DATA - økonomi'!G"&amp;4+15*$A74+4*$A74+1),0)+IF(Analyse!$E$104="X",INDIRECT("'DATA - økonomi'!G"&amp;4+15*$A74+4*$A74+2),0)+IF(Analyse!$E$105="X",INDIRECT("'DATA - økonomi'!G"&amp;4+15*$A74+4*$A74+3),0)+IF(Analyse!$E$106="X",INDIRECT("'DATA - økonomi'!G"&amp;4+15*$A74+4*$A74+4),0)+IF(Analyse!$E$107="X",INDIRECT("'DATA - økonomi'!G"&amp;4+15*$A74+4*$A74+5),0)+IF(Analyse!$E$108="X",INDIRECT("'DATA - økonomi'!G"&amp;4+15*$A74+4*$A74+6),0)+IF(Analyse!$E$109="X",INDIRECT("'DATA - økonomi'!G"&amp;4+15*$A74+4*$A74+7),0)+IF(Analyse!$E$110="X",INDIRECT("'DATA - økonomi'!G"&amp;4+15*$A74+4*$A74+8),0)+IF(Analyse!$E$111="X",INDIRECT("'DATA - økonomi'!G"&amp;4+15*$A74+4*$A74+9),0)+IF(Analyse!$E$112="X",INDIRECT("'DATA - økonomi'!G"&amp;4+15*$A74+4*$A74+10),0)+IF(Analyse!$E$115="X",INDIRECT("'DATA - økonomi'!G"&amp;4+15*$A74+4*$A74+11),0)+IF(Analyse!$E$116="X",INDIRECT("'DATA - økonomi'!G"&amp;4+15*$A74+4*$A74+12),0)+IF(Analyse!$E$117="X",INDIRECT("'DATA - økonomi'!G"&amp;4+15*$A74+4*$A74+13),0)+IF(Analyse!$E$129="X",INDIRECT("'DATA - økonomi'!G"&amp;4+15*$A74+4*$A74+14),0)</f>
        <v>0</v>
      </c>
      <c r="H74" s="42">
        <f ca="1">IF(Analyse!$E$3="X",INDIRECT("'DATA - økonomi'!H"&amp;4+15*$A74+4*$A74+0),0)+IF(Analyse!$E$4="X",INDIRECT("'DATA - økonomi'!H"&amp;4+15*$A74+4*$A74+1),0)+IF(Analyse!$E$104="X",INDIRECT("'DATA - økonomi'!H"&amp;4+15*$A74+4*$A74+2),0)+IF(Analyse!$E$105="X",INDIRECT("'DATA - økonomi'!H"&amp;4+15*$A74+4*$A74+3),0)+IF(Analyse!$E$106="X",INDIRECT("'DATA - økonomi'!H"&amp;4+15*$A74+4*$A74+4),0)+IF(Analyse!$E$107="X",INDIRECT("'DATA - økonomi'!H"&amp;4+15*$A74+4*$A74+5),0)+IF(Analyse!$E$108="X",INDIRECT("'DATA - økonomi'!H"&amp;4+15*$A74+4*$A74+6),0)+IF(Analyse!$E$109="X",INDIRECT("'DATA - økonomi'!H"&amp;4+15*$A74+4*$A74+7),0)+IF(Analyse!$E$110="X",INDIRECT("'DATA - økonomi'!H"&amp;4+15*$A74+4*$A74+8),0)+IF(Analyse!$E$111="X",INDIRECT("'DATA - økonomi'!H"&amp;4+15*$A74+4*$A74+9),0)+IF(Analyse!$E$112="X",INDIRECT("'DATA - økonomi'!H"&amp;4+15*$A74+4*$A74+10),0)+IF(Analyse!$E$115="X",INDIRECT("'DATA - økonomi'!H"&amp;4+15*$A74+4*$A74+11),0)+IF(Analyse!$E$116="X",INDIRECT("'DATA - økonomi'!H"&amp;4+15*$A74+4*$A74+12),0)+IF(Analyse!$E$117="X",INDIRECT("'DATA - økonomi'!H"&amp;4+15*$A74+4*$A74+13),0)+IF(Analyse!$E$129="X",INDIRECT("'DATA - økonomi'!H"&amp;4+15*$A74+4*$A74+14),0)</f>
        <v>0</v>
      </c>
      <c r="I74" s="42">
        <f ca="1">IF(Analyse!$E$3="X",INDIRECT("'DATA - økonomi'!I"&amp;4+15*$A74+4*$A74+0),0)+IF(Analyse!$E$4="X",INDIRECT("'DATA - økonomi'!I"&amp;4+15*$A74+4*$A74+1),0)+IF(Analyse!$E$104="X",INDIRECT("'DATA - økonomi'!I"&amp;4+15*$A74+4*$A74+2),0)+IF(Analyse!$E$105="X",INDIRECT("'DATA - økonomi'!I"&amp;4+15*$A74+4*$A74+3),0)+IF(Analyse!$E$106="X",INDIRECT("'DATA - økonomi'!I"&amp;4+15*$A74+4*$A74+4),0)+IF(Analyse!$E$107="X",INDIRECT("'DATA - økonomi'!I"&amp;4+15*$A74+4*$A74+5),0)+IF(Analyse!$E$108="X",INDIRECT("'DATA - økonomi'!I"&amp;4+15*$A74+4*$A74+6),0)+IF(Analyse!$E$109="X",INDIRECT("'DATA - økonomi'!I"&amp;4+15*$A74+4*$A74+7),0)+IF(Analyse!$E$110="X",INDIRECT("'DATA - økonomi'!I"&amp;4+15*$A74+4*$A74+8),0)+IF(Analyse!$E$111="X",INDIRECT("'DATA - økonomi'!I"&amp;4+15*$A74+4*$A74+9),0)+IF(Analyse!$E$112="X",INDIRECT("'DATA - økonomi'!I"&amp;4+15*$A74+4*$A74+10),0)+IF(Analyse!$E$115="X",INDIRECT("'DATA - økonomi'!I"&amp;4+15*$A74+4*$A74+11),0)+IF(Analyse!$E$116="X",INDIRECT("'DATA - økonomi'!I"&amp;4+15*$A74+4*$A74+12),0)+IF(Analyse!$E$117="X",INDIRECT("'DATA - økonomi'!I"&amp;4+15*$A74+4*$A74+13),0)+IF(Analyse!$E$129="X",INDIRECT("'DATA - økonomi'!I"&amp;4+15*$A74+4*$A74+14),0)</f>
        <v>0</v>
      </c>
      <c r="J74" s="42">
        <f ca="1">IF(Analyse!$E$3="X",INDIRECT("'DATA - økonomi'!J"&amp;4+15*$A74+4*$A74+0),0)+IF(Analyse!$E$4="X",INDIRECT("'DATA - økonomi'!J"&amp;4+15*$A74+4*$A74+1),0)+IF(Analyse!$E$104="X",INDIRECT("'DATA - økonomi'!J"&amp;4+15*$A74+4*$A74+2),0)+IF(Analyse!$E$105="X",INDIRECT("'DATA - økonomi'!J"&amp;4+15*$A74+4*$A74+3),0)+IF(Analyse!$E$106="X",INDIRECT("'DATA - økonomi'!J"&amp;4+15*$A74+4*$A74+4),0)+IF(Analyse!$E$107="X",INDIRECT("'DATA - økonomi'!J"&amp;4+15*$A74+4*$A74+5),0)+IF(Analyse!$E$108="X",INDIRECT("'DATA - økonomi'!J"&amp;4+15*$A74+4*$A74+6),0)+IF(Analyse!$E$109="X",INDIRECT("'DATA - økonomi'!J"&amp;4+15*$A74+4*$A74+7),0)+IF(Analyse!$E$110="X",INDIRECT("'DATA - økonomi'!J"&amp;4+15*$A74+4*$A74+8),0)+IF(Analyse!$E$111="X",INDIRECT("'DATA - økonomi'!J"&amp;4+15*$A74+4*$A74+9),0)+IF(Analyse!$E$112="X",INDIRECT("'DATA - økonomi'!J"&amp;4+15*$A74+4*$A74+10),0)+IF(Analyse!$E$115="X",INDIRECT("'DATA - økonomi'!J"&amp;4+15*$A74+4*$A74+11),0)+IF(Analyse!$E$116="X",INDIRECT("'DATA - økonomi'!J"&amp;4+15*$A74+4*$A74+12),0)+IF(Analyse!$E$117="X",INDIRECT("'DATA - økonomi'!J"&amp;4+15*$A74+4*$A74+13),0)+IF(Analyse!$E$129="X",INDIRECT("'DATA - økonomi'!J"&amp;4+15*$A74+4*$A74+14),0)</f>
        <v>0</v>
      </c>
      <c r="K74" s="42">
        <f ca="1">IF(Analyse!$E$3="X",INDIRECT("'DATA - økonomi'!K"&amp;4+15*$A74+4*$A74+0),0)+IF(Analyse!$E$4="X",INDIRECT("'DATA - økonomi'!K"&amp;4+15*$A74+4*$A74+1),0)+IF(Analyse!$E$104="X",INDIRECT("'DATA - økonomi'!K"&amp;4+15*$A74+4*$A74+2),0)+IF(Analyse!$E$105="X",INDIRECT("'DATA - økonomi'!K"&amp;4+15*$A74+4*$A74+3),0)+IF(Analyse!$E$106="X",INDIRECT("'DATA - økonomi'!K"&amp;4+15*$A74+4*$A74+4),0)+IF(Analyse!$E$107="X",INDIRECT("'DATA - økonomi'!K"&amp;4+15*$A74+4*$A74+5),0)+IF(Analyse!$E$108="X",INDIRECT("'DATA - økonomi'!K"&amp;4+15*$A74+4*$A74+6),0)+IF(Analyse!$E$109="X",INDIRECT("'DATA - økonomi'!K"&amp;4+15*$A74+4*$A74+7),0)+IF(Analyse!$E$110="X",INDIRECT("'DATA - økonomi'!K"&amp;4+15*$A74+4*$A74+8),0)+IF(Analyse!$E$111="X",INDIRECT("'DATA - økonomi'!K"&amp;4+15*$A74+4*$A74+9),0)+IF(Analyse!$E$112="X",INDIRECT("'DATA - økonomi'!K"&amp;4+15*$A74+4*$A74+10),0)+IF(Analyse!$E$115="X",INDIRECT("'DATA - økonomi'!K"&amp;4+15*$A74+4*$A74+11),0)+IF(Analyse!$E$116="X",INDIRECT("'DATA - økonomi'!K"&amp;4+15*$A74+4*$A74+12),0)+IF(Analyse!$E$117="X",INDIRECT("'DATA - økonomi'!K"&amp;4+15*$A74+4*$A74+13),0)+IF(Analyse!$E$129="X",INDIRECT("'DATA - økonomi'!K"&amp;4+15*$A74+4*$A74+14),0)</f>
        <v>0</v>
      </c>
      <c r="L74" s="42">
        <f ca="1">IF(Analyse!$E$3="X",INDIRECT("'DATA - økonomi'!L"&amp;4+15*$A74+4*$A74+0),0)+IF(Analyse!$E$4="X",INDIRECT("'DATA - økonomi'!L"&amp;4+15*$A74+4*$A74+1),0)+IF(Analyse!$E$104="X",INDIRECT("'DATA - økonomi'!L"&amp;4+15*$A74+4*$A74+2),0)+IF(Analyse!$E$105="X",INDIRECT("'DATA - økonomi'!L"&amp;4+15*$A74+4*$A74+3),0)+IF(Analyse!$E$106="X",INDIRECT("'DATA - økonomi'!L"&amp;4+15*$A74+4*$A74+4),0)+IF(Analyse!$E$107="X",INDIRECT("'DATA - økonomi'!L"&amp;4+15*$A74+4*$A74+5),0)+IF(Analyse!$E$108="X",INDIRECT("'DATA - økonomi'!L"&amp;4+15*$A74+4*$A74+6),0)+IF(Analyse!$E$109="X",INDIRECT("'DATA - økonomi'!L"&amp;4+15*$A74+4*$A74+7),0)+IF(Analyse!$E$110="X",INDIRECT("'DATA - økonomi'!L"&amp;4+15*$A74+4*$A74+8),0)+IF(Analyse!$E$111="X",INDIRECT("'DATA - økonomi'!L"&amp;4+15*$A74+4*$A74+9),0)+IF(Analyse!$E$112="X",INDIRECT("'DATA - økonomi'!L"&amp;4+15*$A74+4*$A74+10),0)+IF(Analyse!$E$115="X",INDIRECT("'DATA - økonomi'!L"&amp;4+15*$A74+4*$A74+11),0)+IF(Analyse!$E$116="X",INDIRECT("'DATA - økonomi'!L"&amp;4+15*$A74+4*$A74+12),0)+IF(Analyse!$E$117="X",INDIRECT("'DATA - økonomi'!L"&amp;4+15*$A74+4*$A74+13),0)+IF(Analyse!$E$129="X",INDIRECT("'DATA - økonomi'!L"&amp;4+15*$A74+4*$A74+14),0)</f>
        <v>0</v>
      </c>
      <c r="M74" s="42">
        <f ca="1">IF(Analyse!$E$3="X",INDIRECT("'DATA - økonomi'!M"&amp;4+15*$A74+4*$A74+0),0)+IF(Analyse!$E$4="X",INDIRECT("'DATA - økonomi'!M"&amp;4+15*$A74+4*$A74+1),0)+IF(Analyse!$E$104="X",INDIRECT("'DATA - økonomi'!M"&amp;4+15*$A74+4*$A74+2),0)+IF(Analyse!$E$105="X",INDIRECT("'DATA - økonomi'!M"&amp;4+15*$A74+4*$A74+3),0)+IF(Analyse!$E$106="X",INDIRECT("'DATA - økonomi'!M"&amp;4+15*$A74+4*$A74+4),0)+IF(Analyse!$E$107="X",INDIRECT("'DATA - økonomi'!M"&amp;4+15*$A74+4*$A74+5),0)+IF(Analyse!$E$108="X",INDIRECT("'DATA - økonomi'!M"&amp;4+15*$A74+4*$A74+6),0)+IF(Analyse!$E$109="X",INDIRECT("'DATA - økonomi'!M"&amp;4+15*$A74+4*$A74+7),0)+IF(Analyse!$E$110="X",INDIRECT("'DATA - økonomi'!M"&amp;4+15*$A74+4*$A74+8),0)+IF(Analyse!$E$111="X",INDIRECT("'DATA - økonomi'!M"&amp;4+15*$A74+4*$A74+9),0)+IF(Analyse!$E$112="X",INDIRECT("'DATA - økonomi'!M"&amp;4+15*$A74+4*$A74+10),0)+IF(Analyse!$E$115="X",INDIRECT("'DATA - økonomi'!M"&amp;4+15*$A74+4*$A74+11),0)+IF(Analyse!$E$116="X",INDIRECT("'DATA - økonomi'!M"&amp;4+15*$A74+4*$A74+12),0)+IF(Analyse!$E$117="X",INDIRECT("'DATA - økonomi'!M"&amp;4+15*$A74+4*$A74+13),0)+IF(Analyse!$E$129="X",INDIRECT("'DATA - økonomi'!M"&amp;4+15*$A74+4*$A74+14),0)</f>
        <v>0</v>
      </c>
      <c r="N74" s="38"/>
      <c r="O74" s="41" t="s">
        <v>82</v>
      </c>
      <c r="P74" s="42">
        <f ca="1">IF(Analyse!$E$3="X",INDIRECT("'DATA - økonomi'!P"&amp;4+15*$A74+4*$A74+0),0)+IF(Analyse!$E$4="X",INDIRECT("'DATA - økonomi'!P"&amp;4+15*$A74+4*$A74+1),0)+IF(Analyse!$E$104="X",INDIRECT("'DATA - økonomi'!P"&amp;4+15*$A74+4*$A74+2),0)+IF(Analyse!$E$105="X",INDIRECT("'DATA - økonomi'!P"&amp;4+15*$A74+4*$A74+3),0)+IF(Analyse!$E$106="X",INDIRECT("'DATA - økonomi'!P"&amp;4+15*$A74+4*$A74+4),0)+IF(Analyse!$E$107="X",INDIRECT("'DATA - økonomi'!P"&amp;4+15*$A74+4*$A74+5),0)+IF(Analyse!$E$108="X",INDIRECT("'DATA - økonomi'!P"&amp;4+15*$A74+4*$A74+6),0)+IF(Analyse!$E$109="X",INDIRECT("'DATA - økonomi'!P"&amp;4+15*$A74+4*$A74+7),0)+IF(Analyse!$E$110="X",INDIRECT("'DATA - økonomi'!P"&amp;4+15*$A74+4*$A74+8),0)+IF(Analyse!$E$111="X",INDIRECT("'DATA - økonomi'!P"&amp;4+15*$A74+4*$A74+9),0)+IF(Analyse!$E$112="X",INDIRECT("'DATA - økonomi'!P"&amp;4+15*$A74+4*$A74+10),0)+IF(Analyse!$E$115="X",INDIRECT("'DATA - økonomi'!P"&amp;4+15*$A74+4*$A74+11),0)+IF(Analyse!$E$116="X",INDIRECT("'DATA - økonomi'!P"&amp;4+15*$A74+4*$A74+12),0)+IF(Analyse!$E$117="X",INDIRECT("'DATA - økonomi'!P"&amp;4+15*$A74+4*$A74+13),0)+IF(Analyse!$E$129="X",INDIRECT("'DATA - økonomi'!P"&amp;4+15*$A74+4*$A74+14),0)</f>
        <v>0</v>
      </c>
      <c r="Q74" s="42">
        <f ca="1">IF(Analyse!$E$3="X",INDIRECT("'DATA - økonomi'!Q"&amp;4+15*$A74+4*$A74+0),0)+IF(Analyse!$E$4="X",INDIRECT("'DATA - økonomi'!Q"&amp;4+15*$A74+4*$A74+1),0)+IF(Analyse!$E$104="X",INDIRECT("'DATA - økonomi'!Q"&amp;4+15*$A74+4*$A74+2),0)+IF(Analyse!$E$105="X",INDIRECT("'DATA - økonomi'!Q"&amp;4+15*$A74+4*$A74+3),0)+IF(Analyse!$E$106="X",INDIRECT("'DATA - økonomi'!Q"&amp;4+15*$A74+4*$A74+4),0)+IF(Analyse!$E$107="X",INDIRECT("'DATA - økonomi'!Q"&amp;4+15*$A74+4*$A74+5),0)+IF(Analyse!$E$108="X",INDIRECT("'DATA - økonomi'!Q"&amp;4+15*$A74+4*$A74+6),0)+IF(Analyse!$E$109="X",INDIRECT("'DATA - økonomi'!Q"&amp;4+15*$A74+4*$A74+7),0)+IF(Analyse!$E$110="X",INDIRECT("'DATA - økonomi'!Q"&amp;4+15*$A74+4*$A74+8),0)+IF(Analyse!$E$111="X",INDIRECT("'DATA - økonomi'!Q"&amp;4+15*$A74+4*$A74+9),0)+IF(Analyse!$E$112="X",INDIRECT("'DATA - økonomi'!Q"&amp;4+15*$A74+4*$A74+10),0)+IF(Analyse!$E$115="X",INDIRECT("'DATA - økonomi'!Q"&amp;4+15*$A74+4*$A74+11),0)+IF(Analyse!$E$116="X",INDIRECT("'DATA - økonomi'!Q"&amp;4+15*$A74+4*$A74+12),0)+IF(Analyse!$E$117="X",INDIRECT("'DATA - økonomi'!Q"&amp;4+15*$A74+4*$A74+13),0)+IF(Analyse!$E$129="X",INDIRECT("'DATA - økonomi'!Q"&amp;4+15*$A74+4*$A74+14),0)</f>
        <v>0</v>
      </c>
      <c r="R74" s="42">
        <f ca="1">IF(Analyse!$E$3="X",INDIRECT("'DATA - økonomi'!R"&amp;4+15*$A74+4*$A74+0),0)+IF(Analyse!$E$4="X",INDIRECT("'DATA - økonomi'!R"&amp;4+15*$A74+4*$A74+1),0)+IF(Analyse!$E$104="X",INDIRECT("'DATA - økonomi'!R"&amp;4+15*$A74+4*$A74+2),0)+IF(Analyse!$E$105="X",INDIRECT("'DATA - økonomi'!R"&amp;4+15*$A74+4*$A74+3),0)+IF(Analyse!$E$106="X",INDIRECT("'DATA - økonomi'!R"&amp;4+15*$A74+4*$A74+4),0)+IF(Analyse!$E$107="X",INDIRECT("'DATA - økonomi'!R"&amp;4+15*$A74+4*$A74+5),0)+IF(Analyse!$E$108="X",INDIRECT("'DATA - økonomi'!R"&amp;4+15*$A74+4*$A74+6),0)+IF(Analyse!$E$109="X",INDIRECT("'DATA - økonomi'!R"&amp;4+15*$A74+4*$A74+7),0)+IF(Analyse!$E$110="X",INDIRECT("'DATA - økonomi'!R"&amp;4+15*$A74+4*$A74+8),0)+IF(Analyse!$E$111="X",INDIRECT("'DATA - økonomi'!R"&amp;4+15*$A74+4*$A74+9),0)+IF(Analyse!$E$112="X",INDIRECT("'DATA - økonomi'!R"&amp;4+15*$A74+4*$A74+10),0)+IF(Analyse!$E$115="X",INDIRECT("'DATA - økonomi'!R"&amp;4+15*$A74+4*$A74+11),0)+IF(Analyse!$E$116="X",INDIRECT("'DATA - økonomi'!R"&amp;4+15*$A74+4*$A74+12),0)+IF(Analyse!$E$117="X",INDIRECT("'DATA - økonomi'!R"&amp;4+15*$A74+4*$A74+13),0)+IF(Analyse!$E$129="X",INDIRECT("'DATA - økonomi'!R"&amp;4+15*$A74+4*$A74+14),0)</f>
        <v>0</v>
      </c>
      <c r="S74" s="42">
        <f ca="1">IF(Analyse!$E$3="X",INDIRECT("'DATA - økonomi'!S"&amp;4+15*$A74+4*$A74+0),0)+IF(Analyse!$E$4="X",INDIRECT("'DATA - økonomi'!S"&amp;4+15*$A74+4*$A74+1),0)+IF(Analyse!$E$104="X",INDIRECT("'DATA - økonomi'!S"&amp;4+15*$A74+4*$A74+2),0)+IF(Analyse!$E$105="X",INDIRECT("'DATA - økonomi'!S"&amp;4+15*$A74+4*$A74+3),0)+IF(Analyse!$E$106="X",INDIRECT("'DATA - økonomi'!S"&amp;4+15*$A74+4*$A74+4),0)+IF(Analyse!$E$107="X",INDIRECT("'DATA - økonomi'!S"&amp;4+15*$A74+4*$A74+5),0)+IF(Analyse!$E$108="X",INDIRECT("'DATA - økonomi'!S"&amp;4+15*$A74+4*$A74+6),0)+IF(Analyse!$E$109="X",INDIRECT("'DATA - økonomi'!S"&amp;4+15*$A74+4*$A74+7),0)+IF(Analyse!$E$110="X",INDIRECT("'DATA - økonomi'!S"&amp;4+15*$A74+4*$A74+8),0)+IF(Analyse!$E$111="X",INDIRECT("'DATA - økonomi'!S"&amp;4+15*$A74+4*$A74+9),0)+IF(Analyse!$E$112="X",INDIRECT("'DATA - økonomi'!S"&amp;4+15*$A74+4*$A74+10),0)+IF(Analyse!$E$115="X",INDIRECT("'DATA - økonomi'!S"&amp;4+15*$A74+4*$A74+11),0)+IF(Analyse!$E$116="X",INDIRECT("'DATA - økonomi'!S"&amp;4+15*$A74+4*$A74+12),0)+IF(Analyse!$E$117="X",INDIRECT("'DATA - økonomi'!S"&amp;4+15*$A74+4*$A74+13),0)+IF(Analyse!$E$129="X",INDIRECT("'DATA - økonomi'!S"&amp;4+15*$A74+4*$A74+14),0)</f>
        <v>0</v>
      </c>
      <c r="T74" s="42">
        <f ca="1">IF(Analyse!$E$3="X",INDIRECT("'DATA - økonomi'!T"&amp;4+15*$A74+4*$A74+0),0)+IF(Analyse!$E$4="X",INDIRECT("'DATA - økonomi'!T"&amp;4+15*$A74+4*$A74+1),0)+IF(Analyse!$E$104="X",INDIRECT("'DATA - økonomi'!T"&amp;4+15*$A74+4*$A74+2),0)+IF(Analyse!$E$105="X",INDIRECT("'DATA - økonomi'!T"&amp;4+15*$A74+4*$A74+3),0)+IF(Analyse!$E$106="X",INDIRECT("'DATA - økonomi'!T"&amp;4+15*$A74+4*$A74+4),0)+IF(Analyse!$E$107="X",INDIRECT("'DATA - økonomi'!T"&amp;4+15*$A74+4*$A74+5),0)+IF(Analyse!$E$108="X",INDIRECT("'DATA - økonomi'!T"&amp;4+15*$A74+4*$A74+6),0)+IF(Analyse!$E$109="X",INDIRECT("'DATA - økonomi'!T"&amp;4+15*$A74+4*$A74+7),0)+IF(Analyse!$E$110="X",INDIRECT("'DATA - økonomi'!T"&amp;4+15*$A74+4*$A74+8),0)+IF(Analyse!$E$111="X",INDIRECT("'DATA - økonomi'!T"&amp;4+15*$A74+4*$A74+9),0)+IF(Analyse!$E$112="X",INDIRECT("'DATA - økonomi'!T"&amp;4+15*$A74+4*$A74+10),0)+IF(Analyse!$E$115="X",INDIRECT("'DATA - økonomi'!T"&amp;4+15*$A74+4*$A74+11),0)+IF(Analyse!$E$116="X",INDIRECT("'DATA - økonomi'!T"&amp;4+15*$A74+4*$A74+12),0)+IF(Analyse!$E$117="X",INDIRECT("'DATA - økonomi'!T"&amp;4+15*$A74+4*$A74+13),0)+IF(Analyse!$E$129="X",INDIRECT("'DATA - økonomi'!T"&amp;4+15*$A74+4*$A74+14),0)</f>
        <v>0</v>
      </c>
      <c r="U74" s="42">
        <f ca="1">IF(Analyse!$E$3="X",INDIRECT("'DATA - økonomi'!U"&amp;4+15*$A74+4*$A74+0),0)+IF(Analyse!$E$4="X",INDIRECT("'DATA - økonomi'!U"&amp;4+15*$A74+4*$A74+1),0)+IF(Analyse!$E$104="X",INDIRECT("'DATA - økonomi'!U"&amp;4+15*$A74+4*$A74+2),0)+IF(Analyse!$E$105="X",INDIRECT("'DATA - økonomi'!U"&amp;4+15*$A74+4*$A74+3),0)+IF(Analyse!$E$106="X",INDIRECT("'DATA - økonomi'!U"&amp;4+15*$A74+4*$A74+4),0)+IF(Analyse!$E$107="X",INDIRECT("'DATA - økonomi'!U"&amp;4+15*$A74+4*$A74+5),0)+IF(Analyse!$E$108="X",INDIRECT("'DATA - økonomi'!U"&amp;4+15*$A74+4*$A74+6),0)+IF(Analyse!$E$109="X",INDIRECT("'DATA - økonomi'!U"&amp;4+15*$A74+4*$A74+7),0)+IF(Analyse!$E$110="X",INDIRECT("'DATA - økonomi'!U"&amp;4+15*$A74+4*$A74+8),0)+IF(Analyse!$E$111="X",INDIRECT("'DATA - økonomi'!U"&amp;4+15*$A74+4*$A74+9),0)+IF(Analyse!$E$112="X",INDIRECT("'DATA - økonomi'!U"&amp;4+15*$A74+4*$A74+10),0)+IF(Analyse!$E$115="X",INDIRECT("'DATA - økonomi'!U"&amp;4+15*$A74+4*$A74+11),0)+IF(Analyse!$E$116="X",INDIRECT("'DATA - økonomi'!U"&amp;4+15*$A74+4*$A74+12),0)+IF(Analyse!$E$117="X",INDIRECT("'DATA - økonomi'!U"&amp;4+15*$A74+4*$A74+13),0)+IF(Analyse!$E$129="X",INDIRECT("'DATA - økonomi'!U"&amp;4+15*$A74+4*$A74+14),0)</f>
        <v>0</v>
      </c>
      <c r="V74" s="42">
        <f ca="1">IF(Analyse!$E$3="X",INDIRECT("'DATA - økonomi'!V"&amp;4+15*$A74+4*$A74+0),0)+IF(Analyse!$E$4="X",INDIRECT("'DATA - økonomi'!V"&amp;4+15*$A74+4*$A74+1),0)+IF(Analyse!$E$104="X",INDIRECT("'DATA - økonomi'!V"&amp;4+15*$A74+4*$A74+2),0)+IF(Analyse!$E$105="X",INDIRECT("'DATA - økonomi'!V"&amp;4+15*$A74+4*$A74+3),0)+IF(Analyse!$E$106="X",INDIRECT("'DATA - økonomi'!V"&amp;4+15*$A74+4*$A74+4),0)+IF(Analyse!$E$107="X",INDIRECT("'DATA - økonomi'!V"&amp;4+15*$A74+4*$A74+5),0)+IF(Analyse!$E$108="X",INDIRECT("'DATA - økonomi'!V"&amp;4+15*$A74+4*$A74+6),0)+IF(Analyse!$E$109="X",INDIRECT("'DATA - økonomi'!V"&amp;4+15*$A74+4*$A74+7),0)+IF(Analyse!$E$110="X",INDIRECT("'DATA - økonomi'!V"&amp;4+15*$A74+4*$A74+8),0)+IF(Analyse!$E$111="X",INDIRECT("'DATA - økonomi'!V"&amp;4+15*$A74+4*$A74+9),0)+IF(Analyse!$E$112="X",INDIRECT("'DATA - økonomi'!V"&amp;4+15*$A74+4*$A74+10),0)+IF(Analyse!$E$115="X",INDIRECT("'DATA - økonomi'!V"&amp;4+15*$A74+4*$A74+11),0)+IF(Analyse!$E$116="X",INDIRECT("'DATA - økonomi'!V"&amp;4+15*$A74+4*$A74+12),0)+IF(Analyse!$E$117="X",INDIRECT("'DATA - økonomi'!V"&amp;4+15*$A74+4*$A74+13),0)+IF(Analyse!$E$129="X",INDIRECT("'DATA - økonomi'!V"&amp;4+15*$A74+4*$A74+14),0)</f>
        <v>0</v>
      </c>
      <c r="W74" s="42">
        <f ca="1">IF(Analyse!$E$3="X",INDIRECT("'DATA - økonomi'!W"&amp;4+15*$A74+4*$A74+0),0)+IF(Analyse!$E$4="X",INDIRECT("'DATA - økonomi'!W"&amp;4+15*$A74+4*$A74+1),0)+IF(Analyse!$E$104="X",INDIRECT("'DATA - økonomi'!W"&amp;4+15*$A74+4*$A74+2),0)+IF(Analyse!$E$105="X",INDIRECT("'DATA - økonomi'!W"&amp;4+15*$A74+4*$A74+3),0)+IF(Analyse!$E$106="X",INDIRECT("'DATA - økonomi'!W"&amp;4+15*$A74+4*$A74+4),0)+IF(Analyse!$E$107="X",INDIRECT("'DATA - økonomi'!W"&amp;4+15*$A74+4*$A74+5),0)+IF(Analyse!$E$108="X",INDIRECT("'DATA - økonomi'!W"&amp;4+15*$A74+4*$A74+6),0)+IF(Analyse!$E$109="X",INDIRECT("'DATA - økonomi'!W"&amp;4+15*$A74+4*$A74+7),0)+IF(Analyse!$E$110="X",INDIRECT("'DATA - økonomi'!W"&amp;4+15*$A74+4*$A74+8),0)+IF(Analyse!$E$111="X",INDIRECT("'DATA - økonomi'!W"&amp;4+15*$A74+4*$A74+9),0)+IF(Analyse!$E$112="X",INDIRECT("'DATA - økonomi'!W"&amp;4+15*$A74+4*$A74+10),0)+IF(Analyse!$E$115="X",INDIRECT("'DATA - økonomi'!W"&amp;4+15*$A74+4*$A74+11),0)+IF(Analyse!$E$116="X",INDIRECT("'DATA - økonomi'!W"&amp;4+15*$A74+4*$A74+12),0)+IF(Analyse!$E$117="X",INDIRECT("'DATA - økonomi'!W"&amp;4+15*$A74+4*$A74+13),0)+IF(Analyse!$E$129="X",INDIRECT("'DATA - økonomi'!W"&amp;4+15*$A74+4*$A74+14),0)</f>
        <v>0</v>
      </c>
      <c r="X74" s="42">
        <f ca="1">IF(Analyse!$E$3="X",INDIRECT("'DATA - økonomi'!X"&amp;4+15*$A74+4*$A74+0),0)+IF(Analyse!$E$4="X",INDIRECT("'DATA - økonomi'!X"&amp;4+15*$A74+4*$A74+1),0)+IF(Analyse!$E$104="X",INDIRECT("'DATA - økonomi'!X"&amp;4+15*$A74+4*$A74+2),0)+IF(Analyse!$E$105="X",INDIRECT("'DATA - økonomi'!X"&amp;4+15*$A74+4*$A74+3),0)+IF(Analyse!$E$106="X",INDIRECT("'DATA - økonomi'!X"&amp;4+15*$A74+4*$A74+4),0)+IF(Analyse!$E$107="X",INDIRECT("'DATA - økonomi'!X"&amp;4+15*$A74+4*$A74+5),0)+IF(Analyse!$E$108="X",INDIRECT("'DATA - økonomi'!X"&amp;4+15*$A74+4*$A74+6),0)+IF(Analyse!$E$109="X",INDIRECT("'DATA - økonomi'!X"&amp;4+15*$A74+4*$A74+7),0)+IF(Analyse!$E$110="X",INDIRECT("'DATA - økonomi'!X"&amp;4+15*$A74+4*$A74+8),0)+IF(Analyse!$E$111="X",INDIRECT("'DATA - økonomi'!X"&amp;4+15*$A74+4*$A74+9),0)+IF(Analyse!$E$112="X",INDIRECT("'DATA - økonomi'!X"&amp;4+15*$A74+4*$A74+10),0)+IF(Analyse!$E$115="X",INDIRECT("'DATA - økonomi'!X"&amp;4+15*$A74+4*$A74+11),0)+IF(Analyse!$E$116="X",INDIRECT("'DATA - økonomi'!X"&amp;4+15*$A74+4*$A74+12),0)+IF(Analyse!$E$117="X",INDIRECT("'DATA - økonomi'!X"&amp;4+15*$A74+4*$A74+13),0)+IF(Analyse!$E$129="X",INDIRECT("'DATA - økonomi'!X"&amp;4+15*$A74+4*$A74+14),0)</f>
        <v>0</v>
      </c>
      <c r="Y74" s="42">
        <f ca="1">IF(Analyse!$E$3="X",INDIRECT("'DATA - økonomi'!Y"&amp;4+15*$A74+4*$A74+0),0)+IF(Analyse!$E$4="X",INDIRECT("'DATA - økonomi'!Y"&amp;4+15*$A74+4*$A74+1),0)+IF(Analyse!$E$104="X",INDIRECT("'DATA - økonomi'!Y"&amp;4+15*$A74+4*$A74+2),0)+IF(Analyse!$E$105="X",INDIRECT("'DATA - økonomi'!Y"&amp;4+15*$A74+4*$A74+3),0)+IF(Analyse!$E$106="X",INDIRECT("'DATA - økonomi'!Y"&amp;4+15*$A74+4*$A74+4),0)+IF(Analyse!$E$107="X",INDIRECT("'DATA - økonomi'!Y"&amp;4+15*$A74+4*$A74+5),0)+IF(Analyse!$E$108="X",INDIRECT("'DATA - økonomi'!Y"&amp;4+15*$A74+4*$A74+6),0)+IF(Analyse!$E$109="X",INDIRECT("'DATA - økonomi'!Y"&amp;4+15*$A74+4*$A74+7),0)+IF(Analyse!$E$110="X",INDIRECT("'DATA - økonomi'!Y"&amp;4+15*$A74+4*$A74+8),0)+IF(Analyse!$E$111="X",INDIRECT("'DATA - økonomi'!Y"&amp;4+15*$A74+4*$A74+9),0)+IF(Analyse!$E$112="X",INDIRECT("'DATA - økonomi'!Y"&amp;4+15*$A74+4*$A74+10),0)+IF(Analyse!$E$115="X",INDIRECT("'DATA - økonomi'!Y"&amp;4+15*$A74+4*$A74+11),0)+IF(Analyse!$E$116="X",INDIRECT("'DATA - økonomi'!Y"&amp;4+15*$A74+4*$A74+12),0)+IF(Analyse!$E$117="X",INDIRECT("'DATA - økonomi'!Y"&amp;4+15*$A74+4*$A74+13),0)+IF(Analyse!$E$129="X",INDIRECT("'DATA - økonomi'!Y"&amp;4+15*$A74+4*$A74+14),0)</f>
        <v>0</v>
      </c>
      <c r="Z74" s="42">
        <f ca="1">IF(Analyse!$E$3="X",INDIRECT("'DATA - økonomi'!Z"&amp;4+15*$A74+4*$A74+0),0)+IF(Analyse!$E$4="X",INDIRECT("'DATA - økonomi'!Z"&amp;4+15*$A74+4*$A74+1),0)+IF(Analyse!$E$104="X",INDIRECT("'DATA - økonomi'!Z"&amp;4+15*$A74+4*$A74+2),0)+IF(Analyse!$E$105="X",INDIRECT("'DATA - økonomi'!Z"&amp;4+15*$A74+4*$A74+3),0)+IF(Analyse!$E$106="X",INDIRECT("'DATA - økonomi'!Z"&amp;4+15*$A74+4*$A74+4),0)+IF(Analyse!$E$107="X",INDIRECT("'DATA - økonomi'!Z"&amp;4+15*$A74+4*$A74+5),0)+IF(Analyse!$E$108="X",INDIRECT("'DATA - økonomi'!Z"&amp;4+15*$A74+4*$A74+6),0)+IF(Analyse!$E$109="X",INDIRECT("'DATA - økonomi'!Z"&amp;4+15*$A74+4*$A74+7),0)+IF(Analyse!$E$110="X",INDIRECT("'DATA - økonomi'!Z"&amp;4+15*$A74+4*$A74+8),0)+IF(Analyse!$E$111="X",INDIRECT("'DATA - økonomi'!Z"&amp;4+15*$A74+4*$A74+9),0)+IF(Analyse!$E$112="X",INDIRECT("'DATA - økonomi'!Z"&amp;4+15*$A74+4*$A74+10),0)+IF(Analyse!$E$115="X",INDIRECT("'DATA - økonomi'!Z"&amp;4+15*$A74+4*$A74+11),0)+IF(Analyse!$E$116="X",INDIRECT("'DATA - økonomi'!Z"&amp;4+15*$A74+4*$A74+12),0)+IF(Analyse!$E$117="X",INDIRECT("'DATA - økonomi'!Z"&amp;4+15*$A74+4*$A74+13),0)+IF(Analyse!$E$129="X",INDIRECT("'DATA - økonomi'!Z"&amp;4+15*$A74+4*$A74+14),0)</f>
        <v>0</v>
      </c>
      <c r="AA74" s="36"/>
      <c r="AB74" s="41" t="s">
        <v>82</v>
      </c>
      <c r="AC74" s="42">
        <f ca="1">IF(Analyse!$E$3="X",INDIRECT("'DATA - økonomi'!AC"&amp;4+15*$A74+4*$A74+0),0)+IF(Analyse!$E$4="X",INDIRECT("'DATA - økonomi'!AC"&amp;4+15*$A74+4*$A74+1),0)+IF(Analyse!$E$104="X",INDIRECT("'DATA - økonomi'!AC"&amp;4+15*$A74+4*$A74+2),0)+IF(Analyse!$E$105="X",INDIRECT("'DATA - økonomi'!AC"&amp;4+15*$A74+4*$A74+3),0)+IF(Analyse!$E$106="X",INDIRECT("'DATA - økonomi'!AC"&amp;4+15*$A74+4*$A74+4),0)+IF(Analyse!$E$107="X",INDIRECT("'DATA - økonomi'!AC"&amp;4+15*$A74+4*$A74+5),0)+IF(Analyse!$E$108="X",INDIRECT("'DATA - økonomi'!AC"&amp;4+15*$A74+4*$A74+6),0)+IF(Analyse!$E$109="X",INDIRECT("'DATA - økonomi'!AC"&amp;4+15*$A74+4*$A74+7),0)+IF(Analyse!$E$110="X",INDIRECT("'DATA - økonomi'!AC"&amp;4+15*$A74+4*$A74+8),0)+IF(Analyse!$E$111="X",INDIRECT("'DATA - økonomi'!AC"&amp;4+15*$A74+4*$A74+9),0)+IF(Analyse!$E$112="X",INDIRECT("'DATA - økonomi'!AC"&amp;4+15*$A74+4*$A74+10),0)+IF(Analyse!$E$115="X",INDIRECT("'DATA - økonomi'!AC"&amp;4+15*$A74+4*$A74+11),0)+IF(Analyse!$E$116="X",INDIRECT("'DATA - økonomi'!AC"&amp;4+15*$A74+4*$A74+12),0)+IF(Analyse!$E$117="X",INDIRECT("'DATA - økonomi'!AC"&amp;4+15*$A74+4*$A74+13),0)+IF(Analyse!$E$129="X",INDIRECT("'DATA - økonomi'!AC"&amp;4+15*$A74+4*$A74+14),0)</f>
        <v>0</v>
      </c>
      <c r="AD74" s="42">
        <f ca="1">IF(Analyse!$E$3="X",INDIRECT("'DATA - økonomi'!AD"&amp;4+15*$A74+4*$A74+0),0)+IF(Analyse!$E$4="X",INDIRECT("'DATA - økonomi'!AD"&amp;4+15*$A74+4*$A74+1),0)+IF(Analyse!$E$104="X",INDIRECT("'DATA - økonomi'!AD"&amp;4+15*$A74+4*$A74+2),0)+IF(Analyse!$E$105="X",INDIRECT("'DATA - økonomi'!AD"&amp;4+15*$A74+4*$A74+3),0)+IF(Analyse!$E$106="X",INDIRECT("'DATA - økonomi'!AD"&amp;4+15*$A74+4*$A74+4),0)+IF(Analyse!$E$107="X",INDIRECT("'DATA - økonomi'!AD"&amp;4+15*$A74+4*$A74+5),0)+IF(Analyse!$E$108="X",INDIRECT("'DATA - økonomi'!AD"&amp;4+15*$A74+4*$A74+6),0)+IF(Analyse!$E$109="X",INDIRECT("'DATA - økonomi'!AD"&amp;4+15*$A74+4*$A74+7),0)+IF(Analyse!$E$110="X",INDIRECT("'DATA - økonomi'!AD"&amp;4+15*$A74+4*$A74+8),0)+IF(Analyse!$E$111="X",INDIRECT("'DATA - økonomi'!AD"&amp;4+15*$A74+4*$A74+9),0)+IF(Analyse!$E$112="X",INDIRECT("'DATA - økonomi'!AD"&amp;4+15*$A74+4*$A74+10),0)+IF(Analyse!$E$115="X",INDIRECT("'DATA - økonomi'!AD"&amp;4+15*$A74+4*$A74+11),0)+IF(Analyse!$E$116="X",INDIRECT("'DATA - økonomi'!AD"&amp;4+15*$A74+4*$A74+12),0)+IF(Analyse!$E$117="X",INDIRECT("'DATA - økonomi'!AD"&amp;4+15*$A74+4*$A74+13),0)+IF(Analyse!$E$129="X",INDIRECT("'DATA - økonomi'!AD"&amp;4+15*$A74+4*$A74+14),0)</f>
        <v>0</v>
      </c>
      <c r="AE74" s="42">
        <f ca="1">IF(Analyse!$E$3="X",INDIRECT("'DATA - økonomi'!AE"&amp;4+15*$A74+4*$A74+0),0)+IF(Analyse!$E$4="X",INDIRECT("'DATA - økonomi'!AE"&amp;4+15*$A74+4*$A74+1),0)+IF(Analyse!$E$104="X",INDIRECT("'DATA - økonomi'!AE"&amp;4+15*$A74+4*$A74+2),0)+IF(Analyse!$E$105="X",INDIRECT("'DATA - økonomi'!AE"&amp;4+15*$A74+4*$A74+3),0)+IF(Analyse!$E$106="X",INDIRECT("'DATA - økonomi'!AE"&amp;4+15*$A74+4*$A74+4),0)+IF(Analyse!$E$107="X",INDIRECT("'DATA - økonomi'!AE"&amp;4+15*$A74+4*$A74+5),0)+IF(Analyse!$E$108="X",INDIRECT("'DATA - økonomi'!AE"&amp;4+15*$A74+4*$A74+6),0)+IF(Analyse!$E$109="X",INDIRECT("'DATA - økonomi'!AE"&amp;4+15*$A74+4*$A74+7),0)+IF(Analyse!$E$110="X",INDIRECT("'DATA - økonomi'!AE"&amp;4+15*$A74+4*$A74+8),0)+IF(Analyse!$E$111="X",INDIRECT("'DATA - økonomi'!AE"&amp;4+15*$A74+4*$A74+9),0)+IF(Analyse!$E$112="X",INDIRECT("'DATA - økonomi'!AE"&amp;4+15*$A74+4*$A74+10),0)+IF(Analyse!$E$115="X",INDIRECT("'DATA - økonomi'!AE"&amp;4+15*$A74+4*$A74+11),0)+IF(Analyse!$E$116="X",INDIRECT("'DATA - økonomi'!AE"&amp;4+15*$A74+4*$A74+12),0)+IF(Analyse!$E$117="X",INDIRECT("'DATA - økonomi'!AE"&amp;4+15*$A74+4*$A74+13),0)+IF(Analyse!$E$129="X",INDIRECT("'DATA - økonomi'!AE"&amp;4+15*$A74+4*$A74+14),0)</f>
        <v>0</v>
      </c>
      <c r="AF74" s="42">
        <f ca="1">IF(Analyse!$E$3="X",INDIRECT("'DATA - økonomi'!AF"&amp;4+15*$A74+4*$A74+0),0)+IF(Analyse!$E$4="X",INDIRECT("'DATA - økonomi'!AF"&amp;4+15*$A74+4*$A74+1),0)+IF(Analyse!$E$104="X",INDIRECT("'DATA - økonomi'!AF"&amp;4+15*$A74+4*$A74+2),0)+IF(Analyse!$E$105="X",INDIRECT("'DATA - økonomi'!AF"&amp;4+15*$A74+4*$A74+3),0)+IF(Analyse!$E$106="X",INDIRECT("'DATA - økonomi'!AF"&amp;4+15*$A74+4*$A74+4),0)+IF(Analyse!$E$107="X",INDIRECT("'DATA - økonomi'!AF"&amp;4+15*$A74+4*$A74+5),0)+IF(Analyse!$E$108="X",INDIRECT("'DATA - økonomi'!AF"&amp;4+15*$A74+4*$A74+6),0)+IF(Analyse!$E$109="X",INDIRECT("'DATA - økonomi'!AF"&amp;4+15*$A74+4*$A74+7),0)+IF(Analyse!$E$110="X",INDIRECT("'DATA - økonomi'!AF"&amp;4+15*$A74+4*$A74+8),0)+IF(Analyse!$E$111="X",INDIRECT("'DATA - økonomi'!AF"&amp;4+15*$A74+4*$A74+9),0)+IF(Analyse!$E$112="X",INDIRECT("'DATA - økonomi'!AF"&amp;4+15*$A74+4*$A74+10),0)+IF(Analyse!$E$115="X",INDIRECT("'DATA - økonomi'!AF"&amp;4+15*$A74+4*$A74+11),0)+IF(Analyse!$E$116="X",INDIRECT("'DATA - økonomi'!AF"&amp;4+15*$A74+4*$A74+12),0)+IF(Analyse!$E$117="X",INDIRECT("'DATA - økonomi'!AF"&amp;4+15*$A74+4*$A74+13),0)+IF(Analyse!$E$129="X",INDIRECT("'DATA - økonomi'!AF"&amp;4+15*$A74+4*$A74+14),0)</f>
        <v>0</v>
      </c>
      <c r="AG74" s="42">
        <f ca="1">IF(Analyse!$E$3="X",INDIRECT("'DATA - økonomi'!AG"&amp;4+15*$A74+4*$A74+0),0)+IF(Analyse!$E$4="X",INDIRECT("'DATA - økonomi'!AG"&amp;4+15*$A74+4*$A74+1),0)+IF(Analyse!$E$104="X",INDIRECT("'DATA - økonomi'!AG"&amp;4+15*$A74+4*$A74+2),0)+IF(Analyse!$E$105="X",INDIRECT("'DATA - økonomi'!AG"&amp;4+15*$A74+4*$A74+3),0)+IF(Analyse!$E$106="X",INDIRECT("'DATA - økonomi'!AG"&amp;4+15*$A74+4*$A74+4),0)+IF(Analyse!$E$107="X",INDIRECT("'DATA - økonomi'!AG"&amp;4+15*$A74+4*$A74+5),0)+IF(Analyse!$E$108="X",INDIRECT("'DATA - økonomi'!AG"&amp;4+15*$A74+4*$A74+6),0)+IF(Analyse!$E$109="X",INDIRECT("'DATA - økonomi'!AG"&amp;4+15*$A74+4*$A74+7),0)+IF(Analyse!$E$110="X",INDIRECT("'DATA - økonomi'!AG"&amp;4+15*$A74+4*$A74+8),0)+IF(Analyse!$E$111="X",INDIRECT("'DATA - økonomi'!AG"&amp;4+15*$A74+4*$A74+9),0)+IF(Analyse!$E$112="X",INDIRECT("'DATA - økonomi'!AG"&amp;4+15*$A74+4*$A74+10),0)+IF(Analyse!$E$115="X",INDIRECT("'DATA - økonomi'!AG"&amp;4+15*$A74+4*$A74+11),0)+IF(Analyse!$E$116="X",INDIRECT("'DATA - økonomi'!AG"&amp;4+15*$A74+4*$A74+12),0)+IF(Analyse!$E$117="X",INDIRECT("'DATA - økonomi'!AG"&amp;4+15*$A74+4*$A74+13),0)+IF(Analyse!$E$129="X",INDIRECT("'DATA - økonomi'!AG"&amp;4+15*$A74+4*$A74+14),0)</f>
        <v>0</v>
      </c>
      <c r="AH74" s="42">
        <f ca="1">IF(Analyse!$E$3="X",INDIRECT("'DATA - økonomi'!AH"&amp;4+15*$A74+4*$A74+0),0)+IF(Analyse!$E$4="X",INDIRECT("'DATA - økonomi'!AH"&amp;4+15*$A74+4*$A74+1),0)+IF(Analyse!$E$104="X",INDIRECT("'DATA - økonomi'!AH"&amp;4+15*$A74+4*$A74+2),0)+IF(Analyse!$E$105="X",INDIRECT("'DATA - økonomi'!AH"&amp;4+15*$A74+4*$A74+3),0)+IF(Analyse!$E$106="X",INDIRECT("'DATA - økonomi'!AH"&amp;4+15*$A74+4*$A74+4),0)+IF(Analyse!$E$107="X",INDIRECT("'DATA - økonomi'!AH"&amp;4+15*$A74+4*$A74+5),0)+IF(Analyse!$E$108="X",INDIRECT("'DATA - økonomi'!AH"&amp;4+15*$A74+4*$A74+6),0)+IF(Analyse!$E$109="X",INDIRECT("'DATA - økonomi'!AH"&amp;4+15*$A74+4*$A74+7),0)+IF(Analyse!$E$110="X",INDIRECT("'DATA - økonomi'!AH"&amp;4+15*$A74+4*$A74+8),0)+IF(Analyse!$E$111="X",INDIRECT("'DATA - økonomi'!AH"&amp;4+15*$A74+4*$A74+9),0)+IF(Analyse!$E$112="X",INDIRECT("'DATA - økonomi'!AH"&amp;4+15*$A74+4*$A74+10),0)+IF(Analyse!$E$115="X",INDIRECT("'DATA - økonomi'!AH"&amp;4+15*$A74+4*$A74+11),0)+IF(Analyse!$E$116="X",INDIRECT("'DATA - økonomi'!AH"&amp;4+15*$A74+4*$A74+12),0)+IF(Analyse!$E$117="X",INDIRECT("'DATA - økonomi'!AH"&amp;4+15*$A74+4*$A74+13),0)+IF(Analyse!$E$129="X",INDIRECT("'DATA - økonomi'!AH"&amp;4+15*$A74+4*$A74+14),0)</f>
        <v>0</v>
      </c>
      <c r="AI74" s="42">
        <f ca="1">IF(Analyse!$E$3="X",INDIRECT("'DATA - økonomi'!AI"&amp;4+15*$A74+4*$A74+0),0)+IF(Analyse!$E$4="X",INDIRECT("'DATA - økonomi'!AI"&amp;4+15*$A74+4*$A74+1),0)+IF(Analyse!$E$104="X",INDIRECT("'DATA - økonomi'!AI"&amp;4+15*$A74+4*$A74+2),0)+IF(Analyse!$E$105="X",INDIRECT("'DATA - økonomi'!AI"&amp;4+15*$A74+4*$A74+3),0)+IF(Analyse!$E$106="X",INDIRECT("'DATA - økonomi'!AI"&amp;4+15*$A74+4*$A74+4),0)+IF(Analyse!$E$107="X",INDIRECT("'DATA - økonomi'!AI"&amp;4+15*$A74+4*$A74+5),0)+IF(Analyse!$E$108="X",INDIRECT("'DATA - økonomi'!AI"&amp;4+15*$A74+4*$A74+6),0)+IF(Analyse!$E$109="X",INDIRECT("'DATA - økonomi'!AI"&amp;4+15*$A74+4*$A74+7),0)+IF(Analyse!$E$110="X",INDIRECT("'DATA - økonomi'!AI"&amp;4+15*$A74+4*$A74+8),0)+IF(Analyse!$E$111="X",INDIRECT("'DATA - økonomi'!AI"&amp;4+15*$A74+4*$A74+9),0)+IF(Analyse!$E$112="X",INDIRECT("'DATA - økonomi'!AI"&amp;4+15*$A74+4*$A74+10),0)+IF(Analyse!$E$115="X",INDIRECT("'DATA - økonomi'!AI"&amp;4+15*$A74+4*$A74+11),0)+IF(Analyse!$E$116="X",INDIRECT("'DATA - økonomi'!AI"&amp;4+15*$A74+4*$A74+12),0)+IF(Analyse!$E$117="X",INDIRECT("'DATA - økonomi'!AI"&amp;4+15*$A74+4*$A74+13),0)+IF(Analyse!$E$129="X",INDIRECT("'DATA - økonomi'!AI"&amp;4+15*$A74+4*$A74+14),0)</f>
        <v>0</v>
      </c>
      <c r="AJ74" s="42">
        <f ca="1">IF(Analyse!$E$3="X",INDIRECT("'DATA - økonomi'!AJ"&amp;4+15*$A74+4*$A74+0),0)+IF(Analyse!$E$4="X",INDIRECT("'DATA - økonomi'!AJ"&amp;4+15*$A74+4*$A74+1),0)+IF(Analyse!$E$104="X",INDIRECT("'DATA - økonomi'!AJ"&amp;4+15*$A74+4*$A74+2),0)+IF(Analyse!$E$105="X",INDIRECT("'DATA - økonomi'!AJ"&amp;4+15*$A74+4*$A74+3),0)+IF(Analyse!$E$106="X",INDIRECT("'DATA - økonomi'!AJ"&amp;4+15*$A74+4*$A74+4),0)+IF(Analyse!$E$107="X",INDIRECT("'DATA - økonomi'!AJ"&amp;4+15*$A74+4*$A74+5),0)+IF(Analyse!$E$108="X",INDIRECT("'DATA - økonomi'!AJ"&amp;4+15*$A74+4*$A74+6),0)+IF(Analyse!$E$109="X",INDIRECT("'DATA - økonomi'!AJ"&amp;4+15*$A74+4*$A74+7),0)+IF(Analyse!$E$110="X",INDIRECT("'DATA - økonomi'!AJ"&amp;4+15*$A74+4*$A74+8),0)+IF(Analyse!$E$111="X",INDIRECT("'DATA - økonomi'!AJ"&amp;4+15*$A74+4*$A74+9),0)+IF(Analyse!$E$112="X",INDIRECT("'DATA - økonomi'!AJ"&amp;4+15*$A74+4*$A74+10),0)+IF(Analyse!$E$115="X",INDIRECT("'DATA - økonomi'!AJ"&amp;4+15*$A74+4*$A74+11),0)+IF(Analyse!$E$116="X",INDIRECT("'DATA - økonomi'!AJ"&amp;4+15*$A74+4*$A74+12),0)+IF(Analyse!$E$117="X",INDIRECT("'DATA - økonomi'!AJ"&amp;4+15*$A74+4*$A74+13),0)+IF(Analyse!$E$129="X",INDIRECT("'DATA - økonomi'!AJ"&amp;4+15*$A74+4*$A74+14),0)</f>
        <v>0</v>
      </c>
      <c r="AK74" s="42">
        <f ca="1">IF(Analyse!$E$3="X",INDIRECT("'DATA - økonomi'!AK"&amp;4+15*$A74+4*$A74+0),0)+IF(Analyse!$E$4="X",INDIRECT("'DATA - økonomi'!AK"&amp;4+15*$A74+4*$A74+1),0)+IF(Analyse!$E$104="X",INDIRECT("'DATA - økonomi'!AK"&amp;4+15*$A74+4*$A74+2),0)+IF(Analyse!$E$105="X",INDIRECT("'DATA - økonomi'!AK"&amp;4+15*$A74+4*$A74+3),0)+IF(Analyse!$E$106="X",INDIRECT("'DATA - økonomi'!AK"&amp;4+15*$A74+4*$A74+4),0)+IF(Analyse!$E$107="X",INDIRECT("'DATA - økonomi'!AK"&amp;4+15*$A74+4*$A74+5),0)+IF(Analyse!$E$108="X",INDIRECT("'DATA - økonomi'!AK"&amp;4+15*$A74+4*$A74+6),0)+IF(Analyse!$E$109="X",INDIRECT("'DATA - økonomi'!AK"&amp;4+15*$A74+4*$A74+7),0)+IF(Analyse!$E$110="X",INDIRECT("'DATA - økonomi'!AK"&amp;4+15*$A74+4*$A74+8),0)+IF(Analyse!$E$111="X",INDIRECT("'DATA - økonomi'!AK"&amp;4+15*$A74+4*$A74+9),0)+IF(Analyse!$E$112="X",INDIRECT("'DATA - økonomi'!AK"&amp;4+15*$A74+4*$A74+10),0)+IF(Analyse!$E$115="X",INDIRECT("'DATA - økonomi'!AK"&amp;4+15*$A74+4*$A74+11),0)+IF(Analyse!$E$116="X",INDIRECT("'DATA - økonomi'!AK"&amp;4+15*$A74+4*$A74+12),0)+IF(Analyse!$E$117="X",INDIRECT("'DATA - økonomi'!AK"&amp;4+15*$A74+4*$A74+13),0)+IF(Analyse!$E$129="X",INDIRECT("'DATA - økonomi'!AK"&amp;4+15*$A74+4*$A74+14),0)</f>
        <v>0</v>
      </c>
      <c r="AL74" s="42">
        <f ca="1">IF(Analyse!$E$3="X",INDIRECT("'DATA - økonomi'!AL"&amp;4+15*$A74+4*$A74+0),0)+IF(Analyse!$E$4="X",INDIRECT("'DATA - økonomi'!AL"&amp;4+15*$A74+4*$A74+1),0)+IF(Analyse!$E$104="X",INDIRECT("'DATA - økonomi'!AL"&amp;4+15*$A74+4*$A74+2),0)+IF(Analyse!$E$105="X",INDIRECT("'DATA - økonomi'!AL"&amp;4+15*$A74+4*$A74+3),0)+IF(Analyse!$E$106="X",INDIRECT("'DATA - økonomi'!AL"&amp;4+15*$A74+4*$A74+4),0)+IF(Analyse!$E$107="X",INDIRECT("'DATA - økonomi'!AL"&amp;4+15*$A74+4*$A74+5),0)+IF(Analyse!$E$108="X",INDIRECT("'DATA - økonomi'!AL"&amp;4+15*$A74+4*$A74+6),0)+IF(Analyse!$E$109="X",INDIRECT("'DATA - økonomi'!AL"&amp;4+15*$A74+4*$A74+7),0)+IF(Analyse!$E$110="X",INDIRECT("'DATA - økonomi'!AL"&amp;4+15*$A74+4*$A74+8),0)+IF(Analyse!$E$111="X",INDIRECT("'DATA - økonomi'!AL"&amp;4+15*$A74+4*$A74+9),0)+IF(Analyse!$E$112="X",INDIRECT("'DATA - økonomi'!AL"&amp;4+15*$A74+4*$A74+10),0)+IF(Analyse!$E$115="X",INDIRECT("'DATA - økonomi'!AL"&amp;4+15*$A74+4*$A74+11),0)+IF(Analyse!$E$116="X",INDIRECT("'DATA - økonomi'!AL"&amp;4+15*$A74+4*$A74+12),0)+IF(Analyse!$E$117="X",INDIRECT("'DATA - økonomi'!AL"&amp;4+15*$A74+4*$A74+13),0)+IF(Analyse!$E$129="X",INDIRECT("'DATA - økonomi'!AL"&amp;4+15*$A74+4*$A74+14),0)</f>
        <v>0</v>
      </c>
      <c r="AM74" s="36"/>
      <c r="AN74" s="41" t="s">
        <v>82</v>
      </c>
      <c r="AO74" s="42">
        <f t="shared" ca="1" si="20"/>
        <v>52555.465999999993</v>
      </c>
      <c r="AP74" s="42">
        <f t="shared" ca="1" si="21"/>
        <v>52636.875</v>
      </c>
      <c r="AQ74" s="42">
        <f t="shared" ca="1" si="22"/>
        <v>52555.465999999993</v>
      </c>
      <c r="AR74" s="42">
        <f t="shared" ca="1" si="23"/>
        <v>52636.875</v>
      </c>
      <c r="AS74" s="42">
        <f t="shared" ca="1" si="24"/>
        <v>52971.197999999997</v>
      </c>
      <c r="AT74" s="42">
        <f t="shared" ca="1" si="25"/>
        <v>53620.754000000001</v>
      </c>
      <c r="AU74" s="42">
        <f t="shared" ca="1" si="26"/>
        <v>53862.285000000003</v>
      </c>
      <c r="AV74" s="42">
        <f t="shared" ca="1" si="27"/>
        <v>53914.694000000003</v>
      </c>
      <c r="AW74" s="42">
        <f t="shared" ca="1" si="28"/>
        <v>53947.432000000001</v>
      </c>
      <c r="AX74" s="42">
        <f t="shared" ca="1" si="29"/>
        <v>54067.11</v>
      </c>
      <c r="AY74" s="36"/>
    </row>
    <row r="75" spans="1:51" x14ac:dyDescent="0.25">
      <c r="A75" s="38">
        <v>71</v>
      </c>
      <c r="B75" s="41" t="s">
        <v>83</v>
      </c>
      <c r="C75" s="42">
        <f ca="1">IF(Analyse!$E$3="X",INDIRECT("'DATA - økonomi'!C"&amp;4+15*$A75+4*$A75+0),0)+IF(Analyse!$E$4="X",INDIRECT("'DATA - økonomi'!C"&amp;4+15*$A75+4*$A75+1),0)+IF(Analyse!$E$104="X",INDIRECT("'DATA - økonomi'!C"&amp;4+15*$A75+4*$A75+2),0)+IF(Analyse!$E$105="X",INDIRECT("'DATA - økonomi'!C"&amp;4+15*$A75+4*$A75+3),0)+IF(Analyse!$E$106="X",INDIRECT("'DATA - økonomi'!C"&amp;4+15*$A75+4*$A75+4),0)+IF(Analyse!$E$107="X",INDIRECT("'DATA - økonomi'!C"&amp;4+15*$A75+4*$A75+5),0)+IF(Analyse!$E$108="X",INDIRECT("'DATA - økonomi'!C"&amp;4+15*$A75+4*$A75+6),0)+IF(Analyse!$E$109="X",INDIRECT("'DATA - økonomi'!C"&amp;4+15*$A75+4*$A75+7),0)+IF(Analyse!$E$110="X",INDIRECT("'DATA - økonomi'!C"&amp;4+15*$A75+4*$A75+8),0)+IF(Analyse!$E$111="X",INDIRECT("'DATA - økonomi'!C"&amp;4+15*$A75+4*$A75+9),0)+IF(Analyse!$E$112="X",INDIRECT("'DATA - økonomi'!C"&amp;4+15*$A75+4*$A75+10),0)+IF(Analyse!$E$115="X",INDIRECT("'DATA - økonomi'!C"&amp;4+15*$A75+4*$A75+11),0)+IF(Analyse!$E$116="X",INDIRECT("'DATA - økonomi'!C"&amp;4+15*$A75+4*$A75+12),0)+IF(Analyse!$E$117="X",INDIRECT("'DATA - økonomi'!C"&amp;4+15*$A75+4*$A75+13),0)+IF(Analyse!$E$129="X",INDIRECT("'DATA - økonomi'!C"&amp;4+15*$A75+4*$A75+14),0)</f>
        <v>0</v>
      </c>
      <c r="D75" s="42">
        <f ca="1">IF(Analyse!$E$3="X",INDIRECT("'DATA - økonomi'!D"&amp;4+15*$A75+4*$A75+0),0)+IF(Analyse!$E$4="X",INDIRECT("'DATA - økonomi'!D"&amp;4+15*$A75+4*$A75+1),0)+IF(Analyse!$E$104="X",INDIRECT("'DATA - økonomi'!D"&amp;4+15*$A75+4*$A75+2),0)+IF(Analyse!$E$105="X",INDIRECT("'DATA - økonomi'!D"&amp;4+15*$A75+4*$A75+3),0)+IF(Analyse!$E$106="X",INDIRECT("'DATA - økonomi'!D"&amp;4+15*$A75+4*$A75+4),0)+IF(Analyse!$E$107="X",INDIRECT("'DATA - økonomi'!D"&amp;4+15*$A75+4*$A75+5),0)+IF(Analyse!$E$108="X",INDIRECT("'DATA - økonomi'!D"&amp;4+15*$A75+4*$A75+6),0)+IF(Analyse!$E$109="X",INDIRECT("'DATA - økonomi'!D"&amp;4+15*$A75+4*$A75+7),0)+IF(Analyse!$E$110="X",INDIRECT("'DATA - økonomi'!D"&amp;4+15*$A75+4*$A75+8),0)+IF(Analyse!$E$111="X",INDIRECT("'DATA - økonomi'!D"&amp;4+15*$A75+4*$A75+9),0)+IF(Analyse!$E$112="X",INDIRECT("'DATA - økonomi'!D"&amp;4+15*$A75+4*$A75+10),0)+IF(Analyse!$E$115="X",INDIRECT("'DATA - økonomi'!D"&amp;4+15*$A75+4*$A75+11),0)+IF(Analyse!$E$116="X",INDIRECT("'DATA - økonomi'!D"&amp;4+15*$A75+4*$A75+12),0)+IF(Analyse!$E$117="X",INDIRECT("'DATA - økonomi'!D"&amp;4+15*$A75+4*$A75+13),0)+IF(Analyse!$E$129="X",INDIRECT("'DATA - økonomi'!D"&amp;4+15*$A75+4*$A75+14),0)</f>
        <v>0</v>
      </c>
      <c r="E75" s="42">
        <f ca="1">IF(Analyse!$E$3="X",INDIRECT("'DATA - økonomi'!E"&amp;4+15*$A75+4*$A75+0),0)+IF(Analyse!$E$4="X",INDIRECT("'DATA - økonomi'!E"&amp;4+15*$A75+4*$A75+1),0)+IF(Analyse!$E$104="X",INDIRECT("'DATA - økonomi'!E"&amp;4+15*$A75+4*$A75+2),0)+IF(Analyse!$E$105="X",INDIRECT("'DATA - økonomi'!E"&amp;4+15*$A75+4*$A75+3),0)+IF(Analyse!$E$106="X",INDIRECT("'DATA - økonomi'!E"&amp;4+15*$A75+4*$A75+4),0)+IF(Analyse!$E$107="X",INDIRECT("'DATA - økonomi'!E"&amp;4+15*$A75+4*$A75+5),0)+IF(Analyse!$E$108="X",INDIRECT("'DATA - økonomi'!E"&amp;4+15*$A75+4*$A75+6),0)+IF(Analyse!$E$109="X",INDIRECT("'DATA - økonomi'!E"&amp;4+15*$A75+4*$A75+7),0)+IF(Analyse!$E$110="X",INDIRECT("'DATA - økonomi'!E"&amp;4+15*$A75+4*$A75+8),0)+IF(Analyse!$E$111="X",INDIRECT("'DATA - økonomi'!E"&amp;4+15*$A75+4*$A75+9),0)+IF(Analyse!$E$112="X",INDIRECT("'DATA - økonomi'!E"&amp;4+15*$A75+4*$A75+10),0)+IF(Analyse!$E$115="X",INDIRECT("'DATA - økonomi'!E"&amp;4+15*$A75+4*$A75+11),0)+IF(Analyse!$E$116="X",INDIRECT("'DATA - økonomi'!E"&amp;4+15*$A75+4*$A75+12),0)+IF(Analyse!$E$117="X",INDIRECT("'DATA - økonomi'!E"&amp;4+15*$A75+4*$A75+13),0)+IF(Analyse!$E$129="X",INDIRECT("'DATA - økonomi'!E"&amp;4+15*$A75+4*$A75+14),0)</f>
        <v>0</v>
      </c>
      <c r="F75" s="42">
        <f ca="1">IF(Analyse!$E$3="X",INDIRECT("'DATA - økonomi'!F"&amp;4+15*$A75+4*$A75+0),0)+IF(Analyse!$E$4="X",INDIRECT("'DATA - økonomi'!F"&amp;4+15*$A75+4*$A75+1),0)+IF(Analyse!$E$104="X",INDIRECT("'DATA - økonomi'!F"&amp;4+15*$A75+4*$A75+2),0)+IF(Analyse!$E$105="X",INDIRECT("'DATA - økonomi'!F"&amp;4+15*$A75+4*$A75+3),0)+IF(Analyse!$E$106="X",INDIRECT("'DATA - økonomi'!F"&amp;4+15*$A75+4*$A75+4),0)+IF(Analyse!$E$107="X",INDIRECT("'DATA - økonomi'!F"&amp;4+15*$A75+4*$A75+5),0)+IF(Analyse!$E$108="X",INDIRECT("'DATA - økonomi'!F"&amp;4+15*$A75+4*$A75+6),0)+IF(Analyse!$E$109="X",INDIRECT("'DATA - økonomi'!F"&amp;4+15*$A75+4*$A75+7),0)+IF(Analyse!$E$110="X",INDIRECT("'DATA - økonomi'!F"&amp;4+15*$A75+4*$A75+8),0)+IF(Analyse!$E$111="X",INDIRECT("'DATA - økonomi'!F"&amp;4+15*$A75+4*$A75+9),0)+IF(Analyse!$E$112="X",INDIRECT("'DATA - økonomi'!F"&amp;4+15*$A75+4*$A75+10),0)+IF(Analyse!$E$115="X",INDIRECT("'DATA - økonomi'!F"&amp;4+15*$A75+4*$A75+11),0)+IF(Analyse!$E$116="X",INDIRECT("'DATA - økonomi'!F"&amp;4+15*$A75+4*$A75+12),0)+IF(Analyse!$E$117="X",INDIRECT("'DATA - økonomi'!F"&amp;4+15*$A75+4*$A75+13),0)+IF(Analyse!$E$129="X",INDIRECT("'DATA - økonomi'!F"&amp;4+15*$A75+4*$A75+14),0)</f>
        <v>0</v>
      </c>
      <c r="G75" s="42">
        <f ca="1">IF(Analyse!$E$3="X",INDIRECT("'DATA - økonomi'!G"&amp;4+15*$A75+4*$A75+0),0)+IF(Analyse!$E$4="X",INDIRECT("'DATA - økonomi'!G"&amp;4+15*$A75+4*$A75+1),0)+IF(Analyse!$E$104="X",INDIRECT("'DATA - økonomi'!G"&amp;4+15*$A75+4*$A75+2),0)+IF(Analyse!$E$105="X",INDIRECT("'DATA - økonomi'!G"&amp;4+15*$A75+4*$A75+3),0)+IF(Analyse!$E$106="X",INDIRECT("'DATA - økonomi'!G"&amp;4+15*$A75+4*$A75+4),0)+IF(Analyse!$E$107="X",INDIRECT("'DATA - økonomi'!G"&amp;4+15*$A75+4*$A75+5),0)+IF(Analyse!$E$108="X",INDIRECT("'DATA - økonomi'!G"&amp;4+15*$A75+4*$A75+6),0)+IF(Analyse!$E$109="X",INDIRECT("'DATA - økonomi'!G"&amp;4+15*$A75+4*$A75+7),0)+IF(Analyse!$E$110="X",INDIRECT("'DATA - økonomi'!G"&amp;4+15*$A75+4*$A75+8),0)+IF(Analyse!$E$111="X",INDIRECT("'DATA - økonomi'!G"&amp;4+15*$A75+4*$A75+9),0)+IF(Analyse!$E$112="X",INDIRECT("'DATA - økonomi'!G"&amp;4+15*$A75+4*$A75+10),0)+IF(Analyse!$E$115="X",INDIRECT("'DATA - økonomi'!G"&amp;4+15*$A75+4*$A75+11),0)+IF(Analyse!$E$116="X",INDIRECT("'DATA - økonomi'!G"&amp;4+15*$A75+4*$A75+12),0)+IF(Analyse!$E$117="X",INDIRECT("'DATA - økonomi'!G"&amp;4+15*$A75+4*$A75+13),0)+IF(Analyse!$E$129="X",INDIRECT("'DATA - økonomi'!G"&amp;4+15*$A75+4*$A75+14),0)</f>
        <v>0</v>
      </c>
      <c r="H75" s="42">
        <f ca="1">IF(Analyse!$E$3="X",INDIRECT("'DATA - økonomi'!H"&amp;4+15*$A75+4*$A75+0),0)+IF(Analyse!$E$4="X",INDIRECT("'DATA - økonomi'!H"&amp;4+15*$A75+4*$A75+1),0)+IF(Analyse!$E$104="X",INDIRECT("'DATA - økonomi'!H"&amp;4+15*$A75+4*$A75+2),0)+IF(Analyse!$E$105="X",INDIRECT("'DATA - økonomi'!H"&amp;4+15*$A75+4*$A75+3),0)+IF(Analyse!$E$106="X",INDIRECT("'DATA - økonomi'!H"&amp;4+15*$A75+4*$A75+4),0)+IF(Analyse!$E$107="X",INDIRECT("'DATA - økonomi'!H"&amp;4+15*$A75+4*$A75+5),0)+IF(Analyse!$E$108="X",INDIRECT("'DATA - økonomi'!H"&amp;4+15*$A75+4*$A75+6),0)+IF(Analyse!$E$109="X",INDIRECT("'DATA - økonomi'!H"&amp;4+15*$A75+4*$A75+7),0)+IF(Analyse!$E$110="X",INDIRECT("'DATA - økonomi'!H"&amp;4+15*$A75+4*$A75+8),0)+IF(Analyse!$E$111="X",INDIRECT("'DATA - økonomi'!H"&amp;4+15*$A75+4*$A75+9),0)+IF(Analyse!$E$112="X",INDIRECT("'DATA - økonomi'!H"&amp;4+15*$A75+4*$A75+10),0)+IF(Analyse!$E$115="X",INDIRECT("'DATA - økonomi'!H"&amp;4+15*$A75+4*$A75+11),0)+IF(Analyse!$E$116="X",INDIRECT("'DATA - økonomi'!H"&amp;4+15*$A75+4*$A75+12),0)+IF(Analyse!$E$117="X",INDIRECT("'DATA - økonomi'!H"&amp;4+15*$A75+4*$A75+13),0)+IF(Analyse!$E$129="X",INDIRECT("'DATA - økonomi'!H"&amp;4+15*$A75+4*$A75+14),0)</f>
        <v>0</v>
      </c>
      <c r="I75" s="42">
        <f ca="1">IF(Analyse!$E$3="X",INDIRECT("'DATA - økonomi'!I"&amp;4+15*$A75+4*$A75+0),0)+IF(Analyse!$E$4="X",INDIRECT("'DATA - økonomi'!I"&amp;4+15*$A75+4*$A75+1),0)+IF(Analyse!$E$104="X",INDIRECT("'DATA - økonomi'!I"&amp;4+15*$A75+4*$A75+2),0)+IF(Analyse!$E$105="X",INDIRECT("'DATA - økonomi'!I"&amp;4+15*$A75+4*$A75+3),0)+IF(Analyse!$E$106="X",INDIRECT("'DATA - økonomi'!I"&amp;4+15*$A75+4*$A75+4),0)+IF(Analyse!$E$107="X",INDIRECT("'DATA - økonomi'!I"&amp;4+15*$A75+4*$A75+5),0)+IF(Analyse!$E$108="X",INDIRECT("'DATA - økonomi'!I"&amp;4+15*$A75+4*$A75+6),0)+IF(Analyse!$E$109="X",INDIRECT("'DATA - økonomi'!I"&amp;4+15*$A75+4*$A75+7),0)+IF(Analyse!$E$110="X",INDIRECT("'DATA - økonomi'!I"&amp;4+15*$A75+4*$A75+8),0)+IF(Analyse!$E$111="X",INDIRECT("'DATA - økonomi'!I"&amp;4+15*$A75+4*$A75+9),0)+IF(Analyse!$E$112="X",INDIRECT("'DATA - økonomi'!I"&amp;4+15*$A75+4*$A75+10),0)+IF(Analyse!$E$115="X",INDIRECT("'DATA - økonomi'!I"&amp;4+15*$A75+4*$A75+11),0)+IF(Analyse!$E$116="X",INDIRECT("'DATA - økonomi'!I"&amp;4+15*$A75+4*$A75+12),0)+IF(Analyse!$E$117="X",INDIRECT("'DATA - økonomi'!I"&amp;4+15*$A75+4*$A75+13),0)+IF(Analyse!$E$129="X",INDIRECT("'DATA - økonomi'!I"&amp;4+15*$A75+4*$A75+14),0)</f>
        <v>0</v>
      </c>
      <c r="J75" s="42">
        <f ca="1">IF(Analyse!$E$3="X",INDIRECT("'DATA - økonomi'!J"&amp;4+15*$A75+4*$A75+0),0)+IF(Analyse!$E$4="X",INDIRECT("'DATA - økonomi'!J"&amp;4+15*$A75+4*$A75+1),0)+IF(Analyse!$E$104="X",INDIRECT("'DATA - økonomi'!J"&amp;4+15*$A75+4*$A75+2),0)+IF(Analyse!$E$105="X",INDIRECT("'DATA - økonomi'!J"&amp;4+15*$A75+4*$A75+3),0)+IF(Analyse!$E$106="X",INDIRECT("'DATA - økonomi'!J"&amp;4+15*$A75+4*$A75+4),0)+IF(Analyse!$E$107="X",INDIRECT("'DATA - økonomi'!J"&amp;4+15*$A75+4*$A75+5),0)+IF(Analyse!$E$108="X",INDIRECT("'DATA - økonomi'!J"&amp;4+15*$A75+4*$A75+6),0)+IF(Analyse!$E$109="X",INDIRECT("'DATA - økonomi'!J"&amp;4+15*$A75+4*$A75+7),0)+IF(Analyse!$E$110="X",INDIRECT("'DATA - økonomi'!J"&amp;4+15*$A75+4*$A75+8),0)+IF(Analyse!$E$111="X",INDIRECT("'DATA - økonomi'!J"&amp;4+15*$A75+4*$A75+9),0)+IF(Analyse!$E$112="X",INDIRECT("'DATA - økonomi'!J"&amp;4+15*$A75+4*$A75+10),0)+IF(Analyse!$E$115="X",INDIRECT("'DATA - økonomi'!J"&amp;4+15*$A75+4*$A75+11),0)+IF(Analyse!$E$116="X",INDIRECT("'DATA - økonomi'!J"&amp;4+15*$A75+4*$A75+12),0)+IF(Analyse!$E$117="X",INDIRECT("'DATA - økonomi'!J"&amp;4+15*$A75+4*$A75+13),0)+IF(Analyse!$E$129="X",INDIRECT("'DATA - økonomi'!J"&amp;4+15*$A75+4*$A75+14),0)</f>
        <v>0</v>
      </c>
      <c r="K75" s="42">
        <f ca="1">IF(Analyse!$E$3="X",INDIRECT("'DATA - økonomi'!K"&amp;4+15*$A75+4*$A75+0),0)+IF(Analyse!$E$4="X",INDIRECT("'DATA - økonomi'!K"&amp;4+15*$A75+4*$A75+1),0)+IF(Analyse!$E$104="X",INDIRECT("'DATA - økonomi'!K"&amp;4+15*$A75+4*$A75+2),0)+IF(Analyse!$E$105="X",INDIRECT("'DATA - økonomi'!K"&amp;4+15*$A75+4*$A75+3),0)+IF(Analyse!$E$106="X",INDIRECT("'DATA - økonomi'!K"&amp;4+15*$A75+4*$A75+4),0)+IF(Analyse!$E$107="X",INDIRECT("'DATA - økonomi'!K"&amp;4+15*$A75+4*$A75+5),0)+IF(Analyse!$E$108="X",INDIRECT("'DATA - økonomi'!K"&amp;4+15*$A75+4*$A75+6),0)+IF(Analyse!$E$109="X",INDIRECT("'DATA - økonomi'!K"&amp;4+15*$A75+4*$A75+7),0)+IF(Analyse!$E$110="X",INDIRECT("'DATA - økonomi'!K"&amp;4+15*$A75+4*$A75+8),0)+IF(Analyse!$E$111="X",INDIRECT("'DATA - økonomi'!K"&amp;4+15*$A75+4*$A75+9),0)+IF(Analyse!$E$112="X",INDIRECT("'DATA - økonomi'!K"&amp;4+15*$A75+4*$A75+10),0)+IF(Analyse!$E$115="X",INDIRECT("'DATA - økonomi'!K"&amp;4+15*$A75+4*$A75+11),0)+IF(Analyse!$E$116="X",INDIRECT("'DATA - økonomi'!K"&amp;4+15*$A75+4*$A75+12),0)+IF(Analyse!$E$117="X",INDIRECT("'DATA - økonomi'!K"&amp;4+15*$A75+4*$A75+13),0)+IF(Analyse!$E$129="X",INDIRECT("'DATA - økonomi'!K"&amp;4+15*$A75+4*$A75+14),0)</f>
        <v>0</v>
      </c>
      <c r="L75" s="42">
        <f ca="1">IF(Analyse!$E$3="X",INDIRECT("'DATA - økonomi'!L"&amp;4+15*$A75+4*$A75+0),0)+IF(Analyse!$E$4="X",INDIRECT("'DATA - økonomi'!L"&amp;4+15*$A75+4*$A75+1),0)+IF(Analyse!$E$104="X",INDIRECT("'DATA - økonomi'!L"&amp;4+15*$A75+4*$A75+2),0)+IF(Analyse!$E$105="X",INDIRECT("'DATA - økonomi'!L"&amp;4+15*$A75+4*$A75+3),0)+IF(Analyse!$E$106="X",INDIRECT("'DATA - økonomi'!L"&amp;4+15*$A75+4*$A75+4),0)+IF(Analyse!$E$107="X",INDIRECT("'DATA - økonomi'!L"&amp;4+15*$A75+4*$A75+5),0)+IF(Analyse!$E$108="X",INDIRECT("'DATA - økonomi'!L"&amp;4+15*$A75+4*$A75+6),0)+IF(Analyse!$E$109="X",INDIRECT("'DATA - økonomi'!L"&amp;4+15*$A75+4*$A75+7),0)+IF(Analyse!$E$110="X",INDIRECT("'DATA - økonomi'!L"&amp;4+15*$A75+4*$A75+8),0)+IF(Analyse!$E$111="X",INDIRECT("'DATA - økonomi'!L"&amp;4+15*$A75+4*$A75+9),0)+IF(Analyse!$E$112="X",INDIRECT("'DATA - økonomi'!L"&amp;4+15*$A75+4*$A75+10),0)+IF(Analyse!$E$115="X",INDIRECT("'DATA - økonomi'!L"&amp;4+15*$A75+4*$A75+11),0)+IF(Analyse!$E$116="X",INDIRECT("'DATA - økonomi'!L"&amp;4+15*$A75+4*$A75+12),0)+IF(Analyse!$E$117="X",INDIRECT("'DATA - økonomi'!L"&amp;4+15*$A75+4*$A75+13),0)+IF(Analyse!$E$129="X",INDIRECT("'DATA - økonomi'!L"&amp;4+15*$A75+4*$A75+14),0)</f>
        <v>0</v>
      </c>
      <c r="M75" s="42">
        <f ca="1">IF(Analyse!$E$3="X",INDIRECT("'DATA - økonomi'!M"&amp;4+15*$A75+4*$A75+0),0)+IF(Analyse!$E$4="X",INDIRECT("'DATA - økonomi'!M"&amp;4+15*$A75+4*$A75+1),0)+IF(Analyse!$E$104="X",INDIRECT("'DATA - økonomi'!M"&amp;4+15*$A75+4*$A75+2),0)+IF(Analyse!$E$105="X",INDIRECT("'DATA - økonomi'!M"&amp;4+15*$A75+4*$A75+3),0)+IF(Analyse!$E$106="X",INDIRECT("'DATA - økonomi'!M"&amp;4+15*$A75+4*$A75+4),0)+IF(Analyse!$E$107="X",INDIRECT("'DATA - økonomi'!M"&amp;4+15*$A75+4*$A75+5),0)+IF(Analyse!$E$108="X",INDIRECT("'DATA - økonomi'!M"&amp;4+15*$A75+4*$A75+6),0)+IF(Analyse!$E$109="X",INDIRECT("'DATA - økonomi'!M"&amp;4+15*$A75+4*$A75+7),0)+IF(Analyse!$E$110="X",INDIRECT("'DATA - økonomi'!M"&amp;4+15*$A75+4*$A75+8),0)+IF(Analyse!$E$111="X",INDIRECT("'DATA - økonomi'!M"&amp;4+15*$A75+4*$A75+9),0)+IF(Analyse!$E$112="X",INDIRECT("'DATA - økonomi'!M"&amp;4+15*$A75+4*$A75+10),0)+IF(Analyse!$E$115="X",INDIRECT("'DATA - økonomi'!M"&amp;4+15*$A75+4*$A75+11),0)+IF(Analyse!$E$116="X",INDIRECT("'DATA - økonomi'!M"&amp;4+15*$A75+4*$A75+12),0)+IF(Analyse!$E$117="X",INDIRECT("'DATA - økonomi'!M"&amp;4+15*$A75+4*$A75+13),0)+IF(Analyse!$E$129="X",INDIRECT("'DATA - økonomi'!M"&amp;4+15*$A75+4*$A75+14),0)</f>
        <v>0</v>
      </c>
      <c r="N75" s="38"/>
      <c r="O75" s="41" t="s">
        <v>83</v>
      </c>
      <c r="P75" s="42">
        <f ca="1">IF(Analyse!$E$3="X",INDIRECT("'DATA - økonomi'!P"&amp;4+15*$A75+4*$A75+0),0)+IF(Analyse!$E$4="X",INDIRECT("'DATA - økonomi'!P"&amp;4+15*$A75+4*$A75+1),0)+IF(Analyse!$E$104="X",INDIRECT("'DATA - økonomi'!P"&amp;4+15*$A75+4*$A75+2),0)+IF(Analyse!$E$105="X",INDIRECT("'DATA - økonomi'!P"&amp;4+15*$A75+4*$A75+3),0)+IF(Analyse!$E$106="X",INDIRECT("'DATA - økonomi'!P"&amp;4+15*$A75+4*$A75+4),0)+IF(Analyse!$E$107="X",INDIRECT("'DATA - økonomi'!P"&amp;4+15*$A75+4*$A75+5),0)+IF(Analyse!$E$108="X",INDIRECT("'DATA - økonomi'!P"&amp;4+15*$A75+4*$A75+6),0)+IF(Analyse!$E$109="X",INDIRECT("'DATA - økonomi'!P"&amp;4+15*$A75+4*$A75+7),0)+IF(Analyse!$E$110="X",INDIRECT("'DATA - økonomi'!P"&amp;4+15*$A75+4*$A75+8),0)+IF(Analyse!$E$111="X",INDIRECT("'DATA - økonomi'!P"&amp;4+15*$A75+4*$A75+9),0)+IF(Analyse!$E$112="X",INDIRECT("'DATA - økonomi'!P"&amp;4+15*$A75+4*$A75+10),0)+IF(Analyse!$E$115="X",INDIRECT("'DATA - økonomi'!P"&amp;4+15*$A75+4*$A75+11),0)+IF(Analyse!$E$116="X",INDIRECT("'DATA - økonomi'!P"&amp;4+15*$A75+4*$A75+12),0)+IF(Analyse!$E$117="X",INDIRECT("'DATA - økonomi'!P"&amp;4+15*$A75+4*$A75+13),0)+IF(Analyse!$E$129="X",INDIRECT("'DATA - økonomi'!P"&amp;4+15*$A75+4*$A75+14),0)</f>
        <v>0</v>
      </c>
      <c r="Q75" s="42">
        <f ca="1">IF(Analyse!$E$3="X",INDIRECT("'DATA - økonomi'!Q"&amp;4+15*$A75+4*$A75+0),0)+IF(Analyse!$E$4="X",INDIRECT("'DATA - økonomi'!Q"&amp;4+15*$A75+4*$A75+1),0)+IF(Analyse!$E$104="X",INDIRECT("'DATA - økonomi'!Q"&amp;4+15*$A75+4*$A75+2),0)+IF(Analyse!$E$105="X",INDIRECT("'DATA - økonomi'!Q"&amp;4+15*$A75+4*$A75+3),0)+IF(Analyse!$E$106="X",INDIRECT("'DATA - økonomi'!Q"&amp;4+15*$A75+4*$A75+4),0)+IF(Analyse!$E$107="X",INDIRECT("'DATA - økonomi'!Q"&amp;4+15*$A75+4*$A75+5),0)+IF(Analyse!$E$108="X",INDIRECT("'DATA - økonomi'!Q"&amp;4+15*$A75+4*$A75+6),0)+IF(Analyse!$E$109="X",INDIRECT("'DATA - økonomi'!Q"&amp;4+15*$A75+4*$A75+7),0)+IF(Analyse!$E$110="X",INDIRECT("'DATA - økonomi'!Q"&amp;4+15*$A75+4*$A75+8),0)+IF(Analyse!$E$111="X",INDIRECT("'DATA - økonomi'!Q"&amp;4+15*$A75+4*$A75+9),0)+IF(Analyse!$E$112="X",INDIRECT("'DATA - økonomi'!Q"&amp;4+15*$A75+4*$A75+10),0)+IF(Analyse!$E$115="X",INDIRECT("'DATA - økonomi'!Q"&amp;4+15*$A75+4*$A75+11),0)+IF(Analyse!$E$116="X",INDIRECT("'DATA - økonomi'!Q"&amp;4+15*$A75+4*$A75+12),0)+IF(Analyse!$E$117="X",INDIRECT("'DATA - økonomi'!Q"&amp;4+15*$A75+4*$A75+13),0)+IF(Analyse!$E$129="X",INDIRECT("'DATA - økonomi'!Q"&amp;4+15*$A75+4*$A75+14),0)</f>
        <v>0</v>
      </c>
      <c r="R75" s="42">
        <f ca="1">IF(Analyse!$E$3="X",INDIRECT("'DATA - økonomi'!R"&amp;4+15*$A75+4*$A75+0),0)+IF(Analyse!$E$4="X",INDIRECT("'DATA - økonomi'!R"&amp;4+15*$A75+4*$A75+1),0)+IF(Analyse!$E$104="X",INDIRECT("'DATA - økonomi'!R"&amp;4+15*$A75+4*$A75+2),0)+IF(Analyse!$E$105="X",INDIRECT("'DATA - økonomi'!R"&amp;4+15*$A75+4*$A75+3),0)+IF(Analyse!$E$106="X",INDIRECT("'DATA - økonomi'!R"&amp;4+15*$A75+4*$A75+4),0)+IF(Analyse!$E$107="X",INDIRECT("'DATA - økonomi'!R"&amp;4+15*$A75+4*$A75+5),0)+IF(Analyse!$E$108="X",INDIRECT("'DATA - økonomi'!R"&amp;4+15*$A75+4*$A75+6),0)+IF(Analyse!$E$109="X",INDIRECT("'DATA - økonomi'!R"&amp;4+15*$A75+4*$A75+7),0)+IF(Analyse!$E$110="X",INDIRECT("'DATA - økonomi'!R"&amp;4+15*$A75+4*$A75+8),0)+IF(Analyse!$E$111="X",INDIRECT("'DATA - økonomi'!R"&amp;4+15*$A75+4*$A75+9),0)+IF(Analyse!$E$112="X",INDIRECT("'DATA - økonomi'!R"&amp;4+15*$A75+4*$A75+10),0)+IF(Analyse!$E$115="X",INDIRECT("'DATA - økonomi'!R"&amp;4+15*$A75+4*$A75+11),0)+IF(Analyse!$E$116="X",INDIRECT("'DATA - økonomi'!R"&amp;4+15*$A75+4*$A75+12),0)+IF(Analyse!$E$117="X",INDIRECT("'DATA - økonomi'!R"&amp;4+15*$A75+4*$A75+13),0)+IF(Analyse!$E$129="X",INDIRECT("'DATA - økonomi'!R"&amp;4+15*$A75+4*$A75+14),0)</f>
        <v>0</v>
      </c>
      <c r="S75" s="42">
        <f ca="1">IF(Analyse!$E$3="X",INDIRECT("'DATA - økonomi'!S"&amp;4+15*$A75+4*$A75+0),0)+IF(Analyse!$E$4="X",INDIRECT("'DATA - økonomi'!S"&amp;4+15*$A75+4*$A75+1),0)+IF(Analyse!$E$104="X",INDIRECT("'DATA - økonomi'!S"&amp;4+15*$A75+4*$A75+2),0)+IF(Analyse!$E$105="X",INDIRECT("'DATA - økonomi'!S"&amp;4+15*$A75+4*$A75+3),0)+IF(Analyse!$E$106="X",INDIRECT("'DATA - økonomi'!S"&amp;4+15*$A75+4*$A75+4),0)+IF(Analyse!$E$107="X",INDIRECT("'DATA - økonomi'!S"&amp;4+15*$A75+4*$A75+5),0)+IF(Analyse!$E$108="X",INDIRECT("'DATA - økonomi'!S"&amp;4+15*$A75+4*$A75+6),0)+IF(Analyse!$E$109="X",INDIRECT("'DATA - økonomi'!S"&amp;4+15*$A75+4*$A75+7),0)+IF(Analyse!$E$110="X",INDIRECT("'DATA - økonomi'!S"&amp;4+15*$A75+4*$A75+8),0)+IF(Analyse!$E$111="X",INDIRECT("'DATA - økonomi'!S"&amp;4+15*$A75+4*$A75+9),0)+IF(Analyse!$E$112="X",INDIRECT("'DATA - økonomi'!S"&amp;4+15*$A75+4*$A75+10),0)+IF(Analyse!$E$115="X",INDIRECT("'DATA - økonomi'!S"&amp;4+15*$A75+4*$A75+11),0)+IF(Analyse!$E$116="X",INDIRECT("'DATA - økonomi'!S"&amp;4+15*$A75+4*$A75+12),0)+IF(Analyse!$E$117="X",INDIRECT("'DATA - økonomi'!S"&amp;4+15*$A75+4*$A75+13),0)+IF(Analyse!$E$129="X",INDIRECT("'DATA - økonomi'!S"&amp;4+15*$A75+4*$A75+14),0)</f>
        <v>0</v>
      </c>
      <c r="T75" s="42">
        <f ca="1">IF(Analyse!$E$3="X",INDIRECT("'DATA - økonomi'!T"&amp;4+15*$A75+4*$A75+0),0)+IF(Analyse!$E$4="X",INDIRECT("'DATA - økonomi'!T"&amp;4+15*$A75+4*$A75+1),0)+IF(Analyse!$E$104="X",INDIRECT("'DATA - økonomi'!T"&amp;4+15*$A75+4*$A75+2),0)+IF(Analyse!$E$105="X",INDIRECT("'DATA - økonomi'!T"&amp;4+15*$A75+4*$A75+3),0)+IF(Analyse!$E$106="X",INDIRECT("'DATA - økonomi'!T"&amp;4+15*$A75+4*$A75+4),0)+IF(Analyse!$E$107="X",INDIRECT("'DATA - økonomi'!T"&amp;4+15*$A75+4*$A75+5),0)+IF(Analyse!$E$108="X",INDIRECT("'DATA - økonomi'!T"&amp;4+15*$A75+4*$A75+6),0)+IF(Analyse!$E$109="X",INDIRECT("'DATA - økonomi'!T"&amp;4+15*$A75+4*$A75+7),0)+IF(Analyse!$E$110="X",INDIRECT("'DATA - økonomi'!T"&amp;4+15*$A75+4*$A75+8),0)+IF(Analyse!$E$111="X",INDIRECT("'DATA - økonomi'!T"&amp;4+15*$A75+4*$A75+9),0)+IF(Analyse!$E$112="X",INDIRECT("'DATA - økonomi'!T"&amp;4+15*$A75+4*$A75+10),0)+IF(Analyse!$E$115="X",INDIRECT("'DATA - økonomi'!T"&amp;4+15*$A75+4*$A75+11),0)+IF(Analyse!$E$116="X",INDIRECT("'DATA - økonomi'!T"&amp;4+15*$A75+4*$A75+12),0)+IF(Analyse!$E$117="X",INDIRECT("'DATA - økonomi'!T"&amp;4+15*$A75+4*$A75+13),0)+IF(Analyse!$E$129="X",INDIRECT("'DATA - økonomi'!T"&amp;4+15*$A75+4*$A75+14),0)</f>
        <v>0</v>
      </c>
      <c r="U75" s="42">
        <f ca="1">IF(Analyse!$E$3="X",INDIRECT("'DATA - økonomi'!U"&amp;4+15*$A75+4*$A75+0),0)+IF(Analyse!$E$4="X",INDIRECT("'DATA - økonomi'!U"&amp;4+15*$A75+4*$A75+1),0)+IF(Analyse!$E$104="X",INDIRECT("'DATA - økonomi'!U"&amp;4+15*$A75+4*$A75+2),0)+IF(Analyse!$E$105="X",INDIRECT("'DATA - økonomi'!U"&amp;4+15*$A75+4*$A75+3),0)+IF(Analyse!$E$106="X",INDIRECT("'DATA - økonomi'!U"&amp;4+15*$A75+4*$A75+4),0)+IF(Analyse!$E$107="X",INDIRECT("'DATA - økonomi'!U"&amp;4+15*$A75+4*$A75+5),0)+IF(Analyse!$E$108="X",INDIRECT("'DATA - økonomi'!U"&amp;4+15*$A75+4*$A75+6),0)+IF(Analyse!$E$109="X",INDIRECT("'DATA - økonomi'!U"&amp;4+15*$A75+4*$A75+7),0)+IF(Analyse!$E$110="X",INDIRECT("'DATA - økonomi'!U"&amp;4+15*$A75+4*$A75+8),0)+IF(Analyse!$E$111="X",INDIRECT("'DATA - økonomi'!U"&amp;4+15*$A75+4*$A75+9),0)+IF(Analyse!$E$112="X",INDIRECT("'DATA - økonomi'!U"&amp;4+15*$A75+4*$A75+10),0)+IF(Analyse!$E$115="X",INDIRECT("'DATA - økonomi'!U"&amp;4+15*$A75+4*$A75+11),0)+IF(Analyse!$E$116="X",INDIRECT("'DATA - økonomi'!U"&amp;4+15*$A75+4*$A75+12),0)+IF(Analyse!$E$117="X",INDIRECT("'DATA - økonomi'!U"&amp;4+15*$A75+4*$A75+13),0)+IF(Analyse!$E$129="X",INDIRECT("'DATA - økonomi'!U"&amp;4+15*$A75+4*$A75+14),0)</f>
        <v>0</v>
      </c>
      <c r="V75" s="42">
        <f ca="1">IF(Analyse!$E$3="X",INDIRECT("'DATA - økonomi'!V"&amp;4+15*$A75+4*$A75+0),0)+IF(Analyse!$E$4="X",INDIRECT("'DATA - økonomi'!V"&amp;4+15*$A75+4*$A75+1),0)+IF(Analyse!$E$104="X",INDIRECT("'DATA - økonomi'!V"&amp;4+15*$A75+4*$A75+2),0)+IF(Analyse!$E$105="X",INDIRECT("'DATA - økonomi'!V"&amp;4+15*$A75+4*$A75+3),0)+IF(Analyse!$E$106="X",INDIRECT("'DATA - økonomi'!V"&amp;4+15*$A75+4*$A75+4),0)+IF(Analyse!$E$107="X",INDIRECT("'DATA - økonomi'!V"&amp;4+15*$A75+4*$A75+5),0)+IF(Analyse!$E$108="X",INDIRECT("'DATA - økonomi'!V"&amp;4+15*$A75+4*$A75+6),0)+IF(Analyse!$E$109="X",INDIRECT("'DATA - økonomi'!V"&amp;4+15*$A75+4*$A75+7),0)+IF(Analyse!$E$110="X",INDIRECT("'DATA - økonomi'!V"&amp;4+15*$A75+4*$A75+8),0)+IF(Analyse!$E$111="X",INDIRECT("'DATA - økonomi'!V"&amp;4+15*$A75+4*$A75+9),0)+IF(Analyse!$E$112="X",INDIRECT("'DATA - økonomi'!V"&amp;4+15*$A75+4*$A75+10),0)+IF(Analyse!$E$115="X",INDIRECT("'DATA - økonomi'!V"&amp;4+15*$A75+4*$A75+11),0)+IF(Analyse!$E$116="X",INDIRECT("'DATA - økonomi'!V"&amp;4+15*$A75+4*$A75+12),0)+IF(Analyse!$E$117="X",INDIRECT("'DATA - økonomi'!V"&amp;4+15*$A75+4*$A75+13),0)+IF(Analyse!$E$129="X",INDIRECT("'DATA - økonomi'!V"&amp;4+15*$A75+4*$A75+14),0)</f>
        <v>0</v>
      </c>
      <c r="W75" s="42">
        <f ca="1">IF(Analyse!$E$3="X",INDIRECT("'DATA - økonomi'!W"&amp;4+15*$A75+4*$A75+0),0)+IF(Analyse!$E$4="X",INDIRECT("'DATA - økonomi'!W"&amp;4+15*$A75+4*$A75+1),0)+IF(Analyse!$E$104="X",INDIRECT("'DATA - økonomi'!W"&amp;4+15*$A75+4*$A75+2),0)+IF(Analyse!$E$105="X",INDIRECT("'DATA - økonomi'!W"&amp;4+15*$A75+4*$A75+3),0)+IF(Analyse!$E$106="X",INDIRECT("'DATA - økonomi'!W"&amp;4+15*$A75+4*$A75+4),0)+IF(Analyse!$E$107="X",INDIRECT("'DATA - økonomi'!W"&amp;4+15*$A75+4*$A75+5),0)+IF(Analyse!$E$108="X",INDIRECT("'DATA - økonomi'!W"&amp;4+15*$A75+4*$A75+6),0)+IF(Analyse!$E$109="X",INDIRECT("'DATA - økonomi'!W"&amp;4+15*$A75+4*$A75+7),0)+IF(Analyse!$E$110="X",INDIRECT("'DATA - økonomi'!W"&amp;4+15*$A75+4*$A75+8),0)+IF(Analyse!$E$111="X",INDIRECT("'DATA - økonomi'!W"&amp;4+15*$A75+4*$A75+9),0)+IF(Analyse!$E$112="X",INDIRECT("'DATA - økonomi'!W"&amp;4+15*$A75+4*$A75+10),0)+IF(Analyse!$E$115="X",INDIRECT("'DATA - økonomi'!W"&amp;4+15*$A75+4*$A75+11),0)+IF(Analyse!$E$116="X",INDIRECT("'DATA - økonomi'!W"&amp;4+15*$A75+4*$A75+12),0)+IF(Analyse!$E$117="X",INDIRECT("'DATA - økonomi'!W"&amp;4+15*$A75+4*$A75+13),0)+IF(Analyse!$E$129="X",INDIRECT("'DATA - økonomi'!W"&amp;4+15*$A75+4*$A75+14),0)</f>
        <v>0</v>
      </c>
      <c r="X75" s="42">
        <f ca="1">IF(Analyse!$E$3="X",INDIRECT("'DATA - økonomi'!X"&amp;4+15*$A75+4*$A75+0),0)+IF(Analyse!$E$4="X",INDIRECT("'DATA - økonomi'!X"&amp;4+15*$A75+4*$A75+1),0)+IF(Analyse!$E$104="X",INDIRECT("'DATA - økonomi'!X"&amp;4+15*$A75+4*$A75+2),0)+IF(Analyse!$E$105="X",INDIRECT("'DATA - økonomi'!X"&amp;4+15*$A75+4*$A75+3),0)+IF(Analyse!$E$106="X",INDIRECT("'DATA - økonomi'!X"&amp;4+15*$A75+4*$A75+4),0)+IF(Analyse!$E$107="X",INDIRECT("'DATA - økonomi'!X"&amp;4+15*$A75+4*$A75+5),0)+IF(Analyse!$E$108="X",INDIRECT("'DATA - økonomi'!X"&amp;4+15*$A75+4*$A75+6),0)+IF(Analyse!$E$109="X",INDIRECT("'DATA - økonomi'!X"&amp;4+15*$A75+4*$A75+7),0)+IF(Analyse!$E$110="X",INDIRECT("'DATA - økonomi'!X"&amp;4+15*$A75+4*$A75+8),0)+IF(Analyse!$E$111="X",INDIRECT("'DATA - økonomi'!X"&amp;4+15*$A75+4*$A75+9),0)+IF(Analyse!$E$112="X",INDIRECT("'DATA - økonomi'!X"&amp;4+15*$A75+4*$A75+10),0)+IF(Analyse!$E$115="X",INDIRECT("'DATA - økonomi'!X"&amp;4+15*$A75+4*$A75+11),0)+IF(Analyse!$E$116="X",INDIRECT("'DATA - økonomi'!X"&amp;4+15*$A75+4*$A75+12),0)+IF(Analyse!$E$117="X",INDIRECT("'DATA - økonomi'!X"&amp;4+15*$A75+4*$A75+13),0)+IF(Analyse!$E$129="X",INDIRECT("'DATA - økonomi'!X"&amp;4+15*$A75+4*$A75+14),0)</f>
        <v>0</v>
      </c>
      <c r="Y75" s="42">
        <f ca="1">IF(Analyse!$E$3="X",INDIRECT("'DATA - økonomi'!Y"&amp;4+15*$A75+4*$A75+0),0)+IF(Analyse!$E$4="X",INDIRECT("'DATA - økonomi'!Y"&amp;4+15*$A75+4*$A75+1),0)+IF(Analyse!$E$104="X",INDIRECT("'DATA - økonomi'!Y"&amp;4+15*$A75+4*$A75+2),0)+IF(Analyse!$E$105="X",INDIRECT("'DATA - økonomi'!Y"&amp;4+15*$A75+4*$A75+3),0)+IF(Analyse!$E$106="X",INDIRECT("'DATA - økonomi'!Y"&amp;4+15*$A75+4*$A75+4),0)+IF(Analyse!$E$107="X",INDIRECT("'DATA - økonomi'!Y"&amp;4+15*$A75+4*$A75+5),0)+IF(Analyse!$E$108="X",INDIRECT("'DATA - økonomi'!Y"&amp;4+15*$A75+4*$A75+6),0)+IF(Analyse!$E$109="X",INDIRECT("'DATA - økonomi'!Y"&amp;4+15*$A75+4*$A75+7),0)+IF(Analyse!$E$110="X",INDIRECT("'DATA - økonomi'!Y"&amp;4+15*$A75+4*$A75+8),0)+IF(Analyse!$E$111="X",INDIRECT("'DATA - økonomi'!Y"&amp;4+15*$A75+4*$A75+9),0)+IF(Analyse!$E$112="X",INDIRECT("'DATA - økonomi'!Y"&amp;4+15*$A75+4*$A75+10),0)+IF(Analyse!$E$115="X",INDIRECT("'DATA - økonomi'!Y"&amp;4+15*$A75+4*$A75+11),0)+IF(Analyse!$E$116="X",INDIRECT("'DATA - økonomi'!Y"&amp;4+15*$A75+4*$A75+12),0)+IF(Analyse!$E$117="X",INDIRECT("'DATA - økonomi'!Y"&amp;4+15*$A75+4*$A75+13),0)+IF(Analyse!$E$129="X",INDIRECT("'DATA - økonomi'!Y"&amp;4+15*$A75+4*$A75+14),0)</f>
        <v>0</v>
      </c>
      <c r="Z75" s="42">
        <f ca="1">IF(Analyse!$E$3="X",INDIRECT("'DATA - økonomi'!Z"&amp;4+15*$A75+4*$A75+0),0)+IF(Analyse!$E$4="X",INDIRECT("'DATA - økonomi'!Z"&amp;4+15*$A75+4*$A75+1),0)+IF(Analyse!$E$104="X",INDIRECT("'DATA - økonomi'!Z"&amp;4+15*$A75+4*$A75+2),0)+IF(Analyse!$E$105="X",INDIRECT("'DATA - økonomi'!Z"&amp;4+15*$A75+4*$A75+3),0)+IF(Analyse!$E$106="X",INDIRECT("'DATA - økonomi'!Z"&amp;4+15*$A75+4*$A75+4),0)+IF(Analyse!$E$107="X",INDIRECT("'DATA - økonomi'!Z"&amp;4+15*$A75+4*$A75+5),0)+IF(Analyse!$E$108="X",INDIRECT("'DATA - økonomi'!Z"&amp;4+15*$A75+4*$A75+6),0)+IF(Analyse!$E$109="X",INDIRECT("'DATA - økonomi'!Z"&amp;4+15*$A75+4*$A75+7),0)+IF(Analyse!$E$110="X",INDIRECT("'DATA - økonomi'!Z"&amp;4+15*$A75+4*$A75+8),0)+IF(Analyse!$E$111="X",INDIRECT("'DATA - økonomi'!Z"&amp;4+15*$A75+4*$A75+9),0)+IF(Analyse!$E$112="X",INDIRECT("'DATA - økonomi'!Z"&amp;4+15*$A75+4*$A75+10),0)+IF(Analyse!$E$115="X",INDIRECT("'DATA - økonomi'!Z"&amp;4+15*$A75+4*$A75+11),0)+IF(Analyse!$E$116="X",INDIRECT("'DATA - økonomi'!Z"&amp;4+15*$A75+4*$A75+12),0)+IF(Analyse!$E$117="X",INDIRECT("'DATA - økonomi'!Z"&amp;4+15*$A75+4*$A75+13),0)+IF(Analyse!$E$129="X",INDIRECT("'DATA - økonomi'!Z"&amp;4+15*$A75+4*$A75+14),0)</f>
        <v>0</v>
      </c>
      <c r="AA75" s="36"/>
      <c r="AB75" s="41" t="s">
        <v>83</v>
      </c>
      <c r="AC75" s="42">
        <f ca="1">IF(Analyse!$E$3="X",INDIRECT("'DATA - økonomi'!AC"&amp;4+15*$A75+4*$A75+0),0)+IF(Analyse!$E$4="X",INDIRECT("'DATA - økonomi'!AC"&amp;4+15*$A75+4*$A75+1),0)+IF(Analyse!$E$104="X",INDIRECT("'DATA - økonomi'!AC"&amp;4+15*$A75+4*$A75+2),0)+IF(Analyse!$E$105="X",INDIRECT("'DATA - økonomi'!AC"&amp;4+15*$A75+4*$A75+3),0)+IF(Analyse!$E$106="X",INDIRECT("'DATA - økonomi'!AC"&amp;4+15*$A75+4*$A75+4),0)+IF(Analyse!$E$107="X",INDIRECT("'DATA - økonomi'!AC"&amp;4+15*$A75+4*$A75+5),0)+IF(Analyse!$E$108="X",INDIRECT("'DATA - økonomi'!AC"&amp;4+15*$A75+4*$A75+6),0)+IF(Analyse!$E$109="X",INDIRECT("'DATA - økonomi'!AC"&amp;4+15*$A75+4*$A75+7),0)+IF(Analyse!$E$110="X",INDIRECT("'DATA - økonomi'!AC"&amp;4+15*$A75+4*$A75+8),0)+IF(Analyse!$E$111="X",INDIRECT("'DATA - økonomi'!AC"&amp;4+15*$A75+4*$A75+9),0)+IF(Analyse!$E$112="X",INDIRECT("'DATA - økonomi'!AC"&amp;4+15*$A75+4*$A75+10),0)+IF(Analyse!$E$115="X",INDIRECT("'DATA - økonomi'!AC"&amp;4+15*$A75+4*$A75+11),0)+IF(Analyse!$E$116="X",INDIRECT("'DATA - økonomi'!AC"&amp;4+15*$A75+4*$A75+12),0)+IF(Analyse!$E$117="X",INDIRECT("'DATA - økonomi'!AC"&amp;4+15*$A75+4*$A75+13),0)+IF(Analyse!$E$129="X",INDIRECT("'DATA - økonomi'!AC"&amp;4+15*$A75+4*$A75+14),0)</f>
        <v>0</v>
      </c>
      <c r="AD75" s="42">
        <f ca="1">IF(Analyse!$E$3="X",INDIRECT("'DATA - økonomi'!AD"&amp;4+15*$A75+4*$A75+0),0)+IF(Analyse!$E$4="X",INDIRECT("'DATA - økonomi'!AD"&amp;4+15*$A75+4*$A75+1),0)+IF(Analyse!$E$104="X",INDIRECT("'DATA - økonomi'!AD"&amp;4+15*$A75+4*$A75+2),0)+IF(Analyse!$E$105="X",INDIRECT("'DATA - økonomi'!AD"&amp;4+15*$A75+4*$A75+3),0)+IF(Analyse!$E$106="X",INDIRECT("'DATA - økonomi'!AD"&amp;4+15*$A75+4*$A75+4),0)+IF(Analyse!$E$107="X",INDIRECT("'DATA - økonomi'!AD"&amp;4+15*$A75+4*$A75+5),0)+IF(Analyse!$E$108="X",INDIRECT("'DATA - økonomi'!AD"&amp;4+15*$A75+4*$A75+6),0)+IF(Analyse!$E$109="X",INDIRECT("'DATA - økonomi'!AD"&amp;4+15*$A75+4*$A75+7),0)+IF(Analyse!$E$110="X",INDIRECT("'DATA - økonomi'!AD"&amp;4+15*$A75+4*$A75+8),0)+IF(Analyse!$E$111="X",INDIRECT("'DATA - økonomi'!AD"&amp;4+15*$A75+4*$A75+9),0)+IF(Analyse!$E$112="X",INDIRECT("'DATA - økonomi'!AD"&amp;4+15*$A75+4*$A75+10),0)+IF(Analyse!$E$115="X",INDIRECT("'DATA - økonomi'!AD"&amp;4+15*$A75+4*$A75+11),0)+IF(Analyse!$E$116="X",INDIRECT("'DATA - økonomi'!AD"&amp;4+15*$A75+4*$A75+12),0)+IF(Analyse!$E$117="X",INDIRECT("'DATA - økonomi'!AD"&amp;4+15*$A75+4*$A75+13),0)+IF(Analyse!$E$129="X",INDIRECT("'DATA - økonomi'!AD"&amp;4+15*$A75+4*$A75+14),0)</f>
        <v>0</v>
      </c>
      <c r="AE75" s="42">
        <f ca="1">IF(Analyse!$E$3="X",INDIRECT("'DATA - økonomi'!AE"&amp;4+15*$A75+4*$A75+0),0)+IF(Analyse!$E$4="X",INDIRECT("'DATA - økonomi'!AE"&amp;4+15*$A75+4*$A75+1),0)+IF(Analyse!$E$104="X",INDIRECT("'DATA - økonomi'!AE"&amp;4+15*$A75+4*$A75+2),0)+IF(Analyse!$E$105="X",INDIRECT("'DATA - økonomi'!AE"&amp;4+15*$A75+4*$A75+3),0)+IF(Analyse!$E$106="X",INDIRECT("'DATA - økonomi'!AE"&amp;4+15*$A75+4*$A75+4),0)+IF(Analyse!$E$107="X",INDIRECT("'DATA - økonomi'!AE"&amp;4+15*$A75+4*$A75+5),0)+IF(Analyse!$E$108="X",INDIRECT("'DATA - økonomi'!AE"&amp;4+15*$A75+4*$A75+6),0)+IF(Analyse!$E$109="X",INDIRECT("'DATA - økonomi'!AE"&amp;4+15*$A75+4*$A75+7),0)+IF(Analyse!$E$110="X",INDIRECT("'DATA - økonomi'!AE"&amp;4+15*$A75+4*$A75+8),0)+IF(Analyse!$E$111="X",INDIRECT("'DATA - økonomi'!AE"&amp;4+15*$A75+4*$A75+9),0)+IF(Analyse!$E$112="X",INDIRECT("'DATA - økonomi'!AE"&amp;4+15*$A75+4*$A75+10),0)+IF(Analyse!$E$115="X",INDIRECT("'DATA - økonomi'!AE"&amp;4+15*$A75+4*$A75+11),0)+IF(Analyse!$E$116="X",INDIRECT("'DATA - økonomi'!AE"&amp;4+15*$A75+4*$A75+12),0)+IF(Analyse!$E$117="X",INDIRECT("'DATA - økonomi'!AE"&amp;4+15*$A75+4*$A75+13),0)+IF(Analyse!$E$129="X",INDIRECT("'DATA - økonomi'!AE"&amp;4+15*$A75+4*$A75+14),0)</f>
        <v>0</v>
      </c>
      <c r="AF75" s="42">
        <f ca="1">IF(Analyse!$E$3="X",INDIRECT("'DATA - økonomi'!AF"&amp;4+15*$A75+4*$A75+0),0)+IF(Analyse!$E$4="X",INDIRECT("'DATA - økonomi'!AF"&amp;4+15*$A75+4*$A75+1),0)+IF(Analyse!$E$104="X",INDIRECT("'DATA - økonomi'!AF"&amp;4+15*$A75+4*$A75+2),0)+IF(Analyse!$E$105="X",INDIRECT("'DATA - økonomi'!AF"&amp;4+15*$A75+4*$A75+3),0)+IF(Analyse!$E$106="X",INDIRECT("'DATA - økonomi'!AF"&amp;4+15*$A75+4*$A75+4),0)+IF(Analyse!$E$107="X",INDIRECT("'DATA - økonomi'!AF"&amp;4+15*$A75+4*$A75+5),0)+IF(Analyse!$E$108="X",INDIRECT("'DATA - økonomi'!AF"&amp;4+15*$A75+4*$A75+6),0)+IF(Analyse!$E$109="X",INDIRECT("'DATA - økonomi'!AF"&amp;4+15*$A75+4*$A75+7),0)+IF(Analyse!$E$110="X",INDIRECT("'DATA - økonomi'!AF"&amp;4+15*$A75+4*$A75+8),0)+IF(Analyse!$E$111="X",INDIRECT("'DATA - økonomi'!AF"&amp;4+15*$A75+4*$A75+9),0)+IF(Analyse!$E$112="X",INDIRECT("'DATA - økonomi'!AF"&amp;4+15*$A75+4*$A75+10),0)+IF(Analyse!$E$115="X",INDIRECT("'DATA - økonomi'!AF"&amp;4+15*$A75+4*$A75+11),0)+IF(Analyse!$E$116="X",INDIRECT("'DATA - økonomi'!AF"&amp;4+15*$A75+4*$A75+12),0)+IF(Analyse!$E$117="X",INDIRECT("'DATA - økonomi'!AF"&amp;4+15*$A75+4*$A75+13),0)+IF(Analyse!$E$129="X",INDIRECT("'DATA - økonomi'!AF"&amp;4+15*$A75+4*$A75+14),0)</f>
        <v>0</v>
      </c>
      <c r="AG75" s="42">
        <f ca="1">IF(Analyse!$E$3="X",INDIRECT("'DATA - økonomi'!AG"&amp;4+15*$A75+4*$A75+0),0)+IF(Analyse!$E$4="X",INDIRECT("'DATA - økonomi'!AG"&amp;4+15*$A75+4*$A75+1),0)+IF(Analyse!$E$104="X",INDIRECT("'DATA - økonomi'!AG"&amp;4+15*$A75+4*$A75+2),0)+IF(Analyse!$E$105="X",INDIRECT("'DATA - økonomi'!AG"&amp;4+15*$A75+4*$A75+3),0)+IF(Analyse!$E$106="X",INDIRECT("'DATA - økonomi'!AG"&amp;4+15*$A75+4*$A75+4),0)+IF(Analyse!$E$107="X",INDIRECT("'DATA - økonomi'!AG"&amp;4+15*$A75+4*$A75+5),0)+IF(Analyse!$E$108="X",INDIRECT("'DATA - økonomi'!AG"&amp;4+15*$A75+4*$A75+6),0)+IF(Analyse!$E$109="X",INDIRECT("'DATA - økonomi'!AG"&amp;4+15*$A75+4*$A75+7),0)+IF(Analyse!$E$110="X",INDIRECT("'DATA - økonomi'!AG"&amp;4+15*$A75+4*$A75+8),0)+IF(Analyse!$E$111="X",INDIRECT("'DATA - økonomi'!AG"&amp;4+15*$A75+4*$A75+9),0)+IF(Analyse!$E$112="X",INDIRECT("'DATA - økonomi'!AG"&amp;4+15*$A75+4*$A75+10),0)+IF(Analyse!$E$115="X",INDIRECT("'DATA - økonomi'!AG"&amp;4+15*$A75+4*$A75+11),0)+IF(Analyse!$E$116="X",INDIRECT("'DATA - økonomi'!AG"&amp;4+15*$A75+4*$A75+12),0)+IF(Analyse!$E$117="X",INDIRECT("'DATA - økonomi'!AG"&amp;4+15*$A75+4*$A75+13),0)+IF(Analyse!$E$129="X",INDIRECT("'DATA - økonomi'!AG"&amp;4+15*$A75+4*$A75+14),0)</f>
        <v>0</v>
      </c>
      <c r="AH75" s="42">
        <f ca="1">IF(Analyse!$E$3="X",INDIRECT("'DATA - økonomi'!AH"&amp;4+15*$A75+4*$A75+0),0)+IF(Analyse!$E$4="X",INDIRECT("'DATA - økonomi'!AH"&amp;4+15*$A75+4*$A75+1),0)+IF(Analyse!$E$104="X",INDIRECT("'DATA - økonomi'!AH"&amp;4+15*$A75+4*$A75+2),0)+IF(Analyse!$E$105="X",INDIRECT("'DATA - økonomi'!AH"&amp;4+15*$A75+4*$A75+3),0)+IF(Analyse!$E$106="X",INDIRECT("'DATA - økonomi'!AH"&amp;4+15*$A75+4*$A75+4),0)+IF(Analyse!$E$107="X",INDIRECT("'DATA - økonomi'!AH"&amp;4+15*$A75+4*$A75+5),0)+IF(Analyse!$E$108="X",INDIRECT("'DATA - økonomi'!AH"&amp;4+15*$A75+4*$A75+6),0)+IF(Analyse!$E$109="X",INDIRECT("'DATA - økonomi'!AH"&amp;4+15*$A75+4*$A75+7),0)+IF(Analyse!$E$110="X",INDIRECT("'DATA - økonomi'!AH"&amp;4+15*$A75+4*$A75+8),0)+IF(Analyse!$E$111="X",INDIRECT("'DATA - økonomi'!AH"&amp;4+15*$A75+4*$A75+9),0)+IF(Analyse!$E$112="X",INDIRECT("'DATA - økonomi'!AH"&amp;4+15*$A75+4*$A75+10),0)+IF(Analyse!$E$115="X",INDIRECT("'DATA - økonomi'!AH"&amp;4+15*$A75+4*$A75+11),0)+IF(Analyse!$E$116="X",INDIRECT("'DATA - økonomi'!AH"&amp;4+15*$A75+4*$A75+12),0)+IF(Analyse!$E$117="X",INDIRECT("'DATA - økonomi'!AH"&amp;4+15*$A75+4*$A75+13),0)+IF(Analyse!$E$129="X",INDIRECT("'DATA - økonomi'!AH"&amp;4+15*$A75+4*$A75+14),0)</f>
        <v>0</v>
      </c>
      <c r="AI75" s="42">
        <f ca="1">IF(Analyse!$E$3="X",INDIRECT("'DATA - økonomi'!AI"&amp;4+15*$A75+4*$A75+0),0)+IF(Analyse!$E$4="X",INDIRECT("'DATA - økonomi'!AI"&amp;4+15*$A75+4*$A75+1),0)+IF(Analyse!$E$104="X",INDIRECT("'DATA - økonomi'!AI"&amp;4+15*$A75+4*$A75+2),0)+IF(Analyse!$E$105="X",INDIRECT("'DATA - økonomi'!AI"&amp;4+15*$A75+4*$A75+3),0)+IF(Analyse!$E$106="X",INDIRECT("'DATA - økonomi'!AI"&amp;4+15*$A75+4*$A75+4),0)+IF(Analyse!$E$107="X",INDIRECT("'DATA - økonomi'!AI"&amp;4+15*$A75+4*$A75+5),0)+IF(Analyse!$E$108="X",INDIRECT("'DATA - økonomi'!AI"&amp;4+15*$A75+4*$A75+6),0)+IF(Analyse!$E$109="X",INDIRECT("'DATA - økonomi'!AI"&amp;4+15*$A75+4*$A75+7),0)+IF(Analyse!$E$110="X",INDIRECT("'DATA - økonomi'!AI"&amp;4+15*$A75+4*$A75+8),0)+IF(Analyse!$E$111="X",INDIRECT("'DATA - økonomi'!AI"&amp;4+15*$A75+4*$A75+9),0)+IF(Analyse!$E$112="X",INDIRECT("'DATA - økonomi'!AI"&amp;4+15*$A75+4*$A75+10),0)+IF(Analyse!$E$115="X",INDIRECT("'DATA - økonomi'!AI"&amp;4+15*$A75+4*$A75+11),0)+IF(Analyse!$E$116="X",INDIRECT("'DATA - økonomi'!AI"&amp;4+15*$A75+4*$A75+12),0)+IF(Analyse!$E$117="X",INDIRECT("'DATA - økonomi'!AI"&amp;4+15*$A75+4*$A75+13),0)+IF(Analyse!$E$129="X",INDIRECT("'DATA - økonomi'!AI"&amp;4+15*$A75+4*$A75+14),0)</f>
        <v>0</v>
      </c>
      <c r="AJ75" s="42">
        <f ca="1">IF(Analyse!$E$3="X",INDIRECT("'DATA - økonomi'!AJ"&amp;4+15*$A75+4*$A75+0),0)+IF(Analyse!$E$4="X",INDIRECT("'DATA - økonomi'!AJ"&amp;4+15*$A75+4*$A75+1),0)+IF(Analyse!$E$104="X",INDIRECT("'DATA - økonomi'!AJ"&amp;4+15*$A75+4*$A75+2),0)+IF(Analyse!$E$105="X",INDIRECT("'DATA - økonomi'!AJ"&amp;4+15*$A75+4*$A75+3),0)+IF(Analyse!$E$106="X",INDIRECT("'DATA - økonomi'!AJ"&amp;4+15*$A75+4*$A75+4),0)+IF(Analyse!$E$107="X",INDIRECT("'DATA - økonomi'!AJ"&amp;4+15*$A75+4*$A75+5),0)+IF(Analyse!$E$108="X",INDIRECT("'DATA - økonomi'!AJ"&amp;4+15*$A75+4*$A75+6),0)+IF(Analyse!$E$109="X",INDIRECT("'DATA - økonomi'!AJ"&amp;4+15*$A75+4*$A75+7),0)+IF(Analyse!$E$110="X",INDIRECT("'DATA - økonomi'!AJ"&amp;4+15*$A75+4*$A75+8),0)+IF(Analyse!$E$111="X",INDIRECT("'DATA - økonomi'!AJ"&amp;4+15*$A75+4*$A75+9),0)+IF(Analyse!$E$112="X",INDIRECT("'DATA - økonomi'!AJ"&amp;4+15*$A75+4*$A75+10),0)+IF(Analyse!$E$115="X",INDIRECT("'DATA - økonomi'!AJ"&amp;4+15*$A75+4*$A75+11),0)+IF(Analyse!$E$116="X",INDIRECT("'DATA - økonomi'!AJ"&amp;4+15*$A75+4*$A75+12),0)+IF(Analyse!$E$117="X",INDIRECT("'DATA - økonomi'!AJ"&amp;4+15*$A75+4*$A75+13),0)+IF(Analyse!$E$129="X",INDIRECT("'DATA - økonomi'!AJ"&amp;4+15*$A75+4*$A75+14),0)</f>
        <v>0</v>
      </c>
      <c r="AK75" s="42">
        <f ca="1">IF(Analyse!$E$3="X",INDIRECT("'DATA - økonomi'!AK"&amp;4+15*$A75+4*$A75+0),0)+IF(Analyse!$E$4="X",INDIRECT("'DATA - økonomi'!AK"&amp;4+15*$A75+4*$A75+1),0)+IF(Analyse!$E$104="X",INDIRECT("'DATA - økonomi'!AK"&amp;4+15*$A75+4*$A75+2),0)+IF(Analyse!$E$105="X",INDIRECT("'DATA - økonomi'!AK"&amp;4+15*$A75+4*$A75+3),0)+IF(Analyse!$E$106="X",INDIRECT("'DATA - økonomi'!AK"&amp;4+15*$A75+4*$A75+4),0)+IF(Analyse!$E$107="X",INDIRECT("'DATA - økonomi'!AK"&amp;4+15*$A75+4*$A75+5),0)+IF(Analyse!$E$108="X",INDIRECT("'DATA - økonomi'!AK"&amp;4+15*$A75+4*$A75+6),0)+IF(Analyse!$E$109="X",INDIRECT("'DATA - økonomi'!AK"&amp;4+15*$A75+4*$A75+7),0)+IF(Analyse!$E$110="X",INDIRECT("'DATA - økonomi'!AK"&amp;4+15*$A75+4*$A75+8),0)+IF(Analyse!$E$111="X",INDIRECT("'DATA - økonomi'!AK"&amp;4+15*$A75+4*$A75+9),0)+IF(Analyse!$E$112="X",INDIRECT("'DATA - økonomi'!AK"&amp;4+15*$A75+4*$A75+10),0)+IF(Analyse!$E$115="X",INDIRECT("'DATA - økonomi'!AK"&amp;4+15*$A75+4*$A75+11),0)+IF(Analyse!$E$116="X",INDIRECT("'DATA - økonomi'!AK"&amp;4+15*$A75+4*$A75+12),0)+IF(Analyse!$E$117="X",INDIRECT("'DATA - økonomi'!AK"&amp;4+15*$A75+4*$A75+13),0)+IF(Analyse!$E$129="X",INDIRECT("'DATA - økonomi'!AK"&amp;4+15*$A75+4*$A75+14),0)</f>
        <v>0</v>
      </c>
      <c r="AL75" s="42">
        <f ca="1">IF(Analyse!$E$3="X",INDIRECT("'DATA - økonomi'!AL"&amp;4+15*$A75+4*$A75+0),0)+IF(Analyse!$E$4="X",INDIRECT("'DATA - økonomi'!AL"&amp;4+15*$A75+4*$A75+1),0)+IF(Analyse!$E$104="X",INDIRECT("'DATA - økonomi'!AL"&amp;4+15*$A75+4*$A75+2),0)+IF(Analyse!$E$105="X",INDIRECT("'DATA - økonomi'!AL"&amp;4+15*$A75+4*$A75+3),0)+IF(Analyse!$E$106="X",INDIRECT("'DATA - økonomi'!AL"&amp;4+15*$A75+4*$A75+4),0)+IF(Analyse!$E$107="X",INDIRECT("'DATA - økonomi'!AL"&amp;4+15*$A75+4*$A75+5),0)+IF(Analyse!$E$108="X",INDIRECT("'DATA - økonomi'!AL"&amp;4+15*$A75+4*$A75+6),0)+IF(Analyse!$E$109="X",INDIRECT("'DATA - økonomi'!AL"&amp;4+15*$A75+4*$A75+7),0)+IF(Analyse!$E$110="X",INDIRECT("'DATA - økonomi'!AL"&amp;4+15*$A75+4*$A75+8),0)+IF(Analyse!$E$111="X",INDIRECT("'DATA - økonomi'!AL"&amp;4+15*$A75+4*$A75+9),0)+IF(Analyse!$E$112="X",INDIRECT("'DATA - økonomi'!AL"&amp;4+15*$A75+4*$A75+10),0)+IF(Analyse!$E$115="X",INDIRECT("'DATA - økonomi'!AL"&amp;4+15*$A75+4*$A75+11),0)+IF(Analyse!$E$116="X",INDIRECT("'DATA - økonomi'!AL"&amp;4+15*$A75+4*$A75+12),0)+IF(Analyse!$E$117="X",INDIRECT("'DATA - økonomi'!AL"&amp;4+15*$A75+4*$A75+13),0)+IF(Analyse!$E$129="X",INDIRECT("'DATA - økonomi'!AL"&amp;4+15*$A75+4*$A75+14),0)</f>
        <v>0</v>
      </c>
      <c r="AM75" s="36"/>
      <c r="AN75" s="41" t="s">
        <v>83</v>
      </c>
      <c r="AO75" s="42">
        <f t="shared" ca="1" si="20"/>
        <v>31361.044000000005</v>
      </c>
      <c r="AP75" s="42">
        <f t="shared" ca="1" si="21"/>
        <v>31314.346000000001</v>
      </c>
      <c r="AQ75" s="42">
        <f t="shared" ca="1" si="22"/>
        <v>31361.044000000005</v>
      </c>
      <c r="AR75" s="42">
        <f t="shared" ca="1" si="23"/>
        <v>31314.346000000001</v>
      </c>
      <c r="AS75" s="42">
        <f t="shared" ca="1" si="24"/>
        <v>31379.606</v>
      </c>
      <c r="AT75" s="42">
        <f t="shared" ca="1" si="25"/>
        <v>31604.013000000003</v>
      </c>
      <c r="AU75" s="42">
        <f t="shared" ca="1" si="26"/>
        <v>31771.278000000002</v>
      </c>
      <c r="AV75" s="42">
        <f t="shared" ca="1" si="27"/>
        <v>31633.785</v>
      </c>
      <c r="AW75" s="42">
        <f t="shared" ca="1" si="28"/>
        <v>31984.093999999997</v>
      </c>
      <c r="AX75" s="42">
        <f t="shared" ca="1" si="29"/>
        <v>32051.32</v>
      </c>
      <c r="AY75" s="36"/>
    </row>
    <row r="76" spans="1:51" x14ac:dyDescent="0.25">
      <c r="A76" s="38">
        <v>72</v>
      </c>
      <c r="B76" s="41" t="s">
        <v>84</v>
      </c>
      <c r="C76" s="42">
        <f ca="1">IF(Analyse!$E$3="X",INDIRECT("'DATA - økonomi'!C"&amp;4+15*$A76+4*$A76+0),0)+IF(Analyse!$E$4="X",INDIRECT("'DATA - økonomi'!C"&amp;4+15*$A76+4*$A76+1),0)+IF(Analyse!$E$104="X",INDIRECT("'DATA - økonomi'!C"&amp;4+15*$A76+4*$A76+2),0)+IF(Analyse!$E$105="X",INDIRECT("'DATA - økonomi'!C"&amp;4+15*$A76+4*$A76+3),0)+IF(Analyse!$E$106="X",INDIRECT("'DATA - økonomi'!C"&amp;4+15*$A76+4*$A76+4),0)+IF(Analyse!$E$107="X",INDIRECT("'DATA - økonomi'!C"&amp;4+15*$A76+4*$A76+5),0)+IF(Analyse!$E$108="X",INDIRECT("'DATA - økonomi'!C"&amp;4+15*$A76+4*$A76+6),0)+IF(Analyse!$E$109="X",INDIRECT("'DATA - økonomi'!C"&amp;4+15*$A76+4*$A76+7),0)+IF(Analyse!$E$110="X",INDIRECT("'DATA - økonomi'!C"&amp;4+15*$A76+4*$A76+8),0)+IF(Analyse!$E$111="X",INDIRECT("'DATA - økonomi'!C"&amp;4+15*$A76+4*$A76+9),0)+IF(Analyse!$E$112="X",INDIRECT("'DATA - økonomi'!C"&amp;4+15*$A76+4*$A76+10),0)+IF(Analyse!$E$115="X",INDIRECT("'DATA - økonomi'!C"&amp;4+15*$A76+4*$A76+11),0)+IF(Analyse!$E$116="X",INDIRECT("'DATA - økonomi'!C"&amp;4+15*$A76+4*$A76+12),0)+IF(Analyse!$E$117="X",INDIRECT("'DATA - økonomi'!C"&amp;4+15*$A76+4*$A76+13),0)+IF(Analyse!$E$129="X",INDIRECT("'DATA - økonomi'!C"&amp;4+15*$A76+4*$A76+14),0)</f>
        <v>0</v>
      </c>
      <c r="D76" s="42">
        <f ca="1">IF(Analyse!$E$3="X",INDIRECT("'DATA - økonomi'!D"&amp;4+15*$A76+4*$A76+0),0)+IF(Analyse!$E$4="X",INDIRECT("'DATA - økonomi'!D"&amp;4+15*$A76+4*$A76+1),0)+IF(Analyse!$E$104="X",INDIRECT("'DATA - økonomi'!D"&amp;4+15*$A76+4*$A76+2),0)+IF(Analyse!$E$105="X",INDIRECT("'DATA - økonomi'!D"&amp;4+15*$A76+4*$A76+3),0)+IF(Analyse!$E$106="X",INDIRECT("'DATA - økonomi'!D"&amp;4+15*$A76+4*$A76+4),0)+IF(Analyse!$E$107="X",INDIRECT("'DATA - økonomi'!D"&amp;4+15*$A76+4*$A76+5),0)+IF(Analyse!$E$108="X",INDIRECT("'DATA - økonomi'!D"&amp;4+15*$A76+4*$A76+6),0)+IF(Analyse!$E$109="X",INDIRECT("'DATA - økonomi'!D"&amp;4+15*$A76+4*$A76+7),0)+IF(Analyse!$E$110="X",INDIRECT("'DATA - økonomi'!D"&amp;4+15*$A76+4*$A76+8),0)+IF(Analyse!$E$111="X",INDIRECT("'DATA - økonomi'!D"&amp;4+15*$A76+4*$A76+9),0)+IF(Analyse!$E$112="X",INDIRECT("'DATA - økonomi'!D"&amp;4+15*$A76+4*$A76+10),0)+IF(Analyse!$E$115="X",INDIRECT("'DATA - økonomi'!D"&amp;4+15*$A76+4*$A76+11),0)+IF(Analyse!$E$116="X",INDIRECT("'DATA - økonomi'!D"&amp;4+15*$A76+4*$A76+12),0)+IF(Analyse!$E$117="X",INDIRECT("'DATA - økonomi'!D"&amp;4+15*$A76+4*$A76+13),0)+IF(Analyse!$E$129="X",INDIRECT("'DATA - økonomi'!D"&amp;4+15*$A76+4*$A76+14),0)</f>
        <v>0</v>
      </c>
      <c r="E76" s="42">
        <f ca="1">IF(Analyse!$E$3="X",INDIRECT("'DATA - økonomi'!E"&amp;4+15*$A76+4*$A76+0),0)+IF(Analyse!$E$4="X",INDIRECT("'DATA - økonomi'!E"&amp;4+15*$A76+4*$A76+1),0)+IF(Analyse!$E$104="X",INDIRECT("'DATA - økonomi'!E"&amp;4+15*$A76+4*$A76+2),0)+IF(Analyse!$E$105="X",INDIRECT("'DATA - økonomi'!E"&amp;4+15*$A76+4*$A76+3),0)+IF(Analyse!$E$106="X",INDIRECT("'DATA - økonomi'!E"&amp;4+15*$A76+4*$A76+4),0)+IF(Analyse!$E$107="X",INDIRECT("'DATA - økonomi'!E"&amp;4+15*$A76+4*$A76+5),0)+IF(Analyse!$E$108="X",INDIRECT("'DATA - økonomi'!E"&amp;4+15*$A76+4*$A76+6),0)+IF(Analyse!$E$109="X",INDIRECT("'DATA - økonomi'!E"&amp;4+15*$A76+4*$A76+7),0)+IF(Analyse!$E$110="X",INDIRECT("'DATA - økonomi'!E"&amp;4+15*$A76+4*$A76+8),0)+IF(Analyse!$E$111="X",INDIRECT("'DATA - økonomi'!E"&amp;4+15*$A76+4*$A76+9),0)+IF(Analyse!$E$112="X",INDIRECT("'DATA - økonomi'!E"&amp;4+15*$A76+4*$A76+10),0)+IF(Analyse!$E$115="X",INDIRECT("'DATA - økonomi'!E"&amp;4+15*$A76+4*$A76+11),0)+IF(Analyse!$E$116="X",INDIRECT("'DATA - økonomi'!E"&amp;4+15*$A76+4*$A76+12),0)+IF(Analyse!$E$117="X",INDIRECT("'DATA - økonomi'!E"&amp;4+15*$A76+4*$A76+13),0)+IF(Analyse!$E$129="X",INDIRECT("'DATA - økonomi'!E"&amp;4+15*$A76+4*$A76+14),0)</f>
        <v>0</v>
      </c>
      <c r="F76" s="42">
        <f ca="1">IF(Analyse!$E$3="X",INDIRECT("'DATA - økonomi'!F"&amp;4+15*$A76+4*$A76+0),0)+IF(Analyse!$E$4="X",INDIRECT("'DATA - økonomi'!F"&amp;4+15*$A76+4*$A76+1),0)+IF(Analyse!$E$104="X",INDIRECT("'DATA - økonomi'!F"&amp;4+15*$A76+4*$A76+2),0)+IF(Analyse!$E$105="X",INDIRECT("'DATA - økonomi'!F"&amp;4+15*$A76+4*$A76+3),0)+IF(Analyse!$E$106="X",INDIRECT("'DATA - økonomi'!F"&amp;4+15*$A76+4*$A76+4),0)+IF(Analyse!$E$107="X",INDIRECT("'DATA - økonomi'!F"&amp;4+15*$A76+4*$A76+5),0)+IF(Analyse!$E$108="X",INDIRECT("'DATA - økonomi'!F"&amp;4+15*$A76+4*$A76+6),0)+IF(Analyse!$E$109="X",INDIRECT("'DATA - økonomi'!F"&amp;4+15*$A76+4*$A76+7),0)+IF(Analyse!$E$110="X",INDIRECT("'DATA - økonomi'!F"&amp;4+15*$A76+4*$A76+8),0)+IF(Analyse!$E$111="X",INDIRECT("'DATA - økonomi'!F"&amp;4+15*$A76+4*$A76+9),0)+IF(Analyse!$E$112="X",INDIRECT("'DATA - økonomi'!F"&amp;4+15*$A76+4*$A76+10),0)+IF(Analyse!$E$115="X",INDIRECT("'DATA - økonomi'!F"&amp;4+15*$A76+4*$A76+11),0)+IF(Analyse!$E$116="X",INDIRECT("'DATA - økonomi'!F"&amp;4+15*$A76+4*$A76+12),0)+IF(Analyse!$E$117="X",INDIRECT("'DATA - økonomi'!F"&amp;4+15*$A76+4*$A76+13),0)+IF(Analyse!$E$129="X",INDIRECT("'DATA - økonomi'!F"&amp;4+15*$A76+4*$A76+14),0)</f>
        <v>0</v>
      </c>
      <c r="G76" s="42">
        <f ca="1">IF(Analyse!$E$3="X",INDIRECT("'DATA - økonomi'!G"&amp;4+15*$A76+4*$A76+0),0)+IF(Analyse!$E$4="X",INDIRECT("'DATA - økonomi'!G"&amp;4+15*$A76+4*$A76+1),0)+IF(Analyse!$E$104="X",INDIRECT("'DATA - økonomi'!G"&amp;4+15*$A76+4*$A76+2),0)+IF(Analyse!$E$105="X",INDIRECT("'DATA - økonomi'!G"&amp;4+15*$A76+4*$A76+3),0)+IF(Analyse!$E$106="X",INDIRECT("'DATA - økonomi'!G"&amp;4+15*$A76+4*$A76+4),0)+IF(Analyse!$E$107="X",INDIRECT("'DATA - økonomi'!G"&amp;4+15*$A76+4*$A76+5),0)+IF(Analyse!$E$108="X",INDIRECT("'DATA - økonomi'!G"&amp;4+15*$A76+4*$A76+6),0)+IF(Analyse!$E$109="X",INDIRECT("'DATA - økonomi'!G"&amp;4+15*$A76+4*$A76+7),0)+IF(Analyse!$E$110="X",INDIRECT("'DATA - økonomi'!G"&amp;4+15*$A76+4*$A76+8),0)+IF(Analyse!$E$111="X",INDIRECT("'DATA - økonomi'!G"&amp;4+15*$A76+4*$A76+9),0)+IF(Analyse!$E$112="X",INDIRECT("'DATA - økonomi'!G"&amp;4+15*$A76+4*$A76+10),0)+IF(Analyse!$E$115="X",INDIRECT("'DATA - økonomi'!G"&amp;4+15*$A76+4*$A76+11),0)+IF(Analyse!$E$116="X",INDIRECT("'DATA - økonomi'!G"&amp;4+15*$A76+4*$A76+12),0)+IF(Analyse!$E$117="X",INDIRECT("'DATA - økonomi'!G"&amp;4+15*$A76+4*$A76+13),0)+IF(Analyse!$E$129="X",INDIRECT("'DATA - økonomi'!G"&amp;4+15*$A76+4*$A76+14),0)</f>
        <v>0</v>
      </c>
      <c r="H76" s="42">
        <f ca="1">IF(Analyse!$E$3="X",INDIRECT("'DATA - økonomi'!H"&amp;4+15*$A76+4*$A76+0),0)+IF(Analyse!$E$4="X",INDIRECT("'DATA - økonomi'!H"&amp;4+15*$A76+4*$A76+1),0)+IF(Analyse!$E$104="X",INDIRECT("'DATA - økonomi'!H"&amp;4+15*$A76+4*$A76+2),0)+IF(Analyse!$E$105="X",INDIRECT("'DATA - økonomi'!H"&amp;4+15*$A76+4*$A76+3),0)+IF(Analyse!$E$106="X",INDIRECT("'DATA - økonomi'!H"&amp;4+15*$A76+4*$A76+4),0)+IF(Analyse!$E$107="X",INDIRECT("'DATA - økonomi'!H"&amp;4+15*$A76+4*$A76+5),0)+IF(Analyse!$E$108="X",INDIRECT("'DATA - økonomi'!H"&amp;4+15*$A76+4*$A76+6),0)+IF(Analyse!$E$109="X",INDIRECT("'DATA - økonomi'!H"&amp;4+15*$A76+4*$A76+7),0)+IF(Analyse!$E$110="X",INDIRECT("'DATA - økonomi'!H"&amp;4+15*$A76+4*$A76+8),0)+IF(Analyse!$E$111="X",INDIRECT("'DATA - økonomi'!H"&amp;4+15*$A76+4*$A76+9),0)+IF(Analyse!$E$112="X",INDIRECT("'DATA - økonomi'!H"&amp;4+15*$A76+4*$A76+10),0)+IF(Analyse!$E$115="X",INDIRECT("'DATA - økonomi'!H"&amp;4+15*$A76+4*$A76+11),0)+IF(Analyse!$E$116="X",INDIRECT("'DATA - økonomi'!H"&amp;4+15*$A76+4*$A76+12),0)+IF(Analyse!$E$117="X",INDIRECT("'DATA - økonomi'!H"&amp;4+15*$A76+4*$A76+13),0)+IF(Analyse!$E$129="X",INDIRECT("'DATA - økonomi'!H"&amp;4+15*$A76+4*$A76+14),0)</f>
        <v>0</v>
      </c>
      <c r="I76" s="42">
        <f ca="1">IF(Analyse!$E$3="X",INDIRECT("'DATA - økonomi'!I"&amp;4+15*$A76+4*$A76+0),0)+IF(Analyse!$E$4="X",INDIRECT("'DATA - økonomi'!I"&amp;4+15*$A76+4*$A76+1),0)+IF(Analyse!$E$104="X",INDIRECT("'DATA - økonomi'!I"&amp;4+15*$A76+4*$A76+2),0)+IF(Analyse!$E$105="X",INDIRECT("'DATA - økonomi'!I"&amp;4+15*$A76+4*$A76+3),0)+IF(Analyse!$E$106="X",INDIRECT("'DATA - økonomi'!I"&amp;4+15*$A76+4*$A76+4),0)+IF(Analyse!$E$107="X",INDIRECT("'DATA - økonomi'!I"&amp;4+15*$A76+4*$A76+5),0)+IF(Analyse!$E$108="X",INDIRECT("'DATA - økonomi'!I"&amp;4+15*$A76+4*$A76+6),0)+IF(Analyse!$E$109="X",INDIRECT("'DATA - økonomi'!I"&amp;4+15*$A76+4*$A76+7),0)+IF(Analyse!$E$110="X",INDIRECT("'DATA - økonomi'!I"&amp;4+15*$A76+4*$A76+8),0)+IF(Analyse!$E$111="X",INDIRECT("'DATA - økonomi'!I"&amp;4+15*$A76+4*$A76+9),0)+IF(Analyse!$E$112="X",INDIRECT("'DATA - økonomi'!I"&amp;4+15*$A76+4*$A76+10),0)+IF(Analyse!$E$115="X",INDIRECT("'DATA - økonomi'!I"&amp;4+15*$A76+4*$A76+11),0)+IF(Analyse!$E$116="X",INDIRECT("'DATA - økonomi'!I"&amp;4+15*$A76+4*$A76+12),0)+IF(Analyse!$E$117="X",INDIRECT("'DATA - økonomi'!I"&amp;4+15*$A76+4*$A76+13),0)+IF(Analyse!$E$129="X",INDIRECT("'DATA - økonomi'!I"&amp;4+15*$A76+4*$A76+14),0)</f>
        <v>0</v>
      </c>
      <c r="J76" s="42">
        <f ca="1">IF(Analyse!$E$3="X",INDIRECT("'DATA - økonomi'!J"&amp;4+15*$A76+4*$A76+0),0)+IF(Analyse!$E$4="X",INDIRECT("'DATA - økonomi'!J"&amp;4+15*$A76+4*$A76+1),0)+IF(Analyse!$E$104="X",INDIRECT("'DATA - økonomi'!J"&amp;4+15*$A76+4*$A76+2),0)+IF(Analyse!$E$105="X",INDIRECT("'DATA - økonomi'!J"&amp;4+15*$A76+4*$A76+3),0)+IF(Analyse!$E$106="X",INDIRECT("'DATA - økonomi'!J"&amp;4+15*$A76+4*$A76+4),0)+IF(Analyse!$E$107="X",INDIRECT("'DATA - økonomi'!J"&amp;4+15*$A76+4*$A76+5),0)+IF(Analyse!$E$108="X",INDIRECT("'DATA - økonomi'!J"&amp;4+15*$A76+4*$A76+6),0)+IF(Analyse!$E$109="X",INDIRECT("'DATA - økonomi'!J"&amp;4+15*$A76+4*$A76+7),0)+IF(Analyse!$E$110="X",INDIRECT("'DATA - økonomi'!J"&amp;4+15*$A76+4*$A76+8),0)+IF(Analyse!$E$111="X",INDIRECT("'DATA - økonomi'!J"&amp;4+15*$A76+4*$A76+9),0)+IF(Analyse!$E$112="X",INDIRECT("'DATA - økonomi'!J"&amp;4+15*$A76+4*$A76+10),0)+IF(Analyse!$E$115="X",INDIRECT("'DATA - økonomi'!J"&amp;4+15*$A76+4*$A76+11),0)+IF(Analyse!$E$116="X",INDIRECT("'DATA - økonomi'!J"&amp;4+15*$A76+4*$A76+12),0)+IF(Analyse!$E$117="X",INDIRECT("'DATA - økonomi'!J"&amp;4+15*$A76+4*$A76+13),0)+IF(Analyse!$E$129="X",INDIRECT("'DATA - økonomi'!J"&amp;4+15*$A76+4*$A76+14),0)</f>
        <v>0</v>
      </c>
      <c r="K76" s="42">
        <f ca="1">IF(Analyse!$E$3="X",INDIRECT("'DATA - økonomi'!K"&amp;4+15*$A76+4*$A76+0),0)+IF(Analyse!$E$4="X",INDIRECT("'DATA - økonomi'!K"&amp;4+15*$A76+4*$A76+1),0)+IF(Analyse!$E$104="X",INDIRECT("'DATA - økonomi'!K"&amp;4+15*$A76+4*$A76+2),0)+IF(Analyse!$E$105="X",INDIRECT("'DATA - økonomi'!K"&amp;4+15*$A76+4*$A76+3),0)+IF(Analyse!$E$106="X",INDIRECT("'DATA - økonomi'!K"&amp;4+15*$A76+4*$A76+4),0)+IF(Analyse!$E$107="X",INDIRECT("'DATA - økonomi'!K"&amp;4+15*$A76+4*$A76+5),0)+IF(Analyse!$E$108="X",INDIRECT("'DATA - økonomi'!K"&amp;4+15*$A76+4*$A76+6),0)+IF(Analyse!$E$109="X",INDIRECT("'DATA - økonomi'!K"&amp;4+15*$A76+4*$A76+7),0)+IF(Analyse!$E$110="X",INDIRECT("'DATA - økonomi'!K"&amp;4+15*$A76+4*$A76+8),0)+IF(Analyse!$E$111="X",INDIRECT("'DATA - økonomi'!K"&amp;4+15*$A76+4*$A76+9),0)+IF(Analyse!$E$112="X",INDIRECT("'DATA - økonomi'!K"&amp;4+15*$A76+4*$A76+10),0)+IF(Analyse!$E$115="X",INDIRECT("'DATA - økonomi'!K"&amp;4+15*$A76+4*$A76+11),0)+IF(Analyse!$E$116="X",INDIRECT("'DATA - økonomi'!K"&amp;4+15*$A76+4*$A76+12),0)+IF(Analyse!$E$117="X",INDIRECT("'DATA - økonomi'!K"&amp;4+15*$A76+4*$A76+13),0)+IF(Analyse!$E$129="X",INDIRECT("'DATA - økonomi'!K"&amp;4+15*$A76+4*$A76+14),0)</f>
        <v>0</v>
      </c>
      <c r="L76" s="42">
        <f ca="1">IF(Analyse!$E$3="X",INDIRECT("'DATA - økonomi'!L"&amp;4+15*$A76+4*$A76+0),0)+IF(Analyse!$E$4="X",INDIRECT("'DATA - økonomi'!L"&amp;4+15*$A76+4*$A76+1),0)+IF(Analyse!$E$104="X",INDIRECT("'DATA - økonomi'!L"&amp;4+15*$A76+4*$A76+2),0)+IF(Analyse!$E$105="X",INDIRECT("'DATA - økonomi'!L"&amp;4+15*$A76+4*$A76+3),0)+IF(Analyse!$E$106="X",INDIRECT("'DATA - økonomi'!L"&amp;4+15*$A76+4*$A76+4),0)+IF(Analyse!$E$107="X",INDIRECT("'DATA - økonomi'!L"&amp;4+15*$A76+4*$A76+5),0)+IF(Analyse!$E$108="X",INDIRECT("'DATA - økonomi'!L"&amp;4+15*$A76+4*$A76+6),0)+IF(Analyse!$E$109="X",INDIRECT("'DATA - økonomi'!L"&amp;4+15*$A76+4*$A76+7),0)+IF(Analyse!$E$110="X",INDIRECT("'DATA - økonomi'!L"&amp;4+15*$A76+4*$A76+8),0)+IF(Analyse!$E$111="X",INDIRECT("'DATA - økonomi'!L"&amp;4+15*$A76+4*$A76+9),0)+IF(Analyse!$E$112="X",INDIRECT("'DATA - økonomi'!L"&amp;4+15*$A76+4*$A76+10),0)+IF(Analyse!$E$115="X",INDIRECT("'DATA - økonomi'!L"&amp;4+15*$A76+4*$A76+11),0)+IF(Analyse!$E$116="X",INDIRECT("'DATA - økonomi'!L"&amp;4+15*$A76+4*$A76+12),0)+IF(Analyse!$E$117="X",INDIRECT("'DATA - økonomi'!L"&amp;4+15*$A76+4*$A76+13),0)+IF(Analyse!$E$129="X",INDIRECT("'DATA - økonomi'!L"&amp;4+15*$A76+4*$A76+14),0)</f>
        <v>0</v>
      </c>
      <c r="M76" s="42">
        <f ca="1">IF(Analyse!$E$3="X",INDIRECT("'DATA - økonomi'!M"&amp;4+15*$A76+4*$A76+0),0)+IF(Analyse!$E$4="X",INDIRECT("'DATA - økonomi'!M"&amp;4+15*$A76+4*$A76+1),0)+IF(Analyse!$E$104="X",INDIRECT("'DATA - økonomi'!M"&amp;4+15*$A76+4*$A76+2),0)+IF(Analyse!$E$105="X",INDIRECT("'DATA - økonomi'!M"&amp;4+15*$A76+4*$A76+3),0)+IF(Analyse!$E$106="X",INDIRECT("'DATA - økonomi'!M"&amp;4+15*$A76+4*$A76+4),0)+IF(Analyse!$E$107="X",INDIRECT("'DATA - økonomi'!M"&amp;4+15*$A76+4*$A76+5),0)+IF(Analyse!$E$108="X",INDIRECT("'DATA - økonomi'!M"&amp;4+15*$A76+4*$A76+6),0)+IF(Analyse!$E$109="X",INDIRECT("'DATA - økonomi'!M"&amp;4+15*$A76+4*$A76+7),0)+IF(Analyse!$E$110="X",INDIRECT("'DATA - økonomi'!M"&amp;4+15*$A76+4*$A76+8),0)+IF(Analyse!$E$111="X",INDIRECT("'DATA - økonomi'!M"&amp;4+15*$A76+4*$A76+9),0)+IF(Analyse!$E$112="X",INDIRECT("'DATA - økonomi'!M"&amp;4+15*$A76+4*$A76+10),0)+IF(Analyse!$E$115="X",INDIRECT("'DATA - økonomi'!M"&amp;4+15*$A76+4*$A76+11),0)+IF(Analyse!$E$116="X",INDIRECT("'DATA - økonomi'!M"&amp;4+15*$A76+4*$A76+12),0)+IF(Analyse!$E$117="X",INDIRECT("'DATA - økonomi'!M"&amp;4+15*$A76+4*$A76+13),0)+IF(Analyse!$E$129="X",INDIRECT("'DATA - økonomi'!M"&amp;4+15*$A76+4*$A76+14),0)</f>
        <v>0</v>
      </c>
      <c r="N76" s="38"/>
      <c r="O76" s="41" t="s">
        <v>84</v>
      </c>
      <c r="P76" s="42">
        <f ca="1">IF(Analyse!$E$3="X",INDIRECT("'DATA - økonomi'!P"&amp;4+15*$A76+4*$A76+0),0)+IF(Analyse!$E$4="X",INDIRECT("'DATA - økonomi'!P"&amp;4+15*$A76+4*$A76+1),0)+IF(Analyse!$E$104="X",INDIRECT("'DATA - økonomi'!P"&amp;4+15*$A76+4*$A76+2),0)+IF(Analyse!$E$105="X",INDIRECT("'DATA - økonomi'!P"&amp;4+15*$A76+4*$A76+3),0)+IF(Analyse!$E$106="X",INDIRECT("'DATA - økonomi'!P"&amp;4+15*$A76+4*$A76+4),0)+IF(Analyse!$E$107="X",INDIRECT("'DATA - økonomi'!P"&amp;4+15*$A76+4*$A76+5),0)+IF(Analyse!$E$108="X",INDIRECT("'DATA - økonomi'!P"&amp;4+15*$A76+4*$A76+6),0)+IF(Analyse!$E$109="X",INDIRECT("'DATA - økonomi'!P"&amp;4+15*$A76+4*$A76+7),0)+IF(Analyse!$E$110="X",INDIRECT("'DATA - økonomi'!P"&amp;4+15*$A76+4*$A76+8),0)+IF(Analyse!$E$111="X",INDIRECT("'DATA - økonomi'!P"&amp;4+15*$A76+4*$A76+9),0)+IF(Analyse!$E$112="X",INDIRECT("'DATA - økonomi'!P"&amp;4+15*$A76+4*$A76+10),0)+IF(Analyse!$E$115="X",INDIRECT("'DATA - økonomi'!P"&amp;4+15*$A76+4*$A76+11),0)+IF(Analyse!$E$116="X",INDIRECT("'DATA - økonomi'!P"&amp;4+15*$A76+4*$A76+12),0)+IF(Analyse!$E$117="X",INDIRECT("'DATA - økonomi'!P"&amp;4+15*$A76+4*$A76+13),0)+IF(Analyse!$E$129="X",INDIRECT("'DATA - økonomi'!P"&amp;4+15*$A76+4*$A76+14),0)</f>
        <v>0</v>
      </c>
      <c r="Q76" s="42">
        <f ca="1">IF(Analyse!$E$3="X",INDIRECT("'DATA - økonomi'!Q"&amp;4+15*$A76+4*$A76+0),0)+IF(Analyse!$E$4="X",INDIRECT("'DATA - økonomi'!Q"&amp;4+15*$A76+4*$A76+1),0)+IF(Analyse!$E$104="X",INDIRECT("'DATA - økonomi'!Q"&amp;4+15*$A76+4*$A76+2),0)+IF(Analyse!$E$105="X",INDIRECT("'DATA - økonomi'!Q"&amp;4+15*$A76+4*$A76+3),0)+IF(Analyse!$E$106="X",INDIRECT("'DATA - økonomi'!Q"&amp;4+15*$A76+4*$A76+4),0)+IF(Analyse!$E$107="X",INDIRECT("'DATA - økonomi'!Q"&amp;4+15*$A76+4*$A76+5),0)+IF(Analyse!$E$108="X",INDIRECT("'DATA - økonomi'!Q"&amp;4+15*$A76+4*$A76+6),0)+IF(Analyse!$E$109="X",INDIRECT("'DATA - økonomi'!Q"&amp;4+15*$A76+4*$A76+7),0)+IF(Analyse!$E$110="X",INDIRECT("'DATA - økonomi'!Q"&amp;4+15*$A76+4*$A76+8),0)+IF(Analyse!$E$111="X",INDIRECT("'DATA - økonomi'!Q"&amp;4+15*$A76+4*$A76+9),0)+IF(Analyse!$E$112="X",INDIRECT("'DATA - økonomi'!Q"&amp;4+15*$A76+4*$A76+10),0)+IF(Analyse!$E$115="X",INDIRECT("'DATA - økonomi'!Q"&amp;4+15*$A76+4*$A76+11),0)+IF(Analyse!$E$116="X",INDIRECT("'DATA - økonomi'!Q"&amp;4+15*$A76+4*$A76+12),0)+IF(Analyse!$E$117="X",INDIRECT("'DATA - økonomi'!Q"&amp;4+15*$A76+4*$A76+13),0)+IF(Analyse!$E$129="X",INDIRECT("'DATA - økonomi'!Q"&amp;4+15*$A76+4*$A76+14),0)</f>
        <v>0</v>
      </c>
      <c r="R76" s="42">
        <f ca="1">IF(Analyse!$E$3="X",INDIRECT("'DATA - økonomi'!R"&amp;4+15*$A76+4*$A76+0),0)+IF(Analyse!$E$4="X",INDIRECT("'DATA - økonomi'!R"&amp;4+15*$A76+4*$A76+1),0)+IF(Analyse!$E$104="X",INDIRECT("'DATA - økonomi'!R"&amp;4+15*$A76+4*$A76+2),0)+IF(Analyse!$E$105="X",INDIRECT("'DATA - økonomi'!R"&amp;4+15*$A76+4*$A76+3),0)+IF(Analyse!$E$106="X",INDIRECT("'DATA - økonomi'!R"&amp;4+15*$A76+4*$A76+4),0)+IF(Analyse!$E$107="X",INDIRECT("'DATA - økonomi'!R"&amp;4+15*$A76+4*$A76+5),0)+IF(Analyse!$E$108="X",INDIRECT("'DATA - økonomi'!R"&amp;4+15*$A76+4*$A76+6),0)+IF(Analyse!$E$109="X",INDIRECT("'DATA - økonomi'!R"&amp;4+15*$A76+4*$A76+7),0)+IF(Analyse!$E$110="X",INDIRECT("'DATA - økonomi'!R"&amp;4+15*$A76+4*$A76+8),0)+IF(Analyse!$E$111="X",INDIRECT("'DATA - økonomi'!R"&amp;4+15*$A76+4*$A76+9),0)+IF(Analyse!$E$112="X",INDIRECT("'DATA - økonomi'!R"&amp;4+15*$A76+4*$A76+10),0)+IF(Analyse!$E$115="X",INDIRECT("'DATA - økonomi'!R"&amp;4+15*$A76+4*$A76+11),0)+IF(Analyse!$E$116="X",INDIRECT("'DATA - økonomi'!R"&amp;4+15*$A76+4*$A76+12),0)+IF(Analyse!$E$117="X",INDIRECT("'DATA - økonomi'!R"&amp;4+15*$A76+4*$A76+13),0)+IF(Analyse!$E$129="X",INDIRECT("'DATA - økonomi'!R"&amp;4+15*$A76+4*$A76+14),0)</f>
        <v>0</v>
      </c>
      <c r="S76" s="42">
        <f ca="1">IF(Analyse!$E$3="X",INDIRECT("'DATA - økonomi'!S"&amp;4+15*$A76+4*$A76+0),0)+IF(Analyse!$E$4="X",INDIRECT("'DATA - økonomi'!S"&amp;4+15*$A76+4*$A76+1),0)+IF(Analyse!$E$104="X",INDIRECT("'DATA - økonomi'!S"&amp;4+15*$A76+4*$A76+2),0)+IF(Analyse!$E$105="X",INDIRECT("'DATA - økonomi'!S"&amp;4+15*$A76+4*$A76+3),0)+IF(Analyse!$E$106="X",INDIRECT("'DATA - økonomi'!S"&amp;4+15*$A76+4*$A76+4),0)+IF(Analyse!$E$107="X",INDIRECT("'DATA - økonomi'!S"&amp;4+15*$A76+4*$A76+5),0)+IF(Analyse!$E$108="X",INDIRECT("'DATA - økonomi'!S"&amp;4+15*$A76+4*$A76+6),0)+IF(Analyse!$E$109="X",INDIRECT("'DATA - økonomi'!S"&amp;4+15*$A76+4*$A76+7),0)+IF(Analyse!$E$110="X",INDIRECT("'DATA - økonomi'!S"&amp;4+15*$A76+4*$A76+8),0)+IF(Analyse!$E$111="X",INDIRECT("'DATA - økonomi'!S"&amp;4+15*$A76+4*$A76+9),0)+IF(Analyse!$E$112="X",INDIRECT("'DATA - økonomi'!S"&amp;4+15*$A76+4*$A76+10),0)+IF(Analyse!$E$115="X",INDIRECT("'DATA - økonomi'!S"&amp;4+15*$A76+4*$A76+11),0)+IF(Analyse!$E$116="X",INDIRECT("'DATA - økonomi'!S"&amp;4+15*$A76+4*$A76+12),0)+IF(Analyse!$E$117="X",INDIRECT("'DATA - økonomi'!S"&amp;4+15*$A76+4*$A76+13),0)+IF(Analyse!$E$129="X",INDIRECT("'DATA - økonomi'!S"&amp;4+15*$A76+4*$A76+14),0)</f>
        <v>0</v>
      </c>
      <c r="T76" s="42">
        <f ca="1">IF(Analyse!$E$3="X",INDIRECT("'DATA - økonomi'!T"&amp;4+15*$A76+4*$A76+0),0)+IF(Analyse!$E$4="X",INDIRECT("'DATA - økonomi'!T"&amp;4+15*$A76+4*$A76+1),0)+IF(Analyse!$E$104="X",INDIRECT("'DATA - økonomi'!T"&amp;4+15*$A76+4*$A76+2),0)+IF(Analyse!$E$105="X",INDIRECT("'DATA - økonomi'!T"&amp;4+15*$A76+4*$A76+3),0)+IF(Analyse!$E$106="X",INDIRECT("'DATA - økonomi'!T"&amp;4+15*$A76+4*$A76+4),0)+IF(Analyse!$E$107="X",INDIRECT("'DATA - økonomi'!T"&amp;4+15*$A76+4*$A76+5),0)+IF(Analyse!$E$108="X",INDIRECT("'DATA - økonomi'!T"&amp;4+15*$A76+4*$A76+6),0)+IF(Analyse!$E$109="X",INDIRECT("'DATA - økonomi'!T"&amp;4+15*$A76+4*$A76+7),0)+IF(Analyse!$E$110="X",INDIRECT("'DATA - økonomi'!T"&amp;4+15*$A76+4*$A76+8),0)+IF(Analyse!$E$111="X",INDIRECT("'DATA - økonomi'!T"&amp;4+15*$A76+4*$A76+9),0)+IF(Analyse!$E$112="X",INDIRECT("'DATA - økonomi'!T"&amp;4+15*$A76+4*$A76+10),0)+IF(Analyse!$E$115="X",INDIRECT("'DATA - økonomi'!T"&amp;4+15*$A76+4*$A76+11),0)+IF(Analyse!$E$116="X",INDIRECT("'DATA - økonomi'!T"&amp;4+15*$A76+4*$A76+12),0)+IF(Analyse!$E$117="X",INDIRECT("'DATA - økonomi'!T"&amp;4+15*$A76+4*$A76+13),0)+IF(Analyse!$E$129="X",INDIRECT("'DATA - økonomi'!T"&amp;4+15*$A76+4*$A76+14),0)</f>
        <v>0</v>
      </c>
      <c r="U76" s="42">
        <f ca="1">IF(Analyse!$E$3="X",INDIRECT("'DATA - økonomi'!U"&amp;4+15*$A76+4*$A76+0),0)+IF(Analyse!$E$4="X",INDIRECT("'DATA - økonomi'!U"&amp;4+15*$A76+4*$A76+1),0)+IF(Analyse!$E$104="X",INDIRECT("'DATA - økonomi'!U"&amp;4+15*$A76+4*$A76+2),0)+IF(Analyse!$E$105="X",INDIRECT("'DATA - økonomi'!U"&amp;4+15*$A76+4*$A76+3),0)+IF(Analyse!$E$106="X",INDIRECT("'DATA - økonomi'!U"&amp;4+15*$A76+4*$A76+4),0)+IF(Analyse!$E$107="X",INDIRECT("'DATA - økonomi'!U"&amp;4+15*$A76+4*$A76+5),0)+IF(Analyse!$E$108="X",INDIRECT("'DATA - økonomi'!U"&amp;4+15*$A76+4*$A76+6),0)+IF(Analyse!$E$109="X",INDIRECT("'DATA - økonomi'!U"&amp;4+15*$A76+4*$A76+7),0)+IF(Analyse!$E$110="X",INDIRECT("'DATA - økonomi'!U"&amp;4+15*$A76+4*$A76+8),0)+IF(Analyse!$E$111="X",INDIRECT("'DATA - økonomi'!U"&amp;4+15*$A76+4*$A76+9),0)+IF(Analyse!$E$112="X",INDIRECT("'DATA - økonomi'!U"&amp;4+15*$A76+4*$A76+10),0)+IF(Analyse!$E$115="X",INDIRECT("'DATA - økonomi'!U"&amp;4+15*$A76+4*$A76+11),0)+IF(Analyse!$E$116="X",INDIRECT("'DATA - økonomi'!U"&amp;4+15*$A76+4*$A76+12),0)+IF(Analyse!$E$117="X",INDIRECT("'DATA - økonomi'!U"&amp;4+15*$A76+4*$A76+13),0)+IF(Analyse!$E$129="X",INDIRECT("'DATA - økonomi'!U"&amp;4+15*$A76+4*$A76+14),0)</f>
        <v>0</v>
      </c>
      <c r="V76" s="42">
        <f ca="1">IF(Analyse!$E$3="X",INDIRECT("'DATA - økonomi'!V"&amp;4+15*$A76+4*$A76+0),0)+IF(Analyse!$E$4="X",INDIRECT("'DATA - økonomi'!V"&amp;4+15*$A76+4*$A76+1),0)+IF(Analyse!$E$104="X",INDIRECT("'DATA - økonomi'!V"&amp;4+15*$A76+4*$A76+2),0)+IF(Analyse!$E$105="X",INDIRECT("'DATA - økonomi'!V"&amp;4+15*$A76+4*$A76+3),0)+IF(Analyse!$E$106="X",INDIRECT("'DATA - økonomi'!V"&amp;4+15*$A76+4*$A76+4),0)+IF(Analyse!$E$107="X",INDIRECT("'DATA - økonomi'!V"&amp;4+15*$A76+4*$A76+5),0)+IF(Analyse!$E$108="X",INDIRECT("'DATA - økonomi'!V"&amp;4+15*$A76+4*$A76+6),0)+IF(Analyse!$E$109="X",INDIRECT("'DATA - økonomi'!V"&amp;4+15*$A76+4*$A76+7),0)+IF(Analyse!$E$110="X",INDIRECT("'DATA - økonomi'!V"&amp;4+15*$A76+4*$A76+8),0)+IF(Analyse!$E$111="X",INDIRECT("'DATA - økonomi'!V"&amp;4+15*$A76+4*$A76+9),0)+IF(Analyse!$E$112="X",INDIRECT("'DATA - økonomi'!V"&amp;4+15*$A76+4*$A76+10),0)+IF(Analyse!$E$115="X",INDIRECT("'DATA - økonomi'!V"&amp;4+15*$A76+4*$A76+11),0)+IF(Analyse!$E$116="X",INDIRECT("'DATA - økonomi'!V"&amp;4+15*$A76+4*$A76+12),0)+IF(Analyse!$E$117="X",INDIRECT("'DATA - økonomi'!V"&amp;4+15*$A76+4*$A76+13),0)+IF(Analyse!$E$129="X",INDIRECT("'DATA - økonomi'!V"&amp;4+15*$A76+4*$A76+14),0)</f>
        <v>0</v>
      </c>
      <c r="W76" s="42">
        <f ca="1">IF(Analyse!$E$3="X",INDIRECT("'DATA - økonomi'!W"&amp;4+15*$A76+4*$A76+0),0)+IF(Analyse!$E$4="X",INDIRECT("'DATA - økonomi'!W"&amp;4+15*$A76+4*$A76+1),0)+IF(Analyse!$E$104="X",INDIRECT("'DATA - økonomi'!W"&amp;4+15*$A76+4*$A76+2),0)+IF(Analyse!$E$105="X",INDIRECT("'DATA - økonomi'!W"&amp;4+15*$A76+4*$A76+3),0)+IF(Analyse!$E$106="X",INDIRECT("'DATA - økonomi'!W"&amp;4+15*$A76+4*$A76+4),0)+IF(Analyse!$E$107="X",INDIRECT("'DATA - økonomi'!W"&amp;4+15*$A76+4*$A76+5),0)+IF(Analyse!$E$108="X",INDIRECT("'DATA - økonomi'!W"&amp;4+15*$A76+4*$A76+6),0)+IF(Analyse!$E$109="X",INDIRECT("'DATA - økonomi'!W"&amp;4+15*$A76+4*$A76+7),0)+IF(Analyse!$E$110="X",INDIRECT("'DATA - økonomi'!W"&amp;4+15*$A76+4*$A76+8),0)+IF(Analyse!$E$111="X",INDIRECT("'DATA - økonomi'!W"&amp;4+15*$A76+4*$A76+9),0)+IF(Analyse!$E$112="X",INDIRECT("'DATA - økonomi'!W"&amp;4+15*$A76+4*$A76+10),0)+IF(Analyse!$E$115="X",INDIRECT("'DATA - økonomi'!W"&amp;4+15*$A76+4*$A76+11),0)+IF(Analyse!$E$116="X",INDIRECT("'DATA - økonomi'!W"&amp;4+15*$A76+4*$A76+12),0)+IF(Analyse!$E$117="X",INDIRECT("'DATA - økonomi'!W"&amp;4+15*$A76+4*$A76+13),0)+IF(Analyse!$E$129="X",INDIRECT("'DATA - økonomi'!W"&amp;4+15*$A76+4*$A76+14),0)</f>
        <v>0</v>
      </c>
      <c r="X76" s="42">
        <f ca="1">IF(Analyse!$E$3="X",INDIRECT("'DATA - økonomi'!X"&amp;4+15*$A76+4*$A76+0),0)+IF(Analyse!$E$4="X",INDIRECT("'DATA - økonomi'!X"&amp;4+15*$A76+4*$A76+1),0)+IF(Analyse!$E$104="X",INDIRECT("'DATA - økonomi'!X"&amp;4+15*$A76+4*$A76+2),0)+IF(Analyse!$E$105="X",INDIRECT("'DATA - økonomi'!X"&amp;4+15*$A76+4*$A76+3),0)+IF(Analyse!$E$106="X",INDIRECT("'DATA - økonomi'!X"&amp;4+15*$A76+4*$A76+4),0)+IF(Analyse!$E$107="X",INDIRECT("'DATA - økonomi'!X"&amp;4+15*$A76+4*$A76+5),0)+IF(Analyse!$E$108="X",INDIRECT("'DATA - økonomi'!X"&amp;4+15*$A76+4*$A76+6),0)+IF(Analyse!$E$109="X",INDIRECT("'DATA - økonomi'!X"&amp;4+15*$A76+4*$A76+7),0)+IF(Analyse!$E$110="X",INDIRECT("'DATA - økonomi'!X"&amp;4+15*$A76+4*$A76+8),0)+IF(Analyse!$E$111="X",INDIRECT("'DATA - økonomi'!X"&amp;4+15*$A76+4*$A76+9),0)+IF(Analyse!$E$112="X",INDIRECT("'DATA - økonomi'!X"&amp;4+15*$A76+4*$A76+10),0)+IF(Analyse!$E$115="X",INDIRECT("'DATA - økonomi'!X"&amp;4+15*$A76+4*$A76+11),0)+IF(Analyse!$E$116="X",INDIRECT("'DATA - økonomi'!X"&amp;4+15*$A76+4*$A76+12),0)+IF(Analyse!$E$117="X",INDIRECT("'DATA - økonomi'!X"&amp;4+15*$A76+4*$A76+13),0)+IF(Analyse!$E$129="X",INDIRECT("'DATA - økonomi'!X"&amp;4+15*$A76+4*$A76+14),0)</f>
        <v>0</v>
      </c>
      <c r="Y76" s="42">
        <f ca="1">IF(Analyse!$E$3="X",INDIRECT("'DATA - økonomi'!Y"&amp;4+15*$A76+4*$A76+0),0)+IF(Analyse!$E$4="X",INDIRECT("'DATA - økonomi'!Y"&amp;4+15*$A76+4*$A76+1),0)+IF(Analyse!$E$104="X",INDIRECT("'DATA - økonomi'!Y"&amp;4+15*$A76+4*$A76+2),0)+IF(Analyse!$E$105="X",INDIRECT("'DATA - økonomi'!Y"&amp;4+15*$A76+4*$A76+3),0)+IF(Analyse!$E$106="X",INDIRECT("'DATA - økonomi'!Y"&amp;4+15*$A76+4*$A76+4),0)+IF(Analyse!$E$107="X",INDIRECT("'DATA - økonomi'!Y"&amp;4+15*$A76+4*$A76+5),0)+IF(Analyse!$E$108="X",INDIRECT("'DATA - økonomi'!Y"&amp;4+15*$A76+4*$A76+6),0)+IF(Analyse!$E$109="X",INDIRECT("'DATA - økonomi'!Y"&amp;4+15*$A76+4*$A76+7),0)+IF(Analyse!$E$110="X",INDIRECT("'DATA - økonomi'!Y"&amp;4+15*$A76+4*$A76+8),0)+IF(Analyse!$E$111="X",INDIRECT("'DATA - økonomi'!Y"&amp;4+15*$A76+4*$A76+9),0)+IF(Analyse!$E$112="X",INDIRECT("'DATA - økonomi'!Y"&amp;4+15*$A76+4*$A76+10),0)+IF(Analyse!$E$115="X",INDIRECT("'DATA - økonomi'!Y"&amp;4+15*$A76+4*$A76+11),0)+IF(Analyse!$E$116="X",INDIRECT("'DATA - økonomi'!Y"&amp;4+15*$A76+4*$A76+12),0)+IF(Analyse!$E$117="X",INDIRECT("'DATA - økonomi'!Y"&amp;4+15*$A76+4*$A76+13),0)+IF(Analyse!$E$129="X",INDIRECT("'DATA - økonomi'!Y"&amp;4+15*$A76+4*$A76+14),0)</f>
        <v>0</v>
      </c>
      <c r="Z76" s="42">
        <f ca="1">IF(Analyse!$E$3="X",INDIRECT("'DATA - økonomi'!Z"&amp;4+15*$A76+4*$A76+0),0)+IF(Analyse!$E$4="X",INDIRECT("'DATA - økonomi'!Z"&amp;4+15*$A76+4*$A76+1),0)+IF(Analyse!$E$104="X",INDIRECT("'DATA - økonomi'!Z"&amp;4+15*$A76+4*$A76+2),0)+IF(Analyse!$E$105="X",INDIRECT("'DATA - økonomi'!Z"&amp;4+15*$A76+4*$A76+3),0)+IF(Analyse!$E$106="X",INDIRECT("'DATA - økonomi'!Z"&amp;4+15*$A76+4*$A76+4),0)+IF(Analyse!$E$107="X",INDIRECT("'DATA - økonomi'!Z"&amp;4+15*$A76+4*$A76+5),0)+IF(Analyse!$E$108="X",INDIRECT("'DATA - økonomi'!Z"&amp;4+15*$A76+4*$A76+6),0)+IF(Analyse!$E$109="X",INDIRECT("'DATA - økonomi'!Z"&amp;4+15*$A76+4*$A76+7),0)+IF(Analyse!$E$110="X",INDIRECT("'DATA - økonomi'!Z"&amp;4+15*$A76+4*$A76+8),0)+IF(Analyse!$E$111="X",INDIRECT("'DATA - økonomi'!Z"&amp;4+15*$A76+4*$A76+9),0)+IF(Analyse!$E$112="X",INDIRECT("'DATA - økonomi'!Z"&amp;4+15*$A76+4*$A76+10),0)+IF(Analyse!$E$115="X",INDIRECT("'DATA - økonomi'!Z"&amp;4+15*$A76+4*$A76+11),0)+IF(Analyse!$E$116="X",INDIRECT("'DATA - økonomi'!Z"&amp;4+15*$A76+4*$A76+12),0)+IF(Analyse!$E$117="X",INDIRECT("'DATA - økonomi'!Z"&amp;4+15*$A76+4*$A76+13),0)+IF(Analyse!$E$129="X",INDIRECT("'DATA - økonomi'!Z"&amp;4+15*$A76+4*$A76+14),0)</f>
        <v>0</v>
      </c>
      <c r="AA76" s="36"/>
      <c r="AB76" s="41" t="s">
        <v>84</v>
      </c>
      <c r="AC76" s="42">
        <f ca="1">IF(Analyse!$E$3="X",INDIRECT("'DATA - økonomi'!AC"&amp;4+15*$A76+4*$A76+0),0)+IF(Analyse!$E$4="X",INDIRECT("'DATA - økonomi'!AC"&amp;4+15*$A76+4*$A76+1),0)+IF(Analyse!$E$104="X",INDIRECT("'DATA - økonomi'!AC"&amp;4+15*$A76+4*$A76+2),0)+IF(Analyse!$E$105="X",INDIRECT("'DATA - økonomi'!AC"&amp;4+15*$A76+4*$A76+3),0)+IF(Analyse!$E$106="X",INDIRECT("'DATA - økonomi'!AC"&amp;4+15*$A76+4*$A76+4),0)+IF(Analyse!$E$107="X",INDIRECT("'DATA - økonomi'!AC"&amp;4+15*$A76+4*$A76+5),0)+IF(Analyse!$E$108="X",INDIRECT("'DATA - økonomi'!AC"&amp;4+15*$A76+4*$A76+6),0)+IF(Analyse!$E$109="X",INDIRECT("'DATA - økonomi'!AC"&amp;4+15*$A76+4*$A76+7),0)+IF(Analyse!$E$110="X",INDIRECT("'DATA - økonomi'!AC"&amp;4+15*$A76+4*$A76+8),0)+IF(Analyse!$E$111="X",INDIRECT("'DATA - økonomi'!AC"&amp;4+15*$A76+4*$A76+9),0)+IF(Analyse!$E$112="X",INDIRECT("'DATA - økonomi'!AC"&amp;4+15*$A76+4*$A76+10),0)+IF(Analyse!$E$115="X",INDIRECT("'DATA - økonomi'!AC"&amp;4+15*$A76+4*$A76+11),0)+IF(Analyse!$E$116="X",INDIRECT("'DATA - økonomi'!AC"&amp;4+15*$A76+4*$A76+12),0)+IF(Analyse!$E$117="X",INDIRECT("'DATA - økonomi'!AC"&amp;4+15*$A76+4*$A76+13),0)+IF(Analyse!$E$129="X",INDIRECT("'DATA - økonomi'!AC"&amp;4+15*$A76+4*$A76+14),0)</f>
        <v>0</v>
      </c>
      <c r="AD76" s="42">
        <f ca="1">IF(Analyse!$E$3="X",INDIRECT("'DATA - økonomi'!AD"&amp;4+15*$A76+4*$A76+0),0)+IF(Analyse!$E$4="X",INDIRECT("'DATA - økonomi'!AD"&amp;4+15*$A76+4*$A76+1),0)+IF(Analyse!$E$104="X",INDIRECT("'DATA - økonomi'!AD"&amp;4+15*$A76+4*$A76+2),0)+IF(Analyse!$E$105="X",INDIRECT("'DATA - økonomi'!AD"&amp;4+15*$A76+4*$A76+3),0)+IF(Analyse!$E$106="X",INDIRECT("'DATA - økonomi'!AD"&amp;4+15*$A76+4*$A76+4),0)+IF(Analyse!$E$107="X",INDIRECT("'DATA - økonomi'!AD"&amp;4+15*$A76+4*$A76+5),0)+IF(Analyse!$E$108="X",INDIRECT("'DATA - økonomi'!AD"&amp;4+15*$A76+4*$A76+6),0)+IF(Analyse!$E$109="X",INDIRECT("'DATA - økonomi'!AD"&amp;4+15*$A76+4*$A76+7),0)+IF(Analyse!$E$110="X",INDIRECT("'DATA - økonomi'!AD"&amp;4+15*$A76+4*$A76+8),0)+IF(Analyse!$E$111="X",INDIRECT("'DATA - økonomi'!AD"&amp;4+15*$A76+4*$A76+9),0)+IF(Analyse!$E$112="X",INDIRECT("'DATA - økonomi'!AD"&amp;4+15*$A76+4*$A76+10),0)+IF(Analyse!$E$115="X",INDIRECT("'DATA - økonomi'!AD"&amp;4+15*$A76+4*$A76+11),0)+IF(Analyse!$E$116="X",INDIRECT("'DATA - økonomi'!AD"&amp;4+15*$A76+4*$A76+12),0)+IF(Analyse!$E$117="X",INDIRECT("'DATA - økonomi'!AD"&amp;4+15*$A76+4*$A76+13),0)+IF(Analyse!$E$129="X",INDIRECT("'DATA - økonomi'!AD"&amp;4+15*$A76+4*$A76+14),0)</f>
        <v>0</v>
      </c>
      <c r="AE76" s="42">
        <f ca="1">IF(Analyse!$E$3="X",INDIRECT("'DATA - økonomi'!AE"&amp;4+15*$A76+4*$A76+0),0)+IF(Analyse!$E$4="X",INDIRECT("'DATA - økonomi'!AE"&amp;4+15*$A76+4*$A76+1),0)+IF(Analyse!$E$104="X",INDIRECT("'DATA - økonomi'!AE"&amp;4+15*$A76+4*$A76+2),0)+IF(Analyse!$E$105="X",INDIRECT("'DATA - økonomi'!AE"&amp;4+15*$A76+4*$A76+3),0)+IF(Analyse!$E$106="X",INDIRECT("'DATA - økonomi'!AE"&amp;4+15*$A76+4*$A76+4),0)+IF(Analyse!$E$107="X",INDIRECT("'DATA - økonomi'!AE"&amp;4+15*$A76+4*$A76+5),0)+IF(Analyse!$E$108="X",INDIRECT("'DATA - økonomi'!AE"&amp;4+15*$A76+4*$A76+6),0)+IF(Analyse!$E$109="X",INDIRECT("'DATA - økonomi'!AE"&amp;4+15*$A76+4*$A76+7),0)+IF(Analyse!$E$110="X",INDIRECT("'DATA - økonomi'!AE"&amp;4+15*$A76+4*$A76+8),0)+IF(Analyse!$E$111="X",INDIRECT("'DATA - økonomi'!AE"&amp;4+15*$A76+4*$A76+9),0)+IF(Analyse!$E$112="X",INDIRECT("'DATA - økonomi'!AE"&amp;4+15*$A76+4*$A76+10),0)+IF(Analyse!$E$115="X",INDIRECT("'DATA - økonomi'!AE"&amp;4+15*$A76+4*$A76+11),0)+IF(Analyse!$E$116="X",INDIRECT("'DATA - økonomi'!AE"&amp;4+15*$A76+4*$A76+12),0)+IF(Analyse!$E$117="X",INDIRECT("'DATA - økonomi'!AE"&amp;4+15*$A76+4*$A76+13),0)+IF(Analyse!$E$129="X",INDIRECT("'DATA - økonomi'!AE"&amp;4+15*$A76+4*$A76+14),0)</f>
        <v>0</v>
      </c>
      <c r="AF76" s="42">
        <f ca="1">IF(Analyse!$E$3="X",INDIRECT("'DATA - økonomi'!AF"&amp;4+15*$A76+4*$A76+0),0)+IF(Analyse!$E$4="X",INDIRECT("'DATA - økonomi'!AF"&amp;4+15*$A76+4*$A76+1),0)+IF(Analyse!$E$104="X",INDIRECT("'DATA - økonomi'!AF"&amp;4+15*$A76+4*$A76+2),0)+IF(Analyse!$E$105="X",INDIRECT("'DATA - økonomi'!AF"&amp;4+15*$A76+4*$A76+3),0)+IF(Analyse!$E$106="X",INDIRECT("'DATA - økonomi'!AF"&amp;4+15*$A76+4*$A76+4),0)+IF(Analyse!$E$107="X",INDIRECT("'DATA - økonomi'!AF"&amp;4+15*$A76+4*$A76+5),0)+IF(Analyse!$E$108="X",INDIRECT("'DATA - økonomi'!AF"&amp;4+15*$A76+4*$A76+6),0)+IF(Analyse!$E$109="X",INDIRECT("'DATA - økonomi'!AF"&amp;4+15*$A76+4*$A76+7),0)+IF(Analyse!$E$110="X",INDIRECT("'DATA - økonomi'!AF"&amp;4+15*$A76+4*$A76+8),0)+IF(Analyse!$E$111="X",INDIRECT("'DATA - økonomi'!AF"&amp;4+15*$A76+4*$A76+9),0)+IF(Analyse!$E$112="X",INDIRECT("'DATA - økonomi'!AF"&amp;4+15*$A76+4*$A76+10),0)+IF(Analyse!$E$115="X",INDIRECT("'DATA - økonomi'!AF"&amp;4+15*$A76+4*$A76+11),0)+IF(Analyse!$E$116="X",INDIRECT("'DATA - økonomi'!AF"&amp;4+15*$A76+4*$A76+12),0)+IF(Analyse!$E$117="X",INDIRECT("'DATA - økonomi'!AF"&amp;4+15*$A76+4*$A76+13),0)+IF(Analyse!$E$129="X",INDIRECT("'DATA - økonomi'!AF"&amp;4+15*$A76+4*$A76+14),0)</f>
        <v>0</v>
      </c>
      <c r="AG76" s="42">
        <f ca="1">IF(Analyse!$E$3="X",INDIRECT("'DATA - økonomi'!AG"&amp;4+15*$A76+4*$A76+0),0)+IF(Analyse!$E$4="X",INDIRECT("'DATA - økonomi'!AG"&amp;4+15*$A76+4*$A76+1),0)+IF(Analyse!$E$104="X",INDIRECT("'DATA - økonomi'!AG"&amp;4+15*$A76+4*$A76+2),0)+IF(Analyse!$E$105="X",INDIRECT("'DATA - økonomi'!AG"&amp;4+15*$A76+4*$A76+3),0)+IF(Analyse!$E$106="X",INDIRECT("'DATA - økonomi'!AG"&amp;4+15*$A76+4*$A76+4),0)+IF(Analyse!$E$107="X",INDIRECT("'DATA - økonomi'!AG"&amp;4+15*$A76+4*$A76+5),0)+IF(Analyse!$E$108="X",INDIRECT("'DATA - økonomi'!AG"&amp;4+15*$A76+4*$A76+6),0)+IF(Analyse!$E$109="X",INDIRECT("'DATA - økonomi'!AG"&amp;4+15*$A76+4*$A76+7),0)+IF(Analyse!$E$110="X",INDIRECT("'DATA - økonomi'!AG"&amp;4+15*$A76+4*$A76+8),0)+IF(Analyse!$E$111="X",INDIRECT("'DATA - økonomi'!AG"&amp;4+15*$A76+4*$A76+9),0)+IF(Analyse!$E$112="X",INDIRECT("'DATA - økonomi'!AG"&amp;4+15*$A76+4*$A76+10),0)+IF(Analyse!$E$115="X",INDIRECT("'DATA - økonomi'!AG"&amp;4+15*$A76+4*$A76+11),0)+IF(Analyse!$E$116="X",INDIRECT("'DATA - økonomi'!AG"&amp;4+15*$A76+4*$A76+12),0)+IF(Analyse!$E$117="X",INDIRECT("'DATA - økonomi'!AG"&amp;4+15*$A76+4*$A76+13),0)+IF(Analyse!$E$129="X",INDIRECT("'DATA - økonomi'!AG"&amp;4+15*$A76+4*$A76+14),0)</f>
        <v>0</v>
      </c>
      <c r="AH76" s="42">
        <f ca="1">IF(Analyse!$E$3="X",INDIRECT("'DATA - økonomi'!AH"&amp;4+15*$A76+4*$A76+0),0)+IF(Analyse!$E$4="X",INDIRECT("'DATA - økonomi'!AH"&amp;4+15*$A76+4*$A76+1),0)+IF(Analyse!$E$104="X",INDIRECT("'DATA - økonomi'!AH"&amp;4+15*$A76+4*$A76+2),0)+IF(Analyse!$E$105="X",INDIRECT("'DATA - økonomi'!AH"&amp;4+15*$A76+4*$A76+3),0)+IF(Analyse!$E$106="X",INDIRECT("'DATA - økonomi'!AH"&amp;4+15*$A76+4*$A76+4),0)+IF(Analyse!$E$107="X",INDIRECT("'DATA - økonomi'!AH"&amp;4+15*$A76+4*$A76+5),0)+IF(Analyse!$E$108="X",INDIRECT("'DATA - økonomi'!AH"&amp;4+15*$A76+4*$A76+6),0)+IF(Analyse!$E$109="X",INDIRECT("'DATA - økonomi'!AH"&amp;4+15*$A76+4*$A76+7),0)+IF(Analyse!$E$110="X",INDIRECT("'DATA - økonomi'!AH"&amp;4+15*$A76+4*$A76+8),0)+IF(Analyse!$E$111="X",INDIRECT("'DATA - økonomi'!AH"&amp;4+15*$A76+4*$A76+9),0)+IF(Analyse!$E$112="X",INDIRECT("'DATA - økonomi'!AH"&amp;4+15*$A76+4*$A76+10),0)+IF(Analyse!$E$115="X",INDIRECT("'DATA - økonomi'!AH"&amp;4+15*$A76+4*$A76+11),0)+IF(Analyse!$E$116="X",INDIRECT("'DATA - økonomi'!AH"&amp;4+15*$A76+4*$A76+12),0)+IF(Analyse!$E$117="X",INDIRECT("'DATA - økonomi'!AH"&amp;4+15*$A76+4*$A76+13),0)+IF(Analyse!$E$129="X",INDIRECT("'DATA - økonomi'!AH"&amp;4+15*$A76+4*$A76+14),0)</f>
        <v>0</v>
      </c>
      <c r="AI76" s="42">
        <f ca="1">IF(Analyse!$E$3="X",INDIRECT("'DATA - økonomi'!AI"&amp;4+15*$A76+4*$A76+0),0)+IF(Analyse!$E$4="X",INDIRECT("'DATA - økonomi'!AI"&amp;4+15*$A76+4*$A76+1),0)+IF(Analyse!$E$104="X",INDIRECT("'DATA - økonomi'!AI"&amp;4+15*$A76+4*$A76+2),0)+IF(Analyse!$E$105="X",INDIRECT("'DATA - økonomi'!AI"&amp;4+15*$A76+4*$A76+3),0)+IF(Analyse!$E$106="X",INDIRECT("'DATA - økonomi'!AI"&amp;4+15*$A76+4*$A76+4),0)+IF(Analyse!$E$107="X",INDIRECT("'DATA - økonomi'!AI"&amp;4+15*$A76+4*$A76+5),0)+IF(Analyse!$E$108="X",INDIRECT("'DATA - økonomi'!AI"&amp;4+15*$A76+4*$A76+6),0)+IF(Analyse!$E$109="X",INDIRECT("'DATA - økonomi'!AI"&amp;4+15*$A76+4*$A76+7),0)+IF(Analyse!$E$110="X",INDIRECT("'DATA - økonomi'!AI"&amp;4+15*$A76+4*$A76+8),0)+IF(Analyse!$E$111="X",INDIRECT("'DATA - økonomi'!AI"&amp;4+15*$A76+4*$A76+9),0)+IF(Analyse!$E$112="X",INDIRECT("'DATA - økonomi'!AI"&amp;4+15*$A76+4*$A76+10),0)+IF(Analyse!$E$115="X",INDIRECT("'DATA - økonomi'!AI"&amp;4+15*$A76+4*$A76+11),0)+IF(Analyse!$E$116="X",INDIRECT("'DATA - økonomi'!AI"&amp;4+15*$A76+4*$A76+12),0)+IF(Analyse!$E$117="X",INDIRECT("'DATA - økonomi'!AI"&amp;4+15*$A76+4*$A76+13),0)+IF(Analyse!$E$129="X",INDIRECT("'DATA - økonomi'!AI"&amp;4+15*$A76+4*$A76+14),0)</f>
        <v>0</v>
      </c>
      <c r="AJ76" s="42">
        <f ca="1">IF(Analyse!$E$3="X",INDIRECT("'DATA - økonomi'!AJ"&amp;4+15*$A76+4*$A76+0),0)+IF(Analyse!$E$4="X",INDIRECT("'DATA - økonomi'!AJ"&amp;4+15*$A76+4*$A76+1),0)+IF(Analyse!$E$104="X",INDIRECT("'DATA - økonomi'!AJ"&amp;4+15*$A76+4*$A76+2),0)+IF(Analyse!$E$105="X",INDIRECT("'DATA - økonomi'!AJ"&amp;4+15*$A76+4*$A76+3),0)+IF(Analyse!$E$106="X",INDIRECT("'DATA - økonomi'!AJ"&amp;4+15*$A76+4*$A76+4),0)+IF(Analyse!$E$107="X",INDIRECT("'DATA - økonomi'!AJ"&amp;4+15*$A76+4*$A76+5),0)+IF(Analyse!$E$108="X",INDIRECT("'DATA - økonomi'!AJ"&amp;4+15*$A76+4*$A76+6),0)+IF(Analyse!$E$109="X",INDIRECT("'DATA - økonomi'!AJ"&amp;4+15*$A76+4*$A76+7),0)+IF(Analyse!$E$110="X",INDIRECT("'DATA - økonomi'!AJ"&amp;4+15*$A76+4*$A76+8),0)+IF(Analyse!$E$111="X",INDIRECT("'DATA - økonomi'!AJ"&amp;4+15*$A76+4*$A76+9),0)+IF(Analyse!$E$112="X",INDIRECT("'DATA - økonomi'!AJ"&amp;4+15*$A76+4*$A76+10),0)+IF(Analyse!$E$115="X",INDIRECT("'DATA - økonomi'!AJ"&amp;4+15*$A76+4*$A76+11),0)+IF(Analyse!$E$116="X",INDIRECT("'DATA - økonomi'!AJ"&amp;4+15*$A76+4*$A76+12),0)+IF(Analyse!$E$117="X",INDIRECT("'DATA - økonomi'!AJ"&amp;4+15*$A76+4*$A76+13),0)+IF(Analyse!$E$129="X",INDIRECT("'DATA - økonomi'!AJ"&amp;4+15*$A76+4*$A76+14),0)</f>
        <v>0</v>
      </c>
      <c r="AK76" s="42">
        <f ca="1">IF(Analyse!$E$3="X",INDIRECT("'DATA - økonomi'!AK"&amp;4+15*$A76+4*$A76+0),0)+IF(Analyse!$E$4="X",INDIRECT("'DATA - økonomi'!AK"&amp;4+15*$A76+4*$A76+1),0)+IF(Analyse!$E$104="X",INDIRECT("'DATA - økonomi'!AK"&amp;4+15*$A76+4*$A76+2),0)+IF(Analyse!$E$105="X",INDIRECT("'DATA - økonomi'!AK"&amp;4+15*$A76+4*$A76+3),0)+IF(Analyse!$E$106="X",INDIRECT("'DATA - økonomi'!AK"&amp;4+15*$A76+4*$A76+4),0)+IF(Analyse!$E$107="X",INDIRECT("'DATA - økonomi'!AK"&amp;4+15*$A76+4*$A76+5),0)+IF(Analyse!$E$108="X",INDIRECT("'DATA - økonomi'!AK"&amp;4+15*$A76+4*$A76+6),0)+IF(Analyse!$E$109="X",INDIRECT("'DATA - økonomi'!AK"&amp;4+15*$A76+4*$A76+7),0)+IF(Analyse!$E$110="X",INDIRECT("'DATA - økonomi'!AK"&amp;4+15*$A76+4*$A76+8),0)+IF(Analyse!$E$111="X",INDIRECT("'DATA - økonomi'!AK"&amp;4+15*$A76+4*$A76+9),0)+IF(Analyse!$E$112="X",INDIRECT("'DATA - økonomi'!AK"&amp;4+15*$A76+4*$A76+10),0)+IF(Analyse!$E$115="X",INDIRECT("'DATA - økonomi'!AK"&amp;4+15*$A76+4*$A76+11),0)+IF(Analyse!$E$116="X",INDIRECT("'DATA - økonomi'!AK"&amp;4+15*$A76+4*$A76+12),0)+IF(Analyse!$E$117="X",INDIRECT("'DATA - økonomi'!AK"&amp;4+15*$A76+4*$A76+13),0)+IF(Analyse!$E$129="X",INDIRECT("'DATA - økonomi'!AK"&amp;4+15*$A76+4*$A76+14),0)</f>
        <v>0</v>
      </c>
      <c r="AL76" s="42">
        <f ca="1">IF(Analyse!$E$3="X",INDIRECT("'DATA - økonomi'!AL"&amp;4+15*$A76+4*$A76+0),0)+IF(Analyse!$E$4="X",INDIRECT("'DATA - økonomi'!AL"&amp;4+15*$A76+4*$A76+1),0)+IF(Analyse!$E$104="X",INDIRECT("'DATA - økonomi'!AL"&amp;4+15*$A76+4*$A76+2),0)+IF(Analyse!$E$105="X",INDIRECT("'DATA - økonomi'!AL"&amp;4+15*$A76+4*$A76+3),0)+IF(Analyse!$E$106="X",INDIRECT("'DATA - økonomi'!AL"&amp;4+15*$A76+4*$A76+4),0)+IF(Analyse!$E$107="X",INDIRECT("'DATA - økonomi'!AL"&amp;4+15*$A76+4*$A76+5),0)+IF(Analyse!$E$108="X",INDIRECT("'DATA - økonomi'!AL"&amp;4+15*$A76+4*$A76+6),0)+IF(Analyse!$E$109="X",INDIRECT("'DATA - økonomi'!AL"&amp;4+15*$A76+4*$A76+7),0)+IF(Analyse!$E$110="X",INDIRECT("'DATA - økonomi'!AL"&amp;4+15*$A76+4*$A76+8),0)+IF(Analyse!$E$111="X",INDIRECT("'DATA - økonomi'!AL"&amp;4+15*$A76+4*$A76+9),0)+IF(Analyse!$E$112="X",INDIRECT("'DATA - økonomi'!AL"&amp;4+15*$A76+4*$A76+10),0)+IF(Analyse!$E$115="X",INDIRECT("'DATA - økonomi'!AL"&amp;4+15*$A76+4*$A76+11),0)+IF(Analyse!$E$116="X",INDIRECT("'DATA - økonomi'!AL"&amp;4+15*$A76+4*$A76+12),0)+IF(Analyse!$E$117="X",INDIRECT("'DATA - økonomi'!AL"&amp;4+15*$A76+4*$A76+13),0)+IF(Analyse!$E$129="X",INDIRECT("'DATA - økonomi'!AL"&amp;4+15*$A76+4*$A76+14),0)</f>
        <v>0</v>
      </c>
      <c r="AM76" s="36"/>
      <c r="AN76" s="41" t="s">
        <v>84</v>
      </c>
      <c r="AO76" s="42">
        <f t="shared" ca="1" si="20"/>
        <v>23381.726000000002</v>
      </c>
      <c r="AP76" s="42">
        <f t="shared" ca="1" si="21"/>
        <v>23507.552000000003</v>
      </c>
      <c r="AQ76" s="42">
        <f t="shared" ca="1" si="22"/>
        <v>23381.726000000002</v>
      </c>
      <c r="AR76" s="42">
        <f t="shared" ca="1" si="23"/>
        <v>23507.552000000003</v>
      </c>
      <c r="AS76" s="42">
        <f t="shared" ca="1" si="24"/>
        <v>23551.631999999998</v>
      </c>
      <c r="AT76" s="42">
        <f t="shared" ca="1" si="25"/>
        <v>23713.248</v>
      </c>
      <c r="AU76" s="42">
        <f t="shared" ca="1" si="26"/>
        <v>24057.5</v>
      </c>
      <c r="AV76" s="42">
        <f t="shared" ca="1" si="27"/>
        <v>24668.061000000002</v>
      </c>
      <c r="AW76" s="42">
        <f t="shared" ca="1" si="28"/>
        <v>25072.552000000003</v>
      </c>
      <c r="AX76" s="42">
        <f t="shared" ca="1" si="29"/>
        <v>25366.847999999998</v>
      </c>
      <c r="AY76" s="36"/>
    </row>
    <row r="77" spans="1:51" x14ac:dyDescent="0.25">
      <c r="A77" s="38">
        <v>73</v>
      </c>
      <c r="B77" s="41" t="s">
        <v>85</v>
      </c>
      <c r="C77" s="42">
        <f ca="1">IF(Analyse!$E$3="X",INDIRECT("'DATA - økonomi'!C"&amp;4+15*$A77+4*$A77+0),0)+IF(Analyse!$E$4="X",INDIRECT("'DATA - økonomi'!C"&amp;4+15*$A77+4*$A77+1),0)+IF(Analyse!$E$104="X",INDIRECT("'DATA - økonomi'!C"&amp;4+15*$A77+4*$A77+2),0)+IF(Analyse!$E$105="X",INDIRECT("'DATA - økonomi'!C"&amp;4+15*$A77+4*$A77+3),0)+IF(Analyse!$E$106="X",INDIRECT("'DATA - økonomi'!C"&amp;4+15*$A77+4*$A77+4),0)+IF(Analyse!$E$107="X",INDIRECT("'DATA - økonomi'!C"&amp;4+15*$A77+4*$A77+5),0)+IF(Analyse!$E$108="X",INDIRECT("'DATA - økonomi'!C"&amp;4+15*$A77+4*$A77+6),0)+IF(Analyse!$E$109="X",INDIRECT("'DATA - økonomi'!C"&amp;4+15*$A77+4*$A77+7),0)+IF(Analyse!$E$110="X",INDIRECT("'DATA - økonomi'!C"&amp;4+15*$A77+4*$A77+8),0)+IF(Analyse!$E$111="X",INDIRECT("'DATA - økonomi'!C"&amp;4+15*$A77+4*$A77+9),0)+IF(Analyse!$E$112="X",INDIRECT("'DATA - økonomi'!C"&amp;4+15*$A77+4*$A77+10),0)+IF(Analyse!$E$115="X",INDIRECT("'DATA - økonomi'!C"&amp;4+15*$A77+4*$A77+11),0)+IF(Analyse!$E$116="X",INDIRECT("'DATA - økonomi'!C"&amp;4+15*$A77+4*$A77+12),0)+IF(Analyse!$E$117="X",INDIRECT("'DATA - økonomi'!C"&amp;4+15*$A77+4*$A77+13),0)+IF(Analyse!$E$129="X",INDIRECT("'DATA - økonomi'!C"&amp;4+15*$A77+4*$A77+14),0)</f>
        <v>0</v>
      </c>
      <c r="D77" s="42">
        <f ca="1">IF(Analyse!$E$3="X",INDIRECT("'DATA - økonomi'!D"&amp;4+15*$A77+4*$A77+0),0)+IF(Analyse!$E$4="X",INDIRECT("'DATA - økonomi'!D"&amp;4+15*$A77+4*$A77+1),0)+IF(Analyse!$E$104="X",INDIRECT("'DATA - økonomi'!D"&amp;4+15*$A77+4*$A77+2),0)+IF(Analyse!$E$105="X",INDIRECT("'DATA - økonomi'!D"&amp;4+15*$A77+4*$A77+3),0)+IF(Analyse!$E$106="X",INDIRECT("'DATA - økonomi'!D"&amp;4+15*$A77+4*$A77+4),0)+IF(Analyse!$E$107="X",INDIRECT("'DATA - økonomi'!D"&amp;4+15*$A77+4*$A77+5),0)+IF(Analyse!$E$108="X",INDIRECT("'DATA - økonomi'!D"&amp;4+15*$A77+4*$A77+6),0)+IF(Analyse!$E$109="X",INDIRECT("'DATA - økonomi'!D"&amp;4+15*$A77+4*$A77+7),0)+IF(Analyse!$E$110="X",INDIRECT("'DATA - økonomi'!D"&amp;4+15*$A77+4*$A77+8),0)+IF(Analyse!$E$111="X",INDIRECT("'DATA - økonomi'!D"&amp;4+15*$A77+4*$A77+9),0)+IF(Analyse!$E$112="X",INDIRECT("'DATA - økonomi'!D"&amp;4+15*$A77+4*$A77+10),0)+IF(Analyse!$E$115="X",INDIRECT("'DATA - økonomi'!D"&amp;4+15*$A77+4*$A77+11),0)+IF(Analyse!$E$116="X",INDIRECT("'DATA - økonomi'!D"&amp;4+15*$A77+4*$A77+12),0)+IF(Analyse!$E$117="X",INDIRECT("'DATA - økonomi'!D"&amp;4+15*$A77+4*$A77+13),0)+IF(Analyse!$E$129="X",INDIRECT("'DATA - økonomi'!D"&amp;4+15*$A77+4*$A77+14),0)</f>
        <v>0</v>
      </c>
      <c r="E77" s="42">
        <f ca="1">IF(Analyse!$E$3="X",INDIRECT("'DATA - økonomi'!E"&amp;4+15*$A77+4*$A77+0),0)+IF(Analyse!$E$4="X",INDIRECT("'DATA - økonomi'!E"&amp;4+15*$A77+4*$A77+1),0)+IF(Analyse!$E$104="X",INDIRECT("'DATA - økonomi'!E"&amp;4+15*$A77+4*$A77+2),0)+IF(Analyse!$E$105="X",INDIRECT("'DATA - økonomi'!E"&amp;4+15*$A77+4*$A77+3),0)+IF(Analyse!$E$106="X",INDIRECT("'DATA - økonomi'!E"&amp;4+15*$A77+4*$A77+4),0)+IF(Analyse!$E$107="X",INDIRECT("'DATA - økonomi'!E"&amp;4+15*$A77+4*$A77+5),0)+IF(Analyse!$E$108="X",INDIRECT("'DATA - økonomi'!E"&amp;4+15*$A77+4*$A77+6),0)+IF(Analyse!$E$109="X",INDIRECT("'DATA - økonomi'!E"&amp;4+15*$A77+4*$A77+7),0)+IF(Analyse!$E$110="X",INDIRECT("'DATA - økonomi'!E"&amp;4+15*$A77+4*$A77+8),0)+IF(Analyse!$E$111="X",INDIRECT("'DATA - økonomi'!E"&amp;4+15*$A77+4*$A77+9),0)+IF(Analyse!$E$112="X",INDIRECT("'DATA - økonomi'!E"&amp;4+15*$A77+4*$A77+10),0)+IF(Analyse!$E$115="X",INDIRECT("'DATA - økonomi'!E"&amp;4+15*$A77+4*$A77+11),0)+IF(Analyse!$E$116="X",INDIRECT("'DATA - økonomi'!E"&amp;4+15*$A77+4*$A77+12),0)+IF(Analyse!$E$117="X",INDIRECT("'DATA - økonomi'!E"&amp;4+15*$A77+4*$A77+13),0)+IF(Analyse!$E$129="X",INDIRECT("'DATA - økonomi'!E"&amp;4+15*$A77+4*$A77+14),0)</f>
        <v>0</v>
      </c>
      <c r="F77" s="42">
        <f ca="1">IF(Analyse!$E$3="X",INDIRECT("'DATA - økonomi'!F"&amp;4+15*$A77+4*$A77+0),0)+IF(Analyse!$E$4="X",INDIRECT("'DATA - økonomi'!F"&amp;4+15*$A77+4*$A77+1),0)+IF(Analyse!$E$104="X",INDIRECT("'DATA - økonomi'!F"&amp;4+15*$A77+4*$A77+2),0)+IF(Analyse!$E$105="X",INDIRECT("'DATA - økonomi'!F"&amp;4+15*$A77+4*$A77+3),0)+IF(Analyse!$E$106="X",INDIRECT("'DATA - økonomi'!F"&amp;4+15*$A77+4*$A77+4),0)+IF(Analyse!$E$107="X",INDIRECT("'DATA - økonomi'!F"&amp;4+15*$A77+4*$A77+5),0)+IF(Analyse!$E$108="X",INDIRECT("'DATA - økonomi'!F"&amp;4+15*$A77+4*$A77+6),0)+IF(Analyse!$E$109="X",INDIRECT("'DATA - økonomi'!F"&amp;4+15*$A77+4*$A77+7),0)+IF(Analyse!$E$110="X",INDIRECT("'DATA - økonomi'!F"&amp;4+15*$A77+4*$A77+8),0)+IF(Analyse!$E$111="X",INDIRECT("'DATA - økonomi'!F"&amp;4+15*$A77+4*$A77+9),0)+IF(Analyse!$E$112="X",INDIRECT("'DATA - økonomi'!F"&amp;4+15*$A77+4*$A77+10),0)+IF(Analyse!$E$115="X",INDIRECT("'DATA - økonomi'!F"&amp;4+15*$A77+4*$A77+11),0)+IF(Analyse!$E$116="X",INDIRECT("'DATA - økonomi'!F"&amp;4+15*$A77+4*$A77+12),0)+IF(Analyse!$E$117="X",INDIRECT("'DATA - økonomi'!F"&amp;4+15*$A77+4*$A77+13),0)+IF(Analyse!$E$129="X",INDIRECT("'DATA - økonomi'!F"&amp;4+15*$A77+4*$A77+14),0)</f>
        <v>0</v>
      </c>
      <c r="G77" s="42">
        <f ca="1">IF(Analyse!$E$3="X",INDIRECT("'DATA - økonomi'!G"&amp;4+15*$A77+4*$A77+0),0)+IF(Analyse!$E$4="X",INDIRECT("'DATA - økonomi'!G"&amp;4+15*$A77+4*$A77+1),0)+IF(Analyse!$E$104="X",INDIRECT("'DATA - økonomi'!G"&amp;4+15*$A77+4*$A77+2),0)+IF(Analyse!$E$105="X",INDIRECT("'DATA - økonomi'!G"&amp;4+15*$A77+4*$A77+3),0)+IF(Analyse!$E$106="X",INDIRECT("'DATA - økonomi'!G"&amp;4+15*$A77+4*$A77+4),0)+IF(Analyse!$E$107="X",INDIRECT("'DATA - økonomi'!G"&amp;4+15*$A77+4*$A77+5),0)+IF(Analyse!$E$108="X",INDIRECT("'DATA - økonomi'!G"&amp;4+15*$A77+4*$A77+6),0)+IF(Analyse!$E$109="X",INDIRECT("'DATA - økonomi'!G"&amp;4+15*$A77+4*$A77+7),0)+IF(Analyse!$E$110="X",INDIRECT("'DATA - økonomi'!G"&amp;4+15*$A77+4*$A77+8),0)+IF(Analyse!$E$111="X",INDIRECT("'DATA - økonomi'!G"&amp;4+15*$A77+4*$A77+9),0)+IF(Analyse!$E$112="X",INDIRECT("'DATA - økonomi'!G"&amp;4+15*$A77+4*$A77+10),0)+IF(Analyse!$E$115="X",INDIRECT("'DATA - økonomi'!G"&amp;4+15*$A77+4*$A77+11),0)+IF(Analyse!$E$116="X",INDIRECT("'DATA - økonomi'!G"&amp;4+15*$A77+4*$A77+12),0)+IF(Analyse!$E$117="X",INDIRECT("'DATA - økonomi'!G"&amp;4+15*$A77+4*$A77+13),0)+IF(Analyse!$E$129="X",INDIRECT("'DATA - økonomi'!G"&amp;4+15*$A77+4*$A77+14),0)</f>
        <v>0</v>
      </c>
      <c r="H77" s="42">
        <f ca="1">IF(Analyse!$E$3="X",INDIRECT("'DATA - økonomi'!H"&amp;4+15*$A77+4*$A77+0),0)+IF(Analyse!$E$4="X",INDIRECT("'DATA - økonomi'!H"&amp;4+15*$A77+4*$A77+1),0)+IF(Analyse!$E$104="X",INDIRECT("'DATA - økonomi'!H"&amp;4+15*$A77+4*$A77+2),0)+IF(Analyse!$E$105="X",INDIRECT("'DATA - økonomi'!H"&amp;4+15*$A77+4*$A77+3),0)+IF(Analyse!$E$106="X",INDIRECT("'DATA - økonomi'!H"&amp;4+15*$A77+4*$A77+4),0)+IF(Analyse!$E$107="X",INDIRECT("'DATA - økonomi'!H"&amp;4+15*$A77+4*$A77+5),0)+IF(Analyse!$E$108="X",INDIRECT("'DATA - økonomi'!H"&amp;4+15*$A77+4*$A77+6),0)+IF(Analyse!$E$109="X",INDIRECT("'DATA - økonomi'!H"&amp;4+15*$A77+4*$A77+7),0)+IF(Analyse!$E$110="X",INDIRECT("'DATA - økonomi'!H"&amp;4+15*$A77+4*$A77+8),0)+IF(Analyse!$E$111="X",INDIRECT("'DATA - økonomi'!H"&amp;4+15*$A77+4*$A77+9),0)+IF(Analyse!$E$112="X",INDIRECT("'DATA - økonomi'!H"&amp;4+15*$A77+4*$A77+10),0)+IF(Analyse!$E$115="X",INDIRECT("'DATA - økonomi'!H"&amp;4+15*$A77+4*$A77+11),0)+IF(Analyse!$E$116="X",INDIRECT("'DATA - økonomi'!H"&amp;4+15*$A77+4*$A77+12),0)+IF(Analyse!$E$117="X",INDIRECT("'DATA - økonomi'!H"&amp;4+15*$A77+4*$A77+13),0)+IF(Analyse!$E$129="X",INDIRECT("'DATA - økonomi'!H"&amp;4+15*$A77+4*$A77+14),0)</f>
        <v>0</v>
      </c>
      <c r="I77" s="42">
        <f ca="1">IF(Analyse!$E$3="X",INDIRECT("'DATA - økonomi'!I"&amp;4+15*$A77+4*$A77+0),0)+IF(Analyse!$E$4="X",INDIRECT("'DATA - økonomi'!I"&amp;4+15*$A77+4*$A77+1),0)+IF(Analyse!$E$104="X",INDIRECT("'DATA - økonomi'!I"&amp;4+15*$A77+4*$A77+2),0)+IF(Analyse!$E$105="X",INDIRECT("'DATA - økonomi'!I"&amp;4+15*$A77+4*$A77+3),0)+IF(Analyse!$E$106="X",INDIRECT("'DATA - økonomi'!I"&amp;4+15*$A77+4*$A77+4),0)+IF(Analyse!$E$107="X",INDIRECT("'DATA - økonomi'!I"&amp;4+15*$A77+4*$A77+5),0)+IF(Analyse!$E$108="X",INDIRECT("'DATA - økonomi'!I"&amp;4+15*$A77+4*$A77+6),0)+IF(Analyse!$E$109="X",INDIRECT("'DATA - økonomi'!I"&amp;4+15*$A77+4*$A77+7),0)+IF(Analyse!$E$110="X",INDIRECT("'DATA - økonomi'!I"&amp;4+15*$A77+4*$A77+8),0)+IF(Analyse!$E$111="X",INDIRECT("'DATA - økonomi'!I"&amp;4+15*$A77+4*$A77+9),0)+IF(Analyse!$E$112="X",INDIRECT("'DATA - økonomi'!I"&amp;4+15*$A77+4*$A77+10),0)+IF(Analyse!$E$115="X",INDIRECT("'DATA - økonomi'!I"&amp;4+15*$A77+4*$A77+11),0)+IF(Analyse!$E$116="X",INDIRECT("'DATA - økonomi'!I"&amp;4+15*$A77+4*$A77+12),0)+IF(Analyse!$E$117="X",INDIRECT("'DATA - økonomi'!I"&amp;4+15*$A77+4*$A77+13),0)+IF(Analyse!$E$129="X",INDIRECT("'DATA - økonomi'!I"&amp;4+15*$A77+4*$A77+14),0)</f>
        <v>0</v>
      </c>
      <c r="J77" s="42">
        <f ca="1">IF(Analyse!$E$3="X",INDIRECT("'DATA - økonomi'!J"&amp;4+15*$A77+4*$A77+0),0)+IF(Analyse!$E$4="X",INDIRECT("'DATA - økonomi'!J"&amp;4+15*$A77+4*$A77+1),0)+IF(Analyse!$E$104="X",INDIRECT("'DATA - økonomi'!J"&amp;4+15*$A77+4*$A77+2),0)+IF(Analyse!$E$105="X",INDIRECT("'DATA - økonomi'!J"&amp;4+15*$A77+4*$A77+3),0)+IF(Analyse!$E$106="X",INDIRECT("'DATA - økonomi'!J"&amp;4+15*$A77+4*$A77+4),0)+IF(Analyse!$E$107="X",INDIRECT("'DATA - økonomi'!J"&amp;4+15*$A77+4*$A77+5),0)+IF(Analyse!$E$108="X",INDIRECT("'DATA - økonomi'!J"&amp;4+15*$A77+4*$A77+6),0)+IF(Analyse!$E$109="X",INDIRECT("'DATA - økonomi'!J"&amp;4+15*$A77+4*$A77+7),0)+IF(Analyse!$E$110="X",INDIRECT("'DATA - økonomi'!J"&amp;4+15*$A77+4*$A77+8),0)+IF(Analyse!$E$111="X",INDIRECT("'DATA - økonomi'!J"&amp;4+15*$A77+4*$A77+9),0)+IF(Analyse!$E$112="X",INDIRECT("'DATA - økonomi'!J"&amp;4+15*$A77+4*$A77+10),0)+IF(Analyse!$E$115="X",INDIRECT("'DATA - økonomi'!J"&amp;4+15*$A77+4*$A77+11),0)+IF(Analyse!$E$116="X",INDIRECT("'DATA - økonomi'!J"&amp;4+15*$A77+4*$A77+12),0)+IF(Analyse!$E$117="X",INDIRECT("'DATA - økonomi'!J"&amp;4+15*$A77+4*$A77+13),0)+IF(Analyse!$E$129="X",INDIRECT("'DATA - økonomi'!J"&amp;4+15*$A77+4*$A77+14),0)</f>
        <v>0</v>
      </c>
      <c r="K77" s="42">
        <f ca="1">IF(Analyse!$E$3="X",INDIRECT("'DATA - økonomi'!K"&amp;4+15*$A77+4*$A77+0),0)+IF(Analyse!$E$4="X",INDIRECT("'DATA - økonomi'!K"&amp;4+15*$A77+4*$A77+1),0)+IF(Analyse!$E$104="X",INDIRECT("'DATA - økonomi'!K"&amp;4+15*$A77+4*$A77+2),0)+IF(Analyse!$E$105="X",INDIRECT("'DATA - økonomi'!K"&amp;4+15*$A77+4*$A77+3),0)+IF(Analyse!$E$106="X",INDIRECT("'DATA - økonomi'!K"&amp;4+15*$A77+4*$A77+4),0)+IF(Analyse!$E$107="X",INDIRECT("'DATA - økonomi'!K"&amp;4+15*$A77+4*$A77+5),0)+IF(Analyse!$E$108="X",INDIRECT("'DATA - økonomi'!K"&amp;4+15*$A77+4*$A77+6),0)+IF(Analyse!$E$109="X",INDIRECT("'DATA - økonomi'!K"&amp;4+15*$A77+4*$A77+7),0)+IF(Analyse!$E$110="X",INDIRECT("'DATA - økonomi'!K"&amp;4+15*$A77+4*$A77+8),0)+IF(Analyse!$E$111="X",INDIRECT("'DATA - økonomi'!K"&amp;4+15*$A77+4*$A77+9),0)+IF(Analyse!$E$112="X",INDIRECT("'DATA - økonomi'!K"&amp;4+15*$A77+4*$A77+10),0)+IF(Analyse!$E$115="X",INDIRECT("'DATA - økonomi'!K"&amp;4+15*$A77+4*$A77+11),0)+IF(Analyse!$E$116="X",INDIRECT("'DATA - økonomi'!K"&amp;4+15*$A77+4*$A77+12),0)+IF(Analyse!$E$117="X",INDIRECT("'DATA - økonomi'!K"&amp;4+15*$A77+4*$A77+13),0)+IF(Analyse!$E$129="X",INDIRECT("'DATA - økonomi'!K"&amp;4+15*$A77+4*$A77+14),0)</f>
        <v>0</v>
      </c>
      <c r="L77" s="42">
        <f ca="1">IF(Analyse!$E$3="X",INDIRECT("'DATA - økonomi'!L"&amp;4+15*$A77+4*$A77+0),0)+IF(Analyse!$E$4="X",INDIRECT("'DATA - økonomi'!L"&amp;4+15*$A77+4*$A77+1),0)+IF(Analyse!$E$104="X",INDIRECT("'DATA - økonomi'!L"&amp;4+15*$A77+4*$A77+2),0)+IF(Analyse!$E$105="X",INDIRECT("'DATA - økonomi'!L"&amp;4+15*$A77+4*$A77+3),0)+IF(Analyse!$E$106="X",INDIRECT("'DATA - økonomi'!L"&amp;4+15*$A77+4*$A77+4),0)+IF(Analyse!$E$107="X",INDIRECT("'DATA - økonomi'!L"&amp;4+15*$A77+4*$A77+5),0)+IF(Analyse!$E$108="X",INDIRECT("'DATA - økonomi'!L"&amp;4+15*$A77+4*$A77+6),0)+IF(Analyse!$E$109="X",INDIRECT("'DATA - økonomi'!L"&amp;4+15*$A77+4*$A77+7),0)+IF(Analyse!$E$110="X",INDIRECT("'DATA - økonomi'!L"&amp;4+15*$A77+4*$A77+8),0)+IF(Analyse!$E$111="X",INDIRECT("'DATA - økonomi'!L"&amp;4+15*$A77+4*$A77+9),0)+IF(Analyse!$E$112="X",INDIRECT("'DATA - økonomi'!L"&amp;4+15*$A77+4*$A77+10),0)+IF(Analyse!$E$115="X",INDIRECT("'DATA - økonomi'!L"&amp;4+15*$A77+4*$A77+11),0)+IF(Analyse!$E$116="X",INDIRECT("'DATA - økonomi'!L"&amp;4+15*$A77+4*$A77+12),0)+IF(Analyse!$E$117="X",INDIRECT("'DATA - økonomi'!L"&amp;4+15*$A77+4*$A77+13),0)+IF(Analyse!$E$129="X",INDIRECT("'DATA - økonomi'!L"&amp;4+15*$A77+4*$A77+14),0)</f>
        <v>0</v>
      </c>
      <c r="M77" s="42">
        <f ca="1">IF(Analyse!$E$3="X",INDIRECT("'DATA - økonomi'!M"&amp;4+15*$A77+4*$A77+0),0)+IF(Analyse!$E$4="X",INDIRECT("'DATA - økonomi'!M"&amp;4+15*$A77+4*$A77+1),0)+IF(Analyse!$E$104="X",INDIRECT("'DATA - økonomi'!M"&amp;4+15*$A77+4*$A77+2),0)+IF(Analyse!$E$105="X",INDIRECT("'DATA - økonomi'!M"&amp;4+15*$A77+4*$A77+3),0)+IF(Analyse!$E$106="X",INDIRECT("'DATA - økonomi'!M"&amp;4+15*$A77+4*$A77+4),0)+IF(Analyse!$E$107="X",INDIRECT("'DATA - økonomi'!M"&amp;4+15*$A77+4*$A77+5),0)+IF(Analyse!$E$108="X",INDIRECT("'DATA - økonomi'!M"&amp;4+15*$A77+4*$A77+6),0)+IF(Analyse!$E$109="X",INDIRECT("'DATA - økonomi'!M"&amp;4+15*$A77+4*$A77+7),0)+IF(Analyse!$E$110="X",INDIRECT("'DATA - økonomi'!M"&amp;4+15*$A77+4*$A77+8),0)+IF(Analyse!$E$111="X",INDIRECT("'DATA - økonomi'!M"&amp;4+15*$A77+4*$A77+9),0)+IF(Analyse!$E$112="X",INDIRECT("'DATA - økonomi'!M"&amp;4+15*$A77+4*$A77+10),0)+IF(Analyse!$E$115="X",INDIRECT("'DATA - økonomi'!M"&amp;4+15*$A77+4*$A77+11),0)+IF(Analyse!$E$116="X",INDIRECT("'DATA - økonomi'!M"&amp;4+15*$A77+4*$A77+12),0)+IF(Analyse!$E$117="X",INDIRECT("'DATA - økonomi'!M"&amp;4+15*$A77+4*$A77+13),0)+IF(Analyse!$E$129="X",INDIRECT("'DATA - økonomi'!M"&amp;4+15*$A77+4*$A77+14),0)</f>
        <v>0</v>
      </c>
      <c r="N77" s="38"/>
      <c r="O77" s="41" t="s">
        <v>85</v>
      </c>
      <c r="P77" s="42">
        <f ca="1">IF(Analyse!$E$3="X",INDIRECT("'DATA - økonomi'!P"&amp;4+15*$A77+4*$A77+0),0)+IF(Analyse!$E$4="X",INDIRECT("'DATA - økonomi'!P"&amp;4+15*$A77+4*$A77+1),0)+IF(Analyse!$E$104="X",INDIRECT("'DATA - økonomi'!P"&amp;4+15*$A77+4*$A77+2),0)+IF(Analyse!$E$105="X",INDIRECT("'DATA - økonomi'!P"&amp;4+15*$A77+4*$A77+3),0)+IF(Analyse!$E$106="X",INDIRECT("'DATA - økonomi'!P"&amp;4+15*$A77+4*$A77+4),0)+IF(Analyse!$E$107="X",INDIRECT("'DATA - økonomi'!P"&amp;4+15*$A77+4*$A77+5),0)+IF(Analyse!$E$108="X",INDIRECT("'DATA - økonomi'!P"&amp;4+15*$A77+4*$A77+6),0)+IF(Analyse!$E$109="X",INDIRECT("'DATA - økonomi'!P"&amp;4+15*$A77+4*$A77+7),0)+IF(Analyse!$E$110="X",INDIRECT("'DATA - økonomi'!P"&amp;4+15*$A77+4*$A77+8),0)+IF(Analyse!$E$111="X",INDIRECT("'DATA - økonomi'!P"&amp;4+15*$A77+4*$A77+9),0)+IF(Analyse!$E$112="X",INDIRECT("'DATA - økonomi'!P"&amp;4+15*$A77+4*$A77+10),0)+IF(Analyse!$E$115="X",INDIRECT("'DATA - økonomi'!P"&amp;4+15*$A77+4*$A77+11),0)+IF(Analyse!$E$116="X",INDIRECT("'DATA - økonomi'!P"&amp;4+15*$A77+4*$A77+12),0)+IF(Analyse!$E$117="X",INDIRECT("'DATA - økonomi'!P"&amp;4+15*$A77+4*$A77+13),0)+IF(Analyse!$E$129="X",INDIRECT("'DATA - økonomi'!P"&amp;4+15*$A77+4*$A77+14),0)</f>
        <v>0</v>
      </c>
      <c r="Q77" s="42">
        <f ca="1">IF(Analyse!$E$3="X",INDIRECT("'DATA - økonomi'!Q"&amp;4+15*$A77+4*$A77+0),0)+IF(Analyse!$E$4="X",INDIRECT("'DATA - økonomi'!Q"&amp;4+15*$A77+4*$A77+1),0)+IF(Analyse!$E$104="X",INDIRECT("'DATA - økonomi'!Q"&amp;4+15*$A77+4*$A77+2),0)+IF(Analyse!$E$105="X",INDIRECT("'DATA - økonomi'!Q"&amp;4+15*$A77+4*$A77+3),0)+IF(Analyse!$E$106="X",INDIRECT("'DATA - økonomi'!Q"&amp;4+15*$A77+4*$A77+4),0)+IF(Analyse!$E$107="X",INDIRECT("'DATA - økonomi'!Q"&amp;4+15*$A77+4*$A77+5),0)+IF(Analyse!$E$108="X",INDIRECT("'DATA - økonomi'!Q"&amp;4+15*$A77+4*$A77+6),0)+IF(Analyse!$E$109="X",INDIRECT("'DATA - økonomi'!Q"&amp;4+15*$A77+4*$A77+7),0)+IF(Analyse!$E$110="X",INDIRECT("'DATA - økonomi'!Q"&amp;4+15*$A77+4*$A77+8),0)+IF(Analyse!$E$111="X",INDIRECT("'DATA - økonomi'!Q"&amp;4+15*$A77+4*$A77+9),0)+IF(Analyse!$E$112="X",INDIRECT("'DATA - økonomi'!Q"&amp;4+15*$A77+4*$A77+10),0)+IF(Analyse!$E$115="X",INDIRECT("'DATA - økonomi'!Q"&amp;4+15*$A77+4*$A77+11),0)+IF(Analyse!$E$116="X",INDIRECT("'DATA - økonomi'!Q"&amp;4+15*$A77+4*$A77+12),0)+IF(Analyse!$E$117="X",INDIRECT("'DATA - økonomi'!Q"&amp;4+15*$A77+4*$A77+13),0)+IF(Analyse!$E$129="X",INDIRECT("'DATA - økonomi'!Q"&amp;4+15*$A77+4*$A77+14),0)</f>
        <v>0</v>
      </c>
      <c r="R77" s="42">
        <f ca="1">IF(Analyse!$E$3="X",INDIRECT("'DATA - økonomi'!R"&amp;4+15*$A77+4*$A77+0),0)+IF(Analyse!$E$4="X",INDIRECT("'DATA - økonomi'!R"&amp;4+15*$A77+4*$A77+1),0)+IF(Analyse!$E$104="X",INDIRECT("'DATA - økonomi'!R"&amp;4+15*$A77+4*$A77+2),0)+IF(Analyse!$E$105="X",INDIRECT("'DATA - økonomi'!R"&amp;4+15*$A77+4*$A77+3),0)+IF(Analyse!$E$106="X",INDIRECT("'DATA - økonomi'!R"&amp;4+15*$A77+4*$A77+4),0)+IF(Analyse!$E$107="X",INDIRECT("'DATA - økonomi'!R"&amp;4+15*$A77+4*$A77+5),0)+IF(Analyse!$E$108="X",INDIRECT("'DATA - økonomi'!R"&amp;4+15*$A77+4*$A77+6),0)+IF(Analyse!$E$109="X",INDIRECT("'DATA - økonomi'!R"&amp;4+15*$A77+4*$A77+7),0)+IF(Analyse!$E$110="X",INDIRECT("'DATA - økonomi'!R"&amp;4+15*$A77+4*$A77+8),0)+IF(Analyse!$E$111="X",INDIRECT("'DATA - økonomi'!R"&amp;4+15*$A77+4*$A77+9),0)+IF(Analyse!$E$112="X",INDIRECT("'DATA - økonomi'!R"&amp;4+15*$A77+4*$A77+10),0)+IF(Analyse!$E$115="X",INDIRECT("'DATA - økonomi'!R"&amp;4+15*$A77+4*$A77+11),0)+IF(Analyse!$E$116="X",INDIRECT("'DATA - økonomi'!R"&amp;4+15*$A77+4*$A77+12),0)+IF(Analyse!$E$117="X",INDIRECT("'DATA - økonomi'!R"&amp;4+15*$A77+4*$A77+13),0)+IF(Analyse!$E$129="X",INDIRECT("'DATA - økonomi'!R"&amp;4+15*$A77+4*$A77+14),0)</f>
        <v>0</v>
      </c>
      <c r="S77" s="42">
        <f ca="1">IF(Analyse!$E$3="X",INDIRECT("'DATA - økonomi'!S"&amp;4+15*$A77+4*$A77+0),0)+IF(Analyse!$E$4="X",INDIRECT("'DATA - økonomi'!S"&amp;4+15*$A77+4*$A77+1),0)+IF(Analyse!$E$104="X",INDIRECT("'DATA - økonomi'!S"&amp;4+15*$A77+4*$A77+2),0)+IF(Analyse!$E$105="X",INDIRECT("'DATA - økonomi'!S"&amp;4+15*$A77+4*$A77+3),0)+IF(Analyse!$E$106="X",INDIRECT("'DATA - økonomi'!S"&amp;4+15*$A77+4*$A77+4),0)+IF(Analyse!$E$107="X",INDIRECT("'DATA - økonomi'!S"&amp;4+15*$A77+4*$A77+5),0)+IF(Analyse!$E$108="X",INDIRECT("'DATA - økonomi'!S"&amp;4+15*$A77+4*$A77+6),0)+IF(Analyse!$E$109="X",INDIRECT("'DATA - økonomi'!S"&amp;4+15*$A77+4*$A77+7),0)+IF(Analyse!$E$110="X",INDIRECT("'DATA - økonomi'!S"&amp;4+15*$A77+4*$A77+8),0)+IF(Analyse!$E$111="X",INDIRECT("'DATA - økonomi'!S"&amp;4+15*$A77+4*$A77+9),0)+IF(Analyse!$E$112="X",INDIRECT("'DATA - økonomi'!S"&amp;4+15*$A77+4*$A77+10),0)+IF(Analyse!$E$115="X",INDIRECT("'DATA - økonomi'!S"&amp;4+15*$A77+4*$A77+11),0)+IF(Analyse!$E$116="X",INDIRECT("'DATA - økonomi'!S"&amp;4+15*$A77+4*$A77+12),0)+IF(Analyse!$E$117="X",INDIRECT("'DATA - økonomi'!S"&amp;4+15*$A77+4*$A77+13),0)+IF(Analyse!$E$129="X",INDIRECT("'DATA - økonomi'!S"&amp;4+15*$A77+4*$A77+14),0)</f>
        <v>0</v>
      </c>
      <c r="T77" s="42">
        <f ca="1">IF(Analyse!$E$3="X",INDIRECT("'DATA - økonomi'!T"&amp;4+15*$A77+4*$A77+0),0)+IF(Analyse!$E$4="X",INDIRECT("'DATA - økonomi'!T"&amp;4+15*$A77+4*$A77+1),0)+IF(Analyse!$E$104="X",INDIRECT("'DATA - økonomi'!T"&amp;4+15*$A77+4*$A77+2),0)+IF(Analyse!$E$105="X",INDIRECT("'DATA - økonomi'!T"&amp;4+15*$A77+4*$A77+3),0)+IF(Analyse!$E$106="X",INDIRECT("'DATA - økonomi'!T"&amp;4+15*$A77+4*$A77+4),0)+IF(Analyse!$E$107="X",INDIRECT("'DATA - økonomi'!T"&amp;4+15*$A77+4*$A77+5),0)+IF(Analyse!$E$108="X",INDIRECT("'DATA - økonomi'!T"&amp;4+15*$A77+4*$A77+6),0)+IF(Analyse!$E$109="X",INDIRECT("'DATA - økonomi'!T"&amp;4+15*$A77+4*$A77+7),0)+IF(Analyse!$E$110="X",INDIRECT("'DATA - økonomi'!T"&amp;4+15*$A77+4*$A77+8),0)+IF(Analyse!$E$111="X",INDIRECT("'DATA - økonomi'!T"&amp;4+15*$A77+4*$A77+9),0)+IF(Analyse!$E$112="X",INDIRECT("'DATA - økonomi'!T"&amp;4+15*$A77+4*$A77+10),0)+IF(Analyse!$E$115="X",INDIRECT("'DATA - økonomi'!T"&amp;4+15*$A77+4*$A77+11),0)+IF(Analyse!$E$116="X",INDIRECT("'DATA - økonomi'!T"&amp;4+15*$A77+4*$A77+12),0)+IF(Analyse!$E$117="X",INDIRECT("'DATA - økonomi'!T"&amp;4+15*$A77+4*$A77+13),0)+IF(Analyse!$E$129="X",INDIRECT("'DATA - økonomi'!T"&amp;4+15*$A77+4*$A77+14),0)</f>
        <v>0</v>
      </c>
      <c r="U77" s="42">
        <f ca="1">IF(Analyse!$E$3="X",INDIRECT("'DATA - økonomi'!U"&amp;4+15*$A77+4*$A77+0),0)+IF(Analyse!$E$4="X",INDIRECT("'DATA - økonomi'!U"&amp;4+15*$A77+4*$A77+1),0)+IF(Analyse!$E$104="X",INDIRECT("'DATA - økonomi'!U"&amp;4+15*$A77+4*$A77+2),0)+IF(Analyse!$E$105="X",INDIRECT("'DATA - økonomi'!U"&amp;4+15*$A77+4*$A77+3),0)+IF(Analyse!$E$106="X",INDIRECT("'DATA - økonomi'!U"&amp;4+15*$A77+4*$A77+4),0)+IF(Analyse!$E$107="X",INDIRECT("'DATA - økonomi'!U"&amp;4+15*$A77+4*$A77+5),0)+IF(Analyse!$E$108="X",INDIRECT("'DATA - økonomi'!U"&amp;4+15*$A77+4*$A77+6),0)+IF(Analyse!$E$109="X",INDIRECT("'DATA - økonomi'!U"&amp;4+15*$A77+4*$A77+7),0)+IF(Analyse!$E$110="X",INDIRECT("'DATA - økonomi'!U"&amp;4+15*$A77+4*$A77+8),0)+IF(Analyse!$E$111="X",INDIRECT("'DATA - økonomi'!U"&amp;4+15*$A77+4*$A77+9),0)+IF(Analyse!$E$112="X",INDIRECT("'DATA - økonomi'!U"&amp;4+15*$A77+4*$A77+10),0)+IF(Analyse!$E$115="X",INDIRECT("'DATA - økonomi'!U"&amp;4+15*$A77+4*$A77+11),0)+IF(Analyse!$E$116="X",INDIRECT("'DATA - økonomi'!U"&amp;4+15*$A77+4*$A77+12),0)+IF(Analyse!$E$117="X",INDIRECT("'DATA - økonomi'!U"&amp;4+15*$A77+4*$A77+13),0)+IF(Analyse!$E$129="X",INDIRECT("'DATA - økonomi'!U"&amp;4+15*$A77+4*$A77+14),0)</f>
        <v>0</v>
      </c>
      <c r="V77" s="42">
        <f ca="1">IF(Analyse!$E$3="X",INDIRECT("'DATA - økonomi'!V"&amp;4+15*$A77+4*$A77+0),0)+IF(Analyse!$E$4="X",INDIRECT("'DATA - økonomi'!V"&amp;4+15*$A77+4*$A77+1),0)+IF(Analyse!$E$104="X",INDIRECT("'DATA - økonomi'!V"&amp;4+15*$A77+4*$A77+2),0)+IF(Analyse!$E$105="X",INDIRECT("'DATA - økonomi'!V"&amp;4+15*$A77+4*$A77+3),0)+IF(Analyse!$E$106="X",INDIRECT("'DATA - økonomi'!V"&amp;4+15*$A77+4*$A77+4),0)+IF(Analyse!$E$107="X",INDIRECT("'DATA - økonomi'!V"&amp;4+15*$A77+4*$A77+5),0)+IF(Analyse!$E$108="X",INDIRECT("'DATA - økonomi'!V"&amp;4+15*$A77+4*$A77+6),0)+IF(Analyse!$E$109="X",INDIRECT("'DATA - økonomi'!V"&amp;4+15*$A77+4*$A77+7),0)+IF(Analyse!$E$110="X",INDIRECT("'DATA - økonomi'!V"&amp;4+15*$A77+4*$A77+8),0)+IF(Analyse!$E$111="X",INDIRECT("'DATA - økonomi'!V"&amp;4+15*$A77+4*$A77+9),0)+IF(Analyse!$E$112="X",INDIRECT("'DATA - økonomi'!V"&amp;4+15*$A77+4*$A77+10),0)+IF(Analyse!$E$115="X",INDIRECT("'DATA - økonomi'!V"&amp;4+15*$A77+4*$A77+11),0)+IF(Analyse!$E$116="X",INDIRECT("'DATA - økonomi'!V"&amp;4+15*$A77+4*$A77+12),0)+IF(Analyse!$E$117="X",INDIRECT("'DATA - økonomi'!V"&amp;4+15*$A77+4*$A77+13),0)+IF(Analyse!$E$129="X",INDIRECT("'DATA - økonomi'!V"&amp;4+15*$A77+4*$A77+14),0)</f>
        <v>0</v>
      </c>
      <c r="W77" s="42">
        <f ca="1">IF(Analyse!$E$3="X",INDIRECT("'DATA - økonomi'!W"&amp;4+15*$A77+4*$A77+0),0)+IF(Analyse!$E$4="X",INDIRECT("'DATA - økonomi'!W"&amp;4+15*$A77+4*$A77+1),0)+IF(Analyse!$E$104="X",INDIRECT("'DATA - økonomi'!W"&amp;4+15*$A77+4*$A77+2),0)+IF(Analyse!$E$105="X",INDIRECT("'DATA - økonomi'!W"&amp;4+15*$A77+4*$A77+3),0)+IF(Analyse!$E$106="X",INDIRECT("'DATA - økonomi'!W"&amp;4+15*$A77+4*$A77+4),0)+IF(Analyse!$E$107="X",INDIRECT("'DATA - økonomi'!W"&amp;4+15*$A77+4*$A77+5),0)+IF(Analyse!$E$108="X",INDIRECT("'DATA - økonomi'!W"&amp;4+15*$A77+4*$A77+6),0)+IF(Analyse!$E$109="X",INDIRECT("'DATA - økonomi'!W"&amp;4+15*$A77+4*$A77+7),0)+IF(Analyse!$E$110="X",INDIRECT("'DATA - økonomi'!W"&amp;4+15*$A77+4*$A77+8),0)+IF(Analyse!$E$111="X",INDIRECT("'DATA - økonomi'!W"&amp;4+15*$A77+4*$A77+9),0)+IF(Analyse!$E$112="X",INDIRECT("'DATA - økonomi'!W"&amp;4+15*$A77+4*$A77+10),0)+IF(Analyse!$E$115="X",INDIRECT("'DATA - økonomi'!W"&amp;4+15*$A77+4*$A77+11),0)+IF(Analyse!$E$116="X",INDIRECT("'DATA - økonomi'!W"&amp;4+15*$A77+4*$A77+12),0)+IF(Analyse!$E$117="X",INDIRECT("'DATA - økonomi'!W"&amp;4+15*$A77+4*$A77+13),0)+IF(Analyse!$E$129="X",INDIRECT("'DATA - økonomi'!W"&amp;4+15*$A77+4*$A77+14),0)</f>
        <v>0</v>
      </c>
      <c r="X77" s="42">
        <f ca="1">IF(Analyse!$E$3="X",INDIRECT("'DATA - økonomi'!X"&amp;4+15*$A77+4*$A77+0),0)+IF(Analyse!$E$4="X",INDIRECT("'DATA - økonomi'!X"&amp;4+15*$A77+4*$A77+1),0)+IF(Analyse!$E$104="X",INDIRECT("'DATA - økonomi'!X"&amp;4+15*$A77+4*$A77+2),0)+IF(Analyse!$E$105="X",INDIRECT("'DATA - økonomi'!X"&amp;4+15*$A77+4*$A77+3),0)+IF(Analyse!$E$106="X",INDIRECT("'DATA - økonomi'!X"&amp;4+15*$A77+4*$A77+4),0)+IF(Analyse!$E$107="X",INDIRECT("'DATA - økonomi'!X"&amp;4+15*$A77+4*$A77+5),0)+IF(Analyse!$E$108="X",INDIRECT("'DATA - økonomi'!X"&amp;4+15*$A77+4*$A77+6),0)+IF(Analyse!$E$109="X",INDIRECT("'DATA - økonomi'!X"&amp;4+15*$A77+4*$A77+7),0)+IF(Analyse!$E$110="X",INDIRECT("'DATA - økonomi'!X"&amp;4+15*$A77+4*$A77+8),0)+IF(Analyse!$E$111="X",INDIRECT("'DATA - økonomi'!X"&amp;4+15*$A77+4*$A77+9),0)+IF(Analyse!$E$112="X",INDIRECT("'DATA - økonomi'!X"&amp;4+15*$A77+4*$A77+10),0)+IF(Analyse!$E$115="X",INDIRECT("'DATA - økonomi'!X"&amp;4+15*$A77+4*$A77+11),0)+IF(Analyse!$E$116="X",INDIRECT("'DATA - økonomi'!X"&amp;4+15*$A77+4*$A77+12),0)+IF(Analyse!$E$117="X",INDIRECT("'DATA - økonomi'!X"&amp;4+15*$A77+4*$A77+13),0)+IF(Analyse!$E$129="X",INDIRECT("'DATA - økonomi'!X"&amp;4+15*$A77+4*$A77+14),0)</f>
        <v>0</v>
      </c>
      <c r="Y77" s="42">
        <f ca="1">IF(Analyse!$E$3="X",INDIRECT("'DATA - økonomi'!Y"&amp;4+15*$A77+4*$A77+0),0)+IF(Analyse!$E$4="X",INDIRECT("'DATA - økonomi'!Y"&amp;4+15*$A77+4*$A77+1),0)+IF(Analyse!$E$104="X",INDIRECT("'DATA - økonomi'!Y"&amp;4+15*$A77+4*$A77+2),0)+IF(Analyse!$E$105="X",INDIRECT("'DATA - økonomi'!Y"&amp;4+15*$A77+4*$A77+3),0)+IF(Analyse!$E$106="X",INDIRECT("'DATA - økonomi'!Y"&amp;4+15*$A77+4*$A77+4),0)+IF(Analyse!$E$107="X",INDIRECT("'DATA - økonomi'!Y"&amp;4+15*$A77+4*$A77+5),0)+IF(Analyse!$E$108="X",INDIRECT("'DATA - økonomi'!Y"&amp;4+15*$A77+4*$A77+6),0)+IF(Analyse!$E$109="X",INDIRECT("'DATA - økonomi'!Y"&amp;4+15*$A77+4*$A77+7),0)+IF(Analyse!$E$110="X",INDIRECT("'DATA - økonomi'!Y"&amp;4+15*$A77+4*$A77+8),0)+IF(Analyse!$E$111="X",INDIRECT("'DATA - økonomi'!Y"&amp;4+15*$A77+4*$A77+9),0)+IF(Analyse!$E$112="X",INDIRECT("'DATA - økonomi'!Y"&amp;4+15*$A77+4*$A77+10),0)+IF(Analyse!$E$115="X",INDIRECT("'DATA - økonomi'!Y"&amp;4+15*$A77+4*$A77+11),0)+IF(Analyse!$E$116="X",INDIRECT("'DATA - økonomi'!Y"&amp;4+15*$A77+4*$A77+12),0)+IF(Analyse!$E$117="X",INDIRECT("'DATA - økonomi'!Y"&amp;4+15*$A77+4*$A77+13),0)+IF(Analyse!$E$129="X",INDIRECT("'DATA - økonomi'!Y"&amp;4+15*$A77+4*$A77+14),0)</f>
        <v>0</v>
      </c>
      <c r="Z77" s="42">
        <f ca="1">IF(Analyse!$E$3="X",INDIRECT("'DATA - økonomi'!Z"&amp;4+15*$A77+4*$A77+0),0)+IF(Analyse!$E$4="X",INDIRECT("'DATA - økonomi'!Z"&amp;4+15*$A77+4*$A77+1),0)+IF(Analyse!$E$104="X",INDIRECT("'DATA - økonomi'!Z"&amp;4+15*$A77+4*$A77+2),0)+IF(Analyse!$E$105="X",INDIRECT("'DATA - økonomi'!Z"&amp;4+15*$A77+4*$A77+3),0)+IF(Analyse!$E$106="X",INDIRECT("'DATA - økonomi'!Z"&amp;4+15*$A77+4*$A77+4),0)+IF(Analyse!$E$107="X",INDIRECT("'DATA - økonomi'!Z"&amp;4+15*$A77+4*$A77+5),0)+IF(Analyse!$E$108="X",INDIRECT("'DATA - økonomi'!Z"&amp;4+15*$A77+4*$A77+6),0)+IF(Analyse!$E$109="X",INDIRECT("'DATA - økonomi'!Z"&amp;4+15*$A77+4*$A77+7),0)+IF(Analyse!$E$110="X",INDIRECT("'DATA - økonomi'!Z"&amp;4+15*$A77+4*$A77+8),0)+IF(Analyse!$E$111="X",INDIRECT("'DATA - økonomi'!Z"&amp;4+15*$A77+4*$A77+9),0)+IF(Analyse!$E$112="X",INDIRECT("'DATA - økonomi'!Z"&amp;4+15*$A77+4*$A77+10),0)+IF(Analyse!$E$115="X",INDIRECT("'DATA - økonomi'!Z"&amp;4+15*$A77+4*$A77+11),0)+IF(Analyse!$E$116="X",INDIRECT("'DATA - økonomi'!Z"&amp;4+15*$A77+4*$A77+12),0)+IF(Analyse!$E$117="X",INDIRECT("'DATA - økonomi'!Z"&amp;4+15*$A77+4*$A77+13),0)+IF(Analyse!$E$129="X",INDIRECT("'DATA - økonomi'!Z"&amp;4+15*$A77+4*$A77+14),0)</f>
        <v>0</v>
      </c>
      <c r="AA77" s="36"/>
      <c r="AB77" s="41" t="s">
        <v>85</v>
      </c>
      <c r="AC77" s="42">
        <f ca="1">IF(Analyse!$E$3="X",INDIRECT("'DATA - økonomi'!AC"&amp;4+15*$A77+4*$A77+0),0)+IF(Analyse!$E$4="X",INDIRECT("'DATA - økonomi'!AC"&amp;4+15*$A77+4*$A77+1),0)+IF(Analyse!$E$104="X",INDIRECT("'DATA - økonomi'!AC"&amp;4+15*$A77+4*$A77+2),0)+IF(Analyse!$E$105="X",INDIRECT("'DATA - økonomi'!AC"&amp;4+15*$A77+4*$A77+3),0)+IF(Analyse!$E$106="X",INDIRECT("'DATA - økonomi'!AC"&amp;4+15*$A77+4*$A77+4),0)+IF(Analyse!$E$107="X",INDIRECT("'DATA - økonomi'!AC"&amp;4+15*$A77+4*$A77+5),0)+IF(Analyse!$E$108="X",INDIRECT("'DATA - økonomi'!AC"&amp;4+15*$A77+4*$A77+6),0)+IF(Analyse!$E$109="X",INDIRECT("'DATA - økonomi'!AC"&amp;4+15*$A77+4*$A77+7),0)+IF(Analyse!$E$110="X",INDIRECT("'DATA - økonomi'!AC"&amp;4+15*$A77+4*$A77+8),0)+IF(Analyse!$E$111="X",INDIRECT("'DATA - økonomi'!AC"&amp;4+15*$A77+4*$A77+9),0)+IF(Analyse!$E$112="X",INDIRECT("'DATA - økonomi'!AC"&amp;4+15*$A77+4*$A77+10),0)+IF(Analyse!$E$115="X",INDIRECT("'DATA - økonomi'!AC"&amp;4+15*$A77+4*$A77+11),0)+IF(Analyse!$E$116="X",INDIRECT("'DATA - økonomi'!AC"&amp;4+15*$A77+4*$A77+12),0)+IF(Analyse!$E$117="X",INDIRECT("'DATA - økonomi'!AC"&amp;4+15*$A77+4*$A77+13),0)+IF(Analyse!$E$129="X",INDIRECT("'DATA - økonomi'!AC"&amp;4+15*$A77+4*$A77+14),0)</f>
        <v>0</v>
      </c>
      <c r="AD77" s="42">
        <f ca="1">IF(Analyse!$E$3="X",INDIRECT("'DATA - økonomi'!AD"&amp;4+15*$A77+4*$A77+0),0)+IF(Analyse!$E$4="X",INDIRECT("'DATA - økonomi'!AD"&amp;4+15*$A77+4*$A77+1),0)+IF(Analyse!$E$104="X",INDIRECT("'DATA - økonomi'!AD"&amp;4+15*$A77+4*$A77+2),0)+IF(Analyse!$E$105="X",INDIRECT("'DATA - økonomi'!AD"&amp;4+15*$A77+4*$A77+3),0)+IF(Analyse!$E$106="X",INDIRECT("'DATA - økonomi'!AD"&amp;4+15*$A77+4*$A77+4),0)+IF(Analyse!$E$107="X",INDIRECT("'DATA - økonomi'!AD"&amp;4+15*$A77+4*$A77+5),0)+IF(Analyse!$E$108="X",INDIRECT("'DATA - økonomi'!AD"&amp;4+15*$A77+4*$A77+6),0)+IF(Analyse!$E$109="X",INDIRECT("'DATA - økonomi'!AD"&amp;4+15*$A77+4*$A77+7),0)+IF(Analyse!$E$110="X",INDIRECT("'DATA - økonomi'!AD"&amp;4+15*$A77+4*$A77+8),0)+IF(Analyse!$E$111="X",INDIRECT("'DATA - økonomi'!AD"&amp;4+15*$A77+4*$A77+9),0)+IF(Analyse!$E$112="X",INDIRECT("'DATA - økonomi'!AD"&amp;4+15*$A77+4*$A77+10),0)+IF(Analyse!$E$115="X",INDIRECT("'DATA - økonomi'!AD"&amp;4+15*$A77+4*$A77+11),0)+IF(Analyse!$E$116="X",INDIRECT("'DATA - økonomi'!AD"&amp;4+15*$A77+4*$A77+12),0)+IF(Analyse!$E$117="X",INDIRECT("'DATA - økonomi'!AD"&amp;4+15*$A77+4*$A77+13),0)+IF(Analyse!$E$129="X",INDIRECT("'DATA - økonomi'!AD"&amp;4+15*$A77+4*$A77+14),0)</f>
        <v>0</v>
      </c>
      <c r="AE77" s="42">
        <f ca="1">IF(Analyse!$E$3="X",INDIRECT("'DATA - økonomi'!AE"&amp;4+15*$A77+4*$A77+0),0)+IF(Analyse!$E$4="X",INDIRECT("'DATA - økonomi'!AE"&amp;4+15*$A77+4*$A77+1),0)+IF(Analyse!$E$104="X",INDIRECT("'DATA - økonomi'!AE"&amp;4+15*$A77+4*$A77+2),0)+IF(Analyse!$E$105="X",INDIRECT("'DATA - økonomi'!AE"&amp;4+15*$A77+4*$A77+3),0)+IF(Analyse!$E$106="X",INDIRECT("'DATA - økonomi'!AE"&amp;4+15*$A77+4*$A77+4),0)+IF(Analyse!$E$107="X",INDIRECT("'DATA - økonomi'!AE"&amp;4+15*$A77+4*$A77+5),0)+IF(Analyse!$E$108="X",INDIRECT("'DATA - økonomi'!AE"&amp;4+15*$A77+4*$A77+6),0)+IF(Analyse!$E$109="X",INDIRECT("'DATA - økonomi'!AE"&amp;4+15*$A77+4*$A77+7),0)+IF(Analyse!$E$110="X",INDIRECT("'DATA - økonomi'!AE"&amp;4+15*$A77+4*$A77+8),0)+IF(Analyse!$E$111="X",INDIRECT("'DATA - økonomi'!AE"&amp;4+15*$A77+4*$A77+9),0)+IF(Analyse!$E$112="X",INDIRECT("'DATA - økonomi'!AE"&amp;4+15*$A77+4*$A77+10),0)+IF(Analyse!$E$115="X",INDIRECT("'DATA - økonomi'!AE"&amp;4+15*$A77+4*$A77+11),0)+IF(Analyse!$E$116="X",INDIRECT("'DATA - økonomi'!AE"&amp;4+15*$A77+4*$A77+12),0)+IF(Analyse!$E$117="X",INDIRECT("'DATA - økonomi'!AE"&amp;4+15*$A77+4*$A77+13),0)+IF(Analyse!$E$129="X",INDIRECT("'DATA - økonomi'!AE"&amp;4+15*$A77+4*$A77+14),0)</f>
        <v>0</v>
      </c>
      <c r="AF77" s="42">
        <f ca="1">IF(Analyse!$E$3="X",INDIRECT("'DATA - økonomi'!AF"&amp;4+15*$A77+4*$A77+0),0)+IF(Analyse!$E$4="X",INDIRECT("'DATA - økonomi'!AF"&amp;4+15*$A77+4*$A77+1),0)+IF(Analyse!$E$104="X",INDIRECT("'DATA - økonomi'!AF"&amp;4+15*$A77+4*$A77+2),0)+IF(Analyse!$E$105="X",INDIRECT("'DATA - økonomi'!AF"&amp;4+15*$A77+4*$A77+3),0)+IF(Analyse!$E$106="X",INDIRECT("'DATA - økonomi'!AF"&amp;4+15*$A77+4*$A77+4),0)+IF(Analyse!$E$107="X",INDIRECT("'DATA - økonomi'!AF"&amp;4+15*$A77+4*$A77+5),0)+IF(Analyse!$E$108="X",INDIRECT("'DATA - økonomi'!AF"&amp;4+15*$A77+4*$A77+6),0)+IF(Analyse!$E$109="X",INDIRECT("'DATA - økonomi'!AF"&amp;4+15*$A77+4*$A77+7),0)+IF(Analyse!$E$110="X",INDIRECT("'DATA - økonomi'!AF"&amp;4+15*$A77+4*$A77+8),0)+IF(Analyse!$E$111="X",INDIRECT("'DATA - økonomi'!AF"&amp;4+15*$A77+4*$A77+9),0)+IF(Analyse!$E$112="X",INDIRECT("'DATA - økonomi'!AF"&amp;4+15*$A77+4*$A77+10),0)+IF(Analyse!$E$115="X",INDIRECT("'DATA - økonomi'!AF"&amp;4+15*$A77+4*$A77+11),0)+IF(Analyse!$E$116="X",INDIRECT("'DATA - økonomi'!AF"&amp;4+15*$A77+4*$A77+12),0)+IF(Analyse!$E$117="X",INDIRECT("'DATA - økonomi'!AF"&amp;4+15*$A77+4*$A77+13),0)+IF(Analyse!$E$129="X",INDIRECT("'DATA - økonomi'!AF"&amp;4+15*$A77+4*$A77+14),0)</f>
        <v>0</v>
      </c>
      <c r="AG77" s="42">
        <f ca="1">IF(Analyse!$E$3="X",INDIRECT("'DATA - økonomi'!AG"&amp;4+15*$A77+4*$A77+0),0)+IF(Analyse!$E$4="X",INDIRECT("'DATA - økonomi'!AG"&amp;4+15*$A77+4*$A77+1),0)+IF(Analyse!$E$104="X",INDIRECT("'DATA - økonomi'!AG"&amp;4+15*$A77+4*$A77+2),0)+IF(Analyse!$E$105="X",INDIRECT("'DATA - økonomi'!AG"&amp;4+15*$A77+4*$A77+3),0)+IF(Analyse!$E$106="X",INDIRECT("'DATA - økonomi'!AG"&amp;4+15*$A77+4*$A77+4),0)+IF(Analyse!$E$107="X",INDIRECT("'DATA - økonomi'!AG"&amp;4+15*$A77+4*$A77+5),0)+IF(Analyse!$E$108="X",INDIRECT("'DATA - økonomi'!AG"&amp;4+15*$A77+4*$A77+6),0)+IF(Analyse!$E$109="X",INDIRECT("'DATA - økonomi'!AG"&amp;4+15*$A77+4*$A77+7),0)+IF(Analyse!$E$110="X",INDIRECT("'DATA - økonomi'!AG"&amp;4+15*$A77+4*$A77+8),0)+IF(Analyse!$E$111="X",INDIRECT("'DATA - økonomi'!AG"&amp;4+15*$A77+4*$A77+9),0)+IF(Analyse!$E$112="X",INDIRECT("'DATA - økonomi'!AG"&amp;4+15*$A77+4*$A77+10),0)+IF(Analyse!$E$115="X",INDIRECT("'DATA - økonomi'!AG"&amp;4+15*$A77+4*$A77+11),0)+IF(Analyse!$E$116="X",INDIRECT("'DATA - økonomi'!AG"&amp;4+15*$A77+4*$A77+12),0)+IF(Analyse!$E$117="X",INDIRECT("'DATA - økonomi'!AG"&amp;4+15*$A77+4*$A77+13),0)+IF(Analyse!$E$129="X",INDIRECT("'DATA - økonomi'!AG"&amp;4+15*$A77+4*$A77+14),0)</f>
        <v>0</v>
      </c>
      <c r="AH77" s="42">
        <f ca="1">IF(Analyse!$E$3="X",INDIRECT("'DATA - økonomi'!AH"&amp;4+15*$A77+4*$A77+0),0)+IF(Analyse!$E$4="X",INDIRECT("'DATA - økonomi'!AH"&amp;4+15*$A77+4*$A77+1),0)+IF(Analyse!$E$104="X",INDIRECT("'DATA - økonomi'!AH"&amp;4+15*$A77+4*$A77+2),0)+IF(Analyse!$E$105="X",INDIRECT("'DATA - økonomi'!AH"&amp;4+15*$A77+4*$A77+3),0)+IF(Analyse!$E$106="X",INDIRECT("'DATA - økonomi'!AH"&amp;4+15*$A77+4*$A77+4),0)+IF(Analyse!$E$107="X",INDIRECT("'DATA - økonomi'!AH"&amp;4+15*$A77+4*$A77+5),0)+IF(Analyse!$E$108="X",INDIRECT("'DATA - økonomi'!AH"&amp;4+15*$A77+4*$A77+6),0)+IF(Analyse!$E$109="X",INDIRECT("'DATA - økonomi'!AH"&amp;4+15*$A77+4*$A77+7),0)+IF(Analyse!$E$110="X",INDIRECT("'DATA - økonomi'!AH"&amp;4+15*$A77+4*$A77+8),0)+IF(Analyse!$E$111="X",INDIRECT("'DATA - økonomi'!AH"&amp;4+15*$A77+4*$A77+9),0)+IF(Analyse!$E$112="X",INDIRECT("'DATA - økonomi'!AH"&amp;4+15*$A77+4*$A77+10),0)+IF(Analyse!$E$115="X",INDIRECT("'DATA - økonomi'!AH"&amp;4+15*$A77+4*$A77+11),0)+IF(Analyse!$E$116="X",INDIRECT("'DATA - økonomi'!AH"&amp;4+15*$A77+4*$A77+12),0)+IF(Analyse!$E$117="X",INDIRECT("'DATA - økonomi'!AH"&amp;4+15*$A77+4*$A77+13),0)+IF(Analyse!$E$129="X",INDIRECT("'DATA - økonomi'!AH"&amp;4+15*$A77+4*$A77+14),0)</f>
        <v>0</v>
      </c>
      <c r="AI77" s="42">
        <f ca="1">IF(Analyse!$E$3="X",INDIRECT("'DATA - økonomi'!AI"&amp;4+15*$A77+4*$A77+0),0)+IF(Analyse!$E$4="X",INDIRECT("'DATA - økonomi'!AI"&amp;4+15*$A77+4*$A77+1),0)+IF(Analyse!$E$104="X",INDIRECT("'DATA - økonomi'!AI"&amp;4+15*$A77+4*$A77+2),0)+IF(Analyse!$E$105="X",INDIRECT("'DATA - økonomi'!AI"&amp;4+15*$A77+4*$A77+3),0)+IF(Analyse!$E$106="X",INDIRECT("'DATA - økonomi'!AI"&amp;4+15*$A77+4*$A77+4),0)+IF(Analyse!$E$107="X",INDIRECT("'DATA - økonomi'!AI"&amp;4+15*$A77+4*$A77+5),0)+IF(Analyse!$E$108="X",INDIRECT("'DATA - økonomi'!AI"&amp;4+15*$A77+4*$A77+6),0)+IF(Analyse!$E$109="X",INDIRECT("'DATA - økonomi'!AI"&amp;4+15*$A77+4*$A77+7),0)+IF(Analyse!$E$110="X",INDIRECT("'DATA - økonomi'!AI"&amp;4+15*$A77+4*$A77+8),0)+IF(Analyse!$E$111="X",INDIRECT("'DATA - økonomi'!AI"&amp;4+15*$A77+4*$A77+9),0)+IF(Analyse!$E$112="X",INDIRECT("'DATA - økonomi'!AI"&amp;4+15*$A77+4*$A77+10),0)+IF(Analyse!$E$115="X",INDIRECT("'DATA - økonomi'!AI"&amp;4+15*$A77+4*$A77+11),0)+IF(Analyse!$E$116="X",INDIRECT("'DATA - økonomi'!AI"&amp;4+15*$A77+4*$A77+12),0)+IF(Analyse!$E$117="X",INDIRECT("'DATA - økonomi'!AI"&amp;4+15*$A77+4*$A77+13),0)+IF(Analyse!$E$129="X",INDIRECT("'DATA - økonomi'!AI"&amp;4+15*$A77+4*$A77+14),0)</f>
        <v>0</v>
      </c>
      <c r="AJ77" s="42">
        <f ca="1">IF(Analyse!$E$3="X",INDIRECT("'DATA - økonomi'!AJ"&amp;4+15*$A77+4*$A77+0),0)+IF(Analyse!$E$4="X",INDIRECT("'DATA - økonomi'!AJ"&amp;4+15*$A77+4*$A77+1),0)+IF(Analyse!$E$104="X",INDIRECT("'DATA - økonomi'!AJ"&amp;4+15*$A77+4*$A77+2),0)+IF(Analyse!$E$105="X",INDIRECT("'DATA - økonomi'!AJ"&amp;4+15*$A77+4*$A77+3),0)+IF(Analyse!$E$106="X",INDIRECT("'DATA - økonomi'!AJ"&amp;4+15*$A77+4*$A77+4),0)+IF(Analyse!$E$107="X",INDIRECT("'DATA - økonomi'!AJ"&amp;4+15*$A77+4*$A77+5),0)+IF(Analyse!$E$108="X",INDIRECT("'DATA - økonomi'!AJ"&amp;4+15*$A77+4*$A77+6),0)+IF(Analyse!$E$109="X",INDIRECT("'DATA - økonomi'!AJ"&amp;4+15*$A77+4*$A77+7),0)+IF(Analyse!$E$110="X",INDIRECT("'DATA - økonomi'!AJ"&amp;4+15*$A77+4*$A77+8),0)+IF(Analyse!$E$111="X",INDIRECT("'DATA - økonomi'!AJ"&amp;4+15*$A77+4*$A77+9),0)+IF(Analyse!$E$112="X",INDIRECT("'DATA - økonomi'!AJ"&amp;4+15*$A77+4*$A77+10),0)+IF(Analyse!$E$115="X",INDIRECT("'DATA - økonomi'!AJ"&amp;4+15*$A77+4*$A77+11),0)+IF(Analyse!$E$116="X",INDIRECT("'DATA - økonomi'!AJ"&amp;4+15*$A77+4*$A77+12),0)+IF(Analyse!$E$117="X",INDIRECT("'DATA - økonomi'!AJ"&amp;4+15*$A77+4*$A77+13),0)+IF(Analyse!$E$129="X",INDIRECT("'DATA - økonomi'!AJ"&amp;4+15*$A77+4*$A77+14),0)</f>
        <v>0</v>
      </c>
      <c r="AK77" s="42">
        <f ca="1">IF(Analyse!$E$3="X",INDIRECT("'DATA - økonomi'!AK"&amp;4+15*$A77+4*$A77+0),0)+IF(Analyse!$E$4="X",INDIRECT("'DATA - økonomi'!AK"&amp;4+15*$A77+4*$A77+1),0)+IF(Analyse!$E$104="X",INDIRECT("'DATA - økonomi'!AK"&amp;4+15*$A77+4*$A77+2),0)+IF(Analyse!$E$105="X",INDIRECT("'DATA - økonomi'!AK"&amp;4+15*$A77+4*$A77+3),0)+IF(Analyse!$E$106="X",INDIRECT("'DATA - økonomi'!AK"&amp;4+15*$A77+4*$A77+4),0)+IF(Analyse!$E$107="X",INDIRECT("'DATA - økonomi'!AK"&amp;4+15*$A77+4*$A77+5),0)+IF(Analyse!$E$108="X",INDIRECT("'DATA - økonomi'!AK"&amp;4+15*$A77+4*$A77+6),0)+IF(Analyse!$E$109="X",INDIRECT("'DATA - økonomi'!AK"&amp;4+15*$A77+4*$A77+7),0)+IF(Analyse!$E$110="X",INDIRECT("'DATA - økonomi'!AK"&amp;4+15*$A77+4*$A77+8),0)+IF(Analyse!$E$111="X",INDIRECT("'DATA - økonomi'!AK"&amp;4+15*$A77+4*$A77+9),0)+IF(Analyse!$E$112="X",INDIRECT("'DATA - økonomi'!AK"&amp;4+15*$A77+4*$A77+10),0)+IF(Analyse!$E$115="X",INDIRECT("'DATA - økonomi'!AK"&amp;4+15*$A77+4*$A77+11),0)+IF(Analyse!$E$116="X",INDIRECT("'DATA - økonomi'!AK"&amp;4+15*$A77+4*$A77+12),0)+IF(Analyse!$E$117="X",INDIRECT("'DATA - økonomi'!AK"&amp;4+15*$A77+4*$A77+13),0)+IF(Analyse!$E$129="X",INDIRECT("'DATA - økonomi'!AK"&amp;4+15*$A77+4*$A77+14),0)</f>
        <v>0</v>
      </c>
      <c r="AL77" s="42">
        <f ca="1">IF(Analyse!$E$3="X",INDIRECT("'DATA - økonomi'!AL"&amp;4+15*$A77+4*$A77+0),0)+IF(Analyse!$E$4="X",INDIRECT("'DATA - økonomi'!AL"&amp;4+15*$A77+4*$A77+1),0)+IF(Analyse!$E$104="X",INDIRECT("'DATA - økonomi'!AL"&amp;4+15*$A77+4*$A77+2),0)+IF(Analyse!$E$105="X",INDIRECT("'DATA - økonomi'!AL"&amp;4+15*$A77+4*$A77+3),0)+IF(Analyse!$E$106="X",INDIRECT("'DATA - økonomi'!AL"&amp;4+15*$A77+4*$A77+4),0)+IF(Analyse!$E$107="X",INDIRECT("'DATA - økonomi'!AL"&amp;4+15*$A77+4*$A77+5),0)+IF(Analyse!$E$108="X",INDIRECT("'DATA - økonomi'!AL"&amp;4+15*$A77+4*$A77+6),0)+IF(Analyse!$E$109="X",INDIRECT("'DATA - økonomi'!AL"&amp;4+15*$A77+4*$A77+7),0)+IF(Analyse!$E$110="X",INDIRECT("'DATA - økonomi'!AL"&amp;4+15*$A77+4*$A77+8),0)+IF(Analyse!$E$111="X",INDIRECT("'DATA - økonomi'!AL"&amp;4+15*$A77+4*$A77+9),0)+IF(Analyse!$E$112="X",INDIRECT("'DATA - økonomi'!AL"&amp;4+15*$A77+4*$A77+10),0)+IF(Analyse!$E$115="X",INDIRECT("'DATA - økonomi'!AL"&amp;4+15*$A77+4*$A77+11),0)+IF(Analyse!$E$116="X",INDIRECT("'DATA - økonomi'!AL"&amp;4+15*$A77+4*$A77+12),0)+IF(Analyse!$E$117="X",INDIRECT("'DATA - økonomi'!AL"&amp;4+15*$A77+4*$A77+13),0)+IF(Analyse!$E$129="X",INDIRECT("'DATA - økonomi'!AL"&amp;4+15*$A77+4*$A77+14),0)</f>
        <v>0</v>
      </c>
      <c r="AM77" s="36"/>
      <c r="AN77" s="41" t="s">
        <v>85</v>
      </c>
      <c r="AO77" s="42">
        <f t="shared" ca="1" si="20"/>
        <v>2180.8379999999997</v>
      </c>
      <c r="AP77" s="42">
        <f t="shared" ca="1" si="21"/>
        <v>2143.4229999999998</v>
      </c>
      <c r="AQ77" s="42">
        <f t="shared" ca="1" si="22"/>
        <v>2180.8379999999997</v>
      </c>
      <c r="AR77" s="42">
        <f t="shared" ca="1" si="23"/>
        <v>2143.4229999999998</v>
      </c>
      <c r="AS77" s="42">
        <f t="shared" ca="1" si="24"/>
        <v>2101.6790000000001</v>
      </c>
      <c r="AT77" s="42">
        <f t="shared" ca="1" si="25"/>
        <v>2077.6</v>
      </c>
      <c r="AU77" s="42">
        <f t="shared" ca="1" si="26"/>
        <v>2066.8200000000002</v>
      </c>
      <c r="AV77" s="42">
        <f t="shared" ca="1" si="27"/>
        <v>2038.56</v>
      </c>
      <c r="AW77" s="42">
        <f t="shared" ca="1" si="28"/>
        <v>2011.4639999999999</v>
      </c>
      <c r="AX77" s="42">
        <f t="shared" ca="1" si="29"/>
        <v>1993.0650000000001</v>
      </c>
      <c r="AY77" s="36"/>
    </row>
    <row r="78" spans="1:51" x14ac:dyDescent="0.25">
      <c r="A78" s="38">
        <v>74</v>
      </c>
      <c r="B78" s="41" t="s">
        <v>86</v>
      </c>
      <c r="C78" s="42">
        <f ca="1">IF(Analyse!$E$3="X",INDIRECT("'DATA - økonomi'!C"&amp;4+15*$A78+4*$A78+0),0)+IF(Analyse!$E$4="X",INDIRECT("'DATA - økonomi'!C"&amp;4+15*$A78+4*$A78+1),0)+IF(Analyse!$E$104="X",INDIRECT("'DATA - økonomi'!C"&amp;4+15*$A78+4*$A78+2),0)+IF(Analyse!$E$105="X",INDIRECT("'DATA - økonomi'!C"&amp;4+15*$A78+4*$A78+3),0)+IF(Analyse!$E$106="X",INDIRECT("'DATA - økonomi'!C"&amp;4+15*$A78+4*$A78+4),0)+IF(Analyse!$E$107="X",INDIRECT("'DATA - økonomi'!C"&amp;4+15*$A78+4*$A78+5),0)+IF(Analyse!$E$108="X",INDIRECT("'DATA - økonomi'!C"&amp;4+15*$A78+4*$A78+6),0)+IF(Analyse!$E$109="X",INDIRECT("'DATA - økonomi'!C"&amp;4+15*$A78+4*$A78+7),0)+IF(Analyse!$E$110="X",INDIRECT("'DATA - økonomi'!C"&amp;4+15*$A78+4*$A78+8),0)+IF(Analyse!$E$111="X",INDIRECT("'DATA - økonomi'!C"&amp;4+15*$A78+4*$A78+9),0)+IF(Analyse!$E$112="X",INDIRECT("'DATA - økonomi'!C"&amp;4+15*$A78+4*$A78+10),0)+IF(Analyse!$E$115="X",INDIRECT("'DATA - økonomi'!C"&amp;4+15*$A78+4*$A78+11),0)+IF(Analyse!$E$116="X",INDIRECT("'DATA - økonomi'!C"&amp;4+15*$A78+4*$A78+12),0)+IF(Analyse!$E$117="X",INDIRECT("'DATA - økonomi'!C"&amp;4+15*$A78+4*$A78+13),0)+IF(Analyse!$E$129="X",INDIRECT("'DATA - økonomi'!C"&amp;4+15*$A78+4*$A78+14),0)</f>
        <v>0</v>
      </c>
      <c r="D78" s="42">
        <f ca="1">IF(Analyse!$E$3="X",INDIRECT("'DATA - økonomi'!D"&amp;4+15*$A78+4*$A78+0),0)+IF(Analyse!$E$4="X",INDIRECT("'DATA - økonomi'!D"&amp;4+15*$A78+4*$A78+1),0)+IF(Analyse!$E$104="X",INDIRECT("'DATA - økonomi'!D"&amp;4+15*$A78+4*$A78+2),0)+IF(Analyse!$E$105="X",INDIRECT("'DATA - økonomi'!D"&amp;4+15*$A78+4*$A78+3),0)+IF(Analyse!$E$106="X",INDIRECT("'DATA - økonomi'!D"&amp;4+15*$A78+4*$A78+4),0)+IF(Analyse!$E$107="X",INDIRECT("'DATA - økonomi'!D"&amp;4+15*$A78+4*$A78+5),0)+IF(Analyse!$E$108="X",INDIRECT("'DATA - økonomi'!D"&amp;4+15*$A78+4*$A78+6),0)+IF(Analyse!$E$109="X",INDIRECT("'DATA - økonomi'!D"&amp;4+15*$A78+4*$A78+7),0)+IF(Analyse!$E$110="X",INDIRECT("'DATA - økonomi'!D"&amp;4+15*$A78+4*$A78+8),0)+IF(Analyse!$E$111="X",INDIRECT("'DATA - økonomi'!D"&amp;4+15*$A78+4*$A78+9),0)+IF(Analyse!$E$112="X",INDIRECT("'DATA - økonomi'!D"&amp;4+15*$A78+4*$A78+10),0)+IF(Analyse!$E$115="X",INDIRECT("'DATA - økonomi'!D"&amp;4+15*$A78+4*$A78+11),0)+IF(Analyse!$E$116="X",INDIRECT("'DATA - økonomi'!D"&amp;4+15*$A78+4*$A78+12),0)+IF(Analyse!$E$117="X",INDIRECT("'DATA - økonomi'!D"&amp;4+15*$A78+4*$A78+13),0)+IF(Analyse!$E$129="X",INDIRECT("'DATA - økonomi'!D"&amp;4+15*$A78+4*$A78+14),0)</f>
        <v>0</v>
      </c>
      <c r="E78" s="42">
        <f ca="1">IF(Analyse!$E$3="X",INDIRECT("'DATA - økonomi'!E"&amp;4+15*$A78+4*$A78+0),0)+IF(Analyse!$E$4="X",INDIRECT("'DATA - økonomi'!E"&amp;4+15*$A78+4*$A78+1),0)+IF(Analyse!$E$104="X",INDIRECT("'DATA - økonomi'!E"&amp;4+15*$A78+4*$A78+2),0)+IF(Analyse!$E$105="X",INDIRECT("'DATA - økonomi'!E"&amp;4+15*$A78+4*$A78+3),0)+IF(Analyse!$E$106="X",INDIRECT("'DATA - økonomi'!E"&amp;4+15*$A78+4*$A78+4),0)+IF(Analyse!$E$107="X",INDIRECT("'DATA - økonomi'!E"&amp;4+15*$A78+4*$A78+5),0)+IF(Analyse!$E$108="X",INDIRECT("'DATA - økonomi'!E"&amp;4+15*$A78+4*$A78+6),0)+IF(Analyse!$E$109="X",INDIRECT("'DATA - økonomi'!E"&amp;4+15*$A78+4*$A78+7),0)+IF(Analyse!$E$110="X",INDIRECT("'DATA - økonomi'!E"&amp;4+15*$A78+4*$A78+8),0)+IF(Analyse!$E$111="X",INDIRECT("'DATA - økonomi'!E"&amp;4+15*$A78+4*$A78+9),0)+IF(Analyse!$E$112="X",INDIRECT("'DATA - økonomi'!E"&amp;4+15*$A78+4*$A78+10),0)+IF(Analyse!$E$115="X",INDIRECT("'DATA - økonomi'!E"&amp;4+15*$A78+4*$A78+11),0)+IF(Analyse!$E$116="X",INDIRECT("'DATA - økonomi'!E"&amp;4+15*$A78+4*$A78+12),0)+IF(Analyse!$E$117="X",INDIRECT("'DATA - økonomi'!E"&amp;4+15*$A78+4*$A78+13),0)+IF(Analyse!$E$129="X",INDIRECT("'DATA - økonomi'!E"&amp;4+15*$A78+4*$A78+14),0)</f>
        <v>0</v>
      </c>
      <c r="F78" s="42">
        <f ca="1">IF(Analyse!$E$3="X",INDIRECT("'DATA - økonomi'!F"&amp;4+15*$A78+4*$A78+0),0)+IF(Analyse!$E$4="X",INDIRECT("'DATA - økonomi'!F"&amp;4+15*$A78+4*$A78+1),0)+IF(Analyse!$E$104="X",INDIRECT("'DATA - økonomi'!F"&amp;4+15*$A78+4*$A78+2),0)+IF(Analyse!$E$105="X",INDIRECT("'DATA - økonomi'!F"&amp;4+15*$A78+4*$A78+3),0)+IF(Analyse!$E$106="X",INDIRECT("'DATA - økonomi'!F"&amp;4+15*$A78+4*$A78+4),0)+IF(Analyse!$E$107="X",INDIRECT("'DATA - økonomi'!F"&amp;4+15*$A78+4*$A78+5),0)+IF(Analyse!$E$108="X",INDIRECT("'DATA - økonomi'!F"&amp;4+15*$A78+4*$A78+6),0)+IF(Analyse!$E$109="X",INDIRECT("'DATA - økonomi'!F"&amp;4+15*$A78+4*$A78+7),0)+IF(Analyse!$E$110="X",INDIRECT("'DATA - økonomi'!F"&amp;4+15*$A78+4*$A78+8),0)+IF(Analyse!$E$111="X",INDIRECT("'DATA - økonomi'!F"&amp;4+15*$A78+4*$A78+9),0)+IF(Analyse!$E$112="X",INDIRECT("'DATA - økonomi'!F"&amp;4+15*$A78+4*$A78+10),0)+IF(Analyse!$E$115="X",INDIRECT("'DATA - økonomi'!F"&amp;4+15*$A78+4*$A78+11),0)+IF(Analyse!$E$116="X",INDIRECT("'DATA - økonomi'!F"&amp;4+15*$A78+4*$A78+12),0)+IF(Analyse!$E$117="X",INDIRECT("'DATA - økonomi'!F"&amp;4+15*$A78+4*$A78+13),0)+IF(Analyse!$E$129="X",INDIRECT("'DATA - økonomi'!F"&amp;4+15*$A78+4*$A78+14),0)</f>
        <v>0</v>
      </c>
      <c r="G78" s="42">
        <f ca="1">IF(Analyse!$E$3="X",INDIRECT("'DATA - økonomi'!G"&amp;4+15*$A78+4*$A78+0),0)+IF(Analyse!$E$4="X",INDIRECT("'DATA - økonomi'!G"&amp;4+15*$A78+4*$A78+1),0)+IF(Analyse!$E$104="X",INDIRECT("'DATA - økonomi'!G"&amp;4+15*$A78+4*$A78+2),0)+IF(Analyse!$E$105="X",INDIRECT("'DATA - økonomi'!G"&amp;4+15*$A78+4*$A78+3),0)+IF(Analyse!$E$106="X",INDIRECT("'DATA - økonomi'!G"&amp;4+15*$A78+4*$A78+4),0)+IF(Analyse!$E$107="X",INDIRECT("'DATA - økonomi'!G"&amp;4+15*$A78+4*$A78+5),0)+IF(Analyse!$E$108="X",INDIRECT("'DATA - økonomi'!G"&amp;4+15*$A78+4*$A78+6),0)+IF(Analyse!$E$109="X",INDIRECT("'DATA - økonomi'!G"&amp;4+15*$A78+4*$A78+7),0)+IF(Analyse!$E$110="X",INDIRECT("'DATA - økonomi'!G"&amp;4+15*$A78+4*$A78+8),0)+IF(Analyse!$E$111="X",INDIRECT("'DATA - økonomi'!G"&amp;4+15*$A78+4*$A78+9),0)+IF(Analyse!$E$112="X",INDIRECT("'DATA - økonomi'!G"&amp;4+15*$A78+4*$A78+10),0)+IF(Analyse!$E$115="X",INDIRECT("'DATA - økonomi'!G"&amp;4+15*$A78+4*$A78+11),0)+IF(Analyse!$E$116="X",INDIRECT("'DATA - økonomi'!G"&amp;4+15*$A78+4*$A78+12),0)+IF(Analyse!$E$117="X",INDIRECT("'DATA - økonomi'!G"&amp;4+15*$A78+4*$A78+13),0)+IF(Analyse!$E$129="X",INDIRECT("'DATA - økonomi'!G"&amp;4+15*$A78+4*$A78+14),0)</f>
        <v>0</v>
      </c>
      <c r="H78" s="42">
        <f ca="1">IF(Analyse!$E$3="X",INDIRECT("'DATA - økonomi'!H"&amp;4+15*$A78+4*$A78+0),0)+IF(Analyse!$E$4="X",INDIRECT("'DATA - økonomi'!H"&amp;4+15*$A78+4*$A78+1),0)+IF(Analyse!$E$104="X",INDIRECT("'DATA - økonomi'!H"&amp;4+15*$A78+4*$A78+2),0)+IF(Analyse!$E$105="X",INDIRECT("'DATA - økonomi'!H"&amp;4+15*$A78+4*$A78+3),0)+IF(Analyse!$E$106="X",INDIRECT("'DATA - økonomi'!H"&amp;4+15*$A78+4*$A78+4),0)+IF(Analyse!$E$107="X",INDIRECT("'DATA - økonomi'!H"&amp;4+15*$A78+4*$A78+5),0)+IF(Analyse!$E$108="X",INDIRECT("'DATA - økonomi'!H"&amp;4+15*$A78+4*$A78+6),0)+IF(Analyse!$E$109="X",INDIRECT("'DATA - økonomi'!H"&amp;4+15*$A78+4*$A78+7),0)+IF(Analyse!$E$110="X",INDIRECT("'DATA - økonomi'!H"&amp;4+15*$A78+4*$A78+8),0)+IF(Analyse!$E$111="X",INDIRECT("'DATA - økonomi'!H"&amp;4+15*$A78+4*$A78+9),0)+IF(Analyse!$E$112="X",INDIRECT("'DATA - økonomi'!H"&amp;4+15*$A78+4*$A78+10),0)+IF(Analyse!$E$115="X",INDIRECT("'DATA - økonomi'!H"&amp;4+15*$A78+4*$A78+11),0)+IF(Analyse!$E$116="X",INDIRECT("'DATA - økonomi'!H"&amp;4+15*$A78+4*$A78+12),0)+IF(Analyse!$E$117="X",INDIRECT("'DATA - økonomi'!H"&amp;4+15*$A78+4*$A78+13),0)+IF(Analyse!$E$129="X",INDIRECT("'DATA - økonomi'!H"&amp;4+15*$A78+4*$A78+14),0)</f>
        <v>0</v>
      </c>
      <c r="I78" s="42">
        <f ca="1">IF(Analyse!$E$3="X",INDIRECT("'DATA - økonomi'!I"&amp;4+15*$A78+4*$A78+0),0)+IF(Analyse!$E$4="X",INDIRECT("'DATA - økonomi'!I"&amp;4+15*$A78+4*$A78+1),0)+IF(Analyse!$E$104="X",INDIRECT("'DATA - økonomi'!I"&amp;4+15*$A78+4*$A78+2),0)+IF(Analyse!$E$105="X",INDIRECT("'DATA - økonomi'!I"&amp;4+15*$A78+4*$A78+3),0)+IF(Analyse!$E$106="X",INDIRECT("'DATA - økonomi'!I"&amp;4+15*$A78+4*$A78+4),0)+IF(Analyse!$E$107="X",INDIRECT("'DATA - økonomi'!I"&amp;4+15*$A78+4*$A78+5),0)+IF(Analyse!$E$108="X",INDIRECT("'DATA - økonomi'!I"&amp;4+15*$A78+4*$A78+6),0)+IF(Analyse!$E$109="X",INDIRECT("'DATA - økonomi'!I"&amp;4+15*$A78+4*$A78+7),0)+IF(Analyse!$E$110="X",INDIRECT("'DATA - økonomi'!I"&amp;4+15*$A78+4*$A78+8),0)+IF(Analyse!$E$111="X",INDIRECT("'DATA - økonomi'!I"&amp;4+15*$A78+4*$A78+9),0)+IF(Analyse!$E$112="X",INDIRECT("'DATA - økonomi'!I"&amp;4+15*$A78+4*$A78+10),0)+IF(Analyse!$E$115="X",INDIRECT("'DATA - økonomi'!I"&amp;4+15*$A78+4*$A78+11),0)+IF(Analyse!$E$116="X",INDIRECT("'DATA - økonomi'!I"&amp;4+15*$A78+4*$A78+12),0)+IF(Analyse!$E$117="X",INDIRECT("'DATA - økonomi'!I"&amp;4+15*$A78+4*$A78+13),0)+IF(Analyse!$E$129="X",INDIRECT("'DATA - økonomi'!I"&amp;4+15*$A78+4*$A78+14),0)</f>
        <v>0</v>
      </c>
      <c r="J78" s="42">
        <f ca="1">IF(Analyse!$E$3="X",INDIRECT("'DATA - økonomi'!J"&amp;4+15*$A78+4*$A78+0),0)+IF(Analyse!$E$4="X",INDIRECT("'DATA - økonomi'!J"&amp;4+15*$A78+4*$A78+1),0)+IF(Analyse!$E$104="X",INDIRECT("'DATA - økonomi'!J"&amp;4+15*$A78+4*$A78+2),0)+IF(Analyse!$E$105="X",INDIRECT("'DATA - økonomi'!J"&amp;4+15*$A78+4*$A78+3),0)+IF(Analyse!$E$106="X",INDIRECT("'DATA - økonomi'!J"&amp;4+15*$A78+4*$A78+4),0)+IF(Analyse!$E$107="X",INDIRECT("'DATA - økonomi'!J"&amp;4+15*$A78+4*$A78+5),0)+IF(Analyse!$E$108="X",INDIRECT("'DATA - økonomi'!J"&amp;4+15*$A78+4*$A78+6),0)+IF(Analyse!$E$109="X",INDIRECT("'DATA - økonomi'!J"&amp;4+15*$A78+4*$A78+7),0)+IF(Analyse!$E$110="X",INDIRECT("'DATA - økonomi'!J"&amp;4+15*$A78+4*$A78+8),0)+IF(Analyse!$E$111="X",INDIRECT("'DATA - økonomi'!J"&amp;4+15*$A78+4*$A78+9),0)+IF(Analyse!$E$112="X",INDIRECT("'DATA - økonomi'!J"&amp;4+15*$A78+4*$A78+10),0)+IF(Analyse!$E$115="X",INDIRECT("'DATA - økonomi'!J"&amp;4+15*$A78+4*$A78+11),0)+IF(Analyse!$E$116="X",INDIRECT("'DATA - økonomi'!J"&amp;4+15*$A78+4*$A78+12),0)+IF(Analyse!$E$117="X",INDIRECT("'DATA - økonomi'!J"&amp;4+15*$A78+4*$A78+13),0)+IF(Analyse!$E$129="X",INDIRECT("'DATA - økonomi'!J"&amp;4+15*$A78+4*$A78+14),0)</f>
        <v>0</v>
      </c>
      <c r="K78" s="42">
        <f ca="1">IF(Analyse!$E$3="X",INDIRECT("'DATA - økonomi'!K"&amp;4+15*$A78+4*$A78+0),0)+IF(Analyse!$E$4="X",INDIRECT("'DATA - økonomi'!K"&amp;4+15*$A78+4*$A78+1),0)+IF(Analyse!$E$104="X",INDIRECT("'DATA - økonomi'!K"&amp;4+15*$A78+4*$A78+2),0)+IF(Analyse!$E$105="X",INDIRECT("'DATA - økonomi'!K"&amp;4+15*$A78+4*$A78+3),0)+IF(Analyse!$E$106="X",INDIRECT("'DATA - økonomi'!K"&amp;4+15*$A78+4*$A78+4),0)+IF(Analyse!$E$107="X",INDIRECT("'DATA - økonomi'!K"&amp;4+15*$A78+4*$A78+5),0)+IF(Analyse!$E$108="X",INDIRECT("'DATA - økonomi'!K"&amp;4+15*$A78+4*$A78+6),0)+IF(Analyse!$E$109="X",INDIRECT("'DATA - økonomi'!K"&amp;4+15*$A78+4*$A78+7),0)+IF(Analyse!$E$110="X",INDIRECT("'DATA - økonomi'!K"&amp;4+15*$A78+4*$A78+8),0)+IF(Analyse!$E$111="X",INDIRECT("'DATA - økonomi'!K"&amp;4+15*$A78+4*$A78+9),0)+IF(Analyse!$E$112="X",INDIRECT("'DATA - økonomi'!K"&amp;4+15*$A78+4*$A78+10),0)+IF(Analyse!$E$115="X",INDIRECT("'DATA - økonomi'!K"&amp;4+15*$A78+4*$A78+11),0)+IF(Analyse!$E$116="X",INDIRECT("'DATA - økonomi'!K"&amp;4+15*$A78+4*$A78+12),0)+IF(Analyse!$E$117="X",INDIRECT("'DATA - økonomi'!K"&amp;4+15*$A78+4*$A78+13),0)+IF(Analyse!$E$129="X",INDIRECT("'DATA - økonomi'!K"&amp;4+15*$A78+4*$A78+14),0)</f>
        <v>0</v>
      </c>
      <c r="L78" s="42">
        <f ca="1">IF(Analyse!$E$3="X",INDIRECT("'DATA - økonomi'!L"&amp;4+15*$A78+4*$A78+0),0)+IF(Analyse!$E$4="X",INDIRECT("'DATA - økonomi'!L"&amp;4+15*$A78+4*$A78+1),0)+IF(Analyse!$E$104="X",INDIRECT("'DATA - økonomi'!L"&amp;4+15*$A78+4*$A78+2),0)+IF(Analyse!$E$105="X",INDIRECT("'DATA - økonomi'!L"&amp;4+15*$A78+4*$A78+3),0)+IF(Analyse!$E$106="X",INDIRECT("'DATA - økonomi'!L"&amp;4+15*$A78+4*$A78+4),0)+IF(Analyse!$E$107="X",INDIRECT("'DATA - økonomi'!L"&amp;4+15*$A78+4*$A78+5),0)+IF(Analyse!$E$108="X",INDIRECT("'DATA - økonomi'!L"&amp;4+15*$A78+4*$A78+6),0)+IF(Analyse!$E$109="X",INDIRECT("'DATA - økonomi'!L"&amp;4+15*$A78+4*$A78+7),0)+IF(Analyse!$E$110="X",INDIRECT("'DATA - økonomi'!L"&amp;4+15*$A78+4*$A78+8),0)+IF(Analyse!$E$111="X",INDIRECT("'DATA - økonomi'!L"&amp;4+15*$A78+4*$A78+9),0)+IF(Analyse!$E$112="X",INDIRECT("'DATA - økonomi'!L"&amp;4+15*$A78+4*$A78+10),0)+IF(Analyse!$E$115="X",INDIRECT("'DATA - økonomi'!L"&amp;4+15*$A78+4*$A78+11),0)+IF(Analyse!$E$116="X",INDIRECT("'DATA - økonomi'!L"&amp;4+15*$A78+4*$A78+12),0)+IF(Analyse!$E$117="X",INDIRECT("'DATA - økonomi'!L"&amp;4+15*$A78+4*$A78+13),0)+IF(Analyse!$E$129="X",INDIRECT("'DATA - økonomi'!L"&amp;4+15*$A78+4*$A78+14),0)</f>
        <v>0</v>
      </c>
      <c r="M78" s="42">
        <f ca="1">IF(Analyse!$E$3="X",INDIRECT("'DATA - økonomi'!M"&amp;4+15*$A78+4*$A78+0),0)+IF(Analyse!$E$4="X",INDIRECT("'DATA - økonomi'!M"&amp;4+15*$A78+4*$A78+1),0)+IF(Analyse!$E$104="X",INDIRECT("'DATA - økonomi'!M"&amp;4+15*$A78+4*$A78+2),0)+IF(Analyse!$E$105="X",INDIRECT("'DATA - økonomi'!M"&amp;4+15*$A78+4*$A78+3),0)+IF(Analyse!$E$106="X",INDIRECT("'DATA - økonomi'!M"&amp;4+15*$A78+4*$A78+4),0)+IF(Analyse!$E$107="X",INDIRECT("'DATA - økonomi'!M"&amp;4+15*$A78+4*$A78+5),0)+IF(Analyse!$E$108="X",INDIRECT("'DATA - økonomi'!M"&amp;4+15*$A78+4*$A78+6),0)+IF(Analyse!$E$109="X",INDIRECT("'DATA - økonomi'!M"&amp;4+15*$A78+4*$A78+7),0)+IF(Analyse!$E$110="X",INDIRECT("'DATA - økonomi'!M"&amp;4+15*$A78+4*$A78+8),0)+IF(Analyse!$E$111="X",INDIRECT("'DATA - økonomi'!M"&amp;4+15*$A78+4*$A78+9),0)+IF(Analyse!$E$112="X",INDIRECT("'DATA - økonomi'!M"&amp;4+15*$A78+4*$A78+10),0)+IF(Analyse!$E$115="X",INDIRECT("'DATA - økonomi'!M"&amp;4+15*$A78+4*$A78+11),0)+IF(Analyse!$E$116="X",INDIRECT("'DATA - økonomi'!M"&amp;4+15*$A78+4*$A78+12),0)+IF(Analyse!$E$117="X",INDIRECT("'DATA - økonomi'!M"&amp;4+15*$A78+4*$A78+13),0)+IF(Analyse!$E$129="X",INDIRECT("'DATA - økonomi'!M"&amp;4+15*$A78+4*$A78+14),0)</f>
        <v>0</v>
      </c>
      <c r="N78" s="38"/>
      <c r="O78" s="41" t="s">
        <v>86</v>
      </c>
      <c r="P78" s="42">
        <f ca="1">IF(Analyse!$E$3="X",INDIRECT("'DATA - økonomi'!P"&amp;4+15*$A78+4*$A78+0),0)+IF(Analyse!$E$4="X",INDIRECT("'DATA - økonomi'!P"&amp;4+15*$A78+4*$A78+1),0)+IF(Analyse!$E$104="X",INDIRECT("'DATA - økonomi'!P"&amp;4+15*$A78+4*$A78+2),0)+IF(Analyse!$E$105="X",INDIRECT("'DATA - økonomi'!P"&amp;4+15*$A78+4*$A78+3),0)+IF(Analyse!$E$106="X",INDIRECT("'DATA - økonomi'!P"&amp;4+15*$A78+4*$A78+4),0)+IF(Analyse!$E$107="X",INDIRECT("'DATA - økonomi'!P"&amp;4+15*$A78+4*$A78+5),0)+IF(Analyse!$E$108="X",INDIRECT("'DATA - økonomi'!P"&amp;4+15*$A78+4*$A78+6),0)+IF(Analyse!$E$109="X",INDIRECT("'DATA - økonomi'!P"&amp;4+15*$A78+4*$A78+7),0)+IF(Analyse!$E$110="X",INDIRECT("'DATA - økonomi'!P"&amp;4+15*$A78+4*$A78+8),0)+IF(Analyse!$E$111="X",INDIRECT("'DATA - økonomi'!P"&amp;4+15*$A78+4*$A78+9),0)+IF(Analyse!$E$112="X",INDIRECT("'DATA - økonomi'!P"&amp;4+15*$A78+4*$A78+10),0)+IF(Analyse!$E$115="X",INDIRECT("'DATA - økonomi'!P"&amp;4+15*$A78+4*$A78+11),0)+IF(Analyse!$E$116="X",INDIRECT("'DATA - økonomi'!P"&amp;4+15*$A78+4*$A78+12),0)+IF(Analyse!$E$117="X",INDIRECT("'DATA - økonomi'!P"&amp;4+15*$A78+4*$A78+13),0)+IF(Analyse!$E$129="X",INDIRECT("'DATA - økonomi'!P"&amp;4+15*$A78+4*$A78+14),0)</f>
        <v>0</v>
      </c>
      <c r="Q78" s="42">
        <f ca="1">IF(Analyse!$E$3="X",INDIRECT("'DATA - økonomi'!Q"&amp;4+15*$A78+4*$A78+0),0)+IF(Analyse!$E$4="X",INDIRECT("'DATA - økonomi'!Q"&amp;4+15*$A78+4*$A78+1),0)+IF(Analyse!$E$104="X",INDIRECT("'DATA - økonomi'!Q"&amp;4+15*$A78+4*$A78+2),0)+IF(Analyse!$E$105="X",INDIRECT("'DATA - økonomi'!Q"&amp;4+15*$A78+4*$A78+3),0)+IF(Analyse!$E$106="X",INDIRECT("'DATA - økonomi'!Q"&amp;4+15*$A78+4*$A78+4),0)+IF(Analyse!$E$107="X",INDIRECT("'DATA - økonomi'!Q"&amp;4+15*$A78+4*$A78+5),0)+IF(Analyse!$E$108="X",INDIRECT("'DATA - økonomi'!Q"&amp;4+15*$A78+4*$A78+6),0)+IF(Analyse!$E$109="X",INDIRECT("'DATA - økonomi'!Q"&amp;4+15*$A78+4*$A78+7),0)+IF(Analyse!$E$110="X",INDIRECT("'DATA - økonomi'!Q"&amp;4+15*$A78+4*$A78+8),0)+IF(Analyse!$E$111="X",INDIRECT("'DATA - økonomi'!Q"&amp;4+15*$A78+4*$A78+9),0)+IF(Analyse!$E$112="X",INDIRECT("'DATA - økonomi'!Q"&amp;4+15*$A78+4*$A78+10),0)+IF(Analyse!$E$115="X",INDIRECT("'DATA - økonomi'!Q"&amp;4+15*$A78+4*$A78+11),0)+IF(Analyse!$E$116="X",INDIRECT("'DATA - økonomi'!Q"&amp;4+15*$A78+4*$A78+12),0)+IF(Analyse!$E$117="X",INDIRECT("'DATA - økonomi'!Q"&amp;4+15*$A78+4*$A78+13),0)+IF(Analyse!$E$129="X",INDIRECT("'DATA - økonomi'!Q"&amp;4+15*$A78+4*$A78+14),0)</f>
        <v>0</v>
      </c>
      <c r="R78" s="42">
        <f ca="1">IF(Analyse!$E$3="X",INDIRECT("'DATA - økonomi'!R"&amp;4+15*$A78+4*$A78+0),0)+IF(Analyse!$E$4="X",INDIRECT("'DATA - økonomi'!R"&amp;4+15*$A78+4*$A78+1),0)+IF(Analyse!$E$104="X",INDIRECT("'DATA - økonomi'!R"&amp;4+15*$A78+4*$A78+2),0)+IF(Analyse!$E$105="X",INDIRECT("'DATA - økonomi'!R"&amp;4+15*$A78+4*$A78+3),0)+IF(Analyse!$E$106="X",INDIRECT("'DATA - økonomi'!R"&amp;4+15*$A78+4*$A78+4),0)+IF(Analyse!$E$107="X",INDIRECT("'DATA - økonomi'!R"&amp;4+15*$A78+4*$A78+5),0)+IF(Analyse!$E$108="X",INDIRECT("'DATA - økonomi'!R"&amp;4+15*$A78+4*$A78+6),0)+IF(Analyse!$E$109="X",INDIRECT("'DATA - økonomi'!R"&amp;4+15*$A78+4*$A78+7),0)+IF(Analyse!$E$110="X",INDIRECT("'DATA - økonomi'!R"&amp;4+15*$A78+4*$A78+8),0)+IF(Analyse!$E$111="X",INDIRECT("'DATA - økonomi'!R"&amp;4+15*$A78+4*$A78+9),0)+IF(Analyse!$E$112="X",INDIRECT("'DATA - økonomi'!R"&amp;4+15*$A78+4*$A78+10),0)+IF(Analyse!$E$115="X",INDIRECT("'DATA - økonomi'!R"&amp;4+15*$A78+4*$A78+11),0)+IF(Analyse!$E$116="X",INDIRECT("'DATA - økonomi'!R"&amp;4+15*$A78+4*$A78+12),0)+IF(Analyse!$E$117="X",INDIRECT("'DATA - økonomi'!R"&amp;4+15*$A78+4*$A78+13),0)+IF(Analyse!$E$129="X",INDIRECT("'DATA - økonomi'!R"&amp;4+15*$A78+4*$A78+14),0)</f>
        <v>0</v>
      </c>
      <c r="S78" s="42">
        <f ca="1">IF(Analyse!$E$3="X",INDIRECT("'DATA - økonomi'!S"&amp;4+15*$A78+4*$A78+0),0)+IF(Analyse!$E$4="X",INDIRECT("'DATA - økonomi'!S"&amp;4+15*$A78+4*$A78+1),0)+IF(Analyse!$E$104="X",INDIRECT("'DATA - økonomi'!S"&amp;4+15*$A78+4*$A78+2),0)+IF(Analyse!$E$105="X",INDIRECT("'DATA - økonomi'!S"&amp;4+15*$A78+4*$A78+3),0)+IF(Analyse!$E$106="X",INDIRECT("'DATA - økonomi'!S"&amp;4+15*$A78+4*$A78+4),0)+IF(Analyse!$E$107="X",INDIRECT("'DATA - økonomi'!S"&amp;4+15*$A78+4*$A78+5),0)+IF(Analyse!$E$108="X",INDIRECT("'DATA - økonomi'!S"&amp;4+15*$A78+4*$A78+6),0)+IF(Analyse!$E$109="X",INDIRECT("'DATA - økonomi'!S"&amp;4+15*$A78+4*$A78+7),0)+IF(Analyse!$E$110="X",INDIRECT("'DATA - økonomi'!S"&amp;4+15*$A78+4*$A78+8),0)+IF(Analyse!$E$111="X",INDIRECT("'DATA - økonomi'!S"&amp;4+15*$A78+4*$A78+9),0)+IF(Analyse!$E$112="X",INDIRECT("'DATA - økonomi'!S"&amp;4+15*$A78+4*$A78+10),0)+IF(Analyse!$E$115="X",INDIRECT("'DATA - økonomi'!S"&amp;4+15*$A78+4*$A78+11),0)+IF(Analyse!$E$116="X",INDIRECT("'DATA - økonomi'!S"&amp;4+15*$A78+4*$A78+12),0)+IF(Analyse!$E$117="X",INDIRECT("'DATA - økonomi'!S"&amp;4+15*$A78+4*$A78+13),0)+IF(Analyse!$E$129="X",INDIRECT("'DATA - økonomi'!S"&amp;4+15*$A78+4*$A78+14),0)</f>
        <v>0</v>
      </c>
      <c r="T78" s="42">
        <f ca="1">IF(Analyse!$E$3="X",INDIRECT("'DATA - økonomi'!T"&amp;4+15*$A78+4*$A78+0),0)+IF(Analyse!$E$4="X",INDIRECT("'DATA - økonomi'!T"&amp;4+15*$A78+4*$A78+1),0)+IF(Analyse!$E$104="X",INDIRECT("'DATA - økonomi'!T"&amp;4+15*$A78+4*$A78+2),0)+IF(Analyse!$E$105="X",INDIRECT("'DATA - økonomi'!T"&amp;4+15*$A78+4*$A78+3),0)+IF(Analyse!$E$106="X",INDIRECT("'DATA - økonomi'!T"&amp;4+15*$A78+4*$A78+4),0)+IF(Analyse!$E$107="X",INDIRECT("'DATA - økonomi'!T"&amp;4+15*$A78+4*$A78+5),0)+IF(Analyse!$E$108="X",INDIRECT("'DATA - økonomi'!T"&amp;4+15*$A78+4*$A78+6),0)+IF(Analyse!$E$109="X",INDIRECT("'DATA - økonomi'!T"&amp;4+15*$A78+4*$A78+7),0)+IF(Analyse!$E$110="X",INDIRECT("'DATA - økonomi'!T"&amp;4+15*$A78+4*$A78+8),0)+IF(Analyse!$E$111="X",INDIRECT("'DATA - økonomi'!T"&amp;4+15*$A78+4*$A78+9),0)+IF(Analyse!$E$112="X",INDIRECT("'DATA - økonomi'!T"&amp;4+15*$A78+4*$A78+10),0)+IF(Analyse!$E$115="X",INDIRECT("'DATA - økonomi'!T"&amp;4+15*$A78+4*$A78+11),0)+IF(Analyse!$E$116="X",INDIRECT("'DATA - økonomi'!T"&amp;4+15*$A78+4*$A78+12),0)+IF(Analyse!$E$117="X",INDIRECT("'DATA - økonomi'!T"&amp;4+15*$A78+4*$A78+13),0)+IF(Analyse!$E$129="X",INDIRECT("'DATA - økonomi'!T"&amp;4+15*$A78+4*$A78+14),0)</f>
        <v>0</v>
      </c>
      <c r="U78" s="42">
        <f ca="1">IF(Analyse!$E$3="X",INDIRECT("'DATA - økonomi'!U"&amp;4+15*$A78+4*$A78+0),0)+IF(Analyse!$E$4="X",INDIRECT("'DATA - økonomi'!U"&amp;4+15*$A78+4*$A78+1),0)+IF(Analyse!$E$104="X",INDIRECT("'DATA - økonomi'!U"&amp;4+15*$A78+4*$A78+2),0)+IF(Analyse!$E$105="X",INDIRECT("'DATA - økonomi'!U"&amp;4+15*$A78+4*$A78+3),0)+IF(Analyse!$E$106="X",INDIRECT("'DATA - økonomi'!U"&amp;4+15*$A78+4*$A78+4),0)+IF(Analyse!$E$107="X",INDIRECT("'DATA - økonomi'!U"&amp;4+15*$A78+4*$A78+5),0)+IF(Analyse!$E$108="X",INDIRECT("'DATA - økonomi'!U"&amp;4+15*$A78+4*$A78+6),0)+IF(Analyse!$E$109="X",INDIRECT("'DATA - økonomi'!U"&amp;4+15*$A78+4*$A78+7),0)+IF(Analyse!$E$110="X",INDIRECT("'DATA - økonomi'!U"&amp;4+15*$A78+4*$A78+8),0)+IF(Analyse!$E$111="X",INDIRECT("'DATA - økonomi'!U"&amp;4+15*$A78+4*$A78+9),0)+IF(Analyse!$E$112="X",INDIRECT("'DATA - økonomi'!U"&amp;4+15*$A78+4*$A78+10),0)+IF(Analyse!$E$115="X",INDIRECT("'DATA - økonomi'!U"&amp;4+15*$A78+4*$A78+11),0)+IF(Analyse!$E$116="X",INDIRECT("'DATA - økonomi'!U"&amp;4+15*$A78+4*$A78+12),0)+IF(Analyse!$E$117="X",INDIRECT("'DATA - økonomi'!U"&amp;4+15*$A78+4*$A78+13),0)+IF(Analyse!$E$129="X",INDIRECT("'DATA - økonomi'!U"&amp;4+15*$A78+4*$A78+14),0)</f>
        <v>0</v>
      </c>
      <c r="V78" s="42">
        <f ca="1">IF(Analyse!$E$3="X",INDIRECT("'DATA - økonomi'!V"&amp;4+15*$A78+4*$A78+0),0)+IF(Analyse!$E$4="X",INDIRECT("'DATA - økonomi'!V"&amp;4+15*$A78+4*$A78+1),0)+IF(Analyse!$E$104="X",INDIRECT("'DATA - økonomi'!V"&amp;4+15*$A78+4*$A78+2),0)+IF(Analyse!$E$105="X",INDIRECT("'DATA - økonomi'!V"&amp;4+15*$A78+4*$A78+3),0)+IF(Analyse!$E$106="X",INDIRECT("'DATA - økonomi'!V"&amp;4+15*$A78+4*$A78+4),0)+IF(Analyse!$E$107="X",INDIRECT("'DATA - økonomi'!V"&amp;4+15*$A78+4*$A78+5),0)+IF(Analyse!$E$108="X",INDIRECT("'DATA - økonomi'!V"&amp;4+15*$A78+4*$A78+6),0)+IF(Analyse!$E$109="X",INDIRECT("'DATA - økonomi'!V"&amp;4+15*$A78+4*$A78+7),0)+IF(Analyse!$E$110="X",INDIRECT("'DATA - økonomi'!V"&amp;4+15*$A78+4*$A78+8),0)+IF(Analyse!$E$111="X",INDIRECT("'DATA - økonomi'!V"&amp;4+15*$A78+4*$A78+9),0)+IF(Analyse!$E$112="X",INDIRECT("'DATA - økonomi'!V"&amp;4+15*$A78+4*$A78+10),0)+IF(Analyse!$E$115="X",INDIRECT("'DATA - økonomi'!V"&amp;4+15*$A78+4*$A78+11),0)+IF(Analyse!$E$116="X",INDIRECT("'DATA - økonomi'!V"&amp;4+15*$A78+4*$A78+12),0)+IF(Analyse!$E$117="X",INDIRECT("'DATA - økonomi'!V"&amp;4+15*$A78+4*$A78+13),0)+IF(Analyse!$E$129="X",INDIRECT("'DATA - økonomi'!V"&amp;4+15*$A78+4*$A78+14),0)</f>
        <v>0</v>
      </c>
      <c r="W78" s="42">
        <f ca="1">IF(Analyse!$E$3="X",INDIRECT("'DATA - økonomi'!W"&amp;4+15*$A78+4*$A78+0),0)+IF(Analyse!$E$4="X",INDIRECT("'DATA - økonomi'!W"&amp;4+15*$A78+4*$A78+1),0)+IF(Analyse!$E$104="X",INDIRECT("'DATA - økonomi'!W"&amp;4+15*$A78+4*$A78+2),0)+IF(Analyse!$E$105="X",INDIRECT("'DATA - økonomi'!W"&amp;4+15*$A78+4*$A78+3),0)+IF(Analyse!$E$106="X",INDIRECT("'DATA - økonomi'!W"&amp;4+15*$A78+4*$A78+4),0)+IF(Analyse!$E$107="X",INDIRECT("'DATA - økonomi'!W"&amp;4+15*$A78+4*$A78+5),0)+IF(Analyse!$E$108="X",INDIRECT("'DATA - økonomi'!W"&amp;4+15*$A78+4*$A78+6),0)+IF(Analyse!$E$109="X",INDIRECT("'DATA - økonomi'!W"&amp;4+15*$A78+4*$A78+7),0)+IF(Analyse!$E$110="X",INDIRECT("'DATA - økonomi'!W"&amp;4+15*$A78+4*$A78+8),0)+IF(Analyse!$E$111="X",INDIRECT("'DATA - økonomi'!W"&amp;4+15*$A78+4*$A78+9),0)+IF(Analyse!$E$112="X",INDIRECT("'DATA - økonomi'!W"&amp;4+15*$A78+4*$A78+10),0)+IF(Analyse!$E$115="X",INDIRECT("'DATA - økonomi'!W"&amp;4+15*$A78+4*$A78+11),0)+IF(Analyse!$E$116="X",INDIRECT("'DATA - økonomi'!W"&amp;4+15*$A78+4*$A78+12),0)+IF(Analyse!$E$117="X",INDIRECT("'DATA - økonomi'!W"&amp;4+15*$A78+4*$A78+13),0)+IF(Analyse!$E$129="X",INDIRECT("'DATA - økonomi'!W"&amp;4+15*$A78+4*$A78+14),0)</f>
        <v>0</v>
      </c>
      <c r="X78" s="42">
        <f ca="1">IF(Analyse!$E$3="X",INDIRECT("'DATA - økonomi'!X"&amp;4+15*$A78+4*$A78+0),0)+IF(Analyse!$E$4="X",INDIRECT("'DATA - økonomi'!X"&amp;4+15*$A78+4*$A78+1),0)+IF(Analyse!$E$104="X",INDIRECT("'DATA - økonomi'!X"&amp;4+15*$A78+4*$A78+2),0)+IF(Analyse!$E$105="X",INDIRECT("'DATA - økonomi'!X"&amp;4+15*$A78+4*$A78+3),0)+IF(Analyse!$E$106="X",INDIRECT("'DATA - økonomi'!X"&amp;4+15*$A78+4*$A78+4),0)+IF(Analyse!$E$107="X",INDIRECT("'DATA - økonomi'!X"&amp;4+15*$A78+4*$A78+5),0)+IF(Analyse!$E$108="X",INDIRECT("'DATA - økonomi'!X"&amp;4+15*$A78+4*$A78+6),0)+IF(Analyse!$E$109="X",INDIRECT("'DATA - økonomi'!X"&amp;4+15*$A78+4*$A78+7),0)+IF(Analyse!$E$110="X",INDIRECT("'DATA - økonomi'!X"&amp;4+15*$A78+4*$A78+8),0)+IF(Analyse!$E$111="X",INDIRECT("'DATA - økonomi'!X"&amp;4+15*$A78+4*$A78+9),0)+IF(Analyse!$E$112="X",INDIRECT("'DATA - økonomi'!X"&amp;4+15*$A78+4*$A78+10),0)+IF(Analyse!$E$115="X",INDIRECT("'DATA - økonomi'!X"&amp;4+15*$A78+4*$A78+11),0)+IF(Analyse!$E$116="X",INDIRECT("'DATA - økonomi'!X"&amp;4+15*$A78+4*$A78+12),0)+IF(Analyse!$E$117="X",INDIRECT("'DATA - økonomi'!X"&amp;4+15*$A78+4*$A78+13),0)+IF(Analyse!$E$129="X",INDIRECT("'DATA - økonomi'!X"&amp;4+15*$A78+4*$A78+14),0)</f>
        <v>0</v>
      </c>
      <c r="Y78" s="42">
        <f ca="1">IF(Analyse!$E$3="X",INDIRECT("'DATA - økonomi'!Y"&amp;4+15*$A78+4*$A78+0),0)+IF(Analyse!$E$4="X",INDIRECT("'DATA - økonomi'!Y"&amp;4+15*$A78+4*$A78+1),0)+IF(Analyse!$E$104="X",INDIRECT("'DATA - økonomi'!Y"&amp;4+15*$A78+4*$A78+2),0)+IF(Analyse!$E$105="X",INDIRECT("'DATA - økonomi'!Y"&amp;4+15*$A78+4*$A78+3),0)+IF(Analyse!$E$106="X",INDIRECT("'DATA - økonomi'!Y"&amp;4+15*$A78+4*$A78+4),0)+IF(Analyse!$E$107="X",INDIRECT("'DATA - økonomi'!Y"&amp;4+15*$A78+4*$A78+5),0)+IF(Analyse!$E$108="X",INDIRECT("'DATA - økonomi'!Y"&amp;4+15*$A78+4*$A78+6),0)+IF(Analyse!$E$109="X",INDIRECT("'DATA - økonomi'!Y"&amp;4+15*$A78+4*$A78+7),0)+IF(Analyse!$E$110="X",INDIRECT("'DATA - økonomi'!Y"&amp;4+15*$A78+4*$A78+8),0)+IF(Analyse!$E$111="X",INDIRECT("'DATA - økonomi'!Y"&amp;4+15*$A78+4*$A78+9),0)+IF(Analyse!$E$112="X",INDIRECT("'DATA - økonomi'!Y"&amp;4+15*$A78+4*$A78+10),0)+IF(Analyse!$E$115="X",INDIRECT("'DATA - økonomi'!Y"&amp;4+15*$A78+4*$A78+11),0)+IF(Analyse!$E$116="X",INDIRECT("'DATA - økonomi'!Y"&amp;4+15*$A78+4*$A78+12),0)+IF(Analyse!$E$117="X",INDIRECT("'DATA - økonomi'!Y"&amp;4+15*$A78+4*$A78+13),0)+IF(Analyse!$E$129="X",INDIRECT("'DATA - økonomi'!Y"&amp;4+15*$A78+4*$A78+14),0)</f>
        <v>0</v>
      </c>
      <c r="Z78" s="42">
        <f ca="1">IF(Analyse!$E$3="X",INDIRECT("'DATA - økonomi'!Z"&amp;4+15*$A78+4*$A78+0),0)+IF(Analyse!$E$4="X",INDIRECT("'DATA - økonomi'!Z"&amp;4+15*$A78+4*$A78+1),0)+IF(Analyse!$E$104="X",INDIRECT("'DATA - økonomi'!Z"&amp;4+15*$A78+4*$A78+2),0)+IF(Analyse!$E$105="X",INDIRECT("'DATA - økonomi'!Z"&amp;4+15*$A78+4*$A78+3),0)+IF(Analyse!$E$106="X",INDIRECT("'DATA - økonomi'!Z"&amp;4+15*$A78+4*$A78+4),0)+IF(Analyse!$E$107="X",INDIRECT("'DATA - økonomi'!Z"&amp;4+15*$A78+4*$A78+5),0)+IF(Analyse!$E$108="X",INDIRECT("'DATA - økonomi'!Z"&amp;4+15*$A78+4*$A78+6),0)+IF(Analyse!$E$109="X",INDIRECT("'DATA - økonomi'!Z"&amp;4+15*$A78+4*$A78+7),0)+IF(Analyse!$E$110="X",INDIRECT("'DATA - økonomi'!Z"&amp;4+15*$A78+4*$A78+8),0)+IF(Analyse!$E$111="X",INDIRECT("'DATA - økonomi'!Z"&amp;4+15*$A78+4*$A78+9),0)+IF(Analyse!$E$112="X",INDIRECT("'DATA - økonomi'!Z"&amp;4+15*$A78+4*$A78+10),0)+IF(Analyse!$E$115="X",INDIRECT("'DATA - økonomi'!Z"&amp;4+15*$A78+4*$A78+11),0)+IF(Analyse!$E$116="X",INDIRECT("'DATA - økonomi'!Z"&amp;4+15*$A78+4*$A78+12),0)+IF(Analyse!$E$117="X",INDIRECT("'DATA - økonomi'!Z"&amp;4+15*$A78+4*$A78+13),0)+IF(Analyse!$E$129="X",INDIRECT("'DATA - økonomi'!Z"&amp;4+15*$A78+4*$A78+14),0)</f>
        <v>0</v>
      </c>
      <c r="AA78" s="36"/>
      <c r="AB78" s="41" t="s">
        <v>86</v>
      </c>
      <c r="AC78" s="42">
        <f ca="1">IF(Analyse!$E$3="X",INDIRECT("'DATA - økonomi'!AC"&amp;4+15*$A78+4*$A78+0),0)+IF(Analyse!$E$4="X",INDIRECT("'DATA - økonomi'!AC"&amp;4+15*$A78+4*$A78+1),0)+IF(Analyse!$E$104="X",INDIRECT("'DATA - økonomi'!AC"&amp;4+15*$A78+4*$A78+2),0)+IF(Analyse!$E$105="X",INDIRECT("'DATA - økonomi'!AC"&amp;4+15*$A78+4*$A78+3),0)+IF(Analyse!$E$106="X",INDIRECT("'DATA - økonomi'!AC"&amp;4+15*$A78+4*$A78+4),0)+IF(Analyse!$E$107="X",INDIRECT("'DATA - økonomi'!AC"&amp;4+15*$A78+4*$A78+5),0)+IF(Analyse!$E$108="X",INDIRECT("'DATA - økonomi'!AC"&amp;4+15*$A78+4*$A78+6),0)+IF(Analyse!$E$109="X",INDIRECT("'DATA - økonomi'!AC"&amp;4+15*$A78+4*$A78+7),0)+IF(Analyse!$E$110="X",INDIRECT("'DATA - økonomi'!AC"&amp;4+15*$A78+4*$A78+8),0)+IF(Analyse!$E$111="X",INDIRECT("'DATA - økonomi'!AC"&amp;4+15*$A78+4*$A78+9),0)+IF(Analyse!$E$112="X",INDIRECT("'DATA - økonomi'!AC"&amp;4+15*$A78+4*$A78+10),0)+IF(Analyse!$E$115="X",INDIRECT("'DATA - økonomi'!AC"&amp;4+15*$A78+4*$A78+11),0)+IF(Analyse!$E$116="X",INDIRECT("'DATA - økonomi'!AC"&amp;4+15*$A78+4*$A78+12),0)+IF(Analyse!$E$117="X",INDIRECT("'DATA - økonomi'!AC"&amp;4+15*$A78+4*$A78+13),0)+IF(Analyse!$E$129="X",INDIRECT("'DATA - økonomi'!AC"&amp;4+15*$A78+4*$A78+14),0)</f>
        <v>0</v>
      </c>
      <c r="AD78" s="42">
        <f ca="1">IF(Analyse!$E$3="X",INDIRECT("'DATA - økonomi'!AD"&amp;4+15*$A78+4*$A78+0),0)+IF(Analyse!$E$4="X",INDIRECT("'DATA - økonomi'!AD"&amp;4+15*$A78+4*$A78+1),0)+IF(Analyse!$E$104="X",INDIRECT("'DATA - økonomi'!AD"&amp;4+15*$A78+4*$A78+2),0)+IF(Analyse!$E$105="X",INDIRECT("'DATA - økonomi'!AD"&amp;4+15*$A78+4*$A78+3),0)+IF(Analyse!$E$106="X",INDIRECT("'DATA - økonomi'!AD"&amp;4+15*$A78+4*$A78+4),0)+IF(Analyse!$E$107="X",INDIRECT("'DATA - økonomi'!AD"&amp;4+15*$A78+4*$A78+5),0)+IF(Analyse!$E$108="X",INDIRECT("'DATA - økonomi'!AD"&amp;4+15*$A78+4*$A78+6),0)+IF(Analyse!$E$109="X",INDIRECT("'DATA - økonomi'!AD"&amp;4+15*$A78+4*$A78+7),0)+IF(Analyse!$E$110="X",INDIRECT("'DATA - økonomi'!AD"&amp;4+15*$A78+4*$A78+8),0)+IF(Analyse!$E$111="X",INDIRECT("'DATA - økonomi'!AD"&amp;4+15*$A78+4*$A78+9),0)+IF(Analyse!$E$112="X",INDIRECT("'DATA - økonomi'!AD"&amp;4+15*$A78+4*$A78+10),0)+IF(Analyse!$E$115="X",INDIRECT("'DATA - økonomi'!AD"&amp;4+15*$A78+4*$A78+11),0)+IF(Analyse!$E$116="X",INDIRECT("'DATA - økonomi'!AD"&amp;4+15*$A78+4*$A78+12),0)+IF(Analyse!$E$117="X",INDIRECT("'DATA - økonomi'!AD"&amp;4+15*$A78+4*$A78+13),0)+IF(Analyse!$E$129="X",INDIRECT("'DATA - økonomi'!AD"&amp;4+15*$A78+4*$A78+14),0)</f>
        <v>0</v>
      </c>
      <c r="AE78" s="42">
        <f ca="1">IF(Analyse!$E$3="X",INDIRECT("'DATA - økonomi'!AE"&amp;4+15*$A78+4*$A78+0),0)+IF(Analyse!$E$4="X",INDIRECT("'DATA - økonomi'!AE"&amp;4+15*$A78+4*$A78+1),0)+IF(Analyse!$E$104="X",INDIRECT("'DATA - økonomi'!AE"&amp;4+15*$A78+4*$A78+2),0)+IF(Analyse!$E$105="X",INDIRECT("'DATA - økonomi'!AE"&amp;4+15*$A78+4*$A78+3),0)+IF(Analyse!$E$106="X",INDIRECT("'DATA - økonomi'!AE"&amp;4+15*$A78+4*$A78+4),0)+IF(Analyse!$E$107="X",INDIRECT("'DATA - økonomi'!AE"&amp;4+15*$A78+4*$A78+5),0)+IF(Analyse!$E$108="X",INDIRECT("'DATA - økonomi'!AE"&amp;4+15*$A78+4*$A78+6),0)+IF(Analyse!$E$109="X",INDIRECT("'DATA - økonomi'!AE"&amp;4+15*$A78+4*$A78+7),0)+IF(Analyse!$E$110="X",INDIRECT("'DATA - økonomi'!AE"&amp;4+15*$A78+4*$A78+8),0)+IF(Analyse!$E$111="X",INDIRECT("'DATA - økonomi'!AE"&amp;4+15*$A78+4*$A78+9),0)+IF(Analyse!$E$112="X",INDIRECT("'DATA - økonomi'!AE"&amp;4+15*$A78+4*$A78+10),0)+IF(Analyse!$E$115="X",INDIRECT("'DATA - økonomi'!AE"&amp;4+15*$A78+4*$A78+11),0)+IF(Analyse!$E$116="X",INDIRECT("'DATA - økonomi'!AE"&amp;4+15*$A78+4*$A78+12),0)+IF(Analyse!$E$117="X",INDIRECT("'DATA - økonomi'!AE"&amp;4+15*$A78+4*$A78+13),0)+IF(Analyse!$E$129="X",INDIRECT("'DATA - økonomi'!AE"&amp;4+15*$A78+4*$A78+14),0)</f>
        <v>0</v>
      </c>
      <c r="AF78" s="42">
        <f ca="1">IF(Analyse!$E$3="X",INDIRECT("'DATA - økonomi'!AF"&amp;4+15*$A78+4*$A78+0),0)+IF(Analyse!$E$4="X",INDIRECT("'DATA - økonomi'!AF"&amp;4+15*$A78+4*$A78+1),0)+IF(Analyse!$E$104="X",INDIRECT("'DATA - økonomi'!AF"&amp;4+15*$A78+4*$A78+2),0)+IF(Analyse!$E$105="X",INDIRECT("'DATA - økonomi'!AF"&amp;4+15*$A78+4*$A78+3),0)+IF(Analyse!$E$106="X",INDIRECT("'DATA - økonomi'!AF"&amp;4+15*$A78+4*$A78+4),0)+IF(Analyse!$E$107="X",INDIRECT("'DATA - økonomi'!AF"&amp;4+15*$A78+4*$A78+5),0)+IF(Analyse!$E$108="X",INDIRECT("'DATA - økonomi'!AF"&amp;4+15*$A78+4*$A78+6),0)+IF(Analyse!$E$109="X",INDIRECT("'DATA - økonomi'!AF"&amp;4+15*$A78+4*$A78+7),0)+IF(Analyse!$E$110="X",INDIRECT("'DATA - økonomi'!AF"&amp;4+15*$A78+4*$A78+8),0)+IF(Analyse!$E$111="X",INDIRECT("'DATA - økonomi'!AF"&amp;4+15*$A78+4*$A78+9),0)+IF(Analyse!$E$112="X",INDIRECT("'DATA - økonomi'!AF"&amp;4+15*$A78+4*$A78+10),0)+IF(Analyse!$E$115="X",INDIRECT("'DATA - økonomi'!AF"&amp;4+15*$A78+4*$A78+11),0)+IF(Analyse!$E$116="X",INDIRECT("'DATA - økonomi'!AF"&amp;4+15*$A78+4*$A78+12),0)+IF(Analyse!$E$117="X",INDIRECT("'DATA - økonomi'!AF"&amp;4+15*$A78+4*$A78+13),0)+IF(Analyse!$E$129="X",INDIRECT("'DATA - økonomi'!AF"&amp;4+15*$A78+4*$A78+14),0)</f>
        <v>0</v>
      </c>
      <c r="AG78" s="42">
        <f ca="1">IF(Analyse!$E$3="X",INDIRECT("'DATA - økonomi'!AG"&amp;4+15*$A78+4*$A78+0),0)+IF(Analyse!$E$4="X",INDIRECT("'DATA - økonomi'!AG"&amp;4+15*$A78+4*$A78+1),0)+IF(Analyse!$E$104="X",INDIRECT("'DATA - økonomi'!AG"&amp;4+15*$A78+4*$A78+2),0)+IF(Analyse!$E$105="X",INDIRECT("'DATA - økonomi'!AG"&amp;4+15*$A78+4*$A78+3),0)+IF(Analyse!$E$106="X",INDIRECT("'DATA - økonomi'!AG"&amp;4+15*$A78+4*$A78+4),0)+IF(Analyse!$E$107="X",INDIRECT("'DATA - økonomi'!AG"&amp;4+15*$A78+4*$A78+5),0)+IF(Analyse!$E$108="X",INDIRECT("'DATA - økonomi'!AG"&amp;4+15*$A78+4*$A78+6),0)+IF(Analyse!$E$109="X",INDIRECT("'DATA - økonomi'!AG"&amp;4+15*$A78+4*$A78+7),0)+IF(Analyse!$E$110="X",INDIRECT("'DATA - økonomi'!AG"&amp;4+15*$A78+4*$A78+8),0)+IF(Analyse!$E$111="X",INDIRECT("'DATA - økonomi'!AG"&amp;4+15*$A78+4*$A78+9),0)+IF(Analyse!$E$112="X",INDIRECT("'DATA - økonomi'!AG"&amp;4+15*$A78+4*$A78+10),0)+IF(Analyse!$E$115="X",INDIRECT("'DATA - økonomi'!AG"&amp;4+15*$A78+4*$A78+11),0)+IF(Analyse!$E$116="X",INDIRECT("'DATA - økonomi'!AG"&amp;4+15*$A78+4*$A78+12),0)+IF(Analyse!$E$117="X",INDIRECT("'DATA - økonomi'!AG"&amp;4+15*$A78+4*$A78+13),0)+IF(Analyse!$E$129="X",INDIRECT("'DATA - økonomi'!AG"&amp;4+15*$A78+4*$A78+14),0)</f>
        <v>0</v>
      </c>
      <c r="AH78" s="42">
        <f ca="1">IF(Analyse!$E$3="X",INDIRECT("'DATA - økonomi'!AH"&amp;4+15*$A78+4*$A78+0),0)+IF(Analyse!$E$4="X",INDIRECT("'DATA - økonomi'!AH"&amp;4+15*$A78+4*$A78+1),0)+IF(Analyse!$E$104="X",INDIRECT("'DATA - økonomi'!AH"&amp;4+15*$A78+4*$A78+2),0)+IF(Analyse!$E$105="X",INDIRECT("'DATA - økonomi'!AH"&amp;4+15*$A78+4*$A78+3),0)+IF(Analyse!$E$106="X",INDIRECT("'DATA - økonomi'!AH"&amp;4+15*$A78+4*$A78+4),0)+IF(Analyse!$E$107="X",INDIRECT("'DATA - økonomi'!AH"&amp;4+15*$A78+4*$A78+5),0)+IF(Analyse!$E$108="X",INDIRECT("'DATA - økonomi'!AH"&amp;4+15*$A78+4*$A78+6),0)+IF(Analyse!$E$109="X",INDIRECT("'DATA - økonomi'!AH"&amp;4+15*$A78+4*$A78+7),0)+IF(Analyse!$E$110="X",INDIRECT("'DATA - økonomi'!AH"&amp;4+15*$A78+4*$A78+8),0)+IF(Analyse!$E$111="X",INDIRECT("'DATA - økonomi'!AH"&amp;4+15*$A78+4*$A78+9),0)+IF(Analyse!$E$112="X",INDIRECT("'DATA - økonomi'!AH"&amp;4+15*$A78+4*$A78+10),0)+IF(Analyse!$E$115="X",INDIRECT("'DATA - økonomi'!AH"&amp;4+15*$A78+4*$A78+11),0)+IF(Analyse!$E$116="X",INDIRECT("'DATA - økonomi'!AH"&amp;4+15*$A78+4*$A78+12),0)+IF(Analyse!$E$117="X",INDIRECT("'DATA - økonomi'!AH"&amp;4+15*$A78+4*$A78+13),0)+IF(Analyse!$E$129="X",INDIRECT("'DATA - økonomi'!AH"&amp;4+15*$A78+4*$A78+14),0)</f>
        <v>0</v>
      </c>
      <c r="AI78" s="42">
        <f ca="1">IF(Analyse!$E$3="X",INDIRECT("'DATA - økonomi'!AI"&amp;4+15*$A78+4*$A78+0),0)+IF(Analyse!$E$4="X",INDIRECT("'DATA - økonomi'!AI"&amp;4+15*$A78+4*$A78+1),0)+IF(Analyse!$E$104="X",INDIRECT("'DATA - økonomi'!AI"&amp;4+15*$A78+4*$A78+2),0)+IF(Analyse!$E$105="X",INDIRECT("'DATA - økonomi'!AI"&amp;4+15*$A78+4*$A78+3),0)+IF(Analyse!$E$106="X",INDIRECT("'DATA - økonomi'!AI"&amp;4+15*$A78+4*$A78+4),0)+IF(Analyse!$E$107="X",INDIRECT("'DATA - økonomi'!AI"&amp;4+15*$A78+4*$A78+5),0)+IF(Analyse!$E$108="X",INDIRECT("'DATA - økonomi'!AI"&amp;4+15*$A78+4*$A78+6),0)+IF(Analyse!$E$109="X",INDIRECT("'DATA - økonomi'!AI"&amp;4+15*$A78+4*$A78+7),0)+IF(Analyse!$E$110="X",INDIRECT("'DATA - økonomi'!AI"&amp;4+15*$A78+4*$A78+8),0)+IF(Analyse!$E$111="X",INDIRECT("'DATA - økonomi'!AI"&amp;4+15*$A78+4*$A78+9),0)+IF(Analyse!$E$112="X",INDIRECT("'DATA - økonomi'!AI"&amp;4+15*$A78+4*$A78+10),0)+IF(Analyse!$E$115="X",INDIRECT("'DATA - økonomi'!AI"&amp;4+15*$A78+4*$A78+11),0)+IF(Analyse!$E$116="X",INDIRECT("'DATA - økonomi'!AI"&amp;4+15*$A78+4*$A78+12),0)+IF(Analyse!$E$117="X",INDIRECT("'DATA - økonomi'!AI"&amp;4+15*$A78+4*$A78+13),0)+IF(Analyse!$E$129="X",INDIRECT("'DATA - økonomi'!AI"&amp;4+15*$A78+4*$A78+14),0)</f>
        <v>0</v>
      </c>
      <c r="AJ78" s="42">
        <f ca="1">IF(Analyse!$E$3="X",INDIRECT("'DATA - økonomi'!AJ"&amp;4+15*$A78+4*$A78+0),0)+IF(Analyse!$E$4="X",INDIRECT("'DATA - økonomi'!AJ"&amp;4+15*$A78+4*$A78+1),0)+IF(Analyse!$E$104="X",INDIRECT("'DATA - økonomi'!AJ"&amp;4+15*$A78+4*$A78+2),0)+IF(Analyse!$E$105="X",INDIRECT("'DATA - økonomi'!AJ"&amp;4+15*$A78+4*$A78+3),0)+IF(Analyse!$E$106="X",INDIRECT("'DATA - økonomi'!AJ"&amp;4+15*$A78+4*$A78+4),0)+IF(Analyse!$E$107="X",INDIRECT("'DATA - økonomi'!AJ"&amp;4+15*$A78+4*$A78+5),0)+IF(Analyse!$E$108="X",INDIRECT("'DATA - økonomi'!AJ"&amp;4+15*$A78+4*$A78+6),0)+IF(Analyse!$E$109="X",INDIRECT("'DATA - økonomi'!AJ"&amp;4+15*$A78+4*$A78+7),0)+IF(Analyse!$E$110="X",INDIRECT("'DATA - økonomi'!AJ"&amp;4+15*$A78+4*$A78+8),0)+IF(Analyse!$E$111="X",INDIRECT("'DATA - økonomi'!AJ"&amp;4+15*$A78+4*$A78+9),0)+IF(Analyse!$E$112="X",INDIRECT("'DATA - økonomi'!AJ"&amp;4+15*$A78+4*$A78+10),0)+IF(Analyse!$E$115="X",INDIRECT("'DATA - økonomi'!AJ"&amp;4+15*$A78+4*$A78+11),0)+IF(Analyse!$E$116="X",INDIRECT("'DATA - økonomi'!AJ"&amp;4+15*$A78+4*$A78+12),0)+IF(Analyse!$E$117="X",INDIRECT("'DATA - økonomi'!AJ"&amp;4+15*$A78+4*$A78+13),0)+IF(Analyse!$E$129="X",INDIRECT("'DATA - økonomi'!AJ"&amp;4+15*$A78+4*$A78+14),0)</f>
        <v>0</v>
      </c>
      <c r="AK78" s="42">
        <f ca="1">IF(Analyse!$E$3="X",INDIRECT("'DATA - økonomi'!AK"&amp;4+15*$A78+4*$A78+0),0)+IF(Analyse!$E$4="X",INDIRECT("'DATA - økonomi'!AK"&amp;4+15*$A78+4*$A78+1),0)+IF(Analyse!$E$104="X",INDIRECT("'DATA - økonomi'!AK"&amp;4+15*$A78+4*$A78+2),0)+IF(Analyse!$E$105="X",INDIRECT("'DATA - økonomi'!AK"&amp;4+15*$A78+4*$A78+3),0)+IF(Analyse!$E$106="X",INDIRECT("'DATA - økonomi'!AK"&amp;4+15*$A78+4*$A78+4),0)+IF(Analyse!$E$107="X",INDIRECT("'DATA - økonomi'!AK"&amp;4+15*$A78+4*$A78+5),0)+IF(Analyse!$E$108="X",INDIRECT("'DATA - økonomi'!AK"&amp;4+15*$A78+4*$A78+6),0)+IF(Analyse!$E$109="X",INDIRECT("'DATA - økonomi'!AK"&amp;4+15*$A78+4*$A78+7),0)+IF(Analyse!$E$110="X",INDIRECT("'DATA - økonomi'!AK"&amp;4+15*$A78+4*$A78+8),0)+IF(Analyse!$E$111="X",INDIRECT("'DATA - økonomi'!AK"&amp;4+15*$A78+4*$A78+9),0)+IF(Analyse!$E$112="X",INDIRECT("'DATA - økonomi'!AK"&amp;4+15*$A78+4*$A78+10),0)+IF(Analyse!$E$115="X",INDIRECT("'DATA - økonomi'!AK"&amp;4+15*$A78+4*$A78+11),0)+IF(Analyse!$E$116="X",INDIRECT("'DATA - økonomi'!AK"&amp;4+15*$A78+4*$A78+12),0)+IF(Analyse!$E$117="X",INDIRECT("'DATA - økonomi'!AK"&amp;4+15*$A78+4*$A78+13),0)+IF(Analyse!$E$129="X",INDIRECT("'DATA - økonomi'!AK"&amp;4+15*$A78+4*$A78+14),0)</f>
        <v>0</v>
      </c>
      <c r="AL78" s="42">
        <f ca="1">IF(Analyse!$E$3="X",INDIRECT("'DATA - økonomi'!AL"&amp;4+15*$A78+4*$A78+0),0)+IF(Analyse!$E$4="X",INDIRECT("'DATA - økonomi'!AL"&amp;4+15*$A78+4*$A78+1),0)+IF(Analyse!$E$104="X",INDIRECT("'DATA - økonomi'!AL"&amp;4+15*$A78+4*$A78+2),0)+IF(Analyse!$E$105="X",INDIRECT("'DATA - økonomi'!AL"&amp;4+15*$A78+4*$A78+3),0)+IF(Analyse!$E$106="X",INDIRECT("'DATA - økonomi'!AL"&amp;4+15*$A78+4*$A78+4),0)+IF(Analyse!$E$107="X",INDIRECT("'DATA - økonomi'!AL"&amp;4+15*$A78+4*$A78+5),0)+IF(Analyse!$E$108="X",INDIRECT("'DATA - økonomi'!AL"&amp;4+15*$A78+4*$A78+6),0)+IF(Analyse!$E$109="X",INDIRECT("'DATA - økonomi'!AL"&amp;4+15*$A78+4*$A78+7),0)+IF(Analyse!$E$110="X",INDIRECT("'DATA - økonomi'!AL"&amp;4+15*$A78+4*$A78+8),0)+IF(Analyse!$E$111="X",INDIRECT("'DATA - økonomi'!AL"&amp;4+15*$A78+4*$A78+9),0)+IF(Analyse!$E$112="X",INDIRECT("'DATA - økonomi'!AL"&amp;4+15*$A78+4*$A78+10),0)+IF(Analyse!$E$115="X",INDIRECT("'DATA - økonomi'!AL"&amp;4+15*$A78+4*$A78+11),0)+IF(Analyse!$E$116="X",INDIRECT("'DATA - økonomi'!AL"&amp;4+15*$A78+4*$A78+12),0)+IF(Analyse!$E$117="X",INDIRECT("'DATA - økonomi'!AL"&amp;4+15*$A78+4*$A78+13),0)+IF(Analyse!$E$129="X",INDIRECT("'DATA - økonomi'!AL"&amp;4+15*$A78+4*$A78+14),0)</f>
        <v>0</v>
      </c>
      <c r="AM78" s="36"/>
      <c r="AN78" s="41" t="s">
        <v>86</v>
      </c>
      <c r="AO78" s="42">
        <f t="shared" ca="1" si="20"/>
        <v>55305.173999999992</v>
      </c>
      <c r="AP78" s="42">
        <f t="shared" ca="1" si="21"/>
        <v>55213.928</v>
      </c>
      <c r="AQ78" s="42">
        <f t="shared" ca="1" si="22"/>
        <v>55305.173999999992</v>
      </c>
      <c r="AR78" s="42">
        <f t="shared" ca="1" si="23"/>
        <v>55213.928</v>
      </c>
      <c r="AS78" s="42">
        <f t="shared" ca="1" si="24"/>
        <v>55089.792000000001</v>
      </c>
      <c r="AT78" s="42">
        <f t="shared" ca="1" si="25"/>
        <v>55429.309000000001</v>
      </c>
      <c r="AU78" s="42">
        <f t="shared" ca="1" si="26"/>
        <v>55563.332999999999</v>
      </c>
      <c r="AV78" s="42">
        <f t="shared" ca="1" si="27"/>
        <v>55858.567999999999</v>
      </c>
      <c r="AW78" s="42">
        <f t="shared" ca="1" si="28"/>
        <v>56390.724000000002</v>
      </c>
      <c r="AX78" s="42">
        <f t="shared" ca="1" si="29"/>
        <v>56697.678</v>
      </c>
      <c r="AY78" s="36"/>
    </row>
    <row r="79" spans="1:51" x14ac:dyDescent="0.25">
      <c r="A79" s="38">
        <v>75</v>
      </c>
      <c r="B79" s="41" t="s">
        <v>87</v>
      </c>
      <c r="C79" s="42">
        <f ca="1">IF(Analyse!$E$3="X",INDIRECT("'DATA - økonomi'!C"&amp;4+15*$A79+4*$A79+0),0)+IF(Analyse!$E$4="X",INDIRECT("'DATA - økonomi'!C"&amp;4+15*$A79+4*$A79+1),0)+IF(Analyse!$E$104="X",INDIRECT("'DATA - økonomi'!C"&amp;4+15*$A79+4*$A79+2),0)+IF(Analyse!$E$105="X",INDIRECT("'DATA - økonomi'!C"&amp;4+15*$A79+4*$A79+3),0)+IF(Analyse!$E$106="X",INDIRECT("'DATA - økonomi'!C"&amp;4+15*$A79+4*$A79+4),0)+IF(Analyse!$E$107="X",INDIRECT("'DATA - økonomi'!C"&amp;4+15*$A79+4*$A79+5),0)+IF(Analyse!$E$108="X",INDIRECT("'DATA - økonomi'!C"&amp;4+15*$A79+4*$A79+6),0)+IF(Analyse!$E$109="X",INDIRECT("'DATA - økonomi'!C"&amp;4+15*$A79+4*$A79+7),0)+IF(Analyse!$E$110="X",INDIRECT("'DATA - økonomi'!C"&amp;4+15*$A79+4*$A79+8),0)+IF(Analyse!$E$111="X",INDIRECT("'DATA - økonomi'!C"&amp;4+15*$A79+4*$A79+9),0)+IF(Analyse!$E$112="X",INDIRECT("'DATA - økonomi'!C"&amp;4+15*$A79+4*$A79+10),0)+IF(Analyse!$E$115="X",INDIRECT("'DATA - økonomi'!C"&amp;4+15*$A79+4*$A79+11),0)+IF(Analyse!$E$116="X",INDIRECT("'DATA - økonomi'!C"&amp;4+15*$A79+4*$A79+12),0)+IF(Analyse!$E$117="X",INDIRECT("'DATA - økonomi'!C"&amp;4+15*$A79+4*$A79+13),0)+IF(Analyse!$E$129="X",INDIRECT("'DATA - økonomi'!C"&amp;4+15*$A79+4*$A79+14),0)</f>
        <v>0</v>
      </c>
      <c r="D79" s="42">
        <f ca="1">IF(Analyse!$E$3="X",INDIRECT("'DATA - økonomi'!D"&amp;4+15*$A79+4*$A79+0),0)+IF(Analyse!$E$4="X",INDIRECT("'DATA - økonomi'!D"&amp;4+15*$A79+4*$A79+1),0)+IF(Analyse!$E$104="X",INDIRECT("'DATA - økonomi'!D"&amp;4+15*$A79+4*$A79+2),0)+IF(Analyse!$E$105="X",INDIRECT("'DATA - økonomi'!D"&amp;4+15*$A79+4*$A79+3),0)+IF(Analyse!$E$106="X",INDIRECT("'DATA - økonomi'!D"&amp;4+15*$A79+4*$A79+4),0)+IF(Analyse!$E$107="X",INDIRECT("'DATA - økonomi'!D"&amp;4+15*$A79+4*$A79+5),0)+IF(Analyse!$E$108="X",INDIRECT("'DATA - økonomi'!D"&amp;4+15*$A79+4*$A79+6),0)+IF(Analyse!$E$109="X",INDIRECT("'DATA - økonomi'!D"&amp;4+15*$A79+4*$A79+7),0)+IF(Analyse!$E$110="X",INDIRECT("'DATA - økonomi'!D"&amp;4+15*$A79+4*$A79+8),0)+IF(Analyse!$E$111="X",INDIRECT("'DATA - økonomi'!D"&amp;4+15*$A79+4*$A79+9),0)+IF(Analyse!$E$112="X",INDIRECT("'DATA - økonomi'!D"&amp;4+15*$A79+4*$A79+10),0)+IF(Analyse!$E$115="X",INDIRECT("'DATA - økonomi'!D"&amp;4+15*$A79+4*$A79+11),0)+IF(Analyse!$E$116="X",INDIRECT("'DATA - økonomi'!D"&amp;4+15*$A79+4*$A79+12),0)+IF(Analyse!$E$117="X",INDIRECT("'DATA - økonomi'!D"&amp;4+15*$A79+4*$A79+13),0)+IF(Analyse!$E$129="X",INDIRECT("'DATA - økonomi'!D"&amp;4+15*$A79+4*$A79+14),0)</f>
        <v>0</v>
      </c>
      <c r="E79" s="42">
        <f ca="1">IF(Analyse!$E$3="X",INDIRECT("'DATA - økonomi'!E"&amp;4+15*$A79+4*$A79+0),0)+IF(Analyse!$E$4="X",INDIRECT("'DATA - økonomi'!E"&amp;4+15*$A79+4*$A79+1),0)+IF(Analyse!$E$104="X",INDIRECT("'DATA - økonomi'!E"&amp;4+15*$A79+4*$A79+2),0)+IF(Analyse!$E$105="X",INDIRECT("'DATA - økonomi'!E"&amp;4+15*$A79+4*$A79+3),0)+IF(Analyse!$E$106="X",INDIRECT("'DATA - økonomi'!E"&amp;4+15*$A79+4*$A79+4),0)+IF(Analyse!$E$107="X",INDIRECT("'DATA - økonomi'!E"&amp;4+15*$A79+4*$A79+5),0)+IF(Analyse!$E$108="X",INDIRECT("'DATA - økonomi'!E"&amp;4+15*$A79+4*$A79+6),0)+IF(Analyse!$E$109="X",INDIRECT("'DATA - økonomi'!E"&amp;4+15*$A79+4*$A79+7),0)+IF(Analyse!$E$110="X",INDIRECT("'DATA - økonomi'!E"&amp;4+15*$A79+4*$A79+8),0)+IF(Analyse!$E$111="X",INDIRECT("'DATA - økonomi'!E"&amp;4+15*$A79+4*$A79+9),0)+IF(Analyse!$E$112="X",INDIRECT("'DATA - økonomi'!E"&amp;4+15*$A79+4*$A79+10),0)+IF(Analyse!$E$115="X",INDIRECT("'DATA - økonomi'!E"&amp;4+15*$A79+4*$A79+11),0)+IF(Analyse!$E$116="X",INDIRECT("'DATA - økonomi'!E"&amp;4+15*$A79+4*$A79+12),0)+IF(Analyse!$E$117="X",INDIRECT("'DATA - økonomi'!E"&amp;4+15*$A79+4*$A79+13),0)+IF(Analyse!$E$129="X",INDIRECT("'DATA - økonomi'!E"&amp;4+15*$A79+4*$A79+14),0)</f>
        <v>0</v>
      </c>
      <c r="F79" s="42">
        <f ca="1">IF(Analyse!$E$3="X",INDIRECT("'DATA - økonomi'!F"&amp;4+15*$A79+4*$A79+0),0)+IF(Analyse!$E$4="X",INDIRECT("'DATA - økonomi'!F"&amp;4+15*$A79+4*$A79+1),0)+IF(Analyse!$E$104="X",INDIRECT("'DATA - økonomi'!F"&amp;4+15*$A79+4*$A79+2),0)+IF(Analyse!$E$105="X",INDIRECT("'DATA - økonomi'!F"&amp;4+15*$A79+4*$A79+3),0)+IF(Analyse!$E$106="X",INDIRECT("'DATA - økonomi'!F"&amp;4+15*$A79+4*$A79+4),0)+IF(Analyse!$E$107="X",INDIRECT("'DATA - økonomi'!F"&amp;4+15*$A79+4*$A79+5),0)+IF(Analyse!$E$108="X",INDIRECT("'DATA - økonomi'!F"&amp;4+15*$A79+4*$A79+6),0)+IF(Analyse!$E$109="X",INDIRECT("'DATA - økonomi'!F"&amp;4+15*$A79+4*$A79+7),0)+IF(Analyse!$E$110="X",INDIRECT("'DATA - økonomi'!F"&amp;4+15*$A79+4*$A79+8),0)+IF(Analyse!$E$111="X",INDIRECT("'DATA - økonomi'!F"&amp;4+15*$A79+4*$A79+9),0)+IF(Analyse!$E$112="X",INDIRECT("'DATA - økonomi'!F"&amp;4+15*$A79+4*$A79+10),0)+IF(Analyse!$E$115="X",INDIRECT("'DATA - økonomi'!F"&amp;4+15*$A79+4*$A79+11),0)+IF(Analyse!$E$116="X",INDIRECT("'DATA - økonomi'!F"&amp;4+15*$A79+4*$A79+12),0)+IF(Analyse!$E$117="X",INDIRECT("'DATA - økonomi'!F"&amp;4+15*$A79+4*$A79+13),0)+IF(Analyse!$E$129="X",INDIRECT("'DATA - økonomi'!F"&amp;4+15*$A79+4*$A79+14),0)</f>
        <v>0</v>
      </c>
      <c r="G79" s="42">
        <f ca="1">IF(Analyse!$E$3="X",INDIRECT("'DATA - økonomi'!G"&amp;4+15*$A79+4*$A79+0),0)+IF(Analyse!$E$4="X",INDIRECT("'DATA - økonomi'!G"&amp;4+15*$A79+4*$A79+1),0)+IF(Analyse!$E$104="X",INDIRECT("'DATA - økonomi'!G"&amp;4+15*$A79+4*$A79+2),0)+IF(Analyse!$E$105="X",INDIRECT("'DATA - økonomi'!G"&amp;4+15*$A79+4*$A79+3),0)+IF(Analyse!$E$106="X",INDIRECT("'DATA - økonomi'!G"&amp;4+15*$A79+4*$A79+4),0)+IF(Analyse!$E$107="X",INDIRECT("'DATA - økonomi'!G"&amp;4+15*$A79+4*$A79+5),0)+IF(Analyse!$E$108="X",INDIRECT("'DATA - økonomi'!G"&amp;4+15*$A79+4*$A79+6),0)+IF(Analyse!$E$109="X",INDIRECT("'DATA - økonomi'!G"&amp;4+15*$A79+4*$A79+7),0)+IF(Analyse!$E$110="X",INDIRECT("'DATA - økonomi'!G"&amp;4+15*$A79+4*$A79+8),0)+IF(Analyse!$E$111="X",INDIRECT("'DATA - økonomi'!G"&amp;4+15*$A79+4*$A79+9),0)+IF(Analyse!$E$112="X",INDIRECT("'DATA - økonomi'!G"&amp;4+15*$A79+4*$A79+10),0)+IF(Analyse!$E$115="X",INDIRECT("'DATA - økonomi'!G"&amp;4+15*$A79+4*$A79+11),0)+IF(Analyse!$E$116="X",INDIRECT("'DATA - økonomi'!G"&amp;4+15*$A79+4*$A79+12),0)+IF(Analyse!$E$117="X",INDIRECT("'DATA - økonomi'!G"&amp;4+15*$A79+4*$A79+13),0)+IF(Analyse!$E$129="X",INDIRECT("'DATA - økonomi'!G"&amp;4+15*$A79+4*$A79+14),0)</f>
        <v>0</v>
      </c>
      <c r="H79" s="42">
        <f ca="1">IF(Analyse!$E$3="X",INDIRECT("'DATA - økonomi'!H"&amp;4+15*$A79+4*$A79+0),0)+IF(Analyse!$E$4="X",INDIRECT("'DATA - økonomi'!H"&amp;4+15*$A79+4*$A79+1),0)+IF(Analyse!$E$104="X",INDIRECT("'DATA - økonomi'!H"&amp;4+15*$A79+4*$A79+2),0)+IF(Analyse!$E$105="X",INDIRECT("'DATA - økonomi'!H"&amp;4+15*$A79+4*$A79+3),0)+IF(Analyse!$E$106="X",INDIRECT("'DATA - økonomi'!H"&amp;4+15*$A79+4*$A79+4),0)+IF(Analyse!$E$107="X",INDIRECT("'DATA - økonomi'!H"&amp;4+15*$A79+4*$A79+5),0)+IF(Analyse!$E$108="X",INDIRECT("'DATA - økonomi'!H"&amp;4+15*$A79+4*$A79+6),0)+IF(Analyse!$E$109="X",INDIRECT("'DATA - økonomi'!H"&amp;4+15*$A79+4*$A79+7),0)+IF(Analyse!$E$110="X",INDIRECT("'DATA - økonomi'!H"&amp;4+15*$A79+4*$A79+8),0)+IF(Analyse!$E$111="X",INDIRECT("'DATA - økonomi'!H"&amp;4+15*$A79+4*$A79+9),0)+IF(Analyse!$E$112="X",INDIRECT("'DATA - økonomi'!H"&amp;4+15*$A79+4*$A79+10),0)+IF(Analyse!$E$115="X",INDIRECT("'DATA - økonomi'!H"&amp;4+15*$A79+4*$A79+11),0)+IF(Analyse!$E$116="X",INDIRECT("'DATA - økonomi'!H"&amp;4+15*$A79+4*$A79+12),0)+IF(Analyse!$E$117="X",INDIRECT("'DATA - økonomi'!H"&amp;4+15*$A79+4*$A79+13),0)+IF(Analyse!$E$129="X",INDIRECT("'DATA - økonomi'!H"&amp;4+15*$A79+4*$A79+14),0)</f>
        <v>0</v>
      </c>
      <c r="I79" s="42">
        <f ca="1">IF(Analyse!$E$3="X",INDIRECT("'DATA - økonomi'!I"&amp;4+15*$A79+4*$A79+0),0)+IF(Analyse!$E$4="X",INDIRECT("'DATA - økonomi'!I"&amp;4+15*$A79+4*$A79+1),0)+IF(Analyse!$E$104="X",INDIRECT("'DATA - økonomi'!I"&amp;4+15*$A79+4*$A79+2),0)+IF(Analyse!$E$105="X",INDIRECT("'DATA - økonomi'!I"&amp;4+15*$A79+4*$A79+3),0)+IF(Analyse!$E$106="X",INDIRECT("'DATA - økonomi'!I"&amp;4+15*$A79+4*$A79+4),0)+IF(Analyse!$E$107="X",INDIRECT("'DATA - økonomi'!I"&amp;4+15*$A79+4*$A79+5),0)+IF(Analyse!$E$108="X",INDIRECT("'DATA - økonomi'!I"&amp;4+15*$A79+4*$A79+6),0)+IF(Analyse!$E$109="X",INDIRECT("'DATA - økonomi'!I"&amp;4+15*$A79+4*$A79+7),0)+IF(Analyse!$E$110="X",INDIRECT("'DATA - økonomi'!I"&amp;4+15*$A79+4*$A79+8),0)+IF(Analyse!$E$111="X",INDIRECT("'DATA - økonomi'!I"&amp;4+15*$A79+4*$A79+9),0)+IF(Analyse!$E$112="X",INDIRECT("'DATA - økonomi'!I"&amp;4+15*$A79+4*$A79+10),0)+IF(Analyse!$E$115="X",INDIRECT("'DATA - økonomi'!I"&amp;4+15*$A79+4*$A79+11),0)+IF(Analyse!$E$116="X",INDIRECT("'DATA - økonomi'!I"&amp;4+15*$A79+4*$A79+12),0)+IF(Analyse!$E$117="X",INDIRECT("'DATA - økonomi'!I"&amp;4+15*$A79+4*$A79+13),0)+IF(Analyse!$E$129="X",INDIRECT("'DATA - økonomi'!I"&amp;4+15*$A79+4*$A79+14),0)</f>
        <v>0</v>
      </c>
      <c r="J79" s="42">
        <f ca="1">IF(Analyse!$E$3="X",INDIRECT("'DATA - økonomi'!J"&amp;4+15*$A79+4*$A79+0),0)+IF(Analyse!$E$4="X",INDIRECT("'DATA - økonomi'!J"&amp;4+15*$A79+4*$A79+1),0)+IF(Analyse!$E$104="X",INDIRECT("'DATA - økonomi'!J"&amp;4+15*$A79+4*$A79+2),0)+IF(Analyse!$E$105="X",INDIRECT("'DATA - økonomi'!J"&amp;4+15*$A79+4*$A79+3),0)+IF(Analyse!$E$106="X",INDIRECT("'DATA - økonomi'!J"&amp;4+15*$A79+4*$A79+4),0)+IF(Analyse!$E$107="X",INDIRECT("'DATA - økonomi'!J"&amp;4+15*$A79+4*$A79+5),0)+IF(Analyse!$E$108="X",INDIRECT("'DATA - økonomi'!J"&amp;4+15*$A79+4*$A79+6),0)+IF(Analyse!$E$109="X",INDIRECT("'DATA - økonomi'!J"&amp;4+15*$A79+4*$A79+7),0)+IF(Analyse!$E$110="X",INDIRECT("'DATA - økonomi'!J"&amp;4+15*$A79+4*$A79+8),0)+IF(Analyse!$E$111="X",INDIRECT("'DATA - økonomi'!J"&amp;4+15*$A79+4*$A79+9),0)+IF(Analyse!$E$112="X",INDIRECT("'DATA - økonomi'!J"&amp;4+15*$A79+4*$A79+10),0)+IF(Analyse!$E$115="X",INDIRECT("'DATA - økonomi'!J"&amp;4+15*$A79+4*$A79+11),0)+IF(Analyse!$E$116="X",INDIRECT("'DATA - økonomi'!J"&amp;4+15*$A79+4*$A79+12),0)+IF(Analyse!$E$117="X",INDIRECT("'DATA - økonomi'!J"&amp;4+15*$A79+4*$A79+13),0)+IF(Analyse!$E$129="X",INDIRECT("'DATA - økonomi'!J"&amp;4+15*$A79+4*$A79+14),0)</f>
        <v>0</v>
      </c>
      <c r="K79" s="42">
        <f ca="1">IF(Analyse!$E$3="X",INDIRECT("'DATA - økonomi'!K"&amp;4+15*$A79+4*$A79+0),0)+IF(Analyse!$E$4="X",INDIRECT("'DATA - økonomi'!K"&amp;4+15*$A79+4*$A79+1),0)+IF(Analyse!$E$104="X",INDIRECT("'DATA - økonomi'!K"&amp;4+15*$A79+4*$A79+2),0)+IF(Analyse!$E$105="X",INDIRECT("'DATA - økonomi'!K"&amp;4+15*$A79+4*$A79+3),0)+IF(Analyse!$E$106="X",INDIRECT("'DATA - økonomi'!K"&amp;4+15*$A79+4*$A79+4),0)+IF(Analyse!$E$107="X",INDIRECT("'DATA - økonomi'!K"&amp;4+15*$A79+4*$A79+5),0)+IF(Analyse!$E$108="X",INDIRECT("'DATA - økonomi'!K"&amp;4+15*$A79+4*$A79+6),0)+IF(Analyse!$E$109="X",INDIRECT("'DATA - økonomi'!K"&amp;4+15*$A79+4*$A79+7),0)+IF(Analyse!$E$110="X",INDIRECT("'DATA - økonomi'!K"&amp;4+15*$A79+4*$A79+8),0)+IF(Analyse!$E$111="X",INDIRECT("'DATA - økonomi'!K"&amp;4+15*$A79+4*$A79+9),0)+IF(Analyse!$E$112="X",INDIRECT("'DATA - økonomi'!K"&amp;4+15*$A79+4*$A79+10),0)+IF(Analyse!$E$115="X",INDIRECT("'DATA - økonomi'!K"&amp;4+15*$A79+4*$A79+11),0)+IF(Analyse!$E$116="X",INDIRECT("'DATA - økonomi'!K"&amp;4+15*$A79+4*$A79+12),0)+IF(Analyse!$E$117="X",INDIRECT("'DATA - økonomi'!K"&amp;4+15*$A79+4*$A79+13),0)+IF(Analyse!$E$129="X",INDIRECT("'DATA - økonomi'!K"&amp;4+15*$A79+4*$A79+14),0)</f>
        <v>0</v>
      </c>
      <c r="L79" s="42">
        <f ca="1">IF(Analyse!$E$3="X",INDIRECT("'DATA - økonomi'!L"&amp;4+15*$A79+4*$A79+0),0)+IF(Analyse!$E$4="X",INDIRECT("'DATA - økonomi'!L"&amp;4+15*$A79+4*$A79+1),0)+IF(Analyse!$E$104="X",INDIRECT("'DATA - økonomi'!L"&amp;4+15*$A79+4*$A79+2),0)+IF(Analyse!$E$105="X",INDIRECT("'DATA - økonomi'!L"&amp;4+15*$A79+4*$A79+3),0)+IF(Analyse!$E$106="X",INDIRECT("'DATA - økonomi'!L"&amp;4+15*$A79+4*$A79+4),0)+IF(Analyse!$E$107="X",INDIRECT("'DATA - økonomi'!L"&amp;4+15*$A79+4*$A79+5),0)+IF(Analyse!$E$108="X",INDIRECT("'DATA - økonomi'!L"&amp;4+15*$A79+4*$A79+6),0)+IF(Analyse!$E$109="X",INDIRECT("'DATA - økonomi'!L"&amp;4+15*$A79+4*$A79+7),0)+IF(Analyse!$E$110="X",INDIRECT("'DATA - økonomi'!L"&amp;4+15*$A79+4*$A79+8),0)+IF(Analyse!$E$111="X",INDIRECT("'DATA - økonomi'!L"&amp;4+15*$A79+4*$A79+9),0)+IF(Analyse!$E$112="X",INDIRECT("'DATA - økonomi'!L"&amp;4+15*$A79+4*$A79+10),0)+IF(Analyse!$E$115="X",INDIRECT("'DATA - økonomi'!L"&amp;4+15*$A79+4*$A79+11),0)+IF(Analyse!$E$116="X",INDIRECT("'DATA - økonomi'!L"&amp;4+15*$A79+4*$A79+12),0)+IF(Analyse!$E$117="X",INDIRECT("'DATA - økonomi'!L"&amp;4+15*$A79+4*$A79+13),0)+IF(Analyse!$E$129="X",INDIRECT("'DATA - økonomi'!L"&amp;4+15*$A79+4*$A79+14),0)</f>
        <v>0</v>
      </c>
      <c r="M79" s="42">
        <f ca="1">IF(Analyse!$E$3="X",INDIRECT("'DATA - økonomi'!M"&amp;4+15*$A79+4*$A79+0),0)+IF(Analyse!$E$4="X",INDIRECT("'DATA - økonomi'!M"&amp;4+15*$A79+4*$A79+1),0)+IF(Analyse!$E$104="X",INDIRECT("'DATA - økonomi'!M"&amp;4+15*$A79+4*$A79+2),0)+IF(Analyse!$E$105="X",INDIRECT("'DATA - økonomi'!M"&amp;4+15*$A79+4*$A79+3),0)+IF(Analyse!$E$106="X",INDIRECT("'DATA - økonomi'!M"&amp;4+15*$A79+4*$A79+4),0)+IF(Analyse!$E$107="X",INDIRECT("'DATA - økonomi'!M"&amp;4+15*$A79+4*$A79+5),0)+IF(Analyse!$E$108="X",INDIRECT("'DATA - økonomi'!M"&amp;4+15*$A79+4*$A79+6),0)+IF(Analyse!$E$109="X",INDIRECT("'DATA - økonomi'!M"&amp;4+15*$A79+4*$A79+7),0)+IF(Analyse!$E$110="X",INDIRECT("'DATA - økonomi'!M"&amp;4+15*$A79+4*$A79+8),0)+IF(Analyse!$E$111="X",INDIRECT("'DATA - økonomi'!M"&amp;4+15*$A79+4*$A79+9),0)+IF(Analyse!$E$112="X",INDIRECT("'DATA - økonomi'!M"&amp;4+15*$A79+4*$A79+10),0)+IF(Analyse!$E$115="X",INDIRECT("'DATA - økonomi'!M"&amp;4+15*$A79+4*$A79+11),0)+IF(Analyse!$E$116="X",INDIRECT("'DATA - økonomi'!M"&amp;4+15*$A79+4*$A79+12),0)+IF(Analyse!$E$117="X",INDIRECT("'DATA - økonomi'!M"&amp;4+15*$A79+4*$A79+13),0)+IF(Analyse!$E$129="X",INDIRECT("'DATA - økonomi'!M"&amp;4+15*$A79+4*$A79+14),0)</f>
        <v>0</v>
      </c>
      <c r="N79" s="38"/>
      <c r="O79" s="41" t="s">
        <v>87</v>
      </c>
      <c r="P79" s="42">
        <f ca="1">IF(Analyse!$E$3="X",INDIRECT("'DATA - økonomi'!P"&amp;4+15*$A79+4*$A79+0),0)+IF(Analyse!$E$4="X",INDIRECT("'DATA - økonomi'!P"&amp;4+15*$A79+4*$A79+1),0)+IF(Analyse!$E$104="X",INDIRECT("'DATA - økonomi'!P"&amp;4+15*$A79+4*$A79+2),0)+IF(Analyse!$E$105="X",INDIRECT("'DATA - økonomi'!P"&amp;4+15*$A79+4*$A79+3),0)+IF(Analyse!$E$106="X",INDIRECT("'DATA - økonomi'!P"&amp;4+15*$A79+4*$A79+4),0)+IF(Analyse!$E$107="X",INDIRECT("'DATA - økonomi'!P"&amp;4+15*$A79+4*$A79+5),0)+IF(Analyse!$E$108="X",INDIRECT("'DATA - økonomi'!P"&amp;4+15*$A79+4*$A79+6),0)+IF(Analyse!$E$109="X",INDIRECT("'DATA - økonomi'!P"&amp;4+15*$A79+4*$A79+7),0)+IF(Analyse!$E$110="X",INDIRECT("'DATA - økonomi'!P"&amp;4+15*$A79+4*$A79+8),0)+IF(Analyse!$E$111="X",INDIRECT("'DATA - økonomi'!P"&amp;4+15*$A79+4*$A79+9),0)+IF(Analyse!$E$112="X",INDIRECT("'DATA - økonomi'!P"&amp;4+15*$A79+4*$A79+10),0)+IF(Analyse!$E$115="X",INDIRECT("'DATA - økonomi'!P"&amp;4+15*$A79+4*$A79+11),0)+IF(Analyse!$E$116="X",INDIRECT("'DATA - økonomi'!P"&amp;4+15*$A79+4*$A79+12),0)+IF(Analyse!$E$117="X",INDIRECT("'DATA - økonomi'!P"&amp;4+15*$A79+4*$A79+13),0)+IF(Analyse!$E$129="X",INDIRECT("'DATA - økonomi'!P"&amp;4+15*$A79+4*$A79+14),0)</f>
        <v>0</v>
      </c>
      <c r="Q79" s="42">
        <f ca="1">IF(Analyse!$E$3="X",INDIRECT("'DATA - økonomi'!Q"&amp;4+15*$A79+4*$A79+0),0)+IF(Analyse!$E$4="X",INDIRECT("'DATA - økonomi'!Q"&amp;4+15*$A79+4*$A79+1),0)+IF(Analyse!$E$104="X",INDIRECT("'DATA - økonomi'!Q"&amp;4+15*$A79+4*$A79+2),0)+IF(Analyse!$E$105="X",INDIRECT("'DATA - økonomi'!Q"&amp;4+15*$A79+4*$A79+3),0)+IF(Analyse!$E$106="X",INDIRECT("'DATA - økonomi'!Q"&amp;4+15*$A79+4*$A79+4),0)+IF(Analyse!$E$107="X",INDIRECT("'DATA - økonomi'!Q"&amp;4+15*$A79+4*$A79+5),0)+IF(Analyse!$E$108="X",INDIRECT("'DATA - økonomi'!Q"&amp;4+15*$A79+4*$A79+6),0)+IF(Analyse!$E$109="X",INDIRECT("'DATA - økonomi'!Q"&amp;4+15*$A79+4*$A79+7),0)+IF(Analyse!$E$110="X",INDIRECT("'DATA - økonomi'!Q"&amp;4+15*$A79+4*$A79+8),0)+IF(Analyse!$E$111="X",INDIRECT("'DATA - økonomi'!Q"&amp;4+15*$A79+4*$A79+9),0)+IF(Analyse!$E$112="X",INDIRECT("'DATA - økonomi'!Q"&amp;4+15*$A79+4*$A79+10),0)+IF(Analyse!$E$115="X",INDIRECT("'DATA - økonomi'!Q"&amp;4+15*$A79+4*$A79+11),0)+IF(Analyse!$E$116="X",INDIRECT("'DATA - økonomi'!Q"&amp;4+15*$A79+4*$A79+12),0)+IF(Analyse!$E$117="X",INDIRECT("'DATA - økonomi'!Q"&amp;4+15*$A79+4*$A79+13),0)+IF(Analyse!$E$129="X",INDIRECT("'DATA - økonomi'!Q"&amp;4+15*$A79+4*$A79+14),0)</f>
        <v>0</v>
      </c>
      <c r="R79" s="42">
        <f ca="1">IF(Analyse!$E$3="X",INDIRECT("'DATA - økonomi'!R"&amp;4+15*$A79+4*$A79+0),0)+IF(Analyse!$E$4="X",INDIRECT("'DATA - økonomi'!R"&amp;4+15*$A79+4*$A79+1),0)+IF(Analyse!$E$104="X",INDIRECT("'DATA - økonomi'!R"&amp;4+15*$A79+4*$A79+2),0)+IF(Analyse!$E$105="X",INDIRECT("'DATA - økonomi'!R"&amp;4+15*$A79+4*$A79+3),0)+IF(Analyse!$E$106="X",INDIRECT("'DATA - økonomi'!R"&amp;4+15*$A79+4*$A79+4),0)+IF(Analyse!$E$107="X",INDIRECT("'DATA - økonomi'!R"&amp;4+15*$A79+4*$A79+5),0)+IF(Analyse!$E$108="X",INDIRECT("'DATA - økonomi'!R"&amp;4+15*$A79+4*$A79+6),0)+IF(Analyse!$E$109="X",INDIRECT("'DATA - økonomi'!R"&amp;4+15*$A79+4*$A79+7),0)+IF(Analyse!$E$110="X",INDIRECT("'DATA - økonomi'!R"&amp;4+15*$A79+4*$A79+8),0)+IF(Analyse!$E$111="X",INDIRECT("'DATA - økonomi'!R"&amp;4+15*$A79+4*$A79+9),0)+IF(Analyse!$E$112="X",INDIRECT("'DATA - økonomi'!R"&amp;4+15*$A79+4*$A79+10),0)+IF(Analyse!$E$115="X",INDIRECT("'DATA - økonomi'!R"&amp;4+15*$A79+4*$A79+11),0)+IF(Analyse!$E$116="X",INDIRECT("'DATA - økonomi'!R"&amp;4+15*$A79+4*$A79+12),0)+IF(Analyse!$E$117="X",INDIRECT("'DATA - økonomi'!R"&amp;4+15*$A79+4*$A79+13),0)+IF(Analyse!$E$129="X",INDIRECT("'DATA - økonomi'!R"&amp;4+15*$A79+4*$A79+14),0)</f>
        <v>0</v>
      </c>
      <c r="S79" s="42">
        <f ca="1">IF(Analyse!$E$3="X",INDIRECT("'DATA - økonomi'!S"&amp;4+15*$A79+4*$A79+0),0)+IF(Analyse!$E$4="X",INDIRECT("'DATA - økonomi'!S"&amp;4+15*$A79+4*$A79+1),0)+IF(Analyse!$E$104="X",INDIRECT("'DATA - økonomi'!S"&amp;4+15*$A79+4*$A79+2),0)+IF(Analyse!$E$105="X",INDIRECT("'DATA - økonomi'!S"&amp;4+15*$A79+4*$A79+3),0)+IF(Analyse!$E$106="X",INDIRECT("'DATA - økonomi'!S"&amp;4+15*$A79+4*$A79+4),0)+IF(Analyse!$E$107="X",INDIRECT("'DATA - økonomi'!S"&amp;4+15*$A79+4*$A79+5),0)+IF(Analyse!$E$108="X",INDIRECT("'DATA - økonomi'!S"&amp;4+15*$A79+4*$A79+6),0)+IF(Analyse!$E$109="X",INDIRECT("'DATA - økonomi'!S"&amp;4+15*$A79+4*$A79+7),0)+IF(Analyse!$E$110="X",INDIRECT("'DATA - økonomi'!S"&amp;4+15*$A79+4*$A79+8),0)+IF(Analyse!$E$111="X",INDIRECT("'DATA - økonomi'!S"&amp;4+15*$A79+4*$A79+9),0)+IF(Analyse!$E$112="X",INDIRECT("'DATA - økonomi'!S"&amp;4+15*$A79+4*$A79+10),0)+IF(Analyse!$E$115="X",INDIRECT("'DATA - økonomi'!S"&amp;4+15*$A79+4*$A79+11),0)+IF(Analyse!$E$116="X",INDIRECT("'DATA - økonomi'!S"&amp;4+15*$A79+4*$A79+12),0)+IF(Analyse!$E$117="X",INDIRECT("'DATA - økonomi'!S"&amp;4+15*$A79+4*$A79+13),0)+IF(Analyse!$E$129="X",INDIRECT("'DATA - økonomi'!S"&amp;4+15*$A79+4*$A79+14),0)</f>
        <v>0</v>
      </c>
      <c r="T79" s="42">
        <f ca="1">IF(Analyse!$E$3="X",INDIRECT("'DATA - økonomi'!T"&amp;4+15*$A79+4*$A79+0),0)+IF(Analyse!$E$4="X",INDIRECT("'DATA - økonomi'!T"&amp;4+15*$A79+4*$A79+1),0)+IF(Analyse!$E$104="X",INDIRECT("'DATA - økonomi'!T"&amp;4+15*$A79+4*$A79+2),0)+IF(Analyse!$E$105="X",INDIRECT("'DATA - økonomi'!T"&amp;4+15*$A79+4*$A79+3),0)+IF(Analyse!$E$106="X",INDIRECT("'DATA - økonomi'!T"&amp;4+15*$A79+4*$A79+4),0)+IF(Analyse!$E$107="X",INDIRECT("'DATA - økonomi'!T"&amp;4+15*$A79+4*$A79+5),0)+IF(Analyse!$E$108="X",INDIRECT("'DATA - økonomi'!T"&amp;4+15*$A79+4*$A79+6),0)+IF(Analyse!$E$109="X",INDIRECT("'DATA - økonomi'!T"&amp;4+15*$A79+4*$A79+7),0)+IF(Analyse!$E$110="X",INDIRECT("'DATA - økonomi'!T"&amp;4+15*$A79+4*$A79+8),0)+IF(Analyse!$E$111="X",INDIRECT("'DATA - økonomi'!T"&amp;4+15*$A79+4*$A79+9),0)+IF(Analyse!$E$112="X",INDIRECT("'DATA - økonomi'!T"&amp;4+15*$A79+4*$A79+10),0)+IF(Analyse!$E$115="X",INDIRECT("'DATA - økonomi'!T"&amp;4+15*$A79+4*$A79+11),0)+IF(Analyse!$E$116="X",INDIRECT("'DATA - økonomi'!T"&amp;4+15*$A79+4*$A79+12),0)+IF(Analyse!$E$117="X",INDIRECT("'DATA - økonomi'!T"&amp;4+15*$A79+4*$A79+13),0)+IF(Analyse!$E$129="X",INDIRECT("'DATA - økonomi'!T"&amp;4+15*$A79+4*$A79+14),0)</f>
        <v>0</v>
      </c>
      <c r="U79" s="42">
        <f ca="1">IF(Analyse!$E$3="X",INDIRECT("'DATA - økonomi'!U"&amp;4+15*$A79+4*$A79+0),0)+IF(Analyse!$E$4="X",INDIRECT("'DATA - økonomi'!U"&amp;4+15*$A79+4*$A79+1),0)+IF(Analyse!$E$104="X",INDIRECT("'DATA - økonomi'!U"&amp;4+15*$A79+4*$A79+2),0)+IF(Analyse!$E$105="X",INDIRECT("'DATA - økonomi'!U"&amp;4+15*$A79+4*$A79+3),0)+IF(Analyse!$E$106="X",INDIRECT("'DATA - økonomi'!U"&amp;4+15*$A79+4*$A79+4),0)+IF(Analyse!$E$107="X",INDIRECT("'DATA - økonomi'!U"&amp;4+15*$A79+4*$A79+5),0)+IF(Analyse!$E$108="X",INDIRECT("'DATA - økonomi'!U"&amp;4+15*$A79+4*$A79+6),0)+IF(Analyse!$E$109="X",INDIRECT("'DATA - økonomi'!U"&amp;4+15*$A79+4*$A79+7),0)+IF(Analyse!$E$110="X",INDIRECT("'DATA - økonomi'!U"&amp;4+15*$A79+4*$A79+8),0)+IF(Analyse!$E$111="X",INDIRECT("'DATA - økonomi'!U"&amp;4+15*$A79+4*$A79+9),0)+IF(Analyse!$E$112="X",INDIRECT("'DATA - økonomi'!U"&amp;4+15*$A79+4*$A79+10),0)+IF(Analyse!$E$115="X",INDIRECT("'DATA - økonomi'!U"&amp;4+15*$A79+4*$A79+11),0)+IF(Analyse!$E$116="X",INDIRECT("'DATA - økonomi'!U"&amp;4+15*$A79+4*$A79+12),0)+IF(Analyse!$E$117="X",INDIRECT("'DATA - økonomi'!U"&amp;4+15*$A79+4*$A79+13),0)+IF(Analyse!$E$129="X",INDIRECT("'DATA - økonomi'!U"&amp;4+15*$A79+4*$A79+14),0)</f>
        <v>0</v>
      </c>
      <c r="V79" s="42">
        <f ca="1">IF(Analyse!$E$3="X",INDIRECT("'DATA - økonomi'!V"&amp;4+15*$A79+4*$A79+0),0)+IF(Analyse!$E$4="X",INDIRECT("'DATA - økonomi'!V"&amp;4+15*$A79+4*$A79+1),0)+IF(Analyse!$E$104="X",INDIRECT("'DATA - økonomi'!V"&amp;4+15*$A79+4*$A79+2),0)+IF(Analyse!$E$105="X",INDIRECT("'DATA - økonomi'!V"&amp;4+15*$A79+4*$A79+3),0)+IF(Analyse!$E$106="X",INDIRECT("'DATA - økonomi'!V"&amp;4+15*$A79+4*$A79+4),0)+IF(Analyse!$E$107="X",INDIRECT("'DATA - økonomi'!V"&amp;4+15*$A79+4*$A79+5),0)+IF(Analyse!$E$108="X",INDIRECT("'DATA - økonomi'!V"&amp;4+15*$A79+4*$A79+6),0)+IF(Analyse!$E$109="X",INDIRECT("'DATA - økonomi'!V"&amp;4+15*$A79+4*$A79+7),0)+IF(Analyse!$E$110="X",INDIRECT("'DATA - økonomi'!V"&amp;4+15*$A79+4*$A79+8),0)+IF(Analyse!$E$111="X",INDIRECT("'DATA - økonomi'!V"&amp;4+15*$A79+4*$A79+9),0)+IF(Analyse!$E$112="X",INDIRECT("'DATA - økonomi'!V"&amp;4+15*$A79+4*$A79+10),0)+IF(Analyse!$E$115="X",INDIRECT("'DATA - økonomi'!V"&amp;4+15*$A79+4*$A79+11),0)+IF(Analyse!$E$116="X",INDIRECT("'DATA - økonomi'!V"&amp;4+15*$A79+4*$A79+12),0)+IF(Analyse!$E$117="X",INDIRECT("'DATA - økonomi'!V"&amp;4+15*$A79+4*$A79+13),0)+IF(Analyse!$E$129="X",INDIRECT("'DATA - økonomi'!V"&amp;4+15*$A79+4*$A79+14),0)</f>
        <v>0</v>
      </c>
      <c r="W79" s="42">
        <f ca="1">IF(Analyse!$E$3="X",INDIRECT("'DATA - økonomi'!W"&amp;4+15*$A79+4*$A79+0),0)+IF(Analyse!$E$4="X",INDIRECT("'DATA - økonomi'!W"&amp;4+15*$A79+4*$A79+1),0)+IF(Analyse!$E$104="X",INDIRECT("'DATA - økonomi'!W"&amp;4+15*$A79+4*$A79+2),0)+IF(Analyse!$E$105="X",INDIRECT("'DATA - økonomi'!W"&amp;4+15*$A79+4*$A79+3),0)+IF(Analyse!$E$106="X",INDIRECT("'DATA - økonomi'!W"&amp;4+15*$A79+4*$A79+4),0)+IF(Analyse!$E$107="X",INDIRECT("'DATA - økonomi'!W"&amp;4+15*$A79+4*$A79+5),0)+IF(Analyse!$E$108="X",INDIRECT("'DATA - økonomi'!W"&amp;4+15*$A79+4*$A79+6),0)+IF(Analyse!$E$109="X",INDIRECT("'DATA - økonomi'!W"&amp;4+15*$A79+4*$A79+7),0)+IF(Analyse!$E$110="X",INDIRECT("'DATA - økonomi'!W"&amp;4+15*$A79+4*$A79+8),0)+IF(Analyse!$E$111="X",INDIRECT("'DATA - økonomi'!W"&amp;4+15*$A79+4*$A79+9),0)+IF(Analyse!$E$112="X",INDIRECT("'DATA - økonomi'!W"&amp;4+15*$A79+4*$A79+10),0)+IF(Analyse!$E$115="X",INDIRECT("'DATA - økonomi'!W"&amp;4+15*$A79+4*$A79+11),0)+IF(Analyse!$E$116="X",INDIRECT("'DATA - økonomi'!W"&amp;4+15*$A79+4*$A79+12),0)+IF(Analyse!$E$117="X",INDIRECT("'DATA - økonomi'!W"&amp;4+15*$A79+4*$A79+13),0)+IF(Analyse!$E$129="X",INDIRECT("'DATA - økonomi'!W"&amp;4+15*$A79+4*$A79+14),0)</f>
        <v>0</v>
      </c>
      <c r="X79" s="42">
        <f ca="1">IF(Analyse!$E$3="X",INDIRECT("'DATA - økonomi'!X"&amp;4+15*$A79+4*$A79+0),0)+IF(Analyse!$E$4="X",INDIRECT("'DATA - økonomi'!X"&amp;4+15*$A79+4*$A79+1),0)+IF(Analyse!$E$104="X",INDIRECT("'DATA - økonomi'!X"&amp;4+15*$A79+4*$A79+2),0)+IF(Analyse!$E$105="X",INDIRECT("'DATA - økonomi'!X"&amp;4+15*$A79+4*$A79+3),0)+IF(Analyse!$E$106="X",INDIRECT("'DATA - økonomi'!X"&amp;4+15*$A79+4*$A79+4),0)+IF(Analyse!$E$107="X",INDIRECT("'DATA - økonomi'!X"&amp;4+15*$A79+4*$A79+5),0)+IF(Analyse!$E$108="X",INDIRECT("'DATA - økonomi'!X"&amp;4+15*$A79+4*$A79+6),0)+IF(Analyse!$E$109="X",INDIRECT("'DATA - økonomi'!X"&amp;4+15*$A79+4*$A79+7),0)+IF(Analyse!$E$110="X",INDIRECT("'DATA - økonomi'!X"&amp;4+15*$A79+4*$A79+8),0)+IF(Analyse!$E$111="X",INDIRECT("'DATA - økonomi'!X"&amp;4+15*$A79+4*$A79+9),0)+IF(Analyse!$E$112="X",INDIRECT("'DATA - økonomi'!X"&amp;4+15*$A79+4*$A79+10),0)+IF(Analyse!$E$115="X",INDIRECT("'DATA - økonomi'!X"&amp;4+15*$A79+4*$A79+11),0)+IF(Analyse!$E$116="X",INDIRECT("'DATA - økonomi'!X"&amp;4+15*$A79+4*$A79+12),0)+IF(Analyse!$E$117="X",INDIRECT("'DATA - økonomi'!X"&amp;4+15*$A79+4*$A79+13),0)+IF(Analyse!$E$129="X",INDIRECT("'DATA - økonomi'!X"&amp;4+15*$A79+4*$A79+14),0)</f>
        <v>0</v>
      </c>
      <c r="Y79" s="42">
        <f ca="1">IF(Analyse!$E$3="X",INDIRECT("'DATA - økonomi'!Y"&amp;4+15*$A79+4*$A79+0),0)+IF(Analyse!$E$4="X",INDIRECT("'DATA - økonomi'!Y"&amp;4+15*$A79+4*$A79+1),0)+IF(Analyse!$E$104="X",INDIRECT("'DATA - økonomi'!Y"&amp;4+15*$A79+4*$A79+2),0)+IF(Analyse!$E$105="X",INDIRECT("'DATA - økonomi'!Y"&amp;4+15*$A79+4*$A79+3),0)+IF(Analyse!$E$106="X",INDIRECT("'DATA - økonomi'!Y"&amp;4+15*$A79+4*$A79+4),0)+IF(Analyse!$E$107="X",INDIRECT("'DATA - økonomi'!Y"&amp;4+15*$A79+4*$A79+5),0)+IF(Analyse!$E$108="X",INDIRECT("'DATA - økonomi'!Y"&amp;4+15*$A79+4*$A79+6),0)+IF(Analyse!$E$109="X",INDIRECT("'DATA - økonomi'!Y"&amp;4+15*$A79+4*$A79+7),0)+IF(Analyse!$E$110="X",INDIRECT("'DATA - økonomi'!Y"&amp;4+15*$A79+4*$A79+8),0)+IF(Analyse!$E$111="X",INDIRECT("'DATA - økonomi'!Y"&amp;4+15*$A79+4*$A79+9),0)+IF(Analyse!$E$112="X",INDIRECT("'DATA - økonomi'!Y"&amp;4+15*$A79+4*$A79+10),0)+IF(Analyse!$E$115="X",INDIRECT("'DATA - økonomi'!Y"&amp;4+15*$A79+4*$A79+11),0)+IF(Analyse!$E$116="X",INDIRECT("'DATA - økonomi'!Y"&amp;4+15*$A79+4*$A79+12),0)+IF(Analyse!$E$117="X",INDIRECT("'DATA - økonomi'!Y"&amp;4+15*$A79+4*$A79+13),0)+IF(Analyse!$E$129="X",INDIRECT("'DATA - økonomi'!Y"&amp;4+15*$A79+4*$A79+14),0)</f>
        <v>0</v>
      </c>
      <c r="Z79" s="42">
        <f ca="1">IF(Analyse!$E$3="X",INDIRECT("'DATA - økonomi'!Z"&amp;4+15*$A79+4*$A79+0),0)+IF(Analyse!$E$4="X",INDIRECT("'DATA - økonomi'!Z"&amp;4+15*$A79+4*$A79+1),0)+IF(Analyse!$E$104="X",INDIRECT("'DATA - økonomi'!Z"&amp;4+15*$A79+4*$A79+2),0)+IF(Analyse!$E$105="X",INDIRECT("'DATA - økonomi'!Z"&amp;4+15*$A79+4*$A79+3),0)+IF(Analyse!$E$106="X",INDIRECT("'DATA - økonomi'!Z"&amp;4+15*$A79+4*$A79+4),0)+IF(Analyse!$E$107="X",INDIRECT("'DATA - økonomi'!Z"&amp;4+15*$A79+4*$A79+5),0)+IF(Analyse!$E$108="X",INDIRECT("'DATA - økonomi'!Z"&amp;4+15*$A79+4*$A79+6),0)+IF(Analyse!$E$109="X",INDIRECT("'DATA - økonomi'!Z"&amp;4+15*$A79+4*$A79+7),0)+IF(Analyse!$E$110="X",INDIRECT("'DATA - økonomi'!Z"&amp;4+15*$A79+4*$A79+8),0)+IF(Analyse!$E$111="X",INDIRECT("'DATA - økonomi'!Z"&amp;4+15*$A79+4*$A79+9),0)+IF(Analyse!$E$112="X",INDIRECT("'DATA - økonomi'!Z"&amp;4+15*$A79+4*$A79+10),0)+IF(Analyse!$E$115="X",INDIRECT("'DATA - økonomi'!Z"&amp;4+15*$A79+4*$A79+11),0)+IF(Analyse!$E$116="X",INDIRECT("'DATA - økonomi'!Z"&amp;4+15*$A79+4*$A79+12),0)+IF(Analyse!$E$117="X",INDIRECT("'DATA - økonomi'!Z"&amp;4+15*$A79+4*$A79+13),0)+IF(Analyse!$E$129="X",INDIRECT("'DATA - økonomi'!Z"&amp;4+15*$A79+4*$A79+14),0)</f>
        <v>0</v>
      </c>
      <c r="AA79" s="36"/>
      <c r="AB79" s="41" t="s">
        <v>87</v>
      </c>
      <c r="AC79" s="42">
        <f ca="1">IF(Analyse!$E$3="X",INDIRECT("'DATA - økonomi'!AC"&amp;4+15*$A79+4*$A79+0),0)+IF(Analyse!$E$4="X",INDIRECT("'DATA - økonomi'!AC"&amp;4+15*$A79+4*$A79+1),0)+IF(Analyse!$E$104="X",INDIRECT("'DATA - økonomi'!AC"&amp;4+15*$A79+4*$A79+2),0)+IF(Analyse!$E$105="X",INDIRECT("'DATA - økonomi'!AC"&amp;4+15*$A79+4*$A79+3),0)+IF(Analyse!$E$106="X",INDIRECT("'DATA - økonomi'!AC"&amp;4+15*$A79+4*$A79+4),0)+IF(Analyse!$E$107="X",INDIRECT("'DATA - økonomi'!AC"&amp;4+15*$A79+4*$A79+5),0)+IF(Analyse!$E$108="X",INDIRECT("'DATA - økonomi'!AC"&amp;4+15*$A79+4*$A79+6),0)+IF(Analyse!$E$109="X",INDIRECT("'DATA - økonomi'!AC"&amp;4+15*$A79+4*$A79+7),0)+IF(Analyse!$E$110="X",INDIRECT("'DATA - økonomi'!AC"&amp;4+15*$A79+4*$A79+8),0)+IF(Analyse!$E$111="X",INDIRECT("'DATA - økonomi'!AC"&amp;4+15*$A79+4*$A79+9),0)+IF(Analyse!$E$112="X",INDIRECT("'DATA - økonomi'!AC"&amp;4+15*$A79+4*$A79+10),0)+IF(Analyse!$E$115="X",INDIRECT("'DATA - økonomi'!AC"&amp;4+15*$A79+4*$A79+11),0)+IF(Analyse!$E$116="X",INDIRECT("'DATA - økonomi'!AC"&amp;4+15*$A79+4*$A79+12),0)+IF(Analyse!$E$117="X",INDIRECT("'DATA - økonomi'!AC"&amp;4+15*$A79+4*$A79+13),0)+IF(Analyse!$E$129="X",INDIRECT("'DATA - økonomi'!AC"&amp;4+15*$A79+4*$A79+14),0)</f>
        <v>0</v>
      </c>
      <c r="AD79" s="42">
        <f ca="1">IF(Analyse!$E$3="X",INDIRECT("'DATA - økonomi'!AD"&amp;4+15*$A79+4*$A79+0),0)+IF(Analyse!$E$4="X",INDIRECT("'DATA - økonomi'!AD"&amp;4+15*$A79+4*$A79+1),0)+IF(Analyse!$E$104="X",INDIRECT("'DATA - økonomi'!AD"&amp;4+15*$A79+4*$A79+2),0)+IF(Analyse!$E$105="X",INDIRECT("'DATA - økonomi'!AD"&amp;4+15*$A79+4*$A79+3),0)+IF(Analyse!$E$106="X",INDIRECT("'DATA - økonomi'!AD"&amp;4+15*$A79+4*$A79+4),0)+IF(Analyse!$E$107="X",INDIRECT("'DATA - økonomi'!AD"&amp;4+15*$A79+4*$A79+5),0)+IF(Analyse!$E$108="X",INDIRECT("'DATA - økonomi'!AD"&amp;4+15*$A79+4*$A79+6),0)+IF(Analyse!$E$109="X",INDIRECT("'DATA - økonomi'!AD"&amp;4+15*$A79+4*$A79+7),0)+IF(Analyse!$E$110="X",INDIRECT("'DATA - økonomi'!AD"&amp;4+15*$A79+4*$A79+8),0)+IF(Analyse!$E$111="X",INDIRECT("'DATA - økonomi'!AD"&amp;4+15*$A79+4*$A79+9),0)+IF(Analyse!$E$112="X",INDIRECT("'DATA - økonomi'!AD"&amp;4+15*$A79+4*$A79+10),0)+IF(Analyse!$E$115="X",INDIRECT("'DATA - økonomi'!AD"&amp;4+15*$A79+4*$A79+11),0)+IF(Analyse!$E$116="X",INDIRECT("'DATA - økonomi'!AD"&amp;4+15*$A79+4*$A79+12),0)+IF(Analyse!$E$117="X",INDIRECT("'DATA - økonomi'!AD"&amp;4+15*$A79+4*$A79+13),0)+IF(Analyse!$E$129="X",INDIRECT("'DATA - økonomi'!AD"&amp;4+15*$A79+4*$A79+14),0)</f>
        <v>0</v>
      </c>
      <c r="AE79" s="42">
        <f ca="1">IF(Analyse!$E$3="X",INDIRECT("'DATA - økonomi'!AE"&amp;4+15*$A79+4*$A79+0),0)+IF(Analyse!$E$4="X",INDIRECT("'DATA - økonomi'!AE"&amp;4+15*$A79+4*$A79+1),0)+IF(Analyse!$E$104="X",INDIRECT("'DATA - økonomi'!AE"&amp;4+15*$A79+4*$A79+2),0)+IF(Analyse!$E$105="X",INDIRECT("'DATA - økonomi'!AE"&amp;4+15*$A79+4*$A79+3),0)+IF(Analyse!$E$106="X",INDIRECT("'DATA - økonomi'!AE"&amp;4+15*$A79+4*$A79+4),0)+IF(Analyse!$E$107="X",INDIRECT("'DATA - økonomi'!AE"&amp;4+15*$A79+4*$A79+5),0)+IF(Analyse!$E$108="X",INDIRECT("'DATA - økonomi'!AE"&amp;4+15*$A79+4*$A79+6),0)+IF(Analyse!$E$109="X",INDIRECT("'DATA - økonomi'!AE"&amp;4+15*$A79+4*$A79+7),0)+IF(Analyse!$E$110="X",INDIRECT("'DATA - økonomi'!AE"&amp;4+15*$A79+4*$A79+8),0)+IF(Analyse!$E$111="X",INDIRECT("'DATA - økonomi'!AE"&amp;4+15*$A79+4*$A79+9),0)+IF(Analyse!$E$112="X",INDIRECT("'DATA - økonomi'!AE"&amp;4+15*$A79+4*$A79+10),0)+IF(Analyse!$E$115="X",INDIRECT("'DATA - økonomi'!AE"&amp;4+15*$A79+4*$A79+11),0)+IF(Analyse!$E$116="X",INDIRECT("'DATA - økonomi'!AE"&amp;4+15*$A79+4*$A79+12),0)+IF(Analyse!$E$117="X",INDIRECT("'DATA - økonomi'!AE"&amp;4+15*$A79+4*$A79+13),0)+IF(Analyse!$E$129="X",INDIRECT("'DATA - økonomi'!AE"&amp;4+15*$A79+4*$A79+14),0)</f>
        <v>0</v>
      </c>
      <c r="AF79" s="42">
        <f ca="1">IF(Analyse!$E$3="X",INDIRECT("'DATA - økonomi'!AF"&amp;4+15*$A79+4*$A79+0),0)+IF(Analyse!$E$4="X",INDIRECT("'DATA - økonomi'!AF"&amp;4+15*$A79+4*$A79+1),0)+IF(Analyse!$E$104="X",INDIRECT("'DATA - økonomi'!AF"&amp;4+15*$A79+4*$A79+2),0)+IF(Analyse!$E$105="X",INDIRECT("'DATA - økonomi'!AF"&amp;4+15*$A79+4*$A79+3),0)+IF(Analyse!$E$106="X",INDIRECT("'DATA - økonomi'!AF"&amp;4+15*$A79+4*$A79+4),0)+IF(Analyse!$E$107="X",INDIRECT("'DATA - økonomi'!AF"&amp;4+15*$A79+4*$A79+5),0)+IF(Analyse!$E$108="X",INDIRECT("'DATA - økonomi'!AF"&amp;4+15*$A79+4*$A79+6),0)+IF(Analyse!$E$109="X",INDIRECT("'DATA - økonomi'!AF"&amp;4+15*$A79+4*$A79+7),0)+IF(Analyse!$E$110="X",INDIRECT("'DATA - økonomi'!AF"&amp;4+15*$A79+4*$A79+8),0)+IF(Analyse!$E$111="X",INDIRECT("'DATA - økonomi'!AF"&amp;4+15*$A79+4*$A79+9),0)+IF(Analyse!$E$112="X",INDIRECT("'DATA - økonomi'!AF"&amp;4+15*$A79+4*$A79+10),0)+IF(Analyse!$E$115="X",INDIRECT("'DATA - økonomi'!AF"&amp;4+15*$A79+4*$A79+11),0)+IF(Analyse!$E$116="X",INDIRECT("'DATA - økonomi'!AF"&amp;4+15*$A79+4*$A79+12),0)+IF(Analyse!$E$117="X",INDIRECT("'DATA - økonomi'!AF"&amp;4+15*$A79+4*$A79+13),0)+IF(Analyse!$E$129="X",INDIRECT("'DATA - økonomi'!AF"&amp;4+15*$A79+4*$A79+14),0)</f>
        <v>0</v>
      </c>
      <c r="AG79" s="42">
        <f ca="1">IF(Analyse!$E$3="X",INDIRECT("'DATA - økonomi'!AG"&amp;4+15*$A79+4*$A79+0),0)+IF(Analyse!$E$4="X",INDIRECT("'DATA - økonomi'!AG"&amp;4+15*$A79+4*$A79+1),0)+IF(Analyse!$E$104="X",INDIRECT("'DATA - økonomi'!AG"&amp;4+15*$A79+4*$A79+2),0)+IF(Analyse!$E$105="X",INDIRECT("'DATA - økonomi'!AG"&amp;4+15*$A79+4*$A79+3),0)+IF(Analyse!$E$106="X",INDIRECT("'DATA - økonomi'!AG"&amp;4+15*$A79+4*$A79+4),0)+IF(Analyse!$E$107="X",INDIRECT("'DATA - økonomi'!AG"&amp;4+15*$A79+4*$A79+5),0)+IF(Analyse!$E$108="X",INDIRECT("'DATA - økonomi'!AG"&amp;4+15*$A79+4*$A79+6),0)+IF(Analyse!$E$109="X",INDIRECT("'DATA - økonomi'!AG"&amp;4+15*$A79+4*$A79+7),0)+IF(Analyse!$E$110="X",INDIRECT("'DATA - økonomi'!AG"&amp;4+15*$A79+4*$A79+8),0)+IF(Analyse!$E$111="X",INDIRECT("'DATA - økonomi'!AG"&amp;4+15*$A79+4*$A79+9),0)+IF(Analyse!$E$112="X",INDIRECT("'DATA - økonomi'!AG"&amp;4+15*$A79+4*$A79+10),0)+IF(Analyse!$E$115="X",INDIRECT("'DATA - økonomi'!AG"&amp;4+15*$A79+4*$A79+11),0)+IF(Analyse!$E$116="X",INDIRECT("'DATA - økonomi'!AG"&amp;4+15*$A79+4*$A79+12),0)+IF(Analyse!$E$117="X",INDIRECT("'DATA - økonomi'!AG"&amp;4+15*$A79+4*$A79+13),0)+IF(Analyse!$E$129="X",INDIRECT("'DATA - økonomi'!AG"&amp;4+15*$A79+4*$A79+14),0)</f>
        <v>0</v>
      </c>
      <c r="AH79" s="42">
        <f ca="1">IF(Analyse!$E$3="X",INDIRECT("'DATA - økonomi'!AH"&amp;4+15*$A79+4*$A79+0),0)+IF(Analyse!$E$4="X",INDIRECT("'DATA - økonomi'!AH"&amp;4+15*$A79+4*$A79+1),0)+IF(Analyse!$E$104="X",INDIRECT("'DATA - økonomi'!AH"&amp;4+15*$A79+4*$A79+2),0)+IF(Analyse!$E$105="X",INDIRECT("'DATA - økonomi'!AH"&amp;4+15*$A79+4*$A79+3),0)+IF(Analyse!$E$106="X",INDIRECT("'DATA - økonomi'!AH"&amp;4+15*$A79+4*$A79+4),0)+IF(Analyse!$E$107="X",INDIRECT("'DATA - økonomi'!AH"&amp;4+15*$A79+4*$A79+5),0)+IF(Analyse!$E$108="X",INDIRECT("'DATA - økonomi'!AH"&amp;4+15*$A79+4*$A79+6),0)+IF(Analyse!$E$109="X",INDIRECT("'DATA - økonomi'!AH"&amp;4+15*$A79+4*$A79+7),0)+IF(Analyse!$E$110="X",INDIRECT("'DATA - økonomi'!AH"&amp;4+15*$A79+4*$A79+8),0)+IF(Analyse!$E$111="X",INDIRECT("'DATA - økonomi'!AH"&amp;4+15*$A79+4*$A79+9),0)+IF(Analyse!$E$112="X",INDIRECT("'DATA - økonomi'!AH"&amp;4+15*$A79+4*$A79+10),0)+IF(Analyse!$E$115="X",INDIRECT("'DATA - økonomi'!AH"&amp;4+15*$A79+4*$A79+11),0)+IF(Analyse!$E$116="X",INDIRECT("'DATA - økonomi'!AH"&amp;4+15*$A79+4*$A79+12),0)+IF(Analyse!$E$117="X",INDIRECT("'DATA - økonomi'!AH"&amp;4+15*$A79+4*$A79+13),0)+IF(Analyse!$E$129="X",INDIRECT("'DATA - økonomi'!AH"&amp;4+15*$A79+4*$A79+14),0)</f>
        <v>0</v>
      </c>
      <c r="AI79" s="42">
        <f ca="1">IF(Analyse!$E$3="X",INDIRECT("'DATA - økonomi'!AI"&amp;4+15*$A79+4*$A79+0),0)+IF(Analyse!$E$4="X",INDIRECT("'DATA - økonomi'!AI"&amp;4+15*$A79+4*$A79+1),0)+IF(Analyse!$E$104="X",INDIRECT("'DATA - økonomi'!AI"&amp;4+15*$A79+4*$A79+2),0)+IF(Analyse!$E$105="X",INDIRECT("'DATA - økonomi'!AI"&amp;4+15*$A79+4*$A79+3),0)+IF(Analyse!$E$106="X",INDIRECT("'DATA - økonomi'!AI"&amp;4+15*$A79+4*$A79+4),0)+IF(Analyse!$E$107="X",INDIRECT("'DATA - økonomi'!AI"&amp;4+15*$A79+4*$A79+5),0)+IF(Analyse!$E$108="X",INDIRECT("'DATA - økonomi'!AI"&amp;4+15*$A79+4*$A79+6),0)+IF(Analyse!$E$109="X",INDIRECT("'DATA - økonomi'!AI"&amp;4+15*$A79+4*$A79+7),0)+IF(Analyse!$E$110="X",INDIRECT("'DATA - økonomi'!AI"&amp;4+15*$A79+4*$A79+8),0)+IF(Analyse!$E$111="X",INDIRECT("'DATA - økonomi'!AI"&amp;4+15*$A79+4*$A79+9),0)+IF(Analyse!$E$112="X",INDIRECT("'DATA - økonomi'!AI"&amp;4+15*$A79+4*$A79+10),0)+IF(Analyse!$E$115="X",INDIRECT("'DATA - økonomi'!AI"&amp;4+15*$A79+4*$A79+11),0)+IF(Analyse!$E$116="X",INDIRECT("'DATA - økonomi'!AI"&amp;4+15*$A79+4*$A79+12),0)+IF(Analyse!$E$117="X",INDIRECT("'DATA - økonomi'!AI"&amp;4+15*$A79+4*$A79+13),0)+IF(Analyse!$E$129="X",INDIRECT("'DATA - økonomi'!AI"&amp;4+15*$A79+4*$A79+14),0)</f>
        <v>0</v>
      </c>
      <c r="AJ79" s="42">
        <f ca="1">IF(Analyse!$E$3="X",INDIRECT("'DATA - økonomi'!AJ"&amp;4+15*$A79+4*$A79+0),0)+IF(Analyse!$E$4="X",INDIRECT("'DATA - økonomi'!AJ"&amp;4+15*$A79+4*$A79+1),0)+IF(Analyse!$E$104="X",INDIRECT("'DATA - økonomi'!AJ"&amp;4+15*$A79+4*$A79+2),0)+IF(Analyse!$E$105="X",INDIRECT("'DATA - økonomi'!AJ"&amp;4+15*$A79+4*$A79+3),0)+IF(Analyse!$E$106="X",INDIRECT("'DATA - økonomi'!AJ"&amp;4+15*$A79+4*$A79+4),0)+IF(Analyse!$E$107="X",INDIRECT("'DATA - økonomi'!AJ"&amp;4+15*$A79+4*$A79+5),0)+IF(Analyse!$E$108="X",INDIRECT("'DATA - økonomi'!AJ"&amp;4+15*$A79+4*$A79+6),0)+IF(Analyse!$E$109="X",INDIRECT("'DATA - økonomi'!AJ"&amp;4+15*$A79+4*$A79+7),0)+IF(Analyse!$E$110="X",INDIRECT("'DATA - økonomi'!AJ"&amp;4+15*$A79+4*$A79+8),0)+IF(Analyse!$E$111="X",INDIRECT("'DATA - økonomi'!AJ"&amp;4+15*$A79+4*$A79+9),0)+IF(Analyse!$E$112="X",INDIRECT("'DATA - økonomi'!AJ"&amp;4+15*$A79+4*$A79+10),0)+IF(Analyse!$E$115="X",INDIRECT("'DATA - økonomi'!AJ"&amp;4+15*$A79+4*$A79+11),0)+IF(Analyse!$E$116="X",INDIRECT("'DATA - økonomi'!AJ"&amp;4+15*$A79+4*$A79+12),0)+IF(Analyse!$E$117="X",INDIRECT("'DATA - økonomi'!AJ"&amp;4+15*$A79+4*$A79+13),0)+IF(Analyse!$E$129="X",INDIRECT("'DATA - økonomi'!AJ"&amp;4+15*$A79+4*$A79+14),0)</f>
        <v>0</v>
      </c>
      <c r="AK79" s="42">
        <f ca="1">IF(Analyse!$E$3="X",INDIRECT("'DATA - økonomi'!AK"&amp;4+15*$A79+4*$A79+0),0)+IF(Analyse!$E$4="X",INDIRECT("'DATA - økonomi'!AK"&amp;4+15*$A79+4*$A79+1),0)+IF(Analyse!$E$104="X",INDIRECT("'DATA - økonomi'!AK"&amp;4+15*$A79+4*$A79+2),0)+IF(Analyse!$E$105="X",INDIRECT("'DATA - økonomi'!AK"&amp;4+15*$A79+4*$A79+3),0)+IF(Analyse!$E$106="X",INDIRECT("'DATA - økonomi'!AK"&amp;4+15*$A79+4*$A79+4),0)+IF(Analyse!$E$107="X",INDIRECT("'DATA - økonomi'!AK"&amp;4+15*$A79+4*$A79+5),0)+IF(Analyse!$E$108="X",INDIRECT("'DATA - økonomi'!AK"&amp;4+15*$A79+4*$A79+6),0)+IF(Analyse!$E$109="X",INDIRECT("'DATA - økonomi'!AK"&amp;4+15*$A79+4*$A79+7),0)+IF(Analyse!$E$110="X",INDIRECT("'DATA - økonomi'!AK"&amp;4+15*$A79+4*$A79+8),0)+IF(Analyse!$E$111="X",INDIRECT("'DATA - økonomi'!AK"&amp;4+15*$A79+4*$A79+9),0)+IF(Analyse!$E$112="X",INDIRECT("'DATA - økonomi'!AK"&amp;4+15*$A79+4*$A79+10),0)+IF(Analyse!$E$115="X",INDIRECT("'DATA - økonomi'!AK"&amp;4+15*$A79+4*$A79+11),0)+IF(Analyse!$E$116="X",INDIRECT("'DATA - økonomi'!AK"&amp;4+15*$A79+4*$A79+12),0)+IF(Analyse!$E$117="X",INDIRECT("'DATA - økonomi'!AK"&amp;4+15*$A79+4*$A79+13),0)+IF(Analyse!$E$129="X",INDIRECT("'DATA - økonomi'!AK"&amp;4+15*$A79+4*$A79+14),0)</f>
        <v>0</v>
      </c>
      <c r="AL79" s="42">
        <f ca="1">IF(Analyse!$E$3="X",INDIRECT("'DATA - økonomi'!AL"&amp;4+15*$A79+4*$A79+0),0)+IF(Analyse!$E$4="X",INDIRECT("'DATA - økonomi'!AL"&amp;4+15*$A79+4*$A79+1),0)+IF(Analyse!$E$104="X",INDIRECT("'DATA - økonomi'!AL"&amp;4+15*$A79+4*$A79+2),0)+IF(Analyse!$E$105="X",INDIRECT("'DATA - økonomi'!AL"&amp;4+15*$A79+4*$A79+3),0)+IF(Analyse!$E$106="X",INDIRECT("'DATA - økonomi'!AL"&amp;4+15*$A79+4*$A79+4),0)+IF(Analyse!$E$107="X",INDIRECT("'DATA - økonomi'!AL"&amp;4+15*$A79+4*$A79+5),0)+IF(Analyse!$E$108="X",INDIRECT("'DATA - økonomi'!AL"&amp;4+15*$A79+4*$A79+6),0)+IF(Analyse!$E$109="X",INDIRECT("'DATA - økonomi'!AL"&amp;4+15*$A79+4*$A79+7),0)+IF(Analyse!$E$110="X",INDIRECT("'DATA - økonomi'!AL"&amp;4+15*$A79+4*$A79+8),0)+IF(Analyse!$E$111="X",INDIRECT("'DATA - økonomi'!AL"&amp;4+15*$A79+4*$A79+9),0)+IF(Analyse!$E$112="X",INDIRECT("'DATA - økonomi'!AL"&amp;4+15*$A79+4*$A79+10),0)+IF(Analyse!$E$115="X",INDIRECT("'DATA - økonomi'!AL"&amp;4+15*$A79+4*$A79+11),0)+IF(Analyse!$E$116="X",INDIRECT("'DATA - økonomi'!AL"&amp;4+15*$A79+4*$A79+12),0)+IF(Analyse!$E$117="X",INDIRECT("'DATA - økonomi'!AL"&amp;4+15*$A79+4*$A79+13),0)+IF(Analyse!$E$129="X",INDIRECT("'DATA - økonomi'!AL"&amp;4+15*$A79+4*$A79+14),0)</f>
        <v>0</v>
      </c>
      <c r="AM79" s="36"/>
      <c r="AN79" s="41" t="s">
        <v>87</v>
      </c>
      <c r="AO79" s="42">
        <f t="shared" ca="1" si="20"/>
        <v>35495.434000000001</v>
      </c>
      <c r="AP79" s="42">
        <f t="shared" ca="1" si="21"/>
        <v>35196.480000000003</v>
      </c>
      <c r="AQ79" s="42">
        <f t="shared" ca="1" si="22"/>
        <v>35495.434000000001</v>
      </c>
      <c r="AR79" s="42">
        <f t="shared" ca="1" si="23"/>
        <v>35196.480000000003</v>
      </c>
      <c r="AS79" s="42">
        <f t="shared" ca="1" si="24"/>
        <v>35386.764000000003</v>
      </c>
      <c r="AT79" s="42">
        <f t="shared" ca="1" si="25"/>
        <v>35569.637999999999</v>
      </c>
      <c r="AU79" s="42">
        <f t="shared" ca="1" si="26"/>
        <v>36059.397000000004</v>
      </c>
      <c r="AV79" s="42">
        <f t="shared" ca="1" si="27"/>
        <v>36389.01</v>
      </c>
      <c r="AW79" s="42">
        <f t="shared" ca="1" si="28"/>
        <v>36750.581999999995</v>
      </c>
      <c r="AX79" s="42">
        <f t="shared" ca="1" si="29"/>
        <v>36854.663999999997</v>
      </c>
      <c r="AY79" s="36"/>
    </row>
    <row r="80" spans="1:51" x14ac:dyDescent="0.25">
      <c r="A80" s="38">
        <v>76</v>
      </c>
      <c r="B80" s="41" t="s">
        <v>88</v>
      </c>
      <c r="C80" s="42">
        <f ca="1">IF(Analyse!$E$3="X",INDIRECT("'DATA - økonomi'!C"&amp;4+15*$A80+4*$A80+0),0)+IF(Analyse!$E$4="X",INDIRECT("'DATA - økonomi'!C"&amp;4+15*$A80+4*$A80+1),0)+IF(Analyse!$E$104="X",INDIRECT("'DATA - økonomi'!C"&amp;4+15*$A80+4*$A80+2),0)+IF(Analyse!$E$105="X",INDIRECT("'DATA - økonomi'!C"&amp;4+15*$A80+4*$A80+3),0)+IF(Analyse!$E$106="X",INDIRECT("'DATA - økonomi'!C"&amp;4+15*$A80+4*$A80+4),0)+IF(Analyse!$E$107="X",INDIRECT("'DATA - økonomi'!C"&amp;4+15*$A80+4*$A80+5),0)+IF(Analyse!$E$108="X",INDIRECT("'DATA - økonomi'!C"&amp;4+15*$A80+4*$A80+6),0)+IF(Analyse!$E$109="X",INDIRECT("'DATA - økonomi'!C"&amp;4+15*$A80+4*$A80+7),0)+IF(Analyse!$E$110="X",INDIRECT("'DATA - økonomi'!C"&amp;4+15*$A80+4*$A80+8),0)+IF(Analyse!$E$111="X",INDIRECT("'DATA - økonomi'!C"&amp;4+15*$A80+4*$A80+9),0)+IF(Analyse!$E$112="X",INDIRECT("'DATA - økonomi'!C"&amp;4+15*$A80+4*$A80+10),0)+IF(Analyse!$E$115="X",INDIRECT("'DATA - økonomi'!C"&amp;4+15*$A80+4*$A80+11),0)+IF(Analyse!$E$116="X",INDIRECT("'DATA - økonomi'!C"&amp;4+15*$A80+4*$A80+12),0)+IF(Analyse!$E$117="X",INDIRECT("'DATA - økonomi'!C"&amp;4+15*$A80+4*$A80+13),0)+IF(Analyse!$E$129="X",INDIRECT("'DATA - økonomi'!C"&amp;4+15*$A80+4*$A80+14),0)</f>
        <v>0</v>
      </c>
      <c r="D80" s="42">
        <f ca="1">IF(Analyse!$E$3="X",INDIRECT("'DATA - økonomi'!D"&amp;4+15*$A80+4*$A80+0),0)+IF(Analyse!$E$4="X",INDIRECT("'DATA - økonomi'!D"&amp;4+15*$A80+4*$A80+1),0)+IF(Analyse!$E$104="X",INDIRECT("'DATA - økonomi'!D"&amp;4+15*$A80+4*$A80+2),0)+IF(Analyse!$E$105="X",INDIRECT("'DATA - økonomi'!D"&amp;4+15*$A80+4*$A80+3),0)+IF(Analyse!$E$106="X",INDIRECT("'DATA - økonomi'!D"&amp;4+15*$A80+4*$A80+4),0)+IF(Analyse!$E$107="X",INDIRECT("'DATA - økonomi'!D"&amp;4+15*$A80+4*$A80+5),0)+IF(Analyse!$E$108="X",INDIRECT("'DATA - økonomi'!D"&amp;4+15*$A80+4*$A80+6),0)+IF(Analyse!$E$109="X",INDIRECT("'DATA - økonomi'!D"&amp;4+15*$A80+4*$A80+7),0)+IF(Analyse!$E$110="X",INDIRECT("'DATA - økonomi'!D"&amp;4+15*$A80+4*$A80+8),0)+IF(Analyse!$E$111="X",INDIRECT("'DATA - økonomi'!D"&amp;4+15*$A80+4*$A80+9),0)+IF(Analyse!$E$112="X",INDIRECT("'DATA - økonomi'!D"&amp;4+15*$A80+4*$A80+10),0)+IF(Analyse!$E$115="X",INDIRECT("'DATA - økonomi'!D"&amp;4+15*$A80+4*$A80+11),0)+IF(Analyse!$E$116="X",INDIRECT("'DATA - økonomi'!D"&amp;4+15*$A80+4*$A80+12),0)+IF(Analyse!$E$117="X",INDIRECT("'DATA - økonomi'!D"&amp;4+15*$A80+4*$A80+13),0)+IF(Analyse!$E$129="X",INDIRECT("'DATA - økonomi'!D"&amp;4+15*$A80+4*$A80+14),0)</f>
        <v>0</v>
      </c>
      <c r="E80" s="42">
        <f ca="1">IF(Analyse!$E$3="X",INDIRECT("'DATA - økonomi'!E"&amp;4+15*$A80+4*$A80+0),0)+IF(Analyse!$E$4="X",INDIRECT("'DATA - økonomi'!E"&amp;4+15*$A80+4*$A80+1),0)+IF(Analyse!$E$104="X",INDIRECT("'DATA - økonomi'!E"&amp;4+15*$A80+4*$A80+2),0)+IF(Analyse!$E$105="X",INDIRECT("'DATA - økonomi'!E"&amp;4+15*$A80+4*$A80+3),0)+IF(Analyse!$E$106="X",INDIRECT("'DATA - økonomi'!E"&amp;4+15*$A80+4*$A80+4),0)+IF(Analyse!$E$107="X",INDIRECT("'DATA - økonomi'!E"&amp;4+15*$A80+4*$A80+5),0)+IF(Analyse!$E$108="X",INDIRECT("'DATA - økonomi'!E"&amp;4+15*$A80+4*$A80+6),0)+IF(Analyse!$E$109="X",INDIRECT("'DATA - økonomi'!E"&amp;4+15*$A80+4*$A80+7),0)+IF(Analyse!$E$110="X",INDIRECT("'DATA - økonomi'!E"&amp;4+15*$A80+4*$A80+8),0)+IF(Analyse!$E$111="X",INDIRECT("'DATA - økonomi'!E"&amp;4+15*$A80+4*$A80+9),0)+IF(Analyse!$E$112="X",INDIRECT("'DATA - økonomi'!E"&amp;4+15*$A80+4*$A80+10),0)+IF(Analyse!$E$115="X",INDIRECT("'DATA - økonomi'!E"&amp;4+15*$A80+4*$A80+11),0)+IF(Analyse!$E$116="X",INDIRECT("'DATA - økonomi'!E"&amp;4+15*$A80+4*$A80+12),0)+IF(Analyse!$E$117="X",INDIRECT("'DATA - økonomi'!E"&amp;4+15*$A80+4*$A80+13),0)+IF(Analyse!$E$129="X",INDIRECT("'DATA - økonomi'!E"&amp;4+15*$A80+4*$A80+14),0)</f>
        <v>0</v>
      </c>
      <c r="F80" s="42">
        <f ca="1">IF(Analyse!$E$3="X",INDIRECT("'DATA - økonomi'!F"&amp;4+15*$A80+4*$A80+0),0)+IF(Analyse!$E$4="X",INDIRECT("'DATA - økonomi'!F"&amp;4+15*$A80+4*$A80+1),0)+IF(Analyse!$E$104="X",INDIRECT("'DATA - økonomi'!F"&amp;4+15*$A80+4*$A80+2),0)+IF(Analyse!$E$105="X",INDIRECT("'DATA - økonomi'!F"&amp;4+15*$A80+4*$A80+3),0)+IF(Analyse!$E$106="X",INDIRECT("'DATA - økonomi'!F"&amp;4+15*$A80+4*$A80+4),0)+IF(Analyse!$E$107="X",INDIRECT("'DATA - økonomi'!F"&amp;4+15*$A80+4*$A80+5),0)+IF(Analyse!$E$108="X",INDIRECT("'DATA - økonomi'!F"&amp;4+15*$A80+4*$A80+6),0)+IF(Analyse!$E$109="X",INDIRECT("'DATA - økonomi'!F"&amp;4+15*$A80+4*$A80+7),0)+IF(Analyse!$E$110="X",INDIRECT("'DATA - økonomi'!F"&amp;4+15*$A80+4*$A80+8),0)+IF(Analyse!$E$111="X",INDIRECT("'DATA - økonomi'!F"&amp;4+15*$A80+4*$A80+9),0)+IF(Analyse!$E$112="X",INDIRECT("'DATA - økonomi'!F"&amp;4+15*$A80+4*$A80+10),0)+IF(Analyse!$E$115="X",INDIRECT("'DATA - økonomi'!F"&amp;4+15*$A80+4*$A80+11),0)+IF(Analyse!$E$116="X",INDIRECT("'DATA - økonomi'!F"&amp;4+15*$A80+4*$A80+12),0)+IF(Analyse!$E$117="X",INDIRECT("'DATA - økonomi'!F"&amp;4+15*$A80+4*$A80+13),0)+IF(Analyse!$E$129="X",INDIRECT("'DATA - økonomi'!F"&amp;4+15*$A80+4*$A80+14),0)</f>
        <v>0</v>
      </c>
      <c r="G80" s="42">
        <f ca="1">IF(Analyse!$E$3="X",INDIRECT("'DATA - økonomi'!G"&amp;4+15*$A80+4*$A80+0),0)+IF(Analyse!$E$4="X",INDIRECT("'DATA - økonomi'!G"&amp;4+15*$A80+4*$A80+1),0)+IF(Analyse!$E$104="X",INDIRECT("'DATA - økonomi'!G"&amp;4+15*$A80+4*$A80+2),0)+IF(Analyse!$E$105="X",INDIRECT("'DATA - økonomi'!G"&amp;4+15*$A80+4*$A80+3),0)+IF(Analyse!$E$106="X",INDIRECT("'DATA - økonomi'!G"&amp;4+15*$A80+4*$A80+4),0)+IF(Analyse!$E$107="X",INDIRECT("'DATA - økonomi'!G"&amp;4+15*$A80+4*$A80+5),0)+IF(Analyse!$E$108="X",INDIRECT("'DATA - økonomi'!G"&amp;4+15*$A80+4*$A80+6),0)+IF(Analyse!$E$109="X",INDIRECT("'DATA - økonomi'!G"&amp;4+15*$A80+4*$A80+7),0)+IF(Analyse!$E$110="X",INDIRECT("'DATA - økonomi'!G"&amp;4+15*$A80+4*$A80+8),0)+IF(Analyse!$E$111="X",INDIRECT("'DATA - økonomi'!G"&amp;4+15*$A80+4*$A80+9),0)+IF(Analyse!$E$112="X",INDIRECT("'DATA - økonomi'!G"&amp;4+15*$A80+4*$A80+10),0)+IF(Analyse!$E$115="X",INDIRECT("'DATA - økonomi'!G"&amp;4+15*$A80+4*$A80+11),0)+IF(Analyse!$E$116="X",INDIRECT("'DATA - økonomi'!G"&amp;4+15*$A80+4*$A80+12),0)+IF(Analyse!$E$117="X",INDIRECT("'DATA - økonomi'!G"&amp;4+15*$A80+4*$A80+13),0)+IF(Analyse!$E$129="X",INDIRECT("'DATA - økonomi'!G"&amp;4+15*$A80+4*$A80+14),0)</f>
        <v>0</v>
      </c>
      <c r="H80" s="42">
        <f ca="1">IF(Analyse!$E$3="X",INDIRECT("'DATA - økonomi'!H"&amp;4+15*$A80+4*$A80+0),0)+IF(Analyse!$E$4="X",INDIRECT("'DATA - økonomi'!H"&amp;4+15*$A80+4*$A80+1),0)+IF(Analyse!$E$104="X",INDIRECT("'DATA - økonomi'!H"&amp;4+15*$A80+4*$A80+2),0)+IF(Analyse!$E$105="X",INDIRECT("'DATA - økonomi'!H"&amp;4+15*$A80+4*$A80+3),0)+IF(Analyse!$E$106="X",INDIRECT("'DATA - økonomi'!H"&amp;4+15*$A80+4*$A80+4),0)+IF(Analyse!$E$107="X",INDIRECT("'DATA - økonomi'!H"&amp;4+15*$A80+4*$A80+5),0)+IF(Analyse!$E$108="X",INDIRECT("'DATA - økonomi'!H"&amp;4+15*$A80+4*$A80+6),0)+IF(Analyse!$E$109="X",INDIRECT("'DATA - økonomi'!H"&amp;4+15*$A80+4*$A80+7),0)+IF(Analyse!$E$110="X",INDIRECT("'DATA - økonomi'!H"&amp;4+15*$A80+4*$A80+8),0)+IF(Analyse!$E$111="X",INDIRECT("'DATA - økonomi'!H"&amp;4+15*$A80+4*$A80+9),0)+IF(Analyse!$E$112="X",INDIRECT("'DATA - økonomi'!H"&amp;4+15*$A80+4*$A80+10),0)+IF(Analyse!$E$115="X",INDIRECT("'DATA - økonomi'!H"&amp;4+15*$A80+4*$A80+11),0)+IF(Analyse!$E$116="X",INDIRECT("'DATA - økonomi'!H"&amp;4+15*$A80+4*$A80+12),0)+IF(Analyse!$E$117="X",INDIRECT("'DATA - økonomi'!H"&amp;4+15*$A80+4*$A80+13),0)+IF(Analyse!$E$129="X",INDIRECT("'DATA - økonomi'!H"&amp;4+15*$A80+4*$A80+14),0)</f>
        <v>0</v>
      </c>
      <c r="I80" s="42">
        <f ca="1">IF(Analyse!$E$3="X",INDIRECT("'DATA - økonomi'!I"&amp;4+15*$A80+4*$A80+0),0)+IF(Analyse!$E$4="X",INDIRECT("'DATA - økonomi'!I"&amp;4+15*$A80+4*$A80+1),0)+IF(Analyse!$E$104="X",INDIRECT("'DATA - økonomi'!I"&amp;4+15*$A80+4*$A80+2),0)+IF(Analyse!$E$105="X",INDIRECT("'DATA - økonomi'!I"&amp;4+15*$A80+4*$A80+3),0)+IF(Analyse!$E$106="X",INDIRECT("'DATA - økonomi'!I"&amp;4+15*$A80+4*$A80+4),0)+IF(Analyse!$E$107="X",INDIRECT("'DATA - økonomi'!I"&amp;4+15*$A80+4*$A80+5),0)+IF(Analyse!$E$108="X",INDIRECT("'DATA - økonomi'!I"&amp;4+15*$A80+4*$A80+6),0)+IF(Analyse!$E$109="X",INDIRECT("'DATA - økonomi'!I"&amp;4+15*$A80+4*$A80+7),0)+IF(Analyse!$E$110="X",INDIRECT("'DATA - økonomi'!I"&amp;4+15*$A80+4*$A80+8),0)+IF(Analyse!$E$111="X",INDIRECT("'DATA - økonomi'!I"&amp;4+15*$A80+4*$A80+9),0)+IF(Analyse!$E$112="X",INDIRECT("'DATA - økonomi'!I"&amp;4+15*$A80+4*$A80+10),0)+IF(Analyse!$E$115="X",INDIRECT("'DATA - økonomi'!I"&amp;4+15*$A80+4*$A80+11),0)+IF(Analyse!$E$116="X",INDIRECT("'DATA - økonomi'!I"&amp;4+15*$A80+4*$A80+12),0)+IF(Analyse!$E$117="X",INDIRECT("'DATA - økonomi'!I"&amp;4+15*$A80+4*$A80+13),0)+IF(Analyse!$E$129="X",INDIRECT("'DATA - økonomi'!I"&amp;4+15*$A80+4*$A80+14),0)</f>
        <v>0</v>
      </c>
      <c r="J80" s="42">
        <f ca="1">IF(Analyse!$E$3="X",INDIRECT("'DATA - økonomi'!J"&amp;4+15*$A80+4*$A80+0),0)+IF(Analyse!$E$4="X",INDIRECT("'DATA - økonomi'!J"&amp;4+15*$A80+4*$A80+1),0)+IF(Analyse!$E$104="X",INDIRECT("'DATA - økonomi'!J"&amp;4+15*$A80+4*$A80+2),0)+IF(Analyse!$E$105="X",INDIRECT("'DATA - økonomi'!J"&amp;4+15*$A80+4*$A80+3),0)+IF(Analyse!$E$106="X",INDIRECT("'DATA - økonomi'!J"&amp;4+15*$A80+4*$A80+4),0)+IF(Analyse!$E$107="X",INDIRECT("'DATA - økonomi'!J"&amp;4+15*$A80+4*$A80+5),0)+IF(Analyse!$E$108="X",INDIRECT("'DATA - økonomi'!J"&amp;4+15*$A80+4*$A80+6),0)+IF(Analyse!$E$109="X",INDIRECT("'DATA - økonomi'!J"&amp;4+15*$A80+4*$A80+7),0)+IF(Analyse!$E$110="X",INDIRECT("'DATA - økonomi'!J"&amp;4+15*$A80+4*$A80+8),0)+IF(Analyse!$E$111="X",INDIRECT("'DATA - økonomi'!J"&amp;4+15*$A80+4*$A80+9),0)+IF(Analyse!$E$112="X",INDIRECT("'DATA - økonomi'!J"&amp;4+15*$A80+4*$A80+10),0)+IF(Analyse!$E$115="X",INDIRECT("'DATA - økonomi'!J"&amp;4+15*$A80+4*$A80+11),0)+IF(Analyse!$E$116="X",INDIRECT("'DATA - økonomi'!J"&amp;4+15*$A80+4*$A80+12),0)+IF(Analyse!$E$117="X",INDIRECT("'DATA - økonomi'!J"&amp;4+15*$A80+4*$A80+13),0)+IF(Analyse!$E$129="X",INDIRECT("'DATA - økonomi'!J"&amp;4+15*$A80+4*$A80+14),0)</f>
        <v>0</v>
      </c>
      <c r="K80" s="42">
        <f ca="1">IF(Analyse!$E$3="X",INDIRECT("'DATA - økonomi'!K"&amp;4+15*$A80+4*$A80+0),0)+IF(Analyse!$E$4="X",INDIRECT("'DATA - økonomi'!K"&amp;4+15*$A80+4*$A80+1),0)+IF(Analyse!$E$104="X",INDIRECT("'DATA - økonomi'!K"&amp;4+15*$A80+4*$A80+2),0)+IF(Analyse!$E$105="X",INDIRECT("'DATA - økonomi'!K"&amp;4+15*$A80+4*$A80+3),0)+IF(Analyse!$E$106="X",INDIRECT("'DATA - økonomi'!K"&amp;4+15*$A80+4*$A80+4),0)+IF(Analyse!$E$107="X",INDIRECT("'DATA - økonomi'!K"&amp;4+15*$A80+4*$A80+5),0)+IF(Analyse!$E$108="X",INDIRECT("'DATA - økonomi'!K"&amp;4+15*$A80+4*$A80+6),0)+IF(Analyse!$E$109="X",INDIRECT("'DATA - økonomi'!K"&amp;4+15*$A80+4*$A80+7),0)+IF(Analyse!$E$110="X",INDIRECT("'DATA - økonomi'!K"&amp;4+15*$A80+4*$A80+8),0)+IF(Analyse!$E$111="X",INDIRECT("'DATA - økonomi'!K"&amp;4+15*$A80+4*$A80+9),0)+IF(Analyse!$E$112="X",INDIRECT("'DATA - økonomi'!K"&amp;4+15*$A80+4*$A80+10),0)+IF(Analyse!$E$115="X",INDIRECT("'DATA - økonomi'!K"&amp;4+15*$A80+4*$A80+11),0)+IF(Analyse!$E$116="X",INDIRECT("'DATA - økonomi'!K"&amp;4+15*$A80+4*$A80+12),0)+IF(Analyse!$E$117="X",INDIRECT("'DATA - økonomi'!K"&amp;4+15*$A80+4*$A80+13),0)+IF(Analyse!$E$129="X",INDIRECT("'DATA - økonomi'!K"&amp;4+15*$A80+4*$A80+14),0)</f>
        <v>0</v>
      </c>
      <c r="L80" s="42">
        <f ca="1">IF(Analyse!$E$3="X",INDIRECT("'DATA - økonomi'!L"&amp;4+15*$A80+4*$A80+0),0)+IF(Analyse!$E$4="X",INDIRECT("'DATA - økonomi'!L"&amp;4+15*$A80+4*$A80+1),0)+IF(Analyse!$E$104="X",INDIRECT("'DATA - økonomi'!L"&amp;4+15*$A80+4*$A80+2),0)+IF(Analyse!$E$105="X",INDIRECT("'DATA - økonomi'!L"&amp;4+15*$A80+4*$A80+3),0)+IF(Analyse!$E$106="X",INDIRECT("'DATA - økonomi'!L"&amp;4+15*$A80+4*$A80+4),0)+IF(Analyse!$E$107="X",INDIRECT("'DATA - økonomi'!L"&amp;4+15*$A80+4*$A80+5),0)+IF(Analyse!$E$108="X",INDIRECT("'DATA - økonomi'!L"&amp;4+15*$A80+4*$A80+6),0)+IF(Analyse!$E$109="X",INDIRECT("'DATA - økonomi'!L"&amp;4+15*$A80+4*$A80+7),0)+IF(Analyse!$E$110="X",INDIRECT("'DATA - økonomi'!L"&amp;4+15*$A80+4*$A80+8),0)+IF(Analyse!$E$111="X",INDIRECT("'DATA - økonomi'!L"&amp;4+15*$A80+4*$A80+9),0)+IF(Analyse!$E$112="X",INDIRECT("'DATA - økonomi'!L"&amp;4+15*$A80+4*$A80+10),0)+IF(Analyse!$E$115="X",INDIRECT("'DATA - økonomi'!L"&amp;4+15*$A80+4*$A80+11),0)+IF(Analyse!$E$116="X",INDIRECT("'DATA - økonomi'!L"&amp;4+15*$A80+4*$A80+12),0)+IF(Analyse!$E$117="X",INDIRECT("'DATA - økonomi'!L"&amp;4+15*$A80+4*$A80+13),0)+IF(Analyse!$E$129="X",INDIRECT("'DATA - økonomi'!L"&amp;4+15*$A80+4*$A80+14),0)</f>
        <v>0</v>
      </c>
      <c r="M80" s="42">
        <f ca="1">IF(Analyse!$E$3="X",INDIRECT("'DATA - økonomi'!M"&amp;4+15*$A80+4*$A80+0),0)+IF(Analyse!$E$4="X",INDIRECT("'DATA - økonomi'!M"&amp;4+15*$A80+4*$A80+1),0)+IF(Analyse!$E$104="X",INDIRECT("'DATA - økonomi'!M"&amp;4+15*$A80+4*$A80+2),0)+IF(Analyse!$E$105="X",INDIRECT("'DATA - økonomi'!M"&amp;4+15*$A80+4*$A80+3),0)+IF(Analyse!$E$106="X",INDIRECT("'DATA - økonomi'!M"&amp;4+15*$A80+4*$A80+4),0)+IF(Analyse!$E$107="X",INDIRECT("'DATA - økonomi'!M"&amp;4+15*$A80+4*$A80+5),0)+IF(Analyse!$E$108="X",INDIRECT("'DATA - økonomi'!M"&amp;4+15*$A80+4*$A80+6),0)+IF(Analyse!$E$109="X",INDIRECT("'DATA - økonomi'!M"&amp;4+15*$A80+4*$A80+7),0)+IF(Analyse!$E$110="X",INDIRECT("'DATA - økonomi'!M"&amp;4+15*$A80+4*$A80+8),0)+IF(Analyse!$E$111="X",INDIRECT("'DATA - økonomi'!M"&amp;4+15*$A80+4*$A80+9),0)+IF(Analyse!$E$112="X",INDIRECT("'DATA - økonomi'!M"&amp;4+15*$A80+4*$A80+10),0)+IF(Analyse!$E$115="X",INDIRECT("'DATA - økonomi'!M"&amp;4+15*$A80+4*$A80+11),0)+IF(Analyse!$E$116="X",INDIRECT("'DATA - økonomi'!M"&amp;4+15*$A80+4*$A80+12),0)+IF(Analyse!$E$117="X",INDIRECT("'DATA - økonomi'!M"&amp;4+15*$A80+4*$A80+13),0)+IF(Analyse!$E$129="X",INDIRECT("'DATA - økonomi'!M"&amp;4+15*$A80+4*$A80+14),0)</f>
        <v>0</v>
      </c>
      <c r="N80" s="38"/>
      <c r="O80" s="41" t="s">
        <v>88</v>
      </c>
      <c r="P80" s="42">
        <f ca="1">IF(Analyse!$E$3="X",INDIRECT("'DATA - økonomi'!P"&amp;4+15*$A80+4*$A80+0),0)+IF(Analyse!$E$4="X",INDIRECT("'DATA - økonomi'!P"&amp;4+15*$A80+4*$A80+1),0)+IF(Analyse!$E$104="X",INDIRECT("'DATA - økonomi'!P"&amp;4+15*$A80+4*$A80+2),0)+IF(Analyse!$E$105="X",INDIRECT("'DATA - økonomi'!P"&amp;4+15*$A80+4*$A80+3),0)+IF(Analyse!$E$106="X",INDIRECT("'DATA - økonomi'!P"&amp;4+15*$A80+4*$A80+4),0)+IF(Analyse!$E$107="X",INDIRECT("'DATA - økonomi'!P"&amp;4+15*$A80+4*$A80+5),0)+IF(Analyse!$E$108="X",INDIRECT("'DATA - økonomi'!P"&amp;4+15*$A80+4*$A80+6),0)+IF(Analyse!$E$109="X",INDIRECT("'DATA - økonomi'!P"&amp;4+15*$A80+4*$A80+7),0)+IF(Analyse!$E$110="X",INDIRECT("'DATA - økonomi'!P"&amp;4+15*$A80+4*$A80+8),0)+IF(Analyse!$E$111="X",INDIRECT("'DATA - økonomi'!P"&amp;4+15*$A80+4*$A80+9),0)+IF(Analyse!$E$112="X",INDIRECT("'DATA - økonomi'!P"&amp;4+15*$A80+4*$A80+10),0)+IF(Analyse!$E$115="X",INDIRECT("'DATA - økonomi'!P"&amp;4+15*$A80+4*$A80+11),0)+IF(Analyse!$E$116="X",INDIRECT("'DATA - økonomi'!P"&amp;4+15*$A80+4*$A80+12),0)+IF(Analyse!$E$117="X",INDIRECT("'DATA - økonomi'!P"&amp;4+15*$A80+4*$A80+13),0)+IF(Analyse!$E$129="X",INDIRECT("'DATA - økonomi'!P"&amp;4+15*$A80+4*$A80+14),0)</f>
        <v>0</v>
      </c>
      <c r="Q80" s="42">
        <f ca="1">IF(Analyse!$E$3="X",INDIRECT("'DATA - økonomi'!Q"&amp;4+15*$A80+4*$A80+0),0)+IF(Analyse!$E$4="X",INDIRECT("'DATA - økonomi'!Q"&amp;4+15*$A80+4*$A80+1),0)+IF(Analyse!$E$104="X",INDIRECT("'DATA - økonomi'!Q"&amp;4+15*$A80+4*$A80+2),0)+IF(Analyse!$E$105="X",INDIRECT("'DATA - økonomi'!Q"&amp;4+15*$A80+4*$A80+3),0)+IF(Analyse!$E$106="X",INDIRECT("'DATA - økonomi'!Q"&amp;4+15*$A80+4*$A80+4),0)+IF(Analyse!$E$107="X",INDIRECT("'DATA - økonomi'!Q"&amp;4+15*$A80+4*$A80+5),0)+IF(Analyse!$E$108="X",INDIRECT("'DATA - økonomi'!Q"&amp;4+15*$A80+4*$A80+6),0)+IF(Analyse!$E$109="X",INDIRECT("'DATA - økonomi'!Q"&amp;4+15*$A80+4*$A80+7),0)+IF(Analyse!$E$110="X",INDIRECT("'DATA - økonomi'!Q"&amp;4+15*$A80+4*$A80+8),0)+IF(Analyse!$E$111="X",INDIRECT("'DATA - økonomi'!Q"&amp;4+15*$A80+4*$A80+9),0)+IF(Analyse!$E$112="X",INDIRECT("'DATA - økonomi'!Q"&amp;4+15*$A80+4*$A80+10),0)+IF(Analyse!$E$115="X",INDIRECT("'DATA - økonomi'!Q"&amp;4+15*$A80+4*$A80+11),0)+IF(Analyse!$E$116="X",INDIRECT("'DATA - økonomi'!Q"&amp;4+15*$A80+4*$A80+12),0)+IF(Analyse!$E$117="X",INDIRECT("'DATA - økonomi'!Q"&amp;4+15*$A80+4*$A80+13),0)+IF(Analyse!$E$129="X",INDIRECT("'DATA - økonomi'!Q"&amp;4+15*$A80+4*$A80+14),0)</f>
        <v>0</v>
      </c>
      <c r="R80" s="42">
        <f ca="1">IF(Analyse!$E$3="X",INDIRECT("'DATA - økonomi'!R"&amp;4+15*$A80+4*$A80+0),0)+IF(Analyse!$E$4="X",INDIRECT("'DATA - økonomi'!R"&amp;4+15*$A80+4*$A80+1),0)+IF(Analyse!$E$104="X",INDIRECT("'DATA - økonomi'!R"&amp;4+15*$A80+4*$A80+2),0)+IF(Analyse!$E$105="X",INDIRECT("'DATA - økonomi'!R"&amp;4+15*$A80+4*$A80+3),0)+IF(Analyse!$E$106="X",INDIRECT("'DATA - økonomi'!R"&amp;4+15*$A80+4*$A80+4),0)+IF(Analyse!$E$107="X",INDIRECT("'DATA - økonomi'!R"&amp;4+15*$A80+4*$A80+5),0)+IF(Analyse!$E$108="X",INDIRECT("'DATA - økonomi'!R"&amp;4+15*$A80+4*$A80+6),0)+IF(Analyse!$E$109="X",INDIRECT("'DATA - økonomi'!R"&amp;4+15*$A80+4*$A80+7),0)+IF(Analyse!$E$110="X",INDIRECT("'DATA - økonomi'!R"&amp;4+15*$A80+4*$A80+8),0)+IF(Analyse!$E$111="X",INDIRECT("'DATA - økonomi'!R"&amp;4+15*$A80+4*$A80+9),0)+IF(Analyse!$E$112="X",INDIRECT("'DATA - økonomi'!R"&amp;4+15*$A80+4*$A80+10),0)+IF(Analyse!$E$115="X",INDIRECT("'DATA - økonomi'!R"&amp;4+15*$A80+4*$A80+11),0)+IF(Analyse!$E$116="X",INDIRECT("'DATA - økonomi'!R"&amp;4+15*$A80+4*$A80+12),0)+IF(Analyse!$E$117="X",INDIRECT("'DATA - økonomi'!R"&amp;4+15*$A80+4*$A80+13),0)+IF(Analyse!$E$129="X",INDIRECT("'DATA - økonomi'!R"&amp;4+15*$A80+4*$A80+14),0)</f>
        <v>0</v>
      </c>
      <c r="S80" s="42">
        <f ca="1">IF(Analyse!$E$3="X",INDIRECT("'DATA - økonomi'!S"&amp;4+15*$A80+4*$A80+0),0)+IF(Analyse!$E$4="X",INDIRECT("'DATA - økonomi'!S"&amp;4+15*$A80+4*$A80+1),0)+IF(Analyse!$E$104="X",INDIRECT("'DATA - økonomi'!S"&amp;4+15*$A80+4*$A80+2),0)+IF(Analyse!$E$105="X",INDIRECT("'DATA - økonomi'!S"&amp;4+15*$A80+4*$A80+3),0)+IF(Analyse!$E$106="X",INDIRECT("'DATA - økonomi'!S"&amp;4+15*$A80+4*$A80+4),0)+IF(Analyse!$E$107="X",INDIRECT("'DATA - økonomi'!S"&amp;4+15*$A80+4*$A80+5),0)+IF(Analyse!$E$108="X",INDIRECT("'DATA - økonomi'!S"&amp;4+15*$A80+4*$A80+6),0)+IF(Analyse!$E$109="X",INDIRECT("'DATA - økonomi'!S"&amp;4+15*$A80+4*$A80+7),0)+IF(Analyse!$E$110="X",INDIRECT("'DATA - økonomi'!S"&amp;4+15*$A80+4*$A80+8),0)+IF(Analyse!$E$111="X",INDIRECT("'DATA - økonomi'!S"&amp;4+15*$A80+4*$A80+9),0)+IF(Analyse!$E$112="X",INDIRECT("'DATA - økonomi'!S"&amp;4+15*$A80+4*$A80+10),0)+IF(Analyse!$E$115="X",INDIRECT("'DATA - økonomi'!S"&amp;4+15*$A80+4*$A80+11),0)+IF(Analyse!$E$116="X",INDIRECT("'DATA - økonomi'!S"&amp;4+15*$A80+4*$A80+12),0)+IF(Analyse!$E$117="X",INDIRECT("'DATA - økonomi'!S"&amp;4+15*$A80+4*$A80+13),0)+IF(Analyse!$E$129="X",INDIRECT("'DATA - økonomi'!S"&amp;4+15*$A80+4*$A80+14),0)</f>
        <v>0</v>
      </c>
      <c r="T80" s="42">
        <f ca="1">IF(Analyse!$E$3="X",INDIRECT("'DATA - økonomi'!T"&amp;4+15*$A80+4*$A80+0),0)+IF(Analyse!$E$4="X",INDIRECT("'DATA - økonomi'!T"&amp;4+15*$A80+4*$A80+1),0)+IF(Analyse!$E$104="X",INDIRECT("'DATA - økonomi'!T"&amp;4+15*$A80+4*$A80+2),0)+IF(Analyse!$E$105="X",INDIRECT("'DATA - økonomi'!T"&amp;4+15*$A80+4*$A80+3),0)+IF(Analyse!$E$106="X",INDIRECT("'DATA - økonomi'!T"&amp;4+15*$A80+4*$A80+4),0)+IF(Analyse!$E$107="X",INDIRECT("'DATA - økonomi'!T"&amp;4+15*$A80+4*$A80+5),0)+IF(Analyse!$E$108="X",INDIRECT("'DATA - økonomi'!T"&amp;4+15*$A80+4*$A80+6),0)+IF(Analyse!$E$109="X",INDIRECT("'DATA - økonomi'!T"&amp;4+15*$A80+4*$A80+7),0)+IF(Analyse!$E$110="X",INDIRECT("'DATA - økonomi'!T"&amp;4+15*$A80+4*$A80+8),0)+IF(Analyse!$E$111="X",INDIRECT("'DATA - økonomi'!T"&amp;4+15*$A80+4*$A80+9),0)+IF(Analyse!$E$112="X",INDIRECT("'DATA - økonomi'!T"&amp;4+15*$A80+4*$A80+10),0)+IF(Analyse!$E$115="X",INDIRECT("'DATA - økonomi'!T"&amp;4+15*$A80+4*$A80+11),0)+IF(Analyse!$E$116="X",INDIRECT("'DATA - økonomi'!T"&amp;4+15*$A80+4*$A80+12),0)+IF(Analyse!$E$117="X",INDIRECT("'DATA - økonomi'!T"&amp;4+15*$A80+4*$A80+13),0)+IF(Analyse!$E$129="X",INDIRECT("'DATA - økonomi'!T"&amp;4+15*$A80+4*$A80+14),0)</f>
        <v>0</v>
      </c>
      <c r="U80" s="42">
        <f ca="1">IF(Analyse!$E$3="X",INDIRECT("'DATA - økonomi'!U"&amp;4+15*$A80+4*$A80+0),0)+IF(Analyse!$E$4="X",INDIRECT("'DATA - økonomi'!U"&amp;4+15*$A80+4*$A80+1),0)+IF(Analyse!$E$104="X",INDIRECT("'DATA - økonomi'!U"&amp;4+15*$A80+4*$A80+2),0)+IF(Analyse!$E$105="X",INDIRECT("'DATA - økonomi'!U"&amp;4+15*$A80+4*$A80+3),0)+IF(Analyse!$E$106="X",INDIRECT("'DATA - økonomi'!U"&amp;4+15*$A80+4*$A80+4),0)+IF(Analyse!$E$107="X",INDIRECT("'DATA - økonomi'!U"&amp;4+15*$A80+4*$A80+5),0)+IF(Analyse!$E$108="X",INDIRECT("'DATA - økonomi'!U"&amp;4+15*$A80+4*$A80+6),0)+IF(Analyse!$E$109="X",INDIRECT("'DATA - økonomi'!U"&amp;4+15*$A80+4*$A80+7),0)+IF(Analyse!$E$110="X",INDIRECT("'DATA - økonomi'!U"&amp;4+15*$A80+4*$A80+8),0)+IF(Analyse!$E$111="X",INDIRECT("'DATA - økonomi'!U"&amp;4+15*$A80+4*$A80+9),0)+IF(Analyse!$E$112="X",INDIRECT("'DATA - økonomi'!U"&amp;4+15*$A80+4*$A80+10),0)+IF(Analyse!$E$115="X",INDIRECT("'DATA - økonomi'!U"&amp;4+15*$A80+4*$A80+11),0)+IF(Analyse!$E$116="X",INDIRECT("'DATA - økonomi'!U"&amp;4+15*$A80+4*$A80+12),0)+IF(Analyse!$E$117="X",INDIRECT("'DATA - økonomi'!U"&amp;4+15*$A80+4*$A80+13),0)+IF(Analyse!$E$129="X",INDIRECT("'DATA - økonomi'!U"&amp;4+15*$A80+4*$A80+14),0)</f>
        <v>0</v>
      </c>
      <c r="V80" s="42">
        <f ca="1">IF(Analyse!$E$3="X",INDIRECT("'DATA - økonomi'!V"&amp;4+15*$A80+4*$A80+0),0)+IF(Analyse!$E$4="X",INDIRECT("'DATA - økonomi'!V"&amp;4+15*$A80+4*$A80+1),0)+IF(Analyse!$E$104="X",INDIRECT("'DATA - økonomi'!V"&amp;4+15*$A80+4*$A80+2),0)+IF(Analyse!$E$105="X",INDIRECT("'DATA - økonomi'!V"&amp;4+15*$A80+4*$A80+3),0)+IF(Analyse!$E$106="X",INDIRECT("'DATA - økonomi'!V"&amp;4+15*$A80+4*$A80+4),0)+IF(Analyse!$E$107="X",INDIRECT("'DATA - økonomi'!V"&amp;4+15*$A80+4*$A80+5),0)+IF(Analyse!$E$108="X",INDIRECT("'DATA - økonomi'!V"&amp;4+15*$A80+4*$A80+6),0)+IF(Analyse!$E$109="X",INDIRECT("'DATA - økonomi'!V"&amp;4+15*$A80+4*$A80+7),0)+IF(Analyse!$E$110="X",INDIRECT("'DATA - økonomi'!V"&amp;4+15*$A80+4*$A80+8),0)+IF(Analyse!$E$111="X",INDIRECT("'DATA - økonomi'!V"&amp;4+15*$A80+4*$A80+9),0)+IF(Analyse!$E$112="X",INDIRECT("'DATA - økonomi'!V"&amp;4+15*$A80+4*$A80+10),0)+IF(Analyse!$E$115="X",INDIRECT("'DATA - økonomi'!V"&amp;4+15*$A80+4*$A80+11),0)+IF(Analyse!$E$116="X",INDIRECT("'DATA - økonomi'!V"&amp;4+15*$A80+4*$A80+12),0)+IF(Analyse!$E$117="X",INDIRECT("'DATA - økonomi'!V"&amp;4+15*$A80+4*$A80+13),0)+IF(Analyse!$E$129="X",INDIRECT("'DATA - økonomi'!V"&amp;4+15*$A80+4*$A80+14),0)</f>
        <v>0</v>
      </c>
      <c r="W80" s="42">
        <f ca="1">IF(Analyse!$E$3="X",INDIRECT("'DATA - økonomi'!W"&amp;4+15*$A80+4*$A80+0),0)+IF(Analyse!$E$4="X",INDIRECT("'DATA - økonomi'!W"&amp;4+15*$A80+4*$A80+1),0)+IF(Analyse!$E$104="X",INDIRECT("'DATA - økonomi'!W"&amp;4+15*$A80+4*$A80+2),0)+IF(Analyse!$E$105="X",INDIRECT("'DATA - økonomi'!W"&amp;4+15*$A80+4*$A80+3),0)+IF(Analyse!$E$106="X",INDIRECT("'DATA - økonomi'!W"&amp;4+15*$A80+4*$A80+4),0)+IF(Analyse!$E$107="X",INDIRECT("'DATA - økonomi'!W"&amp;4+15*$A80+4*$A80+5),0)+IF(Analyse!$E$108="X",INDIRECT("'DATA - økonomi'!W"&amp;4+15*$A80+4*$A80+6),0)+IF(Analyse!$E$109="X",INDIRECT("'DATA - økonomi'!W"&amp;4+15*$A80+4*$A80+7),0)+IF(Analyse!$E$110="X",INDIRECT("'DATA - økonomi'!W"&amp;4+15*$A80+4*$A80+8),0)+IF(Analyse!$E$111="X",INDIRECT("'DATA - økonomi'!W"&amp;4+15*$A80+4*$A80+9),0)+IF(Analyse!$E$112="X",INDIRECT("'DATA - økonomi'!W"&amp;4+15*$A80+4*$A80+10),0)+IF(Analyse!$E$115="X",INDIRECT("'DATA - økonomi'!W"&amp;4+15*$A80+4*$A80+11),0)+IF(Analyse!$E$116="X",INDIRECT("'DATA - økonomi'!W"&amp;4+15*$A80+4*$A80+12),0)+IF(Analyse!$E$117="X",INDIRECT("'DATA - økonomi'!W"&amp;4+15*$A80+4*$A80+13),0)+IF(Analyse!$E$129="X",INDIRECT("'DATA - økonomi'!W"&amp;4+15*$A80+4*$A80+14),0)</f>
        <v>0</v>
      </c>
      <c r="X80" s="42">
        <f ca="1">IF(Analyse!$E$3="X",INDIRECT("'DATA - økonomi'!X"&amp;4+15*$A80+4*$A80+0),0)+IF(Analyse!$E$4="X",INDIRECT("'DATA - økonomi'!X"&amp;4+15*$A80+4*$A80+1),0)+IF(Analyse!$E$104="X",INDIRECT("'DATA - økonomi'!X"&amp;4+15*$A80+4*$A80+2),0)+IF(Analyse!$E$105="X",INDIRECT("'DATA - økonomi'!X"&amp;4+15*$A80+4*$A80+3),0)+IF(Analyse!$E$106="X",INDIRECT("'DATA - økonomi'!X"&amp;4+15*$A80+4*$A80+4),0)+IF(Analyse!$E$107="X",INDIRECT("'DATA - økonomi'!X"&amp;4+15*$A80+4*$A80+5),0)+IF(Analyse!$E$108="X",INDIRECT("'DATA - økonomi'!X"&amp;4+15*$A80+4*$A80+6),0)+IF(Analyse!$E$109="X",INDIRECT("'DATA - økonomi'!X"&amp;4+15*$A80+4*$A80+7),0)+IF(Analyse!$E$110="X",INDIRECT("'DATA - økonomi'!X"&amp;4+15*$A80+4*$A80+8),0)+IF(Analyse!$E$111="X",INDIRECT("'DATA - økonomi'!X"&amp;4+15*$A80+4*$A80+9),0)+IF(Analyse!$E$112="X",INDIRECT("'DATA - økonomi'!X"&amp;4+15*$A80+4*$A80+10),0)+IF(Analyse!$E$115="X",INDIRECT("'DATA - økonomi'!X"&amp;4+15*$A80+4*$A80+11),0)+IF(Analyse!$E$116="X",INDIRECT("'DATA - økonomi'!X"&amp;4+15*$A80+4*$A80+12),0)+IF(Analyse!$E$117="X",INDIRECT("'DATA - økonomi'!X"&amp;4+15*$A80+4*$A80+13),0)+IF(Analyse!$E$129="X",INDIRECT("'DATA - økonomi'!X"&amp;4+15*$A80+4*$A80+14),0)</f>
        <v>0</v>
      </c>
      <c r="Y80" s="42">
        <f ca="1">IF(Analyse!$E$3="X",INDIRECT("'DATA - økonomi'!Y"&amp;4+15*$A80+4*$A80+0),0)+IF(Analyse!$E$4="X",INDIRECT("'DATA - økonomi'!Y"&amp;4+15*$A80+4*$A80+1),0)+IF(Analyse!$E$104="X",INDIRECT("'DATA - økonomi'!Y"&amp;4+15*$A80+4*$A80+2),0)+IF(Analyse!$E$105="X",INDIRECT("'DATA - økonomi'!Y"&amp;4+15*$A80+4*$A80+3),0)+IF(Analyse!$E$106="X",INDIRECT("'DATA - økonomi'!Y"&amp;4+15*$A80+4*$A80+4),0)+IF(Analyse!$E$107="X",INDIRECT("'DATA - økonomi'!Y"&amp;4+15*$A80+4*$A80+5),0)+IF(Analyse!$E$108="X",INDIRECT("'DATA - økonomi'!Y"&amp;4+15*$A80+4*$A80+6),0)+IF(Analyse!$E$109="X",INDIRECT("'DATA - økonomi'!Y"&amp;4+15*$A80+4*$A80+7),0)+IF(Analyse!$E$110="X",INDIRECT("'DATA - økonomi'!Y"&amp;4+15*$A80+4*$A80+8),0)+IF(Analyse!$E$111="X",INDIRECT("'DATA - økonomi'!Y"&amp;4+15*$A80+4*$A80+9),0)+IF(Analyse!$E$112="X",INDIRECT("'DATA - økonomi'!Y"&amp;4+15*$A80+4*$A80+10),0)+IF(Analyse!$E$115="X",INDIRECT("'DATA - økonomi'!Y"&amp;4+15*$A80+4*$A80+11),0)+IF(Analyse!$E$116="X",INDIRECT("'DATA - økonomi'!Y"&amp;4+15*$A80+4*$A80+12),0)+IF(Analyse!$E$117="X",INDIRECT("'DATA - økonomi'!Y"&amp;4+15*$A80+4*$A80+13),0)+IF(Analyse!$E$129="X",INDIRECT("'DATA - økonomi'!Y"&amp;4+15*$A80+4*$A80+14),0)</f>
        <v>0</v>
      </c>
      <c r="Z80" s="42">
        <f ca="1">IF(Analyse!$E$3="X",INDIRECT("'DATA - økonomi'!Z"&amp;4+15*$A80+4*$A80+0),0)+IF(Analyse!$E$4="X",INDIRECT("'DATA - økonomi'!Z"&amp;4+15*$A80+4*$A80+1),0)+IF(Analyse!$E$104="X",INDIRECT("'DATA - økonomi'!Z"&amp;4+15*$A80+4*$A80+2),0)+IF(Analyse!$E$105="X",INDIRECT("'DATA - økonomi'!Z"&amp;4+15*$A80+4*$A80+3),0)+IF(Analyse!$E$106="X",INDIRECT("'DATA - økonomi'!Z"&amp;4+15*$A80+4*$A80+4),0)+IF(Analyse!$E$107="X",INDIRECT("'DATA - økonomi'!Z"&amp;4+15*$A80+4*$A80+5),0)+IF(Analyse!$E$108="X",INDIRECT("'DATA - økonomi'!Z"&amp;4+15*$A80+4*$A80+6),0)+IF(Analyse!$E$109="X",INDIRECT("'DATA - økonomi'!Z"&amp;4+15*$A80+4*$A80+7),0)+IF(Analyse!$E$110="X",INDIRECT("'DATA - økonomi'!Z"&amp;4+15*$A80+4*$A80+8),0)+IF(Analyse!$E$111="X",INDIRECT("'DATA - økonomi'!Z"&amp;4+15*$A80+4*$A80+9),0)+IF(Analyse!$E$112="X",INDIRECT("'DATA - økonomi'!Z"&amp;4+15*$A80+4*$A80+10),0)+IF(Analyse!$E$115="X",INDIRECT("'DATA - økonomi'!Z"&amp;4+15*$A80+4*$A80+11),0)+IF(Analyse!$E$116="X",INDIRECT("'DATA - økonomi'!Z"&amp;4+15*$A80+4*$A80+12),0)+IF(Analyse!$E$117="X",INDIRECT("'DATA - økonomi'!Z"&amp;4+15*$A80+4*$A80+13),0)+IF(Analyse!$E$129="X",INDIRECT("'DATA - økonomi'!Z"&amp;4+15*$A80+4*$A80+14),0)</f>
        <v>0</v>
      </c>
      <c r="AA80" s="36"/>
      <c r="AB80" s="41" t="s">
        <v>88</v>
      </c>
      <c r="AC80" s="42">
        <f ca="1">IF(Analyse!$E$3="X",INDIRECT("'DATA - økonomi'!AC"&amp;4+15*$A80+4*$A80+0),0)+IF(Analyse!$E$4="X",INDIRECT("'DATA - økonomi'!AC"&amp;4+15*$A80+4*$A80+1),0)+IF(Analyse!$E$104="X",INDIRECT("'DATA - økonomi'!AC"&amp;4+15*$A80+4*$A80+2),0)+IF(Analyse!$E$105="X",INDIRECT("'DATA - økonomi'!AC"&amp;4+15*$A80+4*$A80+3),0)+IF(Analyse!$E$106="X",INDIRECT("'DATA - økonomi'!AC"&amp;4+15*$A80+4*$A80+4),0)+IF(Analyse!$E$107="X",INDIRECT("'DATA - økonomi'!AC"&amp;4+15*$A80+4*$A80+5),0)+IF(Analyse!$E$108="X",INDIRECT("'DATA - økonomi'!AC"&amp;4+15*$A80+4*$A80+6),0)+IF(Analyse!$E$109="X",INDIRECT("'DATA - økonomi'!AC"&amp;4+15*$A80+4*$A80+7),0)+IF(Analyse!$E$110="X",INDIRECT("'DATA - økonomi'!AC"&amp;4+15*$A80+4*$A80+8),0)+IF(Analyse!$E$111="X",INDIRECT("'DATA - økonomi'!AC"&amp;4+15*$A80+4*$A80+9),0)+IF(Analyse!$E$112="X",INDIRECT("'DATA - økonomi'!AC"&amp;4+15*$A80+4*$A80+10),0)+IF(Analyse!$E$115="X",INDIRECT("'DATA - økonomi'!AC"&amp;4+15*$A80+4*$A80+11),0)+IF(Analyse!$E$116="X",INDIRECT("'DATA - økonomi'!AC"&amp;4+15*$A80+4*$A80+12),0)+IF(Analyse!$E$117="X",INDIRECT("'DATA - økonomi'!AC"&amp;4+15*$A80+4*$A80+13),0)+IF(Analyse!$E$129="X",INDIRECT("'DATA - økonomi'!AC"&amp;4+15*$A80+4*$A80+14),0)</f>
        <v>0</v>
      </c>
      <c r="AD80" s="42">
        <f ca="1">IF(Analyse!$E$3="X",INDIRECT("'DATA - økonomi'!AD"&amp;4+15*$A80+4*$A80+0),0)+IF(Analyse!$E$4="X",INDIRECT("'DATA - økonomi'!AD"&amp;4+15*$A80+4*$A80+1),0)+IF(Analyse!$E$104="X",INDIRECT("'DATA - økonomi'!AD"&amp;4+15*$A80+4*$A80+2),0)+IF(Analyse!$E$105="X",INDIRECT("'DATA - økonomi'!AD"&amp;4+15*$A80+4*$A80+3),0)+IF(Analyse!$E$106="X",INDIRECT("'DATA - økonomi'!AD"&amp;4+15*$A80+4*$A80+4),0)+IF(Analyse!$E$107="X",INDIRECT("'DATA - økonomi'!AD"&amp;4+15*$A80+4*$A80+5),0)+IF(Analyse!$E$108="X",INDIRECT("'DATA - økonomi'!AD"&amp;4+15*$A80+4*$A80+6),0)+IF(Analyse!$E$109="X",INDIRECT("'DATA - økonomi'!AD"&amp;4+15*$A80+4*$A80+7),0)+IF(Analyse!$E$110="X",INDIRECT("'DATA - økonomi'!AD"&amp;4+15*$A80+4*$A80+8),0)+IF(Analyse!$E$111="X",INDIRECT("'DATA - økonomi'!AD"&amp;4+15*$A80+4*$A80+9),0)+IF(Analyse!$E$112="X",INDIRECT("'DATA - økonomi'!AD"&amp;4+15*$A80+4*$A80+10),0)+IF(Analyse!$E$115="X",INDIRECT("'DATA - økonomi'!AD"&amp;4+15*$A80+4*$A80+11),0)+IF(Analyse!$E$116="X",INDIRECT("'DATA - økonomi'!AD"&amp;4+15*$A80+4*$A80+12),0)+IF(Analyse!$E$117="X",INDIRECT("'DATA - økonomi'!AD"&amp;4+15*$A80+4*$A80+13),0)+IF(Analyse!$E$129="X",INDIRECT("'DATA - økonomi'!AD"&amp;4+15*$A80+4*$A80+14),0)</f>
        <v>0</v>
      </c>
      <c r="AE80" s="42">
        <f ca="1">IF(Analyse!$E$3="X",INDIRECT("'DATA - økonomi'!AE"&amp;4+15*$A80+4*$A80+0),0)+IF(Analyse!$E$4="X",INDIRECT("'DATA - økonomi'!AE"&amp;4+15*$A80+4*$A80+1),0)+IF(Analyse!$E$104="X",INDIRECT("'DATA - økonomi'!AE"&amp;4+15*$A80+4*$A80+2),0)+IF(Analyse!$E$105="X",INDIRECT("'DATA - økonomi'!AE"&amp;4+15*$A80+4*$A80+3),0)+IF(Analyse!$E$106="X",INDIRECT("'DATA - økonomi'!AE"&amp;4+15*$A80+4*$A80+4),0)+IF(Analyse!$E$107="X",INDIRECT("'DATA - økonomi'!AE"&amp;4+15*$A80+4*$A80+5),0)+IF(Analyse!$E$108="X",INDIRECT("'DATA - økonomi'!AE"&amp;4+15*$A80+4*$A80+6),0)+IF(Analyse!$E$109="X",INDIRECT("'DATA - økonomi'!AE"&amp;4+15*$A80+4*$A80+7),0)+IF(Analyse!$E$110="X",INDIRECT("'DATA - økonomi'!AE"&amp;4+15*$A80+4*$A80+8),0)+IF(Analyse!$E$111="X",INDIRECT("'DATA - økonomi'!AE"&amp;4+15*$A80+4*$A80+9),0)+IF(Analyse!$E$112="X",INDIRECT("'DATA - økonomi'!AE"&amp;4+15*$A80+4*$A80+10),0)+IF(Analyse!$E$115="X",INDIRECT("'DATA - økonomi'!AE"&amp;4+15*$A80+4*$A80+11),0)+IF(Analyse!$E$116="X",INDIRECT("'DATA - økonomi'!AE"&amp;4+15*$A80+4*$A80+12),0)+IF(Analyse!$E$117="X",INDIRECT("'DATA - økonomi'!AE"&amp;4+15*$A80+4*$A80+13),0)+IF(Analyse!$E$129="X",INDIRECT("'DATA - økonomi'!AE"&amp;4+15*$A80+4*$A80+14),0)</f>
        <v>0</v>
      </c>
      <c r="AF80" s="42">
        <f ca="1">IF(Analyse!$E$3="X",INDIRECT("'DATA - økonomi'!AF"&amp;4+15*$A80+4*$A80+0),0)+IF(Analyse!$E$4="X",INDIRECT("'DATA - økonomi'!AF"&amp;4+15*$A80+4*$A80+1),0)+IF(Analyse!$E$104="X",INDIRECT("'DATA - økonomi'!AF"&amp;4+15*$A80+4*$A80+2),0)+IF(Analyse!$E$105="X",INDIRECT("'DATA - økonomi'!AF"&amp;4+15*$A80+4*$A80+3),0)+IF(Analyse!$E$106="X",INDIRECT("'DATA - økonomi'!AF"&amp;4+15*$A80+4*$A80+4),0)+IF(Analyse!$E$107="X",INDIRECT("'DATA - økonomi'!AF"&amp;4+15*$A80+4*$A80+5),0)+IF(Analyse!$E$108="X",INDIRECT("'DATA - økonomi'!AF"&amp;4+15*$A80+4*$A80+6),0)+IF(Analyse!$E$109="X",INDIRECT("'DATA - økonomi'!AF"&amp;4+15*$A80+4*$A80+7),0)+IF(Analyse!$E$110="X",INDIRECT("'DATA - økonomi'!AF"&amp;4+15*$A80+4*$A80+8),0)+IF(Analyse!$E$111="X",INDIRECT("'DATA - økonomi'!AF"&amp;4+15*$A80+4*$A80+9),0)+IF(Analyse!$E$112="X",INDIRECT("'DATA - økonomi'!AF"&amp;4+15*$A80+4*$A80+10),0)+IF(Analyse!$E$115="X",INDIRECT("'DATA - økonomi'!AF"&amp;4+15*$A80+4*$A80+11),0)+IF(Analyse!$E$116="X",INDIRECT("'DATA - økonomi'!AF"&amp;4+15*$A80+4*$A80+12),0)+IF(Analyse!$E$117="X",INDIRECT("'DATA - økonomi'!AF"&amp;4+15*$A80+4*$A80+13),0)+IF(Analyse!$E$129="X",INDIRECT("'DATA - økonomi'!AF"&amp;4+15*$A80+4*$A80+14),0)</f>
        <v>0</v>
      </c>
      <c r="AG80" s="42">
        <f ca="1">IF(Analyse!$E$3="X",INDIRECT("'DATA - økonomi'!AG"&amp;4+15*$A80+4*$A80+0),0)+IF(Analyse!$E$4="X",INDIRECT("'DATA - økonomi'!AG"&amp;4+15*$A80+4*$A80+1),0)+IF(Analyse!$E$104="X",INDIRECT("'DATA - økonomi'!AG"&amp;4+15*$A80+4*$A80+2),0)+IF(Analyse!$E$105="X",INDIRECT("'DATA - økonomi'!AG"&amp;4+15*$A80+4*$A80+3),0)+IF(Analyse!$E$106="X",INDIRECT("'DATA - økonomi'!AG"&amp;4+15*$A80+4*$A80+4),0)+IF(Analyse!$E$107="X",INDIRECT("'DATA - økonomi'!AG"&amp;4+15*$A80+4*$A80+5),0)+IF(Analyse!$E$108="X",INDIRECT("'DATA - økonomi'!AG"&amp;4+15*$A80+4*$A80+6),0)+IF(Analyse!$E$109="X",INDIRECT("'DATA - økonomi'!AG"&amp;4+15*$A80+4*$A80+7),0)+IF(Analyse!$E$110="X",INDIRECT("'DATA - økonomi'!AG"&amp;4+15*$A80+4*$A80+8),0)+IF(Analyse!$E$111="X",INDIRECT("'DATA - økonomi'!AG"&amp;4+15*$A80+4*$A80+9),0)+IF(Analyse!$E$112="X",INDIRECT("'DATA - økonomi'!AG"&amp;4+15*$A80+4*$A80+10),0)+IF(Analyse!$E$115="X",INDIRECT("'DATA - økonomi'!AG"&amp;4+15*$A80+4*$A80+11),0)+IF(Analyse!$E$116="X",INDIRECT("'DATA - økonomi'!AG"&amp;4+15*$A80+4*$A80+12),0)+IF(Analyse!$E$117="X",INDIRECT("'DATA - økonomi'!AG"&amp;4+15*$A80+4*$A80+13),0)+IF(Analyse!$E$129="X",INDIRECT("'DATA - økonomi'!AG"&amp;4+15*$A80+4*$A80+14),0)</f>
        <v>0</v>
      </c>
      <c r="AH80" s="42">
        <f ca="1">IF(Analyse!$E$3="X",INDIRECT("'DATA - økonomi'!AH"&amp;4+15*$A80+4*$A80+0),0)+IF(Analyse!$E$4="X",INDIRECT("'DATA - økonomi'!AH"&amp;4+15*$A80+4*$A80+1),0)+IF(Analyse!$E$104="X",INDIRECT("'DATA - økonomi'!AH"&amp;4+15*$A80+4*$A80+2),0)+IF(Analyse!$E$105="X",INDIRECT("'DATA - økonomi'!AH"&amp;4+15*$A80+4*$A80+3),0)+IF(Analyse!$E$106="X",INDIRECT("'DATA - økonomi'!AH"&amp;4+15*$A80+4*$A80+4),0)+IF(Analyse!$E$107="X",INDIRECT("'DATA - økonomi'!AH"&amp;4+15*$A80+4*$A80+5),0)+IF(Analyse!$E$108="X",INDIRECT("'DATA - økonomi'!AH"&amp;4+15*$A80+4*$A80+6),0)+IF(Analyse!$E$109="X",INDIRECT("'DATA - økonomi'!AH"&amp;4+15*$A80+4*$A80+7),0)+IF(Analyse!$E$110="X",INDIRECT("'DATA - økonomi'!AH"&amp;4+15*$A80+4*$A80+8),0)+IF(Analyse!$E$111="X",INDIRECT("'DATA - økonomi'!AH"&amp;4+15*$A80+4*$A80+9),0)+IF(Analyse!$E$112="X",INDIRECT("'DATA - økonomi'!AH"&amp;4+15*$A80+4*$A80+10),0)+IF(Analyse!$E$115="X",INDIRECT("'DATA - økonomi'!AH"&amp;4+15*$A80+4*$A80+11),0)+IF(Analyse!$E$116="X",INDIRECT("'DATA - økonomi'!AH"&amp;4+15*$A80+4*$A80+12),0)+IF(Analyse!$E$117="X",INDIRECT("'DATA - økonomi'!AH"&amp;4+15*$A80+4*$A80+13),0)+IF(Analyse!$E$129="X",INDIRECT("'DATA - økonomi'!AH"&amp;4+15*$A80+4*$A80+14),0)</f>
        <v>0</v>
      </c>
      <c r="AI80" s="42">
        <f ca="1">IF(Analyse!$E$3="X",INDIRECT("'DATA - økonomi'!AI"&amp;4+15*$A80+4*$A80+0),0)+IF(Analyse!$E$4="X",INDIRECT("'DATA - økonomi'!AI"&amp;4+15*$A80+4*$A80+1),0)+IF(Analyse!$E$104="X",INDIRECT("'DATA - økonomi'!AI"&amp;4+15*$A80+4*$A80+2),0)+IF(Analyse!$E$105="X",INDIRECT("'DATA - økonomi'!AI"&amp;4+15*$A80+4*$A80+3),0)+IF(Analyse!$E$106="X",INDIRECT("'DATA - økonomi'!AI"&amp;4+15*$A80+4*$A80+4),0)+IF(Analyse!$E$107="X",INDIRECT("'DATA - økonomi'!AI"&amp;4+15*$A80+4*$A80+5),0)+IF(Analyse!$E$108="X",INDIRECT("'DATA - økonomi'!AI"&amp;4+15*$A80+4*$A80+6),0)+IF(Analyse!$E$109="X",INDIRECT("'DATA - økonomi'!AI"&amp;4+15*$A80+4*$A80+7),0)+IF(Analyse!$E$110="X",INDIRECT("'DATA - økonomi'!AI"&amp;4+15*$A80+4*$A80+8),0)+IF(Analyse!$E$111="X",INDIRECT("'DATA - økonomi'!AI"&amp;4+15*$A80+4*$A80+9),0)+IF(Analyse!$E$112="X",INDIRECT("'DATA - økonomi'!AI"&amp;4+15*$A80+4*$A80+10),0)+IF(Analyse!$E$115="X",INDIRECT("'DATA - økonomi'!AI"&amp;4+15*$A80+4*$A80+11),0)+IF(Analyse!$E$116="X",INDIRECT("'DATA - økonomi'!AI"&amp;4+15*$A80+4*$A80+12),0)+IF(Analyse!$E$117="X",INDIRECT("'DATA - økonomi'!AI"&amp;4+15*$A80+4*$A80+13),0)+IF(Analyse!$E$129="X",INDIRECT("'DATA - økonomi'!AI"&amp;4+15*$A80+4*$A80+14),0)</f>
        <v>0</v>
      </c>
      <c r="AJ80" s="42">
        <f ca="1">IF(Analyse!$E$3="X",INDIRECT("'DATA - økonomi'!AJ"&amp;4+15*$A80+4*$A80+0),0)+IF(Analyse!$E$4="X",INDIRECT("'DATA - økonomi'!AJ"&amp;4+15*$A80+4*$A80+1),0)+IF(Analyse!$E$104="X",INDIRECT("'DATA - økonomi'!AJ"&amp;4+15*$A80+4*$A80+2),0)+IF(Analyse!$E$105="X",INDIRECT("'DATA - økonomi'!AJ"&amp;4+15*$A80+4*$A80+3),0)+IF(Analyse!$E$106="X",INDIRECT("'DATA - økonomi'!AJ"&amp;4+15*$A80+4*$A80+4),0)+IF(Analyse!$E$107="X",INDIRECT("'DATA - økonomi'!AJ"&amp;4+15*$A80+4*$A80+5),0)+IF(Analyse!$E$108="X",INDIRECT("'DATA - økonomi'!AJ"&amp;4+15*$A80+4*$A80+6),0)+IF(Analyse!$E$109="X",INDIRECT("'DATA - økonomi'!AJ"&amp;4+15*$A80+4*$A80+7),0)+IF(Analyse!$E$110="X",INDIRECT("'DATA - økonomi'!AJ"&amp;4+15*$A80+4*$A80+8),0)+IF(Analyse!$E$111="X",INDIRECT("'DATA - økonomi'!AJ"&amp;4+15*$A80+4*$A80+9),0)+IF(Analyse!$E$112="X",INDIRECT("'DATA - økonomi'!AJ"&amp;4+15*$A80+4*$A80+10),0)+IF(Analyse!$E$115="X",INDIRECT("'DATA - økonomi'!AJ"&amp;4+15*$A80+4*$A80+11),0)+IF(Analyse!$E$116="X",INDIRECT("'DATA - økonomi'!AJ"&amp;4+15*$A80+4*$A80+12),0)+IF(Analyse!$E$117="X",INDIRECT("'DATA - økonomi'!AJ"&amp;4+15*$A80+4*$A80+13),0)+IF(Analyse!$E$129="X",INDIRECT("'DATA - økonomi'!AJ"&amp;4+15*$A80+4*$A80+14),0)</f>
        <v>0</v>
      </c>
      <c r="AK80" s="42">
        <f ca="1">IF(Analyse!$E$3="X",INDIRECT("'DATA - økonomi'!AK"&amp;4+15*$A80+4*$A80+0),0)+IF(Analyse!$E$4="X",INDIRECT("'DATA - økonomi'!AK"&amp;4+15*$A80+4*$A80+1),0)+IF(Analyse!$E$104="X",INDIRECT("'DATA - økonomi'!AK"&amp;4+15*$A80+4*$A80+2),0)+IF(Analyse!$E$105="X",INDIRECT("'DATA - økonomi'!AK"&amp;4+15*$A80+4*$A80+3),0)+IF(Analyse!$E$106="X",INDIRECT("'DATA - økonomi'!AK"&amp;4+15*$A80+4*$A80+4),0)+IF(Analyse!$E$107="X",INDIRECT("'DATA - økonomi'!AK"&amp;4+15*$A80+4*$A80+5),0)+IF(Analyse!$E$108="X",INDIRECT("'DATA - økonomi'!AK"&amp;4+15*$A80+4*$A80+6),0)+IF(Analyse!$E$109="X",INDIRECT("'DATA - økonomi'!AK"&amp;4+15*$A80+4*$A80+7),0)+IF(Analyse!$E$110="X",INDIRECT("'DATA - økonomi'!AK"&amp;4+15*$A80+4*$A80+8),0)+IF(Analyse!$E$111="X",INDIRECT("'DATA - økonomi'!AK"&amp;4+15*$A80+4*$A80+9),0)+IF(Analyse!$E$112="X",INDIRECT("'DATA - økonomi'!AK"&amp;4+15*$A80+4*$A80+10),0)+IF(Analyse!$E$115="X",INDIRECT("'DATA - økonomi'!AK"&amp;4+15*$A80+4*$A80+11),0)+IF(Analyse!$E$116="X",INDIRECT("'DATA - økonomi'!AK"&amp;4+15*$A80+4*$A80+12),0)+IF(Analyse!$E$117="X",INDIRECT("'DATA - økonomi'!AK"&amp;4+15*$A80+4*$A80+13),0)+IF(Analyse!$E$129="X",INDIRECT("'DATA - økonomi'!AK"&amp;4+15*$A80+4*$A80+14),0)</f>
        <v>0</v>
      </c>
      <c r="AL80" s="42">
        <f ca="1">IF(Analyse!$E$3="X",INDIRECT("'DATA - økonomi'!AL"&amp;4+15*$A80+4*$A80+0),0)+IF(Analyse!$E$4="X",INDIRECT("'DATA - økonomi'!AL"&amp;4+15*$A80+4*$A80+1),0)+IF(Analyse!$E$104="X",INDIRECT("'DATA - økonomi'!AL"&amp;4+15*$A80+4*$A80+2),0)+IF(Analyse!$E$105="X",INDIRECT("'DATA - økonomi'!AL"&amp;4+15*$A80+4*$A80+3),0)+IF(Analyse!$E$106="X",INDIRECT("'DATA - økonomi'!AL"&amp;4+15*$A80+4*$A80+4),0)+IF(Analyse!$E$107="X",INDIRECT("'DATA - økonomi'!AL"&amp;4+15*$A80+4*$A80+5),0)+IF(Analyse!$E$108="X",INDIRECT("'DATA - økonomi'!AL"&amp;4+15*$A80+4*$A80+6),0)+IF(Analyse!$E$109="X",INDIRECT("'DATA - økonomi'!AL"&amp;4+15*$A80+4*$A80+7),0)+IF(Analyse!$E$110="X",INDIRECT("'DATA - økonomi'!AL"&amp;4+15*$A80+4*$A80+8),0)+IF(Analyse!$E$111="X",INDIRECT("'DATA - økonomi'!AL"&amp;4+15*$A80+4*$A80+9),0)+IF(Analyse!$E$112="X",INDIRECT("'DATA - økonomi'!AL"&amp;4+15*$A80+4*$A80+10),0)+IF(Analyse!$E$115="X",INDIRECT("'DATA - økonomi'!AL"&amp;4+15*$A80+4*$A80+11),0)+IF(Analyse!$E$116="X",INDIRECT("'DATA - økonomi'!AL"&amp;4+15*$A80+4*$A80+12),0)+IF(Analyse!$E$117="X",INDIRECT("'DATA - økonomi'!AL"&amp;4+15*$A80+4*$A80+13),0)+IF(Analyse!$E$129="X",INDIRECT("'DATA - økonomi'!AL"&amp;4+15*$A80+4*$A80+14),0)</f>
        <v>0</v>
      </c>
      <c r="AM80" s="36"/>
      <c r="AN80" s="41" t="s">
        <v>88</v>
      </c>
      <c r="AO80" s="42">
        <f t="shared" ca="1" si="20"/>
        <v>28989.382999999998</v>
      </c>
      <c r="AP80" s="42">
        <f t="shared" ca="1" si="21"/>
        <v>28634.62</v>
      </c>
      <c r="AQ80" s="42">
        <f t="shared" ca="1" si="22"/>
        <v>28989.382999999998</v>
      </c>
      <c r="AR80" s="42">
        <f t="shared" ca="1" si="23"/>
        <v>28634.62</v>
      </c>
      <c r="AS80" s="42">
        <f t="shared" ca="1" si="24"/>
        <v>28311.087000000003</v>
      </c>
      <c r="AT80" s="42">
        <f t="shared" ca="1" si="25"/>
        <v>28169.956000000002</v>
      </c>
      <c r="AU80" s="42">
        <f t="shared" ca="1" si="26"/>
        <v>28063.62</v>
      </c>
      <c r="AV80" s="42">
        <f t="shared" ca="1" si="27"/>
        <v>28099.196999999996</v>
      </c>
      <c r="AW80" s="42">
        <f t="shared" ca="1" si="28"/>
        <v>27780.624</v>
      </c>
      <c r="AX80" s="42">
        <f t="shared" ca="1" si="29"/>
        <v>27418.897999999997</v>
      </c>
      <c r="AY80" s="36"/>
    </row>
    <row r="81" spans="1:51" x14ac:dyDescent="0.25">
      <c r="A81" s="38">
        <v>77</v>
      </c>
      <c r="B81" s="41" t="s">
        <v>89</v>
      </c>
      <c r="C81" s="42">
        <f ca="1">IF(Analyse!$E$3="X",INDIRECT("'DATA - økonomi'!C"&amp;4+15*$A81+4*$A81+0),0)+IF(Analyse!$E$4="X",INDIRECT("'DATA - økonomi'!C"&amp;4+15*$A81+4*$A81+1),0)+IF(Analyse!$E$104="X",INDIRECT("'DATA - økonomi'!C"&amp;4+15*$A81+4*$A81+2),0)+IF(Analyse!$E$105="X",INDIRECT("'DATA - økonomi'!C"&amp;4+15*$A81+4*$A81+3),0)+IF(Analyse!$E$106="X",INDIRECT("'DATA - økonomi'!C"&amp;4+15*$A81+4*$A81+4),0)+IF(Analyse!$E$107="X",INDIRECT("'DATA - økonomi'!C"&amp;4+15*$A81+4*$A81+5),0)+IF(Analyse!$E$108="X",INDIRECT("'DATA - økonomi'!C"&amp;4+15*$A81+4*$A81+6),0)+IF(Analyse!$E$109="X",INDIRECT("'DATA - økonomi'!C"&amp;4+15*$A81+4*$A81+7),0)+IF(Analyse!$E$110="X",INDIRECT("'DATA - økonomi'!C"&amp;4+15*$A81+4*$A81+8),0)+IF(Analyse!$E$111="X",INDIRECT("'DATA - økonomi'!C"&amp;4+15*$A81+4*$A81+9),0)+IF(Analyse!$E$112="X",INDIRECT("'DATA - økonomi'!C"&amp;4+15*$A81+4*$A81+10),0)+IF(Analyse!$E$115="X",INDIRECT("'DATA - økonomi'!C"&amp;4+15*$A81+4*$A81+11),0)+IF(Analyse!$E$116="X",INDIRECT("'DATA - økonomi'!C"&amp;4+15*$A81+4*$A81+12),0)+IF(Analyse!$E$117="X",INDIRECT("'DATA - økonomi'!C"&amp;4+15*$A81+4*$A81+13),0)+IF(Analyse!$E$129="X",INDIRECT("'DATA - økonomi'!C"&amp;4+15*$A81+4*$A81+14),0)</f>
        <v>0</v>
      </c>
      <c r="D81" s="42">
        <f ca="1">IF(Analyse!$E$3="X",INDIRECT("'DATA - økonomi'!D"&amp;4+15*$A81+4*$A81+0),0)+IF(Analyse!$E$4="X",INDIRECT("'DATA - økonomi'!D"&amp;4+15*$A81+4*$A81+1),0)+IF(Analyse!$E$104="X",INDIRECT("'DATA - økonomi'!D"&amp;4+15*$A81+4*$A81+2),0)+IF(Analyse!$E$105="X",INDIRECT("'DATA - økonomi'!D"&amp;4+15*$A81+4*$A81+3),0)+IF(Analyse!$E$106="X",INDIRECT("'DATA - økonomi'!D"&amp;4+15*$A81+4*$A81+4),0)+IF(Analyse!$E$107="X",INDIRECT("'DATA - økonomi'!D"&amp;4+15*$A81+4*$A81+5),0)+IF(Analyse!$E$108="X",INDIRECT("'DATA - økonomi'!D"&amp;4+15*$A81+4*$A81+6),0)+IF(Analyse!$E$109="X",INDIRECT("'DATA - økonomi'!D"&amp;4+15*$A81+4*$A81+7),0)+IF(Analyse!$E$110="X",INDIRECT("'DATA - økonomi'!D"&amp;4+15*$A81+4*$A81+8),0)+IF(Analyse!$E$111="X",INDIRECT("'DATA - økonomi'!D"&amp;4+15*$A81+4*$A81+9),0)+IF(Analyse!$E$112="X",INDIRECT("'DATA - økonomi'!D"&amp;4+15*$A81+4*$A81+10),0)+IF(Analyse!$E$115="X",INDIRECT("'DATA - økonomi'!D"&amp;4+15*$A81+4*$A81+11),0)+IF(Analyse!$E$116="X",INDIRECT("'DATA - økonomi'!D"&amp;4+15*$A81+4*$A81+12),0)+IF(Analyse!$E$117="X",INDIRECT("'DATA - økonomi'!D"&amp;4+15*$A81+4*$A81+13),0)+IF(Analyse!$E$129="X",INDIRECT("'DATA - økonomi'!D"&amp;4+15*$A81+4*$A81+14),0)</f>
        <v>0</v>
      </c>
      <c r="E81" s="42">
        <f ca="1">IF(Analyse!$E$3="X",INDIRECT("'DATA - økonomi'!E"&amp;4+15*$A81+4*$A81+0),0)+IF(Analyse!$E$4="X",INDIRECT("'DATA - økonomi'!E"&amp;4+15*$A81+4*$A81+1),0)+IF(Analyse!$E$104="X",INDIRECT("'DATA - økonomi'!E"&amp;4+15*$A81+4*$A81+2),0)+IF(Analyse!$E$105="X",INDIRECT("'DATA - økonomi'!E"&amp;4+15*$A81+4*$A81+3),0)+IF(Analyse!$E$106="X",INDIRECT("'DATA - økonomi'!E"&amp;4+15*$A81+4*$A81+4),0)+IF(Analyse!$E$107="X",INDIRECT("'DATA - økonomi'!E"&amp;4+15*$A81+4*$A81+5),0)+IF(Analyse!$E$108="X",INDIRECT("'DATA - økonomi'!E"&amp;4+15*$A81+4*$A81+6),0)+IF(Analyse!$E$109="X",INDIRECT("'DATA - økonomi'!E"&amp;4+15*$A81+4*$A81+7),0)+IF(Analyse!$E$110="X",INDIRECT("'DATA - økonomi'!E"&amp;4+15*$A81+4*$A81+8),0)+IF(Analyse!$E$111="X",INDIRECT("'DATA - økonomi'!E"&amp;4+15*$A81+4*$A81+9),0)+IF(Analyse!$E$112="X",INDIRECT("'DATA - økonomi'!E"&amp;4+15*$A81+4*$A81+10),0)+IF(Analyse!$E$115="X",INDIRECT("'DATA - økonomi'!E"&amp;4+15*$A81+4*$A81+11),0)+IF(Analyse!$E$116="X",INDIRECT("'DATA - økonomi'!E"&amp;4+15*$A81+4*$A81+12),0)+IF(Analyse!$E$117="X",INDIRECT("'DATA - økonomi'!E"&amp;4+15*$A81+4*$A81+13),0)+IF(Analyse!$E$129="X",INDIRECT("'DATA - økonomi'!E"&amp;4+15*$A81+4*$A81+14),0)</f>
        <v>0</v>
      </c>
      <c r="F81" s="42">
        <f ca="1">IF(Analyse!$E$3="X",INDIRECT("'DATA - økonomi'!F"&amp;4+15*$A81+4*$A81+0),0)+IF(Analyse!$E$4="X",INDIRECT("'DATA - økonomi'!F"&amp;4+15*$A81+4*$A81+1),0)+IF(Analyse!$E$104="X",INDIRECT("'DATA - økonomi'!F"&amp;4+15*$A81+4*$A81+2),0)+IF(Analyse!$E$105="X",INDIRECT("'DATA - økonomi'!F"&amp;4+15*$A81+4*$A81+3),0)+IF(Analyse!$E$106="X",INDIRECT("'DATA - økonomi'!F"&amp;4+15*$A81+4*$A81+4),0)+IF(Analyse!$E$107="X",INDIRECT("'DATA - økonomi'!F"&amp;4+15*$A81+4*$A81+5),0)+IF(Analyse!$E$108="X",INDIRECT("'DATA - økonomi'!F"&amp;4+15*$A81+4*$A81+6),0)+IF(Analyse!$E$109="X",INDIRECT("'DATA - økonomi'!F"&amp;4+15*$A81+4*$A81+7),0)+IF(Analyse!$E$110="X",INDIRECT("'DATA - økonomi'!F"&amp;4+15*$A81+4*$A81+8),0)+IF(Analyse!$E$111="X",INDIRECT("'DATA - økonomi'!F"&amp;4+15*$A81+4*$A81+9),0)+IF(Analyse!$E$112="X",INDIRECT("'DATA - økonomi'!F"&amp;4+15*$A81+4*$A81+10),0)+IF(Analyse!$E$115="X",INDIRECT("'DATA - økonomi'!F"&amp;4+15*$A81+4*$A81+11),0)+IF(Analyse!$E$116="X",INDIRECT("'DATA - økonomi'!F"&amp;4+15*$A81+4*$A81+12),0)+IF(Analyse!$E$117="X",INDIRECT("'DATA - økonomi'!F"&amp;4+15*$A81+4*$A81+13),0)+IF(Analyse!$E$129="X",INDIRECT("'DATA - økonomi'!F"&amp;4+15*$A81+4*$A81+14),0)</f>
        <v>0</v>
      </c>
      <c r="G81" s="42">
        <f ca="1">IF(Analyse!$E$3="X",INDIRECT("'DATA - økonomi'!G"&amp;4+15*$A81+4*$A81+0),0)+IF(Analyse!$E$4="X",INDIRECT("'DATA - økonomi'!G"&amp;4+15*$A81+4*$A81+1),0)+IF(Analyse!$E$104="X",INDIRECT("'DATA - økonomi'!G"&amp;4+15*$A81+4*$A81+2),0)+IF(Analyse!$E$105="X",INDIRECT("'DATA - økonomi'!G"&amp;4+15*$A81+4*$A81+3),0)+IF(Analyse!$E$106="X",INDIRECT("'DATA - økonomi'!G"&amp;4+15*$A81+4*$A81+4),0)+IF(Analyse!$E$107="X",INDIRECT("'DATA - økonomi'!G"&amp;4+15*$A81+4*$A81+5),0)+IF(Analyse!$E$108="X",INDIRECT("'DATA - økonomi'!G"&amp;4+15*$A81+4*$A81+6),0)+IF(Analyse!$E$109="X",INDIRECT("'DATA - økonomi'!G"&amp;4+15*$A81+4*$A81+7),0)+IF(Analyse!$E$110="X",INDIRECT("'DATA - økonomi'!G"&amp;4+15*$A81+4*$A81+8),0)+IF(Analyse!$E$111="X",INDIRECT("'DATA - økonomi'!G"&amp;4+15*$A81+4*$A81+9),0)+IF(Analyse!$E$112="X",INDIRECT("'DATA - økonomi'!G"&amp;4+15*$A81+4*$A81+10),0)+IF(Analyse!$E$115="X",INDIRECT("'DATA - økonomi'!G"&amp;4+15*$A81+4*$A81+11),0)+IF(Analyse!$E$116="X",INDIRECT("'DATA - økonomi'!G"&amp;4+15*$A81+4*$A81+12),0)+IF(Analyse!$E$117="X",INDIRECT("'DATA - økonomi'!G"&amp;4+15*$A81+4*$A81+13),0)+IF(Analyse!$E$129="X",INDIRECT("'DATA - økonomi'!G"&amp;4+15*$A81+4*$A81+14),0)</f>
        <v>0</v>
      </c>
      <c r="H81" s="42">
        <f ca="1">IF(Analyse!$E$3="X",INDIRECT("'DATA - økonomi'!H"&amp;4+15*$A81+4*$A81+0),0)+IF(Analyse!$E$4="X",INDIRECT("'DATA - økonomi'!H"&amp;4+15*$A81+4*$A81+1),0)+IF(Analyse!$E$104="X",INDIRECT("'DATA - økonomi'!H"&amp;4+15*$A81+4*$A81+2),0)+IF(Analyse!$E$105="X",INDIRECT("'DATA - økonomi'!H"&amp;4+15*$A81+4*$A81+3),0)+IF(Analyse!$E$106="X",INDIRECT("'DATA - økonomi'!H"&amp;4+15*$A81+4*$A81+4),0)+IF(Analyse!$E$107="X",INDIRECT("'DATA - økonomi'!H"&amp;4+15*$A81+4*$A81+5),0)+IF(Analyse!$E$108="X",INDIRECT("'DATA - økonomi'!H"&amp;4+15*$A81+4*$A81+6),0)+IF(Analyse!$E$109="X",INDIRECT("'DATA - økonomi'!H"&amp;4+15*$A81+4*$A81+7),0)+IF(Analyse!$E$110="X",INDIRECT("'DATA - økonomi'!H"&amp;4+15*$A81+4*$A81+8),0)+IF(Analyse!$E$111="X",INDIRECT("'DATA - økonomi'!H"&amp;4+15*$A81+4*$A81+9),0)+IF(Analyse!$E$112="X",INDIRECT("'DATA - økonomi'!H"&amp;4+15*$A81+4*$A81+10),0)+IF(Analyse!$E$115="X",INDIRECT("'DATA - økonomi'!H"&amp;4+15*$A81+4*$A81+11),0)+IF(Analyse!$E$116="X",INDIRECT("'DATA - økonomi'!H"&amp;4+15*$A81+4*$A81+12),0)+IF(Analyse!$E$117="X",INDIRECT("'DATA - økonomi'!H"&amp;4+15*$A81+4*$A81+13),0)+IF(Analyse!$E$129="X",INDIRECT("'DATA - økonomi'!H"&amp;4+15*$A81+4*$A81+14),0)</f>
        <v>0</v>
      </c>
      <c r="I81" s="42">
        <f ca="1">IF(Analyse!$E$3="X",INDIRECT("'DATA - økonomi'!I"&amp;4+15*$A81+4*$A81+0),0)+IF(Analyse!$E$4="X",INDIRECT("'DATA - økonomi'!I"&amp;4+15*$A81+4*$A81+1),0)+IF(Analyse!$E$104="X",INDIRECT("'DATA - økonomi'!I"&amp;4+15*$A81+4*$A81+2),0)+IF(Analyse!$E$105="X",INDIRECT("'DATA - økonomi'!I"&amp;4+15*$A81+4*$A81+3),0)+IF(Analyse!$E$106="X",INDIRECT("'DATA - økonomi'!I"&amp;4+15*$A81+4*$A81+4),0)+IF(Analyse!$E$107="X",INDIRECT("'DATA - økonomi'!I"&amp;4+15*$A81+4*$A81+5),0)+IF(Analyse!$E$108="X",INDIRECT("'DATA - økonomi'!I"&amp;4+15*$A81+4*$A81+6),0)+IF(Analyse!$E$109="X",INDIRECT("'DATA - økonomi'!I"&amp;4+15*$A81+4*$A81+7),0)+IF(Analyse!$E$110="X",INDIRECT("'DATA - økonomi'!I"&amp;4+15*$A81+4*$A81+8),0)+IF(Analyse!$E$111="X",INDIRECT("'DATA - økonomi'!I"&amp;4+15*$A81+4*$A81+9),0)+IF(Analyse!$E$112="X",INDIRECT("'DATA - økonomi'!I"&amp;4+15*$A81+4*$A81+10),0)+IF(Analyse!$E$115="X",INDIRECT("'DATA - økonomi'!I"&amp;4+15*$A81+4*$A81+11),0)+IF(Analyse!$E$116="X",INDIRECT("'DATA - økonomi'!I"&amp;4+15*$A81+4*$A81+12),0)+IF(Analyse!$E$117="X",INDIRECT("'DATA - økonomi'!I"&amp;4+15*$A81+4*$A81+13),0)+IF(Analyse!$E$129="X",INDIRECT("'DATA - økonomi'!I"&amp;4+15*$A81+4*$A81+14),0)</f>
        <v>0</v>
      </c>
      <c r="J81" s="42">
        <f ca="1">IF(Analyse!$E$3="X",INDIRECT("'DATA - økonomi'!J"&amp;4+15*$A81+4*$A81+0),0)+IF(Analyse!$E$4="X",INDIRECT("'DATA - økonomi'!J"&amp;4+15*$A81+4*$A81+1),0)+IF(Analyse!$E$104="X",INDIRECT("'DATA - økonomi'!J"&amp;4+15*$A81+4*$A81+2),0)+IF(Analyse!$E$105="X",INDIRECT("'DATA - økonomi'!J"&amp;4+15*$A81+4*$A81+3),0)+IF(Analyse!$E$106="X",INDIRECT("'DATA - økonomi'!J"&amp;4+15*$A81+4*$A81+4),0)+IF(Analyse!$E$107="X",INDIRECT("'DATA - økonomi'!J"&amp;4+15*$A81+4*$A81+5),0)+IF(Analyse!$E$108="X",INDIRECT("'DATA - økonomi'!J"&amp;4+15*$A81+4*$A81+6),0)+IF(Analyse!$E$109="X",INDIRECT("'DATA - økonomi'!J"&amp;4+15*$A81+4*$A81+7),0)+IF(Analyse!$E$110="X",INDIRECT("'DATA - økonomi'!J"&amp;4+15*$A81+4*$A81+8),0)+IF(Analyse!$E$111="X",INDIRECT("'DATA - økonomi'!J"&amp;4+15*$A81+4*$A81+9),0)+IF(Analyse!$E$112="X",INDIRECT("'DATA - økonomi'!J"&amp;4+15*$A81+4*$A81+10),0)+IF(Analyse!$E$115="X",INDIRECT("'DATA - økonomi'!J"&amp;4+15*$A81+4*$A81+11),0)+IF(Analyse!$E$116="X",INDIRECT("'DATA - økonomi'!J"&amp;4+15*$A81+4*$A81+12),0)+IF(Analyse!$E$117="X",INDIRECT("'DATA - økonomi'!J"&amp;4+15*$A81+4*$A81+13),0)+IF(Analyse!$E$129="X",INDIRECT("'DATA - økonomi'!J"&amp;4+15*$A81+4*$A81+14),0)</f>
        <v>0</v>
      </c>
      <c r="K81" s="42">
        <f ca="1">IF(Analyse!$E$3="X",INDIRECT("'DATA - økonomi'!K"&amp;4+15*$A81+4*$A81+0),0)+IF(Analyse!$E$4="X",INDIRECT("'DATA - økonomi'!K"&amp;4+15*$A81+4*$A81+1),0)+IF(Analyse!$E$104="X",INDIRECT("'DATA - økonomi'!K"&amp;4+15*$A81+4*$A81+2),0)+IF(Analyse!$E$105="X",INDIRECT("'DATA - økonomi'!K"&amp;4+15*$A81+4*$A81+3),0)+IF(Analyse!$E$106="X",INDIRECT("'DATA - økonomi'!K"&amp;4+15*$A81+4*$A81+4),0)+IF(Analyse!$E$107="X",INDIRECT("'DATA - økonomi'!K"&amp;4+15*$A81+4*$A81+5),0)+IF(Analyse!$E$108="X",INDIRECT("'DATA - økonomi'!K"&amp;4+15*$A81+4*$A81+6),0)+IF(Analyse!$E$109="X",INDIRECT("'DATA - økonomi'!K"&amp;4+15*$A81+4*$A81+7),0)+IF(Analyse!$E$110="X",INDIRECT("'DATA - økonomi'!K"&amp;4+15*$A81+4*$A81+8),0)+IF(Analyse!$E$111="X",INDIRECT("'DATA - økonomi'!K"&amp;4+15*$A81+4*$A81+9),0)+IF(Analyse!$E$112="X",INDIRECT("'DATA - økonomi'!K"&amp;4+15*$A81+4*$A81+10),0)+IF(Analyse!$E$115="X",INDIRECT("'DATA - økonomi'!K"&amp;4+15*$A81+4*$A81+11),0)+IF(Analyse!$E$116="X",INDIRECT("'DATA - økonomi'!K"&amp;4+15*$A81+4*$A81+12),0)+IF(Analyse!$E$117="X",INDIRECT("'DATA - økonomi'!K"&amp;4+15*$A81+4*$A81+13),0)+IF(Analyse!$E$129="X",INDIRECT("'DATA - økonomi'!K"&amp;4+15*$A81+4*$A81+14),0)</f>
        <v>0</v>
      </c>
      <c r="L81" s="42">
        <f ca="1">IF(Analyse!$E$3="X",INDIRECT("'DATA - økonomi'!L"&amp;4+15*$A81+4*$A81+0),0)+IF(Analyse!$E$4="X",INDIRECT("'DATA - økonomi'!L"&amp;4+15*$A81+4*$A81+1),0)+IF(Analyse!$E$104="X",INDIRECT("'DATA - økonomi'!L"&amp;4+15*$A81+4*$A81+2),0)+IF(Analyse!$E$105="X",INDIRECT("'DATA - økonomi'!L"&amp;4+15*$A81+4*$A81+3),0)+IF(Analyse!$E$106="X",INDIRECT("'DATA - økonomi'!L"&amp;4+15*$A81+4*$A81+4),0)+IF(Analyse!$E$107="X",INDIRECT("'DATA - økonomi'!L"&amp;4+15*$A81+4*$A81+5),0)+IF(Analyse!$E$108="X",INDIRECT("'DATA - økonomi'!L"&amp;4+15*$A81+4*$A81+6),0)+IF(Analyse!$E$109="X",INDIRECT("'DATA - økonomi'!L"&amp;4+15*$A81+4*$A81+7),0)+IF(Analyse!$E$110="X",INDIRECT("'DATA - økonomi'!L"&amp;4+15*$A81+4*$A81+8),0)+IF(Analyse!$E$111="X",INDIRECT("'DATA - økonomi'!L"&amp;4+15*$A81+4*$A81+9),0)+IF(Analyse!$E$112="X",INDIRECT("'DATA - økonomi'!L"&amp;4+15*$A81+4*$A81+10),0)+IF(Analyse!$E$115="X",INDIRECT("'DATA - økonomi'!L"&amp;4+15*$A81+4*$A81+11),0)+IF(Analyse!$E$116="X",INDIRECT("'DATA - økonomi'!L"&amp;4+15*$A81+4*$A81+12),0)+IF(Analyse!$E$117="X",INDIRECT("'DATA - økonomi'!L"&amp;4+15*$A81+4*$A81+13),0)+IF(Analyse!$E$129="X",INDIRECT("'DATA - økonomi'!L"&amp;4+15*$A81+4*$A81+14),0)</f>
        <v>0</v>
      </c>
      <c r="M81" s="42">
        <f ca="1">IF(Analyse!$E$3="X",INDIRECT("'DATA - økonomi'!M"&amp;4+15*$A81+4*$A81+0),0)+IF(Analyse!$E$4="X",INDIRECT("'DATA - økonomi'!M"&amp;4+15*$A81+4*$A81+1),0)+IF(Analyse!$E$104="X",INDIRECT("'DATA - økonomi'!M"&amp;4+15*$A81+4*$A81+2),0)+IF(Analyse!$E$105="X",INDIRECT("'DATA - økonomi'!M"&amp;4+15*$A81+4*$A81+3),0)+IF(Analyse!$E$106="X",INDIRECT("'DATA - økonomi'!M"&amp;4+15*$A81+4*$A81+4),0)+IF(Analyse!$E$107="X",INDIRECT("'DATA - økonomi'!M"&amp;4+15*$A81+4*$A81+5),0)+IF(Analyse!$E$108="X",INDIRECT("'DATA - økonomi'!M"&amp;4+15*$A81+4*$A81+6),0)+IF(Analyse!$E$109="X",INDIRECT("'DATA - økonomi'!M"&amp;4+15*$A81+4*$A81+7),0)+IF(Analyse!$E$110="X",INDIRECT("'DATA - økonomi'!M"&amp;4+15*$A81+4*$A81+8),0)+IF(Analyse!$E$111="X",INDIRECT("'DATA - økonomi'!M"&amp;4+15*$A81+4*$A81+9),0)+IF(Analyse!$E$112="X",INDIRECT("'DATA - økonomi'!M"&amp;4+15*$A81+4*$A81+10),0)+IF(Analyse!$E$115="X",INDIRECT("'DATA - økonomi'!M"&amp;4+15*$A81+4*$A81+11),0)+IF(Analyse!$E$116="X",INDIRECT("'DATA - økonomi'!M"&amp;4+15*$A81+4*$A81+12),0)+IF(Analyse!$E$117="X",INDIRECT("'DATA - økonomi'!M"&amp;4+15*$A81+4*$A81+13),0)+IF(Analyse!$E$129="X",INDIRECT("'DATA - økonomi'!M"&amp;4+15*$A81+4*$A81+14),0)</f>
        <v>0</v>
      </c>
      <c r="N81" s="38"/>
      <c r="O81" s="41" t="s">
        <v>89</v>
      </c>
      <c r="P81" s="42">
        <f ca="1">IF(Analyse!$E$3="X",INDIRECT("'DATA - økonomi'!P"&amp;4+15*$A81+4*$A81+0),0)+IF(Analyse!$E$4="X",INDIRECT("'DATA - økonomi'!P"&amp;4+15*$A81+4*$A81+1),0)+IF(Analyse!$E$104="X",INDIRECT("'DATA - økonomi'!P"&amp;4+15*$A81+4*$A81+2),0)+IF(Analyse!$E$105="X",INDIRECT("'DATA - økonomi'!P"&amp;4+15*$A81+4*$A81+3),0)+IF(Analyse!$E$106="X",INDIRECT("'DATA - økonomi'!P"&amp;4+15*$A81+4*$A81+4),0)+IF(Analyse!$E$107="X",INDIRECT("'DATA - økonomi'!P"&amp;4+15*$A81+4*$A81+5),0)+IF(Analyse!$E$108="X",INDIRECT("'DATA - økonomi'!P"&amp;4+15*$A81+4*$A81+6),0)+IF(Analyse!$E$109="X",INDIRECT("'DATA - økonomi'!P"&amp;4+15*$A81+4*$A81+7),0)+IF(Analyse!$E$110="X",INDIRECT("'DATA - økonomi'!P"&amp;4+15*$A81+4*$A81+8),0)+IF(Analyse!$E$111="X",INDIRECT("'DATA - økonomi'!P"&amp;4+15*$A81+4*$A81+9),0)+IF(Analyse!$E$112="X",INDIRECT("'DATA - økonomi'!P"&amp;4+15*$A81+4*$A81+10),0)+IF(Analyse!$E$115="X",INDIRECT("'DATA - økonomi'!P"&amp;4+15*$A81+4*$A81+11),0)+IF(Analyse!$E$116="X",INDIRECT("'DATA - økonomi'!P"&amp;4+15*$A81+4*$A81+12),0)+IF(Analyse!$E$117="X",INDIRECT("'DATA - økonomi'!P"&amp;4+15*$A81+4*$A81+13),0)+IF(Analyse!$E$129="X",INDIRECT("'DATA - økonomi'!P"&amp;4+15*$A81+4*$A81+14),0)</f>
        <v>0</v>
      </c>
      <c r="Q81" s="42">
        <f ca="1">IF(Analyse!$E$3="X",INDIRECT("'DATA - økonomi'!Q"&amp;4+15*$A81+4*$A81+0),0)+IF(Analyse!$E$4="X",INDIRECT("'DATA - økonomi'!Q"&amp;4+15*$A81+4*$A81+1),0)+IF(Analyse!$E$104="X",INDIRECT("'DATA - økonomi'!Q"&amp;4+15*$A81+4*$A81+2),0)+IF(Analyse!$E$105="X",INDIRECT("'DATA - økonomi'!Q"&amp;4+15*$A81+4*$A81+3),0)+IF(Analyse!$E$106="X",INDIRECT("'DATA - økonomi'!Q"&amp;4+15*$A81+4*$A81+4),0)+IF(Analyse!$E$107="X",INDIRECT("'DATA - økonomi'!Q"&amp;4+15*$A81+4*$A81+5),0)+IF(Analyse!$E$108="X",INDIRECT("'DATA - økonomi'!Q"&amp;4+15*$A81+4*$A81+6),0)+IF(Analyse!$E$109="X",INDIRECT("'DATA - økonomi'!Q"&amp;4+15*$A81+4*$A81+7),0)+IF(Analyse!$E$110="X",INDIRECT("'DATA - økonomi'!Q"&amp;4+15*$A81+4*$A81+8),0)+IF(Analyse!$E$111="X",INDIRECT("'DATA - økonomi'!Q"&amp;4+15*$A81+4*$A81+9),0)+IF(Analyse!$E$112="X",INDIRECT("'DATA - økonomi'!Q"&amp;4+15*$A81+4*$A81+10),0)+IF(Analyse!$E$115="X",INDIRECT("'DATA - økonomi'!Q"&amp;4+15*$A81+4*$A81+11),0)+IF(Analyse!$E$116="X",INDIRECT("'DATA - økonomi'!Q"&amp;4+15*$A81+4*$A81+12),0)+IF(Analyse!$E$117="X",INDIRECT("'DATA - økonomi'!Q"&amp;4+15*$A81+4*$A81+13),0)+IF(Analyse!$E$129="X",INDIRECT("'DATA - økonomi'!Q"&amp;4+15*$A81+4*$A81+14),0)</f>
        <v>0</v>
      </c>
      <c r="R81" s="42">
        <f ca="1">IF(Analyse!$E$3="X",INDIRECT("'DATA - økonomi'!R"&amp;4+15*$A81+4*$A81+0),0)+IF(Analyse!$E$4="X",INDIRECT("'DATA - økonomi'!R"&amp;4+15*$A81+4*$A81+1),0)+IF(Analyse!$E$104="X",INDIRECT("'DATA - økonomi'!R"&amp;4+15*$A81+4*$A81+2),0)+IF(Analyse!$E$105="X",INDIRECT("'DATA - økonomi'!R"&amp;4+15*$A81+4*$A81+3),0)+IF(Analyse!$E$106="X",INDIRECT("'DATA - økonomi'!R"&amp;4+15*$A81+4*$A81+4),0)+IF(Analyse!$E$107="X",INDIRECT("'DATA - økonomi'!R"&amp;4+15*$A81+4*$A81+5),0)+IF(Analyse!$E$108="X",INDIRECT("'DATA - økonomi'!R"&amp;4+15*$A81+4*$A81+6),0)+IF(Analyse!$E$109="X",INDIRECT("'DATA - økonomi'!R"&amp;4+15*$A81+4*$A81+7),0)+IF(Analyse!$E$110="X",INDIRECT("'DATA - økonomi'!R"&amp;4+15*$A81+4*$A81+8),0)+IF(Analyse!$E$111="X",INDIRECT("'DATA - økonomi'!R"&amp;4+15*$A81+4*$A81+9),0)+IF(Analyse!$E$112="X",INDIRECT("'DATA - økonomi'!R"&amp;4+15*$A81+4*$A81+10),0)+IF(Analyse!$E$115="X",INDIRECT("'DATA - økonomi'!R"&amp;4+15*$A81+4*$A81+11),0)+IF(Analyse!$E$116="X",INDIRECT("'DATA - økonomi'!R"&amp;4+15*$A81+4*$A81+12),0)+IF(Analyse!$E$117="X",INDIRECT("'DATA - økonomi'!R"&amp;4+15*$A81+4*$A81+13),0)+IF(Analyse!$E$129="X",INDIRECT("'DATA - økonomi'!R"&amp;4+15*$A81+4*$A81+14),0)</f>
        <v>0</v>
      </c>
      <c r="S81" s="42">
        <f ca="1">IF(Analyse!$E$3="X",INDIRECT("'DATA - økonomi'!S"&amp;4+15*$A81+4*$A81+0),0)+IF(Analyse!$E$4="X",INDIRECT("'DATA - økonomi'!S"&amp;4+15*$A81+4*$A81+1),0)+IF(Analyse!$E$104="X",INDIRECT("'DATA - økonomi'!S"&amp;4+15*$A81+4*$A81+2),0)+IF(Analyse!$E$105="X",INDIRECT("'DATA - økonomi'!S"&amp;4+15*$A81+4*$A81+3),0)+IF(Analyse!$E$106="X",INDIRECT("'DATA - økonomi'!S"&amp;4+15*$A81+4*$A81+4),0)+IF(Analyse!$E$107="X",INDIRECT("'DATA - økonomi'!S"&amp;4+15*$A81+4*$A81+5),0)+IF(Analyse!$E$108="X",INDIRECT("'DATA - økonomi'!S"&amp;4+15*$A81+4*$A81+6),0)+IF(Analyse!$E$109="X",INDIRECT("'DATA - økonomi'!S"&amp;4+15*$A81+4*$A81+7),0)+IF(Analyse!$E$110="X",INDIRECT("'DATA - økonomi'!S"&amp;4+15*$A81+4*$A81+8),0)+IF(Analyse!$E$111="X",INDIRECT("'DATA - økonomi'!S"&amp;4+15*$A81+4*$A81+9),0)+IF(Analyse!$E$112="X",INDIRECT("'DATA - økonomi'!S"&amp;4+15*$A81+4*$A81+10),0)+IF(Analyse!$E$115="X",INDIRECT("'DATA - økonomi'!S"&amp;4+15*$A81+4*$A81+11),0)+IF(Analyse!$E$116="X",INDIRECT("'DATA - økonomi'!S"&amp;4+15*$A81+4*$A81+12),0)+IF(Analyse!$E$117="X",INDIRECT("'DATA - økonomi'!S"&amp;4+15*$A81+4*$A81+13),0)+IF(Analyse!$E$129="X",INDIRECT("'DATA - økonomi'!S"&amp;4+15*$A81+4*$A81+14),0)</f>
        <v>0</v>
      </c>
      <c r="T81" s="42">
        <f ca="1">IF(Analyse!$E$3="X",INDIRECT("'DATA - økonomi'!T"&amp;4+15*$A81+4*$A81+0),0)+IF(Analyse!$E$4="X",INDIRECT("'DATA - økonomi'!T"&amp;4+15*$A81+4*$A81+1),0)+IF(Analyse!$E$104="X",INDIRECT("'DATA - økonomi'!T"&amp;4+15*$A81+4*$A81+2),0)+IF(Analyse!$E$105="X",INDIRECT("'DATA - økonomi'!T"&amp;4+15*$A81+4*$A81+3),0)+IF(Analyse!$E$106="X",INDIRECT("'DATA - økonomi'!T"&amp;4+15*$A81+4*$A81+4),0)+IF(Analyse!$E$107="X",INDIRECT("'DATA - økonomi'!T"&amp;4+15*$A81+4*$A81+5),0)+IF(Analyse!$E$108="X",INDIRECT("'DATA - økonomi'!T"&amp;4+15*$A81+4*$A81+6),0)+IF(Analyse!$E$109="X",INDIRECT("'DATA - økonomi'!T"&amp;4+15*$A81+4*$A81+7),0)+IF(Analyse!$E$110="X",INDIRECT("'DATA - økonomi'!T"&amp;4+15*$A81+4*$A81+8),0)+IF(Analyse!$E$111="X",INDIRECT("'DATA - økonomi'!T"&amp;4+15*$A81+4*$A81+9),0)+IF(Analyse!$E$112="X",INDIRECT("'DATA - økonomi'!T"&amp;4+15*$A81+4*$A81+10),0)+IF(Analyse!$E$115="X",INDIRECT("'DATA - økonomi'!T"&amp;4+15*$A81+4*$A81+11),0)+IF(Analyse!$E$116="X",INDIRECT("'DATA - økonomi'!T"&amp;4+15*$A81+4*$A81+12),0)+IF(Analyse!$E$117="X",INDIRECT("'DATA - økonomi'!T"&amp;4+15*$A81+4*$A81+13),0)+IF(Analyse!$E$129="X",INDIRECT("'DATA - økonomi'!T"&amp;4+15*$A81+4*$A81+14),0)</f>
        <v>0</v>
      </c>
      <c r="U81" s="42">
        <f ca="1">IF(Analyse!$E$3="X",INDIRECT("'DATA - økonomi'!U"&amp;4+15*$A81+4*$A81+0),0)+IF(Analyse!$E$4="X",INDIRECT("'DATA - økonomi'!U"&amp;4+15*$A81+4*$A81+1),0)+IF(Analyse!$E$104="X",INDIRECT("'DATA - økonomi'!U"&amp;4+15*$A81+4*$A81+2),0)+IF(Analyse!$E$105="X",INDIRECT("'DATA - økonomi'!U"&amp;4+15*$A81+4*$A81+3),0)+IF(Analyse!$E$106="X",INDIRECT("'DATA - økonomi'!U"&amp;4+15*$A81+4*$A81+4),0)+IF(Analyse!$E$107="X",INDIRECT("'DATA - økonomi'!U"&amp;4+15*$A81+4*$A81+5),0)+IF(Analyse!$E$108="X",INDIRECT("'DATA - økonomi'!U"&amp;4+15*$A81+4*$A81+6),0)+IF(Analyse!$E$109="X",INDIRECT("'DATA - økonomi'!U"&amp;4+15*$A81+4*$A81+7),0)+IF(Analyse!$E$110="X",INDIRECT("'DATA - økonomi'!U"&amp;4+15*$A81+4*$A81+8),0)+IF(Analyse!$E$111="X",INDIRECT("'DATA - økonomi'!U"&amp;4+15*$A81+4*$A81+9),0)+IF(Analyse!$E$112="X",INDIRECT("'DATA - økonomi'!U"&amp;4+15*$A81+4*$A81+10),0)+IF(Analyse!$E$115="X",INDIRECT("'DATA - økonomi'!U"&amp;4+15*$A81+4*$A81+11),0)+IF(Analyse!$E$116="X",INDIRECT("'DATA - økonomi'!U"&amp;4+15*$A81+4*$A81+12),0)+IF(Analyse!$E$117="X",INDIRECT("'DATA - økonomi'!U"&amp;4+15*$A81+4*$A81+13),0)+IF(Analyse!$E$129="X",INDIRECT("'DATA - økonomi'!U"&amp;4+15*$A81+4*$A81+14),0)</f>
        <v>0</v>
      </c>
      <c r="V81" s="42">
        <f ca="1">IF(Analyse!$E$3="X",INDIRECT("'DATA - økonomi'!V"&amp;4+15*$A81+4*$A81+0),0)+IF(Analyse!$E$4="X",INDIRECT("'DATA - økonomi'!V"&amp;4+15*$A81+4*$A81+1),0)+IF(Analyse!$E$104="X",INDIRECT("'DATA - økonomi'!V"&amp;4+15*$A81+4*$A81+2),0)+IF(Analyse!$E$105="X",INDIRECT("'DATA - økonomi'!V"&amp;4+15*$A81+4*$A81+3),0)+IF(Analyse!$E$106="X",INDIRECT("'DATA - økonomi'!V"&amp;4+15*$A81+4*$A81+4),0)+IF(Analyse!$E$107="X",INDIRECT("'DATA - økonomi'!V"&amp;4+15*$A81+4*$A81+5),0)+IF(Analyse!$E$108="X",INDIRECT("'DATA - økonomi'!V"&amp;4+15*$A81+4*$A81+6),0)+IF(Analyse!$E$109="X",INDIRECT("'DATA - økonomi'!V"&amp;4+15*$A81+4*$A81+7),0)+IF(Analyse!$E$110="X",INDIRECT("'DATA - økonomi'!V"&amp;4+15*$A81+4*$A81+8),0)+IF(Analyse!$E$111="X",INDIRECT("'DATA - økonomi'!V"&amp;4+15*$A81+4*$A81+9),0)+IF(Analyse!$E$112="X",INDIRECT("'DATA - økonomi'!V"&amp;4+15*$A81+4*$A81+10),0)+IF(Analyse!$E$115="X",INDIRECT("'DATA - økonomi'!V"&amp;4+15*$A81+4*$A81+11),0)+IF(Analyse!$E$116="X",INDIRECT("'DATA - økonomi'!V"&amp;4+15*$A81+4*$A81+12),0)+IF(Analyse!$E$117="X",INDIRECT("'DATA - økonomi'!V"&amp;4+15*$A81+4*$A81+13),0)+IF(Analyse!$E$129="X",INDIRECT("'DATA - økonomi'!V"&amp;4+15*$A81+4*$A81+14),0)</f>
        <v>0</v>
      </c>
      <c r="W81" s="42">
        <f ca="1">IF(Analyse!$E$3="X",INDIRECT("'DATA - økonomi'!W"&amp;4+15*$A81+4*$A81+0),0)+IF(Analyse!$E$4="X",INDIRECT("'DATA - økonomi'!W"&amp;4+15*$A81+4*$A81+1),0)+IF(Analyse!$E$104="X",INDIRECT("'DATA - økonomi'!W"&amp;4+15*$A81+4*$A81+2),0)+IF(Analyse!$E$105="X",INDIRECT("'DATA - økonomi'!W"&amp;4+15*$A81+4*$A81+3),0)+IF(Analyse!$E$106="X",INDIRECT("'DATA - økonomi'!W"&amp;4+15*$A81+4*$A81+4),0)+IF(Analyse!$E$107="X",INDIRECT("'DATA - økonomi'!W"&amp;4+15*$A81+4*$A81+5),0)+IF(Analyse!$E$108="X",INDIRECT("'DATA - økonomi'!W"&amp;4+15*$A81+4*$A81+6),0)+IF(Analyse!$E$109="X",INDIRECT("'DATA - økonomi'!W"&amp;4+15*$A81+4*$A81+7),0)+IF(Analyse!$E$110="X",INDIRECT("'DATA - økonomi'!W"&amp;4+15*$A81+4*$A81+8),0)+IF(Analyse!$E$111="X",INDIRECT("'DATA - økonomi'!W"&amp;4+15*$A81+4*$A81+9),0)+IF(Analyse!$E$112="X",INDIRECT("'DATA - økonomi'!W"&amp;4+15*$A81+4*$A81+10),0)+IF(Analyse!$E$115="X",INDIRECT("'DATA - økonomi'!W"&amp;4+15*$A81+4*$A81+11),0)+IF(Analyse!$E$116="X",INDIRECT("'DATA - økonomi'!W"&amp;4+15*$A81+4*$A81+12),0)+IF(Analyse!$E$117="X",INDIRECT("'DATA - økonomi'!W"&amp;4+15*$A81+4*$A81+13),0)+IF(Analyse!$E$129="X",INDIRECT("'DATA - økonomi'!W"&amp;4+15*$A81+4*$A81+14),0)</f>
        <v>0</v>
      </c>
      <c r="X81" s="42">
        <f ca="1">IF(Analyse!$E$3="X",INDIRECT("'DATA - økonomi'!X"&amp;4+15*$A81+4*$A81+0),0)+IF(Analyse!$E$4="X",INDIRECT("'DATA - økonomi'!X"&amp;4+15*$A81+4*$A81+1),0)+IF(Analyse!$E$104="X",INDIRECT("'DATA - økonomi'!X"&amp;4+15*$A81+4*$A81+2),0)+IF(Analyse!$E$105="X",INDIRECT("'DATA - økonomi'!X"&amp;4+15*$A81+4*$A81+3),0)+IF(Analyse!$E$106="X",INDIRECT("'DATA - økonomi'!X"&amp;4+15*$A81+4*$A81+4),0)+IF(Analyse!$E$107="X",INDIRECT("'DATA - økonomi'!X"&amp;4+15*$A81+4*$A81+5),0)+IF(Analyse!$E$108="X",INDIRECT("'DATA - økonomi'!X"&amp;4+15*$A81+4*$A81+6),0)+IF(Analyse!$E$109="X",INDIRECT("'DATA - økonomi'!X"&amp;4+15*$A81+4*$A81+7),0)+IF(Analyse!$E$110="X",INDIRECT("'DATA - økonomi'!X"&amp;4+15*$A81+4*$A81+8),0)+IF(Analyse!$E$111="X",INDIRECT("'DATA - økonomi'!X"&amp;4+15*$A81+4*$A81+9),0)+IF(Analyse!$E$112="X",INDIRECT("'DATA - økonomi'!X"&amp;4+15*$A81+4*$A81+10),0)+IF(Analyse!$E$115="X",INDIRECT("'DATA - økonomi'!X"&amp;4+15*$A81+4*$A81+11),0)+IF(Analyse!$E$116="X",INDIRECT("'DATA - økonomi'!X"&amp;4+15*$A81+4*$A81+12),0)+IF(Analyse!$E$117="X",INDIRECT("'DATA - økonomi'!X"&amp;4+15*$A81+4*$A81+13),0)+IF(Analyse!$E$129="X",INDIRECT("'DATA - økonomi'!X"&amp;4+15*$A81+4*$A81+14),0)</f>
        <v>0</v>
      </c>
      <c r="Y81" s="42">
        <f ca="1">IF(Analyse!$E$3="X",INDIRECT("'DATA - økonomi'!Y"&amp;4+15*$A81+4*$A81+0),0)+IF(Analyse!$E$4="X",INDIRECT("'DATA - økonomi'!Y"&amp;4+15*$A81+4*$A81+1),0)+IF(Analyse!$E$104="X",INDIRECT("'DATA - økonomi'!Y"&amp;4+15*$A81+4*$A81+2),0)+IF(Analyse!$E$105="X",INDIRECT("'DATA - økonomi'!Y"&amp;4+15*$A81+4*$A81+3),0)+IF(Analyse!$E$106="X",INDIRECT("'DATA - økonomi'!Y"&amp;4+15*$A81+4*$A81+4),0)+IF(Analyse!$E$107="X",INDIRECT("'DATA - økonomi'!Y"&amp;4+15*$A81+4*$A81+5),0)+IF(Analyse!$E$108="X",INDIRECT("'DATA - økonomi'!Y"&amp;4+15*$A81+4*$A81+6),0)+IF(Analyse!$E$109="X",INDIRECT("'DATA - økonomi'!Y"&amp;4+15*$A81+4*$A81+7),0)+IF(Analyse!$E$110="X",INDIRECT("'DATA - økonomi'!Y"&amp;4+15*$A81+4*$A81+8),0)+IF(Analyse!$E$111="X",INDIRECT("'DATA - økonomi'!Y"&amp;4+15*$A81+4*$A81+9),0)+IF(Analyse!$E$112="X",INDIRECT("'DATA - økonomi'!Y"&amp;4+15*$A81+4*$A81+10),0)+IF(Analyse!$E$115="X",INDIRECT("'DATA - økonomi'!Y"&amp;4+15*$A81+4*$A81+11),0)+IF(Analyse!$E$116="X",INDIRECT("'DATA - økonomi'!Y"&amp;4+15*$A81+4*$A81+12),0)+IF(Analyse!$E$117="X",INDIRECT("'DATA - økonomi'!Y"&amp;4+15*$A81+4*$A81+13),0)+IF(Analyse!$E$129="X",INDIRECT("'DATA - økonomi'!Y"&amp;4+15*$A81+4*$A81+14),0)</f>
        <v>0</v>
      </c>
      <c r="Z81" s="42">
        <f ca="1">IF(Analyse!$E$3="X",INDIRECT("'DATA - økonomi'!Z"&amp;4+15*$A81+4*$A81+0),0)+IF(Analyse!$E$4="X",INDIRECT("'DATA - økonomi'!Z"&amp;4+15*$A81+4*$A81+1),0)+IF(Analyse!$E$104="X",INDIRECT("'DATA - økonomi'!Z"&amp;4+15*$A81+4*$A81+2),0)+IF(Analyse!$E$105="X",INDIRECT("'DATA - økonomi'!Z"&amp;4+15*$A81+4*$A81+3),0)+IF(Analyse!$E$106="X",INDIRECT("'DATA - økonomi'!Z"&amp;4+15*$A81+4*$A81+4),0)+IF(Analyse!$E$107="X",INDIRECT("'DATA - økonomi'!Z"&amp;4+15*$A81+4*$A81+5),0)+IF(Analyse!$E$108="X",INDIRECT("'DATA - økonomi'!Z"&amp;4+15*$A81+4*$A81+6),0)+IF(Analyse!$E$109="X",INDIRECT("'DATA - økonomi'!Z"&amp;4+15*$A81+4*$A81+7),0)+IF(Analyse!$E$110="X",INDIRECT("'DATA - økonomi'!Z"&amp;4+15*$A81+4*$A81+8),0)+IF(Analyse!$E$111="X",INDIRECT("'DATA - økonomi'!Z"&amp;4+15*$A81+4*$A81+9),0)+IF(Analyse!$E$112="X",INDIRECT("'DATA - økonomi'!Z"&amp;4+15*$A81+4*$A81+10),0)+IF(Analyse!$E$115="X",INDIRECT("'DATA - økonomi'!Z"&amp;4+15*$A81+4*$A81+11),0)+IF(Analyse!$E$116="X",INDIRECT("'DATA - økonomi'!Z"&amp;4+15*$A81+4*$A81+12),0)+IF(Analyse!$E$117="X",INDIRECT("'DATA - økonomi'!Z"&amp;4+15*$A81+4*$A81+13),0)+IF(Analyse!$E$129="X",INDIRECT("'DATA - økonomi'!Z"&amp;4+15*$A81+4*$A81+14),0)</f>
        <v>0</v>
      </c>
      <c r="AA81" s="36"/>
      <c r="AB81" s="41" t="s">
        <v>89</v>
      </c>
      <c r="AC81" s="42">
        <f ca="1">IF(Analyse!$E$3="X",INDIRECT("'DATA - økonomi'!AC"&amp;4+15*$A81+4*$A81+0),0)+IF(Analyse!$E$4="X",INDIRECT("'DATA - økonomi'!AC"&amp;4+15*$A81+4*$A81+1),0)+IF(Analyse!$E$104="X",INDIRECT("'DATA - økonomi'!AC"&amp;4+15*$A81+4*$A81+2),0)+IF(Analyse!$E$105="X",INDIRECT("'DATA - økonomi'!AC"&amp;4+15*$A81+4*$A81+3),0)+IF(Analyse!$E$106="X",INDIRECT("'DATA - økonomi'!AC"&amp;4+15*$A81+4*$A81+4),0)+IF(Analyse!$E$107="X",INDIRECT("'DATA - økonomi'!AC"&amp;4+15*$A81+4*$A81+5),0)+IF(Analyse!$E$108="X",INDIRECT("'DATA - økonomi'!AC"&amp;4+15*$A81+4*$A81+6),0)+IF(Analyse!$E$109="X",INDIRECT("'DATA - økonomi'!AC"&amp;4+15*$A81+4*$A81+7),0)+IF(Analyse!$E$110="X",INDIRECT("'DATA - økonomi'!AC"&amp;4+15*$A81+4*$A81+8),0)+IF(Analyse!$E$111="X",INDIRECT("'DATA - økonomi'!AC"&amp;4+15*$A81+4*$A81+9),0)+IF(Analyse!$E$112="X",INDIRECT("'DATA - økonomi'!AC"&amp;4+15*$A81+4*$A81+10),0)+IF(Analyse!$E$115="X",INDIRECT("'DATA - økonomi'!AC"&amp;4+15*$A81+4*$A81+11),0)+IF(Analyse!$E$116="X",INDIRECT("'DATA - økonomi'!AC"&amp;4+15*$A81+4*$A81+12),0)+IF(Analyse!$E$117="X",INDIRECT("'DATA - økonomi'!AC"&amp;4+15*$A81+4*$A81+13),0)+IF(Analyse!$E$129="X",INDIRECT("'DATA - økonomi'!AC"&amp;4+15*$A81+4*$A81+14),0)</f>
        <v>0</v>
      </c>
      <c r="AD81" s="42">
        <f ca="1">IF(Analyse!$E$3="X",INDIRECT("'DATA - økonomi'!AD"&amp;4+15*$A81+4*$A81+0),0)+IF(Analyse!$E$4="X",INDIRECT("'DATA - økonomi'!AD"&amp;4+15*$A81+4*$A81+1),0)+IF(Analyse!$E$104="X",INDIRECT("'DATA - økonomi'!AD"&amp;4+15*$A81+4*$A81+2),0)+IF(Analyse!$E$105="X",INDIRECT("'DATA - økonomi'!AD"&amp;4+15*$A81+4*$A81+3),0)+IF(Analyse!$E$106="X",INDIRECT("'DATA - økonomi'!AD"&amp;4+15*$A81+4*$A81+4),0)+IF(Analyse!$E$107="X",INDIRECT("'DATA - økonomi'!AD"&amp;4+15*$A81+4*$A81+5),0)+IF(Analyse!$E$108="X",INDIRECT("'DATA - økonomi'!AD"&amp;4+15*$A81+4*$A81+6),0)+IF(Analyse!$E$109="X",INDIRECT("'DATA - økonomi'!AD"&amp;4+15*$A81+4*$A81+7),0)+IF(Analyse!$E$110="X",INDIRECT("'DATA - økonomi'!AD"&amp;4+15*$A81+4*$A81+8),0)+IF(Analyse!$E$111="X",INDIRECT("'DATA - økonomi'!AD"&amp;4+15*$A81+4*$A81+9),0)+IF(Analyse!$E$112="X",INDIRECT("'DATA - økonomi'!AD"&amp;4+15*$A81+4*$A81+10),0)+IF(Analyse!$E$115="X",INDIRECT("'DATA - økonomi'!AD"&amp;4+15*$A81+4*$A81+11),0)+IF(Analyse!$E$116="X",INDIRECT("'DATA - økonomi'!AD"&amp;4+15*$A81+4*$A81+12),0)+IF(Analyse!$E$117="X",INDIRECT("'DATA - økonomi'!AD"&amp;4+15*$A81+4*$A81+13),0)+IF(Analyse!$E$129="X",INDIRECT("'DATA - økonomi'!AD"&amp;4+15*$A81+4*$A81+14),0)</f>
        <v>0</v>
      </c>
      <c r="AE81" s="42">
        <f ca="1">IF(Analyse!$E$3="X",INDIRECT("'DATA - økonomi'!AE"&amp;4+15*$A81+4*$A81+0),0)+IF(Analyse!$E$4="X",INDIRECT("'DATA - økonomi'!AE"&amp;4+15*$A81+4*$A81+1),0)+IF(Analyse!$E$104="X",INDIRECT("'DATA - økonomi'!AE"&amp;4+15*$A81+4*$A81+2),0)+IF(Analyse!$E$105="X",INDIRECT("'DATA - økonomi'!AE"&amp;4+15*$A81+4*$A81+3),0)+IF(Analyse!$E$106="X",INDIRECT("'DATA - økonomi'!AE"&amp;4+15*$A81+4*$A81+4),0)+IF(Analyse!$E$107="X",INDIRECT("'DATA - økonomi'!AE"&amp;4+15*$A81+4*$A81+5),0)+IF(Analyse!$E$108="X",INDIRECT("'DATA - økonomi'!AE"&amp;4+15*$A81+4*$A81+6),0)+IF(Analyse!$E$109="X",INDIRECT("'DATA - økonomi'!AE"&amp;4+15*$A81+4*$A81+7),0)+IF(Analyse!$E$110="X",INDIRECT("'DATA - økonomi'!AE"&amp;4+15*$A81+4*$A81+8),0)+IF(Analyse!$E$111="X",INDIRECT("'DATA - økonomi'!AE"&amp;4+15*$A81+4*$A81+9),0)+IF(Analyse!$E$112="X",INDIRECT("'DATA - økonomi'!AE"&amp;4+15*$A81+4*$A81+10),0)+IF(Analyse!$E$115="X",INDIRECT("'DATA - økonomi'!AE"&amp;4+15*$A81+4*$A81+11),0)+IF(Analyse!$E$116="X",INDIRECT("'DATA - økonomi'!AE"&amp;4+15*$A81+4*$A81+12),0)+IF(Analyse!$E$117="X",INDIRECT("'DATA - økonomi'!AE"&amp;4+15*$A81+4*$A81+13),0)+IF(Analyse!$E$129="X",INDIRECT("'DATA - økonomi'!AE"&amp;4+15*$A81+4*$A81+14),0)</f>
        <v>0</v>
      </c>
      <c r="AF81" s="42">
        <f ca="1">IF(Analyse!$E$3="X",INDIRECT("'DATA - økonomi'!AF"&amp;4+15*$A81+4*$A81+0),0)+IF(Analyse!$E$4="X",INDIRECT("'DATA - økonomi'!AF"&amp;4+15*$A81+4*$A81+1),0)+IF(Analyse!$E$104="X",INDIRECT("'DATA - økonomi'!AF"&amp;4+15*$A81+4*$A81+2),0)+IF(Analyse!$E$105="X",INDIRECT("'DATA - økonomi'!AF"&amp;4+15*$A81+4*$A81+3),0)+IF(Analyse!$E$106="X",INDIRECT("'DATA - økonomi'!AF"&amp;4+15*$A81+4*$A81+4),0)+IF(Analyse!$E$107="X",INDIRECT("'DATA - økonomi'!AF"&amp;4+15*$A81+4*$A81+5),0)+IF(Analyse!$E$108="X",INDIRECT("'DATA - økonomi'!AF"&amp;4+15*$A81+4*$A81+6),0)+IF(Analyse!$E$109="X",INDIRECT("'DATA - økonomi'!AF"&amp;4+15*$A81+4*$A81+7),0)+IF(Analyse!$E$110="X",INDIRECT("'DATA - økonomi'!AF"&amp;4+15*$A81+4*$A81+8),0)+IF(Analyse!$E$111="X",INDIRECT("'DATA - økonomi'!AF"&amp;4+15*$A81+4*$A81+9),0)+IF(Analyse!$E$112="X",INDIRECT("'DATA - økonomi'!AF"&amp;4+15*$A81+4*$A81+10),0)+IF(Analyse!$E$115="X",INDIRECT("'DATA - økonomi'!AF"&amp;4+15*$A81+4*$A81+11),0)+IF(Analyse!$E$116="X",INDIRECT("'DATA - økonomi'!AF"&amp;4+15*$A81+4*$A81+12),0)+IF(Analyse!$E$117="X",INDIRECT("'DATA - økonomi'!AF"&amp;4+15*$A81+4*$A81+13),0)+IF(Analyse!$E$129="X",INDIRECT("'DATA - økonomi'!AF"&amp;4+15*$A81+4*$A81+14),0)</f>
        <v>0</v>
      </c>
      <c r="AG81" s="42">
        <f ca="1">IF(Analyse!$E$3="X",INDIRECT("'DATA - økonomi'!AG"&amp;4+15*$A81+4*$A81+0),0)+IF(Analyse!$E$4="X",INDIRECT("'DATA - økonomi'!AG"&amp;4+15*$A81+4*$A81+1),0)+IF(Analyse!$E$104="X",INDIRECT("'DATA - økonomi'!AG"&amp;4+15*$A81+4*$A81+2),0)+IF(Analyse!$E$105="X",INDIRECT("'DATA - økonomi'!AG"&amp;4+15*$A81+4*$A81+3),0)+IF(Analyse!$E$106="X",INDIRECT("'DATA - økonomi'!AG"&amp;4+15*$A81+4*$A81+4),0)+IF(Analyse!$E$107="X",INDIRECT("'DATA - økonomi'!AG"&amp;4+15*$A81+4*$A81+5),0)+IF(Analyse!$E$108="X",INDIRECT("'DATA - økonomi'!AG"&amp;4+15*$A81+4*$A81+6),0)+IF(Analyse!$E$109="X",INDIRECT("'DATA - økonomi'!AG"&amp;4+15*$A81+4*$A81+7),0)+IF(Analyse!$E$110="X",INDIRECT("'DATA - økonomi'!AG"&amp;4+15*$A81+4*$A81+8),0)+IF(Analyse!$E$111="X",INDIRECT("'DATA - økonomi'!AG"&amp;4+15*$A81+4*$A81+9),0)+IF(Analyse!$E$112="X",INDIRECT("'DATA - økonomi'!AG"&amp;4+15*$A81+4*$A81+10),0)+IF(Analyse!$E$115="X",INDIRECT("'DATA - økonomi'!AG"&amp;4+15*$A81+4*$A81+11),0)+IF(Analyse!$E$116="X",INDIRECT("'DATA - økonomi'!AG"&amp;4+15*$A81+4*$A81+12),0)+IF(Analyse!$E$117="X",INDIRECT("'DATA - økonomi'!AG"&amp;4+15*$A81+4*$A81+13),0)+IF(Analyse!$E$129="X",INDIRECT("'DATA - økonomi'!AG"&amp;4+15*$A81+4*$A81+14),0)</f>
        <v>0</v>
      </c>
      <c r="AH81" s="42">
        <f ca="1">IF(Analyse!$E$3="X",INDIRECT("'DATA - økonomi'!AH"&amp;4+15*$A81+4*$A81+0),0)+IF(Analyse!$E$4="X",INDIRECT("'DATA - økonomi'!AH"&amp;4+15*$A81+4*$A81+1),0)+IF(Analyse!$E$104="X",INDIRECT("'DATA - økonomi'!AH"&amp;4+15*$A81+4*$A81+2),0)+IF(Analyse!$E$105="X",INDIRECT("'DATA - økonomi'!AH"&amp;4+15*$A81+4*$A81+3),0)+IF(Analyse!$E$106="X",INDIRECT("'DATA - økonomi'!AH"&amp;4+15*$A81+4*$A81+4),0)+IF(Analyse!$E$107="X",INDIRECT("'DATA - økonomi'!AH"&amp;4+15*$A81+4*$A81+5),0)+IF(Analyse!$E$108="X",INDIRECT("'DATA - økonomi'!AH"&amp;4+15*$A81+4*$A81+6),0)+IF(Analyse!$E$109="X",INDIRECT("'DATA - økonomi'!AH"&amp;4+15*$A81+4*$A81+7),0)+IF(Analyse!$E$110="X",INDIRECT("'DATA - økonomi'!AH"&amp;4+15*$A81+4*$A81+8),0)+IF(Analyse!$E$111="X",INDIRECT("'DATA - økonomi'!AH"&amp;4+15*$A81+4*$A81+9),0)+IF(Analyse!$E$112="X",INDIRECT("'DATA - økonomi'!AH"&amp;4+15*$A81+4*$A81+10),0)+IF(Analyse!$E$115="X",INDIRECT("'DATA - økonomi'!AH"&amp;4+15*$A81+4*$A81+11),0)+IF(Analyse!$E$116="X",INDIRECT("'DATA - økonomi'!AH"&amp;4+15*$A81+4*$A81+12),0)+IF(Analyse!$E$117="X",INDIRECT("'DATA - økonomi'!AH"&amp;4+15*$A81+4*$A81+13),0)+IF(Analyse!$E$129="X",INDIRECT("'DATA - økonomi'!AH"&amp;4+15*$A81+4*$A81+14),0)</f>
        <v>0</v>
      </c>
      <c r="AI81" s="42">
        <f ca="1">IF(Analyse!$E$3="X",INDIRECT("'DATA - økonomi'!AI"&amp;4+15*$A81+4*$A81+0),0)+IF(Analyse!$E$4="X",INDIRECT("'DATA - økonomi'!AI"&amp;4+15*$A81+4*$A81+1),0)+IF(Analyse!$E$104="X",INDIRECT("'DATA - økonomi'!AI"&amp;4+15*$A81+4*$A81+2),0)+IF(Analyse!$E$105="X",INDIRECT("'DATA - økonomi'!AI"&amp;4+15*$A81+4*$A81+3),0)+IF(Analyse!$E$106="X",INDIRECT("'DATA - økonomi'!AI"&amp;4+15*$A81+4*$A81+4),0)+IF(Analyse!$E$107="X",INDIRECT("'DATA - økonomi'!AI"&amp;4+15*$A81+4*$A81+5),0)+IF(Analyse!$E$108="X",INDIRECT("'DATA - økonomi'!AI"&amp;4+15*$A81+4*$A81+6),0)+IF(Analyse!$E$109="X",INDIRECT("'DATA - økonomi'!AI"&amp;4+15*$A81+4*$A81+7),0)+IF(Analyse!$E$110="X",INDIRECT("'DATA - økonomi'!AI"&amp;4+15*$A81+4*$A81+8),0)+IF(Analyse!$E$111="X",INDIRECT("'DATA - økonomi'!AI"&amp;4+15*$A81+4*$A81+9),0)+IF(Analyse!$E$112="X",INDIRECT("'DATA - økonomi'!AI"&amp;4+15*$A81+4*$A81+10),0)+IF(Analyse!$E$115="X",INDIRECT("'DATA - økonomi'!AI"&amp;4+15*$A81+4*$A81+11),0)+IF(Analyse!$E$116="X",INDIRECT("'DATA - økonomi'!AI"&amp;4+15*$A81+4*$A81+12),0)+IF(Analyse!$E$117="X",INDIRECT("'DATA - økonomi'!AI"&amp;4+15*$A81+4*$A81+13),0)+IF(Analyse!$E$129="X",INDIRECT("'DATA - økonomi'!AI"&amp;4+15*$A81+4*$A81+14),0)</f>
        <v>0</v>
      </c>
      <c r="AJ81" s="42">
        <f ca="1">IF(Analyse!$E$3="X",INDIRECT("'DATA - økonomi'!AJ"&amp;4+15*$A81+4*$A81+0),0)+IF(Analyse!$E$4="X",INDIRECT("'DATA - økonomi'!AJ"&amp;4+15*$A81+4*$A81+1),0)+IF(Analyse!$E$104="X",INDIRECT("'DATA - økonomi'!AJ"&amp;4+15*$A81+4*$A81+2),0)+IF(Analyse!$E$105="X",INDIRECT("'DATA - økonomi'!AJ"&amp;4+15*$A81+4*$A81+3),0)+IF(Analyse!$E$106="X",INDIRECT("'DATA - økonomi'!AJ"&amp;4+15*$A81+4*$A81+4),0)+IF(Analyse!$E$107="X",INDIRECT("'DATA - økonomi'!AJ"&amp;4+15*$A81+4*$A81+5),0)+IF(Analyse!$E$108="X",INDIRECT("'DATA - økonomi'!AJ"&amp;4+15*$A81+4*$A81+6),0)+IF(Analyse!$E$109="X",INDIRECT("'DATA - økonomi'!AJ"&amp;4+15*$A81+4*$A81+7),0)+IF(Analyse!$E$110="X",INDIRECT("'DATA - økonomi'!AJ"&amp;4+15*$A81+4*$A81+8),0)+IF(Analyse!$E$111="X",INDIRECT("'DATA - økonomi'!AJ"&amp;4+15*$A81+4*$A81+9),0)+IF(Analyse!$E$112="X",INDIRECT("'DATA - økonomi'!AJ"&amp;4+15*$A81+4*$A81+10),0)+IF(Analyse!$E$115="X",INDIRECT("'DATA - økonomi'!AJ"&amp;4+15*$A81+4*$A81+11),0)+IF(Analyse!$E$116="X",INDIRECT("'DATA - økonomi'!AJ"&amp;4+15*$A81+4*$A81+12),0)+IF(Analyse!$E$117="X",INDIRECT("'DATA - økonomi'!AJ"&amp;4+15*$A81+4*$A81+13),0)+IF(Analyse!$E$129="X",INDIRECT("'DATA - økonomi'!AJ"&amp;4+15*$A81+4*$A81+14),0)</f>
        <v>0</v>
      </c>
      <c r="AK81" s="42">
        <f ca="1">IF(Analyse!$E$3="X",INDIRECT("'DATA - økonomi'!AK"&amp;4+15*$A81+4*$A81+0),0)+IF(Analyse!$E$4="X",INDIRECT("'DATA - økonomi'!AK"&amp;4+15*$A81+4*$A81+1),0)+IF(Analyse!$E$104="X",INDIRECT("'DATA - økonomi'!AK"&amp;4+15*$A81+4*$A81+2),0)+IF(Analyse!$E$105="X",INDIRECT("'DATA - økonomi'!AK"&amp;4+15*$A81+4*$A81+3),0)+IF(Analyse!$E$106="X",INDIRECT("'DATA - økonomi'!AK"&amp;4+15*$A81+4*$A81+4),0)+IF(Analyse!$E$107="X",INDIRECT("'DATA - økonomi'!AK"&amp;4+15*$A81+4*$A81+5),0)+IF(Analyse!$E$108="X",INDIRECT("'DATA - økonomi'!AK"&amp;4+15*$A81+4*$A81+6),0)+IF(Analyse!$E$109="X",INDIRECT("'DATA - økonomi'!AK"&amp;4+15*$A81+4*$A81+7),0)+IF(Analyse!$E$110="X",INDIRECT("'DATA - økonomi'!AK"&amp;4+15*$A81+4*$A81+8),0)+IF(Analyse!$E$111="X",INDIRECT("'DATA - økonomi'!AK"&amp;4+15*$A81+4*$A81+9),0)+IF(Analyse!$E$112="X",INDIRECT("'DATA - økonomi'!AK"&amp;4+15*$A81+4*$A81+10),0)+IF(Analyse!$E$115="X",INDIRECT("'DATA - økonomi'!AK"&amp;4+15*$A81+4*$A81+11),0)+IF(Analyse!$E$116="X",INDIRECT("'DATA - økonomi'!AK"&amp;4+15*$A81+4*$A81+12),0)+IF(Analyse!$E$117="X",INDIRECT("'DATA - økonomi'!AK"&amp;4+15*$A81+4*$A81+13),0)+IF(Analyse!$E$129="X",INDIRECT("'DATA - økonomi'!AK"&amp;4+15*$A81+4*$A81+14),0)</f>
        <v>0</v>
      </c>
      <c r="AL81" s="42">
        <f ca="1">IF(Analyse!$E$3="X",INDIRECT("'DATA - økonomi'!AL"&amp;4+15*$A81+4*$A81+0),0)+IF(Analyse!$E$4="X",INDIRECT("'DATA - økonomi'!AL"&amp;4+15*$A81+4*$A81+1),0)+IF(Analyse!$E$104="X",INDIRECT("'DATA - økonomi'!AL"&amp;4+15*$A81+4*$A81+2),0)+IF(Analyse!$E$105="X",INDIRECT("'DATA - økonomi'!AL"&amp;4+15*$A81+4*$A81+3),0)+IF(Analyse!$E$106="X",INDIRECT("'DATA - økonomi'!AL"&amp;4+15*$A81+4*$A81+4),0)+IF(Analyse!$E$107="X",INDIRECT("'DATA - økonomi'!AL"&amp;4+15*$A81+4*$A81+5),0)+IF(Analyse!$E$108="X",INDIRECT("'DATA - økonomi'!AL"&amp;4+15*$A81+4*$A81+6),0)+IF(Analyse!$E$109="X",INDIRECT("'DATA - økonomi'!AL"&amp;4+15*$A81+4*$A81+7),0)+IF(Analyse!$E$110="X",INDIRECT("'DATA - økonomi'!AL"&amp;4+15*$A81+4*$A81+8),0)+IF(Analyse!$E$111="X",INDIRECT("'DATA - økonomi'!AL"&amp;4+15*$A81+4*$A81+9),0)+IF(Analyse!$E$112="X",INDIRECT("'DATA - økonomi'!AL"&amp;4+15*$A81+4*$A81+10),0)+IF(Analyse!$E$115="X",INDIRECT("'DATA - økonomi'!AL"&amp;4+15*$A81+4*$A81+11),0)+IF(Analyse!$E$116="X",INDIRECT("'DATA - økonomi'!AL"&amp;4+15*$A81+4*$A81+12),0)+IF(Analyse!$E$117="X",INDIRECT("'DATA - økonomi'!AL"&amp;4+15*$A81+4*$A81+13),0)+IF(Analyse!$E$129="X",INDIRECT("'DATA - økonomi'!AL"&amp;4+15*$A81+4*$A81+14),0)</f>
        <v>0</v>
      </c>
      <c r="AM81" s="36"/>
      <c r="AN81" s="41" t="s">
        <v>89</v>
      </c>
      <c r="AO81" s="42">
        <f t="shared" ca="1" si="20"/>
        <v>48460.875999999997</v>
      </c>
      <c r="AP81" s="42">
        <f t="shared" ca="1" si="21"/>
        <v>48092.5</v>
      </c>
      <c r="AQ81" s="42">
        <f t="shared" ca="1" si="22"/>
        <v>48460.875999999997</v>
      </c>
      <c r="AR81" s="42">
        <f t="shared" ca="1" si="23"/>
        <v>48092.5</v>
      </c>
      <c r="AS81" s="42">
        <f t="shared" ca="1" si="24"/>
        <v>48230.832000000002</v>
      </c>
      <c r="AT81" s="42">
        <f t="shared" ca="1" si="25"/>
        <v>48603.08</v>
      </c>
      <c r="AU81" s="42">
        <f t="shared" ca="1" si="26"/>
        <v>48952.187999999995</v>
      </c>
      <c r="AV81" s="42">
        <f t="shared" ca="1" si="27"/>
        <v>48881.192000000003</v>
      </c>
      <c r="AW81" s="42">
        <f t="shared" ca="1" si="28"/>
        <v>48946.187000000005</v>
      </c>
      <c r="AX81" s="42">
        <f t="shared" ca="1" si="29"/>
        <v>48867.113999999994</v>
      </c>
      <c r="AY81" s="36"/>
    </row>
    <row r="82" spans="1:51" x14ac:dyDescent="0.25">
      <c r="A82" s="38">
        <v>78</v>
      </c>
      <c r="B82" s="41" t="s">
        <v>90</v>
      </c>
      <c r="C82" s="42">
        <f ca="1">IF(Analyse!$E$3="X",INDIRECT("'DATA - økonomi'!C"&amp;4+15*$A82+4*$A82+0),0)+IF(Analyse!$E$4="X",INDIRECT("'DATA - økonomi'!C"&amp;4+15*$A82+4*$A82+1),0)+IF(Analyse!$E$104="X",INDIRECT("'DATA - økonomi'!C"&amp;4+15*$A82+4*$A82+2),0)+IF(Analyse!$E$105="X",INDIRECT("'DATA - økonomi'!C"&amp;4+15*$A82+4*$A82+3),0)+IF(Analyse!$E$106="X",INDIRECT("'DATA - økonomi'!C"&amp;4+15*$A82+4*$A82+4),0)+IF(Analyse!$E$107="X",INDIRECT("'DATA - økonomi'!C"&amp;4+15*$A82+4*$A82+5),0)+IF(Analyse!$E$108="X",INDIRECT("'DATA - økonomi'!C"&amp;4+15*$A82+4*$A82+6),0)+IF(Analyse!$E$109="X",INDIRECT("'DATA - økonomi'!C"&amp;4+15*$A82+4*$A82+7),0)+IF(Analyse!$E$110="X",INDIRECT("'DATA - økonomi'!C"&amp;4+15*$A82+4*$A82+8),0)+IF(Analyse!$E$111="X",INDIRECT("'DATA - økonomi'!C"&amp;4+15*$A82+4*$A82+9),0)+IF(Analyse!$E$112="X",INDIRECT("'DATA - økonomi'!C"&amp;4+15*$A82+4*$A82+10),0)+IF(Analyse!$E$115="X",INDIRECT("'DATA - økonomi'!C"&amp;4+15*$A82+4*$A82+11),0)+IF(Analyse!$E$116="X",INDIRECT("'DATA - økonomi'!C"&amp;4+15*$A82+4*$A82+12),0)+IF(Analyse!$E$117="X",INDIRECT("'DATA - økonomi'!C"&amp;4+15*$A82+4*$A82+13),0)+IF(Analyse!$E$129="X",INDIRECT("'DATA - økonomi'!C"&amp;4+15*$A82+4*$A82+14),0)</f>
        <v>0</v>
      </c>
      <c r="D82" s="42">
        <f ca="1">IF(Analyse!$E$3="X",INDIRECT("'DATA - økonomi'!D"&amp;4+15*$A82+4*$A82+0),0)+IF(Analyse!$E$4="X",INDIRECT("'DATA - økonomi'!D"&amp;4+15*$A82+4*$A82+1),0)+IF(Analyse!$E$104="X",INDIRECT("'DATA - økonomi'!D"&amp;4+15*$A82+4*$A82+2),0)+IF(Analyse!$E$105="X",INDIRECT("'DATA - økonomi'!D"&amp;4+15*$A82+4*$A82+3),0)+IF(Analyse!$E$106="X",INDIRECT("'DATA - økonomi'!D"&amp;4+15*$A82+4*$A82+4),0)+IF(Analyse!$E$107="X",INDIRECT("'DATA - økonomi'!D"&amp;4+15*$A82+4*$A82+5),0)+IF(Analyse!$E$108="X",INDIRECT("'DATA - økonomi'!D"&amp;4+15*$A82+4*$A82+6),0)+IF(Analyse!$E$109="X",INDIRECT("'DATA - økonomi'!D"&amp;4+15*$A82+4*$A82+7),0)+IF(Analyse!$E$110="X",INDIRECT("'DATA - økonomi'!D"&amp;4+15*$A82+4*$A82+8),0)+IF(Analyse!$E$111="X",INDIRECT("'DATA - økonomi'!D"&amp;4+15*$A82+4*$A82+9),0)+IF(Analyse!$E$112="X",INDIRECT("'DATA - økonomi'!D"&amp;4+15*$A82+4*$A82+10),0)+IF(Analyse!$E$115="X",INDIRECT("'DATA - økonomi'!D"&amp;4+15*$A82+4*$A82+11),0)+IF(Analyse!$E$116="X",INDIRECT("'DATA - økonomi'!D"&amp;4+15*$A82+4*$A82+12),0)+IF(Analyse!$E$117="X",INDIRECT("'DATA - økonomi'!D"&amp;4+15*$A82+4*$A82+13),0)+IF(Analyse!$E$129="X",INDIRECT("'DATA - økonomi'!D"&amp;4+15*$A82+4*$A82+14),0)</f>
        <v>0</v>
      </c>
      <c r="E82" s="42">
        <f ca="1">IF(Analyse!$E$3="X",INDIRECT("'DATA - økonomi'!E"&amp;4+15*$A82+4*$A82+0),0)+IF(Analyse!$E$4="X",INDIRECT("'DATA - økonomi'!E"&amp;4+15*$A82+4*$A82+1),0)+IF(Analyse!$E$104="X",INDIRECT("'DATA - økonomi'!E"&amp;4+15*$A82+4*$A82+2),0)+IF(Analyse!$E$105="X",INDIRECT("'DATA - økonomi'!E"&amp;4+15*$A82+4*$A82+3),0)+IF(Analyse!$E$106="X",INDIRECT("'DATA - økonomi'!E"&amp;4+15*$A82+4*$A82+4),0)+IF(Analyse!$E$107="X",INDIRECT("'DATA - økonomi'!E"&amp;4+15*$A82+4*$A82+5),0)+IF(Analyse!$E$108="X",INDIRECT("'DATA - økonomi'!E"&amp;4+15*$A82+4*$A82+6),0)+IF(Analyse!$E$109="X",INDIRECT("'DATA - økonomi'!E"&amp;4+15*$A82+4*$A82+7),0)+IF(Analyse!$E$110="X",INDIRECT("'DATA - økonomi'!E"&amp;4+15*$A82+4*$A82+8),0)+IF(Analyse!$E$111="X",INDIRECT("'DATA - økonomi'!E"&amp;4+15*$A82+4*$A82+9),0)+IF(Analyse!$E$112="X",INDIRECT("'DATA - økonomi'!E"&amp;4+15*$A82+4*$A82+10),0)+IF(Analyse!$E$115="X",INDIRECT("'DATA - økonomi'!E"&amp;4+15*$A82+4*$A82+11),0)+IF(Analyse!$E$116="X",INDIRECT("'DATA - økonomi'!E"&amp;4+15*$A82+4*$A82+12),0)+IF(Analyse!$E$117="X",INDIRECT("'DATA - økonomi'!E"&amp;4+15*$A82+4*$A82+13),0)+IF(Analyse!$E$129="X",INDIRECT("'DATA - økonomi'!E"&amp;4+15*$A82+4*$A82+14),0)</f>
        <v>0</v>
      </c>
      <c r="F82" s="42">
        <f ca="1">IF(Analyse!$E$3="X",INDIRECT("'DATA - økonomi'!F"&amp;4+15*$A82+4*$A82+0),0)+IF(Analyse!$E$4="X",INDIRECT("'DATA - økonomi'!F"&amp;4+15*$A82+4*$A82+1),0)+IF(Analyse!$E$104="X",INDIRECT("'DATA - økonomi'!F"&amp;4+15*$A82+4*$A82+2),0)+IF(Analyse!$E$105="X",INDIRECT("'DATA - økonomi'!F"&amp;4+15*$A82+4*$A82+3),0)+IF(Analyse!$E$106="X",INDIRECT("'DATA - økonomi'!F"&amp;4+15*$A82+4*$A82+4),0)+IF(Analyse!$E$107="X",INDIRECT("'DATA - økonomi'!F"&amp;4+15*$A82+4*$A82+5),0)+IF(Analyse!$E$108="X",INDIRECT("'DATA - økonomi'!F"&amp;4+15*$A82+4*$A82+6),0)+IF(Analyse!$E$109="X",INDIRECT("'DATA - økonomi'!F"&amp;4+15*$A82+4*$A82+7),0)+IF(Analyse!$E$110="X",INDIRECT("'DATA - økonomi'!F"&amp;4+15*$A82+4*$A82+8),0)+IF(Analyse!$E$111="X",INDIRECT("'DATA - økonomi'!F"&amp;4+15*$A82+4*$A82+9),0)+IF(Analyse!$E$112="X",INDIRECT("'DATA - økonomi'!F"&amp;4+15*$A82+4*$A82+10),0)+IF(Analyse!$E$115="X",INDIRECT("'DATA - økonomi'!F"&amp;4+15*$A82+4*$A82+11),0)+IF(Analyse!$E$116="X",INDIRECT("'DATA - økonomi'!F"&amp;4+15*$A82+4*$A82+12),0)+IF(Analyse!$E$117="X",INDIRECT("'DATA - økonomi'!F"&amp;4+15*$A82+4*$A82+13),0)+IF(Analyse!$E$129="X",INDIRECT("'DATA - økonomi'!F"&amp;4+15*$A82+4*$A82+14),0)</f>
        <v>0</v>
      </c>
      <c r="G82" s="42">
        <f ca="1">IF(Analyse!$E$3="X",INDIRECT("'DATA - økonomi'!G"&amp;4+15*$A82+4*$A82+0),0)+IF(Analyse!$E$4="X",INDIRECT("'DATA - økonomi'!G"&amp;4+15*$A82+4*$A82+1),0)+IF(Analyse!$E$104="X",INDIRECT("'DATA - økonomi'!G"&amp;4+15*$A82+4*$A82+2),0)+IF(Analyse!$E$105="X",INDIRECT("'DATA - økonomi'!G"&amp;4+15*$A82+4*$A82+3),0)+IF(Analyse!$E$106="X",INDIRECT("'DATA - økonomi'!G"&amp;4+15*$A82+4*$A82+4),0)+IF(Analyse!$E$107="X",INDIRECT("'DATA - økonomi'!G"&amp;4+15*$A82+4*$A82+5),0)+IF(Analyse!$E$108="X",INDIRECT("'DATA - økonomi'!G"&amp;4+15*$A82+4*$A82+6),0)+IF(Analyse!$E$109="X",INDIRECT("'DATA - økonomi'!G"&amp;4+15*$A82+4*$A82+7),0)+IF(Analyse!$E$110="X",INDIRECT("'DATA - økonomi'!G"&amp;4+15*$A82+4*$A82+8),0)+IF(Analyse!$E$111="X",INDIRECT("'DATA - økonomi'!G"&amp;4+15*$A82+4*$A82+9),0)+IF(Analyse!$E$112="X",INDIRECT("'DATA - økonomi'!G"&amp;4+15*$A82+4*$A82+10),0)+IF(Analyse!$E$115="X",INDIRECT("'DATA - økonomi'!G"&amp;4+15*$A82+4*$A82+11),0)+IF(Analyse!$E$116="X",INDIRECT("'DATA - økonomi'!G"&amp;4+15*$A82+4*$A82+12),0)+IF(Analyse!$E$117="X",INDIRECT("'DATA - økonomi'!G"&amp;4+15*$A82+4*$A82+13),0)+IF(Analyse!$E$129="X",INDIRECT("'DATA - økonomi'!G"&amp;4+15*$A82+4*$A82+14),0)</f>
        <v>0</v>
      </c>
      <c r="H82" s="42">
        <f ca="1">IF(Analyse!$E$3="X",INDIRECT("'DATA - økonomi'!H"&amp;4+15*$A82+4*$A82+0),0)+IF(Analyse!$E$4="X",INDIRECT("'DATA - økonomi'!H"&amp;4+15*$A82+4*$A82+1),0)+IF(Analyse!$E$104="X",INDIRECT("'DATA - økonomi'!H"&amp;4+15*$A82+4*$A82+2),0)+IF(Analyse!$E$105="X",INDIRECT("'DATA - økonomi'!H"&amp;4+15*$A82+4*$A82+3),0)+IF(Analyse!$E$106="X",INDIRECT("'DATA - økonomi'!H"&amp;4+15*$A82+4*$A82+4),0)+IF(Analyse!$E$107="X",INDIRECT("'DATA - økonomi'!H"&amp;4+15*$A82+4*$A82+5),0)+IF(Analyse!$E$108="X",INDIRECT("'DATA - økonomi'!H"&amp;4+15*$A82+4*$A82+6),0)+IF(Analyse!$E$109="X",INDIRECT("'DATA - økonomi'!H"&amp;4+15*$A82+4*$A82+7),0)+IF(Analyse!$E$110="X",INDIRECT("'DATA - økonomi'!H"&amp;4+15*$A82+4*$A82+8),0)+IF(Analyse!$E$111="X",INDIRECT("'DATA - økonomi'!H"&amp;4+15*$A82+4*$A82+9),0)+IF(Analyse!$E$112="X",INDIRECT("'DATA - økonomi'!H"&amp;4+15*$A82+4*$A82+10),0)+IF(Analyse!$E$115="X",INDIRECT("'DATA - økonomi'!H"&amp;4+15*$A82+4*$A82+11),0)+IF(Analyse!$E$116="X",INDIRECT("'DATA - økonomi'!H"&amp;4+15*$A82+4*$A82+12),0)+IF(Analyse!$E$117="X",INDIRECT("'DATA - økonomi'!H"&amp;4+15*$A82+4*$A82+13),0)+IF(Analyse!$E$129="X",INDIRECT("'DATA - økonomi'!H"&amp;4+15*$A82+4*$A82+14),0)</f>
        <v>0</v>
      </c>
      <c r="I82" s="42">
        <f ca="1">IF(Analyse!$E$3="X",INDIRECT("'DATA - økonomi'!I"&amp;4+15*$A82+4*$A82+0),0)+IF(Analyse!$E$4="X",INDIRECT("'DATA - økonomi'!I"&amp;4+15*$A82+4*$A82+1),0)+IF(Analyse!$E$104="X",INDIRECT("'DATA - økonomi'!I"&amp;4+15*$A82+4*$A82+2),0)+IF(Analyse!$E$105="X",INDIRECT("'DATA - økonomi'!I"&amp;4+15*$A82+4*$A82+3),0)+IF(Analyse!$E$106="X",INDIRECT("'DATA - økonomi'!I"&amp;4+15*$A82+4*$A82+4),0)+IF(Analyse!$E$107="X",INDIRECT("'DATA - økonomi'!I"&amp;4+15*$A82+4*$A82+5),0)+IF(Analyse!$E$108="X",INDIRECT("'DATA - økonomi'!I"&amp;4+15*$A82+4*$A82+6),0)+IF(Analyse!$E$109="X",INDIRECT("'DATA - økonomi'!I"&amp;4+15*$A82+4*$A82+7),0)+IF(Analyse!$E$110="X",INDIRECT("'DATA - økonomi'!I"&amp;4+15*$A82+4*$A82+8),0)+IF(Analyse!$E$111="X",INDIRECT("'DATA - økonomi'!I"&amp;4+15*$A82+4*$A82+9),0)+IF(Analyse!$E$112="X",INDIRECT("'DATA - økonomi'!I"&amp;4+15*$A82+4*$A82+10),0)+IF(Analyse!$E$115="X",INDIRECT("'DATA - økonomi'!I"&amp;4+15*$A82+4*$A82+11),0)+IF(Analyse!$E$116="X",INDIRECT("'DATA - økonomi'!I"&amp;4+15*$A82+4*$A82+12),0)+IF(Analyse!$E$117="X",INDIRECT("'DATA - økonomi'!I"&amp;4+15*$A82+4*$A82+13),0)+IF(Analyse!$E$129="X",INDIRECT("'DATA - økonomi'!I"&amp;4+15*$A82+4*$A82+14),0)</f>
        <v>0</v>
      </c>
      <c r="J82" s="42">
        <f ca="1">IF(Analyse!$E$3="X",INDIRECT("'DATA - økonomi'!J"&amp;4+15*$A82+4*$A82+0),0)+IF(Analyse!$E$4="X",INDIRECT("'DATA - økonomi'!J"&amp;4+15*$A82+4*$A82+1),0)+IF(Analyse!$E$104="X",INDIRECT("'DATA - økonomi'!J"&amp;4+15*$A82+4*$A82+2),0)+IF(Analyse!$E$105="X",INDIRECT("'DATA - økonomi'!J"&amp;4+15*$A82+4*$A82+3),0)+IF(Analyse!$E$106="X",INDIRECT("'DATA - økonomi'!J"&amp;4+15*$A82+4*$A82+4),0)+IF(Analyse!$E$107="X",INDIRECT("'DATA - økonomi'!J"&amp;4+15*$A82+4*$A82+5),0)+IF(Analyse!$E$108="X",INDIRECT("'DATA - økonomi'!J"&amp;4+15*$A82+4*$A82+6),0)+IF(Analyse!$E$109="X",INDIRECT("'DATA - økonomi'!J"&amp;4+15*$A82+4*$A82+7),0)+IF(Analyse!$E$110="X",INDIRECT("'DATA - økonomi'!J"&amp;4+15*$A82+4*$A82+8),0)+IF(Analyse!$E$111="X",INDIRECT("'DATA - økonomi'!J"&amp;4+15*$A82+4*$A82+9),0)+IF(Analyse!$E$112="X",INDIRECT("'DATA - økonomi'!J"&amp;4+15*$A82+4*$A82+10),0)+IF(Analyse!$E$115="X",INDIRECT("'DATA - økonomi'!J"&amp;4+15*$A82+4*$A82+11),0)+IF(Analyse!$E$116="X",INDIRECT("'DATA - økonomi'!J"&amp;4+15*$A82+4*$A82+12),0)+IF(Analyse!$E$117="X",INDIRECT("'DATA - økonomi'!J"&amp;4+15*$A82+4*$A82+13),0)+IF(Analyse!$E$129="X",INDIRECT("'DATA - økonomi'!J"&amp;4+15*$A82+4*$A82+14),0)</f>
        <v>0</v>
      </c>
      <c r="K82" s="42">
        <f ca="1">IF(Analyse!$E$3="X",INDIRECT("'DATA - økonomi'!K"&amp;4+15*$A82+4*$A82+0),0)+IF(Analyse!$E$4="X",INDIRECT("'DATA - økonomi'!K"&amp;4+15*$A82+4*$A82+1),0)+IF(Analyse!$E$104="X",INDIRECT("'DATA - økonomi'!K"&amp;4+15*$A82+4*$A82+2),0)+IF(Analyse!$E$105="X",INDIRECT("'DATA - økonomi'!K"&amp;4+15*$A82+4*$A82+3),0)+IF(Analyse!$E$106="X",INDIRECT("'DATA - økonomi'!K"&amp;4+15*$A82+4*$A82+4),0)+IF(Analyse!$E$107="X",INDIRECT("'DATA - økonomi'!K"&amp;4+15*$A82+4*$A82+5),0)+IF(Analyse!$E$108="X",INDIRECT("'DATA - økonomi'!K"&amp;4+15*$A82+4*$A82+6),0)+IF(Analyse!$E$109="X",INDIRECT("'DATA - økonomi'!K"&amp;4+15*$A82+4*$A82+7),0)+IF(Analyse!$E$110="X",INDIRECT("'DATA - økonomi'!K"&amp;4+15*$A82+4*$A82+8),0)+IF(Analyse!$E$111="X",INDIRECT("'DATA - økonomi'!K"&amp;4+15*$A82+4*$A82+9),0)+IF(Analyse!$E$112="X",INDIRECT("'DATA - økonomi'!K"&amp;4+15*$A82+4*$A82+10),0)+IF(Analyse!$E$115="X",INDIRECT("'DATA - økonomi'!K"&amp;4+15*$A82+4*$A82+11),0)+IF(Analyse!$E$116="X",INDIRECT("'DATA - økonomi'!K"&amp;4+15*$A82+4*$A82+12),0)+IF(Analyse!$E$117="X",INDIRECT("'DATA - økonomi'!K"&amp;4+15*$A82+4*$A82+13),0)+IF(Analyse!$E$129="X",INDIRECT("'DATA - økonomi'!K"&amp;4+15*$A82+4*$A82+14),0)</f>
        <v>0</v>
      </c>
      <c r="L82" s="42">
        <f ca="1">IF(Analyse!$E$3="X",INDIRECT("'DATA - økonomi'!L"&amp;4+15*$A82+4*$A82+0),0)+IF(Analyse!$E$4="X",INDIRECT("'DATA - økonomi'!L"&amp;4+15*$A82+4*$A82+1),0)+IF(Analyse!$E$104="X",INDIRECT("'DATA - økonomi'!L"&amp;4+15*$A82+4*$A82+2),0)+IF(Analyse!$E$105="X",INDIRECT("'DATA - økonomi'!L"&amp;4+15*$A82+4*$A82+3),0)+IF(Analyse!$E$106="X",INDIRECT("'DATA - økonomi'!L"&amp;4+15*$A82+4*$A82+4),0)+IF(Analyse!$E$107="X",INDIRECT("'DATA - økonomi'!L"&amp;4+15*$A82+4*$A82+5),0)+IF(Analyse!$E$108="X",INDIRECT("'DATA - økonomi'!L"&amp;4+15*$A82+4*$A82+6),0)+IF(Analyse!$E$109="X",INDIRECT("'DATA - økonomi'!L"&amp;4+15*$A82+4*$A82+7),0)+IF(Analyse!$E$110="X",INDIRECT("'DATA - økonomi'!L"&amp;4+15*$A82+4*$A82+8),0)+IF(Analyse!$E$111="X",INDIRECT("'DATA - økonomi'!L"&amp;4+15*$A82+4*$A82+9),0)+IF(Analyse!$E$112="X",INDIRECT("'DATA - økonomi'!L"&amp;4+15*$A82+4*$A82+10),0)+IF(Analyse!$E$115="X",INDIRECT("'DATA - økonomi'!L"&amp;4+15*$A82+4*$A82+11),0)+IF(Analyse!$E$116="X",INDIRECT("'DATA - økonomi'!L"&amp;4+15*$A82+4*$A82+12),0)+IF(Analyse!$E$117="X",INDIRECT("'DATA - økonomi'!L"&amp;4+15*$A82+4*$A82+13),0)+IF(Analyse!$E$129="X",INDIRECT("'DATA - økonomi'!L"&amp;4+15*$A82+4*$A82+14),0)</f>
        <v>0</v>
      </c>
      <c r="M82" s="42">
        <f ca="1">IF(Analyse!$E$3="X",INDIRECT("'DATA - økonomi'!M"&amp;4+15*$A82+4*$A82+0),0)+IF(Analyse!$E$4="X",INDIRECT("'DATA - økonomi'!M"&amp;4+15*$A82+4*$A82+1),0)+IF(Analyse!$E$104="X",INDIRECT("'DATA - økonomi'!M"&amp;4+15*$A82+4*$A82+2),0)+IF(Analyse!$E$105="X",INDIRECT("'DATA - økonomi'!M"&amp;4+15*$A82+4*$A82+3),0)+IF(Analyse!$E$106="X",INDIRECT("'DATA - økonomi'!M"&amp;4+15*$A82+4*$A82+4),0)+IF(Analyse!$E$107="X",INDIRECT("'DATA - økonomi'!M"&amp;4+15*$A82+4*$A82+5),0)+IF(Analyse!$E$108="X",INDIRECT("'DATA - økonomi'!M"&amp;4+15*$A82+4*$A82+6),0)+IF(Analyse!$E$109="X",INDIRECT("'DATA - økonomi'!M"&amp;4+15*$A82+4*$A82+7),0)+IF(Analyse!$E$110="X",INDIRECT("'DATA - økonomi'!M"&amp;4+15*$A82+4*$A82+8),0)+IF(Analyse!$E$111="X",INDIRECT("'DATA - økonomi'!M"&amp;4+15*$A82+4*$A82+9),0)+IF(Analyse!$E$112="X",INDIRECT("'DATA - økonomi'!M"&amp;4+15*$A82+4*$A82+10),0)+IF(Analyse!$E$115="X",INDIRECT("'DATA - økonomi'!M"&amp;4+15*$A82+4*$A82+11),0)+IF(Analyse!$E$116="X",INDIRECT("'DATA - økonomi'!M"&amp;4+15*$A82+4*$A82+12),0)+IF(Analyse!$E$117="X",INDIRECT("'DATA - økonomi'!M"&amp;4+15*$A82+4*$A82+13),0)+IF(Analyse!$E$129="X",INDIRECT("'DATA - økonomi'!M"&amp;4+15*$A82+4*$A82+14),0)</f>
        <v>0</v>
      </c>
      <c r="N82" s="38"/>
      <c r="O82" s="41" t="s">
        <v>90</v>
      </c>
      <c r="P82" s="42">
        <f ca="1">IF(Analyse!$E$3="X",INDIRECT("'DATA - økonomi'!P"&amp;4+15*$A82+4*$A82+0),0)+IF(Analyse!$E$4="X",INDIRECT("'DATA - økonomi'!P"&amp;4+15*$A82+4*$A82+1),0)+IF(Analyse!$E$104="X",INDIRECT("'DATA - økonomi'!P"&amp;4+15*$A82+4*$A82+2),0)+IF(Analyse!$E$105="X",INDIRECT("'DATA - økonomi'!P"&amp;4+15*$A82+4*$A82+3),0)+IF(Analyse!$E$106="X",INDIRECT("'DATA - økonomi'!P"&amp;4+15*$A82+4*$A82+4),0)+IF(Analyse!$E$107="X",INDIRECT("'DATA - økonomi'!P"&amp;4+15*$A82+4*$A82+5),0)+IF(Analyse!$E$108="X",INDIRECT("'DATA - økonomi'!P"&amp;4+15*$A82+4*$A82+6),0)+IF(Analyse!$E$109="X",INDIRECT("'DATA - økonomi'!P"&amp;4+15*$A82+4*$A82+7),0)+IF(Analyse!$E$110="X",INDIRECT("'DATA - økonomi'!P"&amp;4+15*$A82+4*$A82+8),0)+IF(Analyse!$E$111="X",INDIRECT("'DATA - økonomi'!P"&amp;4+15*$A82+4*$A82+9),0)+IF(Analyse!$E$112="X",INDIRECT("'DATA - økonomi'!P"&amp;4+15*$A82+4*$A82+10),0)+IF(Analyse!$E$115="X",INDIRECT("'DATA - økonomi'!P"&amp;4+15*$A82+4*$A82+11),0)+IF(Analyse!$E$116="X",INDIRECT("'DATA - økonomi'!P"&amp;4+15*$A82+4*$A82+12),0)+IF(Analyse!$E$117="X",INDIRECT("'DATA - økonomi'!P"&amp;4+15*$A82+4*$A82+13),0)+IF(Analyse!$E$129="X",INDIRECT("'DATA - økonomi'!P"&amp;4+15*$A82+4*$A82+14),0)</f>
        <v>0</v>
      </c>
      <c r="Q82" s="42">
        <f ca="1">IF(Analyse!$E$3="X",INDIRECT("'DATA - økonomi'!Q"&amp;4+15*$A82+4*$A82+0),0)+IF(Analyse!$E$4="X",INDIRECT("'DATA - økonomi'!Q"&amp;4+15*$A82+4*$A82+1),0)+IF(Analyse!$E$104="X",INDIRECT("'DATA - økonomi'!Q"&amp;4+15*$A82+4*$A82+2),0)+IF(Analyse!$E$105="X",INDIRECT("'DATA - økonomi'!Q"&amp;4+15*$A82+4*$A82+3),0)+IF(Analyse!$E$106="X",INDIRECT("'DATA - økonomi'!Q"&amp;4+15*$A82+4*$A82+4),0)+IF(Analyse!$E$107="X",INDIRECT("'DATA - økonomi'!Q"&amp;4+15*$A82+4*$A82+5),0)+IF(Analyse!$E$108="X",INDIRECT("'DATA - økonomi'!Q"&amp;4+15*$A82+4*$A82+6),0)+IF(Analyse!$E$109="X",INDIRECT("'DATA - økonomi'!Q"&amp;4+15*$A82+4*$A82+7),0)+IF(Analyse!$E$110="X",INDIRECT("'DATA - økonomi'!Q"&amp;4+15*$A82+4*$A82+8),0)+IF(Analyse!$E$111="X",INDIRECT("'DATA - økonomi'!Q"&amp;4+15*$A82+4*$A82+9),0)+IF(Analyse!$E$112="X",INDIRECT("'DATA - økonomi'!Q"&amp;4+15*$A82+4*$A82+10),0)+IF(Analyse!$E$115="X",INDIRECT("'DATA - økonomi'!Q"&amp;4+15*$A82+4*$A82+11),0)+IF(Analyse!$E$116="X",INDIRECT("'DATA - økonomi'!Q"&amp;4+15*$A82+4*$A82+12),0)+IF(Analyse!$E$117="X",INDIRECT("'DATA - økonomi'!Q"&amp;4+15*$A82+4*$A82+13),0)+IF(Analyse!$E$129="X",INDIRECT("'DATA - økonomi'!Q"&amp;4+15*$A82+4*$A82+14),0)</f>
        <v>0</v>
      </c>
      <c r="R82" s="42">
        <f ca="1">IF(Analyse!$E$3="X",INDIRECT("'DATA - økonomi'!R"&amp;4+15*$A82+4*$A82+0),0)+IF(Analyse!$E$4="X",INDIRECT("'DATA - økonomi'!R"&amp;4+15*$A82+4*$A82+1),0)+IF(Analyse!$E$104="X",INDIRECT("'DATA - økonomi'!R"&amp;4+15*$A82+4*$A82+2),0)+IF(Analyse!$E$105="X",INDIRECT("'DATA - økonomi'!R"&amp;4+15*$A82+4*$A82+3),0)+IF(Analyse!$E$106="X",INDIRECT("'DATA - økonomi'!R"&amp;4+15*$A82+4*$A82+4),0)+IF(Analyse!$E$107="X",INDIRECT("'DATA - økonomi'!R"&amp;4+15*$A82+4*$A82+5),0)+IF(Analyse!$E$108="X",INDIRECT("'DATA - økonomi'!R"&amp;4+15*$A82+4*$A82+6),0)+IF(Analyse!$E$109="X",INDIRECT("'DATA - økonomi'!R"&amp;4+15*$A82+4*$A82+7),0)+IF(Analyse!$E$110="X",INDIRECT("'DATA - økonomi'!R"&amp;4+15*$A82+4*$A82+8),0)+IF(Analyse!$E$111="X",INDIRECT("'DATA - økonomi'!R"&amp;4+15*$A82+4*$A82+9),0)+IF(Analyse!$E$112="X",INDIRECT("'DATA - økonomi'!R"&amp;4+15*$A82+4*$A82+10),0)+IF(Analyse!$E$115="X",INDIRECT("'DATA - økonomi'!R"&amp;4+15*$A82+4*$A82+11),0)+IF(Analyse!$E$116="X",INDIRECT("'DATA - økonomi'!R"&amp;4+15*$A82+4*$A82+12),0)+IF(Analyse!$E$117="X",INDIRECT("'DATA - økonomi'!R"&amp;4+15*$A82+4*$A82+13),0)+IF(Analyse!$E$129="X",INDIRECT("'DATA - økonomi'!R"&amp;4+15*$A82+4*$A82+14),0)</f>
        <v>0</v>
      </c>
      <c r="S82" s="42">
        <f ca="1">IF(Analyse!$E$3="X",INDIRECT("'DATA - økonomi'!S"&amp;4+15*$A82+4*$A82+0),0)+IF(Analyse!$E$4="X",INDIRECT("'DATA - økonomi'!S"&amp;4+15*$A82+4*$A82+1),0)+IF(Analyse!$E$104="X",INDIRECT("'DATA - økonomi'!S"&amp;4+15*$A82+4*$A82+2),0)+IF(Analyse!$E$105="X",INDIRECT("'DATA - økonomi'!S"&amp;4+15*$A82+4*$A82+3),0)+IF(Analyse!$E$106="X",INDIRECT("'DATA - økonomi'!S"&amp;4+15*$A82+4*$A82+4),0)+IF(Analyse!$E$107="X",INDIRECT("'DATA - økonomi'!S"&amp;4+15*$A82+4*$A82+5),0)+IF(Analyse!$E$108="X",INDIRECT("'DATA - økonomi'!S"&amp;4+15*$A82+4*$A82+6),0)+IF(Analyse!$E$109="X",INDIRECT("'DATA - økonomi'!S"&amp;4+15*$A82+4*$A82+7),0)+IF(Analyse!$E$110="X",INDIRECT("'DATA - økonomi'!S"&amp;4+15*$A82+4*$A82+8),0)+IF(Analyse!$E$111="X",INDIRECT("'DATA - økonomi'!S"&amp;4+15*$A82+4*$A82+9),0)+IF(Analyse!$E$112="X",INDIRECT("'DATA - økonomi'!S"&amp;4+15*$A82+4*$A82+10),0)+IF(Analyse!$E$115="X",INDIRECT("'DATA - økonomi'!S"&amp;4+15*$A82+4*$A82+11),0)+IF(Analyse!$E$116="X",INDIRECT("'DATA - økonomi'!S"&amp;4+15*$A82+4*$A82+12),0)+IF(Analyse!$E$117="X",INDIRECT("'DATA - økonomi'!S"&amp;4+15*$A82+4*$A82+13),0)+IF(Analyse!$E$129="X",INDIRECT("'DATA - økonomi'!S"&amp;4+15*$A82+4*$A82+14),0)</f>
        <v>0</v>
      </c>
      <c r="T82" s="42">
        <f ca="1">IF(Analyse!$E$3="X",INDIRECT("'DATA - økonomi'!T"&amp;4+15*$A82+4*$A82+0),0)+IF(Analyse!$E$4="X",INDIRECT("'DATA - økonomi'!T"&amp;4+15*$A82+4*$A82+1),0)+IF(Analyse!$E$104="X",INDIRECT("'DATA - økonomi'!T"&amp;4+15*$A82+4*$A82+2),0)+IF(Analyse!$E$105="X",INDIRECT("'DATA - økonomi'!T"&amp;4+15*$A82+4*$A82+3),0)+IF(Analyse!$E$106="X",INDIRECT("'DATA - økonomi'!T"&amp;4+15*$A82+4*$A82+4),0)+IF(Analyse!$E$107="X",INDIRECT("'DATA - økonomi'!T"&amp;4+15*$A82+4*$A82+5),0)+IF(Analyse!$E$108="X",INDIRECT("'DATA - økonomi'!T"&amp;4+15*$A82+4*$A82+6),0)+IF(Analyse!$E$109="X",INDIRECT("'DATA - økonomi'!T"&amp;4+15*$A82+4*$A82+7),0)+IF(Analyse!$E$110="X",INDIRECT("'DATA - økonomi'!T"&amp;4+15*$A82+4*$A82+8),0)+IF(Analyse!$E$111="X",INDIRECT("'DATA - økonomi'!T"&amp;4+15*$A82+4*$A82+9),0)+IF(Analyse!$E$112="X",INDIRECT("'DATA - økonomi'!T"&amp;4+15*$A82+4*$A82+10),0)+IF(Analyse!$E$115="X",INDIRECT("'DATA - økonomi'!T"&amp;4+15*$A82+4*$A82+11),0)+IF(Analyse!$E$116="X",INDIRECT("'DATA - økonomi'!T"&amp;4+15*$A82+4*$A82+12),0)+IF(Analyse!$E$117="X",INDIRECT("'DATA - økonomi'!T"&amp;4+15*$A82+4*$A82+13),0)+IF(Analyse!$E$129="X",INDIRECT("'DATA - økonomi'!T"&amp;4+15*$A82+4*$A82+14),0)</f>
        <v>0</v>
      </c>
      <c r="U82" s="42">
        <f ca="1">IF(Analyse!$E$3="X",INDIRECT("'DATA - økonomi'!U"&amp;4+15*$A82+4*$A82+0),0)+IF(Analyse!$E$4="X",INDIRECT("'DATA - økonomi'!U"&amp;4+15*$A82+4*$A82+1),0)+IF(Analyse!$E$104="X",INDIRECT("'DATA - økonomi'!U"&amp;4+15*$A82+4*$A82+2),0)+IF(Analyse!$E$105="X",INDIRECT("'DATA - økonomi'!U"&amp;4+15*$A82+4*$A82+3),0)+IF(Analyse!$E$106="X",INDIRECT("'DATA - økonomi'!U"&amp;4+15*$A82+4*$A82+4),0)+IF(Analyse!$E$107="X",INDIRECT("'DATA - økonomi'!U"&amp;4+15*$A82+4*$A82+5),0)+IF(Analyse!$E$108="X",INDIRECT("'DATA - økonomi'!U"&amp;4+15*$A82+4*$A82+6),0)+IF(Analyse!$E$109="X",INDIRECT("'DATA - økonomi'!U"&amp;4+15*$A82+4*$A82+7),0)+IF(Analyse!$E$110="X",INDIRECT("'DATA - økonomi'!U"&amp;4+15*$A82+4*$A82+8),0)+IF(Analyse!$E$111="X",INDIRECT("'DATA - økonomi'!U"&amp;4+15*$A82+4*$A82+9),0)+IF(Analyse!$E$112="X",INDIRECT("'DATA - økonomi'!U"&amp;4+15*$A82+4*$A82+10),0)+IF(Analyse!$E$115="X",INDIRECT("'DATA - økonomi'!U"&amp;4+15*$A82+4*$A82+11),0)+IF(Analyse!$E$116="X",INDIRECT("'DATA - økonomi'!U"&amp;4+15*$A82+4*$A82+12),0)+IF(Analyse!$E$117="X",INDIRECT("'DATA - økonomi'!U"&amp;4+15*$A82+4*$A82+13),0)+IF(Analyse!$E$129="X",INDIRECT("'DATA - økonomi'!U"&amp;4+15*$A82+4*$A82+14),0)</f>
        <v>0</v>
      </c>
      <c r="V82" s="42">
        <f ca="1">IF(Analyse!$E$3="X",INDIRECT("'DATA - økonomi'!V"&amp;4+15*$A82+4*$A82+0),0)+IF(Analyse!$E$4="X",INDIRECT("'DATA - økonomi'!V"&amp;4+15*$A82+4*$A82+1),0)+IF(Analyse!$E$104="X",INDIRECT("'DATA - økonomi'!V"&amp;4+15*$A82+4*$A82+2),0)+IF(Analyse!$E$105="X",INDIRECT("'DATA - økonomi'!V"&amp;4+15*$A82+4*$A82+3),0)+IF(Analyse!$E$106="X",INDIRECT("'DATA - økonomi'!V"&amp;4+15*$A82+4*$A82+4),0)+IF(Analyse!$E$107="X",INDIRECT("'DATA - økonomi'!V"&amp;4+15*$A82+4*$A82+5),0)+IF(Analyse!$E$108="X",INDIRECT("'DATA - økonomi'!V"&amp;4+15*$A82+4*$A82+6),0)+IF(Analyse!$E$109="X",INDIRECT("'DATA - økonomi'!V"&amp;4+15*$A82+4*$A82+7),0)+IF(Analyse!$E$110="X",INDIRECT("'DATA - økonomi'!V"&amp;4+15*$A82+4*$A82+8),0)+IF(Analyse!$E$111="X",INDIRECT("'DATA - økonomi'!V"&amp;4+15*$A82+4*$A82+9),0)+IF(Analyse!$E$112="X",INDIRECT("'DATA - økonomi'!V"&amp;4+15*$A82+4*$A82+10),0)+IF(Analyse!$E$115="X",INDIRECT("'DATA - økonomi'!V"&amp;4+15*$A82+4*$A82+11),0)+IF(Analyse!$E$116="X",INDIRECT("'DATA - økonomi'!V"&amp;4+15*$A82+4*$A82+12),0)+IF(Analyse!$E$117="X",INDIRECT("'DATA - økonomi'!V"&amp;4+15*$A82+4*$A82+13),0)+IF(Analyse!$E$129="X",INDIRECT("'DATA - økonomi'!V"&amp;4+15*$A82+4*$A82+14),0)</f>
        <v>0</v>
      </c>
      <c r="W82" s="42">
        <f ca="1">IF(Analyse!$E$3="X",INDIRECT("'DATA - økonomi'!W"&amp;4+15*$A82+4*$A82+0),0)+IF(Analyse!$E$4="X",INDIRECT("'DATA - økonomi'!W"&amp;4+15*$A82+4*$A82+1),0)+IF(Analyse!$E$104="X",INDIRECT("'DATA - økonomi'!W"&amp;4+15*$A82+4*$A82+2),0)+IF(Analyse!$E$105="X",INDIRECT("'DATA - økonomi'!W"&amp;4+15*$A82+4*$A82+3),0)+IF(Analyse!$E$106="X",INDIRECT("'DATA - økonomi'!W"&amp;4+15*$A82+4*$A82+4),0)+IF(Analyse!$E$107="X",INDIRECT("'DATA - økonomi'!W"&amp;4+15*$A82+4*$A82+5),0)+IF(Analyse!$E$108="X",INDIRECT("'DATA - økonomi'!W"&amp;4+15*$A82+4*$A82+6),0)+IF(Analyse!$E$109="X",INDIRECT("'DATA - økonomi'!W"&amp;4+15*$A82+4*$A82+7),0)+IF(Analyse!$E$110="X",INDIRECT("'DATA - økonomi'!W"&amp;4+15*$A82+4*$A82+8),0)+IF(Analyse!$E$111="X",INDIRECT("'DATA - økonomi'!W"&amp;4+15*$A82+4*$A82+9),0)+IF(Analyse!$E$112="X",INDIRECT("'DATA - økonomi'!W"&amp;4+15*$A82+4*$A82+10),0)+IF(Analyse!$E$115="X",INDIRECT("'DATA - økonomi'!W"&amp;4+15*$A82+4*$A82+11),0)+IF(Analyse!$E$116="X",INDIRECT("'DATA - økonomi'!W"&amp;4+15*$A82+4*$A82+12),0)+IF(Analyse!$E$117="X",INDIRECT("'DATA - økonomi'!W"&amp;4+15*$A82+4*$A82+13),0)+IF(Analyse!$E$129="X",INDIRECT("'DATA - økonomi'!W"&amp;4+15*$A82+4*$A82+14),0)</f>
        <v>0</v>
      </c>
      <c r="X82" s="42">
        <f ca="1">IF(Analyse!$E$3="X",INDIRECT("'DATA - økonomi'!X"&amp;4+15*$A82+4*$A82+0),0)+IF(Analyse!$E$4="X",INDIRECT("'DATA - økonomi'!X"&amp;4+15*$A82+4*$A82+1),0)+IF(Analyse!$E$104="X",INDIRECT("'DATA - økonomi'!X"&amp;4+15*$A82+4*$A82+2),0)+IF(Analyse!$E$105="X",INDIRECT("'DATA - økonomi'!X"&amp;4+15*$A82+4*$A82+3),0)+IF(Analyse!$E$106="X",INDIRECT("'DATA - økonomi'!X"&amp;4+15*$A82+4*$A82+4),0)+IF(Analyse!$E$107="X",INDIRECT("'DATA - økonomi'!X"&amp;4+15*$A82+4*$A82+5),0)+IF(Analyse!$E$108="X",INDIRECT("'DATA - økonomi'!X"&amp;4+15*$A82+4*$A82+6),0)+IF(Analyse!$E$109="X",INDIRECT("'DATA - økonomi'!X"&amp;4+15*$A82+4*$A82+7),0)+IF(Analyse!$E$110="X",INDIRECT("'DATA - økonomi'!X"&amp;4+15*$A82+4*$A82+8),0)+IF(Analyse!$E$111="X",INDIRECT("'DATA - økonomi'!X"&amp;4+15*$A82+4*$A82+9),0)+IF(Analyse!$E$112="X",INDIRECT("'DATA - økonomi'!X"&amp;4+15*$A82+4*$A82+10),0)+IF(Analyse!$E$115="X",INDIRECT("'DATA - økonomi'!X"&amp;4+15*$A82+4*$A82+11),0)+IF(Analyse!$E$116="X",INDIRECT("'DATA - økonomi'!X"&amp;4+15*$A82+4*$A82+12),0)+IF(Analyse!$E$117="X",INDIRECT("'DATA - økonomi'!X"&amp;4+15*$A82+4*$A82+13),0)+IF(Analyse!$E$129="X",INDIRECT("'DATA - økonomi'!X"&amp;4+15*$A82+4*$A82+14),0)</f>
        <v>0</v>
      </c>
      <c r="Y82" s="42">
        <f ca="1">IF(Analyse!$E$3="X",INDIRECT("'DATA - økonomi'!Y"&amp;4+15*$A82+4*$A82+0),0)+IF(Analyse!$E$4="X",INDIRECT("'DATA - økonomi'!Y"&amp;4+15*$A82+4*$A82+1),0)+IF(Analyse!$E$104="X",INDIRECT("'DATA - økonomi'!Y"&amp;4+15*$A82+4*$A82+2),0)+IF(Analyse!$E$105="X",INDIRECT("'DATA - økonomi'!Y"&amp;4+15*$A82+4*$A82+3),0)+IF(Analyse!$E$106="X",INDIRECT("'DATA - økonomi'!Y"&amp;4+15*$A82+4*$A82+4),0)+IF(Analyse!$E$107="X",INDIRECT("'DATA - økonomi'!Y"&amp;4+15*$A82+4*$A82+5),0)+IF(Analyse!$E$108="X",INDIRECT("'DATA - økonomi'!Y"&amp;4+15*$A82+4*$A82+6),0)+IF(Analyse!$E$109="X",INDIRECT("'DATA - økonomi'!Y"&amp;4+15*$A82+4*$A82+7),0)+IF(Analyse!$E$110="X",INDIRECT("'DATA - økonomi'!Y"&amp;4+15*$A82+4*$A82+8),0)+IF(Analyse!$E$111="X",INDIRECT("'DATA - økonomi'!Y"&amp;4+15*$A82+4*$A82+9),0)+IF(Analyse!$E$112="X",INDIRECT("'DATA - økonomi'!Y"&amp;4+15*$A82+4*$A82+10),0)+IF(Analyse!$E$115="X",INDIRECT("'DATA - økonomi'!Y"&amp;4+15*$A82+4*$A82+11),0)+IF(Analyse!$E$116="X",INDIRECT("'DATA - økonomi'!Y"&amp;4+15*$A82+4*$A82+12),0)+IF(Analyse!$E$117="X",INDIRECT("'DATA - økonomi'!Y"&amp;4+15*$A82+4*$A82+13),0)+IF(Analyse!$E$129="X",INDIRECT("'DATA - økonomi'!Y"&amp;4+15*$A82+4*$A82+14),0)</f>
        <v>0</v>
      </c>
      <c r="Z82" s="42">
        <f ca="1">IF(Analyse!$E$3="X",INDIRECT("'DATA - økonomi'!Z"&amp;4+15*$A82+4*$A82+0),0)+IF(Analyse!$E$4="X",INDIRECT("'DATA - økonomi'!Z"&amp;4+15*$A82+4*$A82+1),0)+IF(Analyse!$E$104="X",INDIRECT("'DATA - økonomi'!Z"&amp;4+15*$A82+4*$A82+2),0)+IF(Analyse!$E$105="X",INDIRECT("'DATA - økonomi'!Z"&amp;4+15*$A82+4*$A82+3),0)+IF(Analyse!$E$106="X",INDIRECT("'DATA - økonomi'!Z"&amp;4+15*$A82+4*$A82+4),0)+IF(Analyse!$E$107="X",INDIRECT("'DATA - økonomi'!Z"&amp;4+15*$A82+4*$A82+5),0)+IF(Analyse!$E$108="X",INDIRECT("'DATA - økonomi'!Z"&amp;4+15*$A82+4*$A82+6),0)+IF(Analyse!$E$109="X",INDIRECT("'DATA - økonomi'!Z"&amp;4+15*$A82+4*$A82+7),0)+IF(Analyse!$E$110="X",INDIRECT("'DATA - økonomi'!Z"&amp;4+15*$A82+4*$A82+8),0)+IF(Analyse!$E$111="X",INDIRECT("'DATA - økonomi'!Z"&amp;4+15*$A82+4*$A82+9),0)+IF(Analyse!$E$112="X",INDIRECT("'DATA - økonomi'!Z"&amp;4+15*$A82+4*$A82+10),0)+IF(Analyse!$E$115="X",INDIRECT("'DATA - økonomi'!Z"&amp;4+15*$A82+4*$A82+11),0)+IF(Analyse!$E$116="X",INDIRECT("'DATA - økonomi'!Z"&amp;4+15*$A82+4*$A82+12),0)+IF(Analyse!$E$117="X",INDIRECT("'DATA - økonomi'!Z"&amp;4+15*$A82+4*$A82+13),0)+IF(Analyse!$E$129="X",INDIRECT("'DATA - økonomi'!Z"&amp;4+15*$A82+4*$A82+14),0)</f>
        <v>0</v>
      </c>
      <c r="AA82" s="36"/>
      <c r="AB82" s="41" t="s">
        <v>90</v>
      </c>
      <c r="AC82" s="42">
        <f ca="1">IF(Analyse!$E$3="X",INDIRECT("'DATA - økonomi'!AC"&amp;4+15*$A82+4*$A82+0),0)+IF(Analyse!$E$4="X",INDIRECT("'DATA - økonomi'!AC"&amp;4+15*$A82+4*$A82+1),0)+IF(Analyse!$E$104="X",INDIRECT("'DATA - økonomi'!AC"&amp;4+15*$A82+4*$A82+2),0)+IF(Analyse!$E$105="X",INDIRECT("'DATA - økonomi'!AC"&amp;4+15*$A82+4*$A82+3),0)+IF(Analyse!$E$106="X",INDIRECT("'DATA - økonomi'!AC"&amp;4+15*$A82+4*$A82+4),0)+IF(Analyse!$E$107="X",INDIRECT("'DATA - økonomi'!AC"&amp;4+15*$A82+4*$A82+5),0)+IF(Analyse!$E$108="X",INDIRECT("'DATA - økonomi'!AC"&amp;4+15*$A82+4*$A82+6),0)+IF(Analyse!$E$109="X",INDIRECT("'DATA - økonomi'!AC"&amp;4+15*$A82+4*$A82+7),0)+IF(Analyse!$E$110="X",INDIRECT("'DATA - økonomi'!AC"&amp;4+15*$A82+4*$A82+8),0)+IF(Analyse!$E$111="X",INDIRECT("'DATA - økonomi'!AC"&amp;4+15*$A82+4*$A82+9),0)+IF(Analyse!$E$112="X",INDIRECT("'DATA - økonomi'!AC"&amp;4+15*$A82+4*$A82+10),0)+IF(Analyse!$E$115="X",INDIRECT("'DATA - økonomi'!AC"&amp;4+15*$A82+4*$A82+11),0)+IF(Analyse!$E$116="X",INDIRECT("'DATA - økonomi'!AC"&amp;4+15*$A82+4*$A82+12),0)+IF(Analyse!$E$117="X",INDIRECT("'DATA - økonomi'!AC"&amp;4+15*$A82+4*$A82+13),0)+IF(Analyse!$E$129="X",INDIRECT("'DATA - økonomi'!AC"&amp;4+15*$A82+4*$A82+14),0)</f>
        <v>0</v>
      </c>
      <c r="AD82" s="42">
        <f ca="1">IF(Analyse!$E$3="X",INDIRECT("'DATA - økonomi'!AD"&amp;4+15*$A82+4*$A82+0),0)+IF(Analyse!$E$4="X",INDIRECT("'DATA - økonomi'!AD"&amp;4+15*$A82+4*$A82+1),0)+IF(Analyse!$E$104="X",INDIRECT("'DATA - økonomi'!AD"&amp;4+15*$A82+4*$A82+2),0)+IF(Analyse!$E$105="X",INDIRECT("'DATA - økonomi'!AD"&amp;4+15*$A82+4*$A82+3),0)+IF(Analyse!$E$106="X",INDIRECT("'DATA - økonomi'!AD"&amp;4+15*$A82+4*$A82+4),0)+IF(Analyse!$E$107="X",INDIRECT("'DATA - økonomi'!AD"&amp;4+15*$A82+4*$A82+5),0)+IF(Analyse!$E$108="X",INDIRECT("'DATA - økonomi'!AD"&amp;4+15*$A82+4*$A82+6),0)+IF(Analyse!$E$109="X",INDIRECT("'DATA - økonomi'!AD"&amp;4+15*$A82+4*$A82+7),0)+IF(Analyse!$E$110="X",INDIRECT("'DATA - økonomi'!AD"&amp;4+15*$A82+4*$A82+8),0)+IF(Analyse!$E$111="X",INDIRECT("'DATA - økonomi'!AD"&amp;4+15*$A82+4*$A82+9),0)+IF(Analyse!$E$112="X",INDIRECT("'DATA - økonomi'!AD"&amp;4+15*$A82+4*$A82+10),0)+IF(Analyse!$E$115="X",INDIRECT("'DATA - økonomi'!AD"&amp;4+15*$A82+4*$A82+11),0)+IF(Analyse!$E$116="X",INDIRECT("'DATA - økonomi'!AD"&amp;4+15*$A82+4*$A82+12),0)+IF(Analyse!$E$117="X",INDIRECT("'DATA - økonomi'!AD"&amp;4+15*$A82+4*$A82+13),0)+IF(Analyse!$E$129="X",INDIRECT("'DATA - økonomi'!AD"&amp;4+15*$A82+4*$A82+14),0)</f>
        <v>0</v>
      </c>
      <c r="AE82" s="42">
        <f ca="1">IF(Analyse!$E$3="X",INDIRECT("'DATA - økonomi'!AE"&amp;4+15*$A82+4*$A82+0),0)+IF(Analyse!$E$4="X",INDIRECT("'DATA - økonomi'!AE"&amp;4+15*$A82+4*$A82+1),0)+IF(Analyse!$E$104="X",INDIRECT("'DATA - økonomi'!AE"&amp;4+15*$A82+4*$A82+2),0)+IF(Analyse!$E$105="X",INDIRECT("'DATA - økonomi'!AE"&amp;4+15*$A82+4*$A82+3),0)+IF(Analyse!$E$106="X",INDIRECT("'DATA - økonomi'!AE"&amp;4+15*$A82+4*$A82+4),0)+IF(Analyse!$E$107="X",INDIRECT("'DATA - økonomi'!AE"&amp;4+15*$A82+4*$A82+5),0)+IF(Analyse!$E$108="X",INDIRECT("'DATA - økonomi'!AE"&amp;4+15*$A82+4*$A82+6),0)+IF(Analyse!$E$109="X",INDIRECT("'DATA - økonomi'!AE"&amp;4+15*$A82+4*$A82+7),0)+IF(Analyse!$E$110="X",INDIRECT("'DATA - økonomi'!AE"&amp;4+15*$A82+4*$A82+8),0)+IF(Analyse!$E$111="X",INDIRECT("'DATA - økonomi'!AE"&amp;4+15*$A82+4*$A82+9),0)+IF(Analyse!$E$112="X",INDIRECT("'DATA - økonomi'!AE"&amp;4+15*$A82+4*$A82+10),0)+IF(Analyse!$E$115="X",INDIRECT("'DATA - økonomi'!AE"&amp;4+15*$A82+4*$A82+11),0)+IF(Analyse!$E$116="X",INDIRECT("'DATA - økonomi'!AE"&amp;4+15*$A82+4*$A82+12),0)+IF(Analyse!$E$117="X",INDIRECT("'DATA - økonomi'!AE"&amp;4+15*$A82+4*$A82+13),0)+IF(Analyse!$E$129="X",INDIRECT("'DATA - økonomi'!AE"&amp;4+15*$A82+4*$A82+14),0)</f>
        <v>0</v>
      </c>
      <c r="AF82" s="42">
        <f ca="1">IF(Analyse!$E$3="X",INDIRECT("'DATA - økonomi'!AF"&amp;4+15*$A82+4*$A82+0),0)+IF(Analyse!$E$4="X",INDIRECT("'DATA - økonomi'!AF"&amp;4+15*$A82+4*$A82+1),0)+IF(Analyse!$E$104="X",INDIRECT("'DATA - økonomi'!AF"&amp;4+15*$A82+4*$A82+2),0)+IF(Analyse!$E$105="X",INDIRECT("'DATA - økonomi'!AF"&amp;4+15*$A82+4*$A82+3),0)+IF(Analyse!$E$106="X",INDIRECT("'DATA - økonomi'!AF"&amp;4+15*$A82+4*$A82+4),0)+IF(Analyse!$E$107="X",INDIRECT("'DATA - økonomi'!AF"&amp;4+15*$A82+4*$A82+5),0)+IF(Analyse!$E$108="X",INDIRECT("'DATA - økonomi'!AF"&amp;4+15*$A82+4*$A82+6),0)+IF(Analyse!$E$109="X",INDIRECT("'DATA - økonomi'!AF"&amp;4+15*$A82+4*$A82+7),0)+IF(Analyse!$E$110="X",INDIRECT("'DATA - økonomi'!AF"&amp;4+15*$A82+4*$A82+8),0)+IF(Analyse!$E$111="X",INDIRECT("'DATA - økonomi'!AF"&amp;4+15*$A82+4*$A82+9),0)+IF(Analyse!$E$112="X",INDIRECT("'DATA - økonomi'!AF"&amp;4+15*$A82+4*$A82+10),0)+IF(Analyse!$E$115="X",INDIRECT("'DATA - økonomi'!AF"&amp;4+15*$A82+4*$A82+11),0)+IF(Analyse!$E$116="X",INDIRECT("'DATA - økonomi'!AF"&amp;4+15*$A82+4*$A82+12),0)+IF(Analyse!$E$117="X",INDIRECT("'DATA - økonomi'!AF"&amp;4+15*$A82+4*$A82+13),0)+IF(Analyse!$E$129="X",INDIRECT("'DATA - økonomi'!AF"&amp;4+15*$A82+4*$A82+14),0)</f>
        <v>0</v>
      </c>
      <c r="AG82" s="42">
        <f ca="1">IF(Analyse!$E$3="X",INDIRECT("'DATA - økonomi'!AG"&amp;4+15*$A82+4*$A82+0),0)+IF(Analyse!$E$4="X",INDIRECT("'DATA - økonomi'!AG"&amp;4+15*$A82+4*$A82+1),0)+IF(Analyse!$E$104="X",INDIRECT("'DATA - økonomi'!AG"&amp;4+15*$A82+4*$A82+2),0)+IF(Analyse!$E$105="X",INDIRECT("'DATA - økonomi'!AG"&amp;4+15*$A82+4*$A82+3),0)+IF(Analyse!$E$106="X",INDIRECT("'DATA - økonomi'!AG"&amp;4+15*$A82+4*$A82+4),0)+IF(Analyse!$E$107="X",INDIRECT("'DATA - økonomi'!AG"&amp;4+15*$A82+4*$A82+5),0)+IF(Analyse!$E$108="X",INDIRECT("'DATA - økonomi'!AG"&amp;4+15*$A82+4*$A82+6),0)+IF(Analyse!$E$109="X",INDIRECT("'DATA - økonomi'!AG"&amp;4+15*$A82+4*$A82+7),0)+IF(Analyse!$E$110="X",INDIRECT("'DATA - økonomi'!AG"&amp;4+15*$A82+4*$A82+8),0)+IF(Analyse!$E$111="X",INDIRECT("'DATA - økonomi'!AG"&amp;4+15*$A82+4*$A82+9),0)+IF(Analyse!$E$112="X",INDIRECT("'DATA - økonomi'!AG"&amp;4+15*$A82+4*$A82+10),0)+IF(Analyse!$E$115="X",INDIRECT("'DATA - økonomi'!AG"&amp;4+15*$A82+4*$A82+11),0)+IF(Analyse!$E$116="X",INDIRECT("'DATA - økonomi'!AG"&amp;4+15*$A82+4*$A82+12),0)+IF(Analyse!$E$117="X",INDIRECT("'DATA - økonomi'!AG"&amp;4+15*$A82+4*$A82+13),0)+IF(Analyse!$E$129="X",INDIRECT("'DATA - økonomi'!AG"&amp;4+15*$A82+4*$A82+14),0)</f>
        <v>0</v>
      </c>
      <c r="AH82" s="42">
        <f ca="1">IF(Analyse!$E$3="X",INDIRECT("'DATA - økonomi'!AH"&amp;4+15*$A82+4*$A82+0),0)+IF(Analyse!$E$4="X",INDIRECT("'DATA - økonomi'!AH"&amp;4+15*$A82+4*$A82+1),0)+IF(Analyse!$E$104="X",INDIRECT("'DATA - økonomi'!AH"&amp;4+15*$A82+4*$A82+2),0)+IF(Analyse!$E$105="X",INDIRECT("'DATA - økonomi'!AH"&amp;4+15*$A82+4*$A82+3),0)+IF(Analyse!$E$106="X",INDIRECT("'DATA - økonomi'!AH"&amp;4+15*$A82+4*$A82+4),0)+IF(Analyse!$E$107="X",INDIRECT("'DATA - økonomi'!AH"&amp;4+15*$A82+4*$A82+5),0)+IF(Analyse!$E$108="X",INDIRECT("'DATA - økonomi'!AH"&amp;4+15*$A82+4*$A82+6),0)+IF(Analyse!$E$109="X",INDIRECT("'DATA - økonomi'!AH"&amp;4+15*$A82+4*$A82+7),0)+IF(Analyse!$E$110="X",INDIRECT("'DATA - økonomi'!AH"&amp;4+15*$A82+4*$A82+8),0)+IF(Analyse!$E$111="X",INDIRECT("'DATA - økonomi'!AH"&amp;4+15*$A82+4*$A82+9),0)+IF(Analyse!$E$112="X",INDIRECT("'DATA - økonomi'!AH"&amp;4+15*$A82+4*$A82+10),0)+IF(Analyse!$E$115="X",INDIRECT("'DATA - økonomi'!AH"&amp;4+15*$A82+4*$A82+11),0)+IF(Analyse!$E$116="X",INDIRECT("'DATA - økonomi'!AH"&amp;4+15*$A82+4*$A82+12),0)+IF(Analyse!$E$117="X",INDIRECT("'DATA - økonomi'!AH"&amp;4+15*$A82+4*$A82+13),0)+IF(Analyse!$E$129="X",INDIRECT("'DATA - økonomi'!AH"&amp;4+15*$A82+4*$A82+14),0)</f>
        <v>0</v>
      </c>
      <c r="AI82" s="42">
        <f ca="1">IF(Analyse!$E$3="X",INDIRECT("'DATA - økonomi'!AI"&amp;4+15*$A82+4*$A82+0),0)+IF(Analyse!$E$4="X",INDIRECT("'DATA - økonomi'!AI"&amp;4+15*$A82+4*$A82+1),0)+IF(Analyse!$E$104="X",INDIRECT("'DATA - økonomi'!AI"&amp;4+15*$A82+4*$A82+2),0)+IF(Analyse!$E$105="X",INDIRECT("'DATA - økonomi'!AI"&amp;4+15*$A82+4*$A82+3),0)+IF(Analyse!$E$106="X",INDIRECT("'DATA - økonomi'!AI"&amp;4+15*$A82+4*$A82+4),0)+IF(Analyse!$E$107="X",INDIRECT("'DATA - økonomi'!AI"&amp;4+15*$A82+4*$A82+5),0)+IF(Analyse!$E$108="X",INDIRECT("'DATA - økonomi'!AI"&amp;4+15*$A82+4*$A82+6),0)+IF(Analyse!$E$109="X",INDIRECT("'DATA - økonomi'!AI"&amp;4+15*$A82+4*$A82+7),0)+IF(Analyse!$E$110="X",INDIRECT("'DATA - økonomi'!AI"&amp;4+15*$A82+4*$A82+8),0)+IF(Analyse!$E$111="X",INDIRECT("'DATA - økonomi'!AI"&amp;4+15*$A82+4*$A82+9),0)+IF(Analyse!$E$112="X",INDIRECT("'DATA - økonomi'!AI"&amp;4+15*$A82+4*$A82+10),0)+IF(Analyse!$E$115="X",INDIRECT("'DATA - økonomi'!AI"&amp;4+15*$A82+4*$A82+11),0)+IF(Analyse!$E$116="X",INDIRECT("'DATA - økonomi'!AI"&amp;4+15*$A82+4*$A82+12),0)+IF(Analyse!$E$117="X",INDIRECT("'DATA - økonomi'!AI"&amp;4+15*$A82+4*$A82+13),0)+IF(Analyse!$E$129="X",INDIRECT("'DATA - økonomi'!AI"&amp;4+15*$A82+4*$A82+14),0)</f>
        <v>0</v>
      </c>
      <c r="AJ82" s="42">
        <f ca="1">IF(Analyse!$E$3="X",INDIRECT("'DATA - økonomi'!AJ"&amp;4+15*$A82+4*$A82+0),0)+IF(Analyse!$E$4="X",INDIRECT("'DATA - økonomi'!AJ"&amp;4+15*$A82+4*$A82+1),0)+IF(Analyse!$E$104="X",INDIRECT("'DATA - økonomi'!AJ"&amp;4+15*$A82+4*$A82+2),0)+IF(Analyse!$E$105="X",INDIRECT("'DATA - økonomi'!AJ"&amp;4+15*$A82+4*$A82+3),0)+IF(Analyse!$E$106="X",INDIRECT("'DATA - økonomi'!AJ"&amp;4+15*$A82+4*$A82+4),0)+IF(Analyse!$E$107="X",INDIRECT("'DATA - økonomi'!AJ"&amp;4+15*$A82+4*$A82+5),0)+IF(Analyse!$E$108="X",INDIRECT("'DATA - økonomi'!AJ"&amp;4+15*$A82+4*$A82+6),0)+IF(Analyse!$E$109="X",INDIRECT("'DATA - økonomi'!AJ"&amp;4+15*$A82+4*$A82+7),0)+IF(Analyse!$E$110="X",INDIRECT("'DATA - økonomi'!AJ"&amp;4+15*$A82+4*$A82+8),0)+IF(Analyse!$E$111="X",INDIRECT("'DATA - økonomi'!AJ"&amp;4+15*$A82+4*$A82+9),0)+IF(Analyse!$E$112="X",INDIRECT("'DATA - økonomi'!AJ"&amp;4+15*$A82+4*$A82+10),0)+IF(Analyse!$E$115="X",INDIRECT("'DATA - økonomi'!AJ"&amp;4+15*$A82+4*$A82+11),0)+IF(Analyse!$E$116="X",INDIRECT("'DATA - økonomi'!AJ"&amp;4+15*$A82+4*$A82+12),0)+IF(Analyse!$E$117="X",INDIRECT("'DATA - økonomi'!AJ"&amp;4+15*$A82+4*$A82+13),0)+IF(Analyse!$E$129="X",INDIRECT("'DATA - økonomi'!AJ"&amp;4+15*$A82+4*$A82+14),0)</f>
        <v>0</v>
      </c>
      <c r="AK82" s="42">
        <f ca="1">IF(Analyse!$E$3="X",INDIRECT("'DATA - økonomi'!AK"&amp;4+15*$A82+4*$A82+0),0)+IF(Analyse!$E$4="X",INDIRECT("'DATA - økonomi'!AK"&amp;4+15*$A82+4*$A82+1),0)+IF(Analyse!$E$104="X",INDIRECT("'DATA - økonomi'!AK"&amp;4+15*$A82+4*$A82+2),0)+IF(Analyse!$E$105="X",INDIRECT("'DATA - økonomi'!AK"&amp;4+15*$A82+4*$A82+3),0)+IF(Analyse!$E$106="X",INDIRECT("'DATA - økonomi'!AK"&amp;4+15*$A82+4*$A82+4),0)+IF(Analyse!$E$107="X",INDIRECT("'DATA - økonomi'!AK"&amp;4+15*$A82+4*$A82+5),0)+IF(Analyse!$E$108="X",INDIRECT("'DATA - økonomi'!AK"&amp;4+15*$A82+4*$A82+6),0)+IF(Analyse!$E$109="X",INDIRECT("'DATA - økonomi'!AK"&amp;4+15*$A82+4*$A82+7),0)+IF(Analyse!$E$110="X",INDIRECT("'DATA - økonomi'!AK"&amp;4+15*$A82+4*$A82+8),0)+IF(Analyse!$E$111="X",INDIRECT("'DATA - økonomi'!AK"&amp;4+15*$A82+4*$A82+9),0)+IF(Analyse!$E$112="X",INDIRECT("'DATA - økonomi'!AK"&amp;4+15*$A82+4*$A82+10),0)+IF(Analyse!$E$115="X",INDIRECT("'DATA - økonomi'!AK"&amp;4+15*$A82+4*$A82+11),0)+IF(Analyse!$E$116="X",INDIRECT("'DATA - økonomi'!AK"&amp;4+15*$A82+4*$A82+12),0)+IF(Analyse!$E$117="X",INDIRECT("'DATA - økonomi'!AK"&amp;4+15*$A82+4*$A82+13),0)+IF(Analyse!$E$129="X",INDIRECT("'DATA - økonomi'!AK"&amp;4+15*$A82+4*$A82+14),0)</f>
        <v>0</v>
      </c>
      <c r="AL82" s="42">
        <f ca="1">IF(Analyse!$E$3="X",INDIRECT("'DATA - økonomi'!AL"&amp;4+15*$A82+4*$A82+0),0)+IF(Analyse!$E$4="X",INDIRECT("'DATA - økonomi'!AL"&amp;4+15*$A82+4*$A82+1),0)+IF(Analyse!$E$104="X",INDIRECT("'DATA - økonomi'!AL"&amp;4+15*$A82+4*$A82+2),0)+IF(Analyse!$E$105="X",INDIRECT("'DATA - økonomi'!AL"&amp;4+15*$A82+4*$A82+3),0)+IF(Analyse!$E$106="X",INDIRECT("'DATA - økonomi'!AL"&amp;4+15*$A82+4*$A82+4),0)+IF(Analyse!$E$107="X",INDIRECT("'DATA - økonomi'!AL"&amp;4+15*$A82+4*$A82+5),0)+IF(Analyse!$E$108="X",INDIRECT("'DATA - økonomi'!AL"&amp;4+15*$A82+4*$A82+6),0)+IF(Analyse!$E$109="X",INDIRECT("'DATA - økonomi'!AL"&amp;4+15*$A82+4*$A82+7),0)+IF(Analyse!$E$110="X",INDIRECT("'DATA - økonomi'!AL"&amp;4+15*$A82+4*$A82+8),0)+IF(Analyse!$E$111="X",INDIRECT("'DATA - økonomi'!AL"&amp;4+15*$A82+4*$A82+9),0)+IF(Analyse!$E$112="X",INDIRECT("'DATA - økonomi'!AL"&amp;4+15*$A82+4*$A82+10),0)+IF(Analyse!$E$115="X",INDIRECT("'DATA - økonomi'!AL"&amp;4+15*$A82+4*$A82+11),0)+IF(Analyse!$E$116="X",INDIRECT("'DATA - økonomi'!AL"&amp;4+15*$A82+4*$A82+12),0)+IF(Analyse!$E$117="X",INDIRECT("'DATA - økonomi'!AL"&amp;4+15*$A82+4*$A82+13),0)+IF(Analyse!$E$129="X",INDIRECT("'DATA - økonomi'!AL"&amp;4+15*$A82+4*$A82+14),0)</f>
        <v>0</v>
      </c>
      <c r="AM82" s="36"/>
      <c r="AN82" s="41" t="s">
        <v>90</v>
      </c>
      <c r="AO82" s="42">
        <f t="shared" ca="1" si="20"/>
        <v>12919.594999999999</v>
      </c>
      <c r="AP82" s="42">
        <f t="shared" ca="1" si="21"/>
        <v>12910.094999999999</v>
      </c>
      <c r="AQ82" s="42">
        <f t="shared" ca="1" si="22"/>
        <v>12919.594999999999</v>
      </c>
      <c r="AR82" s="42">
        <f t="shared" ca="1" si="23"/>
        <v>12910.094999999999</v>
      </c>
      <c r="AS82" s="42">
        <f t="shared" ca="1" si="24"/>
        <v>12995.855999999998</v>
      </c>
      <c r="AT82" s="42">
        <f t="shared" ca="1" si="25"/>
        <v>13029.223999999998</v>
      </c>
      <c r="AU82" s="42">
        <f t="shared" ca="1" si="26"/>
        <v>13177.465</v>
      </c>
      <c r="AV82" s="42">
        <f t="shared" ca="1" si="27"/>
        <v>13308.138000000001</v>
      </c>
      <c r="AW82" s="42">
        <f t="shared" ca="1" si="28"/>
        <v>13608.35</v>
      </c>
      <c r="AX82" s="42">
        <f t="shared" ca="1" si="29"/>
        <v>13604.174999999999</v>
      </c>
      <c r="AY82" s="36"/>
    </row>
    <row r="83" spans="1:51" x14ac:dyDescent="0.25">
      <c r="A83" s="38">
        <v>79</v>
      </c>
      <c r="B83" s="41" t="s">
        <v>91</v>
      </c>
      <c r="C83" s="42">
        <f ca="1">IF(Analyse!$E$3="X",INDIRECT("'DATA - økonomi'!C"&amp;4+15*$A83+4*$A83+0),0)+IF(Analyse!$E$4="X",INDIRECT("'DATA - økonomi'!C"&amp;4+15*$A83+4*$A83+1),0)+IF(Analyse!$E$104="X",INDIRECT("'DATA - økonomi'!C"&amp;4+15*$A83+4*$A83+2),0)+IF(Analyse!$E$105="X",INDIRECT("'DATA - økonomi'!C"&amp;4+15*$A83+4*$A83+3),0)+IF(Analyse!$E$106="X",INDIRECT("'DATA - økonomi'!C"&amp;4+15*$A83+4*$A83+4),0)+IF(Analyse!$E$107="X",INDIRECT("'DATA - økonomi'!C"&amp;4+15*$A83+4*$A83+5),0)+IF(Analyse!$E$108="X",INDIRECT("'DATA - økonomi'!C"&amp;4+15*$A83+4*$A83+6),0)+IF(Analyse!$E$109="X",INDIRECT("'DATA - økonomi'!C"&amp;4+15*$A83+4*$A83+7),0)+IF(Analyse!$E$110="X",INDIRECT("'DATA - økonomi'!C"&amp;4+15*$A83+4*$A83+8),0)+IF(Analyse!$E$111="X",INDIRECT("'DATA - økonomi'!C"&amp;4+15*$A83+4*$A83+9),0)+IF(Analyse!$E$112="X",INDIRECT("'DATA - økonomi'!C"&amp;4+15*$A83+4*$A83+10),0)+IF(Analyse!$E$115="X",INDIRECT("'DATA - økonomi'!C"&amp;4+15*$A83+4*$A83+11),0)+IF(Analyse!$E$116="X",INDIRECT("'DATA - økonomi'!C"&amp;4+15*$A83+4*$A83+12),0)+IF(Analyse!$E$117="X",INDIRECT("'DATA - økonomi'!C"&amp;4+15*$A83+4*$A83+13),0)+IF(Analyse!$E$129="X",INDIRECT("'DATA - økonomi'!C"&amp;4+15*$A83+4*$A83+14),0)</f>
        <v>0</v>
      </c>
      <c r="D83" s="42">
        <f ca="1">IF(Analyse!$E$3="X",INDIRECT("'DATA - økonomi'!D"&amp;4+15*$A83+4*$A83+0),0)+IF(Analyse!$E$4="X",INDIRECT("'DATA - økonomi'!D"&amp;4+15*$A83+4*$A83+1),0)+IF(Analyse!$E$104="X",INDIRECT("'DATA - økonomi'!D"&amp;4+15*$A83+4*$A83+2),0)+IF(Analyse!$E$105="X",INDIRECT("'DATA - økonomi'!D"&amp;4+15*$A83+4*$A83+3),0)+IF(Analyse!$E$106="X",INDIRECT("'DATA - økonomi'!D"&amp;4+15*$A83+4*$A83+4),0)+IF(Analyse!$E$107="X",INDIRECT("'DATA - økonomi'!D"&amp;4+15*$A83+4*$A83+5),0)+IF(Analyse!$E$108="X",INDIRECT("'DATA - økonomi'!D"&amp;4+15*$A83+4*$A83+6),0)+IF(Analyse!$E$109="X",INDIRECT("'DATA - økonomi'!D"&amp;4+15*$A83+4*$A83+7),0)+IF(Analyse!$E$110="X",INDIRECT("'DATA - økonomi'!D"&amp;4+15*$A83+4*$A83+8),0)+IF(Analyse!$E$111="X",INDIRECT("'DATA - økonomi'!D"&amp;4+15*$A83+4*$A83+9),0)+IF(Analyse!$E$112="X",INDIRECT("'DATA - økonomi'!D"&amp;4+15*$A83+4*$A83+10),0)+IF(Analyse!$E$115="X",INDIRECT("'DATA - økonomi'!D"&amp;4+15*$A83+4*$A83+11),0)+IF(Analyse!$E$116="X",INDIRECT("'DATA - økonomi'!D"&amp;4+15*$A83+4*$A83+12),0)+IF(Analyse!$E$117="X",INDIRECT("'DATA - økonomi'!D"&amp;4+15*$A83+4*$A83+13),0)+IF(Analyse!$E$129="X",INDIRECT("'DATA - økonomi'!D"&amp;4+15*$A83+4*$A83+14),0)</f>
        <v>0</v>
      </c>
      <c r="E83" s="42">
        <f ca="1">IF(Analyse!$E$3="X",INDIRECT("'DATA - økonomi'!E"&amp;4+15*$A83+4*$A83+0),0)+IF(Analyse!$E$4="X",INDIRECT("'DATA - økonomi'!E"&amp;4+15*$A83+4*$A83+1),0)+IF(Analyse!$E$104="X",INDIRECT("'DATA - økonomi'!E"&amp;4+15*$A83+4*$A83+2),0)+IF(Analyse!$E$105="X",INDIRECT("'DATA - økonomi'!E"&amp;4+15*$A83+4*$A83+3),0)+IF(Analyse!$E$106="X",INDIRECT("'DATA - økonomi'!E"&amp;4+15*$A83+4*$A83+4),0)+IF(Analyse!$E$107="X",INDIRECT("'DATA - økonomi'!E"&amp;4+15*$A83+4*$A83+5),0)+IF(Analyse!$E$108="X",INDIRECT("'DATA - økonomi'!E"&amp;4+15*$A83+4*$A83+6),0)+IF(Analyse!$E$109="X",INDIRECT("'DATA - økonomi'!E"&amp;4+15*$A83+4*$A83+7),0)+IF(Analyse!$E$110="X",INDIRECT("'DATA - økonomi'!E"&amp;4+15*$A83+4*$A83+8),0)+IF(Analyse!$E$111="X",INDIRECT("'DATA - økonomi'!E"&amp;4+15*$A83+4*$A83+9),0)+IF(Analyse!$E$112="X",INDIRECT("'DATA - økonomi'!E"&amp;4+15*$A83+4*$A83+10),0)+IF(Analyse!$E$115="X",INDIRECT("'DATA - økonomi'!E"&amp;4+15*$A83+4*$A83+11),0)+IF(Analyse!$E$116="X",INDIRECT("'DATA - økonomi'!E"&amp;4+15*$A83+4*$A83+12),0)+IF(Analyse!$E$117="X",INDIRECT("'DATA - økonomi'!E"&amp;4+15*$A83+4*$A83+13),0)+IF(Analyse!$E$129="X",INDIRECT("'DATA - økonomi'!E"&amp;4+15*$A83+4*$A83+14),0)</f>
        <v>0</v>
      </c>
      <c r="F83" s="42">
        <f ca="1">IF(Analyse!$E$3="X",INDIRECT("'DATA - økonomi'!F"&amp;4+15*$A83+4*$A83+0),0)+IF(Analyse!$E$4="X",INDIRECT("'DATA - økonomi'!F"&amp;4+15*$A83+4*$A83+1),0)+IF(Analyse!$E$104="X",INDIRECT("'DATA - økonomi'!F"&amp;4+15*$A83+4*$A83+2),0)+IF(Analyse!$E$105="X",INDIRECT("'DATA - økonomi'!F"&amp;4+15*$A83+4*$A83+3),0)+IF(Analyse!$E$106="X",INDIRECT("'DATA - økonomi'!F"&amp;4+15*$A83+4*$A83+4),0)+IF(Analyse!$E$107="X",INDIRECT("'DATA - økonomi'!F"&amp;4+15*$A83+4*$A83+5),0)+IF(Analyse!$E$108="X",INDIRECT("'DATA - økonomi'!F"&amp;4+15*$A83+4*$A83+6),0)+IF(Analyse!$E$109="X",INDIRECT("'DATA - økonomi'!F"&amp;4+15*$A83+4*$A83+7),0)+IF(Analyse!$E$110="X",INDIRECT("'DATA - økonomi'!F"&amp;4+15*$A83+4*$A83+8),0)+IF(Analyse!$E$111="X",INDIRECT("'DATA - økonomi'!F"&amp;4+15*$A83+4*$A83+9),0)+IF(Analyse!$E$112="X",INDIRECT("'DATA - økonomi'!F"&amp;4+15*$A83+4*$A83+10),0)+IF(Analyse!$E$115="X",INDIRECT("'DATA - økonomi'!F"&amp;4+15*$A83+4*$A83+11),0)+IF(Analyse!$E$116="X",INDIRECT("'DATA - økonomi'!F"&amp;4+15*$A83+4*$A83+12),0)+IF(Analyse!$E$117="X",INDIRECT("'DATA - økonomi'!F"&amp;4+15*$A83+4*$A83+13),0)+IF(Analyse!$E$129="X",INDIRECT("'DATA - økonomi'!F"&amp;4+15*$A83+4*$A83+14),0)</f>
        <v>0</v>
      </c>
      <c r="G83" s="42">
        <f ca="1">IF(Analyse!$E$3="X",INDIRECT("'DATA - økonomi'!G"&amp;4+15*$A83+4*$A83+0),0)+IF(Analyse!$E$4="X",INDIRECT("'DATA - økonomi'!G"&amp;4+15*$A83+4*$A83+1),0)+IF(Analyse!$E$104="X",INDIRECT("'DATA - økonomi'!G"&amp;4+15*$A83+4*$A83+2),0)+IF(Analyse!$E$105="X",INDIRECT("'DATA - økonomi'!G"&amp;4+15*$A83+4*$A83+3),0)+IF(Analyse!$E$106="X",INDIRECT("'DATA - økonomi'!G"&amp;4+15*$A83+4*$A83+4),0)+IF(Analyse!$E$107="X",INDIRECT("'DATA - økonomi'!G"&amp;4+15*$A83+4*$A83+5),0)+IF(Analyse!$E$108="X",INDIRECT("'DATA - økonomi'!G"&amp;4+15*$A83+4*$A83+6),0)+IF(Analyse!$E$109="X",INDIRECT("'DATA - økonomi'!G"&amp;4+15*$A83+4*$A83+7),0)+IF(Analyse!$E$110="X",INDIRECT("'DATA - økonomi'!G"&amp;4+15*$A83+4*$A83+8),0)+IF(Analyse!$E$111="X",INDIRECT("'DATA - økonomi'!G"&amp;4+15*$A83+4*$A83+9),0)+IF(Analyse!$E$112="X",INDIRECT("'DATA - økonomi'!G"&amp;4+15*$A83+4*$A83+10),0)+IF(Analyse!$E$115="X",INDIRECT("'DATA - økonomi'!G"&amp;4+15*$A83+4*$A83+11),0)+IF(Analyse!$E$116="X",INDIRECT("'DATA - økonomi'!G"&amp;4+15*$A83+4*$A83+12),0)+IF(Analyse!$E$117="X",INDIRECT("'DATA - økonomi'!G"&amp;4+15*$A83+4*$A83+13),0)+IF(Analyse!$E$129="X",INDIRECT("'DATA - økonomi'!G"&amp;4+15*$A83+4*$A83+14),0)</f>
        <v>0</v>
      </c>
      <c r="H83" s="42">
        <f ca="1">IF(Analyse!$E$3="X",INDIRECT("'DATA - økonomi'!H"&amp;4+15*$A83+4*$A83+0),0)+IF(Analyse!$E$4="X",INDIRECT("'DATA - økonomi'!H"&amp;4+15*$A83+4*$A83+1),0)+IF(Analyse!$E$104="X",INDIRECT("'DATA - økonomi'!H"&amp;4+15*$A83+4*$A83+2),0)+IF(Analyse!$E$105="X",INDIRECT("'DATA - økonomi'!H"&amp;4+15*$A83+4*$A83+3),0)+IF(Analyse!$E$106="X",INDIRECT("'DATA - økonomi'!H"&amp;4+15*$A83+4*$A83+4),0)+IF(Analyse!$E$107="X",INDIRECT("'DATA - økonomi'!H"&amp;4+15*$A83+4*$A83+5),0)+IF(Analyse!$E$108="X",INDIRECT("'DATA - økonomi'!H"&amp;4+15*$A83+4*$A83+6),0)+IF(Analyse!$E$109="X",INDIRECT("'DATA - økonomi'!H"&amp;4+15*$A83+4*$A83+7),0)+IF(Analyse!$E$110="X",INDIRECT("'DATA - økonomi'!H"&amp;4+15*$A83+4*$A83+8),0)+IF(Analyse!$E$111="X",INDIRECT("'DATA - økonomi'!H"&amp;4+15*$A83+4*$A83+9),0)+IF(Analyse!$E$112="X",INDIRECT("'DATA - økonomi'!H"&amp;4+15*$A83+4*$A83+10),0)+IF(Analyse!$E$115="X",INDIRECT("'DATA - økonomi'!H"&amp;4+15*$A83+4*$A83+11),0)+IF(Analyse!$E$116="X",INDIRECT("'DATA - økonomi'!H"&amp;4+15*$A83+4*$A83+12),0)+IF(Analyse!$E$117="X",INDIRECT("'DATA - økonomi'!H"&amp;4+15*$A83+4*$A83+13),0)+IF(Analyse!$E$129="X",INDIRECT("'DATA - økonomi'!H"&amp;4+15*$A83+4*$A83+14),0)</f>
        <v>0</v>
      </c>
      <c r="I83" s="42">
        <f ca="1">IF(Analyse!$E$3="X",INDIRECT("'DATA - økonomi'!I"&amp;4+15*$A83+4*$A83+0),0)+IF(Analyse!$E$4="X",INDIRECT("'DATA - økonomi'!I"&amp;4+15*$A83+4*$A83+1),0)+IF(Analyse!$E$104="X",INDIRECT("'DATA - økonomi'!I"&amp;4+15*$A83+4*$A83+2),0)+IF(Analyse!$E$105="X",INDIRECT("'DATA - økonomi'!I"&amp;4+15*$A83+4*$A83+3),0)+IF(Analyse!$E$106="X",INDIRECT("'DATA - økonomi'!I"&amp;4+15*$A83+4*$A83+4),0)+IF(Analyse!$E$107="X",INDIRECT("'DATA - økonomi'!I"&amp;4+15*$A83+4*$A83+5),0)+IF(Analyse!$E$108="X",INDIRECT("'DATA - økonomi'!I"&amp;4+15*$A83+4*$A83+6),0)+IF(Analyse!$E$109="X",INDIRECT("'DATA - økonomi'!I"&amp;4+15*$A83+4*$A83+7),0)+IF(Analyse!$E$110="X",INDIRECT("'DATA - økonomi'!I"&amp;4+15*$A83+4*$A83+8),0)+IF(Analyse!$E$111="X",INDIRECT("'DATA - økonomi'!I"&amp;4+15*$A83+4*$A83+9),0)+IF(Analyse!$E$112="X",INDIRECT("'DATA - økonomi'!I"&amp;4+15*$A83+4*$A83+10),0)+IF(Analyse!$E$115="X",INDIRECT("'DATA - økonomi'!I"&amp;4+15*$A83+4*$A83+11),0)+IF(Analyse!$E$116="X",INDIRECT("'DATA - økonomi'!I"&amp;4+15*$A83+4*$A83+12),0)+IF(Analyse!$E$117="X",INDIRECT("'DATA - økonomi'!I"&amp;4+15*$A83+4*$A83+13),0)+IF(Analyse!$E$129="X",INDIRECT("'DATA - økonomi'!I"&amp;4+15*$A83+4*$A83+14),0)</f>
        <v>0</v>
      </c>
      <c r="J83" s="42">
        <f ca="1">IF(Analyse!$E$3="X",INDIRECT("'DATA - økonomi'!J"&amp;4+15*$A83+4*$A83+0),0)+IF(Analyse!$E$4="X",INDIRECT("'DATA - økonomi'!J"&amp;4+15*$A83+4*$A83+1),0)+IF(Analyse!$E$104="X",INDIRECT("'DATA - økonomi'!J"&amp;4+15*$A83+4*$A83+2),0)+IF(Analyse!$E$105="X",INDIRECT("'DATA - økonomi'!J"&amp;4+15*$A83+4*$A83+3),0)+IF(Analyse!$E$106="X",INDIRECT("'DATA - økonomi'!J"&amp;4+15*$A83+4*$A83+4),0)+IF(Analyse!$E$107="X",INDIRECT("'DATA - økonomi'!J"&amp;4+15*$A83+4*$A83+5),0)+IF(Analyse!$E$108="X",INDIRECT("'DATA - økonomi'!J"&amp;4+15*$A83+4*$A83+6),0)+IF(Analyse!$E$109="X",INDIRECT("'DATA - økonomi'!J"&amp;4+15*$A83+4*$A83+7),0)+IF(Analyse!$E$110="X",INDIRECT("'DATA - økonomi'!J"&amp;4+15*$A83+4*$A83+8),0)+IF(Analyse!$E$111="X",INDIRECT("'DATA - økonomi'!J"&amp;4+15*$A83+4*$A83+9),0)+IF(Analyse!$E$112="X",INDIRECT("'DATA - økonomi'!J"&amp;4+15*$A83+4*$A83+10),0)+IF(Analyse!$E$115="X",INDIRECT("'DATA - økonomi'!J"&amp;4+15*$A83+4*$A83+11),0)+IF(Analyse!$E$116="X",INDIRECT("'DATA - økonomi'!J"&amp;4+15*$A83+4*$A83+12),0)+IF(Analyse!$E$117="X",INDIRECT("'DATA - økonomi'!J"&amp;4+15*$A83+4*$A83+13),0)+IF(Analyse!$E$129="X",INDIRECT("'DATA - økonomi'!J"&amp;4+15*$A83+4*$A83+14),0)</f>
        <v>0</v>
      </c>
      <c r="K83" s="42">
        <f ca="1">IF(Analyse!$E$3="X",INDIRECT("'DATA - økonomi'!K"&amp;4+15*$A83+4*$A83+0),0)+IF(Analyse!$E$4="X",INDIRECT("'DATA - økonomi'!K"&amp;4+15*$A83+4*$A83+1),0)+IF(Analyse!$E$104="X",INDIRECT("'DATA - økonomi'!K"&amp;4+15*$A83+4*$A83+2),0)+IF(Analyse!$E$105="X",INDIRECT("'DATA - økonomi'!K"&amp;4+15*$A83+4*$A83+3),0)+IF(Analyse!$E$106="X",INDIRECT("'DATA - økonomi'!K"&amp;4+15*$A83+4*$A83+4),0)+IF(Analyse!$E$107="X",INDIRECT("'DATA - økonomi'!K"&amp;4+15*$A83+4*$A83+5),0)+IF(Analyse!$E$108="X",INDIRECT("'DATA - økonomi'!K"&amp;4+15*$A83+4*$A83+6),0)+IF(Analyse!$E$109="X",INDIRECT("'DATA - økonomi'!K"&amp;4+15*$A83+4*$A83+7),0)+IF(Analyse!$E$110="X",INDIRECT("'DATA - økonomi'!K"&amp;4+15*$A83+4*$A83+8),0)+IF(Analyse!$E$111="X",INDIRECT("'DATA - økonomi'!K"&amp;4+15*$A83+4*$A83+9),0)+IF(Analyse!$E$112="X",INDIRECT("'DATA - økonomi'!K"&amp;4+15*$A83+4*$A83+10),0)+IF(Analyse!$E$115="X",INDIRECT("'DATA - økonomi'!K"&amp;4+15*$A83+4*$A83+11),0)+IF(Analyse!$E$116="X",INDIRECT("'DATA - økonomi'!K"&amp;4+15*$A83+4*$A83+12),0)+IF(Analyse!$E$117="X",INDIRECT("'DATA - økonomi'!K"&amp;4+15*$A83+4*$A83+13),0)+IF(Analyse!$E$129="X",INDIRECT("'DATA - økonomi'!K"&amp;4+15*$A83+4*$A83+14),0)</f>
        <v>0</v>
      </c>
      <c r="L83" s="42">
        <f ca="1">IF(Analyse!$E$3="X",INDIRECT("'DATA - økonomi'!L"&amp;4+15*$A83+4*$A83+0),0)+IF(Analyse!$E$4="X",INDIRECT("'DATA - økonomi'!L"&amp;4+15*$A83+4*$A83+1),0)+IF(Analyse!$E$104="X",INDIRECT("'DATA - økonomi'!L"&amp;4+15*$A83+4*$A83+2),0)+IF(Analyse!$E$105="X",INDIRECT("'DATA - økonomi'!L"&amp;4+15*$A83+4*$A83+3),0)+IF(Analyse!$E$106="X",INDIRECT("'DATA - økonomi'!L"&amp;4+15*$A83+4*$A83+4),0)+IF(Analyse!$E$107="X",INDIRECT("'DATA - økonomi'!L"&amp;4+15*$A83+4*$A83+5),0)+IF(Analyse!$E$108="X",INDIRECT("'DATA - økonomi'!L"&amp;4+15*$A83+4*$A83+6),0)+IF(Analyse!$E$109="X",INDIRECT("'DATA - økonomi'!L"&amp;4+15*$A83+4*$A83+7),0)+IF(Analyse!$E$110="X",INDIRECT("'DATA - økonomi'!L"&amp;4+15*$A83+4*$A83+8),0)+IF(Analyse!$E$111="X",INDIRECT("'DATA - økonomi'!L"&amp;4+15*$A83+4*$A83+9),0)+IF(Analyse!$E$112="X",INDIRECT("'DATA - økonomi'!L"&amp;4+15*$A83+4*$A83+10),0)+IF(Analyse!$E$115="X",INDIRECT("'DATA - økonomi'!L"&amp;4+15*$A83+4*$A83+11),0)+IF(Analyse!$E$116="X",INDIRECT("'DATA - økonomi'!L"&amp;4+15*$A83+4*$A83+12),0)+IF(Analyse!$E$117="X",INDIRECT("'DATA - økonomi'!L"&amp;4+15*$A83+4*$A83+13),0)+IF(Analyse!$E$129="X",INDIRECT("'DATA - økonomi'!L"&amp;4+15*$A83+4*$A83+14),0)</f>
        <v>0</v>
      </c>
      <c r="M83" s="42">
        <f ca="1">IF(Analyse!$E$3="X",INDIRECT("'DATA - økonomi'!M"&amp;4+15*$A83+4*$A83+0),0)+IF(Analyse!$E$4="X",INDIRECT("'DATA - økonomi'!M"&amp;4+15*$A83+4*$A83+1),0)+IF(Analyse!$E$104="X",INDIRECT("'DATA - økonomi'!M"&amp;4+15*$A83+4*$A83+2),0)+IF(Analyse!$E$105="X",INDIRECT("'DATA - økonomi'!M"&amp;4+15*$A83+4*$A83+3),0)+IF(Analyse!$E$106="X",INDIRECT("'DATA - økonomi'!M"&amp;4+15*$A83+4*$A83+4),0)+IF(Analyse!$E$107="X",INDIRECT("'DATA - økonomi'!M"&amp;4+15*$A83+4*$A83+5),0)+IF(Analyse!$E$108="X",INDIRECT("'DATA - økonomi'!M"&amp;4+15*$A83+4*$A83+6),0)+IF(Analyse!$E$109="X",INDIRECT("'DATA - økonomi'!M"&amp;4+15*$A83+4*$A83+7),0)+IF(Analyse!$E$110="X",INDIRECT("'DATA - økonomi'!M"&amp;4+15*$A83+4*$A83+8),0)+IF(Analyse!$E$111="X",INDIRECT("'DATA - økonomi'!M"&amp;4+15*$A83+4*$A83+9),0)+IF(Analyse!$E$112="X",INDIRECT("'DATA - økonomi'!M"&amp;4+15*$A83+4*$A83+10),0)+IF(Analyse!$E$115="X",INDIRECT("'DATA - økonomi'!M"&amp;4+15*$A83+4*$A83+11),0)+IF(Analyse!$E$116="X",INDIRECT("'DATA - økonomi'!M"&amp;4+15*$A83+4*$A83+12),0)+IF(Analyse!$E$117="X",INDIRECT("'DATA - økonomi'!M"&amp;4+15*$A83+4*$A83+13),0)+IF(Analyse!$E$129="X",INDIRECT("'DATA - økonomi'!M"&amp;4+15*$A83+4*$A83+14),0)</f>
        <v>0</v>
      </c>
      <c r="N83" s="38"/>
      <c r="O83" s="41" t="s">
        <v>91</v>
      </c>
      <c r="P83" s="42">
        <f ca="1">IF(Analyse!$E$3="X",INDIRECT("'DATA - økonomi'!P"&amp;4+15*$A83+4*$A83+0),0)+IF(Analyse!$E$4="X",INDIRECT("'DATA - økonomi'!P"&amp;4+15*$A83+4*$A83+1),0)+IF(Analyse!$E$104="X",INDIRECT("'DATA - økonomi'!P"&amp;4+15*$A83+4*$A83+2),0)+IF(Analyse!$E$105="X",INDIRECT("'DATA - økonomi'!P"&amp;4+15*$A83+4*$A83+3),0)+IF(Analyse!$E$106="X",INDIRECT("'DATA - økonomi'!P"&amp;4+15*$A83+4*$A83+4),0)+IF(Analyse!$E$107="X",INDIRECT("'DATA - økonomi'!P"&amp;4+15*$A83+4*$A83+5),0)+IF(Analyse!$E$108="X",INDIRECT("'DATA - økonomi'!P"&amp;4+15*$A83+4*$A83+6),0)+IF(Analyse!$E$109="X",INDIRECT("'DATA - økonomi'!P"&amp;4+15*$A83+4*$A83+7),0)+IF(Analyse!$E$110="X",INDIRECT("'DATA - økonomi'!P"&amp;4+15*$A83+4*$A83+8),0)+IF(Analyse!$E$111="X",INDIRECT("'DATA - økonomi'!P"&amp;4+15*$A83+4*$A83+9),0)+IF(Analyse!$E$112="X",INDIRECT("'DATA - økonomi'!P"&amp;4+15*$A83+4*$A83+10),0)+IF(Analyse!$E$115="X",INDIRECT("'DATA - økonomi'!P"&amp;4+15*$A83+4*$A83+11),0)+IF(Analyse!$E$116="X",INDIRECT("'DATA - økonomi'!P"&amp;4+15*$A83+4*$A83+12),0)+IF(Analyse!$E$117="X",INDIRECT("'DATA - økonomi'!P"&amp;4+15*$A83+4*$A83+13),0)+IF(Analyse!$E$129="X",INDIRECT("'DATA - økonomi'!P"&amp;4+15*$A83+4*$A83+14),0)</f>
        <v>0</v>
      </c>
      <c r="Q83" s="42">
        <f ca="1">IF(Analyse!$E$3="X",INDIRECT("'DATA - økonomi'!Q"&amp;4+15*$A83+4*$A83+0),0)+IF(Analyse!$E$4="X",INDIRECT("'DATA - økonomi'!Q"&amp;4+15*$A83+4*$A83+1),0)+IF(Analyse!$E$104="X",INDIRECT("'DATA - økonomi'!Q"&amp;4+15*$A83+4*$A83+2),0)+IF(Analyse!$E$105="X",INDIRECT("'DATA - økonomi'!Q"&amp;4+15*$A83+4*$A83+3),0)+IF(Analyse!$E$106="X",INDIRECT("'DATA - økonomi'!Q"&amp;4+15*$A83+4*$A83+4),0)+IF(Analyse!$E$107="X",INDIRECT("'DATA - økonomi'!Q"&amp;4+15*$A83+4*$A83+5),0)+IF(Analyse!$E$108="X",INDIRECT("'DATA - økonomi'!Q"&amp;4+15*$A83+4*$A83+6),0)+IF(Analyse!$E$109="X",INDIRECT("'DATA - økonomi'!Q"&amp;4+15*$A83+4*$A83+7),0)+IF(Analyse!$E$110="X",INDIRECT("'DATA - økonomi'!Q"&amp;4+15*$A83+4*$A83+8),0)+IF(Analyse!$E$111="X",INDIRECT("'DATA - økonomi'!Q"&amp;4+15*$A83+4*$A83+9),0)+IF(Analyse!$E$112="X",INDIRECT("'DATA - økonomi'!Q"&amp;4+15*$A83+4*$A83+10),0)+IF(Analyse!$E$115="X",INDIRECT("'DATA - økonomi'!Q"&amp;4+15*$A83+4*$A83+11),0)+IF(Analyse!$E$116="X",INDIRECT("'DATA - økonomi'!Q"&amp;4+15*$A83+4*$A83+12),0)+IF(Analyse!$E$117="X",INDIRECT("'DATA - økonomi'!Q"&amp;4+15*$A83+4*$A83+13),0)+IF(Analyse!$E$129="X",INDIRECT("'DATA - økonomi'!Q"&amp;4+15*$A83+4*$A83+14),0)</f>
        <v>0</v>
      </c>
      <c r="R83" s="42">
        <f ca="1">IF(Analyse!$E$3="X",INDIRECT("'DATA - økonomi'!R"&amp;4+15*$A83+4*$A83+0),0)+IF(Analyse!$E$4="X",INDIRECT("'DATA - økonomi'!R"&amp;4+15*$A83+4*$A83+1),0)+IF(Analyse!$E$104="X",INDIRECT("'DATA - økonomi'!R"&amp;4+15*$A83+4*$A83+2),0)+IF(Analyse!$E$105="X",INDIRECT("'DATA - økonomi'!R"&amp;4+15*$A83+4*$A83+3),0)+IF(Analyse!$E$106="X",INDIRECT("'DATA - økonomi'!R"&amp;4+15*$A83+4*$A83+4),0)+IF(Analyse!$E$107="X",INDIRECT("'DATA - økonomi'!R"&amp;4+15*$A83+4*$A83+5),0)+IF(Analyse!$E$108="X",INDIRECT("'DATA - økonomi'!R"&amp;4+15*$A83+4*$A83+6),0)+IF(Analyse!$E$109="X",INDIRECT("'DATA - økonomi'!R"&amp;4+15*$A83+4*$A83+7),0)+IF(Analyse!$E$110="X",INDIRECT("'DATA - økonomi'!R"&amp;4+15*$A83+4*$A83+8),0)+IF(Analyse!$E$111="X",INDIRECT("'DATA - økonomi'!R"&amp;4+15*$A83+4*$A83+9),0)+IF(Analyse!$E$112="X",INDIRECT("'DATA - økonomi'!R"&amp;4+15*$A83+4*$A83+10),0)+IF(Analyse!$E$115="X",INDIRECT("'DATA - økonomi'!R"&amp;4+15*$A83+4*$A83+11),0)+IF(Analyse!$E$116="X",INDIRECT("'DATA - økonomi'!R"&amp;4+15*$A83+4*$A83+12),0)+IF(Analyse!$E$117="X",INDIRECT("'DATA - økonomi'!R"&amp;4+15*$A83+4*$A83+13),0)+IF(Analyse!$E$129="X",INDIRECT("'DATA - økonomi'!R"&amp;4+15*$A83+4*$A83+14),0)</f>
        <v>0</v>
      </c>
      <c r="S83" s="42">
        <f ca="1">IF(Analyse!$E$3="X",INDIRECT("'DATA - økonomi'!S"&amp;4+15*$A83+4*$A83+0),0)+IF(Analyse!$E$4="X",INDIRECT("'DATA - økonomi'!S"&amp;4+15*$A83+4*$A83+1),0)+IF(Analyse!$E$104="X",INDIRECT("'DATA - økonomi'!S"&amp;4+15*$A83+4*$A83+2),0)+IF(Analyse!$E$105="X",INDIRECT("'DATA - økonomi'!S"&amp;4+15*$A83+4*$A83+3),0)+IF(Analyse!$E$106="X",INDIRECT("'DATA - økonomi'!S"&amp;4+15*$A83+4*$A83+4),0)+IF(Analyse!$E$107="X",INDIRECT("'DATA - økonomi'!S"&amp;4+15*$A83+4*$A83+5),0)+IF(Analyse!$E$108="X",INDIRECT("'DATA - økonomi'!S"&amp;4+15*$A83+4*$A83+6),0)+IF(Analyse!$E$109="X",INDIRECT("'DATA - økonomi'!S"&amp;4+15*$A83+4*$A83+7),0)+IF(Analyse!$E$110="X",INDIRECT("'DATA - økonomi'!S"&amp;4+15*$A83+4*$A83+8),0)+IF(Analyse!$E$111="X",INDIRECT("'DATA - økonomi'!S"&amp;4+15*$A83+4*$A83+9),0)+IF(Analyse!$E$112="X",INDIRECT("'DATA - økonomi'!S"&amp;4+15*$A83+4*$A83+10),0)+IF(Analyse!$E$115="X",INDIRECT("'DATA - økonomi'!S"&amp;4+15*$A83+4*$A83+11),0)+IF(Analyse!$E$116="X",INDIRECT("'DATA - økonomi'!S"&amp;4+15*$A83+4*$A83+12),0)+IF(Analyse!$E$117="X",INDIRECT("'DATA - økonomi'!S"&amp;4+15*$A83+4*$A83+13),0)+IF(Analyse!$E$129="X",INDIRECT("'DATA - økonomi'!S"&amp;4+15*$A83+4*$A83+14),0)</f>
        <v>0</v>
      </c>
      <c r="T83" s="42">
        <f ca="1">IF(Analyse!$E$3="X",INDIRECT("'DATA - økonomi'!T"&amp;4+15*$A83+4*$A83+0),0)+IF(Analyse!$E$4="X",INDIRECT("'DATA - økonomi'!T"&amp;4+15*$A83+4*$A83+1),0)+IF(Analyse!$E$104="X",INDIRECT("'DATA - økonomi'!T"&amp;4+15*$A83+4*$A83+2),0)+IF(Analyse!$E$105="X",INDIRECT("'DATA - økonomi'!T"&amp;4+15*$A83+4*$A83+3),0)+IF(Analyse!$E$106="X",INDIRECT("'DATA - økonomi'!T"&amp;4+15*$A83+4*$A83+4),0)+IF(Analyse!$E$107="X",INDIRECT("'DATA - økonomi'!T"&amp;4+15*$A83+4*$A83+5),0)+IF(Analyse!$E$108="X",INDIRECT("'DATA - økonomi'!T"&amp;4+15*$A83+4*$A83+6),0)+IF(Analyse!$E$109="X",INDIRECT("'DATA - økonomi'!T"&amp;4+15*$A83+4*$A83+7),0)+IF(Analyse!$E$110="X",INDIRECT("'DATA - økonomi'!T"&amp;4+15*$A83+4*$A83+8),0)+IF(Analyse!$E$111="X",INDIRECT("'DATA - økonomi'!T"&amp;4+15*$A83+4*$A83+9),0)+IF(Analyse!$E$112="X",INDIRECT("'DATA - økonomi'!T"&amp;4+15*$A83+4*$A83+10),0)+IF(Analyse!$E$115="X",INDIRECT("'DATA - økonomi'!T"&amp;4+15*$A83+4*$A83+11),0)+IF(Analyse!$E$116="X",INDIRECT("'DATA - økonomi'!T"&amp;4+15*$A83+4*$A83+12),0)+IF(Analyse!$E$117="X",INDIRECT("'DATA - økonomi'!T"&amp;4+15*$A83+4*$A83+13),0)+IF(Analyse!$E$129="X",INDIRECT("'DATA - økonomi'!T"&amp;4+15*$A83+4*$A83+14),0)</f>
        <v>0</v>
      </c>
      <c r="U83" s="42">
        <f ca="1">IF(Analyse!$E$3="X",INDIRECT("'DATA - økonomi'!U"&amp;4+15*$A83+4*$A83+0),0)+IF(Analyse!$E$4="X",INDIRECT("'DATA - økonomi'!U"&amp;4+15*$A83+4*$A83+1),0)+IF(Analyse!$E$104="X",INDIRECT("'DATA - økonomi'!U"&amp;4+15*$A83+4*$A83+2),0)+IF(Analyse!$E$105="X",INDIRECT("'DATA - økonomi'!U"&amp;4+15*$A83+4*$A83+3),0)+IF(Analyse!$E$106="X",INDIRECT("'DATA - økonomi'!U"&amp;4+15*$A83+4*$A83+4),0)+IF(Analyse!$E$107="X",INDIRECT("'DATA - økonomi'!U"&amp;4+15*$A83+4*$A83+5),0)+IF(Analyse!$E$108="X",INDIRECT("'DATA - økonomi'!U"&amp;4+15*$A83+4*$A83+6),0)+IF(Analyse!$E$109="X",INDIRECT("'DATA - økonomi'!U"&amp;4+15*$A83+4*$A83+7),0)+IF(Analyse!$E$110="X",INDIRECT("'DATA - økonomi'!U"&amp;4+15*$A83+4*$A83+8),0)+IF(Analyse!$E$111="X",INDIRECT("'DATA - økonomi'!U"&amp;4+15*$A83+4*$A83+9),0)+IF(Analyse!$E$112="X",INDIRECT("'DATA - økonomi'!U"&amp;4+15*$A83+4*$A83+10),0)+IF(Analyse!$E$115="X",INDIRECT("'DATA - økonomi'!U"&amp;4+15*$A83+4*$A83+11),0)+IF(Analyse!$E$116="X",INDIRECT("'DATA - økonomi'!U"&amp;4+15*$A83+4*$A83+12),0)+IF(Analyse!$E$117="X",INDIRECT("'DATA - økonomi'!U"&amp;4+15*$A83+4*$A83+13),0)+IF(Analyse!$E$129="X",INDIRECT("'DATA - økonomi'!U"&amp;4+15*$A83+4*$A83+14),0)</f>
        <v>0</v>
      </c>
      <c r="V83" s="42">
        <f ca="1">IF(Analyse!$E$3="X",INDIRECT("'DATA - økonomi'!V"&amp;4+15*$A83+4*$A83+0),0)+IF(Analyse!$E$4="X",INDIRECT("'DATA - økonomi'!V"&amp;4+15*$A83+4*$A83+1),0)+IF(Analyse!$E$104="X",INDIRECT("'DATA - økonomi'!V"&amp;4+15*$A83+4*$A83+2),0)+IF(Analyse!$E$105="X",INDIRECT("'DATA - økonomi'!V"&amp;4+15*$A83+4*$A83+3),0)+IF(Analyse!$E$106="X",INDIRECT("'DATA - økonomi'!V"&amp;4+15*$A83+4*$A83+4),0)+IF(Analyse!$E$107="X",INDIRECT("'DATA - økonomi'!V"&amp;4+15*$A83+4*$A83+5),0)+IF(Analyse!$E$108="X",INDIRECT("'DATA - økonomi'!V"&amp;4+15*$A83+4*$A83+6),0)+IF(Analyse!$E$109="X",INDIRECT("'DATA - økonomi'!V"&amp;4+15*$A83+4*$A83+7),0)+IF(Analyse!$E$110="X",INDIRECT("'DATA - økonomi'!V"&amp;4+15*$A83+4*$A83+8),0)+IF(Analyse!$E$111="X",INDIRECT("'DATA - økonomi'!V"&amp;4+15*$A83+4*$A83+9),0)+IF(Analyse!$E$112="X",INDIRECT("'DATA - økonomi'!V"&amp;4+15*$A83+4*$A83+10),0)+IF(Analyse!$E$115="X",INDIRECT("'DATA - økonomi'!V"&amp;4+15*$A83+4*$A83+11),0)+IF(Analyse!$E$116="X",INDIRECT("'DATA - økonomi'!V"&amp;4+15*$A83+4*$A83+12),0)+IF(Analyse!$E$117="X",INDIRECT("'DATA - økonomi'!V"&amp;4+15*$A83+4*$A83+13),0)+IF(Analyse!$E$129="X",INDIRECT("'DATA - økonomi'!V"&amp;4+15*$A83+4*$A83+14),0)</f>
        <v>0</v>
      </c>
      <c r="W83" s="42">
        <f ca="1">IF(Analyse!$E$3="X",INDIRECT("'DATA - økonomi'!W"&amp;4+15*$A83+4*$A83+0),0)+IF(Analyse!$E$4="X",INDIRECT("'DATA - økonomi'!W"&amp;4+15*$A83+4*$A83+1),0)+IF(Analyse!$E$104="X",INDIRECT("'DATA - økonomi'!W"&amp;4+15*$A83+4*$A83+2),0)+IF(Analyse!$E$105="X",INDIRECT("'DATA - økonomi'!W"&amp;4+15*$A83+4*$A83+3),0)+IF(Analyse!$E$106="X",INDIRECT("'DATA - økonomi'!W"&amp;4+15*$A83+4*$A83+4),0)+IF(Analyse!$E$107="X",INDIRECT("'DATA - økonomi'!W"&amp;4+15*$A83+4*$A83+5),0)+IF(Analyse!$E$108="X",INDIRECT("'DATA - økonomi'!W"&amp;4+15*$A83+4*$A83+6),0)+IF(Analyse!$E$109="X",INDIRECT("'DATA - økonomi'!W"&amp;4+15*$A83+4*$A83+7),0)+IF(Analyse!$E$110="X",INDIRECT("'DATA - økonomi'!W"&amp;4+15*$A83+4*$A83+8),0)+IF(Analyse!$E$111="X",INDIRECT("'DATA - økonomi'!W"&amp;4+15*$A83+4*$A83+9),0)+IF(Analyse!$E$112="X",INDIRECT("'DATA - økonomi'!W"&amp;4+15*$A83+4*$A83+10),0)+IF(Analyse!$E$115="X",INDIRECT("'DATA - økonomi'!W"&amp;4+15*$A83+4*$A83+11),0)+IF(Analyse!$E$116="X",INDIRECT("'DATA - økonomi'!W"&amp;4+15*$A83+4*$A83+12),0)+IF(Analyse!$E$117="X",INDIRECT("'DATA - økonomi'!W"&amp;4+15*$A83+4*$A83+13),0)+IF(Analyse!$E$129="X",INDIRECT("'DATA - økonomi'!W"&amp;4+15*$A83+4*$A83+14),0)</f>
        <v>0</v>
      </c>
      <c r="X83" s="42">
        <f ca="1">IF(Analyse!$E$3="X",INDIRECT("'DATA - økonomi'!X"&amp;4+15*$A83+4*$A83+0),0)+IF(Analyse!$E$4="X",INDIRECT("'DATA - økonomi'!X"&amp;4+15*$A83+4*$A83+1),0)+IF(Analyse!$E$104="X",INDIRECT("'DATA - økonomi'!X"&amp;4+15*$A83+4*$A83+2),0)+IF(Analyse!$E$105="X",INDIRECT("'DATA - økonomi'!X"&amp;4+15*$A83+4*$A83+3),0)+IF(Analyse!$E$106="X",INDIRECT("'DATA - økonomi'!X"&amp;4+15*$A83+4*$A83+4),0)+IF(Analyse!$E$107="X",INDIRECT("'DATA - økonomi'!X"&amp;4+15*$A83+4*$A83+5),0)+IF(Analyse!$E$108="X",INDIRECT("'DATA - økonomi'!X"&amp;4+15*$A83+4*$A83+6),0)+IF(Analyse!$E$109="X",INDIRECT("'DATA - økonomi'!X"&amp;4+15*$A83+4*$A83+7),0)+IF(Analyse!$E$110="X",INDIRECT("'DATA - økonomi'!X"&amp;4+15*$A83+4*$A83+8),0)+IF(Analyse!$E$111="X",INDIRECT("'DATA - økonomi'!X"&amp;4+15*$A83+4*$A83+9),0)+IF(Analyse!$E$112="X",INDIRECT("'DATA - økonomi'!X"&amp;4+15*$A83+4*$A83+10),0)+IF(Analyse!$E$115="X",INDIRECT("'DATA - økonomi'!X"&amp;4+15*$A83+4*$A83+11),0)+IF(Analyse!$E$116="X",INDIRECT("'DATA - økonomi'!X"&amp;4+15*$A83+4*$A83+12),0)+IF(Analyse!$E$117="X",INDIRECT("'DATA - økonomi'!X"&amp;4+15*$A83+4*$A83+13),0)+IF(Analyse!$E$129="X",INDIRECT("'DATA - økonomi'!X"&amp;4+15*$A83+4*$A83+14),0)</f>
        <v>0</v>
      </c>
      <c r="Y83" s="42">
        <f ca="1">IF(Analyse!$E$3="X",INDIRECT("'DATA - økonomi'!Y"&amp;4+15*$A83+4*$A83+0),0)+IF(Analyse!$E$4="X",INDIRECT("'DATA - økonomi'!Y"&amp;4+15*$A83+4*$A83+1),0)+IF(Analyse!$E$104="X",INDIRECT("'DATA - økonomi'!Y"&amp;4+15*$A83+4*$A83+2),0)+IF(Analyse!$E$105="X",INDIRECT("'DATA - økonomi'!Y"&amp;4+15*$A83+4*$A83+3),0)+IF(Analyse!$E$106="X",INDIRECT("'DATA - økonomi'!Y"&amp;4+15*$A83+4*$A83+4),0)+IF(Analyse!$E$107="X",INDIRECT("'DATA - økonomi'!Y"&amp;4+15*$A83+4*$A83+5),0)+IF(Analyse!$E$108="X",INDIRECT("'DATA - økonomi'!Y"&amp;4+15*$A83+4*$A83+6),0)+IF(Analyse!$E$109="X",INDIRECT("'DATA - økonomi'!Y"&amp;4+15*$A83+4*$A83+7),0)+IF(Analyse!$E$110="X",INDIRECT("'DATA - økonomi'!Y"&amp;4+15*$A83+4*$A83+8),0)+IF(Analyse!$E$111="X",INDIRECT("'DATA - økonomi'!Y"&amp;4+15*$A83+4*$A83+9),0)+IF(Analyse!$E$112="X",INDIRECT("'DATA - økonomi'!Y"&amp;4+15*$A83+4*$A83+10),0)+IF(Analyse!$E$115="X",INDIRECT("'DATA - økonomi'!Y"&amp;4+15*$A83+4*$A83+11),0)+IF(Analyse!$E$116="X",INDIRECT("'DATA - økonomi'!Y"&amp;4+15*$A83+4*$A83+12),0)+IF(Analyse!$E$117="X",INDIRECT("'DATA - økonomi'!Y"&amp;4+15*$A83+4*$A83+13),0)+IF(Analyse!$E$129="X",INDIRECT("'DATA - økonomi'!Y"&amp;4+15*$A83+4*$A83+14),0)</f>
        <v>0</v>
      </c>
      <c r="Z83" s="42">
        <f ca="1">IF(Analyse!$E$3="X",INDIRECT("'DATA - økonomi'!Z"&amp;4+15*$A83+4*$A83+0),0)+IF(Analyse!$E$4="X",INDIRECT("'DATA - økonomi'!Z"&amp;4+15*$A83+4*$A83+1),0)+IF(Analyse!$E$104="X",INDIRECT("'DATA - økonomi'!Z"&amp;4+15*$A83+4*$A83+2),0)+IF(Analyse!$E$105="X",INDIRECT("'DATA - økonomi'!Z"&amp;4+15*$A83+4*$A83+3),0)+IF(Analyse!$E$106="X",INDIRECT("'DATA - økonomi'!Z"&amp;4+15*$A83+4*$A83+4),0)+IF(Analyse!$E$107="X",INDIRECT("'DATA - økonomi'!Z"&amp;4+15*$A83+4*$A83+5),0)+IF(Analyse!$E$108="X",INDIRECT("'DATA - økonomi'!Z"&amp;4+15*$A83+4*$A83+6),0)+IF(Analyse!$E$109="X",INDIRECT("'DATA - økonomi'!Z"&amp;4+15*$A83+4*$A83+7),0)+IF(Analyse!$E$110="X",INDIRECT("'DATA - økonomi'!Z"&amp;4+15*$A83+4*$A83+8),0)+IF(Analyse!$E$111="X",INDIRECT("'DATA - økonomi'!Z"&amp;4+15*$A83+4*$A83+9),0)+IF(Analyse!$E$112="X",INDIRECT("'DATA - økonomi'!Z"&amp;4+15*$A83+4*$A83+10),0)+IF(Analyse!$E$115="X",INDIRECT("'DATA - økonomi'!Z"&amp;4+15*$A83+4*$A83+11),0)+IF(Analyse!$E$116="X",INDIRECT("'DATA - økonomi'!Z"&amp;4+15*$A83+4*$A83+12),0)+IF(Analyse!$E$117="X",INDIRECT("'DATA - økonomi'!Z"&amp;4+15*$A83+4*$A83+13),0)+IF(Analyse!$E$129="X",INDIRECT("'DATA - økonomi'!Z"&amp;4+15*$A83+4*$A83+14),0)</f>
        <v>0</v>
      </c>
      <c r="AA83" s="36"/>
      <c r="AB83" s="41" t="s">
        <v>91</v>
      </c>
      <c r="AC83" s="42">
        <f ca="1">IF(Analyse!$E$3="X",INDIRECT("'DATA - økonomi'!AC"&amp;4+15*$A83+4*$A83+0),0)+IF(Analyse!$E$4="X",INDIRECT("'DATA - økonomi'!AC"&amp;4+15*$A83+4*$A83+1),0)+IF(Analyse!$E$104="X",INDIRECT("'DATA - økonomi'!AC"&amp;4+15*$A83+4*$A83+2),0)+IF(Analyse!$E$105="X",INDIRECT("'DATA - økonomi'!AC"&amp;4+15*$A83+4*$A83+3),0)+IF(Analyse!$E$106="X",INDIRECT("'DATA - økonomi'!AC"&amp;4+15*$A83+4*$A83+4),0)+IF(Analyse!$E$107="X",INDIRECT("'DATA - økonomi'!AC"&amp;4+15*$A83+4*$A83+5),0)+IF(Analyse!$E$108="X",INDIRECT("'DATA - økonomi'!AC"&amp;4+15*$A83+4*$A83+6),0)+IF(Analyse!$E$109="X",INDIRECT("'DATA - økonomi'!AC"&amp;4+15*$A83+4*$A83+7),0)+IF(Analyse!$E$110="X",INDIRECT("'DATA - økonomi'!AC"&amp;4+15*$A83+4*$A83+8),0)+IF(Analyse!$E$111="X",INDIRECT("'DATA - økonomi'!AC"&amp;4+15*$A83+4*$A83+9),0)+IF(Analyse!$E$112="X",INDIRECT("'DATA - økonomi'!AC"&amp;4+15*$A83+4*$A83+10),0)+IF(Analyse!$E$115="X",INDIRECT("'DATA - økonomi'!AC"&amp;4+15*$A83+4*$A83+11),0)+IF(Analyse!$E$116="X",INDIRECT("'DATA - økonomi'!AC"&amp;4+15*$A83+4*$A83+12),0)+IF(Analyse!$E$117="X",INDIRECT("'DATA - økonomi'!AC"&amp;4+15*$A83+4*$A83+13),0)+IF(Analyse!$E$129="X",INDIRECT("'DATA - økonomi'!AC"&amp;4+15*$A83+4*$A83+14),0)</f>
        <v>0</v>
      </c>
      <c r="AD83" s="42">
        <f ca="1">IF(Analyse!$E$3="X",INDIRECT("'DATA - økonomi'!AD"&amp;4+15*$A83+4*$A83+0),0)+IF(Analyse!$E$4="X",INDIRECT("'DATA - økonomi'!AD"&amp;4+15*$A83+4*$A83+1),0)+IF(Analyse!$E$104="X",INDIRECT("'DATA - økonomi'!AD"&amp;4+15*$A83+4*$A83+2),0)+IF(Analyse!$E$105="X",INDIRECT("'DATA - økonomi'!AD"&amp;4+15*$A83+4*$A83+3),0)+IF(Analyse!$E$106="X",INDIRECT("'DATA - økonomi'!AD"&amp;4+15*$A83+4*$A83+4),0)+IF(Analyse!$E$107="X",INDIRECT("'DATA - økonomi'!AD"&amp;4+15*$A83+4*$A83+5),0)+IF(Analyse!$E$108="X",INDIRECT("'DATA - økonomi'!AD"&amp;4+15*$A83+4*$A83+6),0)+IF(Analyse!$E$109="X",INDIRECT("'DATA - økonomi'!AD"&amp;4+15*$A83+4*$A83+7),0)+IF(Analyse!$E$110="X",INDIRECT("'DATA - økonomi'!AD"&amp;4+15*$A83+4*$A83+8),0)+IF(Analyse!$E$111="X",INDIRECT("'DATA - økonomi'!AD"&amp;4+15*$A83+4*$A83+9),0)+IF(Analyse!$E$112="X",INDIRECT("'DATA - økonomi'!AD"&amp;4+15*$A83+4*$A83+10),0)+IF(Analyse!$E$115="X",INDIRECT("'DATA - økonomi'!AD"&amp;4+15*$A83+4*$A83+11),0)+IF(Analyse!$E$116="X",INDIRECT("'DATA - økonomi'!AD"&amp;4+15*$A83+4*$A83+12),0)+IF(Analyse!$E$117="X",INDIRECT("'DATA - økonomi'!AD"&amp;4+15*$A83+4*$A83+13),0)+IF(Analyse!$E$129="X",INDIRECT("'DATA - økonomi'!AD"&amp;4+15*$A83+4*$A83+14),0)</f>
        <v>0</v>
      </c>
      <c r="AE83" s="42">
        <f ca="1">IF(Analyse!$E$3="X",INDIRECT("'DATA - økonomi'!AE"&amp;4+15*$A83+4*$A83+0),0)+IF(Analyse!$E$4="X",INDIRECT("'DATA - økonomi'!AE"&amp;4+15*$A83+4*$A83+1),0)+IF(Analyse!$E$104="X",INDIRECT("'DATA - økonomi'!AE"&amp;4+15*$A83+4*$A83+2),0)+IF(Analyse!$E$105="X",INDIRECT("'DATA - økonomi'!AE"&amp;4+15*$A83+4*$A83+3),0)+IF(Analyse!$E$106="X",INDIRECT("'DATA - økonomi'!AE"&amp;4+15*$A83+4*$A83+4),0)+IF(Analyse!$E$107="X",INDIRECT("'DATA - økonomi'!AE"&amp;4+15*$A83+4*$A83+5),0)+IF(Analyse!$E$108="X",INDIRECT("'DATA - økonomi'!AE"&amp;4+15*$A83+4*$A83+6),0)+IF(Analyse!$E$109="X",INDIRECT("'DATA - økonomi'!AE"&amp;4+15*$A83+4*$A83+7),0)+IF(Analyse!$E$110="X",INDIRECT("'DATA - økonomi'!AE"&amp;4+15*$A83+4*$A83+8),0)+IF(Analyse!$E$111="X",INDIRECT("'DATA - økonomi'!AE"&amp;4+15*$A83+4*$A83+9),0)+IF(Analyse!$E$112="X",INDIRECT("'DATA - økonomi'!AE"&amp;4+15*$A83+4*$A83+10),0)+IF(Analyse!$E$115="X",INDIRECT("'DATA - økonomi'!AE"&amp;4+15*$A83+4*$A83+11),0)+IF(Analyse!$E$116="X",INDIRECT("'DATA - økonomi'!AE"&amp;4+15*$A83+4*$A83+12),0)+IF(Analyse!$E$117="X",INDIRECT("'DATA - økonomi'!AE"&amp;4+15*$A83+4*$A83+13),0)+IF(Analyse!$E$129="X",INDIRECT("'DATA - økonomi'!AE"&amp;4+15*$A83+4*$A83+14),0)</f>
        <v>0</v>
      </c>
      <c r="AF83" s="42">
        <f ca="1">IF(Analyse!$E$3="X",INDIRECT("'DATA - økonomi'!AF"&amp;4+15*$A83+4*$A83+0),0)+IF(Analyse!$E$4="X",INDIRECT("'DATA - økonomi'!AF"&amp;4+15*$A83+4*$A83+1),0)+IF(Analyse!$E$104="X",INDIRECT("'DATA - økonomi'!AF"&amp;4+15*$A83+4*$A83+2),0)+IF(Analyse!$E$105="X",INDIRECT("'DATA - økonomi'!AF"&amp;4+15*$A83+4*$A83+3),0)+IF(Analyse!$E$106="X",INDIRECT("'DATA - økonomi'!AF"&amp;4+15*$A83+4*$A83+4),0)+IF(Analyse!$E$107="X",INDIRECT("'DATA - økonomi'!AF"&amp;4+15*$A83+4*$A83+5),0)+IF(Analyse!$E$108="X",INDIRECT("'DATA - økonomi'!AF"&amp;4+15*$A83+4*$A83+6),0)+IF(Analyse!$E$109="X",INDIRECT("'DATA - økonomi'!AF"&amp;4+15*$A83+4*$A83+7),0)+IF(Analyse!$E$110="X",INDIRECT("'DATA - økonomi'!AF"&amp;4+15*$A83+4*$A83+8),0)+IF(Analyse!$E$111="X",INDIRECT("'DATA - økonomi'!AF"&amp;4+15*$A83+4*$A83+9),0)+IF(Analyse!$E$112="X",INDIRECT("'DATA - økonomi'!AF"&amp;4+15*$A83+4*$A83+10),0)+IF(Analyse!$E$115="X",INDIRECT("'DATA - økonomi'!AF"&amp;4+15*$A83+4*$A83+11),0)+IF(Analyse!$E$116="X",INDIRECT("'DATA - økonomi'!AF"&amp;4+15*$A83+4*$A83+12),0)+IF(Analyse!$E$117="X",INDIRECT("'DATA - økonomi'!AF"&amp;4+15*$A83+4*$A83+13),0)+IF(Analyse!$E$129="X",INDIRECT("'DATA - økonomi'!AF"&amp;4+15*$A83+4*$A83+14),0)</f>
        <v>0</v>
      </c>
      <c r="AG83" s="42">
        <f ca="1">IF(Analyse!$E$3="X",INDIRECT("'DATA - økonomi'!AG"&amp;4+15*$A83+4*$A83+0),0)+IF(Analyse!$E$4="X",INDIRECT("'DATA - økonomi'!AG"&amp;4+15*$A83+4*$A83+1),0)+IF(Analyse!$E$104="X",INDIRECT("'DATA - økonomi'!AG"&amp;4+15*$A83+4*$A83+2),0)+IF(Analyse!$E$105="X",INDIRECT("'DATA - økonomi'!AG"&amp;4+15*$A83+4*$A83+3),0)+IF(Analyse!$E$106="X",INDIRECT("'DATA - økonomi'!AG"&amp;4+15*$A83+4*$A83+4),0)+IF(Analyse!$E$107="X",INDIRECT("'DATA - økonomi'!AG"&amp;4+15*$A83+4*$A83+5),0)+IF(Analyse!$E$108="X",INDIRECT("'DATA - økonomi'!AG"&amp;4+15*$A83+4*$A83+6),0)+IF(Analyse!$E$109="X",INDIRECT("'DATA - økonomi'!AG"&amp;4+15*$A83+4*$A83+7),0)+IF(Analyse!$E$110="X",INDIRECT("'DATA - økonomi'!AG"&amp;4+15*$A83+4*$A83+8),0)+IF(Analyse!$E$111="X",INDIRECT("'DATA - økonomi'!AG"&amp;4+15*$A83+4*$A83+9),0)+IF(Analyse!$E$112="X",INDIRECT("'DATA - økonomi'!AG"&amp;4+15*$A83+4*$A83+10),0)+IF(Analyse!$E$115="X",INDIRECT("'DATA - økonomi'!AG"&amp;4+15*$A83+4*$A83+11),0)+IF(Analyse!$E$116="X",INDIRECT("'DATA - økonomi'!AG"&amp;4+15*$A83+4*$A83+12),0)+IF(Analyse!$E$117="X",INDIRECT("'DATA - økonomi'!AG"&amp;4+15*$A83+4*$A83+13),0)+IF(Analyse!$E$129="X",INDIRECT("'DATA - økonomi'!AG"&amp;4+15*$A83+4*$A83+14),0)</f>
        <v>0</v>
      </c>
      <c r="AH83" s="42">
        <f ca="1">IF(Analyse!$E$3="X",INDIRECT("'DATA - økonomi'!AH"&amp;4+15*$A83+4*$A83+0),0)+IF(Analyse!$E$4="X",INDIRECT("'DATA - økonomi'!AH"&amp;4+15*$A83+4*$A83+1),0)+IF(Analyse!$E$104="X",INDIRECT("'DATA - økonomi'!AH"&amp;4+15*$A83+4*$A83+2),0)+IF(Analyse!$E$105="X",INDIRECT("'DATA - økonomi'!AH"&amp;4+15*$A83+4*$A83+3),0)+IF(Analyse!$E$106="X",INDIRECT("'DATA - økonomi'!AH"&amp;4+15*$A83+4*$A83+4),0)+IF(Analyse!$E$107="X",INDIRECT("'DATA - økonomi'!AH"&amp;4+15*$A83+4*$A83+5),0)+IF(Analyse!$E$108="X",INDIRECT("'DATA - økonomi'!AH"&amp;4+15*$A83+4*$A83+6),0)+IF(Analyse!$E$109="X",INDIRECT("'DATA - økonomi'!AH"&amp;4+15*$A83+4*$A83+7),0)+IF(Analyse!$E$110="X",INDIRECT("'DATA - økonomi'!AH"&amp;4+15*$A83+4*$A83+8),0)+IF(Analyse!$E$111="X",INDIRECT("'DATA - økonomi'!AH"&amp;4+15*$A83+4*$A83+9),0)+IF(Analyse!$E$112="X",INDIRECT("'DATA - økonomi'!AH"&amp;4+15*$A83+4*$A83+10),0)+IF(Analyse!$E$115="X",INDIRECT("'DATA - økonomi'!AH"&amp;4+15*$A83+4*$A83+11),0)+IF(Analyse!$E$116="X",INDIRECT("'DATA - økonomi'!AH"&amp;4+15*$A83+4*$A83+12),0)+IF(Analyse!$E$117="X",INDIRECT("'DATA - økonomi'!AH"&amp;4+15*$A83+4*$A83+13),0)+IF(Analyse!$E$129="X",INDIRECT("'DATA - økonomi'!AH"&amp;4+15*$A83+4*$A83+14),0)</f>
        <v>0</v>
      </c>
      <c r="AI83" s="42">
        <f ca="1">IF(Analyse!$E$3="X",INDIRECT("'DATA - økonomi'!AI"&amp;4+15*$A83+4*$A83+0),0)+IF(Analyse!$E$4="X",INDIRECT("'DATA - økonomi'!AI"&amp;4+15*$A83+4*$A83+1),0)+IF(Analyse!$E$104="X",INDIRECT("'DATA - økonomi'!AI"&amp;4+15*$A83+4*$A83+2),0)+IF(Analyse!$E$105="X",INDIRECT("'DATA - økonomi'!AI"&amp;4+15*$A83+4*$A83+3),0)+IF(Analyse!$E$106="X",INDIRECT("'DATA - økonomi'!AI"&amp;4+15*$A83+4*$A83+4),0)+IF(Analyse!$E$107="X",INDIRECT("'DATA - økonomi'!AI"&amp;4+15*$A83+4*$A83+5),0)+IF(Analyse!$E$108="X",INDIRECT("'DATA - økonomi'!AI"&amp;4+15*$A83+4*$A83+6),0)+IF(Analyse!$E$109="X",INDIRECT("'DATA - økonomi'!AI"&amp;4+15*$A83+4*$A83+7),0)+IF(Analyse!$E$110="X",INDIRECT("'DATA - økonomi'!AI"&amp;4+15*$A83+4*$A83+8),0)+IF(Analyse!$E$111="X",INDIRECT("'DATA - økonomi'!AI"&amp;4+15*$A83+4*$A83+9),0)+IF(Analyse!$E$112="X",INDIRECT("'DATA - økonomi'!AI"&amp;4+15*$A83+4*$A83+10),0)+IF(Analyse!$E$115="X",INDIRECT("'DATA - økonomi'!AI"&amp;4+15*$A83+4*$A83+11),0)+IF(Analyse!$E$116="X",INDIRECT("'DATA - økonomi'!AI"&amp;4+15*$A83+4*$A83+12),0)+IF(Analyse!$E$117="X",INDIRECT("'DATA - økonomi'!AI"&amp;4+15*$A83+4*$A83+13),0)+IF(Analyse!$E$129="X",INDIRECT("'DATA - økonomi'!AI"&amp;4+15*$A83+4*$A83+14),0)</f>
        <v>0</v>
      </c>
      <c r="AJ83" s="42">
        <f ca="1">IF(Analyse!$E$3="X",INDIRECT("'DATA - økonomi'!AJ"&amp;4+15*$A83+4*$A83+0),0)+IF(Analyse!$E$4="X",INDIRECT("'DATA - økonomi'!AJ"&amp;4+15*$A83+4*$A83+1),0)+IF(Analyse!$E$104="X",INDIRECT("'DATA - økonomi'!AJ"&amp;4+15*$A83+4*$A83+2),0)+IF(Analyse!$E$105="X",INDIRECT("'DATA - økonomi'!AJ"&amp;4+15*$A83+4*$A83+3),0)+IF(Analyse!$E$106="X",INDIRECT("'DATA - økonomi'!AJ"&amp;4+15*$A83+4*$A83+4),0)+IF(Analyse!$E$107="X",INDIRECT("'DATA - økonomi'!AJ"&amp;4+15*$A83+4*$A83+5),0)+IF(Analyse!$E$108="X",INDIRECT("'DATA - økonomi'!AJ"&amp;4+15*$A83+4*$A83+6),0)+IF(Analyse!$E$109="X",INDIRECT("'DATA - økonomi'!AJ"&amp;4+15*$A83+4*$A83+7),0)+IF(Analyse!$E$110="X",INDIRECT("'DATA - økonomi'!AJ"&amp;4+15*$A83+4*$A83+8),0)+IF(Analyse!$E$111="X",INDIRECT("'DATA - økonomi'!AJ"&amp;4+15*$A83+4*$A83+9),0)+IF(Analyse!$E$112="X",INDIRECT("'DATA - økonomi'!AJ"&amp;4+15*$A83+4*$A83+10),0)+IF(Analyse!$E$115="X",INDIRECT("'DATA - økonomi'!AJ"&amp;4+15*$A83+4*$A83+11),0)+IF(Analyse!$E$116="X",INDIRECT("'DATA - økonomi'!AJ"&amp;4+15*$A83+4*$A83+12),0)+IF(Analyse!$E$117="X",INDIRECT("'DATA - økonomi'!AJ"&amp;4+15*$A83+4*$A83+13),0)+IF(Analyse!$E$129="X",INDIRECT("'DATA - økonomi'!AJ"&amp;4+15*$A83+4*$A83+14),0)</f>
        <v>0</v>
      </c>
      <c r="AK83" s="42">
        <f ca="1">IF(Analyse!$E$3="X",INDIRECT("'DATA - økonomi'!AK"&amp;4+15*$A83+4*$A83+0),0)+IF(Analyse!$E$4="X",INDIRECT("'DATA - økonomi'!AK"&amp;4+15*$A83+4*$A83+1),0)+IF(Analyse!$E$104="X",INDIRECT("'DATA - økonomi'!AK"&amp;4+15*$A83+4*$A83+2),0)+IF(Analyse!$E$105="X",INDIRECT("'DATA - økonomi'!AK"&amp;4+15*$A83+4*$A83+3),0)+IF(Analyse!$E$106="X",INDIRECT("'DATA - økonomi'!AK"&amp;4+15*$A83+4*$A83+4),0)+IF(Analyse!$E$107="X",INDIRECT("'DATA - økonomi'!AK"&amp;4+15*$A83+4*$A83+5),0)+IF(Analyse!$E$108="X",INDIRECT("'DATA - økonomi'!AK"&amp;4+15*$A83+4*$A83+6),0)+IF(Analyse!$E$109="X",INDIRECT("'DATA - økonomi'!AK"&amp;4+15*$A83+4*$A83+7),0)+IF(Analyse!$E$110="X",INDIRECT("'DATA - økonomi'!AK"&amp;4+15*$A83+4*$A83+8),0)+IF(Analyse!$E$111="X",INDIRECT("'DATA - økonomi'!AK"&amp;4+15*$A83+4*$A83+9),0)+IF(Analyse!$E$112="X",INDIRECT("'DATA - økonomi'!AK"&amp;4+15*$A83+4*$A83+10),0)+IF(Analyse!$E$115="X",INDIRECT("'DATA - økonomi'!AK"&amp;4+15*$A83+4*$A83+11),0)+IF(Analyse!$E$116="X",INDIRECT("'DATA - økonomi'!AK"&amp;4+15*$A83+4*$A83+12),0)+IF(Analyse!$E$117="X",INDIRECT("'DATA - økonomi'!AK"&amp;4+15*$A83+4*$A83+13),0)+IF(Analyse!$E$129="X",INDIRECT("'DATA - økonomi'!AK"&amp;4+15*$A83+4*$A83+14),0)</f>
        <v>0</v>
      </c>
      <c r="AL83" s="42">
        <f ca="1">IF(Analyse!$E$3="X",INDIRECT("'DATA - økonomi'!AL"&amp;4+15*$A83+4*$A83+0),0)+IF(Analyse!$E$4="X",INDIRECT("'DATA - økonomi'!AL"&amp;4+15*$A83+4*$A83+1),0)+IF(Analyse!$E$104="X",INDIRECT("'DATA - økonomi'!AL"&amp;4+15*$A83+4*$A83+2),0)+IF(Analyse!$E$105="X",INDIRECT("'DATA - økonomi'!AL"&amp;4+15*$A83+4*$A83+3),0)+IF(Analyse!$E$106="X",INDIRECT("'DATA - økonomi'!AL"&amp;4+15*$A83+4*$A83+4),0)+IF(Analyse!$E$107="X",INDIRECT("'DATA - økonomi'!AL"&amp;4+15*$A83+4*$A83+5),0)+IF(Analyse!$E$108="X",INDIRECT("'DATA - økonomi'!AL"&amp;4+15*$A83+4*$A83+6),0)+IF(Analyse!$E$109="X",INDIRECT("'DATA - økonomi'!AL"&amp;4+15*$A83+4*$A83+7),0)+IF(Analyse!$E$110="X",INDIRECT("'DATA - økonomi'!AL"&amp;4+15*$A83+4*$A83+8),0)+IF(Analyse!$E$111="X",INDIRECT("'DATA - økonomi'!AL"&amp;4+15*$A83+4*$A83+9),0)+IF(Analyse!$E$112="X",INDIRECT("'DATA - økonomi'!AL"&amp;4+15*$A83+4*$A83+10),0)+IF(Analyse!$E$115="X",INDIRECT("'DATA - økonomi'!AL"&amp;4+15*$A83+4*$A83+11),0)+IF(Analyse!$E$116="X",INDIRECT("'DATA - økonomi'!AL"&amp;4+15*$A83+4*$A83+12),0)+IF(Analyse!$E$117="X",INDIRECT("'DATA - økonomi'!AL"&amp;4+15*$A83+4*$A83+13),0)+IF(Analyse!$E$129="X",INDIRECT("'DATA - økonomi'!AL"&amp;4+15*$A83+4*$A83+14),0)</f>
        <v>0</v>
      </c>
      <c r="AM83" s="36"/>
      <c r="AN83" s="41" t="s">
        <v>91</v>
      </c>
      <c r="AO83" s="42">
        <f t="shared" ca="1" si="20"/>
        <v>18041.407999999999</v>
      </c>
      <c r="AP83" s="42">
        <f t="shared" ca="1" si="21"/>
        <v>17989.585999999999</v>
      </c>
      <c r="AQ83" s="42">
        <f t="shared" ca="1" si="22"/>
        <v>18041.407999999999</v>
      </c>
      <c r="AR83" s="42">
        <f t="shared" ca="1" si="23"/>
        <v>17989.585999999999</v>
      </c>
      <c r="AS83" s="42">
        <f t="shared" ca="1" si="24"/>
        <v>17950.572</v>
      </c>
      <c r="AT83" s="42">
        <f t="shared" ca="1" si="25"/>
        <v>18050.773000000001</v>
      </c>
      <c r="AU83" s="42">
        <f t="shared" ca="1" si="26"/>
        <v>18023.355</v>
      </c>
      <c r="AV83" s="42">
        <f t="shared" ca="1" si="27"/>
        <v>17979.414000000001</v>
      </c>
      <c r="AW83" s="42">
        <f t="shared" ca="1" si="28"/>
        <v>18019.735999999997</v>
      </c>
      <c r="AX83" s="42">
        <f t="shared" ca="1" si="29"/>
        <v>18048.124</v>
      </c>
      <c r="AY83" s="36"/>
    </row>
    <row r="84" spans="1:51" x14ac:dyDescent="0.25">
      <c r="A84" s="38">
        <v>80</v>
      </c>
      <c r="B84" s="41" t="s">
        <v>92</v>
      </c>
      <c r="C84" s="42">
        <f ca="1">IF(Analyse!$E$3="X",INDIRECT("'DATA - økonomi'!C"&amp;4+15*$A84+4*$A84+0),0)+IF(Analyse!$E$4="X",INDIRECT("'DATA - økonomi'!C"&amp;4+15*$A84+4*$A84+1),0)+IF(Analyse!$E$104="X",INDIRECT("'DATA - økonomi'!C"&amp;4+15*$A84+4*$A84+2),0)+IF(Analyse!$E$105="X",INDIRECT("'DATA - økonomi'!C"&amp;4+15*$A84+4*$A84+3),0)+IF(Analyse!$E$106="X",INDIRECT("'DATA - økonomi'!C"&amp;4+15*$A84+4*$A84+4),0)+IF(Analyse!$E$107="X",INDIRECT("'DATA - økonomi'!C"&amp;4+15*$A84+4*$A84+5),0)+IF(Analyse!$E$108="X",INDIRECT("'DATA - økonomi'!C"&amp;4+15*$A84+4*$A84+6),0)+IF(Analyse!$E$109="X",INDIRECT("'DATA - økonomi'!C"&amp;4+15*$A84+4*$A84+7),0)+IF(Analyse!$E$110="X",INDIRECT("'DATA - økonomi'!C"&amp;4+15*$A84+4*$A84+8),0)+IF(Analyse!$E$111="X",INDIRECT("'DATA - økonomi'!C"&amp;4+15*$A84+4*$A84+9),0)+IF(Analyse!$E$112="X",INDIRECT("'DATA - økonomi'!C"&amp;4+15*$A84+4*$A84+10),0)+IF(Analyse!$E$115="X",INDIRECT("'DATA - økonomi'!C"&amp;4+15*$A84+4*$A84+11),0)+IF(Analyse!$E$116="X",INDIRECT("'DATA - økonomi'!C"&amp;4+15*$A84+4*$A84+12),0)+IF(Analyse!$E$117="X",INDIRECT("'DATA - økonomi'!C"&amp;4+15*$A84+4*$A84+13),0)+IF(Analyse!$E$129="X",INDIRECT("'DATA - økonomi'!C"&amp;4+15*$A84+4*$A84+14),0)</f>
        <v>0</v>
      </c>
      <c r="D84" s="42">
        <f ca="1">IF(Analyse!$E$3="X",INDIRECT("'DATA - økonomi'!D"&amp;4+15*$A84+4*$A84+0),0)+IF(Analyse!$E$4="X",INDIRECT("'DATA - økonomi'!D"&amp;4+15*$A84+4*$A84+1),0)+IF(Analyse!$E$104="X",INDIRECT("'DATA - økonomi'!D"&amp;4+15*$A84+4*$A84+2),0)+IF(Analyse!$E$105="X",INDIRECT("'DATA - økonomi'!D"&amp;4+15*$A84+4*$A84+3),0)+IF(Analyse!$E$106="X",INDIRECT("'DATA - økonomi'!D"&amp;4+15*$A84+4*$A84+4),0)+IF(Analyse!$E$107="X",INDIRECT("'DATA - økonomi'!D"&amp;4+15*$A84+4*$A84+5),0)+IF(Analyse!$E$108="X",INDIRECT("'DATA - økonomi'!D"&amp;4+15*$A84+4*$A84+6),0)+IF(Analyse!$E$109="X",INDIRECT("'DATA - økonomi'!D"&amp;4+15*$A84+4*$A84+7),0)+IF(Analyse!$E$110="X",INDIRECT("'DATA - økonomi'!D"&amp;4+15*$A84+4*$A84+8),0)+IF(Analyse!$E$111="X",INDIRECT("'DATA - økonomi'!D"&amp;4+15*$A84+4*$A84+9),0)+IF(Analyse!$E$112="X",INDIRECT("'DATA - økonomi'!D"&amp;4+15*$A84+4*$A84+10),0)+IF(Analyse!$E$115="X",INDIRECT("'DATA - økonomi'!D"&amp;4+15*$A84+4*$A84+11),0)+IF(Analyse!$E$116="X",INDIRECT("'DATA - økonomi'!D"&amp;4+15*$A84+4*$A84+12),0)+IF(Analyse!$E$117="X",INDIRECT("'DATA - økonomi'!D"&amp;4+15*$A84+4*$A84+13),0)+IF(Analyse!$E$129="X",INDIRECT("'DATA - økonomi'!D"&amp;4+15*$A84+4*$A84+14),0)</f>
        <v>0</v>
      </c>
      <c r="E84" s="42">
        <f ca="1">IF(Analyse!$E$3="X",INDIRECT("'DATA - økonomi'!E"&amp;4+15*$A84+4*$A84+0),0)+IF(Analyse!$E$4="X",INDIRECT("'DATA - økonomi'!E"&amp;4+15*$A84+4*$A84+1),0)+IF(Analyse!$E$104="X",INDIRECT("'DATA - økonomi'!E"&amp;4+15*$A84+4*$A84+2),0)+IF(Analyse!$E$105="X",INDIRECT("'DATA - økonomi'!E"&amp;4+15*$A84+4*$A84+3),0)+IF(Analyse!$E$106="X",INDIRECT("'DATA - økonomi'!E"&amp;4+15*$A84+4*$A84+4),0)+IF(Analyse!$E$107="X",INDIRECT("'DATA - økonomi'!E"&amp;4+15*$A84+4*$A84+5),0)+IF(Analyse!$E$108="X",INDIRECT("'DATA - økonomi'!E"&amp;4+15*$A84+4*$A84+6),0)+IF(Analyse!$E$109="X",INDIRECT("'DATA - økonomi'!E"&amp;4+15*$A84+4*$A84+7),0)+IF(Analyse!$E$110="X",INDIRECT("'DATA - økonomi'!E"&amp;4+15*$A84+4*$A84+8),0)+IF(Analyse!$E$111="X",INDIRECT("'DATA - økonomi'!E"&amp;4+15*$A84+4*$A84+9),0)+IF(Analyse!$E$112="X",INDIRECT("'DATA - økonomi'!E"&amp;4+15*$A84+4*$A84+10),0)+IF(Analyse!$E$115="X",INDIRECT("'DATA - økonomi'!E"&amp;4+15*$A84+4*$A84+11),0)+IF(Analyse!$E$116="X",INDIRECT("'DATA - økonomi'!E"&amp;4+15*$A84+4*$A84+12),0)+IF(Analyse!$E$117="X",INDIRECT("'DATA - økonomi'!E"&amp;4+15*$A84+4*$A84+13),0)+IF(Analyse!$E$129="X",INDIRECT("'DATA - økonomi'!E"&amp;4+15*$A84+4*$A84+14),0)</f>
        <v>0</v>
      </c>
      <c r="F84" s="42">
        <f ca="1">IF(Analyse!$E$3="X",INDIRECT("'DATA - økonomi'!F"&amp;4+15*$A84+4*$A84+0),0)+IF(Analyse!$E$4="X",INDIRECT("'DATA - økonomi'!F"&amp;4+15*$A84+4*$A84+1),0)+IF(Analyse!$E$104="X",INDIRECT("'DATA - økonomi'!F"&amp;4+15*$A84+4*$A84+2),0)+IF(Analyse!$E$105="X",INDIRECT("'DATA - økonomi'!F"&amp;4+15*$A84+4*$A84+3),0)+IF(Analyse!$E$106="X",INDIRECT("'DATA - økonomi'!F"&amp;4+15*$A84+4*$A84+4),0)+IF(Analyse!$E$107="X",INDIRECT("'DATA - økonomi'!F"&amp;4+15*$A84+4*$A84+5),0)+IF(Analyse!$E$108="X",INDIRECT("'DATA - økonomi'!F"&amp;4+15*$A84+4*$A84+6),0)+IF(Analyse!$E$109="X",INDIRECT("'DATA - økonomi'!F"&amp;4+15*$A84+4*$A84+7),0)+IF(Analyse!$E$110="X",INDIRECT("'DATA - økonomi'!F"&amp;4+15*$A84+4*$A84+8),0)+IF(Analyse!$E$111="X",INDIRECT("'DATA - økonomi'!F"&amp;4+15*$A84+4*$A84+9),0)+IF(Analyse!$E$112="X",INDIRECT("'DATA - økonomi'!F"&amp;4+15*$A84+4*$A84+10),0)+IF(Analyse!$E$115="X",INDIRECT("'DATA - økonomi'!F"&amp;4+15*$A84+4*$A84+11),0)+IF(Analyse!$E$116="X",INDIRECT("'DATA - økonomi'!F"&amp;4+15*$A84+4*$A84+12),0)+IF(Analyse!$E$117="X",INDIRECT("'DATA - økonomi'!F"&amp;4+15*$A84+4*$A84+13),0)+IF(Analyse!$E$129="X",INDIRECT("'DATA - økonomi'!F"&amp;4+15*$A84+4*$A84+14),0)</f>
        <v>0</v>
      </c>
      <c r="G84" s="42">
        <f ca="1">IF(Analyse!$E$3="X",INDIRECT("'DATA - økonomi'!G"&amp;4+15*$A84+4*$A84+0),0)+IF(Analyse!$E$4="X",INDIRECT("'DATA - økonomi'!G"&amp;4+15*$A84+4*$A84+1),0)+IF(Analyse!$E$104="X",INDIRECT("'DATA - økonomi'!G"&amp;4+15*$A84+4*$A84+2),0)+IF(Analyse!$E$105="X",INDIRECT("'DATA - økonomi'!G"&amp;4+15*$A84+4*$A84+3),0)+IF(Analyse!$E$106="X",INDIRECT("'DATA - økonomi'!G"&amp;4+15*$A84+4*$A84+4),0)+IF(Analyse!$E$107="X",INDIRECT("'DATA - økonomi'!G"&amp;4+15*$A84+4*$A84+5),0)+IF(Analyse!$E$108="X",INDIRECT("'DATA - økonomi'!G"&amp;4+15*$A84+4*$A84+6),0)+IF(Analyse!$E$109="X",INDIRECT("'DATA - økonomi'!G"&amp;4+15*$A84+4*$A84+7),0)+IF(Analyse!$E$110="X",INDIRECT("'DATA - økonomi'!G"&amp;4+15*$A84+4*$A84+8),0)+IF(Analyse!$E$111="X",INDIRECT("'DATA - økonomi'!G"&amp;4+15*$A84+4*$A84+9),0)+IF(Analyse!$E$112="X",INDIRECT("'DATA - økonomi'!G"&amp;4+15*$A84+4*$A84+10),0)+IF(Analyse!$E$115="X",INDIRECT("'DATA - økonomi'!G"&amp;4+15*$A84+4*$A84+11),0)+IF(Analyse!$E$116="X",INDIRECT("'DATA - økonomi'!G"&amp;4+15*$A84+4*$A84+12),0)+IF(Analyse!$E$117="X",INDIRECT("'DATA - økonomi'!G"&amp;4+15*$A84+4*$A84+13),0)+IF(Analyse!$E$129="X",INDIRECT("'DATA - økonomi'!G"&amp;4+15*$A84+4*$A84+14),0)</f>
        <v>0</v>
      </c>
      <c r="H84" s="42">
        <f ca="1">IF(Analyse!$E$3="X",INDIRECT("'DATA - økonomi'!H"&amp;4+15*$A84+4*$A84+0),0)+IF(Analyse!$E$4="X",INDIRECT("'DATA - økonomi'!H"&amp;4+15*$A84+4*$A84+1),0)+IF(Analyse!$E$104="X",INDIRECT("'DATA - økonomi'!H"&amp;4+15*$A84+4*$A84+2),0)+IF(Analyse!$E$105="X",INDIRECT("'DATA - økonomi'!H"&amp;4+15*$A84+4*$A84+3),0)+IF(Analyse!$E$106="X",INDIRECT("'DATA - økonomi'!H"&amp;4+15*$A84+4*$A84+4),0)+IF(Analyse!$E$107="X",INDIRECT("'DATA - økonomi'!H"&amp;4+15*$A84+4*$A84+5),0)+IF(Analyse!$E$108="X",INDIRECT("'DATA - økonomi'!H"&amp;4+15*$A84+4*$A84+6),0)+IF(Analyse!$E$109="X",INDIRECT("'DATA - økonomi'!H"&amp;4+15*$A84+4*$A84+7),0)+IF(Analyse!$E$110="X",INDIRECT("'DATA - økonomi'!H"&amp;4+15*$A84+4*$A84+8),0)+IF(Analyse!$E$111="X",INDIRECT("'DATA - økonomi'!H"&amp;4+15*$A84+4*$A84+9),0)+IF(Analyse!$E$112="X",INDIRECT("'DATA - økonomi'!H"&amp;4+15*$A84+4*$A84+10),0)+IF(Analyse!$E$115="X",INDIRECT("'DATA - økonomi'!H"&amp;4+15*$A84+4*$A84+11),0)+IF(Analyse!$E$116="X",INDIRECT("'DATA - økonomi'!H"&amp;4+15*$A84+4*$A84+12),0)+IF(Analyse!$E$117="X",INDIRECT("'DATA - økonomi'!H"&amp;4+15*$A84+4*$A84+13),0)+IF(Analyse!$E$129="X",INDIRECT("'DATA - økonomi'!H"&amp;4+15*$A84+4*$A84+14),0)</f>
        <v>0</v>
      </c>
      <c r="I84" s="42">
        <f ca="1">IF(Analyse!$E$3="X",INDIRECT("'DATA - økonomi'!I"&amp;4+15*$A84+4*$A84+0),0)+IF(Analyse!$E$4="X",INDIRECT("'DATA - økonomi'!I"&amp;4+15*$A84+4*$A84+1),0)+IF(Analyse!$E$104="X",INDIRECT("'DATA - økonomi'!I"&amp;4+15*$A84+4*$A84+2),0)+IF(Analyse!$E$105="X",INDIRECT("'DATA - økonomi'!I"&amp;4+15*$A84+4*$A84+3),0)+IF(Analyse!$E$106="X",INDIRECT("'DATA - økonomi'!I"&amp;4+15*$A84+4*$A84+4),0)+IF(Analyse!$E$107="X",INDIRECT("'DATA - økonomi'!I"&amp;4+15*$A84+4*$A84+5),0)+IF(Analyse!$E$108="X",INDIRECT("'DATA - økonomi'!I"&amp;4+15*$A84+4*$A84+6),0)+IF(Analyse!$E$109="X",INDIRECT("'DATA - økonomi'!I"&amp;4+15*$A84+4*$A84+7),0)+IF(Analyse!$E$110="X",INDIRECT("'DATA - økonomi'!I"&amp;4+15*$A84+4*$A84+8),0)+IF(Analyse!$E$111="X",INDIRECT("'DATA - økonomi'!I"&amp;4+15*$A84+4*$A84+9),0)+IF(Analyse!$E$112="X",INDIRECT("'DATA - økonomi'!I"&amp;4+15*$A84+4*$A84+10),0)+IF(Analyse!$E$115="X",INDIRECT("'DATA - økonomi'!I"&amp;4+15*$A84+4*$A84+11),0)+IF(Analyse!$E$116="X",INDIRECT("'DATA - økonomi'!I"&amp;4+15*$A84+4*$A84+12),0)+IF(Analyse!$E$117="X",INDIRECT("'DATA - økonomi'!I"&amp;4+15*$A84+4*$A84+13),0)+IF(Analyse!$E$129="X",INDIRECT("'DATA - økonomi'!I"&amp;4+15*$A84+4*$A84+14),0)</f>
        <v>0</v>
      </c>
      <c r="J84" s="42">
        <f ca="1">IF(Analyse!$E$3="X",INDIRECT("'DATA - økonomi'!J"&amp;4+15*$A84+4*$A84+0),0)+IF(Analyse!$E$4="X",INDIRECT("'DATA - økonomi'!J"&amp;4+15*$A84+4*$A84+1),0)+IF(Analyse!$E$104="X",INDIRECT("'DATA - økonomi'!J"&amp;4+15*$A84+4*$A84+2),0)+IF(Analyse!$E$105="X",INDIRECT("'DATA - økonomi'!J"&amp;4+15*$A84+4*$A84+3),0)+IF(Analyse!$E$106="X",INDIRECT("'DATA - økonomi'!J"&amp;4+15*$A84+4*$A84+4),0)+IF(Analyse!$E$107="X",INDIRECT("'DATA - økonomi'!J"&amp;4+15*$A84+4*$A84+5),0)+IF(Analyse!$E$108="X",INDIRECT("'DATA - økonomi'!J"&amp;4+15*$A84+4*$A84+6),0)+IF(Analyse!$E$109="X",INDIRECT("'DATA - økonomi'!J"&amp;4+15*$A84+4*$A84+7),0)+IF(Analyse!$E$110="X",INDIRECT("'DATA - økonomi'!J"&amp;4+15*$A84+4*$A84+8),0)+IF(Analyse!$E$111="X",INDIRECT("'DATA - økonomi'!J"&amp;4+15*$A84+4*$A84+9),0)+IF(Analyse!$E$112="X",INDIRECT("'DATA - økonomi'!J"&amp;4+15*$A84+4*$A84+10),0)+IF(Analyse!$E$115="X",INDIRECT("'DATA - økonomi'!J"&amp;4+15*$A84+4*$A84+11),0)+IF(Analyse!$E$116="X",INDIRECT("'DATA - økonomi'!J"&amp;4+15*$A84+4*$A84+12),0)+IF(Analyse!$E$117="X",INDIRECT("'DATA - økonomi'!J"&amp;4+15*$A84+4*$A84+13),0)+IF(Analyse!$E$129="X",INDIRECT("'DATA - økonomi'!J"&amp;4+15*$A84+4*$A84+14),0)</f>
        <v>0</v>
      </c>
      <c r="K84" s="42">
        <f ca="1">IF(Analyse!$E$3="X",INDIRECT("'DATA - økonomi'!K"&amp;4+15*$A84+4*$A84+0),0)+IF(Analyse!$E$4="X",INDIRECT("'DATA - økonomi'!K"&amp;4+15*$A84+4*$A84+1),0)+IF(Analyse!$E$104="X",INDIRECT("'DATA - økonomi'!K"&amp;4+15*$A84+4*$A84+2),0)+IF(Analyse!$E$105="X",INDIRECT("'DATA - økonomi'!K"&amp;4+15*$A84+4*$A84+3),0)+IF(Analyse!$E$106="X",INDIRECT("'DATA - økonomi'!K"&amp;4+15*$A84+4*$A84+4),0)+IF(Analyse!$E$107="X",INDIRECT("'DATA - økonomi'!K"&amp;4+15*$A84+4*$A84+5),0)+IF(Analyse!$E$108="X",INDIRECT("'DATA - økonomi'!K"&amp;4+15*$A84+4*$A84+6),0)+IF(Analyse!$E$109="X",INDIRECT("'DATA - økonomi'!K"&amp;4+15*$A84+4*$A84+7),0)+IF(Analyse!$E$110="X",INDIRECT("'DATA - økonomi'!K"&amp;4+15*$A84+4*$A84+8),0)+IF(Analyse!$E$111="X",INDIRECT("'DATA - økonomi'!K"&amp;4+15*$A84+4*$A84+9),0)+IF(Analyse!$E$112="X",INDIRECT("'DATA - økonomi'!K"&amp;4+15*$A84+4*$A84+10),0)+IF(Analyse!$E$115="X",INDIRECT("'DATA - økonomi'!K"&amp;4+15*$A84+4*$A84+11),0)+IF(Analyse!$E$116="X",INDIRECT("'DATA - økonomi'!K"&amp;4+15*$A84+4*$A84+12),0)+IF(Analyse!$E$117="X",INDIRECT("'DATA - økonomi'!K"&amp;4+15*$A84+4*$A84+13),0)+IF(Analyse!$E$129="X",INDIRECT("'DATA - økonomi'!K"&amp;4+15*$A84+4*$A84+14),0)</f>
        <v>0</v>
      </c>
      <c r="L84" s="42">
        <f ca="1">IF(Analyse!$E$3="X",INDIRECT("'DATA - økonomi'!L"&amp;4+15*$A84+4*$A84+0),0)+IF(Analyse!$E$4="X",INDIRECT("'DATA - økonomi'!L"&amp;4+15*$A84+4*$A84+1),0)+IF(Analyse!$E$104="X",INDIRECT("'DATA - økonomi'!L"&amp;4+15*$A84+4*$A84+2),0)+IF(Analyse!$E$105="X",INDIRECT("'DATA - økonomi'!L"&amp;4+15*$A84+4*$A84+3),0)+IF(Analyse!$E$106="X",INDIRECT("'DATA - økonomi'!L"&amp;4+15*$A84+4*$A84+4),0)+IF(Analyse!$E$107="X",INDIRECT("'DATA - økonomi'!L"&amp;4+15*$A84+4*$A84+5),0)+IF(Analyse!$E$108="X",INDIRECT("'DATA - økonomi'!L"&amp;4+15*$A84+4*$A84+6),0)+IF(Analyse!$E$109="X",INDIRECT("'DATA - økonomi'!L"&amp;4+15*$A84+4*$A84+7),0)+IF(Analyse!$E$110="X",INDIRECT("'DATA - økonomi'!L"&amp;4+15*$A84+4*$A84+8),0)+IF(Analyse!$E$111="X",INDIRECT("'DATA - økonomi'!L"&amp;4+15*$A84+4*$A84+9),0)+IF(Analyse!$E$112="X",INDIRECT("'DATA - økonomi'!L"&amp;4+15*$A84+4*$A84+10),0)+IF(Analyse!$E$115="X",INDIRECT("'DATA - økonomi'!L"&amp;4+15*$A84+4*$A84+11),0)+IF(Analyse!$E$116="X",INDIRECT("'DATA - økonomi'!L"&amp;4+15*$A84+4*$A84+12),0)+IF(Analyse!$E$117="X",INDIRECT("'DATA - økonomi'!L"&amp;4+15*$A84+4*$A84+13),0)+IF(Analyse!$E$129="X",INDIRECT("'DATA - økonomi'!L"&amp;4+15*$A84+4*$A84+14),0)</f>
        <v>0</v>
      </c>
      <c r="M84" s="42">
        <f ca="1">IF(Analyse!$E$3="X",INDIRECT("'DATA - økonomi'!M"&amp;4+15*$A84+4*$A84+0),0)+IF(Analyse!$E$4="X",INDIRECT("'DATA - økonomi'!M"&amp;4+15*$A84+4*$A84+1),0)+IF(Analyse!$E$104="X",INDIRECT("'DATA - økonomi'!M"&amp;4+15*$A84+4*$A84+2),0)+IF(Analyse!$E$105="X",INDIRECT("'DATA - økonomi'!M"&amp;4+15*$A84+4*$A84+3),0)+IF(Analyse!$E$106="X",INDIRECT("'DATA - økonomi'!M"&amp;4+15*$A84+4*$A84+4),0)+IF(Analyse!$E$107="X",INDIRECT("'DATA - økonomi'!M"&amp;4+15*$A84+4*$A84+5),0)+IF(Analyse!$E$108="X",INDIRECT("'DATA - økonomi'!M"&amp;4+15*$A84+4*$A84+6),0)+IF(Analyse!$E$109="X",INDIRECT("'DATA - økonomi'!M"&amp;4+15*$A84+4*$A84+7),0)+IF(Analyse!$E$110="X",INDIRECT("'DATA - økonomi'!M"&amp;4+15*$A84+4*$A84+8),0)+IF(Analyse!$E$111="X",INDIRECT("'DATA - økonomi'!M"&amp;4+15*$A84+4*$A84+9),0)+IF(Analyse!$E$112="X",INDIRECT("'DATA - økonomi'!M"&amp;4+15*$A84+4*$A84+10),0)+IF(Analyse!$E$115="X",INDIRECT("'DATA - økonomi'!M"&amp;4+15*$A84+4*$A84+11),0)+IF(Analyse!$E$116="X",INDIRECT("'DATA - økonomi'!M"&amp;4+15*$A84+4*$A84+12),0)+IF(Analyse!$E$117="X",INDIRECT("'DATA - økonomi'!M"&amp;4+15*$A84+4*$A84+13),0)+IF(Analyse!$E$129="X",INDIRECT("'DATA - økonomi'!M"&amp;4+15*$A84+4*$A84+14),0)</f>
        <v>0</v>
      </c>
      <c r="N84" s="38"/>
      <c r="O84" s="41" t="s">
        <v>92</v>
      </c>
      <c r="P84" s="42">
        <f ca="1">IF(Analyse!$E$3="X",INDIRECT("'DATA - økonomi'!P"&amp;4+15*$A84+4*$A84+0),0)+IF(Analyse!$E$4="X",INDIRECT("'DATA - økonomi'!P"&amp;4+15*$A84+4*$A84+1),0)+IF(Analyse!$E$104="X",INDIRECT("'DATA - økonomi'!P"&amp;4+15*$A84+4*$A84+2),0)+IF(Analyse!$E$105="X",INDIRECT("'DATA - økonomi'!P"&amp;4+15*$A84+4*$A84+3),0)+IF(Analyse!$E$106="X",INDIRECT("'DATA - økonomi'!P"&amp;4+15*$A84+4*$A84+4),0)+IF(Analyse!$E$107="X",INDIRECT("'DATA - økonomi'!P"&amp;4+15*$A84+4*$A84+5),0)+IF(Analyse!$E$108="X",INDIRECT("'DATA - økonomi'!P"&amp;4+15*$A84+4*$A84+6),0)+IF(Analyse!$E$109="X",INDIRECT("'DATA - økonomi'!P"&amp;4+15*$A84+4*$A84+7),0)+IF(Analyse!$E$110="X",INDIRECT("'DATA - økonomi'!P"&amp;4+15*$A84+4*$A84+8),0)+IF(Analyse!$E$111="X",INDIRECT("'DATA - økonomi'!P"&amp;4+15*$A84+4*$A84+9),0)+IF(Analyse!$E$112="X",INDIRECT("'DATA - økonomi'!P"&amp;4+15*$A84+4*$A84+10),0)+IF(Analyse!$E$115="X",INDIRECT("'DATA - økonomi'!P"&amp;4+15*$A84+4*$A84+11),0)+IF(Analyse!$E$116="X",INDIRECT("'DATA - økonomi'!P"&amp;4+15*$A84+4*$A84+12),0)+IF(Analyse!$E$117="X",INDIRECT("'DATA - økonomi'!P"&amp;4+15*$A84+4*$A84+13),0)+IF(Analyse!$E$129="X",INDIRECT("'DATA - økonomi'!P"&amp;4+15*$A84+4*$A84+14),0)</f>
        <v>0</v>
      </c>
      <c r="Q84" s="42">
        <f ca="1">IF(Analyse!$E$3="X",INDIRECT("'DATA - økonomi'!Q"&amp;4+15*$A84+4*$A84+0),0)+IF(Analyse!$E$4="X",INDIRECT("'DATA - økonomi'!Q"&amp;4+15*$A84+4*$A84+1),0)+IF(Analyse!$E$104="X",INDIRECT("'DATA - økonomi'!Q"&amp;4+15*$A84+4*$A84+2),0)+IF(Analyse!$E$105="X",INDIRECT("'DATA - økonomi'!Q"&amp;4+15*$A84+4*$A84+3),0)+IF(Analyse!$E$106="X",INDIRECT("'DATA - økonomi'!Q"&amp;4+15*$A84+4*$A84+4),0)+IF(Analyse!$E$107="X",INDIRECT("'DATA - økonomi'!Q"&amp;4+15*$A84+4*$A84+5),0)+IF(Analyse!$E$108="X",INDIRECT("'DATA - økonomi'!Q"&amp;4+15*$A84+4*$A84+6),0)+IF(Analyse!$E$109="X",INDIRECT("'DATA - økonomi'!Q"&amp;4+15*$A84+4*$A84+7),0)+IF(Analyse!$E$110="X",INDIRECT("'DATA - økonomi'!Q"&amp;4+15*$A84+4*$A84+8),0)+IF(Analyse!$E$111="X",INDIRECT("'DATA - økonomi'!Q"&amp;4+15*$A84+4*$A84+9),0)+IF(Analyse!$E$112="X",INDIRECT("'DATA - økonomi'!Q"&amp;4+15*$A84+4*$A84+10),0)+IF(Analyse!$E$115="X",INDIRECT("'DATA - økonomi'!Q"&amp;4+15*$A84+4*$A84+11),0)+IF(Analyse!$E$116="X",INDIRECT("'DATA - økonomi'!Q"&amp;4+15*$A84+4*$A84+12),0)+IF(Analyse!$E$117="X",INDIRECT("'DATA - økonomi'!Q"&amp;4+15*$A84+4*$A84+13),0)+IF(Analyse!$E$129="X",INDIRECT("'DATA - økonomi'!Q"&amp;4+15*$A84+4*$A84+14),0)</f>
        <v>0</v>
      </c>
      <c r="R84" s="42">
        <f ca="1">IF(Analyse!$E$3="X",INDIRECT("'DATA - økonomi'!R"&amp;4+15*$A84+4*$A84+0),0)+IF(Analyse!$E$4="X",INDIRECT("'DATA - økonomi'!R"&amp;4+15*$A84+4*$A84+1),0)+IF(Analyse!$E$104="X",INDIRECT("'DATA - økonomi'!R"&amp;4+15*$A84+4*$A84+2),0)+IF(Analyse!$E$105="X",INDIRECT("'DATA - økonomi'!R"&amp;4+15*$A84+4*$A84+3),0)+IF(Analyse!$E$106="X",INDIRECT("'DATA - økonomi'!R"&amp;4+15*$A84+4*$A84+4),0)+IF(Analyse!$E$107="X",INDIRECT("'DATA - økonomi'!R"&amp;4+15*$A84+4*$A84+5),0)+IF(Analyse!$E$108="X",INDIRECT("'DATA - økonomi'!R"&amp;4+15*$A84+4*$A84+6),0)+IF(Analyse!$E$109="X",INDIRECT("'DATA - økonomi'!R"&amp;4+15*$A84+4*$A84+7),0)+IF(Analyse!$E$110="X",INDIRECT("'DATA - økonomi'!R"&amp;4+15*$A84+4*$A84+8),0)+IF(Analyse!$E$111="X",INDIRECT("'DATA - økonomi'!R"&amp;4+15*$A84+4*$A84+9),0)+IF(Analyse!$E$112="X",INDIRECT("'DATA - økonomi'!R"&amp;4+15*$A84+4*$A84+10),0)+IF(Analyse!$E$115="X",INDIRECT("'DATA - økonomi'!R"&amp;4+15*$A84+4*$A84+11),0)+IF(Analyse!$E$116="X",INDIRECT("'DATA - økonomi'!R"&amp;4+15*$A84+4*$A84+12),0)+IF(Analyse!$E$117="X",INDIRECT("'DATA - økonomi'!R"&amp;4+15*$A84+4*$A84+13),0)+IF(Analyse!$E$129="X",INDIRECT("'DATA - økonomi'!R"&amp;4+15*$A84+4*$A84+14),0)</f>
        <v>0</v>
      </c>
      <c r="S84" s="42">
        <f ca="1">IF(Analyse!$E$3="X",INDIRECT("'DATA - økonomi'!S"&amp;4+15*$A84+4*$A84+0),0)+IF(Analyse!$E$4="X",INDIRECT("'DATA - økonomi'!S"&amp;4+15*$A84+4*$A84+1),0)+IF(Analyse!$E$104="X",INDIRECT("'DATA - økonomi'!S"&amp;4+15*$A84+4*$A84+2),0)+IF(Analyse!$E$105="X",INDIRECT("'DATA - økonomi'!S"&amp;4+15*$A84+4*$A84+3),0)+IF(Analyse!$E$106="X",INDIRECT("'DATA - økonomi'!S"&amp;4+15*$A84+4*$A84+4),0)+IF(Analyse!$E$107="X",INDIRECT("'DATA - økonomi'!S"&amp;4+15*$A84+4*$A84+5),0)+IF(Analyse!$E$108="X",INDIRECT("'DATA - økonomi'!S"&amp;4+15*$A84+4*$A84+6),0)+IF(Analyse!$E$109="X",INDIRECT("'DATA - økonomi'!S"&amp;4+15*$A84+4*$A84+7),0)+IF(Analyse!$E$110="X",INDIRECT("'DATA - økonomi'!S"&amp;4+15*$A84+4*$A84+8),0)+IF(Analyse!$E$111="X",INDIRECT("'DATA - økonomi'!S"&amp;4+15*$A84+4*$A84+9),0)+IF(Analyse!$E$112="X",INDIRECT("'DATA - økonomi'!S"&amp;4+15*$A84+4*$A84+10),0)+IF(Analyse!$E$115="X",INDIRECT("'DATA - økonomi'!S"&amp;4+15*$A84+4*$A84+11),0)+IF(Analyse!$E$116="X",INDIRECT("'DATA - økonomi'!S"&amp;4+15*$A84+4*$A84+12),0)+IF(Analyse!$E$117="X",INDIRECT("'DATA - økonomi'!S"&amp;4+15*$A84+4*$A84+13),0)+IF(Analyse!$E$129="X",INDIRECT("'DATA - økonomi'!S"&amp;4+15*$A84+4*$A84+14),0)</f>
        <v>0</v>
      </c>
      <c r="T84" s="42">
        <f ca="1">IF(Analyse!$E$3="X",INDIRECT("'DATA - økonomi'!T"&amp;4+15*$A84+4*$A84+0),0)+IF(Analyse!$E$4="X",INDIRECT("'DATA - økonomi'!T"&amp;4+15*$A84+4*$A84+1),0)+IF(Analyse!$E$104="X",INDIRECT("'DATA - økonomi'!T"&amp;4+15*$A84+4*$A84+2),0)+IF(Analyse!$E$105="X",INDIRECT("'DATA - økonomi'!T"&amp;4+15*$A84+4*$A84+3),0)+IF(Analyse!$E$106="X",INDIRECT("'DATA - økonomi'!T"&amp;4+15*$A84+4*$A84+4),0)+IF(Analyse!$E$107="X",INDIRECT("'DATA - økonomi'!T"&amp;4+15*$A84+4*$A84+5),0)+IF(Analyse!$E$108="X",INDIRECT("'DATA - økonomi'!T"&amp;4+15*$A84+4*$A84+6),0)+IF(Analyse!$E$109="X",INDIRECT("'DATA - økonomi'!T"&amp;4+15*$A84+4*$A84+7),0)+IF(Analyse!$E$110="X",INDIRECT("'DATA - økonomi'!T"&amp;4+15*$A84+4*$A84+8),0)+IF(Analyse!$E$111="X",INDIRECT("'DATA - økonomi'!T"&amp;4+15*$A84+4*$A84+9),0)+IF(Analyse!$E$112="X",INDIRECT("'DATA - økonomi'!T"&amp;4+15*$A84+4*$A84+10),0)+IF(Analyse!$E$115="X",INDIRECT("'DATA - økonomi'!T"&amp;4+15*$A84+4*$A84+11),0)+IF(Analyse!$E$116="X",INDIRECT("'DATA - økonomi'!T"&amp;4+15*$A84+4*$A84+12),0)+IF(Analyse!$E$117="X",INDIRECT("'DATA - økonomi'!T"&amp;4+15*$A84+4*$A84+13),0)+IF(Analyse!$E$129="X",INDIRECT("'DATA - økonomi'!T"&amp;4+15*$A84+4*$A84+14),0)</f>
        <v>0</v>
      </c>
      <c r="U84" s="42">
        <f ca="1">IF(Analyse!$E$3="X",INDIRECT("'DATA - økonomi'!U"&amp;4+15*$A84+4*$A84+0),0)+IF(Analyse!$E$4="X",INDIRECT("'DATA - økonomi'!U"&amp;4+15*$A84+4*$A84+1),0)+IF(Analyse!$E$104="X",INDIRECT("'DATA - økonomi'!U"&amp;4+15*$A84+4*$A84+2),0)+IF(Analyse!$E$105="X",INDIRECT("'DATA - økonomi'!U"&amp;4+15*$A84+4*$A84+3),0)+IF(Analyse!$E$106="X",INDIRECT("'DATA - økonomi'!U"&amp;4+15*$A84+4*$A84+4),0)+IF(Analyse!$E$107="X",INDIRECT("'DATA - økonomi'!U"&amp;4+15*$A84+4*$A84+5),0)+IF(Analyse!$E$108="X",INDIRECT("'DATA - økonomi'!U"&amp;4+15*$A84+4*$A84+6),0)+IF(Analyse!$E$109="X",INDIRECT("'DATA - økonomi'!U"&amp;4+15*$A84+4*$A84+7),0)+IF(Analyse!$E$110="X",INDIRECT("'DATA - økonomi'!U"&amp;4+15*$A84+4*$A84+8),0)+IF(Analyse!$E$111="X",INDIRECT("'DATA - økonomi'!U"&amp;4+15*$A84+4*$A84+9),0)+IF(Analyse!$E$112="X",INDIRECT("'DATA - økonomi'!U"&amp;4+15*$A84+4*$A84+10),0)+IF(Analyse!$E$115="X",INDIRECT("'DATA - økonomi'!U"&amp;4+15*$A84+4*$A84+11),0)+IF(Analyse!$E$116="X",INDIRECT("'DATA - økonomi'!U"&amp;4+15*$A84+4*$A84+12),0)+IF(Analyse!$E$117="X",INDIRECT("'DATA - økonomi'!U"&amp;4+15*$A84+4*$A84+13),0)+IF(Analyse!$E$129="X",INDIRECT("'DATA - økonomi'!U"&amp;4+15*$A84+4*$A84+14),0)</f>
        <v>0</v>
      </c>
      <c r="V84" s="42">
        <f ca="1">IF(Analyse!$E$3="X",INDIRECT("'DATA - økonomi'!V"&amp;4+15*$A84+4*$A84+0),0)+IF(Analyse!$E$4="X",INDIRECT("'DATA - økonomi'!V"&amp;4+15*$A84+4*$A84+1),0)+IF(Analyse!$E$104="X",INDIRECT("'DATA - økonomi'!V"&amp;4+15*$A84+4*$A84+2),0)+IF(Analyse!$E$105="X",INDIRECT("'DATA - økonomi'!V"&amp;4+15*$A84+4*$A84+3),0)+IF(Analyse!$E$106="X",INDIRECT("'DATA - økonomi'!V"&amp;4+15*$A84+4*$A84+4),0)+IF(Analyse!$E$107="X",INDIRECT("'DATA - økonomi'!V"&amp;4+15*$A84+4*$A84+5),0)+IF(Analyse!$E$108="X",INDIRECT("'DATA - økonomi'!V"&amp;4+15*$A84+4*$A84+6),0)+IF(Analyse!$E$109="X",INDIRECT("'DATA - økonomi'!V"&amp;4+15*$A84+4*$A84+7),0)+IF(Analyse!$E$110="X",INDIRECT("'DATA - økonomi'!V"&amp;4+15*$A84+4*$A84+8),0)+IF(Analyse!$E$111="X",INDIRECT("'DATA - økonomi'!V"&amp;4+15*$A84+4*$A84+9),0)+IF(Analyse!$E$112="X",INDIRECT("'DATA - økonomi'!V"&amp;4+15*$A84+4*$A84+10),0)+IF(Analyse!$E$115="X",INDIRECT("'DATA - økonomi'!V"&amp;4+15*$A84+4*$A84+11),0)+IF(Analyse!$E$116="X",INDIRECT("'DATA - økonomi'!V"&amp;4+15*$A84+4*$A84+12),0)+IF(Analyse!$E$117="X",INDIRECT("'DATA - økonomi'!V"&amp;4+15*$A84+4*$A84+13),0)+IF(Analyse!$E$129="X",INDIRECT("'DATA - økonomi'!V"&amp;4+15*$A84+4*$A84+14),0)</f>
        <v>0</v>
      </c>
      <c r="W84" s="42">
        <f ca="1">IF(Analyse!$E$3="X",INDIRECT("'DATA - økonomi'!W"&amp;4+15*$A84+4*$A84+0),0)+IF(Analyse!$E$4="X",INDIRECT("'DATA - økonomi'!W"&amp;4+15*$A84+4*$A84+1),0)+IF(Analyse!$E$104="X",INDIRECT("'DATA - økonomi'!W"&amp;4+15*$A84+4*$A84+2),0)+IF(Analyse!$E$105="X",INDIRECT("'DATA - økonomi'!W"&amp;4+15*$A84+4*$A84+3),0)+IF(Analyse!$E$106="X",INDIRECT("'DATA - økonomi'!W"&amp;4+15*$A84+4*$A84+4),0)+IF(Analyse!$E$107="X",INDIRECT("'DATA - økonomi'!W"&amp;4+15*$A84+4*$A84+5),0)+IF(Analyse!$E$108="X",INDIRECT("'DATA - økonomi'!W"&amp;4+15*$A84+4*$A84+6),0)+IF(Analyse!$E$109="X",INDIRECT("'DATA - økonomi'!W"&amp;4+15*$A84+4*$A84+7),0)+IF(Analyse!$E$110="X",INDIRECT("'DATA - økonomi'!W"&amp;4+15*$A84+4*$A84+8),0)+IF(Analyse!$E$111="X",INDIRECT("'DATA - økonomi'!W"&amp;4+15*$A84+4*$A84+9),0)+IF(Analyse!$E$112="X",INDIRECT("'DATA - økonomi'!W"&amp;4+15*$A84+4*$A84+10),0)+IF(Analyse!$E$115="X",INDIRECT("'DATA - økonomi'!W"&amp;4+15*$A84+4*$A84+11),0)+IF(Analyse!$E$116="X",INDIRECT("'DATA - økonomi'!W"&amp;4+15*$A84+4*$A84+12),0)+IF(Analyse!$E$117="X",INDIRECT("'DATA - økonomi'!W"&amp;4+15*$A84+4*$A84+13),0)+IF(Analyse!$E$129="X",INDIRECT("'DATA - økonomi'!W"&amp;4+15*$A84+4*$A84+14),0)</f>
        <v>0</v>
      </c>
      <c r="X84" s="42">
        <f ca="1">IF(Analyse!$E$3="X",INDIRECT("'DATA - økonomi'!X"&amp;4+15*$A84+4*$A84+0),0)+IF(Analyse!$E$4="X",INDIRECT("'DATA - økonomi'!X"&amp;4+15*$A84+4*$A84+1),0)+IF(Analyse!$E$104="X",INDIRECT("'DATA - økonomi'!X"&amp;4+15*$A84+4*$A84+2),0)+IF(Analyse!$E$105="X",INDIRECT("'DATA - økonomi'!X"&amp;4+15*$A84+4*$A84+3),0)+IF(Analyse!$E$106="X",INDIRECT("'DATA - økonomi'!X"&amp;4+15*$A84+4*$A84+4),0)+IF(Analyse!$E$107="X",INDIRECT("'DATA - økonomi'!X"&amp;4+15*$A84+4*$A84+5),0)+IF(Analyse!$E$108="X",INDIRECT("'DATA - økonomi'!X"&amp;4+15*$A84+4*$A84+6),0)+IF(Analyse!$E$109="X",INDIRECT("'DATA - økonomi'!X"&amp;4+15*$A84+4*$A84+7),0)+IF(Analyse!$E$110="X",INDIRECT("'DATA - økonomi'!X"&amp;4+15*$A84+4*$A84+8),0)+IF(Analyse!$E$111="X",INDIRECT("'DATA - økonomi'!X"&amp;4+15*$A84+4*$A84+9),0)+IF(Analyse!$E$112="X",INDIRECT("'DATA - økonomi'!X"&amp;4+15*$A84+4*$A84+10),0)+IF(Analyse!$E$115="X",INDIRECT("'DATA - økonomi'!X"&amp;4+15*$A84+4*$A84+11),0)+IF(Analyse!$E$116="X",INDIRECT("'DATA - økonomi'!X"&amp;4+15*$A84+4*$A84+12),0)+IF(Analyse!$E$117="X",INDIRECT("'DATA - økonomi'!X"&amp;4+15*$A84+4*$A84+13),0)+IF(Analyse!$E$129="X",INDIRECT("'DATA - økonomi'!X"&amp;4+15*$A84+4*$A84+14),0)</f>
        <v>0</v>
      </c>
      <c r="Y84" s="42">
        <f ca="1">IF(Analyse!$E$3="X",INDIRECT("'DATA - økonomi'!Y"&amp;4+15*$A84+4*$A84+0),0)+IF(Analyse!$E$4="X",INDIRECT("'DATA - økonomi'!Y"&amp;4+15*$A84+4*$A84+1),0)+IF(Analyse!$E$104="X",INDIRECT("'DATA - økonomi'!Y"&amp;4+15*$A84+4*$A84+2),0)+IF(Analyse!$E$105="X",INDIRECT("'DATA - økonomi'!Y"&amp;4+15*$A84+4*$A84+3),0)+IF(Analyse!$E$106="X",INDIRECT("'DATA - økonomi'!Y"&amp;4+15*$A84+4*$A84+4),0)+IF(Analyse!$E$107="X",INDIRECT("'DATA - økonomi'!Y"&amp;4+15*$A84+4*$A84+5),0)+IF(Analyse!$E$108="X",INDIRECT("'DATA - økonomi'!Y"&amp;4+15*$A84+4*$A84+6),0)+IF(Analyse!$E$109="X",INDIRECT("'DATA - økonomi'!Y"&amp;4+15*$A84+4*$A84+7),0)+IF(Analyse!$E$110="X",INDIRECT("'DATA - økonomi'!Y"&amp;4+15*$A84+4*$A84+8),0)+IF(Analyse!$E$111="X",INDIRECT("'DATA - økonomi'!Y"&amp;4+15*$A84+4*$A84+9),0)+IF(Analyse!$E$112="X",INDIRECT("'DATA - økonomi'!Y"&amp;4+15*$A84+4*$A84+10),0)+IF(Analyse!$E$115="X",INDIRECT("'DATA - økonomi'!Y"&amp;4+15*$A84+4*$A84+11),0)+IF(Analyse!$E$116="X",INDIRECT("'DATA - økonomi'!Y"&amp;4+15*$A84+4*$A84+12),0)+IF(Analyse!$E$117="X",INDIRECT("'DATA - økonomi'!Y"&amp;4+15*$A84+4*$A84+13),0)+IF(Analyse!$E$129="X",INDIRECT("'DATA - økonomi'!Y"&amp;4+15*$A84+4*$A84+14),0)</f>
        <v>0</v>
      </c>
      <c r="Z84" s="42">
        <f ca="1">IF(Analyse!$E$3="X",INDIRECT("'DATA - økonomi'!Z"&amp;4+15*$A84+4*$A84+0),0)+IF(Analyse!$E$4="X",INDIRECT("'DATA - økonomi'!Z"&amp;4+15*$A84+4*$A84+1),0)+IF(Analyse!$E$104="X",INDIRECT("'DATA - økonomi'!Z"&amp;4+15*$A84+4*$A84+2),0)+IF(Analyse!$E$105="X",INDIRECT("'DATA - økonomi'!Z"&amp;4+15*$A84+4*$A84+3),0)+IF(Analyse!$E$106="X",INDIRECT("'DATA - økonomi'!Z"&amp;4+15*$A84+4*$A84+4),0)+IF(Analyse!$E$107="X",INDIRECT("'DATA - økonomi'!Z"&amp;4+15*$A84+4*$A84+5),0)+IF(Analyse!$E$108="X",INDIRECT("'DATA - økonomi'!Z"&amp;4+15*$A84+4*$A84+6),0)+IF(Analyse!$E$109="X",INDIRECT("'DATA - økonomi'!Z"&amp;4+15*$A84+4*$A84+7),0)+IF(Analyse!$E$110="X",INDIRECT("'DATA - økonomi'!Z"&amp;4+15*$A84+4*$A84+8),0)+IF(Analyse!$E$111="X",INDIRECT("'DATA - økonomi'!Z"&amp;4+15*$A84+4*$A84+9),0)+IF(Analyse!$E$112="X",INDIRECT("'DATA - økonomi'!Z"&amp;4+15*$A84+4*$A84+10),0)+IF(Analyse!$E$115="X",INDIRECT("'DATA - økonomi'!Z"&amp;4+15*$A84+4*$A84+11),0)+IF(Analyse!$E$116="X",INDIRECT("'DATA - økonomi'!Z"&amp;4+15*$A84+4*$A84+12),0)+IF(Analyse!$E$117="X",INDIRECT("'DATA - økonomi'!Z"&amp;4+15*$A84+4*$A84+13),0)+IF(Analyse!$E$129="X",INDIRECT("'DATA - økonomi'!Z"&amp;4+15*$A84+4*$A84+14),0)</f>
        <v>0</v>
      </c>
      <c r="AA84" s="36"/>
      <c r="AB84" s="41" t="s">
        <v>92</v>
      </c>
      <c r="AC84" s="42">
        <f ca="1">IF(Analyse!$E$3="X",INDIRECT("'DATA - økonomi'!AC"&amp;4+15*$A84+4*$A84+0),0)+IF(Analyse!$E$4="X",INDIRECT("'DATA - økonomi'!AC"&amp;4+15*$A84+4*$A84+1),0)+IF(Analyse!$E$104="X",INDIRECT("'DATA - økonomi'!AC"&amp;4+15*$A84+4*$A84+2),0)+IF(Analyse!$E$105="X",INDIRECT("'DATA - økonomi'!AC"&amp;4+15*$A84+4*$A84+3),0)+IF(Analyse!$E$106="X",INDIRECT("'DATA - økonomi'!AC"&amp;4+15*$A84+4*$A84+4),0)+IF(Analyse!$E$107="X",INDIRECT("'DATA - økonomi'!AC"&amp;4+15*$A84+4*$A84+5),0)+IF(Analyse!$E$108="X",INDIRECT("'DATA - økonomi'!AC"&amp;4+15*$A84+4*$A84+6),0)+IF(Analyse!$E$109="X",INDIRECT("'DATA - økonomi'!AC"&amp;4+15*$A84+4*$A84+7),0)+IF(Analyse!$E$110="X",INDIRECT("'DATA - økonomi'!AC"&amp;4+15*$A84+4*$A84+8),0)+IF(Analyse!$E$111="X",INDIRECT("'DATA - økonomi'!AC"&amp;4+15*$A84+4*$A84+9),0)+IF(Analyse!$E$112="X",INDIRECT("'DATA - økonomi'!AC"&amp;4+15*$A84+4*$A84+10),0)+IF(Analyse!$E$115="X",INDIRECT("'DATA - økonomi'!AC"&amp;4+15*$A84+4*$A84+11),0)+IF(Analyse!$E$116="X",INDIRECT("'DATA - økonomi'!AC"&amp;4+15*$A84+4*$A84+12),0)+IF(Analyse!$E$117="X",INDIRECT("'DATA - økonomi'!AC"&amp;4+15*$A84+4*$A84+13),0)+IF(Analyse!$E$129="X",INDIRECT("'DATA - økonomi'!AC"&amp;4+15*$A84+4*$A84+14),0)</f>
        <v>0</v>
      </c>
      <c r="AD84" s="42">
        <f ca="1">IF(Analyse!$E$3="X",INDIRECT("'DATA - økonomi'!AD"&amp;4+15*$A84+4*$A84+0),0)+IF(Analyse!$E$4="X",INDIRECT("'DATA - økonomi'!AD"&amp;4+15*$A84+4*$A84+1),0)+IF(Analyse!$E$104="X",INDIRECT("'DATA - økonomi'!AD"&amp;4+15*$A84+4*$A84+2),0)+IF(Analyse!$E$105="X",INDIRECT("'DATA - økonomi'!AD"&amp;4+15*$A84+4*$A84+3),0)+IF(Analyse!$E$106="X",INDIRECT("'DATA - økonomi'!AD"&amp;4+15*$A84+4*$A84+4),0)+IF(Analyse!$E$107="X",INDIRECT("'DATA - økonomi'!AD"&amp;4+15*$A84+4*$A84+5),0)+IF(Analyse!$E$108="X",INDIRECT("'DATA - økonomi'!AD"&amp;4+15*$A84+4*$A84+6),0)+IF(Analyse!$E$109="X",INDIRECT("'DATA - økonomi'!AD"&amp;4+15*$A84+4*$A84+7),0)+IF(Analyse!$E$110="X",INDIRECT("'DATA - økonomi'!AD"&amp;4+15*$A84+4*$A84+8),0)+IF(Analyse!$E$111="X",INDIRECT("'DATA - økonomi'!AD"&amp;4+15*$A84+4*$A84+9),0)+IF(Analyse!$E$112="X",INDIRECT("'DATA - økonomi'!AD"&amp;4+15*$A84+4*$A84+10),0)+IF(Analyse!$E$115="X",INDIRECT("'DATA - økonomi'!AD"&amp;4+15*$A84+4*$A84+11),0)+IF(Analyse!$E$116="X",INDIRECT("'DATA - økonomi'!AD"&amp;4+15*$A84+4*$A84+12),0)+IF(Analyse!$E$117="X",INDIRECT("'DATA - økonomi'!AD"&amp;4+15*$A84+4*$A84+13),0)+IF(Analyse!$E$129="X",INDIRECT("'DATA - økonomi'!AD"&amp;4+15*$A84+4*$A84+14),0)</f>
        <v>0</v>
      </c>
      <c r="AE84" s="42">
        <f ca="1">IF(Analyse!$E$3="X",INDIRECT("'DATA - økonomi'!AE"&amp;4+15*$A84+4*$A84+0),0)+IF(Analyse!$E$4="X",INDIRECT("'DATA - økonomi'!AE"&amp;4+15*$A84+4*$A84+1),0)+IF(Analyse!$E$104="X",INDIRECT("'DATA - økonomi'!AE"&amp;4+15*$A84+4*$A84+2),0)+IF(Analyse!$E$105="X",INDIRECT("'DATA - økonomi'!AE"&amp;4+15*$A84+4*$A84+3),0)+IF(Analyse!$E$106="X",INDIRECT("'DATA - økonomi'!AE"&amp;4+15*$A84+4*$A84+4),0)+IF(Analyse!$E$107="X",INDIRECT("'DATA - økonomi'!AE"&amp;4+15*$A84+4*$A84+5),0)+IF(Analyse!$E$108="X",INDIRECT("'DATA - økonomi'!AE"&amp;4+15*$A84+4*$A84+6),0)+IF(Analyse!$E$109="X",INDIRECT("'DATA - økonomi'!AE"&amp;4+15*$A84+4*$A84+7),0)+IF(Analyse!$E$110="X",INDIRECT("'DATA - økonomi'!AE"&amp;4+15*$A84+4*$A84+8),0)+IF(Analyse!$E$111="X",INDIRECT("'DATA - økonomi'!AE"&amp;4+15*$A84+4*$A84+9),0)+IF(Analyse!$E$112="X",INDIRECT("'DATA - økonomi'!AE"&amp;4+15*$A84+4*$A84+10),0)+IF(Analyse!$E$115="X",INDIRECT("'DATA - økonomi'!AE"&amp;4+15*$A84+4*$A84+11),0)+IF(Analyse!$E$116="X",INDIRECT("'DATA - økonomi'!AE"&amp;4+15*$A84+4*$A84+12),0)+IF(Analyse!$E$117="X",INDIRECT("'DATA - økonomi'!AE"&amp;4+15*$A84+4*$A84+13),0)+IF(Analyse!$E$129="X",INDIRECT("'DATA - økonomi'!AE"&amp;4+15*$A84+4*$A84+14),0)</f>
        <v>0</v>
      </c>
      <c r="AF84" s="42">
        <f ca="1">IF(Analyse!$E$3="X",INDIRECT("'DATA - økonomi'!AF"&amp;4+15*$A84+4*$A84+0),0)+IF(Analyse!$E$4="X",INDIRECT("'DATA - økonomi'!AF"&amp;4+15*$A84+4*$A84+1),0)+IF(Analyse!$E$104="X",INDIRECT("'DATA - økonomi'!AF"&amp;4+15*$A84+4*$A84+2),0)+IF(Analyse!$E$105="X",INDIRECT("'DATA - økonomi'!AF"&amp;4+15*$A84+4*$A84+3),0)+IF(Analyse!$E$106="X",INDIRECT("'DATA - økonomi'!AF"&amp;4+15*$A84+4*$A84+4),0)+IF(Analyse!$E$107="X",INDIRECT("'DATA - økonomi'!AF"&amp;4+15*$A84+4*$A84+5),0)+IF(Analyse!$E$108="X",INDIRECT("'DATA - økonomi'!AF"&amp;4+15*$A84+4*$A84+6),0)+IF(Analyse!$E$109="X",INDIRECT("'DATA - økonomi'!AF"&amp;4+15*$A84+4*$A84+7),0)+IF(Analyse!$E$110="X",INDIRECT("'DATA - økonomi'!AF"&amp;4+15*$A84+4*$A84+8),0)+IF(Analyse!$E$111="X",INDIRECT("'DATA - økonomi'!AF"&amp;4+15*$A84+4*$A84+9),0)+IF(Analyse!$E$112="X",INDIRECT("'DATA - økonomi'!AF"&amp;4+15*$A84+4*$A84+10),0)+IF(Analyse!$E$115="X",INDIRECT("'DATA - økonomi'!AF"&amp;4+15*$A84+4*$A84+11),0)+IF(Analyse!$E$116="X",INDIRECT("'DATA - økonomi'!AF"&amp;4+15*$A84+4*$A84+12),0)+IF(Analyse!$E$117="X",INDIRECT("'DATA - økonomi'!AF"&amp;4+15*$A84+4*$A84+13),0)+IF(Analyse!$E$129="X",INDIRECT("'DATA - økonomi'!AF"&amp;4+15*$A84+4*$A84+14),0)</f>
        <v>0</v>
      </c>
      <c r="AG84" s="42">
        <f ca="1">IF(Analyse!$E$3="X",INDIRECT("'DATA - økonomi'!AG"&amp;4+15*$A84+4*$A84+0),0)+IF(Analyse!$E$4="X",INDIRECT("'DATA - økonomi'!AG"&amp;4+15*$A84+4*$A84+1),0)+IF(Analyse!$E$104="X",INDIRECT("'DATA - økonomi'!AG"&amp;4+15*$A84+4*$A84+2),0)+IF(Analyse!$E$105="X",INDIRECT("'DATA - økonomi'!AG"&amp;4+15*$A84+4*$A84+3),0)+IF(Analyse!$E$106="X",INDIRECT("'DATA - økonomi'!AG"&amp;4+15*$A84+4*$A84+4),0)+IF(Analyse!$E$107="X",INDIRECT("'DATA - økonomi'!AG"&amp;4+15*$A84+4*$A84+5),0)+IF(Analyse!$E$108="X",INDIRECT("'DATA - økonomi'!AG"&amp;4+15*$A84+4*$A84+6),0)+IF(Analyse!$E$109="X",INDIRECT("'DATA - økonomi'!AG"&amp;4+15*$A84+4*$A84+7),0)+IF(Analyse!$E$110="X",INDIRECT("'DATA - økonomi'!AG"&amp;4+15*$A84+4*$A84+8),0)+IF(Analyse!$E$111="X",INDIRECT("'DATA - økonomi'!AG"&amp;4+15*$A84+4*$A84+9),0)+IF(Analyse!$E$112="X",INDIRECT("'DATA - økonomi'!AG"&amp;4+15*$A84+4*$A84+10),0)+IF(Analyse!$E$115="X",INDIRECT("'DATA - økonomi'!AG"&amp;4+15*$A84+4*$A84+11),0)+IF(Analyse!$E$116="X",INDIRECT("'DATA - økonomi'!AG"&amp;4+15*$A84+4*$A84+12),0)+IF(Analyse!$E$117="X",INDIRECT("'DATA - økonomi'!AG"&amp;4+15*$A84+4*$A84+13),0)+IF(Analyse!$E$129="X",INDIRECT("'DATA - økonomi'!AG"&amp;4+15*$A84+4*$A84+14),0)</f>
        <v>0</v>
      </c>
      <c r="AH84" s="42">
        <f ca="1">IF(Analyse!$E$3="X",INDIRECT("'DATA - økonomi'!AH"&amp;4+15*$A84+4*$A84+0),0)+IF(Analyse!$E$4="X",INDIRECT("'DATA - økonomi'!AH"&amp;4+15*$A84+4*$A84+1),0)+IF(Analyse!$E$104="X",INDIRECT("'DATA - økonomi'!AH"&amp;4+15*$A84+4*$A84+2),0)+IF(Analyse!$E$105="X",INDIRECT("'DATA - økonomi'!AH"&amp;4+15*$A84+4*$A84+3),0)+IF(Analyse!$E$106="X",INDIRECT("'DATA - økonomi'!AH"&amp;4+15*$A84+4*$A84+4),0)+IF(Analyse!$E$107="X",INDIRECT("'DATA - økonomi'!AH"&amp;4+15*$A84+4*$A84+5),0)+IF(Analyse!$E$108="X",INDIRECT("'DATA - økonomi'!AH"&amp;4+15*$A84+4*$A84+6),0)+IF(Analyse!$E$109="X",INDIRECT("'DATA - økonomi'!AH"&amp;4+15*$A84+4*$A84+7),0)+IF(Analyse!$E$110="X",INDIRECT("'DATA - økonomi'!AH"&amp;4+15*$A84+4*$A84+8),0)+IF(Analyse!$E$111="X",INDIRECT("'DATA - økonomi'!AH"&amp;4+15*$A84+4*$A84+9),0)+IF(Analyse!$E$112="X",INDIRECT("'DATA - økonomi'!AH"&amp;4+15*$A84+4*$A84+10),0)+IF(Analyse!$E$115="X",INDIRECT("'DATA - økonomi'!AH"&amp;4+15*$A84+4*$A84+11),0)+IF(Analyse!$E$116="X",INDIRECT("'DATA - økonomi'!AH"&amp;4+15*$A84+4*$A84+12),0)+IF(Analyse!$E$117="X",INDIRECT("'DATA - økonomi'!AH"&amp;4+15*$A84+4*$A84+13),0)+IF(Analyse!$E$129="X",INDIRECT("'DATA - økonomi'!AH"&amp;4+15*$A84+4*$A84+14),0)</f>
        <v>0</v>
      </c>
      <c r="AI84" s="42">
        <f ca="1">IF(Analyse!$E$3="X",INDIRECT("'DATA - økonomi'!AI"&amp;4+15*$A84+4*$A84+0),0)+IF(Analyse!$E$4="X",INDIRECT("'DATA - økonomi'!AI"&amp;4+15*$A84+4*$A84+1),0)+IF(Analyse!$E$104="X",INDIRECT("'DATA - økonomi'!AI"&amp;4+15*$A84+4*$A84+2),0)+IF(Analyse!$E$105="X",INDIRECT("'DATA - økonomi'!AI"&amp;4+15*$A84+4*$A84+3),0)+IF(Analyse!$E$106="X",INDIRECT("'DATA - økonomi'!AI"&amp;4+15*$A84+4*$A84+4),0)+IF(Analyse!$E$107="X",INDIRECT("'DATA - økonomi'!AI"&amp;4+15*$A84+4*$A84+5),0)+IF(Analyse!$E$108="X",INDIRECT("'DATA - økonomi'!AI"&amp;4+15*$A84+4*$A84+6),0)+IF(Analyse!$E$109="X",INDIRECT("'DATA - økonomi'!AI"&amp;4+15*$A84+4*$A84+7),0)+IF(Analyse!$E$110="X",INDIRECT("'DATA - økonomi'!AI"&amp;4+15*$A84+4*$A84+8),0)+IF(Analyse!$E$111="X",INDIRECT("'DATA - økonomi'!AI"&amp;4+15*$A84+4*$A84+9),0)+IF(Analyse!$E$112="X",INDIRECT("'DATA - økonomi'!AI"&amp;4+15*$A84+4*$A84+10),0)+IF(Analyse!$E$115="X",INDIRECT("'DATA - økonomi'!AI"&amp;4+15*$A84+4*$A84+11),0)+IF(Analyse!$E$116="X",INDIRECT("'DATA - økonomi'!AI"&amp;4+15*$A84+4*$A84+12),0)+IF(Analyse!$E$117="X",INDIRECT("'DATA - økonomi'!AI"&amp;4+15*$A84+4*$A84+13),0)+IF(Analyse!$E$129="X",INDIRECT("'DATA - økonomi'!AI"&amp;4+15*$A84+4*$A84+14),0)</f>
        <v>0</v>
      </c>
      <c r="AJ84" s="42">
        <f ca="1">IF(Analyse!$E$3="X",INDIRECT("'DATA - økonomi'!AJ"&amp;4+15*$A84+4*$A84+0),0)+IF(Analyse!$E$4="X",INDIRECT("'DATA - økonomi'!AJ"&amp;4+15*$A84+4*$A84+1),0)+IF(Analyse!$E$104="X",INDIRECT("'DATA - økonomi'!AJ"&amp;4+15*$A84+4*$A84+2),0)+IF(Analyse!$E$105="X",INDIRECT("'DATA - økonomi'!AJ"&amp;4+15*$A84+4*$A84+3),0)+IF(Analyse!$E$106="X",INDIRECT("'DATA - økonomi'!AJ"&amp;4+15*$A84+4*$A84+4),0)+IF(Analyse!$E$107="X",INDIRECT("'DATA - økonomi'!AJ"&amp;4+15*$A84+4*$A84+5),0)+IF(Analyse!$E$108="X",INDIRECT("'DATA - økonomi'!AJ"&amp;4+15*$A84+4*$A84+6),0)+IF(Analyse!$E$109="X",INDIRECT("'DATA - økonomi'!AJ"&amp;4+15*$A84+4*$A84+7),0)+IF(Analyse!$E$110="X",INDIRECT("'DATA - økonomi'!AJ"&amp;4+15*$A84+4*$A84+8),0)+IF(Analyse!$E$111="X",INDIRECT("'DATA - økonomi'!AJ"&amp;4+15*$A84+4*$A84+9),0)+IF(Analyse!$E$112="X",INDIRECT("'DATA - økonomi'!AJ"&amp;4+15*$A84+4*$A84+10),0)+IF(Analyse!$E$115="X",INDIRECT("'DATA - økonomi'!AJ"&amp;4+15*$A84+4*$A84+11),0)+IF(Analyse!$E$116="X",INDIRECT("'DATA - økonomi'!AJ"&amp;4+15*$A84+4*$A84+12),0)+IF(Analyse!$E$117="X",INDIRECT("'DATA - økonomi'!AJ"&amp;4+15*$A84+4*$A84+13),0)+IF(Analyse!$E$129="X",INDIRECT("'DATA - økonomi'!AJ"&amp;4+15*$A84+4*$A84+14),0)</f>
        <v>0</v>
      </c>
      <c r="AK84" s="42">
        <f ca="1">IF(Analyse!$E$3="X",INDIRECT("'DATA - økonomi'!AK"&amp;4+15*$A84+4*$A84+0),0)+IF(Analyse!$E$4="X",INDIRECT("'DATA - økonomi'!AK"&amp;4+15*$A84+4*$A84+1),0)+IF(Analyse!$E$104="X",INDIRECT("'DATA - økonomi'!AK"&amp;4+15*$A84+4*$A84+2),0)+IF(Analyse!$E$105="X",INDIRECT("'DATA - økonomi'!AK"&amp;4+15*$A84+4*$A84+3),0)+IF(Analyse!$E$106="X",INDIRECT("'DATA - økonomi'!AK"&amp;4+15*$A84+4*$A84+4),0)+IF(Analyse!$E$107="X",INDIRECT("'DATA - økonomi'!AK"&amp;4+15*$A84+4*$A84+5),0)+IF(Analyse!$E$108="X",INDIRECT("'DATA - økonomi'!AK"&amp;4+15*$A84+4*$A84+6),0)+IF(Analyse!$E$109="X",INDIRECT("'DATA - økonomi'!AK"&amp;4+15*$A84+4*$A84+7),0)+IF(Analyse!$E$110="X",INDIRECT("'DATA - økonomi'!AK"&amp;4+15*$A84+4*$A84+8),0)+IF(Analyse!$E$111="X",INDIRECT("'DATA - økonomi'!AK"&amp;4+15*$A84+4*$A84+9),0)+IF(Analyse!$E$112="X",INDIRECT("'DATA - økonomi'!AK"&amp;4+15*$A84+4*$A84+10),0)+IF(Analyse!$E$115="X",INDIRECT("'DATA - økonomi'!AK"&amp;4+15*$A84+4*$A84+11),0)+IF(Analyse!$E$116="X",INDIRECT("'DATA - økonomi'!AK"&amp;4+15*$A84+4*$A84+12),0)+IF(Analyse!$E$117="X",INDIRECT("'DATA - økonomi'!AK"&amp;4+15*$A84+4*$A84+13),0)+IF(Analyse!$E$129="X",INDIRECT("'DATA - økonomi'!AK"&amp;4+15*$A84+4*$A84+14),0)</f>
        <v>0</v>
      </c>
      <c r="AL84" s="42">
        <f ca="1">IF(Analyse!$E$3="X",INDIRECT("'DATA - økonomi'!AL"&amp;4+15*$A84+4*$A84+0),0)+IF(Analyse!$E$4="X",INDIRECT("'DATA - økonomi'!AL"&amp;4+15*$A84+4*$A84+1),0)+IF(Analyse!$E$104="X",INDIRECT("'DATA - økonomi'!AL"&amp;4+15*$A84+4*$A84+2),0)+IF(Analyse!$E$105="X",INDIRECT("'DATA - økonomi'!AL"&amp;4+15*$A84+4*$A84+3),0)+IF(Analyse!$E$106="X",INDIRECT("'DATA - økonomi'!AL"&amp;4+15*$A84+4*$A84+4),0)+IF(Analyse!$E$107="X",INDIRECT("'DATA - økonomi'!AL"&amp;4+15*$A84+4*$A84+5),0)+IF(Analyse!$E$108="X",INDIRECT("'DATA - økonomi'!AL"&amp;4+15*$A84+4*$A84+6),0)+IF(Analyse!$E$109="X",INDIRECT("'DATA - økonomi'!AL"&amp;4+15*$A84+4*$A84+7),0)+IF(Analyse!$E$110="X",INDIRECT("'DATA - økonomi'!AL"&amp;4+15*$A84+4*$A84+8),0)+IF(Analyse!$E$111="X",INDIRECT("'DATA - økonomi'!AL"&amp;4+15*$A84+4*$A84+9),0)+IF(Analyse!$E$112="X",INDIRECT("'DATA - økonomi'!AL"&amp;4+15*$A84+4*$A84+10),0)+IF(Analyse!$E$115="X",INDIRECT("'DATA - økonomi'!AL"&amp;4+15*$A84+4*$A84+11),0)+IF(Analyse!$E$116="X",INDIRECT("'DATA - økonomi'!AL"&amp;4+15*$A84+4*$A84+12),0)+IF(Analyse!$E$117="X",INDIRECT("'DATA - økonomi'!AL"&amp;4+15*$A84+4*$A84+13),0)+IF(Analyse!$E$129="X",INDIRECT("'DATA - økonomi'!AL"&amp;4+15*$A84+4*$A84+14),0)</f>
        <v>0</v>
      </c>
      <c r="AM84" s="36"/>
      <c r="AN84" s="41" t="s">
        <v>92</v>
      </c>
      <c r="AO84" s="42">
        <f t="shared" ca="1" si="20"/>
        <v>13396.252</v>
      </c>
      <c r="AP84" s="42">
        <f t="shared" ca="1" si="21"/>
        <v>13269.6</v>
      </c>
      <c r="AQ84" s="42">
        <f t="shared" ca="1" si="22"/>
        <v>13396.252</v>
      </c>
      <c r="AR84" s="42">
        <f t="shared" ca="1" si="23"/>
        <v>13269.6</v>
      </c>
      <c r="AS84" s="42">
        <f t="shared" ca="1" si="24"/>
        <v>13288.913999999999</v>
      </c>
      <c r="AT84" s="42">
        <f t="shared" ca="1" si="25"/>
        <v>13400.52</v>
      </c>
      <c r="AU84" s="42">
        <f t="shared" ca="1" si="26"/>
        <v>13450.215999999999</v>
      </c>
      <c r="AV84" s="42">
        <f t="shared" ca="1" si="27"/>
        <v>13545.291999999999</v>
      </c>
      <c r="AW84" s="42">
        <f t="shared" ca="1" si="28"/>
        <v>13555.29</v>
      </c>
      <c r="AX84" s="42">
        <f t="shared" ca="1" si="29"/>
        <v>13432.145</v>
      </c>
      <c r="AY84" s="36"/>
    </row>
    <row r="85" spans="1:51" x14ac:dyDescent="0.25">
      <c r="A85" s="38">
        <v>81</v>
      </c>
      <c r="B85" s="41" t="s">
        <v>93</v>
      </c>
      <c r="C85" s="42">
        <f ca="1">IF(Analyse!$E$3="X",INDIRECT("'DATA - økonomi'!C"&amp;4+15*$A85+4*$A85+0),0)+IF(Analyse!$E$4="X",INDIRECT("'DATA - økonomi'!C"&amp;4+15*$A85+4*$A85+1),0)+IF(Analyse!$E$104="X",INDIRECT("'DATA - økonomi'!C"&amp;4+15*$A85+4*$A85+2),0)+IF(Analyse!$E$105="X",INDIRECT("'DATA - økonomi'!C"&amp;4+15*$A85+4*$A85+3),0)+IF(Analyse!$E$106="X",INDIRECT("'DATA - økonomi'!C"&amp;4+15*$A85+4*$A85+4),0)+IF(Analyse!$E$107="X",INDIRECT("'DATA - økonomi'!C"&amp;4+15*$A85+4*$A85+5),0)+IF(Analyse!$E$108="X",INDIRECT("'DATA - økonomi'!C"&amp;4+15*$A85+4*$A85+6),0)+IF(Analyse!$E$109="X",INDIRECT("'DATA - økonomi'!C"&amp;4+15*$A85+4*$A85+7),0)+IF(Analyse!$E$110="X",INDIRECT("'DATA - økonomi'!C"&amp;4+15*$A85+4*$A85+8),0)+IF(Analyse!$E$111="X",INDIRECT("'DATA - økonomi'!C"&amp;4+15*$A85+4*$A85+9),0)+IF(Analyse!$E$112="X",INDIRECT("'DATA - økonomi'!C"&amp;4+15*$A85+4*$A85+10),0)+IF(Analyse!$E$115="X",INDIRECT("'DATA - økonomi'!C"&amp;4+15*$A85+4*$A85+11),0)+IF(Analyse!$E$116="X",INDIRECT("'DATA - økonomi'!C"&amp;4+15*$A85+4*$A85+12),0)+IF(Analyse!$E$117="X",INDIRECT("'DATA - økonomi'!C"&amp;4+15*$A85+4*$A85+13),0)+IF(Analyse!$E$129="X",INDIRECT("'DATA - økonomi'!C"&amp;4+15*$A85+4*$A85+14),0)</f>
        <v>0</v>
      </c>
      <c r="D85" s="42">
        <f ca="1">IF(Analyse!$E$3="X",INDIRECT("'DATA - økonomi'!D"&amp;4+15*$A85+4*$A85+0),0)+IF(Analyse!$E$4="X",INDIRECT("'DATA - økonomi'!D"&amp;4+15*$A85+4*$A85+1),0)+IF(Analyse!$E$104="X",INDIRECT("'DATA - økonomi'!D"&amp;4+15*$A85+4*$A85+2),0)+IF(Analyse!$E$105="X",INDIRECT("'DATA - økonomi'!D"&amp;4+15*$A85+4*$A85+3),0)+IF(Analyse!$E$106="X",INDIRECT("'DATA - økonomi'!D"&amp;4+15*$A85+4*$A85+4),0)+IF(Analyse!$E$107="X",INDIRECT("'DATA - økonomi'!D"&amp;4+15*$A85+4*$A85+5),0)+IF(Analyse!$E$108="X",INDIRECT("'DATA - økonomi'!D"&amp;4+15*$A85+4*$A85+6),0)+IF(Analyse!$E$109="X",INDIRECT("'DATA - økonomi'!D"&amp;4+15*$A85+4*$A85+7),0)+IF(Analyse!$E$110="X",INDIRECT("'DATA - økonomi'!D"&amp;4+15*$A85+4*$A85+8),0)+IF(Analyse!$E$111="X",INDIRECT("'DATA - økonomi'!D"&amp;4+15*$A85+4*$A85+9),0)+IF(Analyse!$E$112="X",INDIRECT("'DATA - økonomi'!D"&amp;4+15*$A85+4*$A85+10),0)+IF(Analyse!$E$115="X",INDIRECT("'DATA - økonomi'!D"&amp;4+15*$A85+4*$A85+11),0)+IF(Analyse!$E$116="X",INDIRECT("'DATA - økonomi'!D"&amp;4+15*$A85+4*$A85+12),0)+IF(Analyse!$E$117="X",INDIRECT("'DATA - økonomi'!D"&amp;4+15*$A85+4*$A85+13),0)+IF(Analyse!$E$129="X",INDIRECT("'DATA - økonomi'!D"&amp;4+15*$A85+4*$A85+14),0)</f>
        <v>0</v>
      </c>
      <c r="E85" s="42">
        <f ca="1">IF(Analyse!$E$3="X",INDIRECT("'DATA - økonomi'!E"&amp;4+15*$A85+4*$A85+0),0)+IF(Analyse!$E$4="X",INDIRECT("'DATA - økonomi'!E"&amp;4+15*$A85+4*$A85+1),0)+IF(Analyse!$E$104="X",INDIRECT("'DATA - økonomi'!E"&amp;4+15*$A85+4*$A85+2),0)+IF(Analyse!$E$105="X",INDIRECT("'DATA - økonomi'!E"&amp;4+15*$A85+4*$A85+3),0)+IF(Analyse!$E$106="X",INDIRECT("'DATA - økonomi'!E"&amp;4+15*$A85+4*$A85+4),0)+IF(Analyse!$E$107="X",INDIRECT("'DATA - økonomi'!E"&amp;4+15*$A85+4*$A85+5),0)+IF(Analyse!$E$108="X",INDIRECT("'DATA - økonomi'!E"&amp;4+15*$A85+4*$A85+6),0)+IF(Analyse!$E$109="X",INDIRECT("'DATA - økonomi'!E"&amp;4+15*$A85+4*$A85+7),0)+IF(Analyse!$E$110="X",INDIRECT("'DATA - økonomi'!E"&amp;4+15*$A85+4*$A85+8),0)+IF(Analyse!$E$111="X",INDIRECT("'DATA - økonomi'!E"&amp;4+15*$A85+4*$A85+9),0)+IF(Analyse!$E$112="X",INDIRECT("'DATA - økonomi'!E"&amp;4+15*$A85+4*$A85+10),0)+IF(Analyse!$E$115="X",INDIRECT("'DATA - økonomi'!E"&amp;4+15*$A85+4*$A85+11),0)+IF(Analyse!$E$116="X",INDIRECT("'DATA - økonomi'!E"&amp;4+15*$A85+4*$A85+12),0)+IF(Analyse!$E$117="X",INDIRECT("'DATA - økonomi'!E"&amp;4+15*$A85+4*$A85+13),0)+IF(Analyse!$E$129="X",INDIRECT("'DATA - økonomi'!E"&amp;4+15*$A85+4*$A85+14),0)</f>
        <v>0</v>
      </c>
      <c r="F85" s="42">
        <f ca="1">IF(Analyse!$E$3="X",INDIRECT("'DATA - økonomi'!F"&amp;4+15*$A85+4*$A85+0),0)+IF(Analyse!$E$4="X",INDIRECT("'DATA - økonomi'!F"&amp;4+15*$A85+4*$A85+1),0)+IF(Analyse!$E$104="X",INDIRECT("'DATA - økonomi'!F"&amp;4+15*$A85+4*$A85+2),0)+IF(Analyse!$E$105="X",INDIRECT("'DATA - økonomi'!F"&amp;4+15*$A85+4*$A85+3),0)+IF(Analyse!$E$106="X",INDIRECT("'DATA - økonomi'!F"&amp;4+15*$A85+4*$A85+4),0)+IF(Analyse!$E$107="X",INDIRECT("'DATA - økonomi'!F"&amp;4+15*$A85+4*$A85+5),0)+IF(Analyse!$E$108="X",INDIRECT("'DATA - økonomi'!F"&amp;4+15*$A85+4*$A85+6),0)+IF(Analyse!$E$109="X",INDIRECT("'DATA - økonomi'!F"&amp;4+15*$A85+4*$A85+7),0)+IF(Analyse!$E$110="X",INDIRECT("'DATA - økonomi'!F"&amp;4+15*$A85+4*$A85+8),0)+IF(Analyse!$E$111="X",INDIRECT("'DATA - økonomi'!F"&amp;4+15*$A85+4*$A85+9),0)+IF(Analyse!$E$112="X",INDIRECT("'DATA - økonomi'!F"&amp;4+15*$A85+4*$A85+10),0)+IF(Analyse!$E$115="X",INDIRECT("'DATA - økonomi'!F"&amp;4+15*$A85+4*$A85+11),0)+IF(Analyse!$E$116="X",INDIRECT("'DATA - økonomi'!F"&amp;4+15*$A85+4*$A85+12),0)+IF(Analyse!$E$117="X",INDIRECT("'DATA - økonomi'!F"&amp;4+15*$A85+4*$A85+13),0)+IF(Analyse!$E$129="X",INDIRECT("'DATA - økonomi'!F"&amp;4+15*$A85+4*$A85+14),0)</f>
        <v>0</v>
      </c>
      <c r="G85" s="42">
        <f ca="1">IF(Analyse!$E$3="X",INDIRECT("'DATA - økonomi'!G"&amp;4+15*$A85+4*$A85+0),0)+IF(Analyse!$E$4="X",INDIRECT("'DATA - økonomi'!G"&amp;4+15*$A85+4*$A85+1),0)+IF(Analyse!$E$104="X",INDIRECT("'DATA - økonomi'!G"&amp;4+15*$A85+4*$A85+2),0)+IF(Analyse!$E$105="X",INDIRECT("'DATA - økonomi'!G"&amp;4+15*$A85+4*$A85+3),0)+IF(Analyse!$E$106="X",INDIRECT("'DATA - økonomi'!G"&amp;4+15*$A85+4*$A85+4),0)+IF(Analyse!$E$107="X",INDIRECT("'DATA - økonomi'!G"&amp;4+15*$A85+4*$A85+5),0)+IF(Analyse!$E$108="X",INDIRECT("'DATA - økonomi'!G"&amp;4+15*$A85+4*$A85+6),0)+IF(Analyse!$E$109="X",INDIRECT("'DATA - økonomi'!G"&amp;4+15*$A85+4*$A85+7),0)+IF(Analyse!$E$110="X",INDIRECT("'DATA - økonomi'!G"&amp;4+15*$A85+4*$A85+8),0)+IF(Analyse!$E$111="X",INDIRECT("'DATA - økonomi'!G"&amp;4+15*$A85+4*$A85+9),0)+IF(Analyse!$E$112="X",INDIRECT("'DATA - økonomi'!G"&amp;4+15*$A85+4*$A85+10),0)+IF(Analyse!$E$115="X",INDIRECT("'DATA - økonomi'!G"&amp;4+15*$A85+4*$A85+11),0)+IF(Analyse!$E$116="X",INDIRECT("'DATA - økonomi'!G"&amp;4+15*$A85+4*$A85+12),0)+IF(Analyse!$E$117="X",INDIRECT("'DATA - økonomi'!G"&amp;4+15*$A85+4*$A85+13),0)+IF(Analyse!$E$129="X",INDIRECT("'DATA - økonomi'!G"&amp;4+15*$A85+4*$A85+14),0)</f>
        <v>0</v>
      </c>
      <c r="H85" s="42">
        <f ca="1">IF(Analyse!$E$3="X",INDIRECT("'DATA - økonomi'!H"&amp;4+15*$A85+4*$A85+0),0)+IF(Analyse!$E$4="X",INDIRECT("'DATA - økonomi'!H"&amp;4+15*$A85+4*$A85+1),0)+IF(Analyse!$E$104="X",INDIRECT("'DATA - økonomi'!H"&amp;4+15*$A85+4*$A85+2),0)+IF(Analyse!$E$105="X",INDIRECT("'DATA - økonomi'!H"&amp;4+15*$A85+4*$A85+3),0)+IF(Analyse!$E$106="X",INDIRECT("'DATA - økonomi'!H"&amp;4+15*$A85+4*$A85+4),0)+IF(Analyse!$E$107="X",INDIRECT("'DATA - økonomi'!H"&amp;4+15*$A85+4*$A85+5),0)+IF(Analyse!$E$108="X",INDIRECT("'DATA - økonomi'!H"&amp;4+15*$A85+4*$A85+6),0)+IF(Analyse!$E$109="X",INDIRECT("'DATA - økonomi'!H"&amp;4+15*$A85+4*$A85+7),0)+IF(Analyse!$E$110="X",INDIRECT("'DATA - økonomi'!H"&amp;4+15*$A85+4*$A85+8),0)+IF(Analyse!$E$111="X",INDIRECT("'DATA - økonomi'!H"&amp;4+15*$A85+4*$A85+9),0)+IF(Analyse!$E$112="X",INDIRECT("'DATA - økonomi'!H"&amp;4+15*$A85+4*$A85+10),0)+IF(Analyse!$E$115="X",INDIRECT("'DATA - økonomi'!H"&amp;4+15*$A85+4*$A85+11),0)+IF(Analyse!$E$116="X",INDIRECT("'DATA - økonomi'!H"&amp;4+15*$A85+4*$A85+12),0)+IF(Analyse!$E$117="X",INDIRECT("'DATA - økonomi'!H"&amp;4+15*$A85+4*$A85+13),0)+IF(Analyse!$E$129="X",INDIRECT("'DATA - økonomi'!H"&amp;4+15*$A85+4*$A85+14),0)</f>
        <v>0</v>
      </c>
      <c r="I85" s="42">
        <f ca="1">IF(Analyse!$E$3="X",INDIRECT("'DATA - økonomi'!I"&amp;4+15*$A85+4*$A85+0),0)+IF(Analyse!$E$4="X",INDIRECT("'DATA - økonomi'!I"&amp;4+15*$A85+4*$A85+1),0)+IF(Analyse!$E$104="X",INDIRECT("'DATA - økonomi'!I"&amp;4+15*$A85+4*$A85+2),0)+IF(Analyse!$E$105="X",INDIRECT("'DATA - økonomi'!I"&amp;4+15*$A85+4*$A85+3),0)+IF(Analyse!$E$106="X",INDIRECT("'DATA - økonomi'!I"&amp;4+15*$A85+4*$A85+4),0)+IF(Analyse!$E$107="X",INDIRECT("'DATA - økonomi'!I"&amp;4+15*$A85+4*$A85+5),0)+IF(Analyse!$E$108="X",INDIRECT("'DATA - økonomi'!I"&amp;4+15*$A85+4*$A85+6),0)+IF(Analyse!$E$109="X",INDIRECT("'DATA - økonomi'!I"&amp;4+15*$A85+4*$A85+7),0)+IF(Analyse!$E$110="X",INDIRECT("'DATA - økonomi'!I"&amp;4+15*$A85+4*$A85+8),0)+IF(Analyse!$E$111="X",INDIRECT("'DATA - økonomi'!I"&amp;4+15*$A85+4*$A85+9),0)+IF(Analyse!$E$112="X",INDIRECT("'DATA - økonomi'!I"&amp;4+15*$A85+4*$A85+10),0)+IF(Analyse!$E$115="X",INDIRECT("'DATA - økonomi'!I"&amp;4+15*$A85+4*$A85+11),0)+IF(Analyse!$E$116="X",INDIRECT("'DATA - økonomi'!I"&amp;4+15*$A85+4*$A85+12),0)+IF(Analyse!$E$117="X",INDIRECT("'DATA - økonomi'!I"&amp;4+15*$A85+4*$A85+13),0)+IF(Analyse!$E$129="X",INDIRECT("'DATA - økonomi'!I"&amp;4+15*$A85+4*$A85+14),0)</f>
        <v>0</v>
      </c>
      <c r="J85" s="42">
        <f ca="1">IF(Analyse!$E$3="X",INDIRECT("'DATA - økonomi'!J"&amp;4+15*$A85+4*$A85+0),0)+IF(Analyse!$E$4="X",INDIRECT("'DATA - økonomi'!J"&amp;4+15*$A85+4*$A85+1),0)+IF(Analyse!$E$104="X",INDIRECT("'DATA - økonomi'!J"&amp;4+15*$A85+4*$A85+2),0)+IF(Analyse!$E$105="X",INDIRECT("'DATA - økonomi'!J"&amp;4+15*$A85+4*$A85+3),0)+IF(Analyse!$E$106="X",INDIRECT("'DATA - økonomi'!J"&amp;4+15*$A85+4*$A85+4),0)+IF(Analyse!$E$107="X",INDIRECT("'DATA - økonomi'!J"&amp;4+15*$A85+4*$A85+5),0)+IF(Analyse!$E$108="X",INDIRECT("'DATA - økonomi'!J"&amp;4+15*$A85+4*$A85+6),0)+IF(Analyse!$E$109="X",INDIRECT("'DATA - økonomi'!J"&amp;4+15*$A85+4*$A85+7),0)+IF(Analyse!$E$110="X",INDIRECT("'DATA - økonomi'!J"&amp;4+15*$A85+4*$A85+8),0)+IF(Analyse!$E$111="X",INDIRECT("'DATA - økonomi'!J"&amp;4+15*$A85+4*$A85+9),0)+IF(Analyse!$E$112="X",INDIRECT("'DATA - økonomi'!J"&amp;4+15*$A85+4*$A85+10),0)+IF(Analyse!$E$115="X",INDIRECT("'DATA - økonomi'!J"&amp;4+15*$A85+4*$A85+11),0)+IF(Analyse!$E$116="X",INDIRECT("'DATA - økonomi'!J"&amp;4+15*$A85+4*$A85+12),0)+IF(Analyse!$E$117="X",INDIRECT("'DATA - økonomi'!J"&amp;4+15*$A85+4*$A85+13),0)+IF(Analyse!$E$129="X",INDIRECT("'DATA - økonomi'!J"&amp;4+15*$A85+4*$A85+14),0)</f>
        <v>0</v>
      </c>
      <c r="K85" s="42">
        <f ca="1">IF(Analyse!$E$3="X",INDIRECT("'DATA - økonomi'!K"&amp;4+15*$A85+4*$A85+0),0)+IF(Analyse!$E$4="X",INDIRECT("'DATA - økonomi'!K"&amp;4+15*$A85+4*$A85+1),0)+IF(Analyse!$E$104="X",INDIRECT("'DATA - økonomi'!K"&amp;4+15*$A85+4*$A85+2),0)+IF(Analyse!$E$105="X",INDIRECT("'DATA - økonomi'!K"&amp;4+15*$A85+4*$A85+3),0)+IF(Analyse!$E$106="X",INDIRECT("'DATA - økonomi'!K"&amp;4+15*$A85+4*$A85+4),0)+IF(Analyse!$E$107="X",INDIRECT("'DATA - økonomi'!K"&amp;4+15*$A85+4*$A85+5),0)+IF(Analyse!$E$108="X",INDIRECT("'DATA - økonomi'!K"&amp;4+15*$A85+4*$A85+6),0)+IF(Analyse!$E$109="X",INDIRECT("'DATA - økonomi'!K"&amp;4+15*$A85+4*$A85+7),0)+IF(Analyse!$E$110="X",INDIRECT("'DATA - økonomi'!K"&amp;4+15*$A85+4*$A85+8),0)+IF(Analyse!$E$111="X",INDIRECT("'DATA - økonomi'!K"&amp;4+15*$A85+4*$A85+9),0)+IF(Analyse!$E$112="X",INDIRECT("'DATA - økonomi'!K"&amp;4+15*$A85+4*$A85+10),0)+IF(Analyse!$E$115="X",INDIRECT("'DATA - økonomi'!K"&amp;4+15*$A85+4*$A85+11),0)+IF(Analyse!$E$116="X",INDIRECT("'DATA - økonomi'!K"&amp;4+15*$A85+4*$A85+12),0)+IF(Analyse!$E$117="X",INDIRECT("'DATA - økonomi'!K"&amp;4+15*$A85+4*$A85+13),0)+IF(Analyse!$E$129="X",INDIRECT("'DATA - økonomi'!K"&amp;4+15*$A85+4*$A85+14),0)</f>
        <v>0</v>
      </c>
      <c r="L85" s="42">
        <f ca="1">IF(Analyse!$E$3="X",INDIRECT("'DATA - økonomi'!L"&amp;4+15*$A85+4*$A85+0),0)+IF(Analyse!$E$4="X",INDIRECT("'DATA - økonomi'!L"&amp;4+15*$A85+4*$A85+1),0)+IF(Analyse!$E$104="X",INDIRECT("'DATA - økonomi'!L"&amp;4+15*$A85+4*$A85+2),0)+IF(Analyse!$E$105="X",INDIRECT("'DATA - økonomi'!L"&amp;4+15*$A85+4*$A85+3),0)+IF(Analyse!$E$106="X",INDIRECT("'DATA - økonomi'!L"&amp;4+15*$A85+4*$A85+4),0)+IF(Analyse!$E$107="X",INDIRECT("'DATA - økonomi'!L"&amp;4+15*$A85+4*$A85+5),0)+IF(Analyse!$E$108="X",INDIRECT("'DATA - økonomi'!L"&amp;4+15*$A85+4*$A85+6),0)+IF(Analyse!$E$109="X",INDIRECT("'DATA - økonomi'!L"&amp;4+15*$A85+4*$A85+7),0)+IF(Analyse!$E$110="X",INDIRECT("'DATA - økonomi'!L"&amp;4+15*$A85+4*$A85+8),0)+IF(Analyse!$E$111="X",INDIRECT("'DATA - økonomi'!L"&amp;4+15*$A85+4*$A85+9),0)+IF(Analyse!$E$112="X",INDIRECT("'DATA - økonomi'!L"&amp;4+15*$A85+4*$A85+10),0)+IF(Analyse!$E$115="X",INDIRECT("'DATA - økonomi'!L"&amp;4+15*$A85+4*$A85+11),0)+IF(Analyse!$E$116="X",INDIRECT("'DATA - økonomi'!L"&amp;4+15*$A85+4*$A85+12),0)+IF(Analyse!$E$117="X",INDIRECT("'DATA - økonomi'!L"&amp;4+15*$A85+4*$A85+13),0)+IF(Analyse!$E$129="X",INDIRECT("'DATA - økonomi'!L"&amp;4+15*$A85+4*$A85+14),0)</f>
        <v>0</v>
      </c>
      <c r="M85" s="42">
        <f ca="1">IF(Analyse!$E$3="X",INDIRECT("'DATA - økonomi'!M"&amp;4+15*$A85+4*$A85+0),0)+IF(Analyse!$E$4="X",INDIRECT("'DATA - økonomi'!M"&amp;4+15*$A85+4*$A85+1),0)+IF(Analyse!$E$104="X",INDIRECT("'DATA - økonomi'!M"&amp;4+15*$A85+4*$A85+2),0)+IF(Analyse!$E$105="X",INDIRECT("'DATA - økonomi'!M"&amp;4+15*$A85+4*$A85+3),0)+IF(Analyse!$E$106="X",INDIRECT("'DATA - økonomi'!M"&amp;4+15*$A85+4*$A85+4),0)+IF(Analyse!$E$107="X",INDIRECT("'DATA - økonomi'!M"&amp;4+15*$A85+4*$A85+5),0)+IF(Analyse!$E$108="X",INDIRECT("'DATA - økonomi'!M"&amp;4+15*$A85+4*$A85+6),0)+IF(Analyse!$E$109="X",INDIRECT("'DATA - økonomi'!M"&amp;4+15*$A85+4*$A85+7),0)+IF(Analyse!$E$110="X",INDIRECT("'DATA - økonomi'!M"&amp;4+15*$A85+4*$A85+8),0)+IF(Analyse!$E$111="X",INDIRECT("'DATA - økonomi'!M"&amp;4+15*$A85+4*$A85+9),0)+IF(Analyse!$E$112="X",INDIRECT("'DATA - økonomi'!M"&amp;4+15*$A85+4*$A85+10),0)+IF(Analyse!$E$115="X",INDIRECT("'DATA - økonomi'!M"&amp;4+15*$A85+4*$A85+11),0)+IF(Analyse!$E$116="X",INDIRECT("'DATA - økonomi'!M"&amp;4+15*$A85+4*$A85+12),0)+IF(Analyse!$E$117="X",INDIRECT("'DATA - økonomi'!M"&amp;4+15*$A85+4*$A85+13),0)+IF(Analyse!$E$129="X",INDIRECT("'DATA - økonomi'!M"&amp;4+15*$A85+4*$A85+14),0)</f>
        <v>0</v>
      </c>
      <c r="N85" s="38"/>
      <c r="O85" s="41" t="s">
        <v>93</v>
      </c>
      <c r="P85" s="42">
        <f ca="1">IF(Analyse!$E$3="X",INDIRECT("'DATA - økonomi'!P"&amp;4+15*$A85+4*$A85+0),0)+IF(Analyse!$E$4="X",INDIRECT("'DATA - økonomi'!P"&amp;4+15*$A85+4*$A85+1),0)+IF(Analyse!$E$104="X",INDIRECT("'DATA - økonomi'!P"&amp;4+15*$A85+4*$A85+2),0)+IF(Analyse!$E$105="X",INDIRECT("'DATA - økonomi'!P"&amp;4+15*$A85+4*$A85+3),0)+IF(Analyse!$E$106="X",INDIRECT("'DATA - økonomi'!P"&amp;4+15*$A85+4*$A85+4),0)+IF(Analyse!$E$107="X",INDIRECT("'DATA - økonomi'!P"&amp;4+15*$A85+4*$A85+5),0)+IF(Analyse!$E$108="X",INDIRECT("'DATA - økonomi'!P"&amp;4+15*$A85+4*$A85+6),0)+IF(Analyse!$E$109="X",INDIRECT("'DATA - økonomi'!P"&amp;4+15*$A85+4*$A85+7),0)+IF(Analyse!$E$110="X",INDIRECT("'DATA - økonomi'!P"&amp;4+15*$A85+4*$A85+8),0)+IF(Analyse!$E$111="X",INDIRECT("'DATA - økonomi'!P"&amp;4+15*$A85+4*$A85+9),0)+IF(Analyse!$E$112="X",INDIRECT("'DATA - økonomi'!P"&amp;4+15*$A85+4*$A85+10),0)+IF(Analyse!$E$115="X",INDIRECT("'DATA - økonomi'!P"&amp;4+15*$A85+4*$A85+11),0)+IF(Analyse!$E$116="X",INDIRECT("'DATA - økonomi'!P"&amp;4+15*$A85+4*$A85+12),0)+IF(Analyse!$E$117="X",INDIRECT("'DATA - økonomi'!P"&amp;4+15*$A85+4*$A85+13),0)+IF(Analyse!$E$129="X",INDIRECT("'DATA - økonomi'!P"&amp;4+15*$A85+4*$A85+14),0)</f>
        <v>0</v>
      </c>
      <c r="Q85" s="42">
        <f ca="1">IF(Analyse!$E$3="X",INDIRECT("'DATA - økonomi'!Q"&amp;4+15*$A85+4*$A85+0),0)+IF(Analyse!$E$4="X",INDIRECT("'DATA - økonomi'!Q"&amp;4+15*$A85+4*$A85+1),0)+IF(Analyse!$E$104="X",INDIRECT("'DATA - økonomi'!Q"&amp;4+15*$A85+4*$A85+2),0)+IF(Analyse!$E$105="X",INDIRECT("'DATA - økonomi'!Q"&amp;4+15*$A85+4*$A85+3),0)+IF(Analyse!$E$106="X",INDIRECT("'DATA - økonomi'!Q"&amp;4+15*$A85+4*$A85+4),0)+IF(Analyse!$E$107="X",INDIRECT("'DATA - økonomi'!Q"&amp;4+15*$A85+4*$A85+5),0)+IF(Analyse!$E$108="X",INDIRECT("'DATA - økonomi'!Q"&amp;4+15*$A85+4*$A85+6),0)+IF(Analyse!$E$109="X",INDIRECT("'DATA - økonomi'!Q"&amp;4+15*$A85+4*$A85+7),0)+IF(Analyse!$E$110="X",INDIRECT("'DATA - økonomi'!Q"&amp;4+15*$A85+4*$A85+8),0)+IF(Analyse!$E$111="X",INDIRECT("'DATA - økonomi'!Q"&amp;4+15*$A85+4*$A85+9),0)+IF(Analyse!$E$112="X",INDIRECT("'DATA - økonomi'!Q"&amp;4+15*$A85+4*$A85+10),0)+IF(Analyse!$E$115="X",INDIRECT("'DATA - økonomi'!Q"&amp;4+15*$A85+4*$A85+11),0)+IF(Analyse!$E$116="X",INDIRECT("'DATA - økonomi'!Q"&amp;4+15*$A85+4*$A85+12),0)+IF(Analyse!$E$117="X",INDIRECT("'DATA - økonomi'!Q"&amp;4+15*$A85+4*$A85+13),0)+IF(Analyse!$E$129="X",INDIRECT("'DATA - økonomi'!Q"&amp;4+15*$A85+4*$A85+14),0)</f>
        <v>0</v>
      </c>
      <c r="R85" s="42">
        <f ca="1">IF(Analyse!$E$3="X",INDIRECT("'DATA - økonomi'!R"&amp;4+15*$A85+4*$A85+0),0)+IF(Analyse!$E$4="X",INDIRECT("'DATA - økonomi'!R"&amp;4+15*$A85+4*$A85+1),0)+IF(Analyse!$E$104="X",INDIRECT("'DATA - økonomi'!R"&amp;4+15*$A85+4*$A85+2),0)+IF(Analyse!$E$105="X",INDIRECT("'DATA - økonomi'!R"&amp;4+15*$A85+4*$A85+3),0)+IF(Analyse!$E$106="X",INDIRECT("'DATA - økonomi'!R"&amp;4+15*$A85+4*$A85+4),0)+IF(Analyse!$E$107="X",INDIRECT("'DATA - økonomi'!R"&amp;4+15*$A85+4*$A85+5),0)+IF(Analyse!$E$108="X",INDIRECT("'DATA - økonomi'!R"&amp;4+15*$A85+4*$A85+6),0)+IF(Analyse!$E$109="X",INDIRECT("'DATA - økonomi'!R"&amp;4+15*$A85+4*$A85+7),0)+IF(Analyse!$E$110="X",INDIRECT("'DATA - økonomi'!R"&amp;4+15*$A85+4*$A85+8),0)+IF(Analyse!$E$111="X",INDIRECT("'DATA - økonomi'!R"&amp;4+15*$A85+4*$A85+9),0)+IF(Analyse!$E$112="X",INDIRECT("'DATA - økonomi'!R"&amp;4+15*$A85+4*$A85+10),0)+IF(Analyse!$E$115="X",INDIRECT("'DATA - økonomi'!R"&amp;4+15*$A85+4*$A85+11),0)+IF(Analyse!$E$116="X",INDIRECT("'DATA - økonomi'!R"&amp;4+15*$A85+4*$A85+12),0)+IF(Analyse!$E$117="X",INDIRECT("'DATA - økonomi'!R"&amp;4+15*$A85+4*$A85+13),0)+IF(Analyse!$E$129="X",INDIRECT("'DATA - økonomi'!R"&amp;4+15*$A85+4*$A85+14),0)</f>
        <v>0</v>
      </c>
      <c r="S85" s="42">
        <f ca="1">IF(Analyse!$E$3="X",INDIRECT("'DATA - økonomi'!S"&amp;4+15*$A85+4*$A85+0),0)+IF(Analyse!$E$4="X",INDIRECT("'DATA - økonomi'!S"&amp;4+15*$A85+4*$A85+1),0)+IF(Analyse!$E$104="X",INDIRECT("'DATA - økonomi'!S"&amp;4+15*$A85+4*$A85+2),0)+IF(Analyse!$E$105="X",INDIRECT("'DATA - økonomi'!S"&amp;4+15*$A85+4*$A85+3),0)+IF(Analyse!$E$106="X",INDIRECT("'DATA - økonomi'!S"&amp;4+15*$A85+4*$A85+4),0)+IF(Analyse!$E$107="X",INDIRECT("'DATA - økonomi'!S"&amp;4+15*$A85+4*$A85+5),0)+IF(Analyse!$E$108="X",INDIRECT("'DATA - økonomi'!S"&amp;4+15*$A85+4*$A85+6),0)+IF(Analyse!$E$109="X",INDIRECT("'DATA - økonomi'!S"&amp;4+15*$A85+4*$A85+7),0)+IF(Analyse!$E$110="X",INDIRECT("'DATA - økonomi'!S"&amp;4+15*$A85+4*$A85+8),0)+IF(Analyse!$E$111="X",INDIRECT("'DATA - økonomi'!S"&amp;4+15*$A85+4*$A85+9),0)+IF(Analyse!$E$112="X",INDIRECT("'DATA - økonomi'!S"&amp;4+15*$A85+4*$A85+10),0)+IF(Analyse!$E$115="X",INDIRECT("'DATA - økonomi'!S"&amp;4+15*$A85+4*$A85+11),0)+IF(Analyse!$E$116="X",INDIRECT("'DATA - økonomi'!S"&amp;4+15*$A85+4*$A85+12),0)+IF(Analyse!$E$117="X",INDIRECT("'DATA - økonomi'!S"&amp;4+15*$A85+4*$A85+13),0)+IF(Analyse!$E$129="X",INDIRECT("'DATA - økonomi'!S"&amp;4+15*$A85+4*$A85+14),0)</f>
        <v>0</v>
      </c>
      <c r="T85" s="42">
        <f ca="1">IF(Analyse!$E$3="X",INDIRECT("'DATA - økonomi'!T"&amp;4+15*$A85+4*$A85+0),0)+IF(Analyse!$E$4="X",INDIRECT("'DATA - økonomi'!T"&amp;4+15*$A85+4*$A85+1),0)+IF(Analyse!$E$104="X",INDIRECT("'DATA - økonomi'!T"&amp;4+15*$A85+4*$A85+2),0)+IF(Analyse!$E$105="X",INDIRECT("'DATA - økonomi'!T"&amp;4+15*$A85+4*$A85+3),0)+IF(Analyse!$E$106="X",INDIRECT("'DATA - økonomi'!T"&amp;4+15*$A85+4*$A85+4),0)+IF(Analyse!$E$107="X",INDIRECT("'DATA - økonomi'!T"&amp;4+15*$A85+4*$A85+5),0)+IF(Analyse!$E$108="X",INDIRECT("'DATA - økonomi'!T"&amp;4+15*$A85+4*$A85+6),0)+IF(Analyse!$E$109="X",INDIRECT("'DATA - økonomi'!T"&amp;4+15*$A85+4*$A85+7),0)+IF(Analyse!$E$110="X",INDIRECT("'DATA - økonomi'!T"&amp;4+15*$A85+4*$A85+8),0)+IF(Analyse!$E$111="X",INDIRECT("'DATA - økonomi'!T"&amp;4+15*$A85+4*$A85+9),0)+IF(Analyse!$E$112="X",INDIRECT("'DATA - økonomi'!T"&amp;4+15*$A85+4*$A85+10),0)+IF(Analyse!$E$115="X",INDIRECT("'DATA - økonomi'!T"&amp;4+15*$A85+4*$A85+11),0)+IF(Analyse!$E$116="X",INDIRECT("'DATA - økonomi'!T"&amp;4+15*$A85+4*$A85+12),0)+IF(Analyse!$E$117="X",INDIRECT("'DATA - økonomi'!T"&amp;4+15*$A85+4*$A85+13),0)+IF(Analyse!$E$129="X",INDIRECT("'DATA - økonomi'!T"&amp;4+15*$A85+4*$A85+14),0)</f>
        <v>0</v>
      </c>
      <c r="U85" s="42">
        <f ca="1">IF(Analyse!$E$3="X",INDIRECT("'DATA - økonomi'!U"&amp;4+15*$A85+4*$A85+0),0)+IF(Analyse!$E$4="X",INDIRECT("'DATA - økonomi'!U"&amp;4+15*$A85+4*$A85+1),0)+IF(Analyse!$E$104="X",INDIRECT("'DATA - økonomi'!U"&amp;4+15*$A85+4*$A85+2),0)+IF(Analyse!$E$105="X",INDIRECT("'DATA - økonomi'!U"&amp;4+15*$A85+4*$A85+3),0)+IF(Analyse!$E$106="X",INDIRECT("'DATA - økonomi'!U"&amp;4+15*$A85+4*$A85+4),0)+IF(Analyse!$E$107="X",INDIRECT("'DATA - økonomi'!U"&amp;4+15*$A85+4*$A85+5),0)+IF(Analyse!$E$108="X",INDIRECT("'DATA - økonomi'!U"&amp;4+15*$A85+4*$A85+6),0)+IF(Analyse!$E$109="X",INDIRECT("'DATA - økonomi'!U"&amp;4+15*$A85+4*$A85+7),0)+IF(Analyse!$E$110="X",INDIRECT("'DATA - økonomi'!U"&amp;4+15*$A85+4*$A85+8),0)+IF(Analyse!$E$111="X",INDIRECT("'DATA - økonomi'!U"&amp;4+15*$A85+4*$A85+9),0)+IF(Analyse!$E$112="X",INDIRECT("'DATA - økonomi'!U"&amp;4+15*$A85+4*$A85+10),0)+IF(Analyse!$E$115="X",INDIRECT("'DATA - økonomi'!U"&amp;4+15*$A85+4*$A85+11),0)+IF(Analyse!$E$116="X",INDIRECT("'DATA - økonomi'!U"&amp;4+15*$A85+4*$A85+12),0)+IF(Analyse!$E$117="X",INDIRECT("'DATA - økonomi'!U"&amp;4+15*$A85+4*$A85+13),0)+IF(Analyse!$E$129="X",INDIRECT("'DATA - økonomi'!U"&amp;4+15*$A85+4*$A85+14),0)</f>
        <v>0</v>
      </c>
      <c r="V85" s="42">
        <f ca="1">IF(Analyse!$E$3="X",INDIRECT("'DATA - økonomi'!V"&amp;4+15*$A85+4*$A85+0),0)+IF(Analyse!$E$4="X",INDIRECT("'DATA - økonomi'!V"&amp;4+15*$A85+4*$A85+1),0)+IF(Analyse!$E$104="X",INDIRECT("'DATA - økonomi'!V"&amp;4+15*$A85+4*$A85+2),0)+IF(Analyse!$E$105="X",INDIRECT("'DATA - økonomi'!V"&amp;4+15*$A85+4*$A85+3),0)+IF(Analyse!$E$106="X",INDIRECT("'DATA - økonomi'!V"&amp;4+15*$A85+4*$A85+4),0)+IF(Analyse!$E$107="X",INDIRECT("'DATA - økonomi'!V"&amp;4+15*$A85+4*$A85+5),0)+IF(Analyse!$E$108="X",INDIRECT("'DATA - økonomi'!V"&amp;4+15*$A85+4*$A85+6),0)+IF(Analyse!$E$109="X",INDIRECT("'DATA - økonomi'!V"&amp;4+15*$A85+4*$A85+7),0)+IF(Analyse!$E$110="X",INDIRECT("'DATA - økonomi'!V"&amp;4+15*$A85+4*$A85+8),0)+IF(Analyse!$E$111="X",INDIRECT("'DATA - økonomi'!V"&amp;4+15*$A85+4*$A85+9),0)+IF(Analyse!$E$112="X",INDIRECT("'DATA - økonomi'!V"&amp;4+15*$A85+4*$A85+10),0)+IF(Analyse!$E$115="X",INDIRECT("'DATA - økonomi'!V"&amp;4+15*$A85+4*$A85+11),0)+IF(Analyse!$E$116="X",INDIRECT("'DATA - økonomi'!V"&amp;4+15*$A85+4*$A85+12),0)+IF(Analyse!$E$117="X",INDIRECT("'DATA - økonomi'!V"&amp;4+15*$A85+4*$A85+13),0)+IF(Analyse!$E$129="X",INDIRECT("'DATA - økonomi'!V"&amp;4+15*$A85+4*$A85+14),0)</f>
        <v>0</v>
      </c>
      <c r="W85" s="42">
        <f ca="1">IF(Analyse!$E$3="X",INDIRECT("'DATA - økonomi'!W"&amp;4+15*$A85+4*$A85+0),0)+IF(Analyse!$E$4="X",INDIRECT("'DATA - økonomi'!W"&amp;4+15*$A85+4*$A85+1),0)+IF(Analyse!$E$104="X",INDIRECT("'DATA - økonomi'!W"&amp;4+15*$A85+4*$A85+2),0)+IF(Analyse!$E$105="X",INDIRECT("'DATA - økonomi'!W"&amp;4+15*$A85+4*$A85+3),0)+IF(Analyse!$E$106="X",INDIRECT("'DATA - økonomi'!W"&amp;4+15*$A85+4*$A85+4),0)+IF(Analyse!$E$107="X",INDIRECT("'DATA - økonomi'!W"&amp;4+15*$A85+4*$A85+5),0)+IF(Analyse!$E$108="X",INDIRECT("'DATA - økonomi'!W"&amp;4+15*$A85+4*$A85+6),0)+IF(Analyse!$E$109="X",INDIRECT("'DATA - økonomi'!W"&amp;4+15*$A85+4*$A85+7),0)+IF(Analyse!$E$110="X",INDIRECT("'DATA - økonomi'!W"&amp;4+15*$A85+4*$A85+8),0)+IF(Analyse!$E$111="X",INDIRECT("'DATA - økonomi'!W"&amp;4+15*$A85+4*$A85+9),0)+IF(Analyse!$E$112="X",INDIRECT("'DATA - økonomi'!W"&amp;4+15*$A85+4*$A85+10),0)+IF(Analyse!$E$115="X",INDIRECT("'DATA - økonomi'!W"&amp;4+15*$A85+4*$A85+11),0)+IF(Analyse!$E$116="X",INDIRECT("'DATA - økonomi'!W"&amp;4+15*$A85+4*$A85+12),0)+IF(Analyse!$E$117="X",INDIRECT("'DATA - økonomi'!W"&amp;4+15*$A85+4*$A85+13),0)+IF(Analyse!$E$129="X",INDIRECT("'DATA - økonomi'!W"&amp;4+15*$A85+4*$A85+14),0)</f>
        <v>0</v>
      </c>
      <c r="X85" s="42">
        <f ca="1">IF(Analyse!$E$3="X",INDIRECT("'DATA - økonomi'!X"&amp;4+15*$A85+4*$A85+0),0)+IF(Analyse!$E$4="X",INDIRECT("'DATA - økonomi'!X"&amp;4+15*$A85+4*$A85+1),0)+IF(Analyse!$E$104="X",INDIRECT("'DATA - økonomi'!X"&amp;4+15*$A85+4*$A85+2),0)+IF(Analyse!$E$105="X",INDIRECT("'DATA - økonomi'!X"&amp;4+15*$A85+4*$A85+3),0)+IF(Analyse!$E$106="X",INDIRECT("'DATA - økonomi'!X"&amp;4+15*$A85+4*$A85+4),0)+IF(Analyse!$E$107="X",INDIRECT("'DATA - økonomi'!X"&amp;4+15*$A85+4*$A85+5),0)+IF(Analyse!$E$108="X",INDIRECT("'DATA - økonomi'!X"&amp;4+15*$A85+4*$A85+6),0)+IF(Analyse!$E$109="X",INDIRECT("'DATA - økonomi'!X"&amp;4+15*$A85+4*$A85+7),0)+IF(Analyse!$E$110="X",INDIRECT("'DATA - økonomi'!X"&amp;4+15*$A85+4*$A85+8),0)+IF(Analyse!$E$111="X",INDIRECT("'DATA - økonomi'!X"&amp;4+15*$A85+4*$A85+9),0)+IF(Analyse!$E$112="X",INDIRECT("'DATA - økonomi'!X"&amp;4+15*$A85+4*$A85+10),0)+IF(Analyse!$E$115="X",INDIRECT("'DATA - økonomi'!X"&amp;4+15*$A85+4*$A85+11),0)+IF(Analyse!$E$116="X",INDIRECT("'DATA - økonomi'!X"&amp;4+15*$A85+4*$A85+12),0)+IF(Analyse!$E$117="X",INDIRECT("'DATA - økonomi'!X"&amp;4+15*$A85+4*$A85+13),0)+IF(Analyse!$E$129="X",INDIRECT("'DATA - økonomi'!X"&amp;4+15*$A85+4*$A85+14),0)</f>
        <v>0</v>
      </c>
      <c r="Y85" s="42">
        <f ca="1">IF(Analyse!$E$3="X",INDIRECT("'DATA - økonomi'!Y"&amp;4+15*$A85+4*$A85+0),0)+IF(Analyse!$E$4="X",INDIRECT("'DATA - økonomi'!Y"&amp;4+15*$A85+4*$A85+1),0)+IF(Analyse!$E$104="X",INDIRECT("'DATA - økonomi'!Y"&amp;4+15*$A85+4*$A85+2),0)+IF(Analyse!$E$105="X",INDIRECT("'DATA - økonomi'!Y"&amp;4+15*$A85+4*$A85+3),0)+IF(Analyse!$E$106="X",INDIRECT("'DATA - økonomi'!Y"&amp;4+15*$A85+4*$A85+4),0)+IF(Analyse!$E$107="X",INDIRECT("'DATA - økonomi'!Y"&amp;4+15*$A85+4*$A85+5),0)+IF(Analyse!$E$108="X",INDIRECT("'DATA - økonomi'!Y"&amp;4+15*$A85+4*$A85+6),0)+IF(Analyse!$E$109="X",INDIRECT("'DATA - økonomi'!Y"&amp;4+15*$A85+4*$A85+7),0)+IF(Analyse!$E$110="X",INDIRECT("'DATA - økonomi'!Y"&amp;4+15*$A85+4*$A85+8),0)+IF(Analyse!$E$111="X",INDIRECT("'DATA - økonomi'!Y"&amp;4+15*$A85+4*$A85+9),0)+IF(Analyse!$E$112="X",INDIRECT("'DATA - økonomi'!Y"&amp;4+15*$A85+4*$A85+10),0)+IF(Analyse!$E$115="X",INDIRECT("'DATA - økonomi'!Y"&amp;4+15*$A85+4*$A85+11),0)+IF(Analyse!$E$116="X",INDIRECT("'DATA - økonomi'!Y"&amp;4+15*$A85+4*$A85+12),0)+IF(Analyse!$E$117="X",INDIRECT("'DATA - økonomi'!Y"&amp;4+15*$A85+4*$A85+13),0)+IF(Analyse!$E$129="X",INDIRECT("'DATA - økonomi'!Y"&amp;4+15*$A85+4*$A85+14),0)</f>
        <v>0</v>
      </c>
      <c r="Z85" s="42">
        <f ca="1">IF(Analyse!$E$3="X",INDIRECT("'DATA - økonomi'!Z"&amp;4+15*$A85+4*$A85+0),0)+IF(Analyse!$E$4="X",INDIRECT("'DATA - økonomi'!Z"&amp;4+15*$A85+4*$A85+1),0)+IF(Analyse!$E$104="X",INDIRECT("'DATA - økonomi'!Z"&amp;4+15*$A85+4*$A85+2),0)+IF(Analyse!$E$105="X",INDIRECT("'DATA - økonomi'!Z"&amp;4+15*$A85+4*$A85+3),0)+IF(Analyse!$E$106="X",INDIRECT("'DATA - økonomi'!Z"&amp;4+15*$A85+4*$A85+4),0)+IF(Analyse!$E$107="X",INDIRECT("'DATA - økonomi'!Z"&amp;4+15*$A85+4*$A85+5),0)+IF(Analyse!$E$108="X",INDIRECT("'DATA - økonomi'!Z"&amp;4+15*$A85+4*$A85+6),0)+IF(Analyse!$E$109="X",INDIRECT("'DATA - økonomi'!Z"&amp;4+15*$A85+4*$A85+7),0)+IF(Analyse!$E$110="X",INDIRECT("'DATA - økonomi'!Z"&amp;4+15*$A85+4*$A85+8),0)+IF(Analyse!$E$111="X",INDIRECT("'DATA - økonomi'!Z"&amp;4+15*$A85+4*$A85+9),0)+IF(Analyse!$E$112="X",INDIRECT("'DATA - økonomi'!Z"&amp;4+15*$A85+4*$A85+10),0)+IF(Analyse!$E$115="X",INDIRECT("'DATA - økonomi'!Z"&amp;4+15*$A85+4*$A85+11),0)+IF(Analyse!$E$116="X",INDIRECT("'DATA - økonomi'!Z"&amp;4+15*$A85+4*$A85+12),0)+IF(Analyse!$E$117="X",INDIRECT("'DATA - økonomi'!Z"&amp;4+15*$A85+4*$A85+13),0)+IF(Analyse!$E$129="X",INDIRECT("'DATA - økonomi'!Z"&amp;4+15*$A85+4*$A85+14),0)</f>
        <v>0</v>
      </c>
      <c r="AA85" s="36"/>
      <c r="AB85" s="41" t="s">
        <v>93</v>
      </c>
      <c r="AC85" s="42">
        <f ca="1">IF(Analyse!$E$3="X",INDIRECT("'DATA - økonomi'!AC"&amp;4+15*$A85+4*$A85+0),0)+IF(Analyse!$E$4="X",INDIRECT("'DATA - økonomi'!AC"&amp;4+15*$A85+4*$A85+1),0)+IF(Analyse!$E$104="X",INDIRECT("'DATA - økonomi'!AC"&amp;4+15*$A85+4*$A85+2),0)+IF(Analyse!$E$105="X",INDIRECT("'DATA - økonomi'!AC"&amp;4+15*$A85+4*$A85+3),0)+IF(Analyse!$E$106="X",INDIRECT("'DATA - økonomi'!AC"&amp;4+15*$A85+4*$A85+4),0)+IF(Analyse!$E$107="X",INDIRECT("'DATA - økonomi'!AC"&amp;4+15*$A85+4*$A85+5),0)+IF(Analyse!$E$108="X",INDIRECT("'DATA - økonomi'!AC"&amp;4+15*$A85+4*$A85+6),0)+IF(Analyse!$E$109="X",INDIRECT("'DATA - økonomi'!AC"&amp;4+15*$A85+4*$A85+7),0)+IF(Analyse!$E$110="X",INDIRECT("'DATA - økonomi'!AC"&amp;4+15*$A85+4*$A85+8),0)+IF(Analyse!$E$111="X",INDIRECT("'DATA - økonomi'!AC"&amp;4+15*$A85+4*$A85+9),0)+IF(Analyse!$E$112="X",INDIRECT("'DATA - økonomi'!AC"&amp;4+15*$A85+4*$A85+10),0)+IF(Analyse!$E$115="X",INDIRECT("'DATA - økonomi'!AC"&amp;4+15*$A85+4*$A85+11),0)+IF(Analyse!$E$116="X",INDIRECT("'DATA - økonomi'!AC"&amp;4+15*$A85+4*$A85+12),0)+IF(Analyse!$E$117="X",INDIRECT("'DATA - økonomi'!AC"&amp;4+15*$A85+4*$A85+13),0)+IF(Analyse!$E$129="X",INDIRECT("'DATA - økonomi'!AC"&amp;4+15*$A85+4*$A85+14),0)</f>
        <v>0</v>
      </c>
      <c r="AD85" s="42">
        <f ca="1">IF(Analyse!$E$3="X",INDIRECT("'DATA - økonomi'!AD"&amp;4+15*$A85+4*$A85+0),0)+IF(Analyse!$E$4="X",INDIRECT("'DATA - økonomi'!AD"&amp;4+15*$A85+4*$A85+1),0)+IF(Analyse!$E$104="X",INDIRECT("'DATA - økonomi'!AD"&amp;4+15*$A85+4*$A85+2),0)+IF(Analyse!$E$105="X",INDIRECT("'DATA - økonomi'!AD"&amp;4+15*$A85+4*$A85+3),0)+IF(Analyse!$E$106="X",INDIRECT("'DATA - økonomi'!AD"&amp;4+15*$A85+4*$A85+4),0)+IF(Analyse!$E$107="X",INDIRECT("'DATA - økonomi'!AD"&amp;4+15*$A85+4*$A85+5),0)+IF(Analyse!$E$108="X",INDIRECT("'DATA - økonomi'!AD"&amp;4+15*$A85+4*$A85+6),0)+IF(Analyse!$E$109="X",INDIRECT("'DATA - økonomi'!AD"&amp;4+15*$A85+4*$A85+7),0)+IF(Analyse!$E$110="X",INDIRECT("'DATA - økonomi'!AD"&amp;4+15*$A85+4*$A85+8),0)+IF(Analyse!$E$111="X",INDIRECT("'DATA - økonomi'!AD"&amp;4+15*$A85+4*$A85+9),0)+IF(Analyse!$E$112="X",INDIRECT("'DATA - økonomi'!AD"&amp;4+15*$A85+4*$A85+10),0)+IF(Analyse!$E$115="X",INDIRECT("'DATA - økonomi'!AD"&amp;4+15*$A85+4*$A85+11),0)+IF(Analyse!$E$116="X",INDIRECT("'DATA - økonomi'!AD"&amp;4+15*$A85+4*$A85+12),0)+IF(Analyse!$E$117="X",INDIRECT("'DATA - økonomi'!AD"&amp;4+15*$A85+4*$A85+13),0)+IF(Analyse!$E$129="X",INDIRECT("'DATA - økonomi'!AD"&amp;4+15*$A85+4*$A85+14),0)</f>
        <v>0</v>
      </c>
      <c r="AE85" s="42">
        <f ca="1">IF(Analyse!$E$3="X",INDIRECT("'DATA - økonomi'!AE"&amp;4+15*$A85+4*$A85+0),0)+IF(Analyse!$E$4="X",INDIRECT("'DATA - økonomi'!AE"&amp;4+15*$A85+4*$A85+1),0)+IF(Analyse!$E$104="X",INDIRECT("'DATA - økonomi'!AE"&amp;4+15*$A85+4*$A85+2),0)+IF(Analyse!$E$105="X",INDIRECT("'DATA - økonomi'!AE"&amp;4+15*$A85+4*$A85+3),0)+IF(Analyse!$E$106="X",INDIRECT("'DATA - økonomi'!AE"&amp;4+15*$A85+4*$A85+4),0)+IF(Analyse!$E$107="X",INDIRECT("'DATA - økonomi'!AE"&amp;4+15*$A85+4*$A85+5),0)+IF(Analyse!$E$108="X",INDIRECT("'DATA - økonomi'!AE"&amp;4+15*$A85+4*$A85+6),0)+IF(Analyse!$E$109="X",INDIRECT("'DATA - økonomi'!AE"&amp;4+15*$A85+4*$A85+7),0)+IF(Analyse!$E$110="X",INDIRECT("'DATA - økonomi'!AE"&amp;4+15*$A85+4*$A85+8),0)+IF(Analyse!$E$111="X",INDIRECT("'DATA - økonomi'!AE"&amp;4+15*$A85+4*$A85+9),0)+IF(Analyse!$E$112="X",INDIRECT("'DATA - økonomi'!AE"&amp;4+15*$A85+4*$A85+10),0)+IF(Analyse!$E$115="X",INDIRECT("'DATA - økonomi'!AE"&amp;4+15*$A85+4*$A85+11),0)+IF(Analyse!$E$116="X",INDIRECT("'DATA - økonomi'!AE"&amp;4+15*$A85+4*$A85+12),0)+IF(Analyse!$E$117="X",INDIRECT("'DATA - økonomi'!AE"&amp;4+15*$A85+4*$A85+13),0)+IF(Analyse!$E$129="X",INDIRECT("'DATA - økonomi'!AE"&amp;4+15*$A85+4*$A85+14),0)</f>
        <v>0</v>
      </c>
      <c r="AF85" s="42">
        <f ca="1">IF(Analyse!$E$3="X",INDIRECT("'DATA - økonomi'!AF"&amp;4+15*$A85+4*$A85+0),0)+IF(Analyse!$E$4="X",INDIRECT("'DATA - økonomi'!AF"&amp;4+15*$A85+4*$A85+1),0)+IF(Analyse!$E$104="X",INDIRECT("'DATA - økonomi'!AF"&amp;4+15*$A85+4*$A85+2),0)+IF(Analyse!$E$105="X",INDIRECT("'DATA - økonomi'!AF"&amp;4+15*$A85+4*$A85+3),0)+IF(Analyse!$E$106="X",INDIRECT("'DATA - økonomi'!AF"&amp;4+15*$A85+4*$A85+4),0)+IF(Analyse!$E$107="X",INDIRECT("'DATA - økonomi'!AF"&amp;4+15*$A85+4*$A85+5),0)+IF(Analyse!$E$108="X",INDIRECT("'DATA - økonomi'!AF"&amp;4+15*$A85+4*$A85+6),0)+IF(Analyse!$E$109="X",INDIRECT("'DATA - økonomi'!AF"&amp;4+15*$A85+4*$A85+7),0)+IF(Analyse!$E$110="X",INDIRECT("'DATA - økonomi'!AF"&amp;4+15*$A85+4*$A85+8),0)+IF(Analyse!$E$111="X",INDIRECT("'DATA - økonomi'!AF"&amp;4+15*$A85+4*$A85+9),0)+IF(Analyse!$E$112="X",INDIRECT("'DATA - økonomi'!AF"&amp;4+15*$A85+4*$A85+10),0)+IF(Analyse!$E$115="X",INDIRECT("'DATA - økonomi'!AF"&amp;4+15*$A85+4*$A85+11),0)+IF(Analyse!$E$116="X",INDIRECT("'DATA - økonomi'!AF"&amp;4+15*$A85+4*$A85+12),0)+IF(Analyse!$E$117="X",INDIRECT("'DATA - økonomi'!AF"&amp;4+15*$A85+4*$A85+13),0)+IF(Analyse!$E$129="X",INDIRECT("'DATA - økonomi'!AF"&amp;4+15*$A85+4*$A85+14),0)</f>
        <v>0</v>
      </c>
      <c r="AG85" s="42">
        <f ca="1">IF(Analyse!$E$3="X",INDIRECT("'DATA - økonomi'!AG"&amp;4+15*$A85+4*$A85+0),0)+IF(Analyse!$E$4="X",INDIRECT("'DATA - økonomi'!AG"&amp;4+15*$A85+4*$A85+1),0)+IF(Analyse!$E$104="X",INDIRECT("'DATA - økonomi'!AG"&amp;4+15*$A85+4*$A85+2),0)+IF(Analyse!$E$105="X",INDIRECT("'DATA - økonomi'!AG"&amp;4+15*$A85+4*$A85+3),0)+IF(Analyse!$E$106="X",INDIRECT("'DATA - økonomi'!AG"&amp;4+15*$A85+4*$A85+4),0)+IF(Analyse!$E$107="X",INDIRECT("'DATA - økonomi'!AG"&amp;4+15*$A85+4*$A85+5),0)+IF(Analyse!$E$108="X",INDIRECT("'DATA - økonomi'!AG"&amp;4+15*$A85+4*$A85+6),0)+IF(Analyse!$E$109="X",INDIRECT("'DATA - økonomi'!AG"&amp;4+15*$A85+4*$A85+7),0)+IF(Analyse!$E$110="X",INDIRECT("'DATA - økonomi'!AG"&amp;4+15*$A85+4*$A85+8),0)+IF(Analyse!$E$111="X",INDIRECT("'DATA - økonomi'!AG"&amp;4+15*$A85+4*$A85+9),0)+IF(Analyse!$E$112="X",INDIRECT("'DATA - økonomi'!AG"&amp;4+15*$A85+4*$A85+10),0)+IF(Analyse!$E$115="X",INDIRECT("'DATA - økonomi'!AG"&amp;4+15*$A85+4*$A85+11),0)+IF(Analyse!$E$116="X",INDIRECT("'DATA - økonomi'!AG"&amp;4+15*$A85+4*$A85+12),0)+IF(Analyse!$E$117="X",INDIRECT("'DATA - økonomi'!AG"&amp;4+15*$A85+4*$A85+13),0)+IF(Analyse!$E$129="X",INDIRECT("'DATA - økonomi'!AG"&amp;4+15*$A85+4*$A85+14),0)</f>
        <v>0</v>
      </c>
      <c r="AH85" s="42">
        <f ca="1">IF(Analyse!$E$3="X",INDIRECT("'DATA - økonomi'!AH"&amp;4+15*$A85+4*$A85+0),0)+IF(Analyse!$E$4="X",INDIRECT("'DATA - økonomi'!AH"&amp;4+15*$A85+4*$A85+1),0)+IF(Analyse!$E$104="X",INDIRECT("'DATA - økonomi'!AH"&amp;4+15*$A85+4*$A85+2),0)+IF(Analyse!$E$105="X",INDIRECT("'DATA - økonomi'!AH"&amp;4+15*$A85+4*$A85+3),0)+IF(Analyse!$E$106="X",INDIRECT("'DATA - økonomi'!AH"&amp;4+15*$A85+4*$A85+4),0)+IF(Analyse!$E$107="X",INDIRECT("'DATA - økonomi'!AH"&amp;4+15*$A85+4*$A85+5),0)+IF(Analyse!$E$108="X",INDIRECT("'DATA - økonomi'!AH"&amp;4+15*$A85+4*$A85+6),0)+IF(Analyse!$E$109="X",INDIRECT("'DATA - økonomi'!AH"&amp;4+15*$A85+4*$A85+7),0)+IF(Analyse!$E$110="X",INDIRECT("'DATA - økonomi'!AH"&amp;4+15*$A85+4*$A85+8),0)+IF(Analyse!$E$111="X",INDIRECT("'DATA - økonomi'!AH"&amp;4+15*$A85+4*$A85+9),0)+IF(Analyse!$E$112="X",INDIRECT("'DATA - økonomi'!AH"&amp;4+15*$A85+4*$A85+10),0)+IF(Analyse!$E$115="X",INDIRECT("'DATA - økonomi'!AH"&amp;4+15*$A85+4*$A85+11),0)+IF(Analyse!$E$116="X",INDIRECT("'DATA - økonomi'!AH"&amp;4+15*$A85+4*$A85+12),0)+IF(Analyse!$E$117="X",INDIRECT("'DATA - økonomi'!AH"&amp;4+15*$A85+4*$A85+13),0)+IF(Analyse!$E$129="X",INDIRECT("'DATA - økonomi'!AH"&amp;4+15*$A85+4*$A85+14),0)</f>
        <v>0</v>
      </c>
      <c r="AI85" s="42">
        <f ca="1">IF(Analyse!$E$3="X",INDIRECT("'DATA - økonomi'!AI"&amp;4+15*$A85+4*$A85+0),0)+IF(Analyse!$E$4="X",INDIRECT("'DATA - økonomi'!AI"&amp;4+15*$A85+4*$A85+1),0)+IF(Analyse!$E$104="X",INDIRECT("'DATA - økonomi'!AI"&amp;4+15*$A85+4*$A85+2),0)+IF(Analyse!$E$105="X",INDIRECT("'DATA - økonomi'!AI"&amp;4+15*$A85+4*$A85+3),0)+IF(Analyse!$E$106="X",INDIRECT("'DATA - økonomi'!AI"&amp;4+15*$A85+4*$A85+4),0)+IF(Analyse!$E$107="X",INDIRECT("'DATA - økonomi'!AI"&amp;4+15*$A85+4*$A85+5),0)+IF(Analyse!$E$108="X",INDIRECT("'DATA - økonomi'!AI"&amp;4+15*$A85+4*$A85+6),0)+IF(Analyse!$E$109="X",INDIRECT("'DATA - økonomi'!AI"&amp;4+15*$A85+4*$A85+7),0)+IF(Analyse!$E$110="X",INDIRECT("'DATA - økonomi'!AI"&amp;4+15*$A85+4*$A85+8),0)+IF(Analyse!$E$111="X",INDIRECT("'DATA - økonomi'!AI"&amp;4+15*$A85+4*$A85+9),0)+IF(Analyse!$E$112="X",INDIRECT("'DATA - økonomi'!AI"&amp;4+15*$A85+4*$A85+10),0)+IF(Analyse!$E$115="X",INDIRECT("'DATA - økonomi'!AI"&amp;4+15*$A85+4*$A85+11),0)+IF(Analyse!$E$116="X",INDIRECT("'DATA - økonomi'!AI"&amp;4+15*$A85+4*$A85+12),0)+IF(Analyse!$E$117="X",INDIRECT("'DATA - økonomi'!AI"&amp;4+15*$A85+4*$A85+13),0)+IF(Analyse!$E$129="X",INDIRECT("'DATA - økonomi'!AI"&amp;4+15*$A85+4*$A85+14),0)</f>
        <v>0</v>
      </c>
      <c r="AJ85" s="42">
        <f ca="1">IF(Analyse!$E$3="X",INDIRECT("'DATA - økonomi'!AJ"&amp;4+15*$A85+4*$A85+0),0)+IF(Analyse!$E$4="X",INDIRECT("'DATA - økonomi'!AJ"&amp;4+15*$A85+4*$A85+1),0)+IF(Analyse!$E$104="X",INDIRECT("'DATA - økonomi'!AJ"&amp;4+15*$A85+4*$A85+2),0)+IF(Analyse!$E$105="X",INDIRECT("'DATA - økonomi'!AJ"&amp;4+15*$A85+4*$A85+3),0)+IF(Analyse!$E$106="X",INDIRECT("'DATA - økonomi'!AJ"&amp;4+15*$A85+4*$A85+4),0)+IF(Analyse!$E$107="X",INDIRECT("'DATA - økonomi'!AJ"&amp;4+15*$A85+4*$A85+5),0)+IF(Analyse!$E$108="X",INDIRECT("'DATA - økonomi'!AJ"&amp;4+15*$A85+4*$A85+6),0)+IF(Analyse!$E$109="X",INDIRECT("'DATA - økonomi'!AJ"&amp;4+15*$A85+4*$A85+7),0)+IF(Analyse!$E$110="X",INDIRECT("'DATA - økonomi'!AJ"&amp;4+15*$A85+4*$A85+8),0)+IF(Analyse!$E$111="X",INDIRECT("'DATA - økonomi'!AJ"&amp;4+15*$A85+4*$A85+9),0)+IF(Analyse!$E$112="X",INDIRECT("'DATA - økonomi'!AJ"&amp;4+15*$A85+4*$A85+10),0)+IF(Analyse!$E$115="X",INDIRECT("'DATA - økonomi'!AJ"&amp;4+15*$A85+4*$A85+11),0)+IF(Analyse!$E$116="X",INDIRECT("'DATA - økonomi'!AJ"&amp;4+15*$A85+4*$A85+12),0)+IF(Analyse!$E$117="X",INDIRECT("'DATA - økonomi'!AJ"&amp;4+15*$A85+4*$A85+13),0)+IF(Analyse!$E$129="X",INDIRECT("'DATA - økonomi'!AJ"&amp;4+15*$A85+4*$A85+14),0)</f>
        <v>0</v>
      </c>
      <c r="AK85" s="42">
        <f ca="1">IF(Analyse!$E$3="X",INDIRECT("'DATA - økonomi'!AK"&amp;4+15*$A85+4*$A85+0),0)+IF(Analyse!$E$4="X",INDIRECT("'DATA - økonomi'!AK"&amp;4+15*$A85+4*$A85+1),0)+IF(Analyse!$E$104="X",INDIRECT("'DATA - økonomi'!AK"&amp;4+15*$A85+4*$A85+2),0)+IF(Analyse!$E$105="X",INDIRECT("'DATA - økonomi'!AK"&amp;4+15*$A85+4*$A85+3),0)+IF(Analyse!$E$106="X",INDIRECT("'DATA - økonomi'!AK"&amp;4+15*$A85+4*$A85+4),0)+IF(Analyse!$E$107="X",INDIRECT("'DATA - økonomi'!AK"&amp;4+15*$A85+4*$A85+5),0)+IF(Analyse!$E$108="X",INDIRECT("'DATA - økonomi'!AK"&amp;4+15*$A85+4*$A85+6),0)+IF(Analyse!$E$109="X",INDIRECT("'DATA - økonomi'!AK"&amp;4+15*$A85+4*$A85+7),0)+IF(Analyse!$E$110="X",INDIRECT("'DATA - økonomi'!AK"&amp;4+15*$A85+4*$A85+8),0)+IF(Analyse!$E$111="X",INDIRECT("'DATA - økonomi'!AK"&amp;4+15*$A85+4*$A85+9),0)+IF(Analyse!$E$112="X",INDIRECT("'DATA - økonomi'!AK"&amp;4+15*$A85+4*$A85+10),0)+IF(Analyse!$E$115="X",INDIRECT("'DATA - økonomi'!AK"&amp;4+15*$A85+4*$A85+11),0)+IF(Analyse!$E$116="X",INDIRECT("'DATA - økonomi'!AK"&amp;4+15*$A85+4*$A85+12),0)+IF(Analyse!$E$117="X",INDIRECT("'DATA - økonomi'!AK"&amp;4+15*$A85+4*$A85+13),0)+IF(Analyse!$E$129="X",INDIRECT("'DATA - økonomi'!AK"&amp;4+15*$A85+4*$A85+14),0)</f>
        <v>0</v>
      </c>
      <c r="AL85" s="42">
        <f ca="1">IF(Analyse!$E$3="X",INDIRECT("'DATA - økonomi'!AL"&amp;4+15*$A85+4*$A85+0),0)+IF(Analyse!$E$4="X",INDIRECT("'DATA - økonomi'!AL"&amp;4+15*$A85+4*$A85+1),0)+IF(Analyse!$E$104="X",INDIRECT("'DATA - økonomi'!AL"&amp;4+15*$A85+4*$A85+2),0)+IF(Analyse!$E$105="X",INDIRECT("'DATA - økonomi'!AL"&amp;4+15*$A85+4*$A85+3),0)+IF(Analyse!$E$106="X",INDIRECT("'DATA - økonomi'!AL"&amp;4+15*$A85+4*$A85+4),0)+IF(Analyse!$E$107="X",INDIRECT("'DATA - økonomi'!AL"&amp;4+15*$A85+4*$A85+5),0)+IF(Analyse!$E$108="X",INDIRECT("'DATA - økonomi'!AL"&amp;4+15*$A85+4*$A85+6),0)+IF(Analyse!$E$109="X",INDIRECT("'DATA - økonomi'!AL"&amp;4+15*$A85+4*$A85+7),0)+IF(Analyse!$E$110="X",INDIRECT("'DATA - økonomi'!AL"&amp;4+15*$A85+4*$A85+8),0)+IF(Analyse!$E$111="X",INDIRECT("'DATA - økonomi'!AL"&amp;4+15*$A85+4*$A85+9),0)+IF(Analyse!$E$112="X",INDIRECT("'DATA - økonomi'!AL"&amp;4+15*$A85+4*$A85+10),0)+IF(Analyse!$E$115="X",INDIRECT("'DATA - økonomi'!AL"&amp;4+15*$A85+4*$A85+11),0)+IF(Analyse!$E$116="X",INDIRECT("'DATA - økonomi'!AL"&amp;4+15*$A85+4*$A85+12),0)+IF(Analyse!$E$117="X",INDIRECT("'DATA - økonomi'!AL"&amp;4+15*$A85+4*$A85+13),0)+IF(Analyse!$E$129="X",INDIRECT("'DATA - økonomi'!AL"&amp;4+15*$A85+4*$A85+14),0)</f>
        <v>0</v>
      </c>
      <c r="AM85" s="36"/>
      <c r="AN85" s="41" t="s">
        <v>93</v>
      </c>
      <c r="AO85" s="42">
        <f t="shared" ca="1" si="20"/>
        <v>13216.83</v>
      </c>
      <c r="AP85" s="42">
        <f t="shared" ca="1" si="21"/>
        <v>12919.8</v>
      </c>
      <c r="AQ85" s="42">
        <f t="shared" ca="1" si="22"/>
        <v>13216.83</v>
      </c>
      <c r="AR85" s="42">
        <f t="shared" ca="1" si="23"/>
        <v>12919.8</v>
      </c>
      <c r="AS85" s="42">
        <f t="shared" ca="1" si="24"/>
        <v>12799.083000000001</v>
      </c>
      <c r="AT85" s="42">
        <f t="shared" ca="1" si="25"/>
        <v>12712.608</v>
      </c>
      <c r="AU85" s="42">
        <f t="shared" ca="1" si="26"/>
        <v>12552.035999999998</v>
      </c>
      <c r="AV85" s="42">
        <f t="shared" ca="1" si="27"/>
        <v>12421.68</v>
      </c>
      <c r="AW85" s="42">
        <f t="shared" ca="1" si="28"/>
        <v>12305.226000000001</v>
      </c>
      <c r="AX85" s="42">
        <f t="shared" ca="1" si="29"/>
        <v>12179.843999999999</v>
      </c>
      <c r="AY85" s="36"/>
    </row>
    <row r="86" spans="1:51" x14ac:dyDescent="0.25">
      <c r="A86" s="38">
        <v>82</v>
      </c>
      <c r="B86" s="41" t="s">
        <v>94</v>
      </c>
      <c r="C86" s="42">
        <f ca="1">IF(Analyse!$E$3="X",INDIRECT("'DATA - økonomi'!C"&amp;4+15*$A86+4*$A86+0),0)+IF(Analyse!$E$4="X",INDIRECT("'DATA - økonomi'!C"&amp;4+15*$A86+4*$A86+1),0)+IF(Analyse!$E$104="X",INDIRECT("'DATA - økonomi'!C"&amp;4+15*$A86+4*$A86+2),0)+IF(Analyse!$E$105="X",INDIRECT("'DATA - økonomi'!C"&amp;4+15*$A86+4*$A86+3),0)+IF(Analyse!$E$106="X",INDIRECT("'DATA - økonomi'!C"&amp;4+15*$A86+4*$A86+4),0)+IF(Analyse!$E$107="X",INDIRECT("'DATA - økonomi'!C"&amp;4+15*$A86+4*$A86+5),0)+IF(Analyse!$E$108="X",INDIRECT("'DATA - økonomi'!C"&amp;4+15*$A86+4*$A86+6),0)+IF(Analyse!$E$109="X",INDIRECT("'DATA - økonomi'!C"&amp;4+15*$A86+4*$A86+7),0)+IF(Analyse!$E$110="X",INDIRECT("'DATA - økonomi'!C"&amp;4+15*$A86+4*$A86+8),0)+IF(Analyse!$E$111="X",INDIRECT("'DATA - økonomi'!C"&amp;4+15*$A86+4*$A86+9),0)+IF(Analyse!$E$112="X",INDIRECT("'DATA - økonomi'!C"&amp;4+15*$A86+4*$A86+10),0)+IF(Analyse!$E$115="X",INDIRECT("'DATA - økonomi'!C"&amp;4+15*$A86+4*$A86+11),0)+IF(Analyse!$E$116="X",INDIRECT("'DATA - økonomi'!C"&amp;4+15*$A86+4*$A86+12),0)+IF(Analyse!$E$117="X",INDIRECT("'DATA - økonomi'!C"&amp;4+15*$A86+4*$A86+13),0)+IF(Analyse!$E$129="X",INDIRECT("'DATA - økonomi'!C"&amp;4+15*$A86+4*$A86+14),0)</f>
        <v>0</v>
      </c>
      <c r="D86" s="42">
        <f ca="1">IF(Analyse!$E$3="X",INDIRECT("'DATA - økonomi'!D"&amp;4+15*$A86+4*$A86+0),0)+IF(Analyse!$E$4="X",INDIRECT("'DATA - økonomi'!D"&amp;4+15*$A86+4*$A86+1),0)+IF(Analyse!$E$104="X",INDIRECT("'DATA - økonomi'!D"&amp;4+15*$A86+4*$A86+2),0)+IF(Analyse!$E$105="X",INDIRECT("'DATA - økonomi'!D"&amp;4+15*$A86+4*$A86+3),0)+IF(Analyse!$E$106="X",INDIRECT("'DATA - økonomi'!D"&amp;4+15*$A86+4*$A86+4),0)+IF(Analyse!$E$107="X",INDIRECT("'DATA - økonomi'!D"&amp;4+15*$A86+4*$A86+5),0)+IF(Analyse!$E$108="X",INDIRECT("'DATA - økonomi'!D"&amp;4+15*$A86+4*$A86+6),0)+IF(Analyse!$E$109="X",INDIRECT("'DATA - økonomi'!D"&amp;4+15*$A86+4*$A86+7),0)+IF(Analyse!$E$110="X",INDIRECT("'DATA - økonomi'!D"&amp;4+15*$A86+4*$A86+8),0)+IF(Analyse!$E$111="X",INDIRECT("'DATA - økonomi'!D"&amp;4+15*$A86+4*$A86+9),0)+IF(Analyse!$E$112="X",INDIRECT("'DATA - økonomi'!D"&amp;4+15*$A86+4*$A86+10),0)+IF(Analyse!$E$115="X",INDIRECT("'DATA - økonomi'!D"&amp;4+15*$A86+4*$A86+11),0)+IF(Analyse!$E$116="X",INDIRECT("'DATA - økonomi'!D"&amp;4+15*$A86+4*$A86+12),0)+IF(Analyse!$E$117="X",INDIRECT("'DATA - økonomi'!D"&amp;4+15*$A86+4*$A86+13),0)+IF(Analyse!$E$129="X",INDIRECT("'DATA - økonomi'!D"&amp;4+15*$A86+4*$A86+14),0)</f>
        <v>0</v>
      </c>
      <c r="E86" s="42">
        <f ca="1">IF(Analyse!$E$3="X",INDIRECT("'DATA - økonomi'!E"&amp;4+15*$A86+4*$A86+0),0)+IF(Analyse!$E$4="X",INDIRECT("'DATA - økonomi'!E"&amp;4+15*$A86+4*$A86+1),0)+IF(Analyse!$E$104="X",INDIRECT("'DATA - økonomi'!E"&amp;4+15*$A86+4*$A86+2),0)+IF(Analyse!$E$105="X",INDIRECT("'DATA - økonomi'!E"&amp;4+15*$A86+4*$A86+3),0)+IF(Analyse!$E$106="X",INDIRECT("'DATA - økonomi'!E"&amp;4+15*$A86+4*$A86+4),0)+IF(Analyse!$E$107="X",INDIRECT("'DATA - økonomi'!E"&amp;4+15*$A86+4*$A86+5),0)+IF(Analyse!$E$108="X",INDIRECT("'DATA - økonomi'!E"&amp;4+15*$A86+4*$A86+6),0)+IF(Analyse!$E$109="X",INDIRECT("'DATA - økonomi'!E"&amp;4+15*$A86+4*$A86+7),0)+IF(Analyse!$E$110="X",INDIRECT("'DATA - økonomi'!E"&amp;4+15*$A86+4*$A86+8),0)+IF(Analyse!$E$111="X",INDIRECT("'DATA - økonomi'!E"&amp;4+15*$A86+4*$A86+9),0)+IF(Analyse!$E$112="X",INDIRECT("'DATA - økonomi'!E"&amp;4+15*$A86+4*$A86+10),0)+IF(Analyse!$E$115="X",INDIRECT("'DATA - økonomi'!E"&amp;4+15*$A86+4*$A86+11),0)+IF(Analyse!$E$116="X",INDIRECT("'DATA - økonomi'!E"&amp;4+15*$A86+4*$A86+12),0)+IF(Analyse!$E$117="X",INDIRECT("'DATA - økonomi'!E"&amp;4+15*$A86+4*$A86+13),0)+IF(Analyse!$E$129="X",INDIRECT("'DATA - økonomi'!E"&amp;4+15*$A86+4*$A86+14),0)</f>
        <v>0</v>
      </c>
      <c r="F86" s="42">
        <f ca="1">IF(Analyse!$E$3="X",INDIRECT("'DATA - økonomi'!F"&amp;4+15*$A86+4*$A86+0),0)+IF(Analyse!$E$4="X",INDIRECT("'DATA - økonomi'!F"&amp;4+15*$A86+4*$A86+1),0)+IF(Analyse!$E$104="X",INDIRECT("'DATA - økonomi'!F"&amp;4+15*$A86+4*$A86+2),0)+IF(Analyse!$E$105="X",INDIRECT("'DATA - økonomi'!F"&amp;4+15*$A86+4*$A86+3),0)+IF(Analyse!$E$106="X",INDIRECT("'DATA - økonomi'!F"&amp;4+15*$A86+4*$A86+4),0)+IF(Analyse!$E$107="X",INDIRECT("'DATA - økonomi'!F"&amp;4+15*$A86+4*$A86+5),0)+IF(Analyse!$E$108="X",INDIRECT("'DATA - økonomi'!F"&amp;4+15*$A86+4*$A86+6),0)+IF(Analyse!$E$109="X",INDIRECT("'DATA - økonomi'!F"&amp;4+15*$A86+4*$A86+7),0)+IF(Analyse!$E$110="X",INDIRECT("'DATA - økonomi'!F"&amp;4+15*$A86+4*$A86+8),0)+IF(Analyse!$E$111="X",INDIRECT("'DATA - økonomi'!F"&amp;4+15*$A86+4*$A86+9),0)+IF(Analyse!$E$112="X",INDIRECT("'DATA - økonomi'!F"&amp;4+15*$A86+4*$A86+10),0)+IF(Analyse!$E$115="X",INDIRECT("'DATA - økonomi'!F"&amp;4+15*$A86+4*$A86+11),0)+IF(Analyse!$E$116="X",INDIRECT("'DATA - økonomi'!F"&amp;4+15*$A86+4*$A86+12),0)+IF(Analyse!$E$117="X",INDIRECT("'DATA - økonomi'!F"&amp;4+15*$A86+4*$A86+13),0)+IF(Analyse!$E$129="X",INDIRECT("'DATA - økonomi'!F"&amp;4+15*$A86+4*$A86+14),0)</f>
        <v>0</v>
      </c>
      <c r="G86" s="42">
        <f ca="1">IF(Analyse!$E$3="X",INDIRECT("'DATA - økonomi'!G"&amp;4+15*$A86+4*$A86+0),0)+IF(Analyse!$E$4="X",INDIRECT("'DATA - økonomi'!G"&amp;4+15*$A86+4*$A86+1),0)+IF(Analyse!$E$104="X",INDIRECT("'DATA - økonomi'!G"&amp;4+15*$A86+4*$A86+2),0)+IF(Analyse!$E$105="X",INDIRECT("'DATA - økonomi'!G"&amp;4+15*$A86+4*$A86+3),0)+IF(Analyse!$E$106="X",INDIRECT("'DATA - økonomi'!G"&amp;4+15*$A86+4*$A86+4),0)+IF(Analyse!$E$107="X",INDIRECT("'DATA - økonomi'!G"&amp;4+15*$A86+4*$A86+5),0)+IF(Analyse!$E$108="X",INDIRECT("'DATA - økonomi'!G"&amp;4+15*$A86+4*$A86+6),0)+IF(Analyse!$E$109="X",INDIRECT("'DATA - økonomi'!G"&amp;4+15*$A86+4*$A86+7),0)+IF(Analyse!$E$110="X",INDIRECT("'DATA - økonomi'!G"&amp;4+15*$A86+4*$A86+8),0)+IF(Analyse!$E$111="X",INDIRECT("'DATA - økonomi'!G"&amp;4+15*$A86+4*$A86+9),0)+IF(Analyse!$E$112="X",INDIRECT("'DATA - økonomi'!G"&amp;4+15*$A86+4*$A86+10),0)+IF(Analyse!$E$115="X",INDIRECT("'DATA - økonomi'!G"&amp;4+15*$A86+4*$A86+11),0)+IF(Analyse!$E$116="X",INDIRECT("'DATA - økonomi'!G"&amp;4+15*$A86+4*$A86+12),0)+IF(Analyse!$E$117="X",INDIRECT("'DATA - økonomi'!G"&amp;4+15*$A86+4*$A86+13),0)+IF(Analyse!$E$129="X",INDIRECT("'DATA - økonomi'!G"&amp;4+15*$A86+4*$A86+14),0)</f>
        <v>0</v>
      </c>
      <c r="H86" s="42">
        <f ca="1">IF(Analyse!$E$3="X",INDIRECT("'DATA - økonomi'!H"&amp;4+15*$A86+4*$A86+0),0)+IF(Analyse!$E$4="X",INDIRECT("'DATA - økonomi'!H"&amp;4+15*$A86+4*$A86+1),0)+IF(Analyse!$E$104="X",INDIRECT("'DATA - økonomi'!H"&amp;4+15*$A86+4*$A86+2),0)+IF(Analyse!$E$105="X",INDIRECT("'DATA - økonomi'!H"&amp;4+15*$A86+4*$A86+3),0)+IF(Analyse!$E$106="X",INDIRECT("'DATA - økonomi'!H"&amp;4+15*$A86+4*$A86+4),0)+IF(Analyse!$E$107="X",INDIRECT("'DATA - økonomi'!H"&amp;4+15*$A86+4*$A86+5),0)+IF(Analyse!$E$108="X",INDIRECT("'DATA - økonomi'!H"&amp;4+15*$A86+4*$A86+6),0)+IF(Analyse!$E$109="X",INDIRECT("'DATA - økonomi'!H"&amp;4+15*$A86+4*$A86+7),0)+IF(Analyse!$E$110="X",INDIRECT("'DATA - økonomi'!H"&amp;4+15*$A86+4*$A86+8),0)+IF(Analyse!$E$111="X",INDIRECT("'DATA - økonomi'!H"&amp;4+15*$A86+4*$A86+9),0)+IF(Analyse!$E$112="X",INDIRECT("'DATA - økonomi'!H"&amp;4+15*$A86+4*$A86+10),0)+IF(Analyse!$E$115="X",INDIRECT("'DATA - økonomi'!H"&amp;4+15*$A86+4*$A86+11),0)+IF(Analyse!$E$116="X",INDIRECT("'DATA - økonomi'!H"&amp;4+15*$A86+4*$A86+12),0)+IF(Analyse!$E$117="X",INDIRECT("'DATA - økonomi'!H"&amp;4+15*$A86+4*$A86+13),0)+IF(Analyse!$E$129="X",INDIRECT("'DATA - økonomi'!H"&amp;4+15*$A86+4*$A86+14),0)</f>
        <v>0</v>
      </c>
      <c r="I86" s="42">
        <f ca="1">IF(Analyse!$E$3="X",INDIRECT("'DATA - økonomi'!I"&amp;4+15*$A86+4*$A86+0),0)+IF(Analyse!$E$4="X",INDIRECT("'DATA - økonomi'!I"&amp;4+15*$A86+4*$A86+1),0)+IF(Analyse!$E$104="X",INDIRECT("'DATA - økonomi'!I"&amp;4+15*$A86+4*$A86+2),0)+IF(Analyse!$E$105="X",INDIRECT("'DATA - økonomi'!I"&amp;4+15*$A86+4*$A86+3),0)+IF(Analyse!$E$106="X",INDIRECT("'DATA - økonomi'!I"&amp;4+15*$A86+4*$A86+4),0)+IF(Analyse!$E$107="X",INDIRECT("'DATA - økonomi'!I"&amp;4+15*$A86+4*$A86+5),0)+IF(Analyse!$E$108="X",INDIRECT("'DATA - økonomi'!I"&amp;4+15*$A86+4*$A86+6),0)+IF(Analyse!$E$109="X",INDIRECT("'DATA - økonomi'!I"&amp;4+15*$A86+4*$A86+7),0)+IF(Analyse!$E$110="X",INDIRECT("'DATA - økonomi'!I"&amp;4+15*$A86+4*$A86+8),0)+IF(Analyse!$E$111="X",INDIRECT("'DATA - økonomi'!I"&amp;4+15*$A86+4*$A86+9),0)+IF(Analyse!$E$112="X",INDIRECT("'DATA - økonomi'!I"&amp;4+15*$A86+4*$A86+10),0)+IF(Analyse!$E$115="X",INDIRECT("'DATA - økonomi'!I"&amp;4+15*$A86+4*$A86+11),0)+IF(Analyse!$E$116="X",INDIRECT("'DATA - økonomi'!I"&amp;4+15*$A86+4*$A86+12),0)+IF(Analyse!$E$117="X",INDIRECT("'DATA - økonomi'!I"&amp;4+15*$A86+4*$A86+13),0)+IF(Analyse!$E$129="X",INDIRECT("'DATA - økonomi'!I"&amp;4+15*$A86+4*$A86+14),0)</f>
        <v>0</v>
      </c>
      <c r="J86" s="42">
        <f ca="1">IF(Analyse!$E$3="X",INDIRECT("'DATA - økonomi'!J"&amp;4+15*$A86+4*$A86+0),0)+IF(Analyse!$E$4="X",INDIRECT("'DATA - økonomi'!J"&amp;4+15*$A86+4*$A86+1),0)+IF(Analyse!$E$104="X",INDIRECT("'DATA - økonomi'!J"&amp;4+15*$A86+4*$A86+2),0)+IF(Analyse!$E$105="X",INDIRECT("'DATA - økonomi'!J"&amp;4+15*$A86+4*$A86+3),0)+IF(Analyse!$E$106="X",INDIRECT("'DATA - økonomi'!J"&amp;4+15*$A86+4*$A86+4),0)+IF(Analyse!$E$107="X",INDIRECT("'DATA - økonomi'!J"&amp;4+15*$A86+4*$A86+5),0)+IF(Analyse!$E$108="X",INDIRECT("'DATA - økonomi'!J"&amp;4+15*$A86+4*$A86+6),0)+IF(Analyse!$E$109="X",INDIRECT("'DATA - økonomi'!J"&amp;4+15*$A86+4*$A86+7),0)+IF(Analyse!$E$110="X",INDIRECT("'DATA - økonomi'!J"&amp;4+15*$A86+4*$A86+8),0)+IF(Analyse!$E$111="X",INDIRECT("'DATA - økonomi'!J"&amp;4+15*$A86+4*$A86+9),0)+IF(Analyse!$E$112="X",INDIRECT("'DATA - økonomi'!J"&amp;4+15*$A86+4*$A86+10),0)+IF(Analyse!$E$115="X",INDIRECT("'DATA - økonomi'!J"&amp;4+15*$A86+4*$A86+11),0)+IF(Analyse!$E$116="X",INDIRECT("'DATA - økonomi'!J"&amp;4+15*$A86+4*$A86+12),0)+IF(Analyse!$E$117="X",INDIRECT("'DATA - økonomi'!J"&amp;4+15*$A86+4*$A86+13),0)+IF(Analyse!$E$129="X",INDIRECT("'DATA - økonomi'!J"&amp;4+15*$A86+4*$A86+14),0)</f>
        <v>0</v>
      </c>
      <c r="K86" s="42">
        <f ca="1">IF(Analyse!$E$3="X",INDIRECT("'DATA - økonomi'!K"&amp;4+15*$A86+4*$A86+0),0)+IF(Analyse!$E$4="X",INDIRECT("'DATA - økonomi'!K"&amp;4+15*$A86+4*$A86+1),0)+IF(Analyse!$E$104="X",INDIRECT("'DATA - økonomi'!K"&amp;4+15*$A86+4*$A86+2),0)+IF(Analyse!$E$105="X",INDIRECT("'DATA - økonomi'!K"&amp;4+15*$A86+4*$A86+3),0)+IF(Analyse!$E$106="X",INDIRECT("'DATA - økonomi'!K"&amp;4+15*$A86+4*$A86+4),0)+IF(Analyse!$E$107="X",INDIRECT("'DATA - økonomi'!K"&amp;4+15*$A86+4*$A86+5),0)+IF(Analyse!$E$108="X",INDIRECT("'DATA - økonomi'!K"&amp;4+15*$A86+4*$A86+6),0)+IF(Analyse!$E$109="X",INDIRECT("'DATA - økonomi'!K"&amp;4+15*$A86+4*$A86+7),0)+IF(Analyse!$E$110="X",INDIRECT("'DATA - økonomi'!K"&amp;4+15*$A86+4*$A86+8),0)+IF(Analyse!$E$111="X",INDIRECT("'DATA - økonomi'!K"&amp;4+15*$A86+4*$A86+9),0)+IF(Analyse!$E$112="X",INDIRECT("'DATA - økonomi'!K"&amp;4+15*$A86+4*$A86+10),0)+IF(Analyse!$E$115="X",INDIRECT("'DATA - økonomi'!K"&amp;4+15*$A86+4*$A86+11),0)+IF(Analyse!$E$116="X",INDIRECT("'DATA - økonomi'!K"&amp;4+15*$A86+4*$A86+12),0)+IF(Analyse!$E$117="X",INDIRECT("'DATA - økonomi'!K"&amp;4+15*$A86+4*$A86+13),0)+IF(Analyse!$E$129="X",INDIRECT("'DATA - økonomi'!K"&amp;4+15*$A86+4*$A86+14),0)</f>
        <v>0</v>
      </c>
      <c r="L86" s="42">
        <f ca="1">IF(Analyse!$E$3="X",INDIRECT("'DATA - økonomi'!L"&amp;4+15*$A86+4*$A86+0),0)+IF(Analyse!$E$4="X",INDIRECT("'DATA - økonomi'!L"&amp;4+15*$A86+4*$A86+1),0)+IF(Analyse!$E$104="X",INDIRECT("'DATA - økonomi'!L"&amp;4+15*$A86+4*$A86+2),0)+IF(Analyse!$E$105="X",INDIRECT("'DATA - økonomi'!L"&amp;4+15*$A86+4*$A86+3),0)+IF(Analyse!$E$106="X",INDIRECT("'DATA - økonomi'!L"&amp;4+15*$A86+4*$A86+4),0)+IF(Analyse!$E$107="X",INDIRECT("'DATA - økonomi'!L"&amp;4+15*$A86+4*$A86+5),0)+IF(Analyse!$E$108="X",INDIRECT("'DATA - økonomi'!L"&amp;4+15*$A86+4*$A86+6),0)+IF(Analyse!$E$109="X",INDIRECT("'DATA - økonomi'!L"&amp;4+15*$A86+4*$A86+7),0)+IF(Analyse!$E$110="X",INDIRECT("'DATA - økonomi'!L"&amp;4+15*$A86+4*$A86+8),0)+IF(Analyse!$E$111="X",INDIRECT("'DATA - økonomi'!L"&amp;4+15*$A86+4*$A86+9),0)+IF(Analyse!$E$112="X",INDIRECT("'DATA - økonomi'!L"&amp;4+15*$A86+4*$A86+10),0)+IF(Analyse!$E$115="X",INDIRECT("'DATA - økonomi'!L"&amp;4+15*$A86+4*$A86+11),0)+IF(Analyse!$E$116="X",INDIRECT("'DATA - økonomi'!L"&amp;4+15*$A86+4*$A86+12),0)+IF(Analyse!$E$117="X",INDIRECT("'DATA - økonomi'!L"&amp;4+15*$A86+4*$A86+13),0)+IF(Analyse!$E$129="X",INDIRECT("'DATA - økonomi'!L"&amp;4+15*$A86+4*$A86+14),0)</f>
        <v>0</v>
      </c>
      <c r="M86" s="42">
        <f ca="1">IF(Analyse!$E$3="X",INDIRECT("'DATA - økonomi'!M"&amp;4+15*$A86+4*$A86+0),0)+IF(Analyse!$E$4="X",INDIRECT("'DATA - økonomi'!M"&amp;4+15*$A86+4*$A86+1),0)+IF(Analyse!$E$104="X",INDIRECT("'DATA - økonomi'!M"&amp;4+15*$A86+4*$A86+2),0)+IF(Analyse!$E$105="X",INDIRECT("'DATA - økonomi'!M"&amp;4+15*$A86+4*$A86+3),0)+IF(Analyse!$E$106="X",INDIRECT("'DATA - økonomi'!M"&amp;4+15*$A86+4*$A86+4),0)+IF(Analyse!$E$107="X",INDIRECT("'DATA - økonomi'!M"&amp;4+15*$A86+4*$A86+5),0)+IF(Analyse!$E$108="X",INDIRECT("'DATA - økonomi'!M"&amp;4+15*$A86+4*$A86+6),0)+IF(Analyse!$E$109="X",INDIRECT("'DATA - økonomi'!M"&amp;4+15*$A86+4*$A86+7),0)+IF(Analyse!$E$110="X",INDIRECT("'DATA - økonomi'!M"&amp;4+15*$A86+4*$A86+8),0)+IF(Analyse!$E$111="X",INDIRECT("'DATA - økonomi'!M"&amp;4+15*$A86+4*$A86+9),0)+IF(Analyse!$E$112="X",INDIRECT("'DATA - økonomi'!M"&amp;4+15*$A86+4*$A86+10),0)+IF(Analyse!$E$115="X",INDIRECT("'DATA - økonomi'!M"&amp;4+15*$A86+4*$A86+11),0)+IF(Analyse!$E$116="X",INDIRECT("'DATA - økonomi'!M"&amp;4+15*$A86+4*$A86+12),0)+IF(Analyse!$E$117="X",INDIRECT("'DATA - økonomi'!M"&amp;4+15*$A86+4*$A86+13),0)+IF(Analyse!$E$129="X",INDIRECT("'DATA - økonomi'!M"&amp;4+15*$A86+4*$A86+14),0)</f>
        <v>0</v>
      </c>
      <c r="N86" s="38"/>
      <c r="O86" s="41" t="s">
        <v>94</v>
      </c>
      <c r="P86" s="42">
        <f ca="1">IF(Analyse!$E$3="X",INDIRECT("'DATA - økonomi'!P"&amp;4+15*$A86+4*$A86+0),0)+IF(Analyse!$E$4="X",INDIRECT("'DATA - økonomi'!P"&amp;4+15*$A86+4*$A86+1),0)+IF(Analyse!$E$104="X",INDIRECT("'DATA - økonomi'!P"&amp;4+15*$A86+4*$A86+2),0)+IF(Analyse!$E$105="X",INDIRECT("'DATA - økonomi'!P"&amp;4+15*$A86+4*$A86+3),0)+IF(Analyse!$E$106="X",INDIRECT("'DATA - økonomi'!P"&amp;4+15*$A86+4*$A86+4),0)+IF(Analyse!$E$107="X",INDIRECT("'DATA - økonomi'!P"&amp;4+15*$A86+4*$A86+5),0)+IF(Analyse!$E$108="X",INDIRECT("'DATA - økonomi'!P"&amp;4+15*$A86+4*$A86+6),0)+IF(Analyse!$E$109="X",INDIRECT("'DATA - økonomi'!P"&amp;4+15*$A86+4*$A86+7),0)+IF(Analyse!$E$110="X",INDIRECT("'DATA - økonomi'!P"&amp;4+15*$A86+4*$A86+8),0)+IF(Analyse!$E$111="X",INDIRECT("'DATA - økonomi'!P"&amp;4+15*$A86+4*$A86+9),0)+IF(Analyse!$E$112="X",INDIRECT("'DATA - økonomi'!P"&amp;4+15*$A86+4*$A86+10),0)+IF(Analyse!$E$115="X",INDIRECT("'DATA - økonomi'!P"&amp;4+15*$A86+4*$A86+11),0)+IF(Analyse!$E$116="X",INDIRECT("'DATA - økonomi'!P"&amp;4+15*$A86+4*$A86+12),0)+IF(Analyse!$E$117="X",INDIRECT("'DATA - økonomi'!P"&amp;4+15*$A86+4*$A86+13),0)+IF(Analyse!$E$129="X",INDIRECT("'DATA - økonomi'!P"&amp;4+15*$A86+4*$A86+14),0)</f>
        <v>0</v>
      </c>
      <c r="Q86" s="42">
        <f ca="1">IF(Analyse!$E$3="X",INDIRECT("'DATA - økonomi'!Q"&amp;4+15*$A86+4*$A86+0),0)+IF(Analyse!$E$4="X",INDIRECT("'DATA - økonomi'!Q"&amp;4+15*$A86+4*$A86+1),0)+IF(Analyse!$E$104="X",INDIRECT("'DATA - økonomi'!Q"&amp;4+15*$A86+4*$A86+2),0)+IF(Analyse!$E$105="X",INDIRECT("'DATA - økonomi'!Q"&amp;4+15*$A86+4*$A86+3),0)+IF(Analyse!$E$106="X",INDIRECT("'DATA - økonomi'!Q"&amp;4+15*$A86+4*$A86+4),0)+IF(Analyse!$E$107="X",INDIRECT("'DATA - økonomi'!Q"&amp;4+15*$A86+4*$A86+5),0)+IF(Analyse!$E$108="X",INDIRECT("'DATA - økonomi'!Q"&amp;4+15*$A86+4*$A86+6),0)+IF(Analyse!$E$109="X",INDIRECT("'DATA - økonomi'!Q"&amp;4+15*$A86+4*$A86+7),0)+IF(Analyse!$E$110="X",INDIRECT("'DATA - økonomi'!Q"&amp;4+15*$A86+4*$A86+8),0)+IF(Analyse!$E$111="X",INDIRECT("'DATA - økonomi'!Q"&amp;4+15*$A86+4*$A86+9),0)+IF(Analyse!$E$112="X",INDIRECT("'DATA - økonomi'!Q"&amp;4+15*$A86+4*$A86+10),0)+IF(Analyse!$E$115="X",INDIRECT("'DATA - økonomi'!Q"&amp;4+15*$A86+4*$A86+11),0)+IF(Analyse!$E$116="X",INDIRECT("'DATA - økonomi'!Q"&amp;4+15*$A86+4*$A86+12),0)+IF(Analyse!$E$117="X",INDIRECT("'DATA - økonomi'!Q"&amp;4+15*$A86+4*$A86+13),0)+IF(Analyse!$E$129="X",INDIRECT("'DATA - økonomi'!Q"&amp;4+15*$A86+4*$A86+14),0)</f>
        <v>0</v>
      </c>
      <c r="R86" s="42">
        <f ca="1">IF(Analyse!$E$3="X",INDIRECT("'DATA - økonomi'!R"&amp;4+15*$A86+4*$A86+0),0)+IF(Analyse!$E$4="X",INDIRECT("'DATA - økonomi'!R"&amp;4+15*$A86+4*$A86+1),0)+IF(Analyse!$E$104="X",INDIRECT("'DATA - økonomi'!R"&amp;4+15*$A86+4*$A86+2),0)+IF(Analyse!$E$105="X",INDIRECT("'DATA - økonomi'!R"&amp;4+15*$A86+4*$A86+3),0)+IF(Analyse!$E$106="X",INDIRECT("'DATA - økonomi'!R"&amp;4+15*$A86+4*$A86+4),0)+IF(Analyse!$E$107="X",INDIRECT("'DATA - økonomi'!R"&amp;4+15*$A86+4*$A86+5),0)+IF(Analyse!$E$108="X",INDIRECT("'DATA - økonomi'!R"&amp;4+15*$A86+4*$A86+6),0)+IF(Analyse!$E$109="X",INDIRECT("'DATA - økonomi'!R"&amp;4+15*$A86+4*$A86+7),0)+IF(Analyse!$E$110="X",INDIRECT("'DATA - økonomi'!R"&amp;4+15*$A86+4*$A86+8),0)+IF(Analyse!$E$111="X",INDIRECT("'DATA - økonomi'!R"&amp;4+15*$A86+4*$A86+9),0)+IF(Analyse!$E$112="X",INDIRECT("'DATA - økonomi'!R"&amp;4+15*$A86+4*$A86+10),0)+IF(Analyse!$E$115="X",INDIRECT("'DATA - økonomi'!R"&amp;4+15*$A86+4*$A86+11),0)+IF(Analyse!$E$116="X",INDIRECT("'DATA - økonomi'!R"&amp;4+15*$A86+4*$A86+12),0)+IF(Analyse!$E$117="X",INDIRECT("'DATA - økonomi'!R"&amp;4+15*$A86+4*$A86+13),0)+IF(Analyse!$E$129="X",INDIRECT("'DATA - økonomi'!R"&amp;4+15*$A86+4*$A86+14),0)</f>
        <v>0</v>
      </c>
      <c r="S86" s="42">
        <f ca="1">IF(Analyse!$E$3="X",INDIRECT("'DATA - økonomi'!S"&amp;4+15*$A86+4*$A86+0),0)+IF(Analyse!$E$4="X",INDIRECT("'DATA - økonomi'!S"&amp;4+15*$A86+4*$A86+1),0)+IF(Analyse!$E$104="X",INDIRECT("'DATA - økonomi'!S"&amp;4+15*$A86+4*$A86+2),0)+IF(Analyse!$E$105="X",INDIRECT("'DATA - økonomi'!S"&amp;4+15*$A86+4*$A86+3),0)+IF(Analyse!$E$106="X",INDIRECT("'DATA - økonomi'!S"&amp;4+15*$A86+4*$A86+4),0)+IF(Analyse!$E$107="X",INDIRECT("'DATA - økonomi'!S"&amp;4+15*$A86+4*$A86+5),0)+IF(Analyse!$E$108="X",INDIRECT("'DATA - økonomi'!S"&amp;4+15*$A86+4*$A86+6),0)+IF(Analyse!$E$109="X",INDIRECT("'DATA - økonomi'!S"&amp;4+15*$A86+4*$A86+7),0)+IF(Analyse!$E$110="X",INDIRECT("'DATA - økonomi'!S"&amp;4+15*$A86+4*$A86+8),0)+IF(Analyse!$E$111="X",INDIRECT("'DATA - økonomi'!S"&amp;4+15*$A86+4*$A86+9),0)+IF(Analyse!$E$112="X",INDIRECT("'DATA - økonomi'!S"&amp;4+15*$A86+4*$A86+10),0)+IF(Analyse!$E$115="X",INDIRECT("'DATA - økonomi'!S"&amp;4+15*$A86+4*$A86+11),0)+IF(Analyse!$E$116="X",INDIRECT("'DATA - økonomi'!S"&amp;4+15*$A86+4*$A86+12),0)+IF(Analyse!$E$117="X",INDIRECT("'DATA - økonomi'!S"&amp;4+15*$A86+4*$A86+13),0)+IF(Analyse!$E$129="X",INDIRECT("'DATA - økonomi'!S"&amp;4+15*$A86+4*$A86+14),0)</f>
        <v>0</v>
      </c>
      <c r="T86" s="42">
        <f ca="1">IF(Analyse!$E$3="X",INDIRECT("'DATA - økonomi'!T"&amp;4+15*$A86+4*$A86+0),0)+IF(Analyse!$E$4="X",INDIRECT("'DATA - økonomi'!T"&amp;4+15*$A86+4*$A86+1),0)+IF(Analyse!$E$104="X",INDIRECT("'DATA - økonomi'!T"&amp;4+15*$A86+4*$A86+2),0)+IF(Analyse!$E$105="X",INDIRECT("'DATA - økonomi'!T"&amp;4+15*$A86+4*$A86+3),0)+IF(Analyse!$E$106="X",INDIRECT("'DATA - økonomi'!T"&amp;4+15*$A86+4*$A86+4),0)+IF(Analyse!$E$107="X",INDIRECT("'DATA - økonomi'!T"&amp;4+15*$A86+4*$A86+5),0)+IF(Analyse!$E$108="X",INDIRECT("'DATA - økonomi'!T"&amp;4+15*$A86+4*$A86+6),0)+IF(Analyse!$E$109="X",INDIRECT("'DATA - økonomi'!T"&amp;4+15*$A86+4*$A86+7),0)+IF(Analyse!$E$110="X",INDIRECT("'DATA - økonomi'!T"&amp;4+15*$A86+4*$A86+8),0)+IF(Analyse!$E$111="X",INDIRECT("'DATA - økonomi'!T"&amp;4+15*$A86+4*$A86+9),0)+IF(Analyse!$E$112="X",INDIRECT("'DATA - økonomi'!T"&amp;4+15*$A86+4*$A86+10),0)+IF(Analyse!$E$115="X",INDIRECT("'DATA - økonomi'!T"&amp;4+15*$A86+4*$A86+11),0)+IF(Analyse!$E$116="X",INDIRECT("'DATA - økonomi'!T"&amp;4+15*$A86+4*$A86+12),0)+IF(Analyse!$E$117="X",INDIRECT("'DATA - økonomi'!T"&amp;4+15*$A86+4*$A86+13),0)+IF(Analyse!$E$129="X",INDIRECT("'DATA - økonomi'!T"&amp;4+15*$A86+4*$A86+14),0)</f>
        <v>0</v>
      </c>
      <c r="U86" s="42">
        <f ca="1">IF(Analyse!$E$3="X",INDIRECT("'DATA - økonomi'!U"&amp;4+15*$A86+4*$A86+0),0)+IF(Analyse!$E$4="X",INDIRECT("'DATA - økonomi'!U"&amp;4+15*$A86+4*$A86+1),0)+IF(Analyse!$E$104="X",INDIRECT("'DATA - økonomi'!U"&amp;4+15*$A86+4*$A86+2),0)+IF(Analyse!$E$105="X",INDIRECT("'DATA - økonomi'!U"&amp;4+15*$A86+4*$A86+3),0)+IF(Analyse!$E$106="X",INDIRECT("'DATA - økonomi'!U"&amp;4+15*$A86+4*$A86+4),0)+IF(Analyse!$E$107="X",INDIRECT("'DATA - økonomi'!U"&amp;4+15*$A86+4*$A86+5),0)+IF(Analyse!$E$108="X",INDIRECT("'DATA - økonomi'!U"&amp;4+15*$A86+4*$A86+6),0)+IF(Analyse!$E$109="X",INDIRECT("'DATA - økonomi'!U"&amp;4+15*$A86+4*$A86+7),0)+IF(Analyse!$E$110="X",INDIRECT("'DATA - økonomi'!U"&amp;4+15*$A86+4*$A86+8),0)+IF(Analyse!$E$111="X",INDIRECT("'DATA - økonomi'!U"&amp;4+15*$A86+4*$A86+9),0)+IF(Analyse!$E$112="X",INDIRECT("'DATA - økonomi'!U"&amp;4+15*$A86+4*$A86+10),0)+IF(Analyse!$E$115="X",INDIRECT("'DATA - økonomi'!U"&amp;4+15*$A86+4*$A86+11),0)+IF(Analyse!$E$116="X",INDIRECT("'DATA - økonomi'!U"&amp;4+15*$A86+4*$A86+12),0)+IF(Analyse!$E$117="X",INDIRECT("'DATA - økonomi'!U"&amp;4+15*$A86+4*$A86+13),0)+IF(Analyse!$E$129="X",INDIRECT("'DATA - økonomi'!U"&amp;4+15*$A86+4*$A86+14),0)</f>
        <v>0</v>
      </c>
      <c r="V86" s="42">
        <f ca="1">IF(Analyse!$E$3="X",INDIRECT("'DATA - økonomi'!V"&amp;4+15*$A86+4*$A86+0),0)+IF(Analyse!$E$4="X",INDIRECT("'DATA - økonomi'!V"&amp;4+15*$A86+4*$A86+1),0)+IF(Analyse!$E$104="X",INDIRECT("'DATA - økonomi'!V"&amp;4+15*$A86+4*$A86+2),0)+IF(Analyse!$E$105="X",INDIRECT("'DATA - økonomi'!V"&amp;4+15*$A86+4*$A86+3),0)+IF(Analyse!$E$106="X",INDIRECT("'DATA - økonomi'!V"&amp;4+15*$A86+4*$A86+4),0)+IF(Analyse!$E$107="X",INDIRECT("'DATA - økonomi'!V"&amp;4+15*$A86+4*$A86+5),0)+IF(Analyse!$E$108="X",INDIRECT("'DATA - økonomi'!V"&amp;4+15*$A86+4*$A86+6),0)+IF(Analyse!$E$109="X",INDIRECT("'DATA - økonomi'!V"&amp;4+15*$A86+4*$A86+7),0)+IF(Analyse!$E$110="X",INDIRECT("'DATA - økonomi'!V"&amp;4+15*$A86+4*$A86+8),0)+IF(Analyse!$E$111="X",INDIRECT("'DATA - økonomi'!V"&amp;4+15*$A86+4*$A86+9),0)+IF(Analyse!$E$112="X",INDIRECT("'DATA - økonomi'!V"&amp;4+15*$A86+4*$A86+10),0)+IF(Analyse!$E$115="X",INDIRECT("'DATA - økonomi'!V"&amp;4+15*$A86+4*$A86+11),0)+IF(Analyse!$E$116="X",INDIRECT("'DATA - økonomi'!V"&amp;4+15*$A86+4*$A86+12),0)+IF(Analyse!$E$117="X",INDIRECT("'DATA - økonomi'!V"&amp;4+15*$A86+4*$A86+13),0)+IF(Analyse!$E$129="X",INDIRECT("'DATA - økonomi'!V"&amp;4+15*$A86+4*$A86+14),0)</f>
        <v>0</v>
      </c>
      <c r="W86" s="42">
        <f ca="1">IF(Analyse!$E$3="X",INDIRECT("'DATA - økonomi'!W"&amp;4+15*$A86+4*$A86+0),0)+IF(Analyse!$E$4="X",INDIRECT("'DATA - økonomi'!W"&amp;4+15*$A86+4*$A86+1),0)+IF(Analyse!$E$104="X",INDIRECT("'DATA - økonomi'!W"&amp;4+15*$A86+4*$A86+2),0)+IF(Analyse!$E$105="X",INDIRECT("'DATA - økonomi'!W"&amp;4+15*$A86+4*$A86+3),0)+IF(Analyse!$E$106="X",INDIRECT("'DATA - økonomi'!W"&amp;4+15*$A86+4*$A86+4),0)+IF(Analyse!$E$107="X",INDIRECT("'DATA - økonomi'!W"&amp;4+15*$A86+4*$A86+5),0)+IF(Analyse!$E$108="X",INDIRECT("'DATA - økonomi'!W"&amp;4+15*$A86+4*$A86+6),0)+IF(Analyse!$E$109="X",INDIRECT("'DATA - økonomi'!W"&amp;4+15*$A86+4*$A86+7),0)+IF(Analyse!$E$110="X",INDIRECT("'DATA - økonomi'!W"&amp;4+15*$A86+4*$A86+8),0)+IF(Analyse!$E$111="X",INDIRECT("'DATA - økonomi'!W"&amp;4+15*$A86+4*$A86+9),0)+IF(Analyse!$E$112="X",INDIRECT("'DATA - økonomi'!W"&amp;4+15*$A86+4*$A86+10),0)+IF(Analyse!$E$115="X",INDIRECT("'DATA - økonomi'!W"&amp;4+15*$A86+4*$A86+11),0)+IF(Analyse!$E$116="X",INDIRECT("'DATA - økonomi'!W"&amp;4+15*$A86+4*$A86+12),0)+IF(Analyse!$E$117="X",INDIRECT("'DATA - økonomi'!W"&amp;4+15*$A86+4*$A86+13),0)+IF(Analyse!$E$129="X",INDIRECT("'DATA - økonomi'!W"&amp;4+15*$A86+4*$A86+14),0)</f>
        <v>0</v>
      </c>
      <c r="X86" s="42">
        <f ca="1">IF(Analyse!$E$3="X",INDIRECT("'DATA - økonomi'!X"&amp;4+15*$A86+4*$A86+0),0)+IF(Analyse!$E$4="X",INDIRECT("'DATA - økonomi'!X"&amp;4+15*$A86+4*$A86+1),0)+IF(Analyse!$E$104="X",INDIRECT("'DATA - økonomi'!X"&amp;4+15*$A86+4*$A86+2),0)+IF(Analyse!$E$105="X",INDIRECT("'DATA - økonomi'!X"&amp;4+15*$A86+4*$A86+3),0)+IF(Analyse!$E$106="X",INDIRECT("'DATA - økonomi'!X"&amp;4+15*$A86+4*$A86+4),0)+IF(Analyse!$E$107="X",INDIRECT("'DATA - økonomi'!X"&amp;4+15*$A86+4*$A86+5),0)+IF(Analyse!$E$108="X",INDIRECT("'DATA - økonomi'!X"&amp;4+15*$A86+4*$A86+6),0)+IF(Analyse!$E$109="X",INDIRECT("'DATA - økonomi'!X"&amp;4+15*$A86+4*$A86+7),0)+IF(Analyse!$E$110="X",INDIRECT("'DATA - økonomi'!X"&amp;4+15*$A86+4*$A86+8),0)+IF(Analyse!$E$111="X",INDIRECT("'DATA - økonomi'!X"&amp;4+15*$A86+4*$A86+9),0)+IF(Analyse!$E$112="X",INDIRECT("'DATA - økonomi'!X"&amp;4+15*$A86+4*$A86+10),0)+IF(Analyse!$E$115="X",INDIRECT("'DATA - økonomi'!X"&amp;4+15*$A86+4*$A86+11),0)+IF(Analyse!$E$116="X",INDIRECT("'DATA - økonomi'!X"&amp;4+15*$A86+4*$A86+12),0)+IF(Analyse!$E$117="X",INDIRECT("'DATA - økonomi'!X"&amp;4+15*$A86+4*$A86+13),0)+IF(Analyse!$E$129="X",INDIRECT("'DATA - økonomi'!X"&amp;4+15*$A86+4*$A86+14),0)</f>
        <v>0</v>
      </c>
      <c r="Y86" s="42">
        <f ca="1">IF(Analyse!$E$3="X",INDIRECT("'DATA - økonomi'!Y"&amp;4+15*$A86+4*$A86+0),0)+IF(Analyse!$E$4="X",INDIRECT("'DATA - økonomi'!Y"&amp;4+15*$A86+4*$A86+1),0)+IF(Analyse!$E$104="X",INDIRECT("'DATA - økonomi'!Y"&amp;4+15*$A86+4*$A86+2),0)+IF(Analyse!$E$105="X",INDIRECT("'DATA - økonomi'!Y"&amp;4+15*$A86+4*$A86+3),0)+IF(Analyse!$E$106="X",INDIRECT("'DATA - økonomi'!Y"&amp;4+15*$A86+4*$A86+4),0)+IF(Analyse!$E$107="X",INDIRECT("'DATA - økonomi'!Y"&amp;4+15*$A86+4*$A86+5),0)+IF(Analyse!$E$108="X",INDIRECT("'DATA - økonomi'!Y"&amp;4+15*$A86+4*$A86+6),0)+IF(Analyse!$E$109="X",INDIRECT("'DATA - økonomi'!Y"&amp;4+15*$A86+4*$A86+7),0)+IF(Analyse!$E$110="X",INDIRECT("'DATA - økonomi'!Y"&amp;4+15*$A86+4*$A86+8),0)+IF(Analyse!$E$111="X",INDIRECT("'DATA - økonomi'!Y"&amp;4+15*$A86+4*$A86+9),0)+IF(Analyse!$E$112="X",INDIRECT("'DATA - økonomi'!Y"&amp;4+15*$A86+4*$A86+10),0)+IF(Analyse!$E$115="X",INDIRECT("'DATA - økonomi'!Y"&amp;4+15*$A86+4*$A86+11),0)+IF(Analyse!$E$116="X",INDIRECT("'DATA - økonomi'!Y"&amp;4+15*$A86+4*$A86+12),0)+IF(Analyse!$E$117="X",INDIRECT("'DATA - økonomi'!Y"&amp;4+15*$A86+4*$A86+13),0)+IF(Analyse!$E$129="X",INDIRECT("'DATA - økonomi'!Y"&amp;4+15*$A86+4*$A86+14),0)</f>
        <v>0</v>
      </c>
      <c r="Z86" s="42">
        <f ca="1">IF(Analyse!$E$3="X",INDIRECT("'DATA - økonomi'!Z"&amp;4+15*$A86+4*$A86+0),0)+IF(Analyse!$E$4="X",INDIRECT("'DATA - økonomi'!Z"&amp;4+15*$A86+4*$A86+1),0)+IF(Analyse!$E$104="X",INDIRECT("'DATA - økonomi'!Z"&amp;4+15*$A86+4*$A86+2),0)+IF(Analyse!$E$105="X",INDIRECT("'DATA - økonomi'!Z"&amp;4+15*$A86+4*$A86+3),0)+IF(Analyse!$E$106="X",INDIRECT("'DATA - økonomi'!Z"&amp;4+15*$A86+4*$A86+4),0)+IF(Analyse!$E$107="X",INDIRECT("'DATA - økonomi'!Z"&amp;4+15*$A86+4*$A86+5),0)+IF(Analyse!$E$108="X",INDIRECT("'DATA - økonomi'!Z"&amp;4+15*$A86+4*$A86+6),0)+IF(Analyse!$E$109="X",INDIRECT("'DATA - økonomi'!Z"&amp;4+15*$A86+4*$A86+7),0)+IF(Analyse!$E$110="X",INDIRECT("'DATA - økonomi'!Z"&amp;4+15*$A86+4*$A86+8),0)+IF(Analyse!$E$111="X",INDIRECT("'DATA - økonomi'!Z"&amp;4+15*$A86+4*$A86+9),0)+IF(Analyse!$E$112="X",INDIRECT("'DATA - økonomi'!Z"&amp;4+15*$A86+4*$A86+10),0)+IF(Analyse!$E$115="X",INDIRECT("'DATA - økonomi'!Z"&amp;4+15*$A86+4*$A86+11),0)+IF(Analyse!$E$116="X",INDIRECT("'DATA - økonomi'!Z"&amp;4+15*$A86+4*$A86+12),0)+IF(Analyse!$E$117="X",INDIRECT("'DATA - økonomi'!Z"&amp;4+15*$A86+4*$A86+13),0)+IF(Analyse!$E$129="X",INDIRECT("'DATA - økonomi'!Z"&amp;4+15*$A86+4*$A86+14),0)</f>
        <v>0</v>
      </c>
      <c r="AA86" s="36"/>
      <c r="AB86" s="41" t="s">
        <v>94</v>
      </c>
      <c r="AC86" s="42">
        <f ca="1">IF(Analyse!$E$3="X",INDIRECT("'DATA - økonomi'!AC"&amp;4+15*$A86+4*$A86+0),0)+IF(Analyse!$E$4="X",INDIRECT("'DATA - økonomi'!AC"&amp;4+15*$A86+4*$A86+1),0)+IF(Analyse!$E$104="X",INDIRECT("'DATA - økonomi'!AC"&amp;4+15*$A86+4*$A86+2),0)+IF(Analyse!$E$105="X",INDIRECT("'DATA - økonomi'!AC"&amp;4+15*$A86+4*$A86+3),0)+IF(Analyse!$E$106="X",INDIRECT("'DATA - økonomi'!AC"&amp;4+15*$A86+4*$A86+4),0)+IF(Analyse!$E$107="X",INDIRECT("'DATA - økonomi'!AC"&amp;4+15*$A86+4*$A86+5),0)+IF(Analyse!$E$108="X",INDIRECT("'DATA - økonomi'!AC"&amp;4+15*$A86+4*$A86+6),0)+IF(Analyse!$E$109="X",INDIRECT("'DATA - økonomi'!AC"&amp;4+15*$A86+4*$A86+7),0)+IF(Analyse!$E$110="X",INDIRECT("'DATA - økonomi'!AC"&amp;4+15*$A86+4*$A86+8),0)+IF(Analyse!$E$111="X",INDIRECT("'DATA - økonomi'!AC"&amp;4+15*$A86+4*$A86+9),0)+IF(Analyse!$E$112="X",INDIRECT("'DATA - økonomi'!AC"&amp;4+15*$A86+4*$A86+10),0)+IF(Analyse!$E$115="X",INDIRECT("'DATA - økonomi'!AC"&amp;4+15*$A86+4*$A86+11),0)+IF(Analyse!$E$116="X",INDIRECT("'DATA - økonomi'!AC"&amp;4+15*$A86+4*$A86+12),0)+IF(Analyse!$E$117="X",INDIRECT("'DATA - økonomi'!AC"&amp;4+15*$A86+4*$A86+13),0)+IF(Analyse!$E$129="X",INDIRECT("'DATA - økonomi'!AC"&amp;4+15*$A86+4*$A86+14),0)</f>
        <v>0</v>
      </c>
      <c r="AD86" s="42">
        <f ca="1">IF(Analyse!$E$3="X",INDIRECT("'DATA - økonomi'!AD"&amp;4+15*$A86+4*$A86+0),0)+IF(Analyse!$E$4="X",INDIRECT("'DATA - økonomi'!AD"&amp;4+15*$A86+4*$A86+1),0)+IF(Analyse!$E$104="X",INDIRECT("'DATA - økonomi'!AD"&amp;4+15*$A86+4*$A86+2),0)+IF(Analyse!$E$105="X",INDIRECT("'DATA - økonomi'!AD"&amp;4+15*$A86+4*$A86+3),0)+IF(Analyse!$E$106="X",INDIRECT("'DATA - økonomi'!AD"&amp;4+15*$A86+4*$A86+4),0)+IF(Analyse!$E$107="X",INDIRECT("'DATA - økonomi'!AD"&amp;4+15*$A86+4*$A86+5),0)+IF(Analyse!$E$108="X",INDIRECT("'DATA - økonomi'!AD"&amp;4+15*$A86+4*$A86+6),0)+IF(Analyse!$E$109="X",INDIRECT("'DATA - økonomi'!AD"&amp;4+15*$A86+4*$A86+7),0)+IF(Analyse!$E$110="X",INDIRECT("'DATA - økonomi'!AD"&amp;4+15*$A86+4*$A86+8),0)+IF(Analyse!$E$111="X",INDIRECT("'DATA - økonomi'!AD"&amp;4+15*$A86+4*$A86+9),0)+IF(Analyse!$E$112="X",INDIRECT("'DATA - økonomi'!AD"&amp;4+15*$A86+4*$A86+10),0)+IF(Analyse!$E$115="X",INDIRECT("'DATA - økonomi'!AD"&amp;4+15*$A86+4*$A86+11),0)+IF(Analyse!$E$116="X",INDIRECT("'DATA - økonomi'!AD"&amp;4+15*$A86+4*$A86+12),0)+IF(Analyse!$E$117="X",INDIRECT("'DATA - økonomi'!AD"&amp;4+15*$A86+4*$A86+13),0)+IF(Analyse!$E$129="X",INDIRECT("'DATA - økonomi'!AD"&amp;4+15*$A86+4*$A86+14),0)</f>
        <v>0</v>
      </c>
      <c r="AE86" s="42">
        <f ca="1">IF(Analyse!$E$3="X",INDIRECT("'DATA - økonomi'!AE"&amp;4+15*$A86+4*$A86+0),0)+IF(Analyse!$E$4="X",INDIRECT("'DATA - økonomi'!AE"&amp;4+15*$A86+4*$A86+1),0)+IF(Analyse!$E$104="X",INDIRECT("'DATA - økonomi'!AE"&amp;4+15*$A86+4*$A86+2),0)+IF(Analyse!$E$105="X",INDIRECT("'DATA - økonomi'!AE"&amp;4+15*$A86+4*$A86+3),0)+IF(Analyse!$E$106="X",INDIRECT("'DATA - økonomi'!AE"&amp;4+15*$A86+4*$A86+4),0)+IF(Analyse!$E$107="X",INDIRECT("'DATA - økonomi'!AE"&amp;4+15*$A86+4*$A86+5),0)+IF(Analyse!$E$108="X",INDIRECT("'DATA - økonomi'!AE"&amp;4+15*$A86+4*$A86+6),0)+IF(Analyse!$E$109="X",INDIRECT("'DATA - økonomi'!AE"&amp;4+15*$A86+4*$A86+7),0)+IF(Analyse!$E$110="X",INDIRECT("'DATA - økonomi'!AE"&amp;4+15*$A86+4*$A86+8),0)+IF(Analyse!$E$111="X",INDIRECT("'DATA - økonomi'!AE"&amp;4+15*$A86+4*$A86+9),0)+IF(Analyse!$E$112="X",INDIRECT("'DATA - økonomi'!AE"&amp;4+15*$A86+4*$A86+10),0)+IF(Analyse!$E$115="X",INDIRECT("'DATA - økonomi'!AE"&amp;4+15*$A86+4*$A86+11),0)+IF(Analyse!$E$116="X",INDIRECT("'DATA - økonomi'!AE"&amp;4+15*$A86+4*$A86+12),0)+IF(Analyse!$E$117="X",INDIRECT("'DATA - økonomi'!AE"&amp;4+15*$A86+4*$A86+13),0)+IF(Analyse!$E$129="X",INDIRECT("'DATA - økonomi'!AE"&amp;4+15*$A86+4*$A86+14),0)</f>
        <v>0</v>
      </c>
      <c r="AF86" s="42">
        <f ca="1">IF(Analyse!$E$3="X",INDIRECT("'DATA - økonomi'!AF"&amp;4+15*$A86+4*$A86+0),0)+IF(Analyse!$E$4="X",INDIRECT("'DATA - økonomi'!AF"&amp;4+15*$A86+4*$A86+1),0)+IF(Analyse!$E$104="X",INDIRECT("'DATA - økonomi'!AF"&amp;4+15*$A86+4*$A86+2),0)+IF(Analyse!$E$105="X",INDIRECT("'DATA - økonomi'!AF"&amp;4+15*$A86+4*$A86+3),0)+IF(Analyse!$E$106="X",INDIRECT("'DATA - økonomi'!AF"&amp;4+15*$A86+4*$A86+4),0)+IF(Analyse!$E$107="X",INDIRECT("'DATA - økonomi'!AF"&amp;4+15*$A86+4*$A86+5),0)+IF(Analyse!$E$108="X",INDIRECT("'DATA - økonomi'!AF"&amp;4+15*$A86+4*$A86+6),0)+IF(Analyse!$E$109="X",INDIRECT("'DATA - økonomi'!AF"&amp;4+15*$A86+4*$A86+7),0)+IF(Analyse!$E$110="X",INDIRECT("'DATA - økonomi'!AF"&amp;4+15*$A86+4*$A86+8),0)+IF(Analyse!$E$111="X",INDIRECT("'DATA - økonomi'!AF"&amp;4+15*$A86+4*$A86+9),0)+IF(Analyse!$E$112="X",INDIRECT("'DATA - økonomi'!AF"&amp;4+15*$A86+4*$A86+10),0)+IF(Analyse!$E$115="X",INDIRECT("'DATA - økonomi'!AF"&amp;4+15*$A86+4*$A86+11),0)+IF(Analyse!$E$116="X",INDIRECT("'DATA - økonomi'!AF"&amp;4+15*$A86+4*$A86+12),0)+IF(Analyse!$E$117="X",INDIRECT("'DATA - økonomi'!AF"&amp;4+15*$A86+4*$A86+13),0)+IF(Analyse!$E$129="X",INDIRECT("'DATA - økonomi'!AF"&amp;4+15*$A86+4*$A86+14),0)</f>
        <v>0</v>
      </c>
      <c r="AG86" s="42">
        <f ca="1">IF(Analyse!$E$3="X",INDIRECT("'DATA - økonomi'!AG"&amp;4+15*$A86+4*$A86+0),0)+IF(Analyse!$E$4="X",INDIRECT("'DATA - økonomi'!AG"&amp;4+15*$A86+4*$A86+1),0)+IF(Analyse!$E$104="X",INDIRECT("'DATA - økonomi'!AG"&amp;4+15*$A86+4*$A86+2),0)+IF(Analyse!$E$105="X",INDIRECT("'DATA - økonomi'!AG"&amp;4+15*$A86+4*$A86+3),0)+IF(Analyse!$E$106="X",INDIRECT("'DATA - økonomi'!AG"&amp;4+15*$A86+4*$A86+4),0)+IF(Analyse!$E$107="X",INDIRECT("'DATA - økonomi'!AG"&amp;4+15*$A86+4*$A86+5),0)+IF(Analyse!$E$108="X",INDIRECT("'DATA - økonomi'!AG"&amp;4+15*$A86+4*$A86+6),0)+IF(Analyse!$E$109="X",INDIRECT("'DATA - økonomi'!AG"&amp;4+15*$A86+4*$A86+7),0)+IF(Analyse!$E$110="X",INDIRECT("'DATA - økonomi'!AG"&amp;4+15*$A86+4*$A86+8),0)+IF(Analyse!$E$111="X",INDIRECT("'DATA - økonomi'!AG"&amp;4+15*$A86+4*$A86+9),0)+IF(Analyse!$E$112="X",INDIRECT("'DATA - økonomi'!AG"&amp;4+15*$A86+4*$A86+10),0)+IF(Analyse!$E$115="X",INDIRECT("'DATA - økonomi'!AG"&amp;4+15*$A86+4*$A86+11),0)+IF(Analyse!$E$116="X",INDIRECT("'DATA - økonomi'!AG"&amp;4+15*$A86+4*$A86+12),0)+IF(Analyse!$E$117="X",INDIRECT("'DATA - økonomi'!AG"&amp;4+15*$A86+4*$A86+13),0)+IF(Analyse!$E$129="X",INDIRECT("'DATA - økonomi'!AG"&amp;4+15*$A86+4*$A86+14),0)</f>
        <v>0</v>
      </c>
      <c r="AH86" s="42">
        <f ca="1">IF(Analyse!$E$3="X",INDIRECT("'DATA - økonomi'!AH"&amp;4+15*$A86+4*$A86+0),0)+IF(Analyse!$E$4="X",INDIRECT("'DATA - økonomi'!AH"&amp;4+15*$A86+4*$A86+1),0)+IF(Analyse!$E$104="X",INDIRECT("'DATA - økonomi'!AH"&amp;4+15*$A86+4*$A86+2),0)+IF(Analyse!$E$105="X",INDIRECT("'DATA - økonomi'!AH"&amp;4+15*$A86+4*$A86+3),0)+IF(Analyse!$E$106="X",INDIRECT("'DATA - økonomi'!AH"&amp;4+15*$A86+4*$A86+4),0)+IF(Analyse!$E$107="X",INDIRECT("'DATA - økonomi'!AH"&amp;4+15*$A86+4*$A86+5),0)+IF(Analyse!$E$108="X",INDIRECT("'DATA - økonomi'!AH"&amp;4+15*$A86+4*$A86+6),0)+IF(Analyse!$E$109="X",INDIRECT("'DATA - økonomi'!AH"&amp;4+15*$A86+4*$A86+7),0)+IF(Analyse!$E$110="X",INDIRECT("'DATA - økonomi'!AH"&amp;4+15*$A86+4*$A86+8),0)+IF(Analyse!$E$111="X",INDIRECT("'DATA - økonomi'!AH"&amp;4+15*$A86+4*$A86+9),0)+IF(Analyse!$E$112="X",INDIRECT("'DATA - økonomi'!AH"&amp;4+15*$A86+4*$A86+10),0)+IF(Analyse!$E$115="X",INDIRECT("'DATA - økonomi'!AH"&amp;4+15*$A86+4*$A86+11),0)+IF(Analyse!$E$116="X",INDIRECT("'DATA - økonomi'!AH"&amp;4+15*$A86+4*$A86+12),0)+IF(Analyse!$E$117="X",INDIRECT("'DATA - økonomi'!AH"&amp;4+15*$A86+4*$A86+13),0)+IF(Analyse!$E$129="X",INDIRECT("'DATA - økonomi'!AH"&amp;4+15*$A86+4*$A86+14),0)</f>
        <v>0</v>
      </c>
      <c r="AI86" s="42">
        <f ca="1">IF(Analyse!$E$3="X",INDIRECT("'DATA - økonomi'!AI"&amp;4+15*$A86+4*$A86+0),0)+IF(Analyse!$E$4="X",INDIRECT("'DATA - økonomi'!AI"&amp;4+15*$A86+4*$A86+1),0)+IF(Analyse!$E$104="X",INDIRECT("'DATA - økonomi'!AI"&amp;4+15*$A86+4*$A86+2),0)+IF(Analyse!$E$105="X",INDIRECT("'DATA - økonomi'!AI"&amp;4+15*$A86+4*$A86+3),0)+IF(Analyse!$E$106="X",INDIRECT("'DATA - økonomi'!AI"&amp;4+15*$A86+4*$A86+4),0)+IF(Analyse!$E$107="X",INDIRECT("'DATA - økonomi'!AI"&amp;4+15*$A86+4*$A86+5),0)+IF(Analyse!$E$108="X",INDIRECT("'DATA - økonomi'!AI"&amp;4+15*$A86+4*$A86+6),0)+IF(Analyse!$E$109="X",INDIRECT("'DATA - økonomi'!AI"&amp;4+15*$A86+4*$A86+7),0)+IF(Analyse!$E$110="X",INDIRECT("'DATA - økonomi'!AI"&amp;4+15*$A86+4*$A86+8),0)+IF(Analyse!$E$111="X",INDIRECT("'DATA - økonomi'!AI"&amp;4+15*$A86+4*$A86+9),0)+IF(Analyse!$E$112="X",INDIRECT("'DATA - økonomi'!AI"&amp;4+15*$A86+4*$A86+10),0)+IF(Analyse!$E$115="X",INDIRECT("'DATA - økonomi'!AI"&amp;4+15*$A86+4*$A86+11),0)+IF(Analyse!$E$116="X",INDIRECT("'DATA - økonomi'!AI"&amp;4+15*$A86+4*$A86+12),0)+IF(Analyse!$E$117="X",INDIRECT("'DATA - økonomi'!AI"&amp;4+15*$A86+4*$A86+13),0)+IF(Analyse!$E$129="X",INDIRECT("'DATA - økonomi'!AI"&amp;4+15*$A86+4*$A86+14),0)</f>
        <v>0</v>
      </c>
      <c r="AJ86" s="42">
        <f ca="1">IF(Analyse!$E$3="X",INDIRECT("'DATA - økonomi'!AJ"&amp;4+15*$A86+4*$A86+0),0)+IF(Analyse!$E$4="X",INDIRECT("'DATA - økonomi'!AJ"&amp;4+15*$A86+4*$A86+1),0)+IF(Analyse!$E$104="X",INDIRECT("'DATA - økonomi'!AJ"&amp;4+15*$A86+4*$A86+2),0)+IF(Analyse!$E$105="X",INDIRECT("'DATA - økonomi'!AJ"&amp;4+15*$A86+4*$A86+3),0)+IF(Analyse!$E$106="X",INDIRECT("'DATA - økonomi'!AJ"&amp;4+15*$A86+4*$A86+4),0)+IF(Analyse!$E$107="X",INDIRECT("'DATA - økonomi'!AJ"&amp;4+15*$A86+4*$A86+5),0)+IF(Analyse!$E$108="X",INDIRECT("'DATA - økonomi'!AJ"&amp;4+15*$A86+4*$A86+6),0)+IF(Analyse!$E$109="X",INDIRECT("'DATA - økonomi'!AJ"&amp;4+15*$A86+4*$A86+7),0)+IF(Analyse!$E$110="X",INDIRECT("'DATA - økonomi'!AJ"&amp;4+15*$A86+4*$A86+8),0)+IF(Analyse!$E$111="X",INDIRECT("'DATA - økonomi'!AJ"&amp;4+15*$A86+4*$A86+9),0)+IF(Analyse!$E$112="X",INDIRECT("'DATA - økonomi'!AJ"&amp;4+15*$A86+4*$A86+10),0)+IF(Analyse!$E$115="X",INDIRECT("'DATA - økonomi'!AJ"&amp;4+15*$A86+4*$A86+11),0)+IF(Analyse!$E$116="X",INDIRECT("'DATA - økonomi'!AJ"&amp;4+15*$A86+4*$A86+12),0)+IF(Analyse!$E$117="X",INDIRECT("'DATA - økonomi'!AJ"&amp;4+15*$A86+4*$A86+13),0)+IF(Analyse!$E$129="X",INDIRECT("'DATA - økonomi'!AJ"&amp;4+15*$A86+4*$A86+14),0)</f>
        <v>0</v>
      </c>
      <c r="AK86" s="42">
        <f ca="1">IF(Analyse!$E$3="X",INDIRECT("'DATA - økonomi'!AK"&amp;4+15*$A86+4*$A86+0),0)+IF(Analyse!$E$4="X",INDIRECT("'DATA - økonomi'!AK"&amp;4+15*$A86+4*$A86+1),0)+IF(Analyse!$E$104="X",INDIRECT("'DATA - økonomi'!AK"&amp;4+15*$A86+4*$A86+2),0)+IF(Analyse!$E$105="X",INDIRECT("'DATA - økonomi'!AK"&amp;4+15*$A86+4*$A86+3),0)+IF(Analyse!$E$106="X",INDIRECT("'DATA - økonomi'!AK"&amp;4+15*$A86+4*$A86+4),0)+IF(Analyse!$E$107="X",INDIRECT("'DATA - økonomi'!AK"&amp;4+15*$A86+4*$A86+5),0)+IF(Analyse!$E$108="X",INDIRECT("'DATA - økonomi'!AK"&amp;4+15*$A86+4*$A86+6),0)+IF(Analyse!$E$109="X",INDIRECT("'DATA - økonomi'!AK"&amp;4+15*$A86+4*$A86+7),0)+IF(Analyse!$E$110="X",INDIRECT("'DATA - økonomi'!AK"&amp;4+15*$A86+4*$A86+8),0)+IF(Analyse!$E$111="X",INDIRECT("'DATA - økonomi'!AK"&amp;4+15*$A86+4*$A86+9),0)+IF(Analyse!$E$112="X",INDIRECT("'DATA - økonomi'!AK"&amp;4+15*$A86+4*$A86+10),0)+IF(Analyse!$E$115="X",INDIRECT("'DATA - økonomi'!AK"&amp;4+15*$A86+4*$A86+11),0)+IF(Analyse!$E$116="X",INDIRECT("'DATA - økonomi'!AK"&amp;4+15*$A86+4*$A86+12),0)+IF(Analyse!$E$117="X",INDIRECT("'DATA - økonomi'!AK"&amp;4+15*$A86+4*$A86+13),0)+IF(Analyse!$E$129="X",INDIRECT("'DATA - økonomi'!AK"&amp;4+15*$A86+4*$A86+14),0)</f>
        <v>0</v>
      </c>
      <c r="AL86" s="42">
        <f ca="1">IF(Analyse!$E$3="X",INDIRECT("'DATA - økonomi'!AL"&amp;4+15*$A86+4*$A86+0),0)+IF(Analyse!$E$4="X",INDIRECT("'DATA - økonomi'!AL"&amp;4+15*$A86+4*$A86+1),0)+IF(Analyse!$E$104="X",INDIRECT("'DATA - økonomi'!AL"&amp;4+15*$A86+4*$A86+2),0)+IF(Analyse!$E$105="X",INDIRECT("'DATA - økonomi'!AL"&amp;4+15*$A86+4*$A86+3),0)+IF(Analyse!$E$106="X",INDIRECT("'DATA - økonomi'!AL"&amp;4+15*$A86+4*$A86+4),0)+IF(Analyse!$E$107="X",INDIRECT("'DATA - økonomi'!AL"&amp;4+15*$A86+4*$A86+5),0)+IF(Analyse!$E$108="X",INDIRECT("'DATA - økonomi'!AL"&amp;4+15*$A86+4*$A86+6),0)+IF(Analyse!$E$109="X",INDIRECT("'DATA - økonomi'!AL"&amp;4+15*$A86+4*$A86+7),0)+IF(Analyse!$E$110="X",INDIRECT("'DATA - økonomi'!AL"&amp;4+15*$A86+4*$A86+8),0)+IF(Analyse!$E$111="X",INDIRECT("'DATA - økonomi'!AL"&amp;4+15*$A86+4*$A86+9),0)+IF(Analyse!$E$112="X",INDIRECT("'DATA - økonomi'!AL"&amp;4+15*$A86+4*$A86+10),0)+IF(Analyse!$E$115="X",INDIRECT("'DATA - økonomi'!AL"&amp;4+15*$A86+4*$A86+11),0)+IF(Analyse!$E$116="X",INDIRECT("'DATA - økonomi'!AL"&amp;4+15*$A86+4*$A86+12),0)+IF(Analyse!$E$117="X",INDIRECT("'DATA - økonomi'!AL"&amp;4+15*$A86+4*$A86+13),0)+IF(Analyse!$E$129="X",INDIRECT("'DATA - økonomi'!AL"&amp;4+15*$A86+4*$A86+14),0)</f>
        <v>0</v>
      </c>
      <c r="AM86" s="36"/>
      <c r="AN86" s="41" t="s">
        <v>94</v>
      </c>
      <c r="AO86" s="42">
        <f t="shared" ca="1" si="20"/>
        <v>36143.519999999997</v>
      </c>
      <c r="AP86" s="42">
        <f t="shared" ca="1" si="21"/>
        <v>35773.043000000005</v>
      </c>
      <c r="AQ86" s="42">
        <f t="shared" ca="1" si="22"/>
        <v>36143.519999999997</v>
      </c>
      <c r="AR86" s="42">
        <f t="shared" ca="1" si="23"/>
        <v>35773.043000000005</v>
      </c>
      <c r="AS86" s="42">
        <f t="shared" ca="1" si="24"/>
        <v>35604.631999999998</v>
      </c>
      <c r="AT86" s="42">
        <f t="shared" ca="1" si="25"/>
        <v>35519.08</v>
      </c>
      <c r="AU86" s="42">
        <f t="shared" ca="1" si="26"/>
        <v>35515.57</v>
      </c>
      <c r="AV86" s="42">
        <f t="shared" ca="1" si="27"/>
        <v>35570.988000000005</v>
      </c>
      <c r="AW86" s="42">
        <f t="shared" ca="1" si="28"/>
        <v>35335.197</v>
      </c>
      <c r="AX86" s="42">
        <f t="shared" ca="1" si="29"/>
        <v>34802.712</v>
      </c>
      <c r="AY86" s="36"/>
    </row>
    <row r="87" spans="1:51" x14ac:dyDescent="0.25">
      <c r="A87" s="38">
        <v>83</v>
      </c>
      <c r="B87" s="41" t="s">
        <v>95</v>
      </c>
      <c r="C87" s="42">
        <f ca="1">IF(Analyse!$E$3="X",INDIRECT("'DATA - økonomi'!C"&amp;4+15*$A87+4*$A87+0),0)+IF(Analyse!$E$4="X",INDIRECT("'DATA - økonomi'!C"&amp;4+15*$A87+4*$A87+1),0)+IF(Analyse!$E$104="X",INDIRECT("'DATA - økonomi'!C"&amp;4+15*$A87+4*$A87+2),0)+IF(Analyse!$E$105="X",INDIRECT("'DATA - økonomi'!C"&amp;4+15*$A87+4*$A87+3),0)+IF(Analyse!$E$106="X",INDIRECT("'DATA - økonomi'!C"&amp;4+15*$A87+4*$A87+4),0)+IF(Analyse!$E$107="X",INDIRECT("'DATA - økonomi'!C"&amp;4+15*$A87+4*$A87+5),0)+IF(Analyse!$E$108="X",INDIRECT("'DATA - økonomi'!C"&amp;4+15*$A87+4*$A87+6),0)+IF(Analyse!$E$109="X",INDIRECT("'DATA - økonomi'!C"&amp;4+15*$A87+4*$A87+7),0)+IF(Analyse!$E$110="X",INDIRECT("'DATA - økonomi'!C"&amp;4+15*$A87+4*$A87+8),0)+IF(Analyse!$E$111="X",INDIRECT("'DATA - økonomi'!C"&amp;4+15*$A87+4*$A87+9),0)+IF(Analyse!$E$112="X",INDIRECT("'DATA - økonomi'!C"&amp;4+15*$A87+4*$A87+10),0)+IF(Analyse!$E$115="X",INDIRECT("'DATA - økonomi'!C"&amp;4+15*$A87+4*$A87+11),0)+IF(Analyse!$E$116="X",INDIRECT("'DATA - økonomi'!C"&amp;4+15*$A87+4*$A87+12),0)+IF(Analyse!$E$117="X",INDIRECT("'DATA - økonomi'!C"&amp;4+15*$A87+4*$A87+13),0)+IF(Analyse!$E$129="X",INDIRECT("'DATA - økonomi'!C"&amp;4+15*$A87+4*$A87+14),0)</f>
        <v>0</v>
      </c>
      <c r="D87" s="42">
        <f ca="1">IF(Analyse!$E$3="X",INDIRECT("'DATA - økonomi'!D"&amp;4+15*$A87+4*$A87+0),0)+IF(Analyse!$E$4="X",INDIRECT("'DATA - økonomi'!D"&amp;4+15*$A87+4*$A87+1),0)+IF(Analyse!$E$104="X",INDIRECT("'DATA - økonomi'!D"&amp;4+15*$A87+4*$A87+2),0)+IF(Analyse!$E$105="X",INDIRECT("'DATA - økonomi'!D"&amp;4+15*$A87+4*$A87+3),0)+IF(Analyse!$E$106="X",INDIRECT("'DATA - økonomi'!D"&amp;4+15*$A87+4*$A87+4),0)+IF(Analyse!$E$107="X",INDIRECT("'DATA - økonomi'!D"&amp;4+15*$A87+4*$A87+5),0)+IF(Analyse!$E$108="X",INDIRECT("'DATA - økonomi'!D"&amp;4+15*$A87+4*$A87+6),0)+IF(Analyse!$E$109="X",INDIRECT("'DATA - økonomi'!D"&amp;4+15*$A87+4*$A87+7),0)+IF(Analyse!$E$110="X",INDIRECT("'DATA - økonomi'!D"&amp;4+15*$A87+4*$A87+8),0)+IF(Analyse!$E$111="X",INDIRECT("'DATA - økonomi'!D"&amp;4+15*$A87+4*$A87+9),0)+IF(Analyse!$E$112="X",INDIRECT("'DATA - økonomi'!D"&amp;4+15*$A87+4*$A87+10),0)+IF(Analyse!$E$115="X",INDIRECT("'DATA - økonomi'!D"&amp;4+15*$A87+4*$A87+11),0)+IF(Analyse!$E$116="X",INDIRECT("'DATA - økonomi'!D"&amp;4+15*$A87+4*$A87+12),0)+IF(Analyse!$E$117="X",INDIRECT("'DATA - økonomi'!D"&amp;4+15*$A87+4*$A87+13),0)+IF(Analyse!$E$129="X",INDIRECT("'DATA - økonomi'!D"&amp;4+15*$A87+4*$A87+14),0)</f>
        <v>0</v>
      </c>
      <c r="E87" s="42">
        <f ca="1">IF(Analyse!$E$3="X",INDIRECT("'DATA - økonomi'!E"&amp;4+15*$A87+4*$A87+0),0)+IF(Analyse!$E$4="X",INDIRECT("'DATA - økonomi'!E"&amp;4+15*$A87+4*$A87+1),0)+IF(Analyse!$E$104="X",INDIRECT("'DATA - økonomi'!E"&amp;4+15*$A87+4*$A87+2),0)+IF(Analyse!$E$105="X",INDIRECT("'DATA - økonomi'!E"&amp;4+15*$A87+4*$A87+3),0)+IF(Analyse!$E$106="X",INDIRECT("'DATA - økonomi'!E"&amp;4+15*$A87+4*$A87+4),0)+IF(Analyse!$E$107="X",INDIRECT("'DATA - økonomi'!E"&amp;4+15*$A87+4*$A87+5),0)+IF(Analyse!$E$108="X",INDIRECT("'DATA - økonomi'!E"&amp;4+15*$A87+4*$A87+6),0)+IF(Analyse!$E$109="X",INDIRECT("'DATA - økonomi'!E"&amp;4+15*$A87+4*$A87+7),0)+IF(Analyse!$E$110="X",INDIRECT("'DATA - økonomi'!E"&amp;4+15*$A87+4*$A87+8),0)+IF(Analyse!$E$111="X",INDIRECT("'DATA - økonomi'!E"&amp;4+15*$A87+4*$A87+9),0)+IF(Analyse!$E$112="X",INDIRECT("'DATA - økonomi'!E"&amp;4+15*$A87+4*$A87+10),0)+IF(Analyse!$E$115="X",INDIRECT("'DATA - økonomi'!E"&amp;4+15*$A87+4*$A87+11),0)+IF(Analyse!$E$116="X",INDIRECT("'DATA - økonomi'!E"&amp;4+15*$A87+4*$A87+12),0)+IF(Analyse!$E$117="X",INDIRECT("'DATA - økonomi'!E"&amp;4+15*$A87+4*$A87+13),0)+IF(Analyse!$E$129="X",INDIRECT("'DATA - økonomi'!E"&amp;4+15*$A87+4*$A87+14),0)</f>
        <v>0</v>
      </c>
      <c r="F87" s="42">
        <f ca="1">IF(Analyse!$E$3="X",INDIRECT("'DATA - økonomi'!F"&amp;4+15*$A87+4*$A87+0),0)+IF(Analyse!$E$4="X",INDIRECT("'DATA - økonomi'!F"&amp;4+15*$A87+4*$A87+1),0)+IF(Analyse!$E$104="X",INDIRECT("'DATA - økonomi'!F"&amp;4+15*$A87+4*$A87+2),0)+IF(Analyse!$E$105="X",INDIRECT("'DATA - økonomi'!F"&amp;4+15*$A87+4*$A87+3),0)+IF(Analyse!$E$106="X",INDIRECT("'DATA - økonomi'!F"&amp;4+15*$A87+4*$A87+4),0)+IF(Analyse!$E$107="X",INDIRECT("'DATA - økonomi'!F"&amp;4+15*$A87+4*$A87+5),0)+IF(Analyse!$E$108="X",INDIRECT("'DATA - økonomi'!F"&amp;4+15*$A87+4*$A87+6),0)+IF(Analyse!$E$109="X",INDIRECT("'DATA - økonomi'!F"&amp;4+15*$A87+4*$A87+7),0)+IF(Analyse!$E$110="X",INDIRECT("'DATA - økonomi'!F"&amp;4+15*$A87+4*$A87+8),0)+IF(Analyse!$E$111="X",INDIRECT("'DATA - økonomi'!F"&amp;4+15*$A87+4*$A87+9),0)+IF(Analyse!$E$112="X",INDIRECT("'DATA - økonomi'!F"&amp;4+15*$A87+4*$A87+10),0)+IF(Analyse!$E$115="X",INDIRECT("'DATA - økonomi'!F"&amp;4+15*$A87+4*$A87+11),0)+IF(Analyse!$E$116="X",INDIRECT("'DATA - økonomi'!F"&amp;4+15*$A87+4*$A87+12),0)+IF(Analyse!$E$117="X",INDIRECT("'DATA - økonomi'!F"&amp;4+15*$A87+4*$A87+13),0)+IF(Analyse!$E$129="X",INDIRECT("'DATA - økonomi'!F"&amp;4+15*$A87+4*$A87+14),0)</f>
        <v>0</v>
      </c>
      <c r="G87" s="42">
        <f ca="1">IF(Analyse!$E$3="X",INDIRECT("'DATA - økonomi'!G"&amp;4+15*$A87+4*$A87+0),0)+IF(Analyse!$E$4="X",INDIRECT("'DATA - økonomi'!G"&amp;4+15*$A87+4*$A87+1),0)+IF(Analyse!$E$104="X",INDIRECT("'DATA - økonomi'!G"&amp;4+15*$A87+4*$A87+2),0)+IF(Analyse!$E$105="X",INDIRECT("'DATA - økonomi'!G"&amp;4+15*$A87+4*$A87+3),0)+IF(Analyse!$E$106="X",INDIRECT("'DATA - økonomi'!G"&amp;4+15*$A87+4*$A87+4),0)+IF(Analyse!$E$107="X",INDIRECT("'DATA - økonomi'!G"&amp;4+15*$A87+4*$A87+5),0)+IF(Analyse!$E$108="X",INDIRECT("'DATA - økonomi'!G"&amp;4+15*$A87+4*$A87+6),0)+IF(Analyse!$E$109="X",INDIRECT("'DATA - økonomi'!G"&amp;4+15*$A87+4*$A87+7),0)+IF(Analyse!$E$110="X",INDIRECT("'DATA - økonomi'!G"&amp;4+15*$A87+4*$A87+8),0)+IF(Analyse!$E$111="X",INDIRECT("'DATA - økonomi'!G"&amp;4+15*$A87+4*$A87+9),0)+IF(Analyse!$E$112="X",INDIRECT("'DATA - økonomi'!G"&amp;4+15*$A87+4*$A87+10),0)+IF(Analyse!$E$115="X",INDIRECT("'DATA - økonomi'!G"&amp;4+15*$A87+4*$A87+11),0)+IF(Analyse!$E$116="X",INDIRECT("'DATA - økonomi'!G"&amp;4+15*$A87+4*$A87+12),0)+IF(Analyse!$E$117="X",INDIRECT("'DATA - økonomi'!G"&amp;4+15*$A87+4*$A87+13),0)+IF(Analyse!$E$129="X",INDIRECT("'DATA - økonomi'!G"&amp;4+15*$A87+4*$A87+14),0)</f>
        <v>0</v>
      </c>
      <c r="H87" s="42">
        <f ca="1">IF(Analyse!$E$3="X",INDIRECT("'DATA - økonomi'!H"&amp;4+15*$A87+4*$A87+0),0)+IF(Analyse!$E$4="X",INDIRECT("'DATA - økonomi'!H"&amp;4+15*$A87+4*$A87+1),0)+IF(Analyse!$E$104="X",INDIRECT("'DATA - økonomi'!H"&amp;4+15*$A87+4*$A87+2),0)+IF(Analyse!$E$105="X",INDIRECT("'DATA - økonomi'!H"&amp;4+15*$A87+4*$A87+3),0)+IF(Analyse!$E$106="X",INDIRECT("'DATA - økonomi'!H"&amp;4+15*$A87+4*$A87+4),0)+IF(Analyse!$E$107="X",INDIRECT("'DATA - økonomi'!H"&amp;4+15*$A87+4*$A87+5),0)+IF(Analyse!$E$108="X",INDIRECT("'DATA - økonomi'!H"&amp;4+15*$A87+4*$A87+6),0)+IF(Analyse!$E$109="X",INDIRECT("'DATA - økonomi'!H"&amp;4+15*$A87+4*$A87+7),0)+IF(Analyse!$E$110="X",INDIRECT("'DATA - økonomi'!H"&amp;4+15*$A87+4*$A87+8),0)+IF(Analyse!$E$111="X",INDIRECT("'DATA - økonomi'!H"&amp;4+15*$A87+4*$A87+9),0)+IF(Analyse!$E$112="X",INDIRECT("'DATA - økonomi'!H"&amp;4+15*$A87+4*$A87+10),0)+IF(Analyse!$E$115="X",INDIRECT("'DATA - økonomi'!H"&amp;4+15*$A87+4*$A87+11),0)+IF(Analyse!$E$116="X",INDIRECT("'DATA - økonomi'!H"&amp;4+15*$A87+4*$A87+12),0)+IF(Analyse!$E$117="X",INDIRECT("'DATA - økonomi'!H"&amp;4+15*$A87+4*$A87+13),0)+IF(Analyse!$E$129="X",INDIRECT("'DATA - økonomi'!H"&amp;4+15*$A87+4*$A87+14),0)</f>
        <v>0</v>
      </c>
      <c r="I87" s="42">
        <f ca="1">IF(Analyse!$E$3="X",INDIRECT("'DATA - økonomi'!I"&amp;4+15*$A87+4*$A87+0),0)+IF(Analyse!$E$4="X",INDIRECT("'DATA - økonomi'!I"&amp;4+15*$A87+4*$A87+1),0)+IF(Analyse!$E$104="X",INDIRECT("'DATA - økonomi'!I"&amp;4+15*$A87+4*$A87+2),0)+IF(Analyse!$E$105="X",INDIRECT("'DATA - økonomi'!I"&amp;4+15*$A87+4*$A87+3),0)+IF(Analyse!$E$106="X",INDIRECT("'DATA - økonomi'!I"&amp;4+15*$A87+4*$A87+4),0)+IF(Analyse!$E$107="X",INDIRECT("'DATA - økonomi'!I"&amp;4+15*$A87+4*$A87+5),0)+IF(Analyse!$E$108="X",INDIRECT("'DATA - økonomi'!I"&amp;4+15*$A87+4*$A87+6),0)+IF(Analyse!$E$109="X",INDIRECT("'DATA - økonomi'!I"&amp;4+15*$A87+4*$A87+7),0)+IF(Analyse!$E$110="X",INDIRECT("'DATA - økonomi'!I"&amp;4+15*$A87+4*$A87+8),0)+IF(Analyse!$E$111="X",INDIRECT("'DATA - økonomi'!I"&amp;4+15*$A87+4*$A87+9),0)+IF(Analyse!$E$112="X",INDIRECT("'DATA - økonomi'!I"&amp;4+15*$A87+4*$A87+10),0)+IF(Analyse!$E$115="X",INDIRECT("'DATA - økonomi'!I"&amp;4+15*$A87+4*$A87+11),0)+IF(Analyse!$E$116="X",INDIRECT("'DATA - økonomi'!I"&amp;4+15*$A87+4*$A87+12),0)+IF(Analyse!$E$117="X",INDIRECT("'DATA - økonomi'!I"&amp;4+15*$A87+4*$A87+13),0)+IF(Analyse!$E$129="X",INDIRECT("'DATA - økonomi'!I"&amp;4+15*$A87+4*$A87+14),0)</f>
        <v>0</v>
      </c>
      <c r="J87" s="42">
        <f ca="1">IF(Analyse!$E$3="X",INDIRECT("'DATA - økonomi'!J"&amp;4+15*$A87+4*$A87+0),0)+IF(Analyse!$E$4="X",INDIRECT("'DATA - økonomi'!J"&amp;4+15*$A87+4*$A87+1),0)+IF(Analyse!$E$104="X",INDIRECT("'DATA - økonomi'!J"&amp;4+15*$A87+4*$A87+2),0)+IF(Analyse!$E$105="X",INDIRECT("'DATA - økonomi'!J"&amp;4+15*$A87+4*$A87+3),0)+IF(Analyse!$E$106="X",INDIRECT("'DATA - økonomi'!J"&amp;4+15*$A87+4*$A87+4),0)+IF(Analyse!$E$107="X",INDIRECT("'DATA - økonomi'!J"&amp;4+15*$A87+4*$A87+5),0)+IF(Analyse!$E$108="X",INDIRECT("'DATA - økonomi'!J"&amp;4+15*$A87+4*$A87+6),0)+IF(Analyse!$E$109="X",INDIRECT("'DATA - økonomi'!J"&amp;4+15*$A87+4*$A87+7),0)+IF(Analyse!$E$110="X",INDIRECT("'DATA - økonomi'!J"&amp;4+15*$A87+4*$A87+8),0)+IF(Analyse!$E$111="X",INDIRECT("'DATA - økonomi'!J"&amp;4+15*$A87+4*$A87+9),0)+IF(Analyse!$E$112="X",INDIRECT("'DATA - økonomi'!J"&amp;4+15*$A87+4*$A87+10),0)+IF(Analyse!$E$115="X",INDIRECT("'DATA - økonomi'!J"&amp;4+15*$A87+4*$A87+11),0)+IF(Analyse!$E$116="X",INDIRECT("'DATA - økonomi'!J"&amp;4+15*$A87+4*$A87+12),0)+IF(Analyse!$E$117="X",INDIRECT("'DATA - økonomi'!J"&amp;4+15*$A87+4*$A87+13),0)+IF(Analyse!$E$129="X",INDIRECT("'DATA - økonomi'!J"&amp;4+15*$A87+4*$A87+14),0)</f>
        <v>0</v>
      </c>
      <c r="K87" s="42">
        <f ca="1">IF(Analyse!$E$3="X",INDIRECT("'DATA - økonomi'!K"&amp;4+15*$A87+4*$A87+0),0)+IF(Analyse!$E$4="X",INDIRECT("'DATA - økonomi'!K"&amp;4+15*$A87+4*$A87+1),0)+IF(Analyse!$E$104="X",INDIRECT("'DATA - økonomi'!K"&amp;4+15*$A87+4*$A87+2),0)+IF(Analyse!$E$105="X",INDIRECT("'DATA - økonomi'!K"&amp;4+15*$A87+4*$A87+3),0)+IF(Analyse!$E$106="X",INDIRECT("'DATA - økonomi'!K"&amp;4+15*$A87+4*$A87+4),0)+IF(Analyse!$E$107="X",INDIRECT("'DATA - økonomi'!K"&amp;4+15*$A87+4*$A87+5),0)+IF(Analyse!$E$108="X",INDIRECT("'DATA - økonomi'!K"&amp;4+15*$A87+4*$A87+6),0)+IF(Analyse!$E$109="X",INDIRECT("'DATA - økonomi'!K"&amp;4+15*$A87+4*$A87+7),0)+IF(Analyse!$E$110="X",INDIRECT("'DATA - økonomi'!K"&amp;4+15*$A87+4*$A87+8),0)+IF(Analyse!$E$111="X",INDIRECT("'DATA - økonomi'!K"&amp;4+15*$A87+4*$A87+9),0)+IF(Analyse!$E$112="X",INDIRECT("'DATA - økonomi'!K"&amp;4+15*$A87+4*$A87+10),0)+IF(Analyse!$E$115="X",INDIRECT("'DATA - økonomi'!K"&amp;4+15*$A87+4*$A87+11),0)+IF(Analyse!$E$116="X",INDIRECT("'DATA - økonomi'!K"&amp;4+15*$A87+4*$A87+12),0)+IF(Analyse!$E$117="X",INDIRECT("'DATA - økonomi'!K"&amp;4+15*$A87+4*$A87+13),0)+IF(Analyse!$E$129="X",INDIRECT("'DATA - økonomi'!K"&amp;4+15*$A87+4*$A87+14),0)</f>
        <v>0</v>
      </c>
      <c r="L87" s="42">
        <f ca="1">IF(Analyse!$E$3="X",INDIRECT("'DATA - økonomi'!L"&amp;4+15*$A87+4*$A87+0),0)+IF(Analyse!$E$4="X",INDIRECT("'DATA - økonomi'!L"&amp;4+15*$A87+4*$A87+1),0)+IF(Analyse!$E$104="X",INDIRECT("'DATA - økonomi'!L"&amp;4+15*$A87+4*$A87+2),0)+IF(Analyse!$E$105="X",INDIRECT("'DATA - økonomi'!L"&amp;4+15*$A87+4*$A87+3),0)+IF(Analyse!$E$106="X",INDIRECT("'DATA - økonomi'!L"&amp;4+15*$A87+4*$A87+4),0)+IF(Analyse!$E$107="X",INDIRECT("'DATA - økonomi'!L"&amp;4+15*$A87+4*$A87+5),0)+IF(Analyse!$E$108="X",INDIRECT("'DATA - økonomi'!L"&amp;4+15*$A87+4*$A87+6),0)+IF(Analyse!$E$109="X",INDIRECT("'DATA - økonomi'!L"&amp;4+15*$A87+4*$A87+7),0)+IF(Analyse!$E$110="X",INDIRECT("'DATA - økonomi'!L"&amp;4+15*$A87+4*$A87+8),0)+IF(Analyse!$E$111="X",INDIRECT("'DATA - økonomi'!L"&amp;4+15*$A87+4*$A87+9),0)+IF(Analyse!$E$112="X",INDIRECT("'DATA - økonomi'!L"&amp;4+15*$A87+4*$A87+10),0)+IF(Analyse!$E$115="X",INDIRECT("'DATA - økonomi'!L"&amp;4+15*$A87+4*$A87+11),0)+IF(Analyse!$E$116="X",INDIRECT("'DATA - økonomi'!L"&amp;4+15*$A87+4*$A87+12),0)+IF(Analyse!$E$117="X",INDIRECT("'DATA - økonomi'!L"&amp;4+15*$A87+4*$A87+13),0)+IF(Analyse!$E$129="X",INDIRECT("'DATA - økonomi'!L"&amp;4+15*$A87+4*$A87+14),0)</f>
        <v>0</v>
      </c>
      <c r="M87" s="42">
        <f ca="1">IF(Analyse!$E$3="X",INDIRECT("'DATA - økonomi'!M"&amp;4+15*$A87+4*$A87+0),0)+IF(Analyse!$E$4="X",INDIRECT("'DATA - økonomi'!M"&amp;4+15*$A87+4*$A87+1),0)+IF(Analyse!$E$104="X",INDIRECT("'DATA - økonomi'!M"&amp;4+15*$A87+4*$A87+2),0)+IF(Analyse!$E$105="X",INDIRECT("'DATA - økonomi'!M"&amp;4+15*$A87+4*$A87+3),0)+IF(Analyse!$E$106="X",INDIRECT("'DATA - økonomi'!M"&amp;4+15*$A87+4*$A87+4),0)+IF(Analyse!$E$107="X",INDIRECT("'DATA - økonomi'!M"&amp;4+15*$A87+4*$A87+5),0)+IF(Analyse!$E$108="X",INDIRECT("'DATA - økonomi'!M"&amp;4+15*$A87+4*$A87+6),0)+IF(Analyse!$E$109="X",INDIRECT("'DATA - økonomi'!M"&amp;4+15*$A87+4*$A87+7),0)+IF(Analyse!$E$110="X",INDIRECT("'DATA - økonomi'!M"&amp;4+15*$A87+4*$A87+8),0)+IF(Analyse!$E$111="X",INDIRECT("'DATA - økonomi'!M"&amp;4+15*$A87+4*$A87+9),0)+IF(Analyse!$E$112="X",INDIRECT("'DATA - økonomi'!M"&amp;4+15*$A87+4*$A87+10),0)+IF(Analyse!$E$115="X",INDIRECT("'DATA - økonomi'!M"&amp;4+15*$A87+4*$A87+11),0)+IF(Analyse!$E$116="X",INDIRECT("'DATA - økonomi'!M"&amp;4+15*$A87+4*$A87+12),0)+IF(Analyse!$E$117="X",INDIRECT("'DATA - økonomi'!M"&amp;4+15*$A87+4*$A87+13),0)+IF(Analyse!$E$129="X",INDIRECT("'DATA - økonomi'!M"&amp;4+15*$A87+4*$A87+14),0)</f>
        <v>0</v>
      </c>
      <c r="N87" s="38"/>
      <c r="O87" s="41" t="s">
        <v>95</v>
      </c>
      <c r="P87" s="42">
        <f ca="1">IF(Analyse!$E$3="X",INDIRECT("'DATA - økonomi'!P"&amp;4+15*$A87+4*$A87+0),0)+IF(Analyse!$E$4="X",INDIRECT("'DATA - økonomi'!P"&amp;4+15*$A87+4*$A87+1),0)+IF(Analyse!$E$104="X",INDIRECT("'DATA - økonomi'!P"&amp;4+15*$A87+4*$A87+2),0)+IF(Analyse!$E$105="X",INDIRECT("'DATA - økonomi'!P"&amp;4+15*$A87+4*$A87+3),0)+IF(Analyse!$E$106="X",INDIRECT("'DATA - økonomi'!P"&amp;4+15*$A87+4*$A87+4),0)+IF(Analyse!$E$107="X",INDIRECT("'DATA - økonomi'!P"&amp;4+15*$A87+4*$A87+5),0)+IF(Analyse!$E$108="X",INDIRECT("'DATA - økonomi'!P"&amp;4+15*$A87+4*$A87+6),0)+IF(Analyse!$E$109="X",INDIRECT("'DATA - økonomi'!P"&amp;4+15*$A87+4*$A87+7),0)+IF(Analyse!$E$110="X",INDIRECT("'DATA - økonomi'!P"&amp;4+15*$A87+4*$A87+8),0)+IF(Analyse!$E$111="X",INDIRECT("'DATA - økonomi'!P"&amp;4+15*$A87+4*$A87+9),0)+IF(Analyse!$E$112="X",INDIRECT("'DATA - økonomi'!P"&amp;4+15*$A87+4*$A87+10),0)+IF(Analyse!$E$115="X",INDIRECT("'DATA - økonomi'!P"&amp;4+15*$A87+4*$A87+11),0)+IF(Analyse!$E$116="X",INDIRECT("'DATA - økonomi'!P"&amp;4+15*$A87+4*$A87+12),0)+IF(Analyse!$E$117="X",INDIRECT("'DATA - økonomi'!P"&amp;4+15*$A87+4*$A87+13),0)+IF(Analyse!$E$129="X",INDIRECT("'DATA - økonomi'!P"&amp;4+15*$A87+4*$A87+14),0)</f>
        <v>0</v>
      </c>
      <c r="Q87" s="42">
        <f ca="1">IF(Analyse!$E$3="X",INDIRECT("'DATA - økonomi'!Q"&amp;4+15*$A87+4*$A87+0),0)+IF(Analyse!$E$4="X",INDIRECT("'DATA - økonomi'!Q"&amp;4+15*$A87+4*$A87+1),0)+IF(Analyse!$E$104="X",INDIRECT("'DATA - økonomi'!Q"&amp;4+15*$A87+4*$A87+2),0)+IF(Analyse!$E$105="X",INDIRECT("'DATA - økonomi'!Q"&amp;4+15*$A87+4*$A87+3),0)+IF(Analyse!$E$106="X",INDIRECT("'DATA - økonomi'!Q"&amp;4+15*$A87+4*$A87+4),0)+IF(Analyse!$E$107="X",INDIRECT("'DATA - økonomi'!Q"&amp;4+15*$A87+4*$A87+5),0)+IF(Analyse!$E$108="X",INDIRECT("'DATA - økonomi'!Q"&amp;4+15*$A87+4*$A87+6),0)+IF(Analyse!$E$109="X",INDIRECT("'DATA - økonomi'!Q"&amp;4+15*$A87+4*$A87+7),0)+IF(Analyse!$E$110="X",INDIRECT("'DATA - økonomi'!Q"&amp;4+15*$A87+4*$A87+8),0)+IF(Analyse!$E$111="X",INDIRECT("'DATA - økonomi'!Q"&amp;4+15*$A87+4*$A87+9),0)+IF(Analyse!$E$112="X",INDIRECT("'DATA - økonomi'!Q"&amp;4+15*$A87+4*$A87+10),0)+IF(Analyse!$E$115="X",INDIRECT("'DATA - økonomi'!Q"&amp;4+15*$A87+4*$A87+11),0)+IF(Analyse!$E$116="X",INDIRECT("'DATA - økonomi'!Q"&amp;4+15*$A87+4*$A87+12),0)+IF(Analyse!$E$117="X",INDIRECT("'DATA - økonomi'!Q"&amp;4+15*$A87+4*$A87+13),0)+IF(Analyse!$E$129="X",INDIRECT("'DATA - økonomi'!Q"&amp;4+15*$A87+4*$A87+14),0)</f>
        <v>0</v>
      </c>
      <c r="R87" s="42">
        <f ca="1">IF(Analyse!$E$3="X",INDIRECT("'DATA - økonomi'!R"&amp;4+15*$A87+4*$A87+0),0)+IF(Analyse!$E$4="X",INDIRECT("'DATA - økonomi'!R"&amp;4+15*$A87+4*$A87+1),0)+IF(Analyse!$E$104="X",INDIRECT("'DATA - økonomi'!R"&amp;4+15*$A87+4*$A87+2),0)+IF(Analyse!$E$105="X",INDIRECT("'DATA - økonomi'!R"&amp;4+15*$A87+4*$A87+3),0)+IF(Analyse!$E$106="X",INDIRECT("'DATA - økonomi'!R"&amp;4+15*$A87+4*$A87+4),0)+IF(Analyse!$E$107="X",INDIRECT("'DATA - økonomi'!R"&amp;4+15*$A87+4*$A87+5),0)+IF(Analyse!$E$108="X",INDIRECT("'DATA - økonomi'!R"&amp;4+15*$A87+4*$A87+6),0)+IF(Analyse!$E$109="X",INDIRECT("'DATA - økonomi'!R"&amp;4+15*$A87+4*$A87+7),0)+IF(Analyse!$E$110="X",INDIRECT("'DATA - økonomi'!R"&amp;4+15*$A87+4*$A87+8),0)+IF(Analyse!$E$111="X",INDIRECT("'DATA - økonomi'!R"&amp;4+15*$A87+4*$A87+9),0)+IF(Analyse!$E$112="X",INDIRECT("'DATA - økonomi'!R"&amp;4+15*$A87+4*$A87+10),0)+IF(Analyse!$E$115="X",INDIRECT("'DATA - økonomi'!R"&amp;4+15*$A87+4*$A87+11),0)+IF(Analyse!$E$116="X",INDIRECT("'DATA - økonomi'!R"&amp;4+15*$A87+4*$A87+12),0)+IF(Analyse!$E$117="X",INDIRECT("'DATA - økonomi'!R"&amp;4+15*$A87+4*$A87+13),0)+IF(Analyse!$E$129="X",INDIRECT("'DATA - økonomi'!R"&amp;4+15*$A87+4*$A87+14),0)</f>
        <v>0</v>
      </c>
      <c r="S87" s="42">
        <f ca="1">IF(Analyse!$E$3="X",INDIRECT("'DATA - økonomi'!S"&amp;4+15*$A87+4*$A87+0),0)+IF(Analyse!$E$4="X",INDIRECT("'DATA - økonomi'!S"&amp;4+15*$A87+4*$A87+1),0)+IF(Analyse!$E$104="X",INDIRECT("'DATA - økonomi'!S"&amp;4+15*$A87+4*$A87+2),0)+IF(Analyse!$E$105="X",INDIRECT("'DATA - økonomi'!S"&amp;4+15*$A87+4*$A87+3),0)+IF(Analyse!$E$106="X",INDIRECT("'DATA - økonomi'!S"&amp;4+15*$A87+4*$A87+4),0)+IF(Analyse!$E$107="X",INDIRECT("'DATA - økonomi'!S"&amp;4+15*$A87+4*$A87+5),0)+IF(Analyse!$E$108="X",INDIRECT("'DATA - økonomi'!S"&amp;4+15*$A87+4*$A87+6),0)+IF(Analyse!$E$109="X",INDIRECT("'DATA - økonomi'!S"&amp;4+15*$A87+4*$A87+7),0)+IF(Analyse!$E$110="X",INDIRECT("'DATA - økonomi'!S"&amp;4+15*$A87+4*$A87+8),0)+IF(Analyse!$E$111="X",INDIRECT("'DATA - økonomi'!S"&amp;4+15*$A87+4*$A87+9),0)+IF(Analyse!$E$112="X",INDIRECT("'DATA - økonomi'!S"&amp;4+15*$A87+4*$A87+10),0)+IF(Analyse!$E$115="X",INDIRECT("'DATA - økonomi'!S"&amp;4+15*$A87+4*$A87+11),0)+IF(Analyse!$E$116="X",INDIRECT("'DATA - økonomi'!S"&amp;4+15*$A87+4*$A87+12),0)+IF(Analyse!$E$117="X",INDIRECT("'DATA - økonomi'!S"&amp;4+15*$A87+4*$A87+13),0)+IF(Analyse!$E$129="X",INDIRECT("'DATA - økonomi'!S"&amp;4+15*$A87+4*$A87+14),0)</f>
        <v>0</v>
      </c>
      <c r="T87" s="42">
        <f ca="1">IF(Analyse!$E$3="X",INDIRECT("'DATA - økonomi'!T"&amp;4+15*$A87+4*$A87+0),0)+IF(Analyse!$E$4="X",INDIRECT("'DATA - økonomi'!T"&amp;4+15*$A87+4*$A87+1),0)+IF(Analyse!$E$104="X",INDIRECT("'DATA - økonomi'!T"&amp;4+15*$A87+4*$A87+2),0)+IF(Analyse!$E$105="X",INDIRECT("'DATA - økonomi'!T"&amp;4+15*$A87+4*$A87+3),0)+IF(Analyse!$E$106="X",INDIRECT("'DATA - økonomi'!T"&amp;4+15*$A87+4*$A87+4),0)+IF(Analyse!$E$107="X",INDIRECT("'DATA - økonomi'!T"&amp;4+15*$A87+4*$A87+5),0)+IF(Analyse!$E$108="X",INDIRECT("'DATA - økonomi'!T"&amp;4+15*$A87+4*$A87+6),0)+IF(Analyse!$E$109="X",INDIRECT("'DATA - økonomi'!T"&amp;4+15*$A87+4*$A87+7),0)+IF(Analyse!$E$110="X",INDIRECT("'DATA - økonomi'!T"&amp;4+15*$A87+4*$A87+8),0)+IF(Analyse!$E$111="X",INDIRECT("'DATA - økonomi'!T"&amp;4+15*$A87+4*$A87+9),0)+IF(Analyse!$E$112="X",INDIRECT("'DATA - økonomi'!T"&amp;4+15*$A87+4*$A87+10),0)+IF(Analyse!$E$115="X",INDIRECT("'DATA - økonomi'!T"&amp;4+15*$A87+4*$A87+11),0)+IF(Analyse!$E$116="X",INDIRECT("'DATA - økonomi'!T"&amp;4+15*$A87+4*$A87+12),0)+IF(Analyse!$E$117="X",INDIRECT("'DATA - økonomi'!T"&amp;4+15*$A87+4*$A87+13),0)+IF(Analyse!$E$129="X",INDIRECT("'DATA - økonomi'!T"&amp;4+15*$A87+4*$A87+14),0)</f>
        <v>0</v>
      </c>
      <c r="U87" s="42">
        <f ca="1">IF(Analyse!$E$3="X",INDIRECT("'DATA - økonomi'!U"&amp;4+15*$A87+4*$A87+0),0)+IF(Analyse!$E$4="X",INDIRECT("'DATA - økonomi'!U"&amp;4+15*$A87+4*$A87+1),0)+IF(Analyse!$E$104="X",INDIRECT("'DATA - økonomi'!U"&amp;4+15*$A87+4*$A87+2),0)+IF(Analyse!$E$105="X",INDIRECT("'DATA - økonomi'!U"&amp;4+15*$A87+4*$A87+3),0)+IF(Analyse!$E$106="X",INDIRECT("'DATA - økonomi'!U"&amp;4+15*$A87+4*$A87+4),0)+IF(Analyse!$E$107="X",INDIRECT("'DATA - økonomi'!U"&amp;4+15*$A87+4*$A87+5),0)+IF(Analyse!$E$108="X",INDIRECT("'DATA - økonomi'!U"&amp;4+15*$A87+4*$A87+6),0)+IF(Analyse!$E$109="X",INDIRECT("'DATA - økonomi'!U"&amp;4+15*$A87+4*$A87+7),0)+IF(Analyse!$E$110="X",INDIRECT("'DATA - økonomi'!U"&amp;4+15*$A87+4*$A87+8),0)+IF(Analyse!$E$111="X",INDIRECT("'DATA - økonomi'!U"&amp;4+15*$A87+4*$A87+9),0)+IF(Analyse!$E$112="X",INDIRECT("'DATA - økonomi'!U"&amp;4+15*$A87+4*$A87+10),0)+IF(Analyse!$E$115="X",INDIRECT("'DATA - økonomi'!U"&amp;4+15*$A87+4*$A87+11),0)+IF(Analyse!$E$116="X",INDIRECT("'DATA - økonomi'!U"&amp;4+15*$A87+4*$A87+12),0)+IF(Analyse!$E$117="X",INDIRECT("'DATA - økonomi'!U"&amp;4+15*$A87+4*$A87+13),0)+IF(Analyse!$E$129="X",INDIRECT("'DATA - økonomi'!U"&amp;4+15*$A87+4*$A87+14),0)</f>
        <v>0</v>
      </c>
      <c r="V87" s="42">
        <f ca="1">IF(Analyse!$E$3="X",INDIRECT("'DATA - økonomi'!V"&amp;4+15*$A87+4*$A87+0),0)+IF(Analyse!$E$4="X",INDIRECT("'DATA - økonomi'!V"&amp;4+15*$A87+4*$A87+1),0)+IF(Analyse!$E$104="X",INDIRECT("'DATA - økonomi'!V"&amp;4+15*$A87+4*$A87+2),0)+IF(Analyse!$E$105="X",INDIRECT("'DATA - økonomi'!V"&amp;4+15*$A87+4*$A87+3),0)+IF(Analyse!$E$106="X",INDIRECT("'DATA - økonomi'!V"&amp;4+15*$A87+4*$A87+4),0)+IF(Analyse!$E$107="X",INDIRECT("'DATA - økonomi'!V"&amp;4+15*$A87+4*$A87+5),0)+IF(Analyse!$E$108="X",INDIRECT("'DATA - økonomi'!V"&amp;4+15*$A87+4*$A87+6),0)+IF(Analyse!$E$109="X",INDIRECT("'DATA - økonomi'!V"&amp;4+15*$A87+4*$A87+7),0)+IF(Analyse!$E$110="X",INDIRECT("'DATA - økonomi'!V"&amp;4+15*$A87+4*$A87+8),0)+IF(Analyse!$E$111="X",INDIRECT("'DATA - økonomi'!V"&amp;4+15*$A87+4*$A87+9),0)+IF(Analyse!$E$112="X",INDIRECT("'DATA - økonomi'!V"&amp;4+15*$A87+4*$A87+10),0)+IF(Analyse!$E$115="X",INDIRECT("'DATA - økonomi'!V"&amp;4+15*$A87+4*$A87+11),0)+IF(Analyse!$E$116="X",INDIRECT("'DATA - økonomi'!V"&amp;4+15*$A87+4*$A87+12),0)+IF(Analyse!$E$117="X",INDIRECT("'DATA - økonomi'!V"&amp;4+15*$A87+4*$A87+13),0)+IF(Analyse!$E$129="X",INDIRECT("'DATA - økonomi'!V"&amp;4+15*$A87+4*$A87+14),0)</f>
        <v>0</v>
      </c>
      <c r="W87" s="42">
        <f ca="1">IF(Analyse!$E$3="X",INDIRECT("'DATA - økonomi'!W"&amp;4+15*$A87+4*$A87+0),0)+IF(Analyse!$E$4="X",INDIRECT("'DATA - økonomi'!W"&amp;4+15*$A87+4*$A87+1),0)+IF(Analyse!$E$104="X",INDIRECT("'DATA - økonomi'!W"&amp;4+15*$A87+4*$A87+2),0)+IF(Analyse!$E$105="X",INDIRECT("'DATA - økonomi'!W"&amp;4+15*$A87+4*$A87+3),0)+IF(Analyse!$E$106="X",INDIRECT("'DATA - økonomi'!W"&amp;4+15*$A87+4*$A87+4),0)+IF(Analyse!$E$107="X",INDIRECT("'DATA - økonomi'!W"&amp;4+15*$A87+4*$A87+5),0)+IF(Analyse!$E$108="X",INDIRECT("'DATA - økonomi'!W"&amp;4+15*$A87+4*$A87+6),0)+IF(Analyse!$E$109="X",INDIRECT("'DATA - økonomi'!W"&amp;4+15*$A87+4*$A87+7),0)+IF(Analyse!$E$110="X",INDIRECT("'DATA - økonomi'!W"&amp;4+15*$A87+4*$A87+8),0)+IF(Analyse!$E$111="X",INDIRECT("'DATA - økonomi'!W"&amp;4+15*$A87+4*$A87+9),0)+IF(Analyse!$E$112="X",INDIRECT("'DATA - økonomi'!W"&amp;4+15*$A87+4*$A87+10),0)+IF(Analyse!$E$115="X",INDIRECT("'DATA - økonomi'!W"&amp;4+15*$A87+4*$A87+11),0)+IF(Analyse!$E$116="X",INDIRECT("'DATA - økonomi'!W"&amp;4+15*$A87+4*$A87+12),0)+IF(Analyse!$E$117="X",INDIRECT("'DATA - økonomi'!W"&amp;4+15*$A87+4*$A87+13),0)+IF(Analyse!$E$129="X",INDIRECT("'DATA - økonomi'!W"&amp;4+15*$A87+4*$A87+14),0)</f>
        <v>0</v>
      </c>
      <c r="X87" s="42">
        <f ca="1">IF(Analyse!$E$3="X",INDIRECT("'DATA - økonomi'!X"&amp;4+15*$A87+4*$A87+0),0)+IF(Analyse!$E$4="X",INDIRECT("'DATA - økonomi'!X"&amp;4+15*$A87+4*$A87+1),0)+IF(Analyse!$E$104="X",INDIRECT("'DATA - økonomi'!X"&amp;4+15*$A87+4*$A87+2),0)+IF(Analyse!$E$105="X",INDIRECT("'DATA - økonomi'!X"&amp;4+15*$A87+4*$A87+3),0)+IF(Analyse!$E$106="X",INDIRECT("'DATA - økonomi'!X"&amp;4+15*$A87+4*$A87+4),0)+IF(Analyse!$E$107="X",INDIRECT("'DATA - økonomi'!X"&amp;4+15*$A87+4*$A87+5),0)+IF(Analyse!$E$108="X",INDIRECT("'DATA - økonomi'!X"&amp;4+15*$A87+4*$A87+6),0)+IF(Analyse!$E$109="X",INDIRECT("'DATA - økonomi'!X"&amp;4+15*$A87+4*$A87+7),0)+IF(Analyse!$E$110="X",INDIRECT("'DATA - økonomi'!X"&amp;4+15*$A87+4*$A87+8),0)+IF(Analyse!$E$111="X",INDIRECT("'DATA - økonomi'!X"&amp;4+15*$A87+4*$A87+9),0)+IF(Analyse!$E$112="X",INDIRECT("'DATA - økonomi'!X"&amp;4+15*$A87+4*$A87+10),0)+IF(Analyse!$E$115="X",INDIRECT("'DATA - økonomi'!X"&amp;4+15*$A87+4*$A87+11),0)+IF(Analyse!$E$116="X",INDIRECT("'DATA - økonomi'!X"&amp;4+15*$A87+4*$A87+12),0)+IF(Analyse!$E$117="X",INDIRECT("'DATA - økonomi'!X"&amp;4+15*$A87+4*$A87+13),0)+IF(Analyse!$E$129="X",INDIRECT("'DATA - økonomi'!X"&amp;4+15*$A87+4*$A87+14),0)</f>
        <v>0</v>
      </c>
      <c r="Y87" s="42">
        <f ca="1">IF(Analyse!$E$3="X",INDIRECT("'DATA - økonomi'!Y"&amp;4+15*$A87+4*$A87+0),0)+IF(Analyse!$E$4="X",INDIRECT("'DATA - økonomi'!Y"&amp;4+15*$A87+4*$A87+1),0)+IF(Analyse!$E$104="X",INDIRECT("'DATA - økonomi'!Y"&amp;4+15*$A87+4*$A87+2),0)+IF(Analyse!$E$105="X",INDIRECT("'DATA - økonomi'!Y"&amp;4+15*$A87+4*$A87+3),0)+IF(Analyse!$E$106="X",INDIRECT("'DATA - økonomi'!Y"&amp;4+15*$A87+4*$A87+4),0)+IF(Analyse!$E$107="X",INDIRECT("'DATA - økonomi'!Y"&amp;4+15*$A87+4*$A87+5),0)+IF(Analyse!$E$108="X",INDIRECT("'DATA - økonomi'!Y"&amp;4+15*$A87+4*$A87+6),0)+IF(Analyse!$E$109="X",INDIRECT("'DATA - økonomi'!Y"&amp;4+15*$A87+4*$A87+7),0)+IF(Analyse!$E$110="X",INDIRECT("'DATA - økonomi'!Y"&amp;4+15*$A87+4*$A87+8),0)+IF(Analyse!$E$111="X",INDIRECT("'DATA - økonomi'!Y"&amp;4+15*$A87+4*$A87+9),0)+IF(Analyse!$E$112="X",INDIRECT("'DATA - økonomi'!Y"&amp;4+15*$A87+4*$A87+10),0)+IF(Analyse!$E$115="X",INDIRECT("'DATA - økonomi'!Y"&amp;4+15*$A87+4*$A87+11),0)+IF(Analyse!$E$116="X",INDIRECT("'DATA - økonomi'!Y"&amp;4+15*$A87+4*$A87+12),0)+IF(Analyse!$E$117="X",INDIRECT("'DATA - økonomi'!Y"&amp;4+15*$A87+4*$A87+13),0)+IF(Analyse!$E$129="X",INDIRECT("'DATA - økonomi'!Y"&amp;4+15*$A87+4*$A87+14),0)</f>
        <v>0</v>
      </c>
      <c r="Z87" s="42">
        <f ca="1">IF(Analyse!$E$3="X",INDIRECT("'DATA - økonomi'!Z"&amp;4+15*$A87+4*$A87+0),0)+IF(Analyse!$E$4="X",INDIRECT("'DATA - økonomi'!Z"&amp;4+15*$A87+4*$A87+1),0)+IF(Analyse!$E$104="X",INDIRECT("'DATA - økonomi'!Z"&amp;4+15*$A87+4*$A87+2),0)+IF(Analyse!$E$105="X",INDIRECT("'DATA - økonomi'!Z"&amp;4+15*$A87+4*$A87+3),0)+IF(Analyse!$E$106="X",INDIRECT("'DATA - økonomi'!Z"&amp;4+15*$A87+4*$A87+4),0)+IF(Analyse!$E$107="X",INDIRECT("'DATA - økonomi'!Z"&amp;4+15*$A87+4*$A87+5),0)+IF(Analyse!$E$108="X",INDIRECT("'DATA - økonomi'!Z"&amp;4+15*$A87+4*$A87+6),0)+IF(Analyse!$E$109="X",INDIRECT("'DATA - økonomi'!Z"&amp;4+15*$A87+4*$A87+7),0)+IF(Analyse!$E$110="X",INDIRECT("'DATA - økonomi'!Z"&amp;4+15*$A87+4*$A87+8),0)+IF(Analyse!$E$111="X",INDIRECT("'DATA - økonomi'!Z"&amp;4+15*$A87+4*$A87+9),0)+IF(Analyse!$E$112="X",INDIRECT("'DATA - økonomi'!Z"&amp;4+15*$A87+4*$A87+10),0)+IF(Analyse!$E$115="X",INDIRECT("'DATA - økonomi'!Z"&amp;4+15*$A87+4*$A87+11),0)+IF(Analyse!$E$116="X",INDIRECT("'DATA - økonomi'!Z"&amp;4+15*$A87+4*$A87+12),0)+IF(Analyse!$E$117="X",INDIRECT("'DATA - økonomi'!Z"&amp;4+15*$A87+4*$A87+13),0)+IF(Analyse!$E$129="X",INDIRECT("'DATA - økonomi'!Z"&amp;4+15*$A87+4*$A87+14),0)</f>
        <v>0</v>
      </c>
      <c r="AA87" s="36"/>
      <c r="AB87" s="41" t="s">
        <v>95</v>
      </c>
      <c r="AC87" s="42">
        <f ca="1">IF(Analyse!$E$3="X",INDIRECT("'DATA - økonomi'!AC"&amp;4+15*$A87+4*$A87+0),0)+IF(Analyse!$E$4="X",INDIRECT("'DATA - økonomi'!AC"&amp;4+15*$A87+4*$A87+1),0)+IF(Analyse!$E$104="X",INDIRECT("'DATA - økonomi'!AC"&amp;4+15*$A87+4*$A87+2),0)+IF(Analyse!$E$105="X",INDIRECT("'DATA - økonomi'!AC"&amp;4+15*$A87+4*$A87+3),0)+IF(Analyse!$E$106="X",INDIRECT("'DATA - økonomi'!AC"&amp;4+15*$A87+4*$A87+4),0)+IF(Analyse!$E$107="X",INDIRECT("'DATA - økonomi'!AC"&amp;4+15*$A87+4*$A87+5),0)+IF(Analyse!$E$108="X",INDIRECT("'DATA - økonomi'!AC"&amp;4+15*$A87+4*$A87+6),0)+IF(Analyse!$E$109="X",INDIRECT("'DATA - økonomi'!AC"&amp;4+15*$A87+4*$A87+7),0)+IF(Analyse!$E$110="X",INDIRECT("'DATA - økonomi'!AC"&amp;4+15*$A87+4*$A87+8),0)+IF(Analyse!$E$111="X",INDIRECT("'DATA - økonomi'!AC"&amp;4+15*$A87+4*$A87+9),0)+IF(Analyse!$E$112="X",INDIRECT("'DATA - økonomi'!AC"&amp;4+15*$A87+4*$A87+10),0)+IF(Analyse!$E$115="X",INDIRECT("'DATA - økonomi'!AC"&amp;4+15*$A87+4*$A87+11),0)+IF(Analyse!$E$116="X",INDIRECT("'DATA - økonomi'!AC"&amp;4+15*$A87+4*$A87+12),0)+IF(Analyse!$E$117="X",INDIRECT("'DATA - økonomi'!AC"&amp;4+15*$A87+4*$A87+13),0)+IF(Analyse!$E$129="X",INDIRECT("'DATA - økonomi'!AC"&amp;4+15*$A87+4*$A87+14),0)</f>
        <v>0</v>
      </c>
      <c r="AD87" s="42">
        <f ca="1">IF(Analyse!$E$3="X",INDIRECT("'DATA - økonomi'!AD"&amp;4+15*$A87+4*$A87+0),0)+IF(Analyse!$E$4="X",INDIRECT("'DATA - økonomi'!AD"&amp;4+15*$A87+4*$A87+1),0)+IF(Analyse!$E$104="X",INDIRECT("'DATA - økonomi'!AD"&amp;4+15*$A87+4*$A87+2),0)+IF(Analyse!$E$105="X",INDIRECT("'DATA - økonomi'!AD"&amp;4+15*$A87+4*$A87+3),0)+IF(Analyse!$E$106="X",INDIRECT("'DATA - økonomi'!AD"&amp;4+15*$A87+4*$A87+4),0)+IF(Analyse!$E$107="X",INDIRECT("'DATA - økonomi'!AD"&amp;4+15*$A87+4*$A87+5),0)+IF(Analyse!$E$108="X",INDIRECT("'DATA - økonomi'!AD"&amp;4+15*$A87+4*$A87+6),0)+IF(Analyse!$E$109="X",INDIRECT("'DATA - økonomi'!AD"&amp;4+15*$A87+4*$A87+7),0)+IF(Analyse!$E$110="X",INDIRECT("'DATA - økonomi'!AD"&amp;4+15*$A87+4*$A87+8),0)+IF(Analyse!$E$111="X",INDIRECT("'DATA - økonomi'!AD"&amp;4+15*$A87+4*$A87+9),0)+IF(Analyse!$E$112="X",INDIRECT("'DATA - økonomi'!AD"&amp;4+15*$A87+4*$A87+10),0)+IF(Analyse!$E$115="X",INDIRECT("'DATA - økonomi'!AD"&amp;4+15*$A87+4*$A87+11),0)+IF(Analyse!$E$116="X",INDIRECT("'DATA - økonomi'!AD"&amp;4+15*$A87+4*$A87+12),0)+IF(Analyse!$E$117="X",INDIRECT("'DATA - økonomi'!AD"&amp;4+15*$A87+4*$A87+13),0)+IF(Analyse!$E$129="X",INDIRECT("'DATA - økonomi'!AD"&amp;4+15*$A87+4*$A87+14),0)</f>
        <v>0</v>
      </c>
      <c r="AE87" s="42">
        <f ca="1">IF(Analyse!$E$3="X",INDIRECT("'DATA - økonomi'!AE"&amp;4+15*$A87+4*$A87+0),0)+IF(Analyse!$E$4="X",INDIRECT("'DATA - økonomi'!AE"&amp;4+15*$A87+4*$A87+1),0)+IF(Analyse!$E$104="X",INDIRECT("'DATA - økonomi'!AE"&amp;4+15*$A87+4*$A87+2),0)+IF(Analyse!$E$105="X",INDIRECT("'DATA - økonomi'!AE"&amp;4+15*$A87+4*$A87+3),0)+IF(Analyse!$E$106="X",INDIRECT("'DATA - økonomi'!AE"&amp;4+15*$A87+4*$A87+4),0)+IF(Analyse!$E$107="X",INDIRECT("'DATA - økonomi'!AE"&amp;4+15*$A87+4*$A87+5),0)+IF(Analyse!$E$108="X",INDIRECT("'DATA - økonomi'!AE"&amp;4+15*$A87+4*$A87+6),0)+IF(Analyse!$E$109="X",INDIRECT("'DATA - økonomi'!AE"&amp;4+15*$A87+4*$A87+7),0)+IF(Analyse!$E$110="X",INDIRECT("'DATA - økonomi'!AE"&amp;4+15*$A87+4*$A87+8),0)+IF(Analyse!$E$111="X",INDIRECT("'DATA - økonomi'!AE"&amp;4+15*$A87+4*$A87+9),0)+IF(Analyse!$E$112="X",INDIRECT("'DATA - økonomi'!AE"&amp;4+15*$A87+4*$A87+10),0)+IF(Analyse!$E$115="X",INDIRECT("'DATA - økonomi'!AE"&amp;4+15*$A87+4*$A87+11),0)+IF(Analyse!$E$116="X",INDIRECT("'DATA - økonomi'!AE"&amp;4+15*$A87+4*$A87+12),0)+IF(Analyse!$E$117="X",INDIRECT("'DATA - økonomi'!AE"&amp;4+15*$A87+4*$A87+13),0)+IF(Analyse!$E$129="X",INDIRECT("'DATA - økonomi'!AE"&amp;4+15*$A87+4*$A87+14),0)</f>
        <v>0</v>
      </c>
      <c r="AF87" s="42">
        <f ca="1">IF(Analyse!$E$3="X",INDIRECT("'DATA - økonomi'!AF"&amp;4+15*$A87+4*$A87+0),0)+IF(Analyse!$E$4="X",INDIRECT("'DATA - økonomi'!AF"&amp;4+15*$A87+4*$A87+1),0)+IF(Analyse!$E$104="X",INDIRECT("'DATA - økonomi'!AF"&amp;4+15*$A87+4*$A87+2),0)+IF(Analyse!$E$105="X",INDIRECT("'DATA - økonomi'!AF"&amp;4+15*$A87+4*$A87+3),0)+IF(Analyse!$E$106="X",INDIRECT("'DATA - økonomi'!AF"&amp;4+15*$A87+4*$A87+4),0)+IF(Analyse!$E$107="X",INDIRECT("'DATA - økonomi'!AF"&amp;4+15*$A87+4*$A87+5),0)+IF(Analyse!$E$108="X",INDIRECT("'DATA - økonomi'!AF"&amp;4+15*$A87+4*$A87+6),0)+IF(Analyse!$E$109="X",INDIRECT("'DATA - økonomi'!AF"&amp;4+15*$A87+4*$A87+7),0)+IF(Analyse!$E$110="X",INDIRECT("'DATA - økonomi'!AF"&amp;4+15*$A87+4*$A87+8),0)+IF(Analyse!$E$111="X",INDIRECT("'DATA - økonomi'!AF"&amp;4+15*$A87+4*$A87+9),0)+IF(Analyse!$E$112="X",INDIRECT("'DATA - økonomi'!AF"&amp;4+15*$A87+4*$A87+10),0)+IF(Analyse!$E$115="X",INDIRECT("'DATA - økonomi'!AF"&amp;4+15*$A87+4*$A87+11),0)+IF(Analyse!$E$116="X",INDIRECT("'DATA - økonomi'!AF"&amp;4+15*$A87+4*$A87+12),0)+IF(Analyse!$E$117="X",INDIRECT("'DATA - økonomi'!AF"&amp;4+15*$A87+4*$A87+13),0)+IF(Analyse!$E$129="X",INDIRECT("'DATA - økonomi'!AF"&amp;4+15*$A87+4*$A87+14),0)</f>
        <v>0</v>
      </c>
      <c r="AG87" s="42">
        <f ca="1">IF(Analyse!$E$3="X",INDIRECT("'DATA - økonomi'!AG"&amp;4+15*$A87+4*$A87+0),0)+IF(Analyse!$E$4="X",INDIRECT("'DATA - økonomi'!AG"&amp;4+15*$A87+4*$A87+1),0)+IF(Analyse!$E$104="X",INDIRECT("'DATA - økonomi'!AG"&amp;4+15*$A87+4*$A87+2),0)+IF(Analyse!$E$105="X",INDIRECT("'DATA - økonomi'!AG"&amp;4+15*$A87+4*$A87+3),0)+IF(Analyse!$E$106="X",INDIRECT("'DATA - økonomi'!AG"&amp;4+15*$A87+4*$A87+4),0)+IF(Analyse!$E$107="X",INDIRECT("'DATA - økonomi'!AG"&amp;4+15*$A87+4*$A87+5),0)+IF(Analyse!$E$108="X",INDIRECT("'DATA - økonomi'!AG"&amp;4+15*$A87+4*$A87+6),0)+IF(Analyse!$E$109="X",INDIRECT("'DATA - økonomi'!AG"&amp;4+15*$A87+4*$A87+7),0)+IF(Analyse!$E$110="X",INDIRECT("'DATA - økonomi'!AG"&amp;4+15*$A87+4*$A87+8),0)+IF(Analyse!$E$111="X",INDIRECT("'DATA - økonomi'!AG"&amp;4+15*$A87+4*$A87+9),0)+IF(Analyse!$E$112="X",INDIRECT("'DATA - økonomi'!AG"&amp;4+15*$A87+4*$A87+10),0)+IF(Analyse!$E$115="X",INDIRECT("'DATA - økonomi'!AG"&amp;4+15*$A87+4*$A87+11),0)+IF(Analyse!$E$116="X",INDIRECT("'DATA - økonomi'!AG"&amp;4+15*$A87+4*$A87+12),0)+IF(Analyse!$E$117="X",INDIRECT("'DATA - økonomi'!AG"&amp;4+15*$A87+4*$A87+13),0)+IF(Analyse!$E$129="X",INDIRECT("'DATA - økonomi'!AG"&amp;4+15*$A87+4*$A87+14),0)</f>
        <v>0</v>
      </c>
      <c r="AH87" s="42">
        <f ca="1">IF(Analyse!$E$3="X",INDIRECT("'DATA - økonomi'!AH"&amp;4+15*$A87+4*$A87+0),0)+IF(Analyse!$E$4="X",INDIRECT("'DATA - økonomi'!AH"&amp;4+15*$A87+4*$A87+1),0)+IF(Analyse!$E$104="X",INDIRECT("'DATA - økonomi'!AH"&amp;4+15*$A87+4*$A87+2),0)+IF(Analyse!$E$105="X",INDIRECT("'DATA - økonomi'!AH"&amp;4+15*$A87+4*$A87+3),0)+IF(Analyse!$E$106="X",INDIRECT("'DATA - økonomi'!AH"&amp;4+15*$A87+4*$A87+4),0)+IF(Analyse!$E$107="X",INDIRECT("'DATA - økonomi'!AH"&amp;4+15*$A87+4*$A87+5),0)+IF(Analyse!$E$108="X",INDIRECT("'DATA - økonomi'!AH"&amp;4+15*$A87+4*$A87+6),0)+IF(Analyse!$E$109="X",INDIRECT("'DATA - økonomi'!AH"&amp;4+15*$A87+4*$A87+7),0)+IF(Analyse!$E$110="X",INDIRECT("'DATA - økonomi'!AH"&amp;4+15*$A87+4*$A87+8),0)+IF(Analyse!$E$111="X",INDIRECT("'DATA - økonomi'!AH"&amp;4+15*$A87+4*$A87+9),0)+IF(Analyse!$E$112="X",INDIRECT("'DATA - økonomi'!AH"&amp;4+15*$A87+4*$A87+10),0)+IF(Analyse!$E$115="X",INDIRECT("'DATA - økonomi'!AH"&amp;4+15*$A87+4*$A87+11),0)+IF(Analyse!$E$116="X",INDIRECT("'DATA - økonomi'!AH"&amp;4+15*$A87+4*$A87+12),0)+IF(Analyse!$E$117="X",INDIRECT("'DATA - økonomi'!AH"&amp;4+15*$A87+4*$A87+13),0)+IF(Analyse!$E$129="X",INDIRECT("'DATA - økonomi'!AH"&amp;4+15*$A87+4*$A87+14),0)</f>
        <v>0</v>
      </c>
      <c r="AI87" s="42">
        <f ca="1">IF(Analyse!$E$3="X",INDIRECT("'DATA - økonomi'!AI"&amp;4+15*$A87+4*$A87+0),0)+IF(Analyse!$E$4="X",INDIRECT("'DATA - økonomi'!AI"&amp;4+15*$A87+4*$A87+1),0)+IF(Analyse!$E$104="X",INDIRECT("'DATA - økonomi'!AI"&amp;4+15*$A87+4*$A87+2),0)+IF(Analyse!$E$105="X",INDIRECT("'DATA - økonomi'!AI"&amp;4+15*$A87+4*$A87+3),0)+IF(Analyse!$E$106="X",INDIRECT("'DATA - økonomi'!AI"&amp;4+15*$A87+4*$A87+4),0)+IF(Analyse!$E$107="X",INDIRECT("'DATA - økonomi'!AI"&amp;4+15*$A87+4*$A87+5),0)+IF(Analyse!$E$108="X",INDIRECT("'DATA - økonomi'!AI"&amp;4+15*$A87+4*$A87+6),0)+IF(Analyse!$E$109="X",INDIRECT("'DATA - økonomi'!AI"&amp;4+15*$A87+4*$A87+7),0)+IF(Analyse!$E$110="X",INDIRECT("'DATA - økonomi'!AI"&amp;4+15*$A87+4*$A87+8),0)+IF(Analyse!$E$111="X",INDIRECT("'DATA - økonomi'!AI"&amp;4+15*$A87+4*$A87+9),0)+IF(Analyse!$E$112="X",INDIRECT("'DATA - økonomi'!AI"&amp;4+15*$A87+4*$A87+10),0)+IF(Analyse!$E$115="X",INDIRECT("'DATA - økonomi'!AI"&amp;4+15*$A87+4*$A87+11),0)+IF(Analyse!$E$116="X",INDIRECT("'DATA - økonomi'!AI"&amp;4+15*$A87+4*$A87+12),0)+IF(Analyse!$E$117="X",INDIRECT("'DATA - økonomi'!AI"&amp;4+15*$A87+4*$A87+13),0)+IF(Analyse!$E$129="X",INDIRECT("'DATA - økonomi'!AI"&amp;4+15*$A87+4*$A87+14),0)</f>
        <v>0</v>
      </c>
      <c r="AJ87" s="42">
        <f ca="1">IF(Analyse!$E$3="X",INDIRECT("'DATA - økonomi'!AJ"&amp;4+15*$A87+4*$A87+0),0)+IF(Analyse!$E$4="X",INDIRECT("'DATA - økonomi'!AJ"&amp;4+15*$A87+4*$A87+1),0)+IF(Analyse!$E$104="X",INDIRECT("'DATA - økonomi'!AJ"&amp;4+15*$A87+4*$A87+2),0)+IF(Analyse!$E$105="X",INDIRECT("'DATA - økonomi'!AJ"&amp;4+15*$A87+4*$A87+3),0)+IF(Analyse!$E$106="X",INDIRECT("'DATA - økonomi'!AJ"&amp;4+15*$A87+4*$A87+4),0)+IF(Analyse!$E$107="X",INDIRECT("'DATA - økonomi'!AJ"&amp;4+15*$A87+4*$A87+5),0)+IF(Analyse!$E$108="X",INDIRECT("'DATA - økonomi'!AJ"&amp;4+15*$A87+4*$A87+6),0)+IF(Analyse!$E$109="X",INDIRECT("'DATA - økonomi'!AJ"&amp;4+15*$A87+4*$A87+7),0)+IF(Analyse!$E$110="X",INDIRECT("'DATA - økonomi'!AJ"&amp;4+15*$A87+4*$A87+8),0)+IF(Analyse!$E$111="X",INDIRECT("'DATA - økonomi'!AJ"&amp;4+15*$A87+4*$A87+9),0)+IF(Analyse!$E$112="X",INDIRECT("'DATA - økonomi'!AJ"&amp;4+15*$A87+4*$A87+10),0)+IF(Analyse!$E$115="X",INDIRECT("'DATA - økonomi'!AJ"&amp;4+15*$A87+4*$A87+11),0)+IF(Analyse!$E$116="X",INDIRECT("'DATA - økonomi'!AJ"&amp;4+15*$A87+4*$A87+12),0)+IF(Analyse!$E$117="X",INDIRECT("'DATA - økonomi'!AJ"&amp;4+15*$A87+4*$A87+13),0)+IF(Analyse!$E$129="X",INDIRECT("'DATA - økonomi'!AJ"&amp;4+15*$A87+4*$A87+14),0)</f>
        <v>0</v>
      </c>
      <c r="AK87" s="42">
        <f ca="1">IF(Analyse!$E$3="X",INDIRECT("'DATA - økonomi'!AK"&amp;4+15*$A87+4*$A87+0),0)+IF(Analyse!$E$4="X",INDIRECT("'DATA - økonomi'!AK"&amp;4+15*$A87+4*$A87+1),0)+IF(Analyse!$E$104="X",INDIRECT("'DATA - økonomi'!AK"&amp;4+15*$A87+4*$A87+2),0)+IF(Analyse!$E$105="X",INDIRECT("'DATA - økonomi'!AK"&amp;4+15*$A87+4*$A87+3),0)+IF(Analyse!$E$106="X",INDIRECT("'DATA - økonomi'!AK"&amp;4+15*$A87+4*$A87+4),0)+IF(Analyse!$E$107="X",INDIRECT("'DATA - økonomi'!AK"&amp;4+15*$A87+4*$A87+5),0)+IF(Analyse!$E$108="X",INDIRECT("'DATA - økonomi'!AK"&amp;4+15*$A87+4*$A87+6),0)+IF(Analyse!$E$109="X",INDIRECT("'DATA - økonomi'!AK"&amp;4+15*$A87+4*$A87+7),0)+IF(Analyse!$E$110="X",INDIRECT("'DATA - økonomi'!AK"&amp;4+15*$A87+4*$A87+8),0)+IF(Analyse!$E$111="X",INDIRECT("'DATA - økonomi'!AK"&amp;4+15*$A87+4*$A87+9),0)+IF(Analyse!$E$112="X",INDIRECT("'DATA - økonomi'!AK"&amp;4+15*$A87+4*$A87+10),0)+IF(Analyse!$E$115="X",INDIRECT("'DATA - økonomi'!AK"&amp;4+15*$A87+4*$A87+11),0)+IF(Analyse!$E$116="X",INDIRECT("'DATA - økonomi'!AK"&amp;4+15*$A87+4*$A87+12),0)+IF(Analyse!$E$117="X",INDIRECT("'DATA - økonomi'!AK"&amp;4+15*$A87+4*$A87+13),0)+IF(Analyse!$E$129="X",INDIRECT("'DATA - økonomi'!AK"&amp;4+15*$A87+4*$A87+14),0)</f>
        <v>0</v>
      </c>
      <c r="AL87" s="42">
        <f ca="1">IF(Analyse!$E$3="X",INDIRECT("'DATA - økonomi'!AL"&amp;4+15*$A87+4*$A87+0),0)+IF(Analyse!$E$4="X",INDIRECT("'DATA - økonomi'!AL"&amp;4+15*$A87+4*$A87+1),0)+IF(Analyse!$E$104="X",INDIRECT("'DATA - økonomi'!AL"&amp;4+15*$A87+4*$A87+2),0)+IF(Analyse!$E$105="X",INDIRECT("'DATA - økonomi'!AL"&amp;4+15*$A87+4*$A87+3),0)+IF(Analyse!$E$106="X",INDIRECT("'DATA - økonomi'!AL"&amp;4+15*$A87+4*$A87+4),0)+IF(Analyse!$E$107="X",INDIRECT("'DATA - økonomi'!AL"&amp;4+15*$A87+4*$A87+5),0)+IF(Analyse!$E$108="X",INDIRECT("'DATA - økonomi'!AL"&amp;4+15*$A87+4*$A87+6),0)+IF(Analyse!$E$109="X",INDIRECT("'DATA - økonomi'!AL"&amp;4+15*$A87+4*$A87+7),0)+IF(Analyse!$E$110="X",INDIRECT("'DATA - økonomi'!AL"&amp;4+15*$A87+4*$A87+8),0)+IF(Analyse!$E$111="X",INDIRECT("'DATA - økonomi'!AL"&amp;4+15*$A87+4*$A87+9),0)+IF(Analyse!$E$112="X",INDIRECT("'DATA - økonomi'!AL"&amp;4+15*$A87+4*$A87+10),0)+IF(Analyse!$E$115="X",INDIRECT("'DATA - økonomi'!AL"&amp;4+15*$A87+4*$A87+11),0)+IF(Analyse!$E$116="X",INDIRECT("'DATA - økonomi'!AL"&amp;4+15*$A87+4*$A87+12),0)+IF(Analyse!$E$117="X",INDIRECT("'DATA - økonomi'!AL"&amp;4+15*$A87+4*$A87+13),0)+IF(Analyse!$E$129="X",INDIRECT("'DATA - økonomi'!AL"&amp;4+15*$A87+4*$A87+14),0)</f>
        <v>0</v>
      </c>
      <c r="AM87" s="36"/>
      <c r="AN87" s="41" t="s">
        <v>95</v>
      </c>
      <c r="AO87" s="42">
        <f t="shared" ca="1" si="20"/>
        <v>25303.976000000002</v>
      </c>
      <c r="AP87" s="42">
        <f t="shared" ca="1" si="21"/>
        <v>24906.243000000002</v>
      </c>
      <c r="AQ87" s="42">
        <f t="shared" ca="1" si="22"/>
        <v>25303.976000000002</v>
      </c>
      <c r="AR87" s="42">
        <f t="shared" ca="1" si="23"/>
        <v>24906.243000000002</v>
      </c>
      <c r="AS87" s="42">
        <f t="shared" ca="1" si="24"/>
        <v>24699.636000000002</v>
      </c>
      <c r="AT87" s="42">
        <f t="shared" ca="1" si="25"/>
        <v>24714.51</v>
      </c>
      <c r="AU87" s="42">
        <f t="shared" ca="1" si="26"/>
        <v>24666.327000000001</v>
      </c>
      <c r="AV87" s="42">
        <f t="shared" ca="1" si="27"/>
        <v>24886.248000000003</v>
      </c>
      <c r="AW87" s="42">
        <f t="shared" ca="1" si="28"/>
        <v>24976.511999999999</v>
      </c>
      <c r="AX87" s="42">
        <f t="shared" ca="1" si="29"/>
        <v>24960.922000000002</v>
      </c>
      <c r="AY87" s="36"/>
    </row>
    <row r="88" spans="1:51" x14ac:dyDescent="0.25">
      <c r="A88" s="38">
        <v>84</v>
      </c>
      <c r="B88" s="41" t="s">
        <v>96</v>
      </c>
      <c r="C88" s="42">
        <f ca="1">IF(Analyse!$E$3="X",INDIRECT("'DATA - økonomi'!C"&amp;4+15*$A88+4*$A88+0),0)+IF(Analyse!$E$4="X",INDIRECT("'DATA - økonomi'!C"&amp;4+15*$A88+4*$A88+1),0)+IF(Analyse!$E$104="X",INDIRECT("'DATA - økonomi'!C"&amp;4+15*$A88+4*$A88+2),0)+IF(Analyse!$E$105="X",INDIRECT("'DATA - økonomi'!C"&amp;4+15*$A88+4*$A88+3),0)+IF(Analyse!$E$106="X",INDIRECT("'DATA - økonomi'!C"&amp;4+15*$A88+4*$A88+4),0)+IF(Analyse!$E$107="X",INDIRECT("'DATA - økonomi'!C"&amp;4+15*$A88+4*$A88+5),0)+IF(Analyse!$E$108="X",INDIRECT("'DATA - økonomi'!C"&amp;4+15*$A88+4*$A88+6),0)+IF(Analyse!$E$109="X",INDIRECT("'DATA - økonomi'!C"&amp;4+15*$A88+4*$A88+7),0)+IF(Analyse!$E$110="X",INDIRECT("'DATA - økonomi'!C"&amp;4+15*$A88+4*$A88+8),0)+IF(Analyse!$E$111="X",INDIRECT("'DATA - økonomi'!C"&amp;4+15*$A88+4*$A88+9),0)+IF(Analyse!$E$112="X",INDIRECT("'DATA - økonomi'!C"&amp;4+15*$A88+4*$A88+10),0)+IF(Analyse!$E$115="X",INDIRECT("'DATA - økonomi'!C"&amp;4+15*$A88+4*$A88+11),0)+IF(Analyse!$E$116="X",INDIRECT("'DATA - økonomi'!C"&amp;4+15*$A88+4*$A88+12),0)+IF(Analyse!$E$117="X",INDIRECT("'DATA - økonomi'!C"&amp;4+15*$A88+4*$A88+13),0)+IF(Analyse!$E$129="X",INDIRECT("'DATA - økonomi'!C"&amp;4+15*$A88+4*$A88+14),0)</f>
        <v>0</v>
      </c>
      <c r="D88" s="42">
        <f ca="1">IF(Analyse!$E$3="X",INDIRECT("'DATA - økonomi'!D"&amp;4+15*$A88+4*$A88+0),0)+IF(Analyse!$E$4="X",INDIRECT("'DATA - økonomi'!D"&amp;4+15*$A88+4*$A88+1),0)+IF(Analyse!$E$104="X",INDIRECT("'DATA - økonomi'!D"&amp;4+15*$A88+4*$A88+2),0)+IF(Analyse!$E$105="X",INDIRECT("'DATA - økonomi'!D"&amp;4+15*$A88+4*$A88+3),0)+IF(Analyse!$E$106="X",INDIRECT("'DATA - økonomi'!D"&amp;4+15*$A88+4*$A88+4),0)+IF(Analyse!$E$107="X",INDIRECT("'DATA - økonomi'!D"&amp;4+15*$A88+4*$A88+5),0)+IF(Analyse!$E$108="X",INDIRECT("'DATA - økonomi'!D"&amp;4+15*$A88+4*$A88+6),0)+IF(Analyse!$E$109="X",INDIRECT("'DATA - økonomi'!D"&amp;4+15*$A88+4*$A88+7),0)+IF(Analyse!$E$110="X",INDIRECT("'DATA - økonomi'!D"&amp;4+15*$A88+4*$A88+8),0)+IF(Analyse!$E$111="X",INDIRECT("'DATA - økonomi'!D"&amp;4+15*$A88+4*$A88+9),0)+IF(Analyse!$E$112="X",INDIRECT("'DATA - økonomi'!D"&amp;4+15*$A88+4*$A88+10),0)+IF(Analyse!$E$115="X",INDIRECT("'DATA - økonomi'!D"&amp;4+15*$A88+4*$A88+11),0)+IF(Analyse!$E$116="X",INDIRECT("'DATA - økonomi'!D"&amp;4+15*$A88+4*$A88+12),0)+IF(Analyse!$E$117="X",INDIRECT("'DATA - økonomi'!D"&amp;4+15*$A88+4*$A88+13),0)+IF(Analyse!$E$129="X",INDIRECT("'DATA - økonomi'!D"&amp;4+15*$A88+4*$A88+14),0)</f>
        <v>0</v>
      </c>
      <c r="E88" s="42">
        <f ca="1">IF(Analyse!$E$3="X",INDIRECT("'DATA - økonomi'!E"&amp;4+15*$A88+4*$A88+0),0)+IF(Analyse!$E$4="X",INDIRECT("'DATA - økonomi'!E"&amp;4+15*$A88+4*$A88+1),0)+IF(Analyse!$E$104="X",INDIRECT("'DATA - økonomi'!E"&amp;4+15*$A88+4*$A88+2),0)+IF(Analyse!$E$105="X",INDIRECT("'DATA - økonomi'!E"&amp;4+15*$A88+4*$A88+3),0)+IF(Analyse!$E$106="X",INDIRECT("'DATA - økonomi'!E"&amp;4+15*$A88+4*$A88+4),0)+IF(Analyse!$E$107="X",INDIRECT("'DATA - økonomi'!E"&amp;4+15*$A88+4*$A88+5),0)+IF(Analyse!$E$108="X",INDIRECT("'DATA - økonomi'!E"&amp;4+15*$A88+4*$A88+6),0)+IF(Analyse!$E$109="X",INDIRECT("'DATA - økonomi'!E"&amp;4+15*$A88+4*$A88+7),0)+IF(Analyse!$E$110="X",INDIRECT("'DATA - økonomi'!E"&amp;4+15*$A88+4*$A88+8),0)+IF(Analyse!$E$111="X",INDIRECT("'DATA - økonomi'!E"&amp;4+15*$A88+4*$A88+9),0)+IF(Analyse!$E$112="X",INDIRECT("'DATA - økonomi'!E"&amp;4+15*$A88+4*$A88+10),0)+IF(Analyse!$E$115="X",INDIRECT("'DATA - økonomi'!E"&amp;4+15*$A88+4*$A88+11),0)+IF(Analyse!$E$116="X",INDIRECT("'DATA - økonomi'!E"&amp;4+15*$A88+4*$A88+12),0)+IF(Analyse!$E$117="X",INDIRECT("'DATA - økonomi'!E"&amp;4+15*$A88+4*$A88+13),0)+IF(Analyse!$E$129="X",INDIRECT("'DATA - økonomi'!E"&amp;4+15*$A88+4*$A88+14),0)</f>
        <v>0</v>
      </c>
      <c r="F88" s="42">
        <f ca="1">IF(Analyse!$E$3="X",INDIRECT("'DATA - økonomi'!F"&amp;4+15*$A88+4*$A88+0),0)+IF(Analyse!$E$4="X",INDIRECT("'DATA - økonomi'!F"&amp;4+15*$A88+4*$A88+1),0)+IF(Analyse!$E$104="X",INDIRECT("'DATA - økonomi'!F"&amp;4+15*$A88+4*$A88+2),0)+IF(Analyse!$E$105="X",INDIRECT("'DATA - økonomi'!F"&amp;4+15*$A88+4*$A88+3),0)+IF(Analyse!$E$106="X",INDIRECT("'DATA - økonomi'!F"&amp;4+15*$A88+4*$A88+4),0)+IF(Analyse!$E$107="X",INDIRECT("'DATA - økonomi'!F"&amp;4+15*$A88+4*$A88+5),0)+IF(Analyse!$E$108="X",INDIRECT("'DATA - økonomi'!F"&amp;4+15*$A88+4*$A88+6),0)+IF(Analyse!$E$109="X",INDIRECT("'DATA - økonomi'!F"&amp;4+15*$A88+4*$A88+7),0)+IF(Analyse!$E$110="X",INDIRECT("'DATA - økonomi'!F"&amp;4+15*$A88+4*$A88+8),0)+IF(Analyse!$E$111="X",INDIRECT("'DATA - økonomi'!F"&amp;4+15*$A88+4*$A88+9),0)+IF(Analyse!$E$112="X",INDIRECT("'DATA - økonomi'!F"&amp;4+15*$A88+4*$A88+10),0)+IF(Analyse!$E$115="X",INDIRECT("'DATA - økonomi'!F"&amp;4+15*$A88+4*$A88+11),0)+IF(Analyse!$E$116="X",INDIRECT("'DATA - økonomi'!F"&amp;4+15*$A88+4*$A88+12),0)+IF(Analyse!$E$117="X",INDIRECT("'DATA - økonomi'!F"&amp;4+15*$A88+4*$A88+13),0)+IF(Analyse!$E$129="X",INDIRECT("'DATA - økonomi'!F"&amp;4+15*$A88+4*$A88+14),0)</f>
        <v>0</v>
      </c>
      <c r="G88" s="42">
        <f ca="1">IF(Analyse!$E$3="X",INDIRECT("'DATA - økonomi'!G"&amp;4+15*$A88+4*$A88+0),0)+IF(Analyse!$E$4="X",INDIRECT("'DATA - økonomi'!G"&amp;4+15*$A88+4*$A88+1),0)+IF(Analyse!$E$104="X",INDIRECT("'DATA - økonomi'!G"&amp;4+15*$A88+4*$A88+2),0)+IF(Analyse!$E$105="X",INDIRECT("'DATA - økonomi'!G"&amp;4+15*$A88+4*$A88+3),0)+IF(Analyse!$E$106="X",INDIRECT("'DATA - økonomi'!G"&amp;4+15*$A88+4*$A88+4),0)+IF(Analyse!$E$107="X",INDIRECT("'DATA - økonomi'!G"&amp;4+15*$A88+4*$A88+5),0)+IF(Analyse!$E$108="X",INDIRECT("'DATA - økonomi'!G"&amp;4+15*$A88+4*$A88+6),0)+IF(Analyse!$E$109="X",INDIRECT("'DATA - økonomi'!G"&amp;4+15*$A88+4*$A88+7),0)+IF(Analyse!$E$110="X",INDIRECT("'DATA - økonomi'!G"&amp;4+15*$A88+4*$A88+8),0)+IF(Analyse!$E$111="X",INDIRECT("'DATA - økonomi'!G"&amp;4+15*$A88+4*$A88+9),0)+IF(Analyse!$E$112="X",INDIRECT("'DATA - økonomi'!G"&amp;4+15*$A88+4*$A88+10),0)+IF(Analyse!$E$115="X",INDIRECT("'DATA - økonomi'!G"&amp;4+15*$A88+4*$A88+11),0)+IF(Analyse!$E$116="X",INDIRECT("'DATA - økonomi'!G"&amp;4+15*$A88+4*$A88+12),0)+IF(Analyse!$E$117="X",INDIRECT("'DATA - økonomi'!G"&amp;4+15*$A88+4*$A88+13),0)+IF(Analyse!$E$129="X",INDIRECT("'DATA - økonomi'!G"&amp;4+15*$A88+4*$A88+14),0)</f>
        <v>0</v>
      </c>
      <c r="H88" s="42">
        <f ca="1">IF(Analyse!$E$3="X",INDIRECT("'DATA - økonomi'!H"&amp;4+15*$A88+4*$A88+0),0)+IF(Analyse!$E$4="X",INDIRECT("'DATA - økonomi'!H"&amp;4+15*$A88+4*$A88+1),0)+IF(Analyse!$E$104="X",INDIRECT("'DATA - økonomi'!H"&amp;4+15*$A88+4*$A88+2),0)+IF(Analyse!$E$105="X",INDIRECT("'DATA - økonomi'!H"&amp;4+15*$A88+4*$A88+3),0)+IF(Analyse!$E$106="X",INDIRECT("'DATA - økonomi'!H"&amp;4+15*$A88+4*$A88+4),0)+IF(Analyse!$E$107="X",INDIRECT("'DATA - økonomi'!H"&amp;4+15*$A88+4*$A88+5),0)+IF(Analyse!$E$108="X",INDIRECT("'DATA - økonomi'!H"&amp;4+15*$A88+4*$A88+6),0)+IF(Analyse!$E$109="X",INDIRECT("'DATA - økonomi'!H"&amp;4+15*$A88+4*$A88+7),0)+IF(Analyse!$E$110="X",INDIRECT("'DATA - økonomi'!H"&amp;4+15*$A88+4*$A88+8),0)+IF(Analyse!$E$111="X",INDIRECT("'DATA - økonomi'!H"&amp;4+15*$A88+4*$A88+9),0)+IF(Analyse!$E$112="X",INDIRECT("'DATA - økonomi'!H"&amp;4+15*$A88+4*$A88+10),0)+IF(Analyse!$E$115="X",INDIRECT("'DATA - økonomi'!H"&amp;4+15*$A88+4*$A88+11),0)+IF(Analyse!$E$116="X",INDIRECT("'DATA - økonomi'!H"&amp;4+15*$A88+4*$A88+12),0)+IF(Analyse!$E$117="X",INDIRECT("'DATA - økonomi'!H"&amp;4+15*$A88+4*$A88+13),0)+IF(Analyse!$E$129="X",INDIRECT("'DATA - økonomi'!H"&amp;4+15*$A88+4*$A88+14),0)</f>
        <v>0</v>
      </c>
      <c r="I88" s="42">
        <f ca="1">IF(Analyse!$E$3="X",INDIRECT("'DATA - økonomi'!I"&amp;4+15*$A88+4*$A88+0),0)+IF(Analyse!$E$4="X",INDIRECT("'DATA - økonomi'!I"&amp;4+15*$A88+4*$A88+1),0)+IF(Analyse!$E$104="X",INDIRECT("'DATA - økonomi'!I"&amp;4+15*$A88+4*$A88+2),0)+IF(Analyse!$E$105="X",INDIRECT("'DATA - økonomi'!I"&amp;4+15*$A88+4*$A88+3),0)+IF(Analyse!$E$106="X",INDIRECT("'DATA - økonomi'!I"&amp;4+15*$A88+4*$A88+4),0)+IF(Analyse!$E$107="X",INDIRECT("'DATA - økonomi'!I"&amp;4+15*$A88+4*$A88+5),0)+IF(Analyse!$E$108="X",INDIRECT("'DATA - økonomi'!I"&amp;4+15*$A88+4*$A88+6),0)+IF(Analyse!$E$109="X",INDIRECT("'DATA - økonomi'!I"&amp;4+15*$A88+4*$A88+7),0)+IF(Analyse!$E$110="X",INDIRECT("'DATA - økonomi'!I"&amp;4+15*$A88+4*$A88+8),0)+IF(Analyse!$E$111="X",INDIRECT("'DATA - økonomi'!I"&amp;4+15*$A88+4*$A88+9),0)+IF(Analyse!$E$112="X",INDIRECT("'DATA - økonomi'!I"&amp;4+15*$A88+4*$A88+10),0)+IF(Analyse!$E$115="X",INDIRECT("'DATA - økonomi'!I"&amp;4+15*$A88+4*$A88+11),0)+IF(Analyse!$E$116="X",INDIRECT("'DATA - økonomi'!I"&amp;4+15*$A88+4*$A88+12),0)+IF(Analyse!$E$117="X",INDIRECT("'DATA - økonomi'!I"&amp;4+15*$A88+4*$A88+13),0)+IF(Analyse!$E$129="X",INDIRECT("'DATA - økonomi'!I"&amp;4+15*$A88+4*$A88+14),0)</f>
        <v>0</v>
      </c>
      <c r="J88" s="42">
        <f ca="1">IF(Analyse!$E$3="X",INDIRECT("'DATA - økonomi'!J"&amp;4+15*$A88+4*$A88+0),0)+IF(Analyse!$E$4="X",INDIRECT("'DATA - økonomi'!J"&amp;4+15*$A88+4*$A88+1),0)+IF(Analyse!$E$104="X",INDIRECT("'DATA - økonomi'!J"&amp;4+15*$A88+4*$A88+2),0)+IF(Analyse!$E$105="X",INDIRECT("'DATA - økonomi'!J"&amp;4+15*$A88+4*$A88+3),0)+IF(Analyse!$E$106="X",INDIRECT("'DATA - økonomi'!J"&amp;4+15*$A88+4*$A88+4),0)+IF(Analyse!$E$107="X",INDIRECT("'DATA - økonomi'!J"&amp;4+15*$A88+4*$A88+5),0)+IF(Analyse!$E$108="X",INDIRECT("'DATA - økonomi'!J"&amp;4+15*$A88+4*$A88+6),0)+IF(Analyse!$E$109="X",INDIRECT("'DATA - økonomi'!J"&amp;4+15*$A88+4*$A88+7),0)+IF(Analyse!$E$110="X",INDIRECT("'DATA - økonomi'!J"&amp;4+15*$A88+4*$A88+8),0)+IF(Analyse!$E$111="X",INDIRECT("'DATA - økonomi'!J"&amp;4+15*$A88+4*$A88+9),0)+IF(Analyse!$E$112="X",INDIRECT("'DATA - økonomi'!J"&amp;4+15*$A88+4*$A88+10),0)+IF(Analyse!$E$115="X",INDIRECT("'DATA - økonomi'!J"&amp;4+15*$A88+4*$A88+11),0)+IF(Analyse!$E$116="X",INDIRECT("'DATA - økonomi'!J"&amp;4+15*$A88+4*$A88+12),0)+IF(Analyse!$E$117="X",INDIRECT("'DATA - økonomi'!J"&amp;4+15*$A88+4*$A88+13),0)+IF(Analyse!$E$129="X",INDIRECT("'DATA - økonomi'!J"&amp;4+15*$A88+4*$A88+14),0)</f>
        <v>0</v>
      </c>
      <c r="K88" s="42">
        <f ca="1">IF(Analyse!$E$3="X",INDIRECT("'DATA - økonomi'!K"&amp;4+15*$A88+4*$A88+0),0)+IF(Analyse!$E$4="X",INDIRECT("'DATA - økonomi'!K"&amp;4+15*$A88+4*$A88+1),0)+IF(Analyse!$E$104="X",INDIRECT("'DATA - økonomi'!K"&amp;4+15*$A88+4*$A88+2),0)+IF(Analyse!$E$105="X",INDIRECT("'DATA - økonomi'!K"&amp;4+15*$A88+4*$A88+3),0)+IF(Analyse!$E$106="X",INDIRECT("'DATA - økonomi'!K"&amp;4+15*$A88+4*$A88+4),0)+IF(Analyse!$E$107="X",INDIRECT("'DATA - økonomi'!K"&amp;4+15*$A88+4*$A88+5),0)+IF(Analyse!$E$108="X",INDIRECT("'DATA - økonomi'!K"&amp;4+15*$A88+4*$A88+6),0)+IF(Analyse!$E$109="X",INDIRECT("'DATA - økonomi'!K"&amp;4+15*$A88+4*$A88+7),0)+IF(Analyse!$E$110="X",INDIRECT("'DATA - økonomi'!K"&amp;4+15*$A88+4*$A88+8),0)+IF(Analyse!$E$111="X",INDIRECT("'DATA - økonomi'!K"&amp;4+15*$A88+4*$A88+9),0)+IF(Analyse!$E$112="X",INDIRECT("'DATA - økonomi'!K"&amp;4+15*$A88+4*$A88+10),0)+IF(Analyse!$E$115="X",INDIRECT("'DATA - økonomi'!K"&amp;4+15*$A88+4*$A88+11),0)+IF(Analyse!$E$116="X",INDIRECT("'DATA - økonomi'!K"&amp;4+15*$A88+4*$A88+12),0)+IF(Analyse!$E$117="X",INDIRECT("'DATA - økonomi'!K"&amp;4+15*$A88+4*$A88+13),0)+IF(Analyse!$E$129="X",INDIRECT("'DATA - økonomi'!K"&amp;4+15*$A88+4*$A88+14),0)</f>
        <v>0</v>
      </c>
      <c r="L88" s="42">
        <f ca="1">IF(Analyse!$E$3="X",INDIRECT("'DATA - økonomi'!L"&amp;4+15*$A88+4*$A88+0),0)+IF(Analyse!$E$4="X",INDIRECT("'DATA - økonomi'!L"&amp;4+15*$A88+4*$A88+1),0)+IF(Analyse!$E$104="X",INDIRECT("'DATA - økonomi'!L"&amp;4+15*$A88+4*$A88+2),0)+IF(Analyse!$E$105="X",INDIRECT("'DATA - økonomi'!L"&amp;4+15*$A88+4*$A88+3),0)+IF(Analyse!$E$106="X",INDIRECT("'DATA - økonomi'!L"&amp;4+15*$A88+4*$A88+4),0)+IF(Analyse!$E$107="X",INDIRECT("'DATA - økonomi'!L"&amp;4+15*$A88+4*$A88+5),0)+IF(Analyse!$E$108="X",INDIRECT("'DATA - økonomi'!L"&amp;4+15*$A88+4*$A88+6),0)+IF(Analyse!$E$109="X",INDIRECT("'DATA - økonomi'!L"&amp;4+15*$A88+4*$A88+7),0)+IF(Analyse!$E$110="X",INDIRECT("'DATA - økonomi'!L"&amp;4+15*$A88+4*$A88+8),0)+IF(Analyse!$E$111="X",INDIRECT("'DATA - økonomi'!L"&amp;4+15*$A88+4*$A88+9),0)+IF(Analyse!$E$112="X",INDIRECT("'DATA - økonomi'!L"&amp;4+15*$A88+4*$A88+10),0)+IF(Analyse!$E$115="X",INDIRECT("'DATA - økonomi'!L"&amp;4+15*$A88+4*$A88+11),0)+IF(Analyse!$E$116="X",INDIRECT("'DATA - økonomi'!L"&amp;4+15*$A88+4*$A88+12),0)+IF(Analyse!$E$117="X",INDIRECT("'DATA - økonomi'!L"&amp;4+15*$A88+4*$A88+13),0)+IF(Analyse!$E$129="X",INDIRECT("'DATA - økonomi'!L"&amp;4+15*$A88+4*$A88+14),0)</f>
        <v>0</v>
      </c>
      <c r="M88" s="42">
        <f ca="1">IF(Analyse!$E$3="X",INDIRECT("'DATA - økonomi'!M"&amp;4+15*$A88+4*$A88+0),0)+IF(Analyse!$E$4="X",INDIRECT("'DATA - økonomi'!M"&amp;4+15*$A88+4*$A88+1),0)+IF(Analyse!$E$104="X",INDIRECT("'DATA - økonomi'!M"&amp;4+15*$A88+4*$A88+2),0)+IF(Analyse!$E$105="X",INDIRECT("'DATA - økonomi'!M"&amp;4+15*$A88+4*$A88+3),0)+IF(Analyse!$E$106="X",INDIRECT("'DATA - økonomi'!M"&amp;4+15*$A88+4*$A88+4),0)+IF(Analyse!$E$107="X",INDIRECT("'DATA - økonomi'!M"&amp;4+15*$A88+4*$A88+5),0)+IF(Analyse!$E$108="X",INDIRECT("'DATA - økonomi'!M"&amp;4+15*$A88+4*$A88+6),0)+IF(Analyse!$E$109="X",INDIRECT("'DATA - økonomi'!M"&amp;4+15*$A88+4*$A88+7),0)+IF(Analyse!$E$110="X",INDIRECT("'DATA - økonomi'!M"&amp;4+15*$A88+4*$A88+8),0)+IF(Analyse!$E$111="X",INDIRECT("'DATA - økonomi'!M"&amp;4+15*$A88+4*$A88+9),0)+IF(Analyse!$E$112="X",INDIRECT("'DATA - økonomi'!M"&amp;4+15*$A88+4*$A88+10),0)+IF(Analyse!$E$115="X",INDIRECT("'DATA - økonomi'!M"&amp;4+15*$A88+4*$A88+11),0)+IF(Analyse!$E$116="X",INDIRECT("'DATA - økonomi'!M"&amp;4+15*$A88+4*$A88+12),0)+IF(Analyse!$E$117="X",INDIRECT("'DATA - økonomi'!M"&amp;4+15*$A88+4*$A88+13),0)+IF(Analyse!$E$129="X",INDIRECT("'DATA - økonomi'!M"&amp;4+15*$A88+4*$A88+14),0)</f>
        <v>0</v>
      </c>
      <c r="N88" s="38"/>
      <c r="O88" s="41" t="s">
        <v>96</v>
      </c>
      <c r="P88" s="42">
        <f ca="1">IF(Analyse!$E$3="X",INDIRECT("'DATA - økonomi'!P"&amp;4+15*$A88+4*$A88+0),0)+IF(Analyse!$E$4="X",INDIRECT("'DATA - økonomi'!P"&amp;4+15*$A88+4*$A88+1),0)+IF(Analyse!$E$104="X",INDIRECT("'DATA - økonomi'!P"&amp;4+15*$A88+4*$A88+2),0)+IF(Analyse!$E$105="X",INDIRECT("'DATA - økonomi'!P"&amp;4+15*$A88+4*$A88+3),0)+IF(Analyse!$E$106="X",INDIRECT("'DATA - økonomi'!P"&amp;4+15*$A88+4*$A88+4),0)+IF(Analyse!$E$107="X",INDIRECT("'DATA - økonomi'!P"&amp;4+15*$A88+4*$A88+5),0)+IF(Analyse!$E$108="X",INDIRECT("'DATA - økonomi'!P"&amp;4+15*$A88+4*$A88+6),0)+IF(Analyse!$E$109="X",INDIRECT("'DATA - økonomi'!P"&amp;4+15*$A88+4*$A88+7),0)+IF(Analyse!$E$110="X",INDIRECT("'DATA - økonomi'!P"&amp;4+15*$A88+4*$A88+8),0)+IF(Analyse!$E$111="X",INDIRECT("'DATA - økonomi'!P"&amp;4+15*$A88+4*$A88+9),0)+IF(Analyse!$E$112="X",INDIRECT("'DATA - økonomi'!P"&amp;4+15*$A88+4*$A88+10),0)+IF(Analyse!$E$115="X",INDIRECT("'DATA - økonomi'!P"&amp;4+15*$A88+4*$A88+11),0)+IF(Analyse!$E$116="X",INDIRECT("'DATA - økonomi'!P"&amp;4+15*$A88+4*$A88+12),0)+IF(Analyse!$E$117="X",INDIRECT("'DATA - økonomi'!P"&amp;4+15*$A88+4*$A88+13),0)+IF(Analyse!$E$129="X",INDIRECT("'DATA - økonomi'!P"&amp;4+15*$A88+4*$A88+14),0)</f>
        <v>0</v>
      </c>
      <c r="Q88" s="42">
        <f ca="1">IF(Analyse!$E$3="X",INDIRECT("'DATA - økonomi'!Q"&amp;4+15*$A88+4*$A88+0),0)+IF(Analyse!$E$4="X",INDIRECT("'DATA - økonomi'!Q"&amp;4+15*$A88+4*$A88+1),0)+IF(Analyse!$E$104="X",INDIRECT("'DATA - økonomi'!Q"&amp;4+15*$A88+4*$A88+2),0)+IF(Analyse!$E$105="X",INDIRECT("'DATA - økonomi'!Q"&amp;4+15*$A88+4*$A88+3),0)+IF(Analyse!$E$106="X",INDIRECT("'DATA - økonomi'!Q"&amp;4+15*$A88+4*$A88+4),0)+IF(Analyse!$E$107="X",INDIRECT("'DATA - økonomi'!Q"&amp;4+15*$A88+4*$A88+5),0)+IF(Analyse!$E$108="X",INDIRECT("'DATA - økonomi'!Q"&amp;4+15*$A88+4*$A88+6),0)+IF(Analyse!$E$109="X",INDIRECT("'DATA - økonomi'!Q"&amp;4+15*$A88+4*$A88+7),0)+IF(Analyse!$E$110="X",INDIRECT("'DATA - økonomi'!Q"&amp;4+15*$A88+4*$A88+8),0)+IF(Analyse!$E$111="X",INDIRECT("'DATA - økonomi'!Q"&amp;4+15*$A88+4*$A88+9),0)+IF(Analyse!$E$112="X",INDIRECT("'DATA - økonomi'!Q"&amp;4+15*$A88+4*$A88+10),0)+IF(Analyse!$E$115="X",INDIRECT("'DATA - økonomi'!Q"&amp;4+15*$A88+4*$A88+11),0)+IF(Analyse!$E$116="X",INDIRECT("'DATA - økonomi'!Q"&amp;4+15*$A88+4*$A88+12),0)+IF(Analyse!$E$117="X",INDIRECT("'DATA - økonomi'!Q"&amp;4+15*$A88+4*$A88+13),0)+IF(Analyse!$E$129="X",INDIRECT("'DATA - økonomi'!Q"&amp;4+15*$A88+4*$A88+14),0)</f>
        <v>0</v>
      </c>
      <c r="R88" s="42">
        <f ca="1">IF(Analyse!$E$3="X",INDIRECT("'DATA - økonomi'!R"&amp;4+15*$A88+4*$A88+0),0)+IF(Analyse!$E$4="X",INDIRECT("'DATA - økonomi'!R"&amp;4+15*$A88+4*$A88+1),0)+IF(Analyse!$E$104="X",INDIRECT("'DATA - økonomi'!R"&amp;4+15*$A88+4*$A88+2),0)+IF(Analyse!$E$105="X",INDIRECT("'DATA - økonomi'!R"&amp;4+15*$A88+4*$A88+3),0)+IF(Analyse!$E$106="X",INDIRECT("'DATA - økonomi'!R"&amp;4+15*$A88+4*$A88+4),0)+IF(Analyse!$E$107="X",INDIRECT("'DATA - økonomi'!R"&amp;4+15*$A88+4*$A88+5),0)+IF(Analyse!$E$108="X",INDIRECT("'DATA - økonomi'!R"&amp;4+15*$A88+4*$A88+6),0)+IF(Analyse!$E$109="X",INDIRECT("'DATA - økonomi'!R"&amp;4+15*$A88+4*$A88+7),0)+IF(Analyse!$E$110="X",INDIRECT("'DATA - økonomi'!R"&amp;4+15*$A88+4*$A88+8),0)+IF(Analyse!$E$111="X",INDIRECT("'DATA - økonomi'!R"&amp;4+15*$A88+4*$A88+9),0)+IF(Analyse!$E$112="X",INDIRECT("'DATA - økonomi'!R"&amp;4+15*$A88+4*$A88+10),0)+IF(Analyse!$E$115="X",INDIRECT("'DATA - økonomi'!R"&amp;4+15*$A88+4*$A88+11),0)+IF(Analyse!$E$116="X",INDIRECT("'DATA - økonomi'!R"&amp;4+15*$A88+4*$A88+12),0)+IF(Analyse!$E$117="X",INDIRECT("'DATA - økonomi'!R"&amp;4+15*$A88+4*$A88+13),0)+IF(Analyse!$E$129="X",INDIRECT("'DATA - økonomi'!R"&amp;4+15*$A88+4*$A88+14),0)</f>
        <v>0</v>
      </c>
      <c r="S88" s="42">
        <f ca="1">IF(Analyse!$E$3="X",INDIRECT("'DATA - økonomi'!S"&amp;4+15*$A88+4*$A88+0),0)+IF(Analyse!$E$4="X",INDIRECT("'DATA - økonomi'!S"&amp;4+15*$A88+4*$A88+1),0)+IF(Analyse!$E$104="X",INDIRECT("'DATA - økonomi'!S"&amp;4+15*$A88+4*$A88+2),0)+IF(Analyse!$E$105="X",INDIRECT("'DATA - økonomi'!S"&amp;4+15*$A88+4*$A88+3),0)+IF(Analyse!$E$106="X",INDIRECT("'DATA - økonomi'!S"&amp;4+15*$A88+4*$A88+4),0)+IF(Analyse!$E$107="X",INDIRECT("'DATA - økonomi'!S"&amp;4+15*$A88+4*$A88+5),0)+IF(Analyse!$E$108="X",INDIRECT("'DATA - økonomi'!S"&amp;4+15*$A88+4*$A88+6),0)+IF(Analyse!$E$109="X",INDIRECT("'DATA - økonomi'!S"&amp;4+15*$A88+4*$A88+7),0)+IF(Analyse!$E$110="X",INDIRECT("'DATA - økonomi'!S"&amp;4+15*$A88+4*$A88+8),0)+IF(Analyse!$E$111="X",INDIRECT("'DATA - økonomi'!S"&amp;4+15*$A88+4*$A88+9),0)+IF(Analyse!$E$112="X",INDIRECT("'DATA - økonomi'!S"&amp;4+15*$A88+4*$A88+10),0)+IF(Analyse!$E$115="X",INDIRECT("'DATA - økonomi'!S"&amp;4+15*$A88+4*$A88+11),0)+IF(Analyse!$E$116="X",INDIRECT("'DATA - økonomi'!S"&amp;4+15*$A88+4*$A88+12),0)+IF(Analyse!$E$117="X",INDIRECT("'DATA - økonomi'!S"&amp;4+15*$A88+4*$A88+13),0)+IF(Analyse!$E$129="X",INDIRECT("'DATA - økonomi'!S"&amp;4+15*$A88+4*$A88+14),0)</f>
        <v>0</v>
      </c>
      <c r="T88" s="42">
        <f ca="1">IF(Analyse!$E$3="X",INDIRECT("'DATA - økonomi'!T"&amp;4+15*$A88+4*$A88+0),0)+IF(Analyse!$E$4="X",INDIRECT("'DATA - økonomi'!T"&amp;4+15*$A88+4*$A88+1),0)+IF(Analyse!$E$104="X",INDIRECT("'DATA - økonomi'!T"&amp;4+15*$A88+4*$A88+2),0)+IF(Analyse!$E$105="X",INDIRECT("'DATA - økonomi'!T"&amp;4+15*$A88+4*$A88+3),0)+IF(Analyse!$E$106="X",INDIRECT("'DATA - økonomi'!T"&amp;4+15*$A88+4*$A88+4),0)+IF(Analyse!$E$107="X",INDIRECT("'DATA - økonomi'!T"&amp;4+15*$A88+4*$A88+5),0)+IF(Analyse!$E$108="X",INDIRECT("'DATA - økonomi'!T"&amp;4+15*$A88+4*$A88+6),0)+IF(Analyse!$E$109="X",INDIRECT("'DATA - økonomi'!T"&amp;4+15*$A88+4*$A88+7),0)+IF(Analyse!$E$110="X",INDIRECT("'DATA - økonomi'!T"&amp;4+15*$A88+4*$A88+8),0)+IF(Analyse!$E$111="X",INDIRECT("'DATA - økonomi'!T"&amp;4+15*$A88+4*$A88+9),0)+IF(Analyse!$E$112="X",INDIRECT("'DATA - økonomi'!T"&amp;4+15*$A88+4*$A88+10),0)+IF(Analyse!$E$115="X",INDIRECT("'DATA - økonomi'!T"&amp;4+15*$A88+4*$A88+11),0)+IF(Analyse!$E$116="X",INDIRECT("'DATA - økonomi'!T"&amp;4+15*$A88+4*$A88+12),0)+IF(Analyse!$E$117="X",INDIRECT("'DATA - økonomi'!T"&amp;4+15*$A88+4*$A88+13),0)+IF(Analyse!$E$129="X",INDIRECT("'DATA - økonomi'!T"&amp;4+15*$A88+4*$A88+14),0)</f>
        <v>0</v>
      </c>
      <c r="U88" s="42">
        <f ca="1">IF(Analyse!$E$3="X",INDIRECT("'DATA - økonomi'!U"&amp;4+15*$A88+4*$A88+0),0)+IF(Analyse!$E$4="X",INDIRECT("'DATA - økonomi'!U"&amp;4+15*$A88+4*$A88+1),0)+IF(Analyse!$E$104="X",INDIRECT("'DATA - økonomi'!U"&amp;4+15*$A88+4*$A88+2),0)+IF(Analyse!$E$105="X",INDIRECT("'DATA - økonomi'!U"&amp;4+15*$A88+4*$A88+3),0)+IF(Analyse!$E$106="X",INDIRECT("'DATA - økonomi'!U"&amp;4+15*$A88+4*$A88+4),0)+IF(Analyse!$E$107="X",INDIRECT("'DATA - økonomi'!U"&amp;4+15*$A88+4*$A88+5),0)+IF(Analyse!$E$108="X",INDIRECT("'DATA - økonomi'!U"&amp;4+15*$A88+4*$A88+6),0)+IF(Analyse!$E$109="X",INDIRECT("'DATA - økonomi'!U"&amp;4+15*$A88+4*$A88+7),0)+IF(Analyse!$E$110="X",INDIRECT("'DATA - økonomi'!U"&amp;4+15*$A88+4*$A88+8),0)+IF(Analyse!$E$111="X",INDIRECT("'DATA - økonomi'!U"&amp;4+15*$A88+4*$A88+9),0)+IF(Analyse!$E$112="X",INDIRECT("'DATA - økonomi'!U"&amp;4+15*$A88+4*$A88+10),0)+IF(Analyse!$E$115="X",INDIRECT("'DATA - økonomi'!U"&amp;4+15*$A88+4*$A88+11),0)+IF(Analyse!$E$116="X",INDIRECT("'DATA - økonomi'!U"&amp;4+15*$A88+4*$A88+12),0)+IF(Analyse!$E$117="X",INDIRECT("'DATA - økonomi'!U"&amp;4+15*$A88+4*$A88+13),0)+IF(Analyse!$E$129="X",INDIRECT("'DATA - økonomi'!U"&amp;4+15*$A88+4*$A88+14),0)</f>
        <v>0</v>
      </c>
      <c r="V88" s="42">
        <f ca="1">IF(Analyse!$E$3="X",INDIRECT("'DATA - økonomi'!V"&amp;4+15*$A88+4*$A88+0),0)+IF(Analyse!$E$4="X",INDIRECT("'DATA - økonomi'!V"&amp;4+15*$A88+4*$A88+1),0)+IF(Analyse!$E$104="X",INDIRECT("'DATA - økonomi'!V"&amp;4+15*$A88+4*$A88+2),0)+IF(Analyse!$E$105="X",INDIRECT("'DATA - økonomi'!V"&amp;4+15*$A88+4*$A88+3),0)+IF(Analyse!$E$106="X",INDIRECT("'DATA - økonomi'!V"&amp;4+15*$A88+4*$A88+4),0)+IF(Analyse!$E$107="X",INDIRECT("'DATA - økonomi'!V"&amp;4+15*$A88+4*$A88+5),0)+IF(Analyse!$E$108="X",INDIRECT("'DATA - økonomi'!V"&amp;4+15*$A88+4*$A88+6),0)+IF(Analyse!$E$109="X",INDIRECT("'DATA - økonomi'!V"&amp;4+15*$A88+4*$A88+7),0)+IF(Analyse!$E$110="X",INDIRECT("'DATA - økonomi'!V"&amp;4+15*$A88+4*$A88+8),0)+IF(Analyse!$E$111="X",INDIRECT("'DATA - økonomi'!V"&amp;4+15*$A88+4*$A88+9),0)+IF(Analyse!$E$112="X",INDIRECT("'DATA - økonomi'!V"&amp;4+15*$A88+4*$A88+10),0)+IF(Analyse!$E$115="X",INDIRECT("'DATA - økonomi'!V"&amp;4+15*$A88+4*$A88+11),0)+IF(Analyse!$E$116="X",INDIRECT("'DATA - økonomi'!V"&amp;4+15*$A88+4*$A88+12),0)+IF(Analyse!$E$117="X",INDIRECT("'DATA - økonomi'!V"&amp;4+15*$A88+4*$A88+13),0)+IF(Analyse!$E$129="X",INDIRECT("'DATA - økonomi'!V"&amp;4+15*$A88+4*$A88+14),0)</f>
        <v>0</v>
      </c>
      <c r="W88" s="42">
        <f ca="1">IF(Analyse!$E$3="X",INDIRECT("'DATA - økonomi'!W"&amp;4+15*$A88+4*$A88+0),0)+IF(Analyse!$E$4="X",INDIRECT("'DATA - økonomi'!W"&amp;4+15*$A88+4*$A88+1),0)+IF(Analyse!$E$104="X",INDIRECT("'DATA - økonomi'!W"&amp;4+15*$A88+4*$A88+2),0)+IF(Analyse!$E$105="X",INDIRECT("'DATA - økonomi'!W"&amp;4+15*$A88+4*$A88+3),0)+IF(Analyse!$E$106="X",INDIRECT("'DATA - økonomi'!W"&amp;4+15*$A88+4*$A88+4),0)+IF(Analyse!$E$107="X",INDIRECT("'DATA - økonomi'!W"&amp;4+15*$A88+4*$A88+5),0)+IF(Analyse!$E$108="X",INDIRECT("'DATA - økonomi'!W"&amp;4+15*$A88+4*$A88+6),0)+IF(Analyse!$E$109="X",INDIRECT("'DATA - økonomi'!W"&amp;4+15*$A88+4*$A88+7),0)+IF(Analyse!$E$110="X",INDIRECT("'DATA - økonomi'!W"&amp;4+15*$A88+4*$A88+8),0)+IF(Analyse!$E$111="X",INDIRECT("'DATA - økonomi'!W"&amp;4+15*$A88+4*$A88+9),0)+IF(Analyse!$E$112="X",INDIRECT("'DATA - økonomi'!W"&amp;4+15*$A88+4*$A88+10),0)+IF(Analyse!$E$115="X",INDIRECT("'DATA - økonomi'!W"&amp;4+15*$A88+4*$A88+11),0)+IF(Analyse!$E$116="X",INDIRECT("'DATA - økonomi'!W"&amp;4+15*$A88+4*$A88+12),0)+IF(Analyse!$E$117="X",INDIRECT("'DATA - økonomi'!W"&amp;4+15*$A88+4*$A88+13),0)+IF(Analyse!$E$129="X",INDIRECT("'DATA - økonomi'!W"&amp;4+15*$A88+4*$A88+14),0)</f>
        <v>0</v>
      </c>
      <c r="X88" s="42">
        <f ca="1">IF(Analyse!$E$3="X",INDIRECT("'DATA - økonomi'!X"&amp;4+15*$A88+4*$A88+0),0)+IF(Analyse!$E$4="X",INDIRECT("'DATA - økonomi'!X"&amp;4+15*$A88+4*$A88+1),0)+IF(Analyse!$E$104="X",INDIRECT("'DATA - økonomi'!X"&amp;4+15*$A88+4*$A88+2),0)+IF(Analyse!$E$105="X",INDIRECT("'DATA - økonomi'!X"&amp;4+15*$A88+4*$A88+3),0)+IF(Analyse!$E$106="X",INDIRECT("'DATA - økonomi'!X"&amp;4+15*$A88+4*$A88+4),0)+IF(Analyse!$E$107="X",INDIRECT("'DATA - økonomi'!X"&amp;4+15*$A88+4*$A88+5),0)+IF(Analyse!$E$108="X",INDIRECT("'DATA - økonomi'!X"&amp;4+15*$A88+4*$A88+6),0)+IF(Analyse!$E$109="X",INDIRECT("'DATA - økonomi'!X"&amp;4+15*$A88+4*$A88+7),0)+IF(Analyse!$E$110="X",INDIRECT("'DATA - økonomi'!X"&amp;4+15*$A88+4*$A88+8),0)+IF(Analyse!$E$111="X",INDIRECT("'DATA - økonomi'!X"&amp;4+15*$A88+4*$A88+9),0)+IF(Analyse!$E$112="X",INDIRECT("'DATA - økonomi'!X"&amp;4+15*$A88+4*$A88+10),0)+IF(Analyse!$E$115="X",INDIRECT("'DATA - økonomi'!X"&amp;4+15*$A88+4*$A88+11),0)+IF(Analyse!$E$116="X",INDIRECT("'DATA - økonomi'!X"&amp;4+15*$A88+4*$A88+12),0)+IF(Analyse!$E$117="X",INDIRECT("'DATA - økonomi'!X"&amp;4+15*$A88+4*$A88+13),0)+IF(Analyse!$E$129="X",INDIRECT("'DATA - økonomi'!X"&amp;4+15*$A88+4*$A88+14),0)</f>
        <v>0</v>
      </c>
      <c r="Y88" s="42">
        <f ca="1">IF(Analyse!$E$3="X",INDIRECT("'DATA - økonomi'!Y"&amp;4+15*$A88+4*$A88+0),0)+IF(Analyse!$E$4="X",INDIRECT("'DATA - økonomi'!Y"&amp;4+15*$A88+4*$A88+1),0)+IF(Analyse!$E$104="X",INDIRECT("'DATA - økonomi'!Y"&amp;4+15*$A88+4*$A88+2),0)+IF(Analyse!$E$105="X",INDIRECT("'DATA - økonomi'!Y"&amp;4+15*$A88+4*$A88+3),0)+IF(Analyse!$E$106="X",INDIRECT("'DATA - økonomi'!Y"&amp;4+15*$A88+4*$A88+4),0)+IF(Analyse!$E$107="X",INDIRECT("'DATA - økonomi'!Y"&amp;4+15*$A88+4*$A88+5),0)+IF(Analyse!$E$108="X",INDIRECT("'DATA - økonomi'!Y"&amp;4+15*$A88+4*$A88+6),0)+IF(Analyse!$E$109="X",INDIRECT("'DATA - økonomi'!Y"&amp;4+15*$A88+4*$A88+7),0)+IF(Analyse!$E$110="X",INDIRECT("'DATA - økonomi'!Y"&amp;4+15*$A88+4*$A88+8),0)+IF(Analyse!$E$111="X",INDIRECT("'DATA - økonomi'!Y"&amp;4+15*$A88+4*$A88+9),0)+IF(Analyse!$E$112="X",INDIRECT("'DATA - økonomi'!Y"&amp;4+15*$A88+4*$A88+10),0)+IF(Analyse!$E$115="X",INDIRECT("'DATA - økonomi'!Y"&amp;4+15*$A88+4*$A88+11),0)+IF(Analyse!$E$116="X",INDIRECT("'DATA - økonomi'!Y"&amp;4+15*$A88+4*$A88+12),0)+IF(Analyse!$E$117="X",INDIRECT("'DATA - økonomi'!Y"&amp;4+15*$A88+4*$A88+13),0)+IF(Analyse!$E$129="X",INDIRECT("'DATA - økonomi'!Y"&amp;4+15*$A88+4*$A88+14),0)</f>
        <v>0</v>
      </c>
      <c r="Z88" s="42">
        <f ca="1">IF(Analyse!$E$3="X",INDIRECT("'DATA - økonomi'!Z"&amp;4+15*$A88+4*$A88+0),0)+IF(Analyse!$E$4="X",INDIRECT("'DATA - økonomi'!Z"&amp;4+15*$A88+4*$A88+1),0)+IF(Analyse!$E$104="X",INDIRECT("'DATA - økonomi'!Z"&amp;4+15*$A88+4*$A88+2),0)+IF(Analyse!$E$105="X",INDIRECT("'DATA - økonomi'!Z"&amp;4+15*$A88+4*$A88+3),0)+IF(Analyse!$E$106="X",INDIRECT("'DATA - økonomi'!Z"&amp;4+15*$A88+4*$A88+4),0)+IF(Analyse!$E$107="X",INDIRECT("'DATA - økonomi'!Z"&amp;4+15*$A88+4*$A88+5),0)+IF(Analyse!$E$108="X",INDIRECT("'DATA - økonomi'!Z"&amp;4+15*$A88+4*$A88+6),0)+IF(Analyse!$E$109="X",INDIRECT("'DATA - økonomi'!Z"&amp;4+15*$A88+4*$A88+7),0)+IF(Analyse!$E$110="X",INDIRECT("'DATA - økonomi'!Z"&amp;4+15*$A88+4*$A88+8),0)+IF(Analyse!$E$111="X",INDIRECT("'DATA - økonomi'!Z"&amp;4+15*$A88+4*$A88+9),0)+IF(Analyse!$E$112="X",INDIRECT("'DATA - økonomi'!Z"&amp;4+15*$A88+4*$A88+10),0)+IF(Analyse!$E$115="X",INDIRECT("'DATA - økonomi'!Z"&amp;4+15*$A88+4*$A88+11),0)+IF(Analyse!$E$116="X",INDIRECT("'DATA - økonomi'!Z"&amp;4+15*$A88+4*$A88+12),0)+IF(Analyse!$E$117="X",INDIRECT("'DATA - økonomi'!Z"&amp;4+15*$A88+4*$A88+13),0)+IF(Analyse!$E$129="X",INDIRECT("'DATA - økonomi'!Z"&amp;4+15*$A88+4*$A88+14),0)</f>
        <v>0</v>
      </c>
      <c r="AA88" s="36"/>
      <c r="AB88" s="41" t="s">
        <v>96</v>
      </c>
      <c r="AC88" s="42">
        <f ca="1">IF(Analyse!$E$3="X",INDIRECT("'DATA - økonomi'!AC"&amp;4+15*$A88+4*$A88+0),0)+IF(Analyse!$E$4="X",INDIRECT("'DATA - økonomi'!AC"&amp;4+15*$A88+4*$A88+1),0)+IF(Analyse!$E$104="X",INDIRECT("'DATA - økonomi'!AC"&amp;4+15*$A88+4*$A88+2),0)+IF(Analyse!$E$105="X",INDIRECT("'DATA - økonomi'!AC"&amp;4+15*$A88+4*$A88+3),0)+IF(Analyse!$E$106="X",INDIRECT("'DATA - økonomi'!AC"&amp;4+15*$A88+4*$A88+4),0)+IF(Analyse!$E$107="X",INDIRECT("'DATA - økonomi'!AC"&amp;4+15*$A88+4*$A88+5),0)+IF(Analyse!$E$108="X",INDIRECT("'DATA - økonomi'!AC"&amp;4+15*$A88+4*$A88+6),0)+IF(Analyse!$E$109="X",INDIRECT("'DATA - økonomi'!AC"&amp;4+15*$A88+4*$A88+7),0)+IF(Analyse!$E$110="X",INDIRECT("'DATA - økonomi'!AC"&amp;4+15*$A88+4*$A88+8),0)+IF(Analyse!$E$111="X",INDIRECT("'DATA - økonomi'!AC"&amp;4+15*$A88+4*$A88+9),0)+IF(Analyse!$E$112="X",INDIRECT("'DATA - økonomi'!AC"&amp;4+15*$A88+4*$A88+10),0)+IF(Analyse!$E$115="X",INDIRECT("'DATA - økonomi'!AC"&amp;4+15*$A88+4*$A88+11),0)+IF(Analyse!$E$116="X",INDIRECT("'DATA - økonomi'!AC"&amp;4+15*$A88+4*$A88+12),0)+IF(Analyse!$E$117="X",INDIRECT("'DATA - økonomi'!AC"&amp;4+15*$A88+4*$A88+13),0)+IF(Analyse!$E$129="X",INDIRECT("'DATA - økonomi'!AC"&amp;4+15*$A88+4*$A88+14),0)</f>
        <v>0</v>
      </c>
      <c r="AD88" s="42">
        <f ca="1">IF(Analyse!$E$3="X",INDIRECT("'DATA - økonomi'!AD"&amp;4+15*$A88+4*$A88+0),0)+IF(Analyse!$E$4="X",INDIRECT("'DATA - økonomi'!AD"&amp;4+15*$A88+4*$A88+1),0)+IF(Analyse!$E$104="X",INDIRECT("'DATA - økonomi'!AD"&amp;4+15*$A88+4*$A88+2),0)+IF(Analyse!$E$105="X",INDIRECT("'DATA - økonomi'!AD"&amp;4+15*$A88+4*$A88+3),0)+IF(Analyse!$E$106="X",INDIRECT("'DATA - økonomi'!AD"&amp;4+15*$A88+4*$A88+4),0)+IF(Analyse!$E$107="X",INDIRECT("'DATA - økonomi'!AD"&amp;4+15*$A88+4*$A88+5),0)+IF(Analyse!$E$108="X",INDIRECT("'DATA - økonomi'!AD"&amp;4+15*$A88+4*$A88+6),0)+IF(Analyse!$E$109="X",INDIRECT("'DATA - økonomi'!AD"&amp;4+15*$A88+4*$A88+7),0)+IF(Analyse!$E$110="X",INDIRECT("'DATA - økonomi'!AD"&amp;4+15*$A88+4*$A88+8),0)+IF(Analyse!$E$111="X",INDIRECT("'DATA - økonomi'!AD"&amp;4+15*$A88+4*$A88+9),0)+IF(Analyse!$E$112="X",INDIRECT("'DATA - økonomi'!AD"&amp;4+15*$A88+4*$A88+10),0)+IF(Analyse!$E$115="X",INDIRECT("'DATA - økonomi'!AD"&amp;4+15*$A88+4*$A88+11),0)+IF(Analyse!$E$116="X",INDIRECT("'DATA - økonomi'!AD"&amp;4+15*$A88+4*$A88+12),0)+IF(Analyse!$E$117="X",INDIRECT("'DATA - økonomi'!AD"&amp;4+15*$A88+4*$A88+13),0)+IF(Analyse!$E$129="X",INDIRECT("'DATA - økonomi'!AD"&amp;4+15*$A88+4*$A88+14),0)</f>
        <v>0</v>
      </c>
      <c r="AE88" s="42">
        <f ca="1">IF(Analyse!$E$3="X",INDIRECT("'DATA - økonomi'!AE"&amp;4+15*$A88+4*$A88+0),0)+IF(Analyse!$E$4="X",INDIRECT("'DATA - økonomi'!AE"&amp;4+15*$A88+4*$A88+1),0)+IF(Analyse!$E$104="X",INDIRECT("'DATA - økonomi'!AE"&amp;4+15*$A88+4*$A88+2),0)+IF(Analyse!$E$105="X",INDIRECT("'DATA - økonomi'!AE"&amp;4+15*$A88+4*$A88+3),0)+IF(Analyse!$E$106="X",INDIRECT("'DATA - økonomi'!AE"&amp;4+15*$A88+4*$A88+4),0)+IF(Analyse!$E$107="X",INDIRECT("'DATA - økonomi'!AE"&amp;4+15*$A88+4*$A88+5),0)+IF(Analyse!$E$108="X",INDIRECT("'DATA - økonomi'!AE"&amp;4+15*$A88+4*$A88+6),0)+IF(Analyse!$E$109="X",INDIRECT("'DATA - økonomi'!AE"&amp;4+15*$A88+4*$A88+7),0)+IF(Analyse!$E$110="X",INDIRECT("'DATA - økonomi'!AE"&amp;4+15*$A88+4*$A88+8),0)+IF(Analyse!$E$111="X",INDIRECT("'DATA - økonomi'!AE"&amp;4+15*$A88+4*$A88+9),0)+IF(Analyse!$E$112="X",INDIRECT("'DATA - økonomi'!AE"&amp;4+15*$A88+4*$A88+10),0)+IF(Analyse!$E$115="X",INDIRECT("'DATA - økonomi'!AE"&amp;4+15*$A88+4*$A88+11),0)+IF(Analyse!$E$116="X",INDIRECT("'DATA - økonomi'!AE"&amp;4+15*$A88+4*$A88+12),0)+IF(Analyse!$E$117="X",INDIRECT("'DATA - økonomi'!AE"&amp;4+15*$A88+4*$A88+13),0)+IF(Analyse!$E$129="X",INDIRECT("'DATA - økonomi'!AE"&amp;4+15*$A88+4*$A88+14),0)</f>
        <v>0</v>
      </c>
      <c r="AF88" s="42">
        <f ca="1">IF(Analyse!$E$3="X",INDIRECT("'DATA - økonomi'!AF"&amp;4+15*$A88+4*$A88+0),0)+IF(Analyse!$E$4="X",INDIRECT("'DATA - økonomi'!AF"&amp;4+15*$A88+4*$A88+1),0)+IF(Analyse!$E$104="X",INDIRECT("'DATA - økonomi'!AF"&amp;4+15*$A88+4*$A88+2),0)+IF(Analyse!$E$105="X",INDIRECT("'DATA - økonomi'!AF"&amp;4+15*$A88+4*$A88+3),0)+IF(Analyse!$E$106="X",INDIRECT("'DATA - økonomi'!AF"&amp;4+15*$A88+4*$A88+4),0)+IF(Analyse!$E$107="X",INDIRECT("'DATA - økonomi'!AF"&amp;4+15*$A88+4*$A88+5),0)+IF(Analyse!$E$108="X",INDIRECT("'DATA - økonomi'!AF"&amp;4+15*$A88+4*$A88+6),0)+IF(Analyse!$E$109="X",INDIRECT("'DATA - økonomi'!AF"&amp;4+15*$A88+4*$A88+7),0)+IF(Analyse!$E$110="X",INDIRECT("'DATA - økonomi'!AF"&amp;4+15*$A88+4*$A88+8),0)+IF(Analyse!$E$111="X",INDIRECT("'DATA - økonomi'!AF"&amp;4+15*$A88+4*$A88+9),0)+IF(Analyse!$E$112="X",INDIRECT("'DATA - økonomi'!AF"&amp;4+15*$A88+4*$A88+10),0)+IF(Analyse!$E$115="X",INDIRECT("'DATA - økonomi'!AF"&amp;4+15*$A88+4*$A88+11),0)+IF(Analyse!$E$116="X",INDIRECT("'DATA - økonomi'!AF"&amp;4+15*$A88+4*$A88+12),0)+IF(Analyse!$E$117="X",INDIRECT("'DATA - økonomi'!AF"&amp;4+15*$A88+4*$A88+13),0)+IF(Analyse!$E$129="X",INDIRECT("'DATA - økonomi'!AF"&amp;4+15*$A88+4*$A88+14),0)</f>
        <v>0</v>
      </c>
      <c r="AG88" s="42">
        <f ca="1">IF(Analyse!$E$3="X",INDIRECT("'DATA - økonomi'!AG"&amp;4+15*$A88+4*$A88+0),0)+IF(Analyse!$E$4="X",INDIRECT("'DATA - økonomi'!AG"&amp;4+15*$A88+4*$A88+1),0)+IF(Analyse!$E$104="X",INDIRECT("'DATA - økonomi'!AG"&amp;4+15*$A88+4*$A88+2),0)+IF(Analyse!$E$105="X",INDIRECT("'DATA - økonomi'!AG"&amp;4+15*$A88+4*$A88+3),0)+IF(Analyse!$E$106="X",INDIRECT("'DATA - økonomi'!AG"&amp;4+15*$A88+4*$A88+4),0)+IF(Analyse!$E$107="X",INDIRECT("'DATA - økonomi'!AG"&amp;4+15*$A88+4*$A88+5),0)+IF(Analyse!$E$108="X",INDIRECT("'DATA - økonomi'!AG"&amp;4+15*$A88+4*$A88+6),0)+IF(Analyse!$E$109="X",INDIRECT("'DATA - økonomi'!AG"&amp;4+15*$A88+4*$A88+7),0)+IF(Analyse!$E$110="X",INDIRECT("'DATA - økonomi'!AG"&amp;4+15*$A88+4*$A88+8),0)+IF(Analyse!$E$111="X",INDIRECT("'DATA - økonomi'!AG"&amp;4+15*$A88+4*$A88+9),0)+IF(Analyse!$E$112="X",INDIRECT("'DATA - økonomi'!AG"&amp;4+15*$A88+4*$A88+10),0)+IF(Analyse!$E$115="X",INDIRECT("'DATA - økonomi'!AG"&amp;4+15*$A88+4*$A88+11),0)+IF(Analyse!$E$116="X",INDIRECT("'DATA - økonomi'!AG"&amp;4+15*$A88+4*$A88+12),0)+IF(Analyse!$E$117="X",INDIRECT("'DATA - økonomi'!AG"&amp;4+15*$A88+4*$A88+13),0)+IF(Analyse!$E$129="X",INDIRECT("'DATA - økonomi'!AG"&amp;4+15*$A88+4*$A88+14),0)</f>
        <v>0</v>
      </c>
      <c r="AH88" s="42">
        <f ca="1">IF(Analyse!$E$3="X",INDIRECT("'DATA - økonomi'!AH"&amp;4+15*$A88+4*$A88+0),0)+IF(Analyse!$E$4="X",INDIRECT("'DATA - økonomi'!AH"&amp;4+15*$A88+4*$A88+1),0)+IF(Analyse!$E$104="X",INDIRECT("'DATA - økonomi'!AH"&amp;4+15*$A88+4*$A88+2),0)+IF(Analyse!$E$105="X",INDIRECT("'DATA - økonomi'!AH"&amp;4+15*$A88+4*$A88+3),0)+IF(Analyse!$E$106="X",INDIRECT("'DATA - økonomi'!AH"&amp;4+15*$A88+4*$A88+4),0)+IF(Analyse!$E$107="X",INDIRECT("'DATA - økonomi'!AH"&amp;4+15*$A88+4*$A88+5),0)+IF(Analyse!$E$108="X",INDIRECT("'DATA - økonomi'!AH"&amp;4+15*$A88+4*$A88+6),0)+IF(Analyse!$E$109="X",INDIRECT("'DATA - økonomi'!AH"&amp;4+15*$A88+4*$A88+7),0)+IF(Analyse!$E$110="X",INDIRECT("'DATA - økonomi'!AH"&amp;4+15*$A88+4*$A88+8),0)+IF(Analyse!$E$111="X",INDIRECT("'DATA - økonomi'!AH"&amp;4+15*$A88+4*$A88+9),0)+IF(Analyse!$E$112="X",INDIRECT("'DATA - økonomi'!AH"&amp;4+15*$A88+4*$A88+10),0)+IF(Analyse!$E$115="X",INDIRECT("'DATA - økonomi'!AH"&amp;4+15*$A88+4*$A88+11),0)+IF(Analyse!$E$116="X",INDIRECT("'DATA - økonomi'!AH"&amp;4+15*$A88+4*$A88+12),0)+IF(Analyse!$E$117="X",INDIRECT("'DATA - økonomi'!AH"&amp;4+15*$A88+4*$A88+13),0)+IF(Analyse!$E$129="X",INDIRECT("'DATA - økonomi'!AH"&amp;4+15*$A88+4*$A88+14),0)</f>
        <v>0</v>
      </c>
      <c r="AI88" s="42">
        <f ca="1">IF(Analyse!$E$3="X",INDIRECT("'DATA - økonomi'!AI"&amp;4+15*$A88+4*$A88+0),0)+IF(Analyse!$E$4="X",INDIRECT("'DATA - økonomi'!AI"&amp;4+15*$A88+4*$A88+1),0)+IF(Analyse!$E$104="X",INDIRECT("'DATA - økonomi'!AI"&amp;4+15*$A88+4*$A88+2),0)+IF(Analyse!$E$105="X",INDIRECT("'DATA - økonomi'!AI"&amp;4+15*$A88+4*$A88+3),0)+IF(Analyse!$E$106="X",INDIRECT("'DATA - økonomi'!AI"&amp;4+15*$A88+4*$A88+4),0)+IF(Analyse!$E$107="X",INDIRECT("'DATA - økonomi'!AI"&amp;4+15*$A88+4*$A88+5),0)+IF(Analyse!$E$108="X",INDIRECT("'DATA - økonomi'!AI"&amp;4+15*$A88+4*$A88+6),0)+IF(Analyse!$E$109="X",INDIRECT("'DATA - økonomi'!AI"&amp;4+15*$A88+4*$A88+7),0)+IF(Analyse!$E$110="X",INDIRECT("'DATA - økonomi'!AI"&amp;4+15*$A88+4*$A88+8),0)+IF(Analyse!$E$111="X",INDIRECT("'DATA - økonomi'!AI"&amp;4+15*$A88+4*$A88+9),0)+IF(Analyse!$E$112="X",INDIRECT("'DATA - økonomi'!AI"&amp;4+15*$A88+4*$A88+10),0)+IF(Analyse!$E$115="X",INDIRECT("'DATA - økonomi'!AI"&amp;4+15*$A88+4*$A88+11),0)+IF(Analyse!$E$116="X",INDIRECT("'DATA - økonomi'!AI"&amp;4+15*$A88+4*$A88+12),0)+IF(Analyse!$E$117="X",INDIRECT("'DATA - økonomi'!AI"&amp;4+15*$A88+4*$A88+13),0)+IF(Analyse!$E$129="X",INDIRECT("'DATA - økonomi'!AI"&amp;4+15*$A88+4*$A88+14),0)</f>
        <v>0</v>
      </c>
      <c r="AJ88" s="42">
        <f ca="1">IF(Analyse!$E$3="X",INDIRECT("'DATA - økonomi'!AJ"&amp;4+15*$A88+4*$A88+0),0)+IF(Analyse!$E$4="X",INDIRECT("'DATA - økonomi'!AJ"&amp;4+15*$A88+4*$A88+1),0)+IF(Analyse!$E$104="X",INDIRECT("'DATA - økonomi'!AJ"&amp;4+15*$A88+4*$A88+2),0)+IF(Analyse!$E$105="X",INDIRECT("'DATA - økonomi'!AJ"&amp;4+15*$A88+4*$A88+3),0)+IF(Analyse!$E$106="X",INDIRECT("'DATA - økonomi'!AJ"&amp;4+15*$A88+4*$A88+4),0)+IF(Analyse!$E$107="X",INDIRECT("'DATA - økonomi'!AJ"&amp;4+15*$A88+4*$A88+5),0)+IF(Analyse!$E$108="X",INDIRECT("'DATA - økonomi'!AJ"&amp;4+15*$A88+4*$A88+6),0)+IF(Analyse!$E$109="X",INDIRECT("'DATA - økonomi'!AJ"&amp;4+15*$A88+4*$A88+7),0)+IF(Analyse!$E$110="X",INDIRECT("'DATA - økonomi'!AJ"&amp;4+15*$A88+4*$A88+8),0)+IF(Analyse!$E$111="X",INDIRECT("'DATA - økonomi'!AJ"&amp;4+15*$A88+4*$A88+9),0)+IF(Analyse!$E$112="X",INDIRECT("'DATA - økonomi'!AJ"&amp;4+15*$A88+4*$A88+10),0)+IF(Analyse!$E$115="X",INDIRECT("'DATA - økonomi'!AJ"&amp;4+15*$A88+4*$A88+11),0)+IF(Analyse!$E$116="X",INDIRECT("'DATA - økonomi'!AJ"&amp;4+15*$A88+4*$A88+12),0)+IF(Analyse!$E$117="X",INDIRECT("'DATA - økonomi'!AJ"&amp;4+15*$A88+4*$A88+13),0)+IF(Analyse!$E$129="X",INDIRECT("'DATA - økonomi'!AJ"&amp;4+15*$A88+4*$A88+14),0)</f>
        <v>0</v>
      </c>
      <c r="AK88" s="42">
        <f ca="1">IF(Analyse!$E$3="X",INDIRECT("'DATA - økonomi'!AK"&amp;4+15*$A88+4*$A88+0),0)+IF(Analyse!$E$4="X",INDIRECT("'DATA - økonomi'!AK"&amp;4+15*$A88+4*$A88+1),0)+IF(Analyse!$E$104="X",INDIRECT("'DATA - økonomi'!AK"&amp;4+15*$A88+4*$A88+2),0)+IF(Analyse!$E$105="X",INDIRECT("'DATA - økonomi'!AK"&amp;4+15*$A88+4*$A88+3),0)+IF(Analyse!$E$106="X",INDIRECT("'DATA - økonomi'!AK"&amp;4+15*$A88+4*$A88+4),0)+IF(Analyse!$E$107="X",INDIRECT("'DATA - økonomi'!AK"&amp;4+15*$A88+4*$A88+5),0)+IF(Analyse!$E$108="X",INDIRECT("'DATA - økonomi'!AK"&amp;4+15*$A88+4*$A88+6),0)+IF(Analyse!$E$109="X",INDIRECT("'DATA - økonomi'!AK"&amp;4+15*$A88+4*$A88+7),0)+IF(Analyse!$E$110="X",INDIRECT("'DATA - økonomi'!AK"&amp;4+15*$A88+4*$A88+8),0)+IF(Analyse!$E$111="X",INDIRECT("'DATA - økonomi'!AK"&amp;4+15*$A88+4*$A88+9),0)+IF(Analyse!$E$112="X",INDIRECT("'DATA - økonomi'!AK"&amp;4+15*$A88+4*$A88+10),0)+IF(Analyse!$E$115="X",INDIRECT("'DATA - økonomi'!AK"&amp;4+15*$A88+4*$A88+11),0)+IF(Analyse!$E$116="X",INDIRECT("'DATA - økonomi'!AK"&amp;4+15*$A88+4*$A88+12),0)+IF(Analyse!$E$117="X",INDIRECT("'DATA - økonomi'!AK"&amp;4+15*$A88+4*$A88+13),0)+IF(Analyse!$E$129="X",INDIRECT("'DATA - økonomi'!AK"&amp;4+15*$A88+4*$A88+14),0)</f>
        <v>0</v>
      </c>
      <c r="AL88" s="42">
        <f ca="1">IF(Analyse!$E$3="X",INDIRECT("'DATA - økonomi'!AL"&amp;4+15*$A88+4*$A88+0),0)+IF(Analyse!$E$4="X",INDIRECT("'DATA - økonomi'!AL"&amp;4+15*$A88+4*$A88+1),0)+IF(Analyse!$E$104="X",INDIRECT("'DATA - økonomi'!AL"&amp;4+15*$A88+4*$A88+2),0)+IF(Analyse!$E$105="X",INDIRECT("'DATA - økonomi'!AL"&amp;4+15*$A88+4*$A88+3),0)+IF(Analyse!$E$106="X",INDIRECT("'DATA - økonomi'!AL"&amp;4+15*$A88+4*$A88+4),0)+IF(Analyse!$E$107="X",INDIRECT("'DATA - økonomi'!AL"&amp;4+15*$A88+4*$A88+5),0)+IF(Analyse!$E$108="X",INDIRECT("'DATA - økonomi'!AL"&amp;4+15*$A88+4*$A88+6),0)+IF(Analyse!$E$109="X",INDIRECT("'DATA - økonomi'!AL"&amp;4+15*$A88+4*$A88+7),0)+IF(Analyse!$E$110="X",INDIRECT("'DATA - økonomi'!AL"&amp;4+15*$A88+4*$A88+8),0)+IF(Analyse!$E$111="X",INDIRECT("'DATA - økonomi'!AL"&amp;4+15*$A88+4*$A88+9),0)+IF(Analyse!$E$112="X",INDIRECT("'DATA - økonomi'!AL"&amp;4+15*$A88+4*$A88+10),0)+IF(Analyse!$E$115="X",INDIRECT("'DATA - økonomi'!AL"&amp;4+15*$A88+4*$A88+11),0)+IF(Analyse!$E$116="X",INDIRECT("'DATA - økonomi'!AL"&amp;4+15*$A88+4*$A88+12),0)+IF(Analyse!$E$117="X",INDIRECT("'DATA - økonomi'!AL"&amp;4+15*$A88+4*$A88+13),0)+IF(Analyse!$E$129="X",INDIRECT("'DATA - økonomi'!AL"&amp;4+15*$A88+4*$A88+14),0)</f>
        <v>0</v>
      </c>
      <c r="AM88" s="36"/>
      <c r="AN88" s="41" t="s">
        <v>96</v>
      </c>
      <c r="AO88" s="42">
        <f t="shared" ca="1" si="20"/>
        <v>45514.932000000001</v>
      </c>
      <c r="AP88" s="42">
        <f t="shared" ca="1" si="21"/>
        <v>45007.872000000003</v>
      </c>
      <c r="AQ88" s="42">
        <f t="shared" ca="1" si="22"/>
        <v>45514.932000000001</v>
      </c>
      <c r="AR88" s="42">
        <f t="shared" ca="1" si="23"/>
        <v>45007.872000000003</v>
      </c>
      <c r="AS88" s="42">
        <f t="shared" ca="1" si="24"/>
        <v>44512.578000000001</v>
      </c>
      <c r="AT88" s="42">
        <f t="shared" ca="1" si="25"/>
        <v>44393.777999999998</v>
      </c>
      <c r="AU88" s="42">
        <f t="shared" ca="1" si="26"/>
        <v>44207.391000000003</v>
      </c>
      <c r="AV88" s="42">
        <f t="shared" ca="1" si="27"/>
        <v>44118.15</v>
      </c>
      <c r="AW88" s="42">
        <f t="shared" ca="1" si="28"/>
        <v>44065.551000000007</v>
      </c>
      <c r="AX88" s="42">
        <f t="shared" ca="1" si="29"/>
        <v>43789.8</v>
      </c>
      <c r="AY88" s="36"/>
    </row>
    <row r="89" spans="1:51" x14ac:dyDescent="0.25">
      <c r="A89" s="38">
        <v>85</v>
      </c>
      <c r="B89" s="41" t="s">
        <v>97</v>
      </c>
      <c r="C89" s="42">
        <f ca="1">IF(Analyse!$E$3="X",INDIRECT("'DATA - økonomi'!C"&amp;4+15*$A89+4*$A89+0),0)+IF(Analyse!$E$4="X",INDIRECT("'DATA - økonomi'!C"&amp;4+15*$A89+4*$A89+1),0)+IF(Analyse!$E$104="X",INDIRECT("'DATA - økonomi'!C"&amp;4+15*$A89+4*$A89+2),0)+IF(Analyse!$E$105="X",INDIRECT("'DATA - økonomi'!C"&amp;4+15*$A89+4*$A89+3),0)+IF(Analyse!$E$106="X",INDIRECT("'DATA - økonomi'!C"&amp;4+15*$A89+4*$A89+4),0)+IF(Analyse!$E$107="X",INDIRECT("'DATA - økonomi'!C"&amp;4+15*$A89+4*$A89+5),0)+IF(Analyse!$E$108="X",INDIRECT("'DATA - økonomi'!C"&amp;4+15*$A89+4*$A89+6),0)+IF(Analyse!$E$109="X",INDIRECT("'DATA - økonomi'!C"&amp;4+15*$A89+4*$A89+7),0)+IF(Analyse!$E$110="X",INDIRECT("'DATA - økonomi'!C"&amp;4+15*$A89+4*$A89+8),0)+IF(Analyse!$E$111="X",INDIRECT("'DATA - økonomi'!C"&amp;4+15*$A89+4*$A89+9),0)+IF(Analyse!$E$112="X",INDIRECT("'DATA - økonomi'!C"&amp;4+15*$A89+4*$A89+10),0)+IF(Analyse!$E$115="X",INDIRECT("'DATA - økonomi'!C"&amp;4+15*$A89+4*$A89+11),0)+IF(Analyse!$E$116="X",INDIRECT("'DATA - økonomi'!C"&amp;4+15*$A89+4*$A89+12),0)+IF(Analyse!$E$117="X",INDIRECT("'DATA - økonomi'!C"&amp;4+15*$A89+4*$A89+13),0)+IF(Analyse!$E$129="X",INDIRECT("'DATA - økonomi'!C"&amp;4+15*$A89+4*$A89+14),0)</f>
        <v>0</v>
      </c>
      <c r="D89" s="42">
        <f ca="1">IF(Analyse!$E$3="X",INDIRECT("'DATA - økonomi'!D"&amp;4+15*$A89+4*$A89+0),0)+IF(Analyse!$E$4="X",INDIRECT("'DATA - økonomi'!D"&amp;4+15*$A89+4*$A89+1),0)+IF(Analyse!$E$104="X",INDIRECT("'DATA - økonomi'!D"&amp;4+15*$A89+4*$A89+2),0)+IF(Analyse!$E$105="X",INDIRECT("'DATA - økonomi'!D"&amp;4+15*$A89+4*$A89+3),0)+IF(Analyse!$E$106="X",INDIRECT("'DATA - økonomi'!D"&amp;4+15*$A89+4*$A89+4),0)+IF(Analyse!$E$107="X",INDIRECT("'DATA - økonomi'!D"&amp;4+15*$A89+4*$A89+5),0)+IF(Analyse!$E$108="X",INDIRECT("'DATA - økonomi'!D"&amp;4+15*$A89+4*$A89+6),0)+IF(Analyse!$E$109="X",INDIRECT("'DATA - økonomi'!D"&amp;4+15*$A89+4*$A89+7),0)+IF(Analyse!$E$110="X",INDIRECT("'DATA - økonomi'!D"&amp;4+15*$A89+4*$A89+8),0)+IF(Analyse!$E$111="X",INDIRECT("'DATA - økonomi'!D"&amp;4+15*$A89+4*$A89+9),0)+IF(Analyse!$E$112="X",INDIRECT("'DATA - økonomi'!D"&amp;4+15*$A89+4*$A89+10),0)+IF(Analyse!$E$115="X",INDIRECT("'DATA - økonomi'!D"&amp;4+15*$A89+4*$A89+11),0)+IF(Analyse!$E$116="X",INDIRECT("'DATA - økonomi'!D"&amp;4+15*$A89+4*$A89+12),0)+IF(Analyse!$E$117="X",INDIRECT("'DATA - økonomi'!D"&amp;4+15*$A89+4*$A89+13),0)+IF(Analyse!$E$129="X",INDIRECT("'DATA - økonomi'!D"&amp;4+15*$A89+4*$A89+14),0)</f>
        <v>0</v>
      </c>
      <c r="E89" s="42">
        <f ca="1">IF(Analyse!$E$3="X",INDIRECT("'DATA - økonomi'!E"&amp;4+15*$A89+4*$A89+0),0)+IF(Analyse!$E$4="X",INDIRECT("'DATA - økonomi'!E"&amp;4+15*$A89+4*$A89+1),0)+IF(Analyse!$E$104="X",INDIRECT("'DATA - økonomi'!E"&amp;4+15*$A89+4*$A89+2),0)+IF(Analyse!$E$105="X",INDIRECT("'DATA - økonomi'!E"&amp;4+15*$A89+4*$A89+3),0)+IF(Analyse!$E$106="X",INDIRECT("'DATA - økonomi'!E"&amp;4+15*$A89+4*$A89+4),0)+IF(Analyse!$E$107="X",INDIRECT("'DATA - økonomi'!E"&amp;4+15*$A89+4*$A89+5),0)+IF(Analyse!$E$108="X",INDIRECT("'DATA - økonomi'!E"&amp;4+15*$A89+4*$A89+6),0)+IF(Analyse!$E$109="X",INDIRECT("'DATA - økonomi'!E"&amp;4+15*$A89+4*$A89+7),0)+IF(Analyse!$E$110="X",INDIRECT("'DATA - økonomi'!E"&amp;4+15*$A89+4*$A89+8),0)+IF(Analyse!$E$111="X",INDIRECT("'DATA - økonomi'!E"&amp;4+15*$A89+4*$A89+9),0)+IF(Analyse!$E$112="X",INDIRECT("'DATA - økonomi'!E"&amp;4+15*$A89+4*$A89+10),0)+IF(Analyse!$E$115="X",INDIRECT("'DATA - økonomi'!E"&amp;4+15*$A89+4*$A89+11),0)+IF(Analyse!$E$116="X",INDIRECT("'DATA - økonomi'!E"&amp;4+15*$A89+4*$A89+12),0)+IF(Analyse!$E$117="X",INDIRECT("'DATA - økonomi'!E"&amp;4+15*$A89+4*$A89+13),0)+IF(Analyse!$E$129="X",INDIRECT("'DATA - økonomi'!E"&amp;4+15*$A89+4*$A89+14),0)</f>
        <v>0</v>
      </c>
      <c r="F89" s="42">
        <f ca="1">IF(Analyse!$E$3="X",INDIRECT("'DATA - økonomi'!F"&amp;4+15*$A89+4*$A89+0),0)+IF(Analyse!$E$4="X",INDIRECT("'DATA - økonomi'!F"&amp;4+15*$A89+4*$A89+1),0)+IF(Analyse!$E$104="X",INDIRECT("'DATA - økonomi'!F"&amp;4+15*$A89+4*$A89+2),0)+IF(Analyse!$E$105="X",INDIRECT("'DATA - økonomi'!F"&amp;4+15*$A89+4*$A89+3),0)+IF(Analyse!$E$106="X",INDIRECT("'DATA - økonomi'!F"&amp;4+15*$A89+4*$A89+4),0)+IF(Analyse!$E$107="X",INDIRECT("'DATA - økonomi'!F"&amp;4+15*$A89+4*$A89+5),0)+IF(Analyse!$E$108="X",INDIRECT("'DATA - økonomi'!F"&amp;4+15*$A89+4*$A89+6),0)+IF(Analyse!$E$109="X",INDIRECT("'DATA - økonomi'!F"&amp;4+15*$A89+4*$A89+7),0)+IF(Analyse!$E$110="X",INDIRECT("'DATA - økonomi'!F"&amp;4+15*$A89+4*$A89+8),0)+IF(Analyse!$E$111="X",INDIRECT("'DATA - økonomi'!F"&amp;4+15*$A89+4*$A89+9),0)+IF(Analyse!$E$112="X",INDIRECT("'DATA - økonomi'!F"&amp;4+15*$A89+4*$A89+10),0)+IF(Analyse!$E$115="X",INDIRECT("'DATA - økonomi'!F"&amp;4+15*$A89+4*$A89+11),0)+IF(Analyse!$E$116="X",INDIRECT("'DATA - økonomi'!F"&amp;4+15*$A89+4*$A89+12),0)+IF(Analyse!$E$117="X",INDIRECT("'DATA - økonomi'!F"&amp;4+15*$A89+4*$A89+13),0)+IF(Analyse!$E$129="X",INDIRECT("'DATA - økonomi'!F"&amp;4+15*$A89+4*$A89+14),0)</f>
        <v>0</v>
      </c>
      <c r="G89" s="42">
        <f ca="1">IF(Analyse!$E$3="X",INDIRECT("'DATA - økonomi'!G"&amp;4+15*$A89+4*$A89+0),0)+IF(Analyse!$E$4="X",INDIRECT("'DATA - økonomi'!G"&amp;4+15*$A89+4*$A89+1),0)+IF(Analyse!$E$104="X",INDIRECT("'DATA - økonomi'!G"&amp;4+15*$A89+4*$A89+2),0)+IF(Analyse!$E$105="X",INDIRECT("'DATA - økonomi'!G"&amp;4+15*$A89+4*$A89+3),0)+IF(Analyse!$E$106="X",INDIRECT("'DATA - økonomi'!G"&amp;4+15*$A89+4*$A89+4),0)+IF(Analyse!$E$107="X",INDIRECT("'DATA - økonomi'!G"&amp;4+15*$A89+4*$A89+5),0)+IF(Analyse!$E$108="X",INDIRECT("'DATA - økonomi'!G"&amp;4+15*$A89+4*$A89+6),0)+IF(Analyse!$E$109="X",INDIRECT("'DATA - økonomi'!G"&amp;4+15*$A89+4*$A89+7),0)+IF(Analyse!$E$110="X",INDIRECT("'DATA - økonomi'!G"&amp;4+15*$A89+4*$A89+8),0)+IF(Analyse!$E$111="X",INDIRECT("'DATA - økonomi'!G"&amp;4+15*$A89+4*$A89+9),0)+IF(Analyse!$E$112="X",INDIRECT("'DATA - økonomi'!G"&amp;4+15*$A89+4*$A89+10),0)+IF(Analyse!$E$115="X",INDIRECT("'DATA - økonomi'!G"&amp;4+15*$A89+4*$A89+11),0)+IF(Analyse!$E$116="X",INDIRECT("'DATA - økonomi'!G"&amp;4+15*$A89+4*$A89+12),0)+IF(Analyse!$E$117="X",INDIRECT("'DATA - økonomi'!G"&amp;4+15*$A89+4*$A89+13),0)+IF(Analyse!$E$129="X",INDIRECT("'DATA - økonomi'!G"&amp;4+15*$A89+4*$A89+14),0)</f>
        <v>0</v>
      </c>
      <c r="H89" s="42">
        <f ca="1">IF(Analyse!$E$3="X",INDIRECT("'DATA - økonomi'!H"&amp;4+15*$A89+4*$A89+0),0)+IF(Analyse!$E$4="X",INDIRECT("'DATA - økonomi'!H"&amp;4+15*$A89+4*$A89+1),0)+IF(Analyse!$E$104="X",INDIRECT("'DATA - økonomi'!H"&amp;4+15*$A89+4*$A89+2),0)+IF(Analyse!$E$105="X",INDIRECT("'DATA - økonomi'!H"&amp;4+15*$A89+4*$A89+3),0)+IF(Analyse!$E$106="X",INDIRECT("'DATA - økonomi'!H"&amp;4+15*$A89+4*$A89+4),0)+IF(Analyse!$E$107="X",INDIRECT("'DATA - økonomi'!H"&amp;4+15*$A89+4*$A89+5),0)+IF(Analyse!$E$108="X",INDIRECT("'DATA - økonomi'!H"&amp;4+15*$A89+4*$A89+6),0)+IF(Analyse!$E$109="X",INDIRECT("'DATA - økonomi'!H"&amp;4+15*$A89+4*$A89+7),0)+IF(Analyse!$E$110="X",INDIRECT("'DATA - økonomi'!H"&amp;4+15*$A89+4*$A89+8),0)+IF(Analyse!$E$111="X",INDIRECT("'DATA - økonomi'!H"&amp;4+15*$A89+4*$A89+9),0)+IF(Analyse!$E$112="X",INDIRECT("'DATA - økonomi'!H"&amp;4+15*$A89+4*$A89+10),0)+IF(Analyse!$E$115="X",INDIRECT("'DATA - økonomi'!H"&amp;4+15*$A89+4*$A89+11),0)+IF(Analyse!$E$116="X",INDIRECT("'DATA - økonomi'!H"&amp;4+15*$A89+4*$A89+12),0)+IF(Analyse!$E$117="X",INDIRECT("'DATA - økonomi'!H"&amp;4+15*$A89+4*$A89+13),0)+IF(Analyse!$E$129="X",INDIRECT("'DATA - økonomi'!H"&amp;4+15*$A89+4*$A89+14),0)</f>
        <v>0</v>
      </c>
      <c r="I89" s="42">
        <f ca="1">IF(Analyse!$E$3="X",INDIRECT("'DATA - økonomi'!I"&amp;4+15*$A89+4*$A89+0),0)+IF(Analyse!$E$4="X",INDIRECT("'DATA - økonomi'!I"&amp;4+15*$A89+4*$A89+1),0)+IF(Analyse!$E$104="X",INDIRECT("'DATA - økonomi'!I"&amp;4+15*$A89+4*$A89+2),0)+IF(Analyse!$E$105="X",INDIRECT("'DATA - økonomi'!I"&amp;4+15*$A89+4*$A89+3),0)+IF(Analyse!$E$106="X",INDIRECT("'DATA - økonomi'!I"&amp;4+15*$A89+4*$A89+4),0)+IF(Analyse!$E$107="X",INDIRECT("'DATA - økonomi'!I"&amp;4+15*$A89+4*$A89+5),0)+IF(Analyse!$E$108="X",INDIRECT("'DATA - økonomi'!I"&amp;4+15*$A89+4*$A89+6),0)+IF(Analyse!$E$109="X",INDIRECT("'DATA - økonomi'!I"&amp;4+15*$A89+4*$A89+7),0)+IF(Analyse!$E$110="X",INDIRECT("'DATA - økonomi'!I"&amp;4+15*$A89+4*$A89+8),0)+IF(Analyse!$E$111="X",INDIRECT("'DATA - økonomi'!I"&amp;4+15*$A89+4*$A89+9),0)+IF(Analyse!$E$112="X",INDIRECT("'DATA - økonomi'!I"&amp;4+15*$A89+4*$A89+10),0)+IF(Analyse!$E$115="X",INDIRECT("'DATA - økonomi'!I"&amp;4+15*$A89+4*$A89+11),0)+IF(Analyse!$E$116="X",INDIRECT("'DATA - økonomi'!I"&amp;4+15*$A89+4*$A89+12),0)+IF(Analyse!$E$117="X",INDIRECT("'DATA - økonomi'!I"&amp;4+15*$A89+4*$A89+13),0)+IF(Analyse!$E$129="X",INDIRECT("'DATA - økonomi'!I"&amp;4+15*$A89+4*$A89+14),0)</f>
        <v>0</v>
      </c>
      <c r="J89" s="42">
        <f ca="1">IF(Analyse!$E$3="X",INDIRECT("'DATA - økonomi'!J"&amp;4+15*$A89+4*$A89+0),0)+IF(Analyse!$E$4="X",INDIRECT("'DATA - økonomi'!J"&amp;4+15*$A89+4*$A89+1),0)+IF(Analyse!$E$104="X",INDIRECT("'DATA - økonomi'!J"&amp;4+15*$A89+4*$A89+2),0)+IF(Analyse!$E$105="X",INDIRECT("'DATA - økonomi'!J"&amp;4+15*$A89+4*$A89+3),0)+IF(Analyse!$E$106="X",INDIRECT("'DATA - økonomi'!J"&amp;4+15*$A89+4*$A89+4),0)+IF(Analyse!$E$107="X",INDIRECT("'DATA - økonomi'!J"&amp;4+15*$A89+4*$A89+5),0)+IF(Analyse!$E$108="X",INDIRECT("'DATA - økonomi'!J"&amp;4+15*$A89+4*$A89+6),0)+IF(Analyse!$E$109="X",INDIRECT("'DATA - økonomi'!J"&amp;4+15*$A89+4*$A89+7),0)+IF(Analyse!$E$110="X",INDIRECT("'DATA - økonomi'!J"&amp;4+15*$A89+4*$A89+8),0)+IF(Analyse!$E$111="X",INDIRECT("'DATA - økonomi'!J"&amp;4+15*$A89+4*$A89+9),0)+IF(Analyse!$E$112="X",INDIRECT("'DATA - økonomi'!J"&amp;4+15*$A89+4*$A89+10),0)+IF(Analyse!$E$115="X",INDIRECT("'DATA - økonomi'!J"&amp;4+15*$A89+4*$A89+11),0)+IF(Analyse!$E$116="X",INDIRECT("'DATA - økonomi'!J"&amp;4+15*$A89+4*$A89+12),0)+IF(Analyse!$E$117="X",INDIRECT("'DATA - økonomi'!J"&amp;4+15*$A89+4*$A89+13),0)+IF(Analyse!$E$129="X",INDIRECT("'DATA - økonomi'!J"&amp;4+15*$A89+4*$A89+14),0)</f>
        <v>0</v>
      </c>
      <c r="K89" s="42">
        <f ca="1">IF(Analyse!$E$3="X",INDIRECT("'DATA - økonomi'!K"&amp;4+15*$A89+4*$A89+0),0)+IF(Analyse!$E$4="X",INDIRECT("'DATA - økonomi'!K"&amp;4+15*$A89+4*$A89+1),0)+IF(Analyse!$E$104="X",INDIRECT("'DATA - økonomi'!K"&amp;4+15*$A89+4*$A89+2),0)+IF(Analyse!$E$105="X",INDIRECT("'DATA - økonomi'!K"&amp;4+15*$A89+4*$A89+3),0)+IF(Analyse!$E$106="X",INDIRECT("'DATA - økonomi'!K"&amp;4+15*$A89+4*$A89+4),0)+IF(Analyse!$E$107="X",INDIRECT("'DATA - økonomi'!K"&amp;4+15*$A89+4*$A89+5),0)+IF(Analyse!$E$108="X",INDIRECT("'DATA - økonomi'!K"&amp;4+15*$A89+4*$A89+6),0)+IF(Analyse!$E$109="X",INDIRECT("'DATA - økonomi'!K"&amp;4+15*$A89+4*$A89+7),0)+IF(Analyse!$E$110="X",INDIRECT("'DATA - økonomi'!K"&amp;4+15*$A89+4*$A89+8),0)+IF(Analyse!$E$111="X",INDIRECT("'DATA - økonomi'!K"&amp;4+15*$A89+4*$A89+9),0)+IF(Analyse!$E$112="X",INDIRECT("'DATA - økonomi'!K"&amp;4+15*$A89+4*$A89+10),0)+IF(Analyse!$E$115="X",INDIRECT("'DATA - økonomi'!K"&amp;4+15*$A89+4*$A89+11),0)+IF(Analyse!$E$116="X",INDIRECT("'DATA - økonomi'!K"&amp;4+15*$A89+4*$A89+12),0)+IF(Analyse!$E$117="X",INDIRECT("'DATA - økonomi'!K"&amp;4+15*$A89+4*$A89+13),0)+IF(Analyse!$E$129="X",INDIRECT("'DATA - økonomi'!K"&amp;4+15*$A89+4*$A89+14),0)</f>
        <v>0</v>
      </c>
      <c r="L89" s="42">
        <f ca="1">IF(Analyse!$E$3="X",INDIRECT("'DATA - økonomi'!L"&amp;4+15*$A89+4*$A89+0),0)+IF(Analyse!$E$4="X",INDIRECT("'DATA - økonomi'!L"&amp;4+15*$A89+4*$A89+1),0)+IF(Analyse!$E$104="X",INDIRECT("'DATA - økonomi'!L"&amp;4+15*$A89+4*$A89+2),0)+IF(Analyse!$E$105="X",INDIRECT("'DATA - økonomi'!L"&amp;4+15*$A89+4*$A89+3),0)+IF(Analyse!$E$106="X",INDIRECT("'DATA - økonomi'!L"&amp;4+15*$A89+4*$A89+4),0)+IF(Analyse!$E$107="X",INDIRECT("'DATA - økonomi'!L"&amp;4+15*$A89+4*$A89+5),0)+IF(Analyse!$E$108="X",INDIRECT("'DATA - økonomi'!L"&amp;4+15*$A89+4*$A89+6),0)+IF(Analyse!$E$109="X",INDIRECT("'DATA - økonomi'!L"&amp;4+15*$A89+4*$A89+7),0)+IF(Analyse!$E$110="X",INDIRECT("'DATA - økonomi'!L"&amp;4+15*$A89+4*$A89+8),0)+IF(Analyse!$E$111="X",INDIRECT("'DATA - økonomi'!L"&amp;4+15*$A89+4*$A89+9),0)+IF(Analyse!$E$112="X",INDIRECT("'DATA - økonomi'!L"&amp;4+15*$A89+4*$A89+10),0)+IF(Analyse!$E$115="X",INDIRECT("'DATA - økonomi'!L"&amp;4+15*$A89+4*$A89+11),0)+IF(Analyse!$E$116="X",INDIRECT("'DATA - økonomi'!L"&amp;4+15*$A89+4*$A89+12),0)+IF(Analyse!$E$117="X",INDIRECT("'DATA - økonomi'!L"&amp;4+15*$A89+4*$A89+13),0)+IF(Analyse!$E$129="X",INDIRECT("'DATA - økonomi'!L"&amp;4+15*$A89+4*$A89+14),0)</f>
        <v>0</v>
      </c>
      <c r="M89" s="42">
        <f ca="1">IF(Analyse!$E$3="X",INDIRECT("'DATA - økonomi'!M"&amp;4+15*$A89+4*$A89+0),0)+IF(Analyse!$E$4="X",INDIRECT("'DATA - økonomi'!M"&amp;4+15*$A89+4*$A89+1),0)+IF(Analyse!$E$104="X",INDIRECT("'DATA - økonomi'!M"&amp;4+15*$A89+4*$A89+2),0)+IF(Analyse!$E$105="X",INDIRECT("'DATA - økonomi'!M"&amp;4+15*$A89+4*$A89+3),0)+IF(Analyse!$E$106="X",INDIRECT("'DATA - økonomi'!M"&amp;4+15*$A89+4*$A89+4),0)+IF(Analyse!$E$107="X",INDIRECT("'DATA - økonomi'!M"&amp;4+15*$A89+4*$A89+5),0)+IF(Analyse!$E$108="X",INDIRECT("'DATA - økonomi'!M"&amp;4+15*$A89+4*$A89+6),0)+IF(Analyse!$E$109="X",INDIRECT("'DATA - økonomi'!M"&amp;4+15*$A89+4*$A89+7),0)+IF(Analyse!$E$110="X",INDIRECT("'DATA - økonomi'!M"&amp;4+15*$A89+4*$A89+8),0)+IF(Analyse!$E$111="X",INDIRECT("'DATA - økonomi'!M"&amp;4+15*$A89+4*$A89+9),0)+IF(Analyse!$E$112="X",INDIRECT("'DATA - økonomi'!M"&amp;4+15*$A89+4*$A89+10),0)+IF(Analyse!$E$115="X",INDIRECT("'DATA - økonomi'!M"&amp;4+15*$A89+4*$A89+11),0)+IF(Analyse!$E$116="X",INDIRECT("'DATA - økonomi'!M"&amp;4+15*$A89+4*$A89+12),0)+IF(Analyse!$E$117="X",INDIRECT("'DATA - økonomi'!M"&amp;4+15*$A89+4*$A89+13),0)+IF(Analyse!$E$129="X",INDIRECT("'DATA - økonomi'!M"&amp;4+15*$A89+4*$A89+14),0)</f>
        <v>0</v>
      </c>
      <c r="N89" s="38"/>
      <c r="O89" s="41" t="s">
        <v>97</v>
      </c>
      <c r="P89" s="42">
        <f ca="1">IF(Analyse!$E$3="X",INDIRECT("'DATA - økonomi'!P"&amp;4+15*$A89+4*$A89+0),0)+IF(Analyse!$E$4="X",INDIRECT("'DATA - økonomi'!P"&amp;4+15*$A89+4*$A89+1),0)+IF(Analyse!$E$104="X",INDIRECT("'DATA - økonomi'!P"&amp;4+15*$A89+4*$A89+2),0)+IF(Analyse!$E$105="X",INDIRECT("'DATA - økonomi'!P"&amp;4+15*$A89+4*$A89+3),0)+IF(Analyse!$E$106="X",INDIRECT("'DATA - økonomi'!P"&amp;4+15*$A89+4*$A89+4),0)+IF(Analyse!$E$107="X",INDIRECT("'DATA - økonomi'!P"&amp;4+15*$A89+4*$A89+5),0)+IF(Analyse!$E$108="X",INDIRECT("'DATA - økonomi'!P"&amp;4+15*$A89+4*$A89+6),0)+IF(Analyse!$E$109="X",INDIRECT("'DATA - økonomi'!P"&amp;4+15*$A89+4*$A89+7),0)+IF(Analyse!$E$110="X",INDIRECT("'DATA - økonomi'!P"&amp;4+15*$A89+4*$A89+8),0)+IF(Analyse!$E$111="X",INDIRECT("'DATA - økonomi'!P"&amp;4+15*$A89+4*$A89+9),0)+IF(Analyse!$E$112="X",INDIRECT("'DATA - økonomi'!P"&amp;4+15*$A89+4*$A89+10),0)+IF(Analyse!$E$115="X",INDIRECT("'DATA - økonomi'!P"&amp;4+15*$A89+4*$A89+11),0)+IF(Analyse!$E$116="X",INDIRECT("'DATA - økonomi'!P"&amp;4+15*$A89+4*$A89+12),0)+IF(Analyse!$E$117="X",INDIRECT("'DATA - økonomi'!P"&amp;4+15*$A89+4*$A89+13),0)+IF(Analyse!$E$129="X",INDIRECT("'DATA - økonomi'!P"&amp;4+15*$A89+4*$A89+14),0)</f>
        <v>0</v>
      </c>
      <c r="Q89" s="42">
        <f ca="1">IF(Analyse!$E$3="X",INDIRECT("'DATA - økonomi'!Q"&amp;4+15*$A89+4*$A89+0),0)+IF(Analyse!$E$4="X",INDIRECT("'DATA - økonomi'!Q"&amp;4+15*$A89+4*$A89+1),0)+IF(Analyse!$E$104="X",INDIRECT("'DATA - økonomi'!Q"&amp;4+15*$A89+4*$A89+2),0)+IF(Analyse!$E$105="X",INDIRECT("'DATA - økonomi'!Q"&amp;4+15*$A89+4*$A89+3),0)+IF(Analyse!$E$106="X",INDIRECT("'DATA - økonomi'!Q"&amp;4+15*$A89+4*$A89+4),0)+IF(Analyse!$E$107="X",INDIRECT("'DATA - økonomi'!Q"&amp;4+15*$A89+4*$A89+5),0)+IF(Analyse!$E$108="X",INDIRECT("'DATA - økonomi'!Q"&amp;4+15*$A89+4*$A89+6),0)+IF(Analyse!$E$109="X",INDIRECT("'DATA - økonomi'!Q"&amp;4+15*$A89+4*$A89+7),0)+IF(Analyse!$E$110="X",INDIRECT("'DATA - økonomi'!Q"&amp;4+15*$A89+4*$A89+8),0)+IF(Analyse!$E$111="X",INDIRECT("'DATA - økonomi'!Q"&amp;4+15*$A89+4*$A89+9),0)+IF(Analyse!$E$112="X",INDIRECT("'DATA - økonomi'!Q"&amp;4+15*$A89+4*$A89+10),0)+IF(Analyse!$E$115="X",INDIRECT("'DATA - økonomi'!Q"&amp;4+15*$A89+4*$A89+11),0)+IF(Analyse!$E$116="X",INDIRECT("'DATA - økonomi'!Q"&amp;4+15*$A89+4*$A89+12),0)+IF(Analyse!$E$117="X",INDIRECT("'DATA - økonomi'!Q"&amp;4+15*$A89+4*$A89+13),0)+IF(Analyse!$E$129="X",INDIRECT("'DATA - økonomi'!Q"&amp;4+15*$A89+4*$A89+14),0)</f>
        <v>0</v>
      </c>
      <c r="R89" s="42">
        <f ca="1">IF(Analyse!$E$3="X",INDIRECT("'DATA - økonomi'!R"&amp;4+15*$A89+4*$A89+0),0)+IF(Analyse!$E$4="X",INDIRECT("'DATA - økonomi'!R"&amp;4+15*$A89+4*$A89+1),0)+IF(Analyse!$E$104="X",INDIRECT("'DATA - økonomi'!R"&amp;4+15*$A89+4*$A89+2),0)+IF(Analyse!$E$105="X",INDIRECT("'DATA - økonomi'!R"&amp;4+15*$A89+4*$A89+3),0)+IF(Analyse!$E$106="X",INDIRECT("'DATA - økonomi'!R"&amp;4+15*$A89+4*$A89+4),0)+IF(Analyse!$E$107="X",INDIRECT("'DATA - økonomi'!R"&amp;4+15*$A89+4*$A89+5),0)+IF(Analyse!$E$108="X",INDIRECT("'DATA - økonomi'!R"&amp;4+15*$A89+4*$A89+6),0)+IF(Analyse!$E$109="X",INDIRECT("'DATA - økonomi'!R"&amp;4+15*$A89+4*$A89+7),0)+IF(Analyse!$E$110="X",INDIRECT("'DATA - økonomi'!R"&amp;4+15*$A89+4*$A89+8),0)+IF(Analyse!$E$111="X",INDIRECT("'DATA - økonomi'!R"&amp;4+15*$A89+4*$A89+9),0)+IF(Analyse!$E$112="X",INDIRECT("'DATA - økonomi'!R"&amp;4+15*$A89+4*$A89+10),0)+IF(Analyse!$E$115="X",INDIRECT("'DATA - økonomi'!R"&amp;4+15*$A89+4*$A89+11),0)+IF(Analyse!$E$116="X",INDIRECT("'DATA - økonomi'!R"&amp;4+15*$A89+4*$A89+12),0)+IF(Analyse!$E$117="X",INDIRECT("'DATA - økonomi'!R"&amp;4+15*$A89+4*$A89+13),0)+IF(Analyse!$E$129="X",INDIRECT("'DATA - økonomi'!R"&amp;4+15*$A89+4*$A89+14),0)</f>
        <v>0</v>
      </c>
      <c r="S89" s="42">
        <f ca="1">IF(Analyse!$E$3="X",INDIRECT("'DATA - økonomi'!S"&amp;4+15*$A89+4*$A89+0),0)+IF(Analyse!$E$4="X",INDIRECT("'DATA - økonomi'!S"&amp;4+15*$A89+4*$A89+1),0)+IF(Analyse!$E$104="X",INDIRECT("'DATA - økonomi'!S"&amp;4+15*$A89+4*$A89+2),0)+IF(Analyse!$E$105="X",INDIRECT("'DATA - økonomi'!S"&amp;4+15*$A89+4*$A89+3),0)+IF(Analyse!$E$106="X",INDIRECT("'DATA - økonomi'!S"&amp;4+15*$A89+4*$A89+4),0)+IF(Analyse!$E$107="X",INDIRECT("'DATA - økonomi'!S"&amp;4+15*$A89+4*$A89+5),0)+IF(Analyse!$E$108="X",INDIRECT("'DATA - økonomi'!S"&amp;4+15*$A89+4*$A89+6),0)+IF(Analyse!$E$109="X",INDIRECT("'DATA - økonomi'!S"&amp;4+15*$A89+4*$A89+7),0)+IF(Analyse!$E$110="X",INDIRECT("'DATA - økonomi'!S"&amp;4+15*$A89+4*$A89+8),0)+IF(Analyse!$E$111="X",INDIRECT("'DATA - økonomi'!S"&amp;4+15*$A89+4*$A89+9),0)+IF(Analyse!$E$112="X",INDIRECT("'DATA - økonomi'!S"&amp;4+15*$A89+4*$A89+10),0)+IF(Analyse!$E$115="X",INDIRECT("'DATA - økonomi'!S"&amp;4+15*$A89+4*$A89+11),0)+IF(Analyse!$E$116="X",INDIRECT("'DATA - økonomi'!S"&amp;4+15*$A89+4*$A89+12),0)+IF(Analyse!$E$117="X",INDIRECT("'DATA - økonomi'!S"&amp;4+15*$A89+4*$A89+13),0)+IF(Analyse!$E$129="X",INDIRECT("'DATA - økonomi'!S"&amp;4+15*$A89+4*$A89+14),0)</f>
        <v>0</v>
      </c>
      <c r="T89" s="42">
        <f ca="1">IF(Analyse!$E$3="X",INDIRECT("'DATA - økonomi'!T"&amp;4+15*$A89+4*$A89+0),0)+IF(Analyse!$E$4="X",INDIRECT("'DATA - økonomi'!T"&amp;4+15*$A89+4*$A89+1),0)+IF(Analyse!$E$104="X",INDIRECT("'DATA - økonomi'!T"&amp;4+15*$A89+4*$A89+2),0)+IF(Analyse!$E$105="X",INDIRECT("'DATA - økonomi'!T"&amp;4+15*$A89+4*$A89+3),0)+IF(Analyse!$E$106="X",INDIRECT("'DATA - økonomi'!T"&amp;4+15*$A89+4*$A89+4),0)+IF(Analyse!$E$107="X",INDIRECT("'DATA - økonomi'!T"&amp;4+15*$A89+4*$A89+5),0)+IF(Analyse!$E$108="X",INDIRECT("'DATA - økonomi'!T"&amp;4+15*$A89+4*$A89+6),0)+IF(Analyse!$E$109="X",INDIRECT("'DATA - økonomi'!T"&amp;4+15*$A89+4*$A89+7),0)+IF(Analyse!$E$110="X",INDIRECT("'DATA - økonomi'!T"&amp;4+15*$A89+4*$A89+8),0)+IF(Analyse!$E$111="X",INDIRECT("'DATA - økonomi'!T"&amp;4+15*$A89+4*$A89+9),0)+IF(Analyse!$E$112="X",INDIRECT("'DATA - økonomi'!T"&amp;4+15*$A89+4*$A89+10),0)+IF(Analyse!$E$115="X",INDIRECT("'DATA - økonomi'!T"&amp;4+15*$A89+4*$A89+11),0)+IF(Analyse!$E$116="X",INDIRECT("'DATA - økonomi'!T"&amp;4+15*$A89+4*$A89+12),0)+IF(Analyse!$E$117="X",INDIRECT("'DATA - økonomi'!T"&amp;4+15*$A89+4*$A89+13),0)+IF(Analyse!$E$129="X",INDIRECT("'DATA - økonomi'!T"&amp;4+15*$A89+4*$A89+14),0)</f>
        <v>0</v>
      </c>
      <c r="U89" s="42">
        <f ca="1">IF(Analyse!$E$3="X",INDIRECT("'DATA - økonomi'!U"&amp;4+15*$A89+4*$A89+0),0)+IF(Analyse!$E$4="X",INDIRECT("'DATA - økonomi'!U"&amp;4+15*$A89+4*$A89+1),0)+IF(Analyse!$E$104="X",INDIRECT("'DATA - økonomi'!U"&amp;4+15*$A89+4*$A89+2),0)+IF(Analyse!$E$105="X",INDIRECT("'DATA - økonomi'!U"&amp;4+15*$A89+4*$A89+3),0)+IF(Analyse!$E$106="X",INDIRECT("'DATA - økonomi'!U"&amp;4+15*$A89+4*$A89+4),0)+IF(Analyse!$E$107="X",INDIRECT("'DATA - økonomi'!U"&amp;4+15*$A89+4*$A89+5),0)+IF(Analyse!$E$108="X",INDIRECT("'DATA - økonomi'!U"&amp;4+15*$A89+4*$A89+6),0)+IF(Analyse!$E$109="X",INDIRECT("'DATA - økonomi'!U"&amp;4+15*$A89+4*$A89+7),0)+IF(Analyse!$E$110="X",INDIRECT("'DATA - økonomi'!U"&amp;4+15*$A89+4*$A89+8),0)+IF(Analyse!$E$111="X",INDIRECT("'DATA - økonomi'!U"&amp;4+15*$A89+4*$A89+9),0)+IF(Analyse!$E$112="X",INDIRECT("'DATA - økonomi'!U"&amp;4+15*$A89+4*$A89+10),0)+IF(Analyse!$E$115="X",INDIRECT("'DATA - økonomi'!U"&amp;4+15*$A89+4*$A89+11),0)+IF(Analyse!$E$116="X",INDIRECT("'DATA - økonomi'!U"&amp;4+15*$A89+4*$A89+12),0)+IF(Analyse!$E$117="X",INDIRECT("'DATA - økonomi'!U"&amp;4+15*$A89+4*$A89+13),0)+IF(Analyse!$E$129="X",INDIRECT("'DATA - økonomi'!U"&amp;4+15*$A89+4*$A89+14),0)</f>
        <v>0</v>
      </c>
      <c r="V89" s="42">
        <f ca="1">IF(Analyse!$E$3="X",INDIRECT("'DATA - økonomi'!V"&amp;4+15*$A89+4*$A89+0),0)+IF(Analyse!$E$4="X",INDIRECT("'DATA - økonomi'!V"&amp;4+15*$A89+4*$A89+1),0)+IF(Analyse!$E$104="X",INDIRECT("'DATA - økonomi'!V"&amp;4+15*$A89+4*$A89+2),0)+IF(Analyse!$E$105="X",INDIRECT("'DATA - økonomi'!V"&amp;4+15*$A89+4*$A89+3),0)+IF(Analyse!$E$106="X",INDIRECT("'DATA - økonomi'!V"&amp;4+15*$A89+4*$A89+4),0)+IF(Analyse!$E$107="X",INDIRECT("'DATA - økonomi'!V"&amp;4+15*$A89+4*$A89+5),0)+IF(Analyse!$E$108="X",INDIRECT("'DATA - økonomi'!V"&amp;4+15*$A89+4*$A89+6),0)+IF(Analyse!$E$109="X",INDIRECT("'DATA - økonomi'!V"&amp;4+15*$A89+4*$A89+7),0)+IF(Analyse!$E$110="X",INDIRECT("'DATA - økonomi'!V"&amp;4+15*$A89+4*$A89+8),0)+IF(Analyse!$E$111="X",INDIRECT("'DATA - økonomi'!V"&amp;4+15*$A89+4*$A89+9),0)+IF(Analyse!$E$112="X",INDIRECT("'DATA - økonomi'!V"&amp;4+15*$A89+4*$A89+10),0)+IF(Analyse!$E$115="X",INDIRECT("'DATA - økonomi'!V"&amp;4+15*$A89+4*$A89+11),0)+IF(Analyse!$E$116="X",INDIRECT("'DATA - økonomi'!V"&amp;4+15*$A89+4*$A89+12),0)+IF(Analyse!$E$117="X",INDIRECT("'DATA - økonomi'!V"&amp;4+15*$A89+4*$A89+13),0)+IF(Analyse!$E$129="X",INDIRECT("'DATA - økonomi'!V"&amp;4+15*$A89+4*$A89+14),0)</f>
        <v>0</v>
      </c>
      <c r="W89" s="42">
        <f ca="1">IF(Analyse!$E$3="X",INDIRECT("'DATA - økonomi'!W"&amp;4+15*$A89+4*$A89+0),0)+IF(Analyse!$E$4="X",INDIRECT("'DATA - økonomi'!W"&amp;4+15*$A89+4*$A89+1),0)+IF(Analyse!$E$104="X",INDIRECT("'DATA - økonomi'!W"&amp;4+15*$A89+4*$A89+2),0)+IF(Analyse!$E$105="X",INDIRECT("'DATA - økonomi'!W"&amp;4+15*$A89+4*$A89+3),0)+IF(Analyse!$E$106="X",INDIRECT("'DATA - økonomi'!W"&amp;4+15*$A89+4*$A89+4),0)+IF(Analyse!$E$107="X",INDIRECT("'DATA - økonomi'!W"&amp;4+15*$A89+4*$A89+5),0)+IF(Analyse!$E$108="X",INDIRECT("'DATA - økonomi'!W"&amp;4+15*$A89+4*$A89+6),0)+IF(Analyse!$E$109="X",INDIRECT("'DATA - økonomi'!W"&amp;4+15*$A89+4*$A89+7),0)+IF(Analyse!$E$110="X",INDIRECT("'DATA - økonomi'!W"&amp;4+15*$A89+4*$A89+8),0)+IF(Analyse!$E$111="X",INDIRECT("'DATA - økonomi'!W"&amp;4+15*$A89+4*$A89+9),0)+IF(Analyse!$E$112="X",INDIRECT("'DATA - økonomi'!W"&amp;4+15*$A89+4*$A89+10),0)+IF(Analyse!$E$115="X",INDIRECT("'DATA - økonomi'!W"&amp;4+15*$A89+4*$A89+11),0)+IF(Analyse!$E$116="X",INDIRECT("'DATA - økonomi'!W"&amp;4+15*$A89+4*$A89+12),0)+IF(Analyse!$E$117="X",INDIRECT("'DATA - økonomi'!W"&amp;4+15*$A89+4*$A89+13),0)+IF(Analyse!$E$129="X",INDIRECT("'DATA - økonomi'!W"&amp;4+15*$A89+4*$A89+14),0)</f>
        <v>0</v>
      </c>
      <c r="X89" s="42">
        <f ca="1">IF(Analyse!$E$3="X",INDIRECT("'DATA - økonomi'!X"&amp;4+15*$A89+4*$A89+0),0)+IF(Analyse!$E$4="X",INDIRECT("'DATA - økonomi'!X"&amp;4+15*$A89+4*$A89+1),0)+IF(Analyse!$E$104="X",INDIRECT("'DATA - økonomi'!X"&amp;4+15*$A89+4*$A89+2),0)+IF(Analyse!$E$105="X",INDIRECT("'DATA - økonomi'!X"&amp;4+15*$A89+4*$A89+3),0)+IF(Analyse!$E$106="X",INDIRECT("'DATA - økonomi'!X"&amp;4+15*$A89+4*$A89+4),0)+IF(Analyse!$E$107="X",INDIRECT("'DATA - økonomi'!X"&amp;4+15*$A89+4*$A89+5),0)+IF(Analyse!$E$108="X",INDIRECT("'DATA - økonomi'!X"&amp;4+15*$A89+4*$A89+6),0)+IF(Analyse!$E$109="X",INDIRECT("'DATA - økonomi'!X"&amp;4+15*$A89+4*$A89+7),0)+IF(Analyse!$E$110="X",INDIRECT("'DATA - økonomi'!X"&amp;4+15*$A89+4*$A89+8),0)+IF(Analyse!$E$111="X",INDIRECT("'DATA - økonomi'!X"&amp;4+15*$A89+4*$A89+9),0)+IF(Analyse!$E$112="X",INDIRECT("'DATA - økonomi'!X"&amp;4+15*$A89+4*$A89+10),0)+IF(Analyse!$E$115="X",INDIRECT("'DATA - økonomi'!X"&amp;4+15*$A89+4*$A89+11),0)+IF(Analyse!$E$116="X",INDIRECT("'DATA - økonomi'!X"&amp;4+15*$A89+4*$A89+12),0)+IF(Analyse!$E$117="X",INDIRECT("'DATA - økonomi'!X"&amp;4+15*$A89+4*$A89+13),0)+IF(Analyse!$E$129="X",INDIRECT("'DATA - økonomi'!X"&amp;4+15*$A89+4*$A89+14),0)</f>
        <v>0</v>
      </c>
      <c r="Y89" s="42">
        <f ca="1">IF(Analyse!$E$3="X",INDIRECT("'DATA - økonomi'!Y"&amp;4+15*$A89+4*$A89+0),0)+IF(Analyse!$E$4="X",INDIRECT("'DATA - økonomi'!Y"&amp;4+15*$A89+4*$A89+1),0)+IF(Analyse!$E$104="X",INDIRECT("'DATA - økonomi'!Y"&amp;4+15*$A89+4*$A89+2),0)+IF(Analyse!$E$105="X",INDIRECT("'DATA - økonomi'!Y"&amp;4+15*$A89+4*$A89+3),0)+IF(Analyse!$E$106="X",INDIRECT("'DATA - økonomi'!Y"&amp;4+15*$A89+4*$A89+4),0)+IF(Analyse!$E$107="X",INDIRECT("'DATA - økonomi'!Y"&amp;4+15*$A89+4*$A89+5),0)+IF(Analyse!$E$108="X",INDIRECT("'DATA - økonomi'!Y"&amp;4+15*$A89+4*$A89+6),0)+IF(Analyse!$E$109="X",INDIRECT("'DATA - økonomi'!Y"&amp;4+15*$A89+4*$A89+7),0)+IF(Analyse!$E$110="X",INDIRECT("'DATA - økonomi'!Y"&amp;4+15*$A89+4*$A89+8),0)+IF(Analyse!$E$111="X",INDIRECT("'DATA - økonomi'!Y"&amp;4+15*$A89+4*$A89+9),0)+IF(Analyse!$E$112="X",INDIRECT("'DATA - økonomi'!Y"&amp;4+15*$A89+4*$A89+10),0)+IF(Analyse!$E$115="X",INDIRECT("'DATA - økonomi'!Y"&amp;4+15*$A89+4*$A89+11),0)+IF(Analyse!$E$116="X",INDIRECT("'DATA - økonomi'!Y"&amp;4+15*$A89+4*$A89+12),0)+IF(Analyse!$E$117="X",INDIRECT("'DATA - økonomi'!Y"&amp;4+15*$A89+4*$A89+13),0)+IF(Analyse!$E$129="X",INDIRECT("'DATA - økonomi'!Y"&amp;4+15*$A89+4*$A89+14),0)</f>
        <v>0</v>
      </c>
      <c r="Z89" s="42">
        <f ca="1">IF(Analyse!$E$3="X",INDIRECT("'DATA - økonomi'!Z"&amp;4+15*$A89+4*$A89+0),0)+IF(Analyse!$E$4="X",INDIRECT("'DATA - økonomi'!Z"&amp;4+15*$A89+4*$A89+1),0)+IF(Analyse!$E$104="X",INDIRECT("'DATA - økonomi'!Z"&amp;4+15*$A89+4*$A89+2),0)+IF(Analyse!$E$105="X",INDIRECT("'DATA - økonomi'!Z"&amp;4+15*$A89+4*$A89+3),0)+IF(Analyse!$E$106="X",INDIRECT("'DATA - økonomi'!Z"&amp;4+15*$A89+4*$A89+4),0)+IF(Analyse!$E$107="X",INDIRECT("'DATA - økonomi'!Z"&amp;4+15*$A89+4*$A89+5),0)+IF(Analyse!$E$108="X",INDIRECT("'DATA - økonomi'!Z"&amp;4+15*$A89+4*$A89+6),0)+IF(Analyse!$E$109="X",INDIRECT("'DATA - økonomi'!Z"&amp;4+15*$A89+4*$A89+7),0)+IF(Analyse!$E$110="X",INDIRECT("'DATA - økonomi'!Z"&amp;4+15*$A89+4*$A89+8),0)+IF(Analyse!$E$111="X",INDIRECT("'DATA - økonomi'!Z"&amp;4+15*$A89+4*$A89+9),0)+IF(Analyse!$E$112="X",INDIRECT("'DATA - økonomi'!Z"&amp;4+15*$A89+4*$A89+10),0)+IF(Analyse!$E$115="X",INDIRECT("'DATA - økonomi'!Z"&amp;4+15*$A89+4*$A89+11),0)+IF(Analyse!$E$116="X",INDIRECT("'DATA - økonomi'!Z"&amp;4+15*$A89+4*$A89+12),0)+IF(Analyse!$E$117="X",INDIRECT("'DATA - økonomi'!Z"&amp;4+15*$A89+4*$A89+13),0)+IF(Analyse!$E$129="X",INDIRECT("'DATA - økonomi'!Z"&amp;4+15*$A89+4*$A89+14),0)</f>
        <v>0</v>
      </c>
      <c r="AA89" s="36"/>
      <c r="AB89" s="41" t="s">
        <v>97</v>
      </c>
      <c r="AC89" s="42">
        <f ca="1">IF(Analyse!$E$3="X",INDIRECT("'DATA - økonomi'!AC"&amp;4+15*$A89+4*$A89+0),0)+IF(Analyse!$E$4="X",INDIRECT("'DATA - økonomi'!AC"&amp;4+15*$A89+4*$A89+1),0)+IF(Analyse!$E$104="X",INDIRECT("'DATA - økonomi'!AC"&amp;4+15*$A89+4*$A89+2),0)+IF(Analyse!$E$105="X",INDIRECT("'DATA - økonomi'!AC"&amp;4+15*$A89+4*$A89+3),0)+IF(Analyse!$E$106="X",INDIRECT("'DATA - økonomi'!AC"&amp;4+15*$A89+4*$A89+4),0)+IF(Analyse!$E$107="X",INDIRECT("'DATA - økonomi'!AC"&amp;4+15*$A89+4*$A89+5),0)+IF(Analyse!$E$108="X",INDIRECT("'DATA - økonomi'!AC"&amp;4+15*$A89+4*$A89+6),0)+IF(Analyse!$E$109="X",INDIRECT("'DATA - økonomi'!AC"&amp;4+15*$A89+4*$A89+7),0)+IF(Analyse!$E$110="X",INDIRECT("'DATA - økonomi'!AC"&amp;4+15*$A89+4*$A89+8),0)+IF(Analyse!$E$111="X",INDIRECT("'DATA - økonomi'!AC"&amp;4+15*$A89+4*$A89+9),0)+IF(Analyse!$E$112="X",INDIRECT("'DATA - økonomi'!AC"&amp;4+15*$A89+4*$A89+10),0)+IF(Analyse!$E$115="X",INDIRECT("'DATA - økonomi'!AC"&amp;4+15*$A89+4*$A89+11),0)+IF(Analyse!$E$116="X",INDIRECT("'DATA - økonomi'!AC"&amp;4+15*$A89+4*$A89+12),0)+IF(Analyse!$E$117="X",INDIRECT("'DATA - økonomi'!AC"&amp;4+15*$A89+4*$A89+13),0)+IF(Analyse!$E$129="X",INDIRECT("'DATA - økonomi'!AC"&amp;4+15*$A89+4*$A89+14),0)</f>
        <v>0</v>
      </c>
      <c r="AD89" s="42">
        <f ca="1">IF(Analyse!$E$3="X",INDIRECT("'DATA - økonomi'!AD"&amp;4+15*$A89+4*$A89+0),0)+IF(Analyse!$E$4="X",INDIRECT("'DATA - økonomi'!AD"&amp;4+15*$A89+4*$A89+1),0)+IF(Analyse!$E$104="X",INDIRECT("'DATA - økonomi'!AD"&amp;4+15*$A89+4*$A89+2),0)+IF(Analyse!$E$105="X",INDIRECT("'DATA - økonomi'!AD"&amp;4+15*$A89+4*$A89+3),0)+IF(Analyse!$E$106="X",INDIRECT("'DATA - økonomi'!AD"&amp;4+15*$A89+4*$A89+4),0)+IF(Analyse!$E$107="X",INDIRECT("'DATA - økonomi'!AD"&amp;4+15*$A89+4*$A89+5),0)+IF(Analyse!$E$108="X",INDIRECT("'DATA - økonomi'!AD"&amp;4+15*$A89+4*$A89+6),0)+IF(Analyse!$E$109="X",INDIRECT("'DATA - økonomi'!AD"&amp;4+15*$A89+4*$A89+7),0)+IF(Analyse!$E$110="X",INDIRECT("'DATA - økonomi'!AD"&amp;4+15*$A89+4*$A89+8),0)+IF(Analyse!$E$111="X",INDIRECT("'DATA - økonomi'!AD"&amp;4+15*$A89+4*$A89+9),0)+IF(Analyse!$E$112="X",INDIRECT("'DATA - økonomi'!AD"&amp;4+15*$A89+4*$A89+10),0)+IF(Analyse!$E$115="X",INDIRECT("'DATA - økonomi'!AD"&amp;4+15*$A89+4*$A89+11),0)+IF(Analyse!$E$116="X",INDIRECT("'DATA - økonomi'!AD"&amp;4+15*$A89+4*$A89+12),0)+IF(Analyse!$E$117="X",INDIRECT("'DATA - økonomi'!AD"&amp;4+15*$A89+4*$A89+13),0)+IF(Analyse!$E$129="X",INDIRECT("'DATA - økonomi'!AD"&amp;4+15*$A89+4*$A89+14),0)</f>
        <v>0</v>
      </c>
      <c r="AE89" s="42">
        <f ca="1">IF(Analyse!$E$3="X",INDIRECT("'DATA - økonomi'!AE"&amp;4+15*$A89+4*$A89+0),0)+IF(Analyse!$E$4="X",INDIRECT("'DATA - økonomi'!AE"&amp;4+15*$A89+4*$A89+1),0)+IF(Analyse!$E$104="X",INDIRECT("'DATA - økonomi'!AE"&amp;4+15*$A89+4*$A89+2),0)+IF(Analyse!$E$105="X",INDIRECT("'DATA - økonomi'!AE"&amp;4+15*$A89+4*$A89+3),0)+IF(Analyse!$E$106="X",INDIRECT("'DATA - økonomi'!AE"&amp;4+15*$A89+4*$A89+4),0)+IF(Analyse!$E$107="X",INDIRECT("'DATA - økonomi'!AE"&amp;4+15*$A89+4*$A89+5),0)+IF(Analyse!$E$108="X",INDIRECT("'DATA - økonomi'!AE"&amp;4+15*$A89+4*$A89+6),0)+IF(Analyse!$E$109="X",INDIRECT("'DATA - økonomi'!AE"&amp;4+15*$A89+4*$A89+7),0)+IF(Analyse!$E$110="X",INDIRECT("'DATA - økonomi'!AE"&amp;4+15*$A89+4*$A89+8),0)+IF(Analyse!$E$111="X",INDIRECT("'DATA - økonomi'!AE"&amp;4+15*$A89+4*$A89+9),0)+IF(Analyse!$E$112="X",INDIRECT("'DATA - økonomi'!AE"&amp;4+15*$A89+4*$A89+10),0)+IF(Analyse!$E$115="X",INDIRECT("'DATA - økonomi'!AE"&amp;4+15*$A89+4*$A89+11),0)+IF(Analyse!$E$116="X",INDIRECT("'DATA - økonomi'!AE"&amp;4+15*$A89+4*$A89+12),0)+IF(Analyse!$E$117="X",INDIRECT("'DATA - økonomi'!AE"&amp;4+15*$A89+4*$A89+13),0)+IF(Analyse!$E$129="X",INDIRECT("'DATA - økonomi'!AE"&amp;4+15*$A89+4*$A89+14),0)</f>
        <v>0</v>
      </c>
      <c r="AF89" s="42">
        <f ca="1">IF(Analyse!$E$3="X",INDIRECT("'DATA - økonomi'!AF"&amp;4+15*$A89+4*$A89+0),0)+IF(Analyse!$E$4="X",INDIRECT("'DATA - økonomi'!AF"&amp;4+15*$A89+4*$A89+1),0)+IF(Analyse!$E$104="X",INDIRECT("'DATA - økonomi'!AF"&amp;4+15*$A89+4*$A89+2),0)+IF(Analyse!$E$105="X",INDIRECT("'DATA - økonomi'!AF"&amp;4+15*$A89+4*$A89+3),0)+IF(Analyse!$E$106="X",INDIRECT("'DATA - økonomi'!AF"&amp;4+15*$A89+4*$A89+4),0)+IF(Analyse!$E$107="X",INDIRECT("'DATA - økonomi'!AF"&amp;4+15*$A89+4*$A89+5),0)+IF(Analyse!$E$108="X",INDIRECT("'DATA - økonomi'!AF"&amp;4+15*$A89+4*$A89+6),0)+IF(Analyse!$E$109="X",INDIRECT("'DATA - økonomi'!AF"&amp;4+15*$A89+4*$A89+7),0)+IF(Analyse!$E$110="X",INDIRECT("'DATA - økonomi'!AF"&amp;4+15*$A89+4*$A89+8),0)+IF(Analyse!$E$111="X",INDIRECT("'DATA - økonomi'!AF"&amp;4+15*$A89+4*$A89+9),0)+IF(Analyse!$E$112="X",INDIRECT("'DATA - økonomi'!AF"&amp;4+15*$A89+4*$A89+10),0)+IF(Analyse!$E$115="X",INDIRECT("'DATA - økonomi'!AF"&amp;4+15*$A89+4*$A89+11),0)+IF(Analyse!$E$116="X",INDIRECT("'DATA - økonomi'!AF"&amp;4+15*$A89+4*$A89+12),0)+IF(Analyse!$E$117="X",INDIRECT("'DATA - økonomi'!AF"&amp;4+15*$A89+4*$A89+13),0)+IF(Analyse!$E$129="X",INDIRECT("'DATA - økonomi'!AF"&amp;4+15*$A89+4*$A89+14),0)</f>
        <v>0</v>
      </c>
      <c r="AG89" s="42">
        <f ca="1">IF(Analyse!$E$3="X",INDIRECT("'DATA - økonomi'!AG"&amp;4+15*$A89+4*$A89+0),0)+IF(Analyse!$E$4="X",INDIRECT("'DATA - økonomi'!AG"&amp;4+15*$A89+4*$A89+1),0)+IF(Analyse!$E$104="X",INDIRECT("'DATA - økonomi'!AG"&amp;4+15*$A89+4*$A89+2),0)+IF(Analyse!$E$105="X",INDIRECT("'DATA - økonomi'!AG"&amp;4+15*$A89+4*$A89+3),0)+IF(Analyse!$E$106="X",INDIRECT("'DATA - økonomi'!AG"&amp;4+15*$A89+4*$A89+4),0)+IF(Analyse!$E$107="X",INDIRECT("'DATA - økonomi'!AG"&amp;4+15*$A89+4*$A89+5),0)+IF(Analyse!$E$108="X",INDIRECT("'DATA - økonomi'!AG"&amp;4+15*$A89+4*$A89+6),0)+IF(Analyse!$E$109="X",INDIRECT("'DATA - økonomi'!AG"&amp;4+15*$A89+4*$A89+7),0)+IF(Analyse!$E$110="X",INDIRECT("'DATA - økonomi'!AG"&amp;4+15*$A89+4*$A89+8),0)+IF(Analyse!$E$111="X",INDIRECT("'DATA - økonomi'!AG"&amp;4+15*$A89+4*$A89+9),0)+IF(Analyse!$E$112="X",INDIRECT("'DATA - økonomi'!AG"&amp;4+15*$A89+4*$A89+10),0)+IF(Analyse!$E$115="X",INDIRECT("'DATA - økonomi'!AG"&amp;4+15*$A89+4*$A89+11),0)+IF(Analyse!$E$116="X",INDIRECT("'DATA - økonomi'!AG"&amp;4+15*$A89+4*$A89+12),0)+IF(Analyse!$E$117="X",INDIRECT("'DATA - økonomi'!AG"&amp;4+15*$A89+4*$A89+13),0)+IF(Analyse!$E$129="X",INDIRECT("'DATA - økonomi'!AG"&amp;4+15*$A89+4*$A89+14),0)</f>
        <v>0</v>
      </c>
      <c r="AH89" s="42">
        <f ca="1">IF(Analyse!$E$3="X",INDIRECT("'DATA - økonomi'!AH"&amp;4+15*$A89+4*$A89+0),0)+IF(Analyse!$E$4="X",INDIRECT("'DATA - økonomi'!AH"&amp;4+15*$A89+4*$A89+1),0)+IF(Analyse!$E$104="X",INDIRECT("'DATA - økonomi'!AH"&amp;4+15*$A89+4*$A89+2),0)+IF(Analyse!$E$105="X",INDIRECT("'DATA - økonomi'!AH"&amp;4+15*$A89+4*$A89+3),0)+IF(Analyse!$E$106="X",INDIRECT("'DATA - økonomi'!AH"&amp;4+15*$A89+4*$A89+4),0)+IF(Analyse!$E$107="X",INDIRECT("'DATA - økonomi'!AH"&amp;4+15*$A89+4*$A89+5),0)+IF(Analyse!$E$108="X",INDIRECT("'DATA - økonomi'!AH"&amp;4+15*$A89+4*$A89+6),0)+IF(Analyse!$E$109="X",INDIRECT("'DATA - økonomi'!AH"&amp;4+15*$A89+4*$A89+7),0)+IF(Analyse!$E$110="X",INDIRECT("'DATA - økonomi'!AH"&amp;4+15*$A89+4*$A89+8),0)+IF(Analyse!$E$111="X",INDIRECT("'DATA - økonomi'!AH"&amp;4+15*$A89+4*$A89+9),0)+IF(Analyse!$E$112="X",INDIRECT("'DATA - økonomi'!AH"&amp;4+15*$A89+4*$A89+10),0)+IF(Analyse!$E$115="X",INDIRECT("'DATA - økonomi'!AH"&amp;4+15*$A89+4*$A89+11),0)+IF(Analyse!$E$116="X",INDIRECT("'DATA - økonomi'!AH"&amp;4+15*$A89+4*$A89+12),0)+IF(Analyse!$E$117="X",INDIRECT("'DATA - økonomi'!AH"&amp;4+15*$A89+4*$A89+13),0)+IF(Analyse!$E$129="X",INDIRECT("'DATA - økonomi'!AH"&amp;4+15*$A89+4*$A89+14),0)</f>
        <v>0</v>
      </c>
      <c r="AI89" s="42">
        <f ca="1">IF(Analyse!$E$3="X",INDIRECT("'DATA - økonomi'!AI"&amp;4+15*$A89+4*$A89+0),0)+IF(Analyse!$E$4="X",INDIRECT("'DATA - økonomi'!AI"&amp;4+15*$A89+4*$A89+1),0)+IF(Analyse!$E$104="X",INDIRECT("'DATA - økonomi'!AI"&amp;4+15*$A89+4*$A89+2),0)+IF(Analyse!$E$105="X",INDIRECT("'DATA - økonomi'!AI"&amp;4+15*$A89+4*$A89+3),0)+IF(Analyse!$E$106="X",INDIRECT("'DATA - økonomi'!AI"&amp;4+15*$A89+4*$A89+4),0)+IF(Analyse!$E$107="X",INDIRECT("'DATA - økonomi'!AI"&amp;4+15*$A89+4*$A89+5),0)+IF(Analyse!$E$108="X",INDIRECT("'DATA - økonomi'!AI"&amp;4+15*$A89+4*$A89+6),0)+IF(Analyse!$E$109="X",INDIRECT("'DATA - økonomi'!AI"&amp;4+15*$A89+4*$A89+7),0)+IF(Analyse!$E$110="X",INDIRECT("'DATA - økonomi'!AI"&amp;4+15*$A89+4*$A89+8),0)+IF(Analyse!$E$111="X",INDIRECT("'DATA - økonomi'!AI"&amp;4+15*$A89+4*$A89+9),0)+IF(Analyse!$E$112="X",INDIRECT("'DATA - økonomi'!AI"&amp;4+15*$A89+4*$A89+10),0)+IF(Analyse!$E$115="X",INDIRECT("'DATA - økonomi'!AI"&amp;4+15*$A89+4*$A89+11),0)+IF(Analyse!$E$116="X",INDIRECT("'DATA - økonomi'!AI"&amp;4+15*$A89+4*$A89+12),0)+IF(Analyse!$E$117="X",INDIRECT("'DATA - økonomi'!AI"&amp;4+15*$A89+4*$A89+13),0)+IF(Analyse!$E$129="X",INDIRECT("'DATA - økonomi'!AI"&amp;4+15*$A89+4*$A89+14),0)</f>
        <v>0</v>
      </c>
      <c r="AJ89" s="42">
        <f ca="1">IF(Analyse!$E$3="X",INDIRECT("'DATA - økonomi'!AJ"&amp;4+15*$A89+4*$A89+0),0)+IF(Analyse!$E$4="X",INDIRECT("'DATA - økonomi'!AJ"&amp;4+15*$A89+4*$A89+1),0)+IF(Analyse!$E$104="X",INDIRECT("'DATA - økonomi'!AJ"&amp;4+15*$A89+4*$A89+2),0)+IF(Analyse!$E$105="X",INDIRECT("'DATA - økonomi'!AJ"&amp;4+15*$A89+4*$A89+3),0)+IF(Analyse!$E$106="X",INDIRECT("'DATA - økonomi'!AJ"&amp;4+15*$A89+4*$A89+4),0)+IF(Analyse!$E$107="X",INDIRECT("'DATA - økonomi'!AJ"&amp;4+15*$A89+4*$A89+5),0)+IF(Analyse!$E$108="X",INDIRECT("'DATA - økonomi'!AJ"&amp;4+15*$A89+4*$A89+6),0)+IF(Analyse!$E$109="X",INDIRECT("'DATA - økonomi'!AJ"&amp;4+15*$A89+4*$A89+7),0)+IF(Analyse!$E$110="X",INDIRECT("'DATA - økonomi'!AJ"&amp;4+15*$A89+4*$A89+8),0)+IF(Analyse!$E$111="X",INDIRECT("'DATA - økonomi'!AJ"&amp;4+15*$A89+4*$A89+9),0)+IF(Analyse!$E$112="X",INDIRECT("'DATA - økonomi'!AJ"&amp;4+15*$A89+4*$A89+10),0)+IF(Analyse!$E$115="X",INDIRECT("'DATA - økonomi'!AJ"&amp;4+15*$A89+4*$A89+11),0)+IF(Analyse!$E$116="X",INDIRECT("'DATA - økonomi'!AJ"&amp;4+15*$A89+4*$A89+12),0)+IF(Analyse!$E$117="X",INDIRECT("'DATA - økonomi'!AJ"&amp;4+15*$A89+4*$A89+13),0)+IF(Analyse!$E$129="X",INDIRECT("'DATA - økonomi'!AJ"&amp;4+15*$A89+4*$A89+14),0)</f>
        <v>0</v>
      </c>
      <c r="AK89" s="42">
        <f ca="1">IF(Analyse!$E$3="X",INDIRECT("'DATA - økonomi'!AK"&amp;4+15*$A89+4*$A89+0),0)+IF(Analyse!$E$4="X",INDIRECT("'DATA - økonomi'!AK"&amp;4+15*$A89+4*$A89+1),0)+IF(Analyse!$E$104="X",INDIRECT("'DATA - økonomi'!AK"&amp;4+15*$A89+4*$A89+2),0)+IF(Analyse!$E$105="X",INDIRECT("'DATA - økonomi'!AK"&amp;4+15*$A89+4*$A89+3),0)+IF(Analyse!$E$106="X",INDIRECT("'DATA - økonomi'!AK"&amp;4+15*$A89+4*$A89+4),0)+IF(Analyse!$E$107="X",INDIRECT("'DATA - økonomi'!AK"&amp;4+15*$A89+4*$A89+5),0)+IF(Analyse!$E$108="X",INDIRECT("'DATA - økonomi'!AK"&amp;4+15*$A89+4*$A89+6),0)+IF(Analyse!$E$109="X",INDIRECT("'DATA - økonomi'!AK"&amp;4+15*$A89+4*$A89+7),0)+IF(Analyse!$E$110="X",INDIRECT("'DATA - økonomi'!AK"&amp;4+15*$A89+4*$A89+8),0)+IF(Analyse!$E$111="X",INDIRECT("'DATA - økonomi'!AK"&amp;4+15*$A89+4*$A89+9),0)+IF(Analyse!$E$112="X",INDIRECT("'DATA - økonomi'!AK"&amp;4+15*$A89+4*$A89+10),0)+IF(Analyse!$E$115="X",INDIRECT("'DATA - økonomi'!AK"&amp;4+15*$A89+4*$A89+11),0)+IF(Analyse!$E$116="X",INDIRECT("'DATA - økonomi'!AK"&amp;4+15*$A89+4*$A89+12),0)+IF(Analyse!$E$117="X",INDIRECT("'DATA - økonomi'!AK"&amp;4+15*$A89+4*$A89+13),0)+IF(Analyse!$E$129="X",INDIRECT("'DATA - økonomi'!AK"&amp;4+15*$A89+4*$A89+14),0)</f>
        <v>0</v>
      </c>
      <c r="AL89" s="42">
        <f ca="1">IF(Analyse!$E$3="X",INDIRECT("'DATA - økonomi'!AL"&amp;4+15*$A89+4*$A89+0),0)+IF(Analyse!$E$4="X",INDIRECT("'DATA - økonomi'!AL"&amp;4+15*$A89+4*$A89+1),0)+IF(Analyse!$E$104="X",INDIRECT("'DATA - økonomi'!AL"&amp;4+15*$A89+4*$A89+2),0)+IF(Analyse!$E$105="X",INDIRECT("'DATA - økonomi'!AL"&amp;4+15*$A89+4*$A89+3),0)+IF(Analyse!$E$106="X",INDIRECT("'DATA - økonomi'!AL"&amp;4+15*$A89+4*$A89+4),0)+IF(Analyse!$E$107="X",INDIRECT("'DATA - økonomi'!AL"&amp;4+15*$A89+4*$A89+5),0)+IF(Analyse!$E$108="X",INDIRECT("'DATA - økonomi'!AL"&amp;4+15*$A89+4*$A89+6),0)+IF(Analyse!$E$109="X",INDIRECT("'DATA - økonomi'!AL"&amp;4+15*$A89+4*$A89+7),0)+IF(Analyse!$E$110="X",INDIRECT("'DATA - økonomi'!AL"&amp;4+15*$A89+4*$A89+8),0)+IF(Analyse!$E$111="X",INDIRECT("'DATA - økonomi'!AL"&amp;4+15*$A89+4*$A89+9),0)+IF(Analyse!$E$112="X",INDIRECT("'DATA - økonomi'!AL"&amp;4+15*$A89+4*$A89+10),0)+IF(Analyse!$E$115="X",INDIRECT("'DATA - økonomi'!AL"&amp;4+15*$A89+4*$A89+11),0)+IF(Analyse!$E$116="X",INDIRECT("'DATA - økonomi'!AL"&amp;4+15*$A89+4*$A89+12),0)+IF(Analyse!$E$117="X",INDIRECT("'DATA - økonomi'!AL"&amp;4+15*$A89+4*$A89+13),0)+IF(Analyse!$E$129="X",INDIRECT("'DATA - økonomi'!AL"&amp;4+15*$A89+4*$A89+14),0)</f>
        <v>0</v>
      </c>
      <c r="AM89" s="36"/>
      <c r="AN89" s="41" t="s">
        <v>97</v>
      </c>
      <c r="AO89" s="42">
        <f t="shared" ca="1" si="20"/>
        <v>27230.328000000001</v>
      </c>
      <c r="AP89" s="42">
        <f t="shared" ca="1" si="21"/>
        <v>27068.76</v>
      </c>
      <c r="AQ89" s="42">
        <f t="shared" ca="1" si="22"/>
        <v>27230.328000000001</v>
      </c>
      <c r="AR89" s="42">
        <f t="shared" ca="1" si="23"/>
        <v>27068.76</v>
      </c>
      <c r="AS89" s="42">
        <f t="shared" ca="1" si="24"/>
        <v>26843.501999999997</v>
      </c>
      <c r="AT89" s="42">
        <f t="shared" ca="1" si="25"/>
        <v>26658.546000000002</v>
      </c>
      <c r="AU89" s="42">
        <f t="shared" ca="1" si="26"/>
        <v>26470.903999999999</v>
      </c>
      <c r="AV89" s="42">
        <f t="shared" ca="1" si="27"/>
        <v>26185.883999999998</v>
      </c>
      <c r="AW89" s="42">
        <f t="shared" ca="1" si="28"/>
        <v>25890.38</v>
      </c>
      <c r="AX89" s="42">
        <f t="shared" ca="1" si="29"/>
        <v>25619.57</v>
      </c>
      <c r="AY89" s="36"/>
    </row>
    <row r="90" spans="1:51" x14ac:dyDescent="0.25">
      <c r="A90" s="38">
        <v>86</v>
      </c>
      <c r="B90" s="41" t="s">
        <v>98</v>
      </c>
      <c r="C90" s="42">
        <f ca="1">IF(Analyse!$E$3="X",INDIRECT("'DATA - økonomi'!C"&amp;4+15*$A90+4*$A90+0),0)+IF(Analyse!$E$4="X",INDIRECT("'DATA - økonomi'!C"&amp;4+15*$A90+4*$A90+1),0)+IF(Analyse!$E$104="X",INDIRECT("'DATA - økonomi'!C"&amp;4+15*$A90+4*$A90+2),0)+IF(Analyse!$E$105="X",INDIRECT("'DATA - økonomi'!C"&amp;4+15*$A90+4*$A90+3),0)+IF(Analyse!$E$106="X",INDIRECT("'DATA - økonomi'!C"&amp;4+15*$A90+4*$A90+4),0)+IF(Analyse!$E$107="X",INDIRECT("'DATA - økonomi'!C"&amp;4+15*$A90+4*$A90+5),0)+IF(Analyse!$E$108="X",INDIRECT("'DATA - økonomi'!C"&amp;4+15*$A90+4*$A90+6),0)+IF(Analyse!$E$109="X",INDIRECT("'DATA - økonomi'!C"&amp;4+15*$A90+4*$A90+7),0)+IF(Analyse!$E$110="X",INDIRECT("'DATA - økonomi'!C"&amp;4+15*$A90+4*$A90+8),0)+IF(Analyse!$E$111="X",INDIRECT("'DATA - økonomi'!C"&amp;4+15*$A90+4*$A90+9),0)+IF(Analyse!$E$112="X",INDIRECT("'DATA - økonomi'!C"&amp;4+15*$A90+4*$A90+10),0)+IF(Analyse!$E$115="X",INDIRECT("'DATA - økonomi'!C"&amp;4+15*$A90+4*$A90+11),0)+IF(Analyse!$E$116="X",INDIRECT("'DATA - økonomi'!C"&amp;4+15*$A90+4*$A90+12),0)+IF(Analyse!$E$117="X",INDIRECT("'DATA - økonomi'!C"&amp;4+15*$A90+4*$A90+13),0)+IF(Analyse!$E$129="X",INDIRECT("'DATA - økonomi'!C"&amp;4+15*$A90+4*$A90+14),0)</f>
        <v>0</v>
      </c>
      <c r="D90" s="42">
        <f ca="1">IF(Analyse!$E$3="X",INDIRECT("'DATA - økonomi'!D"&amp;4+15*$A90+4*$A90+0),0)+IF(Analyse!$E$4="X",INDIRECT("'DATA - økonomi'!D"&amp;4+15*$A90+4*$A90+1),0)+IF(Analyse!$E$104="X",INDIRECT("'DATA - økonomi'!D"&amp;4+15*$A90+4*$A90+2),0)+IF(Analyse!$E$105="X",INDIRECT("'DATA - økonomi'!D"&amp;4+15*$A90+4*$A90+3),0)+IF(Analyse!$E$106="X",INDIRECT("'DATA - økonomi'!D"&amp;4+15*$A90+4*$A90+4),0)+IF(Analyse!$E$107="X",INDIRECT("'DATA - økonomi'!D"&amp;4+15*$A90+4*$A90+5),0)+IF(Analyse!$E$108="X",INDIRECT("'DATA - økonomi'!D"&amp;4+15*$A90+4*$A90+6),0)+IF(Analyse!$E$109="X",INDIRECT("'DATA - økonomi'!D"&amp;4+15*$A90+4*$A90+7),0)+IF(Analyse!$E$110="X",INDIRECT("'DATA - økonomi'!D"&amp;4+15*$A90+4*$A90+8),0)+IF(Analyse!$E$111="X",INDIRECT("'DATA - økonomi'!D"&amp;4+15*$A90+4*$A90+9),0)+IF(Analyse!$E$112="X",INDIRECT("'DATA - økonomi'!D"&amp;4+15*$A90+4*$A90+10),0)+IF(Analyse!$E$115="X",INDIRECT("'DATA - økonomi'!D"&amp;4+15*$A90+4*$A90+11),0)+IF(Analyse!$E$116="X",INDIRECT("'DATA - økonomi'!D"&amp;4+15*$A90+4*$A90+12),0)+IF(Analyse!$E$117="X",INDIRECT("'DATA - økonomi'!D"&amp;4+15*$A90+4*$A90+13),0)+IF(Analyse!$E$129="X",INDIRECT("'DATA - økonomi'!D"&amp;4+15*$A90+4*$A90+14),0)</f>
        <v>0</v>
      </c>
      <c r="E90" s="42">
        <f ca="1">IF(Analyse!$E$3="X",INDIRECT("'DATA - økonomi'!E"&amp;4+15*$A90+4*$A90+0),0)+IF(Analyse!$E$4="X",INDIRECT("'DATA - økonomi'!E"&amp;4+15*$A90+4*$A90+1),0)+IF(Analyse!$E$104="X",INDIRECT("'DATA - økonomi'!E"&amp;4+15*$A90+4*$A90+2),0)+IF(Analyse!$E$105="X",INDIRECT("'DATA - økonomi'!E"&amp;4+15*$A90+4*$A90+3),0)+IF(Analyse!$E$106="X",INDIRECT("'DATA - økonomi'!E"&amp;4+15*$A90+4*$A90+4),0)+IF(Analyse!$E$107="X",INDIRECT("'DATA - økonomi'!E"&amp;4+15*$A90+4*$A90+5),0)+IF(Analyse!$E$108="X",INDIRECT("'DATA - økonomi'!E"&amp;4+15*$A90+4*$A90+6),0)+IF(Analyse!$E$109="X",INDIRECT("'DATA - økonomi'!E"&amp;4+15*$A90+4*$A90+7),0)+IF(Analyse!$E$110="X",INDIRECT("'DATA - økonomi'!E"&amp;4+15*$A90+4*$A90+8),0)+IF(Analyse!$E$111="X",INDIRECT("'DATA - økonomi'!E"&amp;4+15*$A90+4*$A90+9),0)+IF(Analyse!$E$112="X",INDIRECT("'DATA - økonomi'!E"&amp;4+15*$A90+4*$A90+10),0)+IF(Analyse!$E$115="X",INDIRECT("'DATA - økonomi'!E"&amp;4+15*$A90+4*$A90+11),0)+IF(Analyse!$E$116="X",INDIRECT("'DATA - økonomi'!E"&amp;4+15*$A90+4*$A90+12),0)+IF(Analyse!$E$117="X",INDIRECT("'DATA - økonomi'!E"&amp;4+15*$A90+4*$A90+13),0)+IF(Analyse!$E$129="X",INDIRECT("'DATA - økonomi'!E"&amp;4+15*$A90+4*$A90+14),0)</f>
        <v>0</v>
      </c>
      <c r="F90" s="42">
        <f ca="1">IF(Analyse!$E$3="X",INDIRECT("'DATA - økonomi'!F"&amp;4+15*$A90+4*$A90+0),0)+IF(Analyse!$E$4="X",INDIRECT("'DATA - økonomi'!F"&amp;4+15*$A90+4*$A90+1),0)+IF(Analyse!$E$104="X",INDIRECT("'DATA - økonomi'!F"&amp;4+15*$A90+4*$A90+2),0)+IF(Analyse!$E$105="X",INDIRECT("'DATA - økonomi'!F"&amp;4+15*$A90+4*$A90+3),0)+IF(Analyse!$E$106="X",INDIRECT("'DATA - økonomi'!F"&amp;4+15*$A90+4*$A90+4),0)+IF(Analyse!$E$107="X",INDIRECT("'DATA - økonomi'!F"&amp;4+15*$A90+4*$A90+5),0)+IF(Analyse!$E$108="X",INDIRECT("'DATA - økonomi'!F"&amp;4+15*$A90+4*$A90+6),0)+IF(Analyse!$E$109="X",INDIRECT("'DATA - økonomi'!F"&amp;4+15*$A90+4*$A90+7),0)+IF(Analyse!$E$110="X",INDIRECT("'DATA - økonomi'!F"&amp;4+15*$A90+4*$A90+8),0)+IF(Analyse!$E$111="X",INDIRECT("'DATA - økonomi'!F"&amp;4+15*$A90+4*$A90+9),0)+IF(Analyse!$E$112="X",INDIRECT("'DATA - økonomi'!F"&amp;4+15*$A90+4*$A90+10),0)+IF(Analyse!$E$115="X",INDIRECT("'DATA - økonomi'!F"&amp;4+15*$A90+4*$A90+11),0)+IF(Analyse!$E$116="X",INDIRECT("'DATA - økonomi'!F"&amp;4+15*$A90+4*$A90+12),0)+IF(Analyse!$E$117="X",INDIRECT("'DATA - økonomi'!F"&amp;4+15*$A90+4*$A90+13),0)+IF(Analyse!$E$129="X",INDIRECT("'DATA - økonomi'!F"&amp;4+15*$A90+4*$A90+14),0)</f>
        <v>0</v>
      </c>
      <c r="G90" s="42">
        <f ca="1">IF(Analyse!$E$3="X",INDIRECT("'DATA - økonomi'!G"&amp;4+15*$A90+4*$A90+0),0)+IF(Analyse!$E$4="X",INDIRECT("'DATA - økonomi'!G"&amp;4+15*$A90+4*$A90+1),0)+IF(Analyse!$E$104="X",INDIRECT("'DATA - økonomi'!G"&amp;4+15*$A90+4*$A90+2),0)+IF(Analyse!$E$105="X",INDIRECT("'DATA - økonomi'!G"&amp;4+15*$A90+4*$A90+3),0)+IF(Analyse!$E$106="X",INDIRECT("'DATA - økonomi'!G"&amp;4+15*$A90+4*$A90+4),0)+IF(Analyse!$E$107="X",INDIRECT("'DATA - økonomi'!G"&amp;4+15*$A90+4*$A90+5),0)+IF(Analyse!$E$108="X",INDIRECT("'DATA - økonomi'!G"&amp;4+15*$A90+4*$A90+6),0)+IF(Analyse!$E$109="X",INDIRECT("'DATA - økonomi'!G"&amp;4+15*$A90+4*$A90+7),0)+IF(Analyse!$E$110="X",INDIRECT("'DATA - økonomi'!G"&amp;4+15*$A90+4*$A90+8),0)+IF(Analyse!$E$111="X",INDIRECT("'DATA - økonomi'!G"&amp;4+15*$A90+4*$A90+9),0)+IF(Analyse!$E$112="X",INDIRECT("'DATA - økonomi'!G"&amp;4+15*$A90+4*$A90+10),0)+IF(Analyse!$E$115="X",INDIRECT("'DATA - økonomi'!G"&amp;4+15*$A90+4*$A90+11),0)+IF(Analyse!$E$116="X",INDIRECT("'DATA - økonomi'!G"&amp;4+15*$A90+4*$A90+12),0)+IF(Analyse!$E$117="X",INDIRECT("'DATA - økonomi'!G"&amp;4+15*$A90+4*$A90+13),0)+IF(Analyse!$E$129="X",INDIRECT("'DATA - økonomi'!G"&amp;4+15*$A90+4*$A90+14),0)</f>
        <v>0</v>
      </c>
      <c r="H90" s="42">
        <f ca="1">IF(Analyse!$E$3="X",INDIRECT("'DATA - økonomi'!H"&amp;4+15*$A90+4*$A90+0),0)+IF(Analyse!$E$4="X",INDIRECT("'DATA - økonomi'!H"&amp;4+15*$A90+4*$A90+1),0)+IF(Analyse!$E$104="X",INDIRECT("'DATA - økonomi'!H"&amp;4+15*$A90+4*$A90+2),0)+IF(Analyse!$E$105="X",INDIRECT("'DATA - økonomi'!H"&amp;4+15*$A90+4*$A90+3),0)+IF(Analyse!$E$106="X",INDIRECT("'DATA - økonomi'!H"&amp;4+15*$A90+4*$A90+4),0)+IF(Analyse!$E$107="X",INDIRECT("'DATA - økonomi'!H"&amp;4+15*$A90+4*$A90+5),0)+IF(Analyse!$E$108="X",INDIRECT("'DATA - økonomi'!H"&amp;4+15*$A90+4*$A90+6),0)+IF(Analyse!$E$109="X",INDIRECT("'DATA - økonomi'!H"&amp;4+15*$A90+4*$A90+7),0)+IF(Analyse!$E$110="X",INDIRECT("'DATA - økonomi'!H"&amp;4+15*$A90+4*$A90+8),0)+IF(Analyse!$E$111="X",INDIRECT("'DATA - økonomi'!H"&amp;4+15*$A90+4*$A90+9),0)+IF(Analyse!$E$112="X",INDIRECT("'DATA - økonomi'!H"&amp;4+15*$A90+4*$A90+10),0)+IF(Analyse!$E$115="X",INDIRECT("'DATA - økonomi'!H"&amp;4+15*$A90+4*$A90+11),0)+IF(Analyse!$E$116="X",INDIRECT("'DATA - økonomi'!H"&amp;4+15*$A90+4*$A90+12),0)+IF(Analyse!$E$117="X",INDIRECT("'DATA - økonomi'!H"&amp;4+15*$A90+4*$A90+13),0)+IF(Analyse!$E$129="X",INDIRECT("'DATA - økonomi'!H"&amp;4+15*$A90+4*$A90+14),0)</f>
        <v>0</v>
      </c>
      <c r="I90" s="42">
        <f ca="1">IF(Analyse!$E$3="X",INDIRECT("'DATA - økonomi'!I"&amp;4+15*$A90+4*$A90+0),0)+IF(Analyse!$E$4="X",INDIRECT("'DATA - økonomi'!I"&amp;4+15*$A90+4*$A90+1),0)+IF(Analyse!$E$104="X",INDIRECT("'DATA - økonomi'!I"&amp;4+15*$A90+4*$A90+2),0)+IF(Analyse!$E$105="X",INDIRECT("'DATA - økonomi'!I"&amp;4+15*$A90+4*$A90+3),0)+IF(Analyse!$E$106="X",INDIRECT("'DATA - økonomi'!I"&amp;4+15*$A90+4*$A90+4),0)+IF(Analyse!$E$107="X",INDIRECT("'DATA - økonomi'!I"&amp;4+15*$A90+4*$A90+5),0)+IF(Analyse!$E$108="X",INDIRECT("'DATA - økonomi'!I"&amp;4+15*$A90+4*$A90+6),0)+IF(Analyse!$E$109="X",INDIRECT("'DATA - økonomi'!I"&amp;4+15*$A90+4*$A90+7),0)+IF(Analyse!$E$110="X",INDIRECT("'DATA - økonomi'!I"&amp;4+15*$A90+4*$A90+8),0)+IF(Analyse!$E$111="X",INDIRECT("'DATA - økonomi'!I"&amp;4+15*$A90+4*$A90+9),0)+IF(Analyse!$E$112="X",INDIRECT("'DATA - økonomi'!I"&amp;4+15*$A90+4*$A90+10),0)+IF(Analyse!$E$115="X",INDIRECT("'DATA - økonomi'!I"&amp;4+15*$A90+4*$A90+11),0)+IF(Analyse!$E$116="X",INDIRECT("'DATA - økonomi'!I"&amp;4+15*$A90+4*$A90+12),0)+IF(Analyse!$E$117="X",INDIRECT("'DATA - økonomi'!I"&amp;4+15*$A90+4*$A90+13),0)+IF(Analyse!$E$129="X",INDIRECT("'DATA - økonomi'!I"&amp;4+15*$A90+4*$A90+14),0)</f>
        <v>0</v>
      </c>
      <c r="J90" s="42">
        <f ca="1">IF(Analyse!$E$3="X",INDIRECT("'DATA - økonomi'!J"&amp;4+15*$A90+4*$A90+0),0)+IF(Analyse!$E$4="X",INDIRECT("'DATA - økonomi'!J"&amp;4+15*$A90+4*$A90+1),0)+IF(Analyse!$E$104="X",INDIRECT("'DATA - økonomi'!J"&amp;4+15*$A90+4*$A90+2),0)+IF(Analyse!$E$105="X",INDIRECT("'DATA - økonomi'!J"&amp;4+15*$A90+4*$A90+3),0)+IF(Analyse!$E$106="X",INDIRECT("'DATA - økonomi'!J"&amp;4+15*$A90+4*$A90+4),0)+IF(Analyse!$E$107="X",INDIRECT("'DATA - økonomi'!J"&amp;4+15*$A90+4*$A90+5),0)+IF(Analyse!$E$108="X",INDIRECT("'DATA - økonomi'!J"&amp;4+15*$A90+4*$A90+6),0)+IF(Analyse!$E$109="X",INDIRECT("'DATA - økonomi'!J"&amp;4+15*$A90+4*$A90+7),0)+IF(Analyse!$E$110="X",INDIRECT("'DATA - økonomi'!J"&amp;4+15*$A90+4*$A90+8),0)+IF(Analyse!$E$111="X",INDIRECT("'DATA - økonomi'!J"&amp;4+15*$A90+4*$A90+9),0)+IF(Analyse!$E$112="X",INDIRECT("'DATA - økonomi'!J"&amp;4+15*$A90+4*$A90+10),0)+IF(Analyse!$E$115="X",INDIRECT("'DATA - økonomi'!J"&amp;4+15*$A90+4*$A90+11),0)+IF(Analyse!$E$116="X",INDIRECT("'DATA - økonomi'!J"&amp;4+15*$A90+4*$A90+12),0)+IF(Analyse!$E$117="X",INDIRECT("'DATA - økonomi'!J"&amp;4+15*$A90+4*$A90+13),0)+IF(Analyse!$E$129="X",INDIRECT("'DATA - økonomi'!J"&amp;4+15*$A90+4*$A90+14),0)</f>
        <v>0</v>
      </c>
      <c r="K90" s="42">
        <f ca="1">IF(Analyse!$E$3="X",INDIRECT("'DATA - økonomi'!K"&amp;4+15*$A90+4*$A90+0),0)+IF(Analyse!$E$4="X",INDIRECT("'DATA - økonomi'!K"&amp;4+15*$A90+4*$A90+1),0)+IF(Analyse!$E$104="X",INDIRECT("'DATA - økonomi'!K"&amp;4+15*$A90+4*$A90+2),0)+IF(Analyse!$E$105="X",INDIRECT("'DATA - økonomi'!K"&amp;4+15*$A90+4*$A90+3),0)+IF(Analyse!$E$106="X",INDIRECT("'DATA - økonomi'!K"&amp;4+15*$A90+4*$A90+4),0)+IF(Analyse!$E$107="X",INDIRECT("'DATA - økonomi'!K"&amp;4+15*$A90+4*$A90+5),0)+IF(Analyse!$E$108="X",INDIRECT("'DATA - økonomi'!K"&amp;4+15*$A90+4*$A90+6),0)+IF(Analyse!$E$109="X",INDIRECT("'DATA - økonomi'!K"&amp;4+15*$A90+4*$A90+7),0)+IF(Analyse!$E$110="X",INDIRECT("'DATA - økonomi'!K"&amp;4+15*$A90+4*$A90+8),0)+IF(Analyse!$E$111="X",INDIRECT("'DATA - økonomi'!K"&amp;4+15*$A90+4*$A90+9),0)+IF(Analyse!$E$112="X",INDIRECT("'DATA - økonomi'!K"&amp;4+15*$A90+4*$A90+10),0)+IF(Analyse!$E$115="X",INDIRECT("'DATA - økonomi'!K"&amp;4+15*$A90+4*$A90+11),0)+IF(Analyse!$E$116="X",INDIRECT("'DATA - økonomi'!K"&amp;4+15*$A90+4*$A90+12),0)+IF(Analyse!$E$117="X",INDIRECT("'DATA - økonomi'!K"&amp;4+15*$A90+4*$A90+13),0)+IF(Analyse!$E$129="X",INDIRECT("'DATA - økonomi'!K"&amp;4+15*$A90+4*$A90+14),0)</f>
        <v>0</v>
      </c>
      <c r="L90" s="42">
        <f ca="1">IF(Analyse!$E$3="X",INDIRECT("'DATA - økonomi'!L"&amp;4+15*$A90+4*$A90+0),0)+IF(Analyse!$E$4="X",INDIRECT("'DATA - økonomi'!L"&amp;4+15*$A90+4*$A90+1),0)+IF(Analyse!$E$104="X",INDIRECT("'DATA - økonomi'!L"&amp;4+15*$A90+4*$A90+2),0)+IF(Analyse!$E$105="X",INDIRECT("'DATA - økonomi'!L"&amp;4+15*$A90+4*$A90+3),0)+IF(Analyse!$E$106="X",INDIRECT("'DATA - økonomi'!L"&amp;4+15*$A90+4*$A90+4),0)+IF(Analyse!$E$107="X",INDIRECT("'DATA - økonomi'!L"&amp;4+15*$A90+4*$A90+5),0)+IF(Analyse!$E$108="X",INDIRECT("'DATA - økonomi'!L"&amp;4+15*$A90+4*$A90+6),0)+IF(Analyse!$E$109="X",INDIRECT("'DATA - økonomi'!L"&amp;4+15*$A90+4*$A90+7),0)+IF(Analyse!$E$110="X",INDIRECT("'DATA - økonomi'!L"&amp;4+15*$A90+4*$A90+8),0)+IF(Analyse!$E$111="X",INDIRECT("'DATA - økonomi'!L"&amp;4+15*$A90+4*$A90+9),0)+IF(Analyse!$E$112="X",INDIRECT("'DATA - økonomi'!L"&amp;4+15*$A90+4*$A90+10),0)+IF(Analyse!$E$115="X",INDIRECT("'DATA - økonomi'!L"&amp;4+15*$A90+4*$A90+11),0)+IF(Analyse!$E$116="X",INDIRECT("'DATA - økonomi'!L"&amp;4+15*$A90+4*$A90+12),0)+IF(Analyse!$E$117="X",INDIRECT("'DATA - økonomi'!L"&amp;4+15*$A90+4*$A90+13),0)+IF(Analyse!$E$129="X",INDIRECT("'DATA - økonomi'!L"&amp;4+15*$A90+4*$A90+14),0)</f>
        <v>0</v>
      </c>
      <c r="M90" s="42">
        <f ca="1">IF(Analyse!$E$3="X",INDIRECT("'DATA - økonomi'!M"&amp;4+15*$A90+4*$A90+0),0)+IF(Analyse!$E$4="X",INDIRECT("'DATA - økonomi'!M"&amp;4+15*$A90+4*$A90+1),0)+IF(Analyse!$E$104="X",INDIRECT("'DATA - økonomi'!M"&amp;4+15*$A90+4*$A90+2),0)+IF(Analyse!$E$105="X",INDIRECT("'DATA - økonomi'!M"&amp;4+15*$A90+4*$A90+3),0)+IF(Analyse!$E$106="X",INDIRECT("'DATA - økonomi'!M"&amp;4+15*$A90+4*$A90+4),0)+IF(Analyse!$E$107="X",INDIRECT("'DATA - økonomi'!M"&amp;4+15*$A90+4*$A90+5),0)+IF(Analyse!$E$108="X",INDIRECT("'DATA - økonomi'!M"&amp;4+15*$A90+4*$A90+6),0)+IF(Analyse!$E$109="X",INDIRECT("'DATA - økonomi'!M"&amp;4+15*$A90+4*$A90+7),0)+IF(Analyse!$E$110="X",INDIRECT("'DATA - økonomi'!M"&amp;4+15*$A90+4*$A90+8),0)+IF(Analyse!$E$111="X",INDIRECT("'DATA - økonomi'!M"&amp;4+15*$A90+4*$A90+9),0)+IF(Analyse!$E$112="X",INDIRECT("'DATA - økonomi'!M"&amp;4+15*$A90+4*$A90+10),0)+IF(Analyse!$E$115="X",INDIRECT("'DATA - økonomi'!M"&amp;4+15*$A90+4*$A90+11),0)+IF(Analyse!$E$116="X",INDIRECT("'DATA - økonomi'!M"&amp;4+15*$A90+4*$A90+12),0)+IF(Analyse!$E$117="X",INDIRECT("'DATA - økonomi'!M"&amp;4+15*$A90+4*$A90+13),0)+IF(Analyse!$E$129="X",INDIRECT("'DATA - økonomi'!M"&amp;4+15*$A90+4*$A90+14),0)</f>
        <v>0</v>
      </c>
      <c r="N90" s="38"/>
      <c r="O90" s="41" t="s">
        <v>98</v>
      </c>
      <c r="P90" s="42">
        <f ca="1">IF(Analyse!$E$3="X",INDIRECT("'DATA - økonomi'!P"&amp;4+15*$A90+4*$A90+0),0)+IF(Analyse!$E$4="X",INDIRECT("'DATA - økonomi'!P"&amp;4+15*$A90+4*$A90+1),0)+IF(Analyse!$E$104="X",INDIRECT("'DATA - økonomi'!P"&amp;4+15*$A90+4*$A90+2),0)+IF(Analyse!$E$105="X",INDIRECT("'DATA - økonomi'!P"&amp;4+15*$A90+4*$A90+3),0)+IF(Analyse!$E$106="X",INDIRECT("'DATA - økonomi'!P"&amp;4+15*$A90+4*$A90+4),0)+IF(Analyse!$E$107="X",INDIRECT("'DATA - økonomi'!P"&amp;4+15*$A90+4*$A90+5),0)+IF(Analyse!$E$108="X",INDIRECT("'DATA - økonomi'!P"&amp;4+15*$A90+4*$A90+6),0)+IF(Analyse!$E$109="X",INDIRECT("'DATA - økonomi'!P"&amp;4+15*$A90+4*$A90+7),0)+IF(Analyse!$E$110="X",INDIRECT("'DATA - økonomi'!P"&amp;4+15*$A90+4*$A90+8),0)+IF(Analyse!$E$111="X",INDIRECT("'DATA - økonomi'!P"&amp;4+15*$A90+4*$A90+9),0)+IF(Analyse!$E$112="X",INDIRECT("'DATA - økonomi'!P"&amp;4+15*$A90+4*$A90+10),0)+IF(Analyse!$E$115="X",INDIRECT("'DATA - økonomi'!P"&amp;4+15*$A90+4*$A90+11),0)+IF(Analyse!$E$116="X",INDIRECT("'DATA - økonomi'!P"&amp;4+15*$A90+4*$A90+12),0)+IF(Analyse!$E$117="X",INDIRECT("'DATA - økonomi'!P"&amp;4+15*$A90+4*$A90+13),0)+IF(Analyse!$E$129="X",INDIRECT("'DATA - økonomi'!P"&amp;4+15*$A90+4*$A90+14),0)</f>
        <v>0</v>
      </c>
      <c r="Q90" s="42">
        <f ca="1">IF(Analyse!$E$3="X",INDIRECT("'DATA - økonomi'!Q"&amp;4+15*$A90+4*$A90+0),0)+IF(Analyse!$E$4="X",INDIRECT("'DATA - økonomi'!Q"&amp;4+15*$A90+4*$A90+1),0)+IF(Analyse!$E$104="X",INDIRECT("'DATA - økonomi'!Q"&amp;4+15*$A90+4*$A90+2),0)+IF(Analyse!$E$105="X",INDIRECT("'DATA - økonomi'!Q"&amp;4+15*$A90+4*$A90+3),0)+IF(Analyse!$E$106="X",INDIRECT("'DATA - økonomi'!Q"&amp;4+15*$A90+4*$A90+4),0)+IF(Analyse!$E$107="X",INDIRECT("'DATA - økonomi'!Q"&amp;4+15*$A90+4*$A90+5),0)+IF(Analyse!$E$108="X",INDIRECT("'DATA - økonomi'!Q"&amp;4+15*$A90+4*$A90+6),0)+IF(Analyse!$E$109="X",INDIRECT("'DATA - økonomi'!Q"&amp;4+15*$A90+4*$A90+7),0)+IF(Analyse!$E$110="X",INDIRECT("'DATA - økonomi'!Q"&amp;4+15*$A90+4*$A90+8),0)+IF(Analyse!$E$111="X",INDIRECT("'DATA - økonomi'!Q"&amp;4+15*$A90+4*$A90+9),0)+IF(Analyse!$E$112="X",INDIRECT("'DATA - økonomi'!Q"&amp;4+15*$A90+4*$A90+10),0)+IF(Analyse!$E$115="X",INDIRECT("'DATA - økonomi'!Q"&amp;4+15*$A90+4*$A90+11),0)+IF(Analyse!$E$116="X",INDIRECT("'DATA - økonomi'!Q"&amp;4+15*$A90+4*$A90+12),0)+IF(Analyse!$E$117="X",INDIRECT("'DATA - økonomi'!Q"&amp;4+15*$A90+4*$A90+13),0)+IF(Analyse!$E$129="X",INDIRECT("'DATA - økonomi'!Q"&amp;4+15*$A90+4*$A90+14),0)</f>
        <v>0</v>
      </c>
      <c r="R90" s="42">
        <f ca="1">IF(Analyse!$E$3="X",INDIRECT("'DATA - økonomi'!R"&amp;4+15*$A90+4*$A90+0),0)+IF(Analyse!$E$4="X",INDIRECT("'DATA - økonomi'!R"&amp;4+15*$A90+4*$A90+1),0)+IF(Analyse!$E$104="X",INDIRECT("'DATA - økonomi'!R"&amp;4+15*$A90+4*$A90+2),0)+IF(Analyse!$E$105="X",INDIRECT("'DATA - økonomi'!R"&amp;4+15*$A90+4*$A90+3),0)+IF(Analyse!$E$106="X",INDIRECT("'DATA - økonomi'!R"&amp;4+15*$A90+4*$A90+4),0)+IF(Analyse!$E$107="X",INDIRECT("'DATA - økonomi'!R"&amp;4+15*$A90+4*$A90+5),0)+IF(Analyse!$E$108="X",INDIRECT("'DATA - økonomi'!R"&amp;4+15*$A90+4*$A90+6),0)+IF(Analyse!$E$109="X",INDIRECT("'DATA - økonomi'!R"&amp;4+15*$A90+4*$A90+7),0)+IF(Analyse!$E$110="X",INDIRECT("'DATA - økonomi'!R"&amp;4+15*$A90+4*$A90+8),0)+IF(Analyse!$E$111="X",INDIRECT("'DATA - økonomi'!R"&amp;4+15*$A90+4*$A90+9),0)+IF(Analyse!$E$112="X",INDIRECT("'DATA - økonomi'!R"&amp;4+15*$A90+4*$A90+10),0)+IF(Analyse!$E$115="X",INDIRECT("'DATA - økonomi'!R"&amp;4+15*$A90+4*$A90+11),0)+IF(Analyse!$E$116="X",INDIRECT("'DATA - økonomi'!R"&amp;4+15*$A90+4*$A90+12),0)+IF(Analyse!$E$117="X",INDIRECT("'DATA - økonomi'!R"&amp;4+15*$A90+4*$A90+13),0)+IF(Analyse!$E$129="X",INDIRECT("'DATA - økonomi'!R"&amp;4+15*$A90+4*$A90+14),0)</f>
        <v>0</v>
      </c>
      <c r="S90" s="42">
        <f ca="1">IF(Analyse!$E$3="X",INDIRECT("'DATA - økonomi'!S"&amp;4+15*$A90+4*$A90+0),0)+IF(Analyse!$E$4="X",INDIRECT("'DATA - økonomi'!S"&amp;4+15*$A90+4*$A90+1),0)+IF(Analyse!$E$104="X",INDIRECT("'DATA - økonomi'!S"&amp;4+15*$A90+4*$A90+2),0)+IF(Analyse!$E$105="X",INDIRECT("'DATA - økonomi'!S"&amp;4+15*$A90+4*$A90+3),0)+IF(Analyse!$E$106="X",INDIRECT("'DATA - økonomi'!S"&amp;4+15*$A90+4*$A90+4),0)+IF(Analyse!$E$107="X",INDIRECT("'DATA - økonomi'!S"&amp;4+15*$A90+4*$A90+5),0)+IF(Analyse!$E$108="X",INDIRECT("'DATA - økonomi'!S"&amp;4+15*$A90+4*$A90+6),0)+IF(Analyse!$E$109="X",INDIRECT("'DATA - økonomi'!S"&amp;4+15*$A90+4*$A90+7),0)+IF(Analyse!$E$110="X",INDIRECT("'DATA - økonomi'!S"&amp;4+15*$A90+4*$A90+8),0)+IF(Analyse!$E$111="X",INDIRECT("'DATA - økonomi'!S"&amp;4+15*$A90+4*$A90+9),0)+IF(Analyse!$E$112="X",INDIRECT("'DATA - økonomi'!S"&amp;4+15*$A90+4*$A90+10),0)+IF(Analyse!$E$115="X",INDIRECT("'DATA - økonomi'!S"&amp;4+15*$A90+4*$A90+11),0)+IF(Analyse!$E$116="X",INDIRECT("'DATA - økonomi'!S"&amp;4+15*$A90+4*$A90+12),0)+IF(Analyse!$E$117="X",INDIRECT("'DATA - økonomi'!S"&amp;4+15*$A90+4*$A90+13),0)+IF(Analyse!$E$129="X",INDIRECT("'DATA - økonomi'!S"&amp;4+15*$A90+4*$A90+14),0)</f>
        <v>0</v>
      </c>
      <c r="T90" s="42">
        <f ca="1">IF(Analyse!$E$3="X",INDIRECT("'DATA - økonomi'!T"&amp;4+15*$A90+4*$A90+0),0)+IF(Analyse!$E$4="X",INDIRECT("'DATA - økonomi'!T"&amp;4+15*$A90+4*$A90+1),0)+IF(Analyse!$E$104="X",INDIRECT("'DATA - økonomi'!T"&amp;4+15*$A90+4*$A90+2),0)+IF(Analyse!$E$105="X",INDIRECT("'DATA - økonomi'!T"&amp;4+15*$A90+4*$A90+3),0)+IF(Analyse!$E$106="X",INDIRECT("'DATA - økonomi'!T"&amp;4+15*$A90+4*$A90+4),0)+IF(Analyse!$E$107="X",INDIRECT("'DATA - økonomi'!T"&amp;4+15*$A90+4*$A90+5),0)+IF(Analyse!$E$108="X",INDIRECT("'DATA - økonomi'!T"&amp;4+15*$A90+4*$A90+6),0)+IF(Analyse!$E$109="X",INDIRECT("'DATA - økonomi'!T"&amp;4+15*$A90+4*$A90+7),0)+IF(Analyse!$E$110="X",INDIRECT("'DATA - økonomi'!T"&amp;4+15*$A90+4*$A90+8),0)+IF(Analyse!$E$111="X",INDIRECT("'DATA - økonomi'!T"&amp;4+15*$A90+4*$A90+9),0)+IF(Analyse!$E$112="X",INDIRECT("'DATA - økonomi'!T"&amp;4+15*$A90+4*$A90+10),0)+IF(Analyse!$E$115="X",INDIRECT("'DATA - økonomi'!T"&amp;4+15*$A90+4*$A90+11),0)+IF(Analyse!$E$116="X",INDIRECT("'DATA - økonomi'!T"&amp;4+15*$A90+4*$A90+12),0)+IF(Analyse!$E$117="X",INDIRECT("'DATA - økonomi'!T"&amp;4+15*$A90+4*$A90+13),0)+IF(Analyse!$E$129="X",INDIRECT("'DATA - økonomi'!T"&amp;4+15*$A90+4*$A90+14),0)</f>
        <v>0</v>
      </c>
      <c r="U90" s="42">
        <f ca="1">IF(Analyse!$E$3="X",INDIRECT("'DATA - økonomi'!U"&amp;4+15*$A90+4*$A90+0),0)+IF(Analyse!$E$4="X",INDIRECT("'DATA - økonomi'!U"&amp;4+15*$A90+4*$A90+1),0)+IF(Analyse!$E$104="X",INDIRECT("'DATA - økonomi'!U"&amp;4+15*$A90+4*$A90+2),0)+IF(Analyse!$E$105="X",INDIRECT("'DATA - økonomi'!U"&amp;4+15*$A90+4*$A90+3),0)+IF(Analyse!$E$106="X",INDIRECT("'DATA - økonomi'!U"&amp;4+15*$A90+4*$A90+4),0)+IF(Analyse!$E$107="X",INDIRECT("'DATA - økonomi'!U"&amp;4+15*$A90+4*$A90+5),0)+IF(Analyse!$E$108="X",INDIRECT("'DATA - økonomi'!U"&amp;4+15*$A90+4*$A90+6),0)+IF(Analyse!$E$109="X",INDIRECT("'DATA - økonomi'!U"&amp;4+15*$A90+4*$A90+7),0)+IF(Analyse!$E$110="X",INDIRECT("'DATA - økonomi'!U"&amp;4+15*$A90+4*$A90+8),0)+IF(Analyse!$E$111="X",INDIRECT("'DATA - økonomi'!U"&amp;4+15*$A90+4*$A90+9),0)+IF(Analyse!$E$112="X",INDIRECT("'DATA - økonomi'!U"&amp;4+15*$A90+4*$A90+10),0)+IF(Analyse!$E$115="X",INDIRECT("'DATA - økonomi'!U"&amp;4+15*$A90+4*$A90+11),0)+IF(Analyse!$E$116="X",INDIRECT("'DATA - økonomi'!U"&amp;4+15*$A90+4*$A90+12),0)+IF(Analyse!$E$117="X",INDIRECT("'DATA - økonomi'!U"&amp;4+15*$A90+4*$A90+13),0)+IF(Analyse!$E$129="X",INDIRECT("'DATA - økonomi'!U"&amp;4+15*$A90+4*$A90+14),0)</f>
        <v>0</v>
      </c>
      <c r="V90" s="42">
        <f ca="1">IF(Analyse!$E$3="X",INDIRECT("'DATA - økonomi'!V"&amp;4+15*$A90+4*$A90+0),0)+IF(Analyse!$E$4="X",INDIRECT("'DATA - økonomi'!V"&amp;4+15*$A90+4*$A90+1),0)+IF(Analyse!$E$104="X",INDIRECT("'DATA - økonomi'!V"&amp;4+15*$A90+4*$A90+2),0)+IF(Analyse!$E$105="X",INDIRECT("'DATA - økonomi'!V"&amp;4+15*$A90+4*$A90+3),0)+IF(Analyse!$E$106="X",INDIRECT("'DATA - økonomi'!V"&amp;4+15*$A90+4*$A90+4),0)+IF(Analyse!$E$107="X",INDIRECT("'DATA - økonomi'!V"&amp;4+15*$A90+4*$A90+5),0)+IF(Analyse!$E$108="X",INDIRECT("'DATA - økonomi'!V"&amp;4+15*$A90+4*$A90+6),0)+IF(Analyse!$E$109="X",INDIRECT("'DATA - økonomi'!V"&amp;4+15*$A90+4*$A90+7),0)+IF(Analyse!$E$110="X",INDIRECT("'DATA - økonomi'!V"&amp;4+15*$A90+4*$A90+8),0)+IF(Analyse!$E$111="X",INDIRECT("'DATA - økonomi'!V"&amp;4+15*$A90+4*$A90+9),0)+IF(Analyse!$E$112="X",INDIRECT("'DATA - økonomi'!V"&amp;4+15*$A90+4*$A90+10),0)+IF(Analyse!$E$115="X",INDIRECT("'DATA - økonomi'!V"&amp;4+15*$A90+4*$A90+11),0)+IF(Analyse!$E$116="X",INDIRECT("'DATA - økonomi'!V"&amp;4+15*$A90+4*$A90+12),0)+IF(Analyse!$E$117="X",INDIRECT("'DATA - økonomi'!V"&amp;4+15*$A90+4*$A90+13),0)+IF(Analyse!$E$129="X",INDIRECT("'DATA - økonomi'!V"&amp;4+15*$A90+4*$A90+14),0)</f>
        <v>0</v>
      </c>
      <c r="W90" s="42">
        <f ca="1">IF(Analyse!$E$3="X",INDIRECT("'DATA - økonomi'!W"&amp;4+15*$A90+4*$A90+0),0)+IF(Analyse!$E$4="X",INDIRECT("'DATA - økonomi'!W"&amp;4+15*$A90+4*$A90+1),0)+IF(Analyse!$E$104="X",INDIRECT("'DATA - økonomi'!W"&amp;4+15*$A90+4*$A90+2),0)+IF(Analyse!$E$105="X",INDIRECT("'DATA - økonomi'!W"&amp;4+15*$A90+4*$A90+3),0)+IF(Analyse!$E$106="X",INDIRECT("'DATA - økonomi'!W"&amp;4+15*$A90+4*$A90+4),0)+IF(Analyse!$E$107="X",INDIRECT("'DATA - økonomi'!W"&amp;4+15*$A90+4*$A90+5),0)+IF(Analyse!$E$108="X",INDIRECT("'DATA - økonomi'!W"&amp;4+15*$A90+4*$A90+6),0)+IF(Analyse!$E$109="X",INDIRECT("'DATA - økonomi'!W"&amp;4+15*$A90+4*$A90+7),0)+IF(Analyse!$E$110="X",INDIRECT("'DATA - økonomi'!W"&amp;4+15*$A90+4*$A90+8),0)+IF(Analyse!$E$111="X",INDIRECT("'DATA - økonomi'!W"&amp;4+15*$A90+4*$A90+9),0)+IF(Analyse!$E$112="X",INDIRECT("'DATA - økonomi'!W"&amp;4+15*$A90+4*$A90+10),0)+IF(Analyse!$E$115="X",INDIRECT("'DATA - økonomi'!W"&amp;4+15*$A90+4*$A90+11),0)+IF(Analyse!$E$116="X",INDIRECT("'DATA - økonomi'!W"&amp;4+15*$A90+4*$A90+12),0)+IF(Analyse!$E$117="X",INDIRECT("'DATA - økonomi'!W"&amp;4+15*$A90+4*$A90+13),0)+IF(Analyse!$E$129="X",INDIRECT("'DATA - økonomi'!W"&amp;4+15*$A90+4*$A90+14),0)</f>
        <v>0</v>
      </c>
      <c r="X90" s="42">
        <f ca="1">IF(Analyse!$E$3="X",INDIRECT("'DATA - økonomi'!X"&amp;4+15*$A90+4*$A90+0),0)+IF(Analyse!$E$4="X",INDIRECT("'DATA - økonomi'!X"&amp;4+15*$A90+4*$A90+1),0)+IF(Analyse!$E$104="X",INDIRECT("'DATA - økonomi'!X"&amp;4+15*$A90+4*$A90+2),0)+IF(Analyse!$E$105="X",INDIRECT("'DATA - økonomi'!X"&amp;4+15*$A90+4*$A90+3),0)+IF(Analyse!$E$106="X",INDIRECT("'DATA - økonomi'!X"&amp;4+15*$A90+4*$A90+4),0)+IF(Analyse!$E$107="X",INDIRECT("'DATA - økonomi'!X"&amp;4+15*$A90+4*$A90+5),0)+IF(Analyse!$E$108="X",INDIRECT("'DATA - økonomi'!X"&amp;4+15*$A90+4*$A90+6),0)+IF(Analyse!$E$109="X",INDIRECT("'DATA - økonomi'!X"&amp;4+15*$A90+4*$A90+7),0)+IF(Analyse!$E$110="X",INDIRECT("'DATA - økonomi'!X"&amp;4+15*$A90+4*$A90+8),0)+IF(Analyse!$E$111="X",INDIRECT("'DATA - økonomi'!X"&amp;4+15*$A90+4*$A90+9),0)+IF(Analyse!$E$112="X",INDIRECT("'DATA - økonomi'!X"&amp;4+15*$A90+4*$A90+10),0)+IF(Analyse!$E$115="X",INDIRECT("'DATA - økonomi'!X"&amp;4+15*$A90+4*$A90+11),0)+IF(Analyse!$E$116="X",INDIRECT("'DATA - økonomi'!X"&amp;4+15*$A90+4*$A90+12),0)+IF(Analyse!$E$117="X",INDIRECT("'DATA - økonomi'!X"&amp;4+15*$A90+4*$A90+13),0)+IF(Analyse!$E$129="X",INDIRECT("'DATA - økonomi'!X"&amp;4+15*$A90+4*$A90+14),0)</f>
        <v>0</v>
      </c>
      <c r="Y90" s="42">
        <f ca="1">IF(Analyse!$E$3="X",INDIRECT("'DATA - økonomi'!Y"&amp;4+15*$A90+4*$A90+0),0)+IF(Analyse!$E$4="X",INDIRECT("'DATA - økonomi'!Y"&amp;4+15*$A90+4*$A90+1),0)+IF(Analyse!$E$104="X",INDIRECT("'DATA - økonomi'!Y"&amp;4+15*$A90+4*$A90+2),0)+IF(Analyse!$E$105="X",INDIRECT("'DATA - økonomi'!Y"&amp;4+15*$A90+4*$A90+3),0)+IF(Analyse!$E$106="X",INDIRECT("'DATA - økonomi'!Y"&amp;4+15*$A90+4*$A90+4),0)+IF(Analyse!$E$107="X",INDIRECT("'DATA - økonomi'!Y"&amp;4+15*$A90+4*$A90+5),0)+IF(Analyse!$E$108="X",INDIRECT("'DATA - økonomi'!Y"&amp;4+15*$A90+4*$A90+6),0)+IF(Analyse!$E$109="X",INDIRECT("'DATA - økonomi'!Y"&amp;4+15*$A90+4*$A90+7),0)+IF(Analyse!$E$110="X",INDIRECT("'DATA - økonomi'!Y"&amp;4+15*$A90+4*$A90+8),0)+IF(Analyse!$E$111="X",INDIRECT("'DATA - økonomi'!Y"&amp;4+15*$A90+4*$A90+9),0)+IF(Analyse!$E$112="X",INDIRECT("'DATA - økonomi'!Y"&amp;4+15*$A90+4*$A90+10),0)+IF(Analyse!$E$115="X",INDIRECT("'DATA - økonomi'!Y"&amp;4+15*$A90+4*$A90+11),0)+IF(Analyse!$E$116="X",INDIRECT("'DATA - økonomi'!Y"&amp;4+15*$A90+4*$A90+12),0)+IF(Analyse!$E$117="X",INDIRECT("'DATA - økonomi'!Y"&amp;4+15*$A90+4*$A90+13),0)+IF(Analyse!$E$129="X",INDIRECT("'DATA - økonomi'!Y"&amp;4+15*$A90+4*$A90+14),0)</f>
        <v>0</v>
      </c>
      <c r="Z90" s="42">
        <f ca="1">IF(Analyse!$E$3="X",INDIRECT("'DATA - økonomi'!Z"&amp;4+15*$A90+4*$A90+0),0)+IF(Analyse!$E$4="X",INDIRECT("'DATA - økonomi'!Z"&amp;4+15*$A90+4*$A90+1),0)+IF(Analyse!$E$104="X",INDIRECT("'DATA - økonomi'!Z"&amp;4+15*$A90+4*$A90+2),0)+IF(Analyse!$E$105="X",INDIRECT("'DATA - økonomi'!Z"&amp;4+15*$A90+4*$A90+3),0)+IF(Analyse!$E$106="X",INDIRECT("'DATA - økonomi'!Z"&amp;4+15*$A90+4*$A90+4),0)+IF(Analyse!$E$107="X",INDIRECT("'DATA - økonomi'!Z"&amp;4+15*$A90+4*$A90+5),0)+IF(Analyse!$E$108="X",INDIRECT("'DATA - økonomi'!Z"&amp;4+15*$A90+4*$A90+6),0)+IF(Analyse!$E$109="X",INDIRECT("'DATA - økonomi'!Z"&amp;4+15*$A90+4*$A90+7),0)+IF(Analyse!$E$110="X",INDIRECT("'DATA - økonomi'!Z"&amp;4+15*$A90+4*$A90+8),0)+IF(Analyse!$E$111="X",INDIRECT("'DATA - økonomi'!Z"&amp;4+15*$A90+4*$A90+9),0)+IF(Analyse!$E$112="X",INDIRECT("'DATA - økonomi'!Z"&amp;4+15*$A90+4*$A90+10),0)+IF(Analyse!$E$115="X",INDIRECT("'DATA - økonomi'!Z"&amp;4+15*$A90+4*$A90+11),0)+IF(Analyse!$E$116="X",INDIRECT("'DATA - økonomi'!Z"&amp;4+15*$A90+4*$A90+12),0)+IF(Analyse!$E$117="X",INDIRECT("'DATA - økonomi'!Z"&amp;4+15*$A90+4*$A90+13),0)+IF(Analyse!$E$129="X",INDIRECT("'DATA - økonomi'!Z"&amp;4+15*$A90+4*$A90+14),0)</f>
        <v>0</v>
      </c>
      <c r="AA90" s="36"/>
      <c r="AB90" s="41" t="s">
        <v>98</v>
      </c>
      <c r="AC90" s="42">
        <f ca="1">IF(Analyse!$E$3="X",INDIRECT("'DATA - økonomi'!AC"&amp;4+15*$A90+4*$A90+0),0)+IF(Analyse!$E$4="X",INDIRECT("'DATA - økonomi'!AC"&amp;4+15*$A90+4*$A90+1),0)+IF(Analyse!$E$104="X",INDIRECT("'DATA - økonomi'!AC"&amp;4+15*$A90+4*$A90+2),0)+IF(Analyse!$E$105="X",INDIRECT("'DATA - økonomi'!AC"&amp;4+15*$A90+4*$A90+3),0)+IF(Analyse!$E$106="X",INDIRECT("'DATA - økonomi'!AC"&amp;4+15*$A90+4*$A90+4),0)+IF(Analyse!$E$107="X",INDIRECT("'DATA - økonomi'!AC"&amp;4+15*$A90+4*$A90+5),0)+IF(Analyse!$E$108="X",INDIRECT("'DATA - økonomi'!AC"&amp;4+15*$A90+4*$A90+6),0)+IF(Analyse!$E$109="X",INDIRECT("'DATA - økonomi'!AC"&amp;4+15*$A90+4*$A90+7),0)+IF(Analyse!$E$110="X",INDIRECT("'DATA - økonomi'!AC"&amp;4+15*$A90+4*$A90+8),0)+IF(Analyse!$E$111="X",INDIRECT("'DATA - økonomi'!AC"&amp;4+15*$A90+4*$A90+9),0)+IF(Analyse!$E$112="X",INDIRECT("'DATA - økonomi'!AC"&amp;4+15*$A90+4*$A90+10),0)+IF(Analyse!$E$115="X",INDIRECT("'DATA - økonomi'!AC"&amp;4+15*$A90+4*$A90+11),0)+IF(Analyse!$E$116="X",INDIRECT("'DATA - økonomi'!AC"&amp;4+15*$A90+4*$A90+12),0)+IF(Analyse!$E$117="X",INDIRECT("'DATA - økonomi'!AC"&amp;4+15*$A90+4*$A90+13),0)+IF(Analyse!$E$129="X",INDIRECT("'DATA - økonomi'!AC"&amp;4+15*$A90+4*$A90+14),0)</f>
        <v>0</v>
      </c>
      <c r="AD90" s="42">
        <f ca="1">IF(Analyse!$E$3="X",INDIRECT("'DATA - økonomi'!AD"&amp;4+15*$A90+4*$A90+0),0)+IF(Analyse!$E$4="X",INDIRECT("'DATA - økonomi'!AD"&amp;4+15*$A90+4*$A90+1),0)+IF(Analyse!$E$104="X",INDIRECT("'DATA - økonomi'!AD"&amp;4+15*$A90+4*$A90+2),0)+IF(Analyse!$E$105="X",INDIRECT("'DATA - økonomi'!AD"&amp;4+15*$A90+4*$A90+3),0)+IF(Analyse!$E$106="X",INDIRECT("'DATA - økonomi'!AD"&amp;4+15*$A90+4*$A90+4),0)+IF(Analyse!$E$107="X",INDIRECT("'DATA - økonomi'!AD"&amp;4+15*$A90+4*$A90+5),0)+IF(Analyse!$E$108="X",INDIRECT("'DATA - økonomi'!AD"&amp;4+15*$A90+4*$A90+6),0)+IF(Analyse!$E$109="X",INDIRECT("'DATA - økonomi'!AD"&amp;4+15*$A90+4*$A90+7),0)+IF(Analyse!$E$110="X",INDIRECT("'DATA - økonomi'!AD"&amp;4+15*$A90+4*$A90+8),0)+IF(Analyse!$E$111="X",INDIRECT("'DATA - økonomi'!AD"&amp;4+15*$A90+4*$A90+9),0)+IF(Analyse!$E$112="X",INDIRECT("'DATA - økonomi'!AD"&amp;4+15*$A90+4*$A90+10),0)+IF(Analyse!$E$115="X",INDIRECT("'DATA - økonomi'!AD"&amp;4+15*$A90+4*$A90+11),0)+IF(Analyse!$E$116="X",INDIRECT("'DATA - økonomi'!AD"&amp;4+15*$A90+4*$A90+12),0)+IF(Analyse!$E$117="X",INDIRECT("'DATA - økonomi'!AD"&amp;4+15*$A90+4*$A90+13),0)+IF(Analyse!$E$129="X",INDIRECT("'DATA - økonomi'!AD"&amp;4+15*$A90+4*$A90+14),0)</f>
        <v>0</v>
      </c>
      <c r="AE90" s="42">
        <f ca="1">IF(Analyse!$E$3="X",INDIRECT("'DATA - økonomi'!AE"&amp;4+15*$A90+4*$A90+0),0)+IF(Analyse!$E$4="X",INDIRECT("'DATA - økonomi'!AE"&amp;4+15*$A90+4*$A90+1),0)+IF(Analyse!$E$104="X",INDIRECT("'DATA - økonomi'!AE"&amp;4+15*$A90+4*$A90+2),0)+IF(Analyse!$E$105="X",INDIRECT("'DATA - økonomi'!AE"&amp;4+15*$A90+4*$A90+3),0)+IF(Analyse!$E$106="X",INDIRECT("'DATA - økonomi'!AE"&amp;4+15*$A90+4*$A90+4),0)+IF(Analyse!$E$107="X",INDIRECT("'DATA - økonomi'!AE"&amp;4+15*$A90+4*$A90+5),0)+IF(Analyse!$E$108="X",INDIRECT("'DATA - økonomi'!AE"&amp;4+15*$A90+4*$A90+6),0)+IF(Analyse!$E$109="X",INDIRECT("'DATA - økonomi'!AE"&amp;4+15*$A90+4*$A90+7),0)+IF(Analyse!$E$110="X",INDIRECT("'DATA - økonomi'!AE"&amp;4+15*$A90+4*$A90+8),0)+IF(Analyse!$E$111="X",INDIRECT("'DATA - økonomi'!AE"&amp;4+15*$A90+4*$A90+9),0)+IF(Analyse!$E$112="X",INDIRECT("'DATA - økonomi'!AE"&amp;4+15*$A90+4*$A90+10),0)+IF(Analyse!$E$115="X",INDIRECT("'DATA - økonomi'!AE"&amp;4+15*$A90+4*$A90+11),0)+IF(Analyse!$E$116="X",INDIRECT("'DATA - økonomi'!AE"&amp;4+15*$A90+4*$A90+12),0)+IF(Analyse!$E$117="X",INDIRECT("'DATA - økonomi'!AE"&amp;4+15*$A90+4*$A90+13),0)+IF(Analyse!$E$129="X",INDIRECT("'DATA - økonomi'!AE"&amp;4+15*$A90+4*$A90+14),0)</f>
        <v>0</v>
      </c>
      <c r="AF90" s="42">
        <f ca="1">IF(Analyse!$E$3="X",INDIRECT("'DATA - økonomi'!AF"&amp;4+15*$A90+4*$A90+0),0)+IF(Analyse!$E$4="X",INDIRECT("'DATA - økonomi'!AF"&amp;4+15*$A90+4*$A90+1),0)+IF(Analyse!$E$104="X",INDIRECT("'DATA - økonomi'!AF"&amp;4+15*$A90+4*$A90+2),0)+IF(Analyse!$E$105="X",INDIRECT("'DATA - økonomi'!AF"&amp;4+15*$A90+4*$A90+3),0)+IF(Analyse!$E$106="X",INDIRECT("'DATA - økonomi'!AF"&amp;4+15*$A90+4*$A90+4),0)+IF(Analyse!$E$107="X",INDIRECT("'DATA - økonomi'!AF"&amp;4+15*$A90+4*$A90+5),0)+IF(Analyse!$E$108="X",INDIRECT("'DATA - økonomi'!AF"&amp;4+15*$A90+4*$A90+6),0)+IF(Analyse!$E$109="X",INDIRECT("'DATA - økonomi'!AF"&amp;4+15*$A90+4*$A90+7),0)+IF(Analyse!$E$110="X",INDIRECT("'DATA - økonomi'!AF"&amp;4+15*$A90+4*$A90+8),0)+IF(Analyse!$E$111="X",INDIRECT("'DATA - økonomi'!AF"&amp;4+15*$A90+4*$A90+9),0)+IF(Analyse!$E$112="X",INDIRECT("'DATA - økonomi'!AF"&amp;4+15*$A90+4*$A90+10),0)+IF(Analyse!$E$115="X",INDIRECT("'DATA - økonomi'!AF"&amp;4+15*$A90+4*$A90+11),0)+IF(Analyse!$E$116="X",INDIRECT("'DATA - økonomi'!AF"&amp;4+15*$A90+4*$A90+12),0)+IF(Analyse!$E$117="X",INDIRECT("'DATA - økonomi'!AF"&amp;4+15*$A90+4*$A90+13),0)+IF(Analyse!$E$129="X",INDIRECT("'DATA - økonomi'!AF"&amp;4+15*$A90+4*$A90+14),0)</f>
        <v>0</v>
      </c>
      <c r="AG90" s="42">
        <f ca="1">IF(Analyse!$E$3="X",INDIRECT("'DATA - økonomi'!AG"&amp;4+15*$A90+4*$A90+0),0)+IF(Analyse!$E$4="X",INDIRECT("'DATA - økonomi'!AG"&amp;4+15*$A90+4*$A90+1),0)+IF(Analyse!$E$104="X",INDIRECT("'DATA - økonomi'!AG"&amp;4+15*$A90+4*$A90+2),0)+IF(Analyse!$E$105="X",INDIRECT("'DATA - økonomi'!AG"&amp;4+15*$A90+4*$A90+3),0)+IF(Analyse!$E$106="X",INDIRECT("'DATA - økonomi'!AG"&amp;4+15*$A90+4*$A90+4),0)+IF(Analyse!$E$107="X",INDIRECT("'DATA - økonomi'!AG"&amp;4+15*$A90+4*$A90+5),0)+IF(Analyse!$E$108="X",INDIRECT("'DATA - økonomi'!AG"&amp;4+15*$A90+4*$A90+6),0)+IF(Analyse!$E$109="X",INDIRECT("'DATA - økonomi'!AG"&amp;4+15*$A90+4*$A90+7),0)+IF(Analyse!$E$110="X",INDIRECT("'DATA - økonomi'!AG"&amp;4+15*$A90+4*$A90+8),0)+IF(Analyse!$E$111="X",INDIRECT("'DATA - økonomi'!AG"&amp;4+15*$A90+4*$A90+9),0)+IF(Analyse!$E$112="X",INDIRECT("'DATA - økonomi'!AG"&amp;4+15*$A90+4*$A90+10),0)+IF(Analyse!$E$115="X",INDIRECT("'DATA - økonomi'!AG"&amp;4+15*$A90+4*$A90+11),0)+IF(Analyse!$E$116="X",INDIRECT("'DATA - økonomi'!AG"&amp;4+15*$A90+4*$A90+12),0)+IF(Analyse!$E$117="X",INDIRECT("'DATA - økonomi'!AG"&amp;4+15*$A90+4*$A90+13),0)+IF(Analyse!$E$129="X",INDIRECT("'DATA - økonomi'!AG"&amp;4+15*$A90+4*$A90+14),0)</f>
        <v>0</v>
      </c>
      <c r="AH90" s="42">
        <f ca="1">IF(Analyse!$E$3="X",INDIRECT("'DATA - økonomi'!AH"&amp;4+15*$A90+4*$A90+0),0)+IF(Analyse!$E$4="X",INDIRECT("'DATA - økonomi'!AH"&amp;4+15*$A90+4*$A90+1),0)+IF(Analyse!$E$104="X",INDIRECT("'DATA - økonomi'!AH"&amp;4+15*$A90+4*$A90+2),0)+IF(Analyse!$E$105="X",INDIRECT("'DATA - økonomi'!AH"&amp;4+15*$A90+4*$A90+3),0)+IF(Analyse!$E$106="X",INDIRECT("'DATA - økonomi'!AH"&amp;4+15*$A90+4*$A90+4),0)+IF(Analyse!$E$107="X",INDIRECT("'DATA - økonomi'!AH"&amp;4+15*$A90+4*$A90+5),0)+IF(Analyse!$E$108="X",INDIRECT("'DATA - økonomi'!AH"&amp;4+15*$A90+4*$A90+6),0)+IF(Analyse!$E$109="X",INDIRECT("'DATA - økonomi'!AH"&amp;4+15*$A90+4*$A90+7),0)+IF(Analyse!$E$110="X",INDIRECT("'DATA - økonomi'!AH"&amp;4+15*$A90+4*$A90+8),0)+IF(Analyse!$E$111="X",INDIRECT("'DATA - økonomi'!AH"&amp;4+15*$A90+4*$A90+9),0)+IF(Analyse!$E$112="X",INDIRECT("'DATA - økonomi'!AH"&amp;4+15*$A90+4*$A90+10),0)+IF(Analyse!$E$115="X",INDIRECT("'DATA - økonomi'!AH"&amp;4+15*$A90+4*$A90+11),0)+IF(Analyse!$E$116="X",INDIRECT("'DATA - økonomi'!AH"&amp;4+15*$A90+4*$A90+12),0)+IF(Analyse!$E$117="X",INDIRECT("'DATA - økonomi'!AH"&amp;4+15*$A90+4*$A90+13),0)+IF(Analyse!$E$129="X",INDIRECT("'DATA - økonomi'!AH"&amp;4+15*$A90+4*$A90+14),0)</f>
        <v>0</v>
      </c>
      <c r="AI90" s="42">
        <f ca="1">IF(Analyse!$E$3="X",INDIRECT("'DATA - økonomi'!AI"&amp;4+15*$A90+4*$A90+0),0)+IF(Analyse!$E$4="X",INDIRECT("'DATA - økonomi'!AI"&amp;4+15*$A90+4*$A90+1),0)+IF(Analyse!$E$104="X",INDIRECT("'DATA - økonomi'!AI"&amp;4+15*$A90+4*$A90+2),0)+IF(Analyse!$E$105="X",INDIRECT("'DATA - økonomi'!AI"&amp;4+15*$A90+4*$A90+3),0)+IF(Analyse!$E$106="X",INDIRECT("'DATA - økonomi'!AI"&amp;4+15*$A90+4*$A90+4),0)+IF(Analyse!$E$107="X",INDIRECT("'DATA - økonomi'!AI"&amp;4+15*$A90+4*$A90+5),0)+IF(Analyse!$E$108="X",INDIRECT("'DATA - økonomi'!AI"&amp;4+15*$A90+4*$A90+6),0)+IF(Analyse!$E$109="X",INDIRECT("'DATA - økonomi'!AI"&amp;4+15*$A90+4*$A90+7),0)+IF(Analyse!$E$110="X",INDIRECT("'DATA - økonomi'!AI"&amp;4+15*$A90+4*$A90+8),0)+IF(Analyse!$E$111="X",INDIRECT("'DATA - økonomi'!AI"&amp;4+15*$A90+4*$A90+9),0)+IF(Analyse!$E$112="X",INDIRECT("'DATA - økonomi'!AI"&amp;4+15*$A90+4*$A90+10),0)+IF(Analyse!$E$115="X",INDIRECT("'DATA - økonomi'!AI"&amp;4+15*$A90+4*$A90+11),0)+IF(Analyse!$E$116="X",INDIRECT("'DATA - økonomi'!AI"&amp;4+15*$A90+4*$A90+12),0)+IF(Analyse!$E$117="X",INDIRECT("'DATA - økonomi'!AI"&amp;4+15*$A90+4*$A90+13),0)+IF(Analyse!$E$129="X",INDIRECT("'DATA - økonomi'!AI"&amp;4+15*$A90+4*$A90+14),0)</f>
        <v>0</v>
      </c>
      <c r="AJ90" s="42">
        <f ca="1">IF(Analyse!$E$3="X",INDIRECT("'DATA - økonomi'!AJ"&amp;4+15*$A90+4*$A90+0),0)+IF(Analyse!$E$4="X",INDIRECT("'DATA - økonomi'!AJ"&amp;4+15*$A90+4*$A90+1),0)+IF(Analyse!$E$104="X",INDIRECT("'DATA - økonomi'!AJ"&amp;4+15*$A90+4*$A90+2),0)+IF(Analyse!$E$105="X",INDIRECT("'DATA - økonomi'!AJ"&amp;4+15*$A90+4*$A90+3),0)+IF(Analyse!$E$106="X",INDIRECT("'DATA - økonomi'!AJ"&amp;4+15*$A90+4*$A90+4),0)+IF(Analyse!$E$107="X",INDIRECT("'DATA - økonomi'!AJ"&amp;4+15*$A90+4*$A90+5),0)+IF(Analyse!$E$108="X",INDIRECT("'DATA - økonomi'!AJ"&amp;4+15*$A90+4*$A90+6),0)+IF(Analyse!$E$109="X",INDIRECT("'DATA - økonomi'!AJ"&amp;4+15*$A90+4*$A90+7),0)+IF(Analyse!$E$110="X",INDIRECT("'DATA - økonomi'!AJ"&amp;4+15*$A90+4*$A90+8),0)+IF(Analyse!$E$111="X",INDIRECT("'DATA - økonomi'!AJ"&amp;4+15*$A90+4*$A90+9),0)+IF(Analyse!$E$112="X",INDIRECT("'DATA - økonomi'!AJ"&amp;4+15*$A90+4*$A90+10),0)+IF(Analyse!$E$115="X",INDIRECT("'DATA - økonomi'!AJ"&amp;4+15*$A90+4*$A90+11),0)+IF(Analyse!$E$116="X",INDIRECT("'DATA - økonomi'!AJ"&amp;4+15*$A90+4*$A90+12),0)+IF(Analyse!$E$117="X",INDIRECT("'DATA - økonomi'!AJ"&amp;4+15*$A90+4*$A90+13),0)+IF(Analyse!$E$129="X",INDIRECT("'DATA - økonomi'!AJ"&amp;4+15*$A90+4*$A90+14),0)</f>
        <v>0</v>
      </c>
      <c r="AK90" s="42">
        <f ca="1">IF(Analyse!$E$3="X",INDIRECT("'DATA - økonomi'!AK"&amp;4+15*$A90+4*$A90+0),0)+IF(Analyse!$E$4="X",INDIRECT("'DATA - økonomi'!AK"&amp;4+15*$A90+4*$A90+1),0)+IF(Analyse!$E$104="X",INDIRECT("'DATA - økonomi'!AK"&amp;4+15*$A90+4*$A90+2),0)+IF(Analyse!$E$105="X",INDIRECT("'DATA - økonomi'!AK"&amp;4+15*$A90+4*$A90+3),0)+IF(Analyse!$E$106="X",INDIRECT("'DATA - økonomi'!AK"&amp;4+15*$A90+4*$A90+4),0)+IF(Analyse!$E$107="X",INDIRECT("'DATA - økonomi'!AK"&amp;4+15*$A90+4*$A90+5),0)+IF(Analyse!$E$108="X",INDIRECT("'DATA - økonomi'!AK"&amp;4+15*$A90+4*$A90+6),0)+IF(Analyse!$E$109="X",INDIRECT("'DATA - økonomi'!AK"&amp;4+15*$A90+4*$A90+7),0)+IF(Analyse!$E$110="X",INDIRECT("'DATA - økonomi'!AK"&amp;4+15*$A90+4*$A90+8),0)+IF(Analyse!$E$111="X",INDIRECT("'DATA - økonomi'!AK"&amp;4+15*$A90+4*$A90+9),0)+IF(Analyse!$E$112="X",INDIRECT("'DATA - økonomi'!AK"&amp;4+15*$A90+4*$A90+10),0)+IF(Analyse!$E$115="X",INDIRECT("'DATA - økonomi'!AK"&amp;4+15*$A90+4*$A90+11),0)+IF(Analyse!$E$116="X",INDIRECT("'DATA - økonomi'!AK"&amp;4+15*$A90+4*$A90+12),0)+IF(Analyse!$E$117="X",INDIRECT("'DATA - økonomi'!AK"&amp;4+15*$A90+4*$A90+13),0)+IF(Analyse!$E$129="X",INDIRECT("'DATA - økonomi'!AK"&amp;4+15*$A90+4*$A90+14),0)</f>
        <v>0</v>
      </c>
      <c r="AL90" s="42">
        <f ca="1">IF(Analyse!$E$3="X",INDIRECT("'DATA - økonomi'!AL"&amp;4+15*$A90+4*$A90+0),0)+IF(Analyse!$E$4="X",INDIRECT("'DATA - økonomi'!AL"&amp;4+15*$A90+4*$A90+1),0)+IF(Analyse!$E$104="X",INDIRECT("'DATA - økonomi'!AL"&amp;4+15*$A90+4*$A90+2),0)+IF(Analyse!$E$105="X",INDIRECT("'DATA - økonomi'!AL"&amp;4+15*$A90+4*$A90+3),0)+IF(Analyse!$E$106="X",INDIRECT("'DATA - økonomi'!AL"&amp;4+15*$A90+4*$A90+4),0)+IF(Analyse!$E$107="X",INDIRECT("'DATA - økonomi'!AL"&amp;4+15*$A90+4*$A90+5),0)+IF(Analyse!$E$108="X",INDIRECT("'DATA - økonomi'!AL"&amp;4+15*$A90+4*$A90+6),0)+IF(Analyse!$E$109="X",INDIRECT("'DATA - økonomi'!AL"&amp;4+15*$A90+4*$A90+7),0)+IF(Analyse!$E$110="X",INDIRECT("'DATA - økonomi'!AL"&amp;4+15*$A90+4*$A90+8),0)+IF(Analyse!$E$111="X",INDIRECT("'DATA - økonomi'!AL"&amp;4+15*$A90+4*$A90+9),0)+IF(Analyse!$E$112="X",INDIRECT("'DATA - økonomi'!AL"&amp;4+15*$A90+4*$A90+10),0)+IF(Analyse!$E$115="X",INDIRECT("'DATA - økonomi'!AL"&amp;4+15*$A90+4*$A90+11),0)+IF(Analyse!$E$116="X",INDIRECT("'DATA - økonomi'!AL"&amp;4+15*$A90+4*$A90+12),0)+IF(Analyse!$E$117="X",INDIRECT("'DATA - økonomi'!AL"&amp;4+15*$A90+4*$A90+13),0)+IF(Analyse!$E$129="X",INDIRECT("'DATA - økonomi'!AL"&amp;4+15*$A90+4*$A90+14),0)</f>
        <v>0</v>
      </c>
      <c r="AM90" s="36"/>
      <c r="AN90" s="41" t="s">
        <v>98</v>
      </c>
      <c r="AO90" s="42">
        <f t="shared" ca="1" si="20"/>
        <v>23675.832000000002</v>
      </c>
      <c r="AP90" s="42">
        <f t="shared" ca="1" si="21"/>
        <v>23257.812000000002</v>
      </c>
      <c r="AQ90" s="42">
        <f t="shared" ca="1" si="22"/>
        <v>23675.832000000002</v>
      </c>
      <c r="AR90" s="42">
        <f t="shared" ca="1" si="23"/>
        <v>23257.812000000002</v>
      </c>
      <c r="AS90" s="42">
        <f t="shared" ca="1" si="24"/>
        <v>22882.02</v>
      </c>
      <c r="AT90" s="42">
        <f t="shared" ca="1" si="25"/>
        <v>22818.208000000002</v>
      </c>
      <c r="AU90" s="42">
        <f t="shared" ca="1" si="26"/>
        <v>22643.016</v>
      </c>
      <c r="AV90" s="42">
        <f t="shared" ca="1" si="27"/>
        <v>22552.868999999999</v>
      </c>
      <c r="AW90" s="42">
        <f t="shared" ca="1" si="28"/>
        <v>22401.852000000003</v>
      </c>
      <c r="AX90" s="42">
        <f t="shared" ca="1" si="29"/>
        <v>22158.037999999997</v>
      </c>
      <c r="AY90" s="36"/>
    </row>
    <row r="91" spans="1:51" x14ac:dyDescent="0.25">
      <c r="A91" s="38">
        <v>87</v>
      </c>
      <c r="B91" s="41" t="s">
        <v>99</v>
      </c>
      <c r="C91" s="42">
        <f ca="1">IF(Analyse!$E$3="X",INDIRECT("'DATA - økonomi'!C"&amp;4+15*$A91+4*$A91+0),0)+IF(Analyse!$E$4="X",INDIRECT("'DATA - økonomi'!C"&amp;4+15*$A91+4*$A91+1),0)+IF(Analyse!$E$104="X",INDIRECT("'DATA - økonomi'!C"&amp;4+15*$A91+4*$A91+2),0)+IF(Analyse!$E$105="X",INDIRECT("'DATA - økonomi'!C"&amp;4+15*$A91+4*$A91+3),0)+IF(Analyse!$E$106="X",INDIRECT("'DATA - økonomi'!C"&amp;4+15*$A91+4*$A91+4),0)+IF(Analyse!$E$107="X",INDIRECT("'DATA - økonomi'!C"&amp;4+15*$A91+4*$A91+5),0)+IF(Analyse!$E$108="X",INDIRECT("'DATA - økonomi'!C"&amp;4+15*$A91+4*$A91+6),0)+IF(Analyse!$E$109="X",INDIRECT("'DATA - økonomi'!C"&amp;4+15*$A91+4*$A91+7),0)+IF(Analyse!$E$110="X",INDIRECT("'DATA - økonomi'!C"&amp;4+15*$A91+4*$A91+8),0)+IF(Analyse!$E$111="X",INDIRECT("'DATA - økonomi'!C"&amp;4+15*$A91+4*$A91+9),0)+IF(Analyse!$E$112="X",INDIRECT("'DATA - økonomi'!C"&amp;4+15*$A91+4*$A91+10),0)+IF(Analyse!$E$115="X",INDIRECT("'DATA - økonomi'!C"&amp;4+15*$A91+4*$A91+11),0)+IF(Analyse!$E$116="X",INDIRECT("'DATA - økonomi'!C"&amp;4+15*$A91+4*$A91+12),0)+IF(Analyse!$E$117="X",INDIRECT("'DATA - økonomi'!C"&amp;4+15*$A91+4*$A91+13),0)+IF(Analyse!$E$129="X",INDIRECT("'DATA - økonomi'!C"&amp;4+15*$A91+4*$A91+14),0)</f>
        <v>0</v>
      </c>
      <c r="D91" s="42">
        <f ca="1">IF(Analyse!$E$3="X",INDIRECT("'DATA - økonomi'!D"&amp;4+15*$A91+4*$A91+0),0)+IF(Analyse!$E$4="X",INDIRECT("'DATA - økonomi'!D"&amp;4+15*$A91+4*$A91+1),0)+IF(Analyse!$E$104="X",INDIRECT("'DATA - økonomi'!D"&amp;4+15*$A91+4*$A91+2),0)+IF(Analyse!$E$105="X",INDIRECT("'DATA - økonomi'!D"&amp;4+15*$A91+4*$A91+3),0)+IF(Analyse!$E$106="X",INDIRECT("'DATA - økonomi'!D"&amp;4+15*$A91+4*$A91+4),0)+IF(Analyse!$E$107="X",INDIRECT("'DATA - økonomi'!D"&amp;4+15*$A91+4*$A91+5),0)+IF(Analyse!$E$108="X",INDIRECT("'DATA - økonomi'!D"&amp;4+15*$A91+4*$A91+6),0)+IF(Analyse!$E$109="X",INDIRECT("'DATA - økonomi'!D"&amp;4+15*$A91+4*$A91+7),0)+IF(Analyse!$E$110="X",INDIRECT("'DATA - økonomi'!D"&amp;4+15*$A91+4*$A91+8),0)+IF(Analyse!$E$111="X",INDIRECT("'DATA - økonomi'!D"&amp;4+15*$A91+4*$A91+9),0)+IF(Analyse!$E$112="X",INDIRECT("'DATA - økonomi'!D"&amp;4+15*$A91+4*$A91+10),0)+IF(Analyse!$E$115="X",INDIRECT("'DATA - økonomi'!D"&amp;4+15*$A91+4*$A91+11),0)+IF(Analyse!$E$116="X",INDIRECT("'DATA - økonomi'!D"&amp;4+15*$A91+4*$A91+12),0)+IF(Analyse!$E$117="X",INDIRECT("'DATA - økonomi'!D"&amp;4+15*$A91+4*$A91+13),0)+IF(Analyse!$E$129="X",INDIRECT("'DATA - økonomi'!D"&amp;4+15*$A91+4*$A91+14),0)</f>
        <v>0</v>
      </c>
      <c r="E91" s="42">
        <f ca="1">IF(Analyse!$E$3="X",INDIRECT("'DATA - økonomi'!E"&amp;4+15*$A91+4*$A91+0),0)+IF(Analyse!$E$4="X",INDIRECT("'DATA - økonomi'!E"&amp;4+15*$A91+4*$A91+1),0)+IF(Analyse!$E$104="X",INDIRECT("'DATA - økonomi'!E"&amp;4+15*$A91+4*$A91+2),0)+IF(Analyse!$E$105="X",INDIRECT("'DATA - økonomi'!E"&amp;4+15*$A91+4*$A91+3),0)+IF(Analyse!$E$106="X",INDIRECT("'DATA - økonomi'!E"&amp;4+15*$A91+4*$A91+4),0)+IF(Analyse!$E$107="X",INDIRECT("'DATA - økonomi'!E"&amp;4+15*$A91+4*$A91+5),0)+IF(Analyse!$E$108="X",INDIRECT("'DATA - økonomi'!E"&amp;4+15*$A91+4*$A91+6),0)+IF(Analyse!$E$109="X",INDIRECT("'DATA - økonomi'!E"&amp;4+15*$A91+4*$A91+7),0)+IF(Analyse!$E$110="X",INDIRECT("'DATA - økonomi'!E"&amp;4+15*$A91+4*$A91+8),0)+IF(Analyse!$E$111="X",INDIRECT("'DATA - økonomi'!E"&amp;4+15*$A91+4*$A91+9),0)+IF(Analyse!$E$112="X",INDIRECT("'DATA - økonomi'!E"&amp;4+15*$A91+4*$A91+10),0)+IF(Analyse!$E$115="X",INDIRECT("'DATA - økonomi'!E"&amp;4+15*$A91+4*$A91+11),0)+IF(Analyse!$E$116="X",INDIRECT("'DATA - økonomi'!E"&amp;4+15*$A91+4*$A91+12),0)+IF(Analyse!$E$117="X",INDIRECT("'DATA - økonomi'!E"&amp;4+15*$A91+4*$A91+13),0)+IF(Analyse!$E$129="X",INDIRECT("'DATA - økonomi'!E"&amp;4+15*$A91+4*$A91+14),0)</f>
        <v>0</v>
      </c>
      <c r="F91" s="42">
        <f ca="1">IF(Analyse!$E$3="X",INDIRECT("'DATA - økonomi'!F"&amp;4+15*$A91+4*$A91+0),0)+IF(Analyse!$E$4="X",INDIRECT("'DATA - økonomi'!F"&amp;4+15*$A91+4*$A91+1),0)+IF(Analyse!$E$104="X",INDIRECT("'DATA - økonomi'!F"&amp;4+15*$A91+4*$A91+2),0)+IF(Analyse!$E$105="X",INDIRECT("'DATA - økonomi'!F"&amp;4+15*$A91+4*$A91+3),0)+IF(Analyse!$E$106="X",INDIRECT("'DATA - økonomi'!F"&amp;4+15*$A91+4*$A91+4),0)+IF(Analyse!$E$107="X",INDIRECT("'DATA - økonomi'!F"&amp;4+15*$A91+4*$A91+5),0)+IF(Analyse!$E$108="X",INDIRECT("'DATA - økonomi'!F"&amp;4+15*$A91+4*$A91+6),0)+IF(Analyse!$E$109="X",INDIRECT("'DATA - økonomi'!F"&amp;4+15*$A91+4*$A91+7),0)+IF(Analyse!$E$110="X",INDIRECT("'DATA - økonomi'!F"&amp;4+15*$A91+4*$A91+8),0)+IF(Analyse!$E$111="X",INDIRECT("'DATA - økonomi'!F"&amp;4+15*$A91+4*$A91+9),0)+IF(Analyse!$E$112="X",INDIRECT("'DATA - økonomi'!F"&amp;4+15*$A91+4*$A91+10),0)+IF(Analyse!$E$115="X",INDIRECT("'DATA - økonomi'!F"&amp;4+15*$A91+4*$A91+11),0)+IF(Analyse!$E$116="X",INDIRECT("'DATA - økonomi'!F"&amp;4+15*$A91+4*$A91+12),0)+IF(Analyse!$E$117="X",INDIRECT("'DATA - økonomi'!F"&amp;4+15*$A91+4*$A91+13),0)+IF(Analyse!$E$129="X",INDIRECT("'DATA - økonomi'!F"&amp;4+15*$A91+4*$A91+14),0)</f>
        <v>0</v>
      </c>
      <c r="G91" s="42">
        <f ca="1">IF(Analyse!$E$3="X",INDIRECT("'DATA - økonomi'!G"&amp;4+15*$A91+4*$A91+0),0)+IF(Analyse!$E$4="X",INDIRECT("'DATA - økonomi'!G"&amp;4+15*$A91+4*$A91+1),0)+IF(Analyse!$E$104="X",INDIRECT("'DATA - økonomi'!G"&amp;4+15*$A91+4*$A91+2),0)+IF(Analyse!$E$105="X",INDIRECT("'DATA - økonomi'!G"&amp;4+15*$A91+4*$A91+3),0)+IF(Analyse!$E$106="X",INDIRECT("'DATA - økonomi'!G"&amp;4+15*$A91+4*$A91+4),0)+IF(Analyse!$E$107="X",INDIRECT("'DATA - økonomi'!G"&amp;4+15*$A91+4*$A91+5),0)+IF(Analyse!$E$108="X",INDIRECT("'DATA - økonomi'!G"&amp;4+15*$A91+4*$A91+6),0)+IF(Analyse!$E$109="X",INDIRECT("'DATA - økonomi'!G"&amp;4+15*$A91+4*$A91+7),0)+IF(Analyse!$E$110="X",INDIRECT("'DATA - økonomi'!G"&amp;4+15*$A91+4*$A91+8),0)+IF(Analyse!$E$111="X",INDIRECT("'DATA - økonomi'!G"&amp;4+15*$A91+4*$A91+9),0)+IF(Analyse!$E$112="X",INDIRECT("'DATA - økonomi'!G"&amp;4+15*$A91+4*$A91+10),0)+IF(Analyse!$E$115="X",INDIRECT("'DATA - økonomi'!G"&amp;4+15*$A91+4*$A91+11),0)+IF(Analyse!$E$116="X",INDIRECT("'DATA - økonomi'!G"&amp;4+15*$A91+4*$A91+12),0)+IF(Analyse!$E$117="X",INDIRECT("'DATA - økonomi'!G"&amp;4+15*$A91+4*$A91+13),0)+IF(Analyse!$E$129="X",INDIRECT("'DATA - økonomi'!G"&amp;4+15*$A91+4*$A91+14),0)</f>
        <v>0</v>
      </c>
      <c r="H91" s="42">
        <f ca="1">IF(Analyse!$E$3="X",INDIRECT("'DATA - økonomi'!H"&amp;4+15*$A91+4*$A91+0),0)+IF(Analyse!$E$4="X",INDIRECT("'DATA - økonomi'!H"&amp;4+15*$A91+4*$A91+1),0)+IF(Analyse!$E$104="X",INDIRECT("'DATA - økonomi'!H"&amp;4+15*$A91+4*$A91+2),0)+IF(Analyse!$E$105="X",INDIRECT("'DATA - økonomi'!H"&amp;4+15*$A91+4*$A91+3),0)+IF(Analyse!$E$106="X",INDIRECT("'DATA - økonomi'!H"&amp;4+15*$A91+4*$A91+4),0)+IF(Analyse!$E$107="X",INDIRECT("'DATA - økonomi'!H"&amp;4+15*$A91+4*$A91+5),0)+IF(Analyse!$E$108="X",INDIRECT("'DATA - økonomi'!H"&amp;4+15*$A91+4*$A91+6),0)+IF(Analyse!$E$109="X",INDIRECT("'DATA - økonomi'!H"&amp;4+15*$A91+4*$A91+7),0)+IF(Analyse!$E$110="X",INDIRECT("'DATA - økonomi'!H"&amp;4+15*$A91+4*$A91+8),0)+IF(Analyse!$E$111="X",INDIRECT("'DATA - økonomi'!H"&amp;4+15*$A91+4*$A91+9),0)+IF(Analyse!$E$112="X",INDIRECT("'DATA - økonomi'!H"&amp;4+15*$A91+4*$A91+10),0)+IF(Analyse!$E$115="X",INDIRECT("'DATA - økonomi'!H"&amp;4+15*$A91+4*$A91+11),0)+IF(Analyse!$E$116="X",INDIRECT("'DATA - økonomi'!H"&amp;4+15*$A91+4*$A91+12),0)+IF(Analyse!$E$117="X",INDIRECT("'DATA - økonomi'!H"&amp;4+15*$A91+4*$A91+13),0)+IF(Analyse!$E$129="X",INDIRECT("'DATA - økonomi'!H"&amp;4+15*$A91+4*$A91+14),0)</f>
        <v>0</v>
      </c>
      <c r="I91" s="42">
        <f ca="1">IF(Analyse!$E$3="X",INDIRECT("'DATA - økonomi'!I"&amp;4+15*$A91+4*$A91+0),0)+IF(Analyse!$E$4="X",INDIRECT("'DATA - økonomi'!I"&amp;4+15*$A91+4*$A91+1),0)+IF(Analyse!$E$104="X",INDIRECT("'DATA - økonomi'!I"&amp;4+15*$A91+4*$A91+2),0)+IF(Analyse!$E$105="X",INDIRECT("'DATA - økonomi'!I"&amp;4+15*$A91+4*$A91+3),0)+IF(Analyse!$E$106="X",INDIRECT("'DATA - økonomi'!I"&amp;4+15*$A91+4*$A91+4),0)+IF(Analyse!$E$107="X",INDIRECT("'DATA - økonomi'!I"&amp;4+15*$A91+4*$A91+5),0)+IF(Analyse!$E$108="X",INDIRECT("'DATA - økonomi'!I"&amp;4+15*$A91+4*$A91+6),0)+IF(Analyse!$E$109="X",INDIRECT("'DATA - økonomi'!I"&amp;4+15*$A91+4*$A91+7),0)+IF(Analyse!$E$110="X",INDIRECT("'DATA - økonomi'!I"&amp;4+15*$A91+4*$A91+8),0)+IF(Analyse!$E$111="X",INDIRECT("'DATA - økonomi'!I"&amp;4+15*$A91+4*$A91+9),0)+IF(Analyse!$E$112="X",INDIRECT("'DATA - økonomi'!I"&amp;4+15*$A91+4*$A91+10),0)+IF(Analyse!$E$115="X",INDIRECT("'DATA - økonomi'!I"&amp;4+15*$A91+4*$A91+11),0)+IF(Analyse!$E$116="X",INDIRECT("'DATA - økonomi'!I"&amp;4+15*$A91+4*$A91+12),0)+IF(Analyse!$E$117="X",INDIRECT("'DATA - økonomi'!I"&amp;4+15*$A91+4*$A91+13),0)+IF(Analyse!$E$129="X",INDIRECT("'DATA - økonomi'!I"&amp;4+15*$A91+4*$A91+14),0)</f>
        <v>0</v>
      </c>
      <c r="J91" s="42">
        <f ca="1">IF(Analyse!$E$3="X",INDIRECT("'DATA - økonomi'!J"&amp;4+15*$A91+4*$A91+0),0)+IF(Analyse!$E$4="X",INDIRECT("'DATA - økonomi'!J"&amp;4+15*$A91+4*$A91+1),0)+IF(Analyse!$E$104="X",INDIRECT("'DATA - økonomi'!J"&amp;4+15*$A91+4*$A91+2),0)+IF(Analyse!$E$105="X",INDIRECT("'DATA - økonomi'!J"&amp;4+15*$A91+4*$A91+3),0)+IF(Analyse!$E$106="X",INDIRECT("'DATA - økonomi'!J"&amp;4+15*$A91+4*$A91+4),0)+IF(Analyse!$E$107="X",INDIRECT("'DATA - økonomi'!J"&amp;4+15*$A91+4*$A91+5),0)+IF(Analyse!$E$108="X",INDIRECT("'DATA - økonomi'!J"&amp;4+15*$A91+4*$A91+6),0)+IF(Analyse!$E$109="X",INDIRECT("'DATA - økonomi'!J"&amp;4+15*$A91+4*$A91+7),0)+IF(Analyse!$E$110="X",INDIRECT("'DATA - økonomi'!J"&amp;4+15*$A91+4*$A91+8),0)+IF(Analyse!$E$111="X",INDIRECT("'DATA - økonomi'!J"&amp;4+15*$A91+4*$A91+9),0)+IF(Analyse!$E$112="X",INDIRECT("'DATA - økonomi'!J"&amp;4+15*$A91+4*$A91+10),0)+IF(Analyse!$E$115="X",INDIRECT("'DATA - økonomi'!J"&amp;4+15*$A91+4*$A91+11),0)+IF(Analyse!$E$116="X",INDIRECT("'DATA - økonomi'!J"&amp;4+15*$A91+4*$A91+12),0)+IF(Analyse!$E$117="X",INDIRECT("'DATA - økonomi'!J"&amp;4+15*$A91+4*$A91+13),0)+IF(Analyse!$E$129="X",INDIRECT("'DATA - økonomi'!J"&amp;4+15*$A91+4*$A91+14),0)</f>
        <v>0</v>
      </c>
      <c r="K91" s="42">
        <f ca="1">IF(Analyse!$E$3="X",INDIRECT("'DATA - økonomi'!K"&amp;4+15*$A91+4*$A91+0),0)+IF(Analyse!$E$4="X",INDIRECT("'DATA - økonomi'!K"&amp;4+15*$A91+4*$A91+1),0)+IF(Analyse!$E$104="X",INDIRECT("'DATA - økonomi'!K"&amp;4+15*$A91+4*$A91+2),0)+IF(Analyse!$E$105="X",INDIRECT("'DATA - økonomi'!K"&amp;4+15*$A91+4*$A91+3),0)+IF(Analyse!$E$106="X",INDIRECT("'DATA - økonomi'!K"&amp;4+15*$A91+4*$A91+4),0)+IF(Analyse!$E$107="X",INDIRECT("'DATA - økonomi'!K"&amp;4+15*$A91+4*$A91+5),0)+IF(Analyse!$E$108="X",INDIRECT("'DATA - økonomi'!K"&amp;4+15*$A91+4*$A91+6),0)+IF(Analyse!$E$109="X",INDIRECT("'DATA - økonomi'!K"&amp;4+15*$A91+4*$A91+7),0)+IF(Analyse!$E$110="X",INDIRECT("'DATA - økonomi'!K"&amp;4+15*$A91+4*$A91+8),0)+IF(Analyse!$E$111="X",INDIRECT("'DATA - økonomi'!K"&amp;4+15*$A91+4*$A91+9),0)+IF(Analyse!$E$112="X",INDIRECT("'DATA - økonomi'!K"&amp;4+15*$A91+4*$A91+10),0)+IF(Analyse!$E$115="X",INDIRECT("'DATA - økonomi'!K"&amp;4+15*$A91+4*$A91+11),0)+IF(Analyse!$E$116="X",INDIRECT("'DATA - økonomi'!K"&amp;4+15*$A91+4*$A91+12),0)+IF(Analyse!$E$117="X",INDIRECT("'DATA - økonomi'!K"&amp;4+15*$A91+4*$A91+13),0)+IF(Analyse!$E$129="X",INDIRECT("'DATA - økonomi'!K"&amp;4+15*$A91+4*$A91+14),0)</f>
        <v>0</v>
      </c>
      <c r="L91" s="42">
        <f ca="1">IF(Analyse!$E$3="X",INDIRECT("'DATA - økonomi'!L"&amp;4+15*$A91+4*$A91+0),0)+IF(Analyse!$E$4="X",INDIRECT("'DATA - økonomi'!L"&amp;4+15*$A91+4*$A91+1),0)+IF(Analyse!$E$104="X",INDIRECT("'DATA - økonomi'!L"&amp;4+15*$A91+4*$A91+2),0)+IF(Analyse!$E$105="X",INDIRECT("'DATA - økonomi'!L"&amp;4+15*$A91+4*$A91+3),0)+IF(Analyse!$E$106="X",INDIRECT("'DATA - økonomi'!L"&amp;4+15*$A91+4*$A91+4),0)+IF(Analyse!$E$107="X",INDIRECT("'DATA - økonomi'!L"&amp;4+15*$A91+4*$A91+5),0)+IF(Analyse!$E$108="X",INDIRECT("'DATA - økonomi'!L"&amp;4+15*$A91+4*$A91+6),0)+IF(Analyse!$E$109="X",INDIRECT("'DATA - økonomi'!L"&amp;4+15*$A91+4*$A91+7),0)+IF(Analyse!$E$110="X",INDIRECT("'DATA - økonomi'!L"&amp;4+15*$A91+4*$A91+8),0)+IF(Analyse!$E$111="X",INDIRECT("'DATA - økonomi'!L"&amp;4+15*$A91+4*$A91+9),0)+IF(Analyse!$E$112="X",INDIRECT("'DATA - økonomi'!L"&amp;4+15*$A91+4*$A91+10),0)+IF(Analyse!$E$115="X",INDIRECT("'DATA - økonomi'!L"&amp;4+15*$A91+4*$A91+11),0)+IF(Analyse!$E$116="X",INDIRECT("'DATA - økonomi'!L"&amp;4+15*$A91+4*$A91+12),0)+IF(Analyse!$E$117="X",INDIRECT("'DATA - økonomi'!L"&amp;4+15*$A91+4*$A91+13),0)+IF(Analyse!$E$129="X",INDIRECT("'DATA - økonomi'!L"&amp;4+15*$A91+4*$A91+14),0)</f>
        <v>0</v>
      </c>
      <c r="M91" s="42">
        <f ca="1">IF(Analyse!$E$3="X",INDIRECT("'DATA - økonomi'!M"&amp;4+15*$A91+4*$A91+0),0)+IF(Analyse!$E$4="X",INDIRECT("'DATA - økonomi'!M"&amp;4+15*$A91+4*$A91+1),0)+IF(Analyse!$E$104="X",INDIRECT("'DATA - økonomi'!M"&amp;4+15*$A91+4*$A91+2),0)+IF(Analyse!$E$105="X",INDIRECT("'DATA - økonomi'!M"&amp;4+15*$A91+4*$A91+3),0)+IF(Analyse!$E$106="X",INDIRECT("'DATA - økonomi'!M"&amp;4+15*$A91+4*$A91+4),0)+IF(Analyse!$E$107="X",INDIRECT("'DATA - økonomi'!M"&amp;4+15*$A91+4*$A91+5),0)+IF(Analyse!$E$108="X",INDIRECT("'DATA - økonomi'!M"&amp;4+15*$A91+4*$A91+6),0)+IF(Analyse!$E$109="X",INDIRECT("'DATA - økonomi'!M"&amp;4+15*$A91+4*$A91+7),0)+IF(Analyse!$E$110="X",INDIRECT("'DATA - økonomi'!M"&amp;4+15*$A91+4*$A91+8),0)+IF(Analyse!$E$111="X",INDIRECT("'DATA - økonomi'!M"&amp;4+15*$A91+4*$A91+9),0)+IF(Analyse!$E$112="X",INDIRECT("'DATA - økonomi'!M"&amp;4+15*$A91+4*$A91+10),0)+IF(Analyse!$E$115="X",INDIRECT("'DATA - økonomi'!M"&amp;4+15*$A91+4*$A91+11),0)+IF(Analyse!$E$116="X",INDIRECT("'DATA - økonomi'!M"&amp;4+15*$A91+4*$A91+12),0)+IF(Analyse!$E$117="X",INDIRECT("'DATA - økonomi'!M"&amp;4+15*$A91+4*$A91+13),0)+IF(Analyse!$E$129="X",INDIRECT("'DATA - økonomi'!M"&amp;4+15*$A91+4*$A91+14),0)</f>
        <v>0</v>
      </c>
      <c r="N91" s="38"/>
      <c r="O91" s="41" t="s">
        <v>99</v>
      </c>
      <c r="P91" s="42">
        <f ca="1">IF(Analyse!$E$3="X",INDIRECT("'DATA - økonomi'!P"&amp;4+15*$A91+4*$A91+0),0)+IF(Analyse!$E$4="X",INDIRECT("'DATA - økonomi'!P"&amp;4+15*$A91+4*$A91+1),0)+IF(Analyse!$E$104="X",INDIRECT("'DATA - økonomi'!P"&amp;4+15*$A91+4*$A91+2),0)+IF(Analyse!$E$105="X",INDIRECT("'DATA - økonomi'!P"&amp;4+15*$A91+4*$A91+3),0)+IF(Analyse!$E$106="X",INDIRECT("'DATA - økonomi'!P"&amp;4+15*$A91+4*$A91+4),0)+IF(Analyse!$E$107="X",INDIRECT("'DATA - økonomi'!P"&amp;4+15*$A91+4*$A91+5),0)+IF(Analyse!$E$108="X",INDIRECT("'DATA - økonomi'!P"&amp;4+15*$A91+4*$A91+6),0)+IF(Analyse!$E$109="X",INDIRECT("'DATA - økonomi'!P"&amp;4+15*$A91+4*$A91+7),0)+IF(Analyse!$E$110="X",INDIRECT("'DATA - økonomi'!P"&amp;4+15*$A91+4*$A91+8),0)+IF(Analyse!$E$111="X",INDIRECT("'DATA - økonomi'!P"&amp;4+15*$A91+4*$A91+9),0)+IF(Analyse!$E$112="X",INDIRECT("'DATA - økonomi'!P"&amp;4+15*$A91+4*$A91+10),0)+IF(Analyse!$E$115="X",INDIRECT("'DATA - økonomi'!P"&amp;4+15*$A91+4*$A91+11),0)+IF(Analyse!$E$116="X",INDIRECT("'DATA - økonomi'!P"&amp;4+15*$A91+4*$A91+12),0)+IF(Analyse!$E$117="X",INDIRECT("'DATA - økonomi'!P"&amp;4+15*$A91+4*$A91+13),0)+IF(Analyse!$E$129="X",INDIRECT("'DATA - økonomi'!P"&amp;4+15*$A91+4*$A91+14),0)</f>
        <v>0</v>
      </c>
      <c r="Q91" s="42">
        <f ca="1">IF(Analyse!$E$3="X",INDIRECT("'DATA - økonomi'!Q"&amp;4+15*$A91+4*$A91+0),0)+IF(Analyse!$E$4="X",INDIRECT("'DATA - økonomi'!Q"&amp;4+15*$A91+4*$A91+1),0)+IF(Analyse!$E$104="X",INDIRECT("'DATA - økonomi'!Q"&amp;4+15*$A91+4*$A91+2),0)+IF(Analyse!$E$105="X",INDIRECT("'DATA - økonomi'!Q"&amp;4+15*$A91+4*$A91+3),0)+IF(Analyse!$E$106="X",INDIRECT("'DATA - økonomi'!Q"&amp;4+15*$A91+4*$A91+4),0)+IF(Analyse!$E$107="X",INDIRECT("'DATA - økonomi'!Q"&amp;4+15*$A91+4*$A91+5),0)+IF(Analyse!$E$108="X",INDIRECT("'DATA - økonomi'!Q"&amp;4+15*$A91+4*$A91+6),0)+IF(Analyse!$E$109="X",INDIRECT("'DATA - økonomi'!Q"&amp;4+15*$A91+4*$A91+7),0)+IF(Analyse!$E$110="X",INDIRECT("'DATA - økonomi'!Q"&amp;4+15*$A91+4*$A91+8),0)+IF(Analyse!$E$111="X",INDIRECT("'DATA - økonomi'!Q"&amp;4+15*$A91+4*$A91+9),0)+IF(Analyse!$E$112="X",INDIRECT("'DATA - økonomi'!Q"&amp;4+15*$A91+4*$A91+10),0)+IF(Analyse!$E$115="X",INDIRECT("'DATA - økonomi'!Q"&amp;4+15*$A91+4*$A91+11),0)+IF(Analyse!$E$116="X",INDIRECT("'DATA - økonomi'!Q"&amp;4+15*$A91+4*$A91+12),0)+IF(Analyse!$E$117="X",INDIRECT("'DATA - økonomi'!Q"&amp;4+15*$A91+4*$A91+13),0)+IF(Analyse!$E$129="X",INDIRECT("'DATA - økonomi'!Q"&amp;4+15*$A91+4*$A91+14),0)</f>
        <v>0</v>
      </c>
      <c r="R91" s="42">
        <f ca="1">IF(Analyse!$E$3="X",INDIRECT("'DATA - økonomi'!R"&amp;4+15*$A91+4*$A91+0),0)+IF(Analyse!$E$4="X",INDIRECT("'DATA - økonomi'!R"&amp;4+15*$A91+4*$A91+1),0)+IF(Analyse!$E$104="X",INDIRECT("'DATA - økonomi'!R"&amp;4+15*$A91+4*$A91+2),0)+IF(Analyse!$E$105="X",INDIRECT("'DATA - økonomi'!R"&amp;4+15*$A91+4*$A91+3),0)+IF(Analyse!$E$106="X",INDIRECT("'DATA - økonomi'!R"&amp;4+15*$A91+4*$A91+4),0)+IF(Analyse!$E$107="X",INDIRECT("'DATA - økonomi'!R"&amp;4+15*$A91+4*$A91+5),0)+IF(Analyse!$E$108="X",INDIRECT("'DATA - økonomi'!R"&amp;4+15*$A91+4*$A91+6),0)+IF(Analyse!$E$109="X",INDIRECT("'DATA - økonomi'!R"&amp;4+15*$A91+4*$A91+7),0)+IF(Analyse!$E$110="X",INDIRECT("'DATA - økonomi'!R"&amp;4+15*$A91+4*$A91+8),0)+IF(Analyse!$E$111="X",INDIRECT("'DATA - økonomi'!R"&amp;4+15*$A91+4*$A91+9),0)+IF(Analyse!$E$112="X",INDIRECT("'DATA - økonomi'!R"&amp;4+15*$A91+4*$A91+10),0)+IF(Analyse!$E$115="X",INDIRECT("'DATA - økonomi'!R"&amp;4+15*$A91+4*$A91+11),0)+IF(Analyse!$E$116="X",INDIRECT("'DATA - økonomi'!R"&amp;4+15*$A91+4*$A91+12),0)+IF(Analyse!$E$117="X",INDIRECT("'DATA - økonomi'!R"&amp;4+15*$A91+4*$A91+13),0)+IF(Analyse!$E$129="X",INDIRECT("'DATA - økonomi'!R"&amp;4+15*$A91+4*$A91+14),0)</f>
        <v>0</v>
      </c>
      <c r="S91" s="42">
        <f ca="1">IF(Analyse!$E$3="X",INDIRECT("'DATA - økonomi'!S"&amp;4+15*$A91+4*$A91+0),0)+IF(Analyse!$E$4="X",INDIRECT("'DATA - økonomi'!S"&amp;4+15*$A91+4*$A91+1),0)+IF(Analyse!$E$104="X",INDIRECT("'DATA - økonomi'!S"&amp;4+15*$A91+4*$A91+2),0)+IF(Analyse!$E$105="X",INDIRECT("'DATA - økonomi'!S"&amp;4+15*$A91+4*$A91+3),0)+IF(Analyse!$E$106="X",INDIRECT("'DATA - økonomi'!S"&amp;4+15*$A91+4*$A91+4),0)+IF(Analyse!$E$107="X",INDIRECT("'DATA - økonomi'!S"&amp;4+15*$A91+4*$A91+5),0)+IF(Analyse!$E$108="X",INDIRECT("'DATA - økonomi'!S"&amp;4+15*$A91+4*$A91+6),0)+IF(Analyse!$E$109="X",INDIRECT("'DATA - økonomi'!S"&amp;4+15*$A91+4*$A91+7),0)+IF(Analyse!$E$110="X",INDIRECT("'DATA - økonomi'!S"&amp;4+15*$A91+4*$A91+8),0)+IF(Analyse!$E$111="X",INDIRECT("'DATA - økonomi'!S"&amp;4+15*$A91+4*$A91+9),0)+IF(Analyse!$E$112="X",INDIRECT("'DATA - økonomi'!S"&amp;4+15*$A91+4*$A91+10),0)+IF(Analyse!$E$115="X",INDIRECT("'DATA - økonomi'!S"&amp;4+15*$A91+4*$A91+11),0)+IF(Analyse!$E$116="X",INDIRECT("'DATA - økonomi'!S"&amp;4+15*$A91+4*$A91+12),0)+IF(Analyse!$E$117="X",INDIRECT("'DATA - økonomi'!S"&amp;4+15*$A91+4*$A91+13),0)+IF(Analyse!$E$129="X",INDIRECT("'DATA - økonomi'!S"&amp;4+15*$A91+4*$A91+14),0)</f>
        <v>0</v>
      </c>
      <c r="T91" s="42">
        <f ca="1">IF(Analyse!$E$3="X",INDIRECT("'DATA - økonomi'!T"&amp;4+15*$A91+4*$A91+0),0)+IF(Analyse!$E$4="X",INDIRECT("'DATA - økonomi'!T"&amp;4+15*$A91+4*$A91+1),0)+IF(Analyse!$E$104="X",INDIRECT("'DATA - økonomi'!T"&amp;4+15*$A91+4*$A91+2),0)+IF(Analyse!$E$105="X",INDIRECT("'DATA - økonomi'!T"&amp;4+15*$A91+4*$A91+3),0)+IF(Analyse!$E$106="X",INDIRECT("'DATA - økonomi'!T"&amp;4+15*$A91+4*$A91+4),0)+IF(Analyse!$E$107="X",INDIRECT("'DATA - økonomi'!T"&amp;4+15*$A91+4*$A91+5),0)+IF(Analyse!$E$108="X",INDIRECT("'DATA - økonomi'!T"&amp;4+15*$A91+4*$A91+6),0)+IF(Analyse!$E$109="X",INDIRECT("'DATA - økonomi'!T"&amp;4+15*$A91+4*$A91+7),0)+IF(Analyse!$E$110="X",INDIRECT("'DATA - økonomi'!T"&amp;4+15*$A91+4*$A91+8),0)+IF(Analyse!$E$111="X",INDIRECT("'DATA - økonomi'!T"&amp;4+15*$A91+4*$A91+9),0)+IF(Analyse!$E$112="X",INDIRECT("'DATA - økonomi'!T"&amp;4+15*$A91+4*$A91+10),0)+IF(Analyse!$E$115="X",INDIRECT("'DATA - økonomi'!T"&amp;4+15*$A91+4*$A91+11),0)+IF(Analyse!$E$116="X",INDIRECT("'DATA - økonomi'!T"&amp;4+15*$A91+4*$A91+12),0)+IF(Analyse!$E$117="X",INDIRECT("'DATA - økonomi'!T"&amp;4+15*$A91+4*$A91+13),0)+IF(Analyse!$E$129="X",INDIRECT("'DATA - økonomi'!T"&amp;4+15*$A91+4*$A91+14),0)</f>
        <v>0</v>
      </c>
      <c r="U91" s="42">
        <f ca="1">IF(Analyse!$E$3="X",INDIRECT("'DATA - økonomi'!U"&amp;4+15*$A91+4*$A91+0),0)+IF(Analyse!$E$4="X",INDIRECT("'DATA - økonomi'!U"&amp;4+15*$A91+4*$A91+1),0)+IF(Analyse!$E$104="X",INDIRECT("'DATA - økonomi'!U"&amp;4+15*$A91+4*$A91+2),0)+IF(Analyse!$E$105="X",INDIRECT("'DATA - økonomi'!U"&amp;4+15*$A91+4*$A91+3),0)+IF(Analyse!$E$106="X",INDIRECT("'DATA - økonomi'!U"&amp;4+15*$A91+4*$A91+4),0)+IF(Analyse!$E$107="X",INDIRECT("'DATA - økonomi'!U"&amp;4+15*$A91+4*$A91+5),0)+IF(Analyse!$E$108="X",INDIRECT("'DATA - økonomi'!U"&amp;4+15*$A91+4*$A91+6),0)+IF(Analyse!$E$109="X",INDIRECT("'DATA - økonomi'!U"&amp;4+15*$A91+4*$A91+7),0)+IF(Analyse!$E$110="X",INDIRECT("'DATA - økonomi'!U"&amp;4+15*$A91+4*$A91+8),0)+IF(Analyse!$E$111="X",INDIRECT("'DATA - økonomi'!U"&amp;4+15*$A91+4*$A91+9),0)+IF(Analyse!$E$112="X",INDIRECT("'DATA - økonomi'!U"&amp;4+15*$A91+4*$A91+10),0)+IF(Analyse!$E$115="X",INDIRECT("'DATA - økonomi'!U"&amp;4+15*$A91+4*$A91+11),0)+IF(Analyse!$E$116="X",INDIRECT("'DATA - økonomi'!U"&amp;4+15*$A91+4*$A91+12),0)+IF(Analyse!$E$117="X",INDIRECT("'DATA - økonomi'!U"&amp;4+15*$A91+4*$A91+13),0)+IF(Analyse!$E$129="X",INDIRECT("'DATA - økonomi'!U"&amp;4+15*$A91+4*$A91+14),0)</f>
        <v>0</v>
      </c>
      <c r="V91" s="42">
        <f ca="1">IF(Analyse!$E$3="X",INDIRECT("'DATA - økonomi'!V"&amp;4+15*$A91+4*$A91+0),0)+IF(Analyse!$E$4="X",INDIRECT("'DATA - økonomi'!V"&amp;4+15*$A91+4*$A91+1),0)+IF(Analyse!$E$104="X",INDIRECT("'DATA - økonomi'!V"&amp;4+15*$A91+4*$A91+2),0)+IF(Analyse!$E$105="X",INDIRECT("'DATA - økonomi'!V"&amp;4+15*$A91+4*$A91+3),0)+IF(Analyse!$E$106="X",INDIRECT("'DATA - økonomi'!V"&amp;4+15*$A91+4*$A91+4),0)+IF(Analyse!$E$107="X",INDIRECT("'DATA - økonomi'!V"&amp;4+15*$A91+4*$A91+5),0)+IF(Analyse!$E$108="X",INDIRECT("'DATA - økonomi'!V"&amp;4+15*$A91+4*$A91+6),0)+IF(Analyse!$E$109="X",INDIRECT("'DATA - økonomi'!V"&amp;4+15*$A91+4*$A91+7),0)+IF(Analyse!$E$110="X",INDIRECT("'DATA - økonomi'!V"&amp;4+15*$A91+4*$A91+8),0)+IF(Analyse!$E$111="X",INDIRECT("'DATA - økonomi'!V"&amp;4+15*$A91+4*$A91+9),0)+IF(Analyse!$E$112="X",INDIRECT("'DATA - økonomi'!V"&amp;4+15*$A91+4*$A91+10),0)+IF(Analyse!$E$115="X",INDIRECT("'DATA - økonomi'!V"&amp;4+15*$A91+4*$A91+11),0)+IF(Analyse!$E$116="X",INDIRECT("'DATA - økonomi'!V"&amp;4+15*$A91+4*$A91+12),0)+IF(Analyse!$E$117="X",INDIRECT("'DATA - økonomi'!V"&amp;4+15*$A91+4*$A91+13),0)+IF(Analyse!$E$129="X",INDIRECT("'DATA - økonomi'!V"&amp;4+15*$A91+4*$A91+14),0)</f>
        <v>0</v>
      </c>
      <c r="W91" s="42">
        <f ca="1">IF(Analyse!$E$3="X",INDIRECT("'DATA - økonomi'!W"&amp;4+15*$A91+4*$A91+0),0)+IF(Analyse!$E$4="X",INDIRECT("'DATA - økonomi'!W"&amp;4+15*$A91+4*$A91+1),0)+IF(Analyse!$E$104="X",INDIRECT("'DATA - økonomi'!W"&amp;4+15*$A91+4*$A91+2),0)+IF(Analyse!$E$105="X",INDIRECT("'DATA - økonomi'!W"&amp;4+15*$A91+4*$A91+3),0)+IF(Analyse!$E$106="X",INDIRECT("'DATA - økonomi'!W"&amp;4+15*$A91+4*$A91+4),0)+IF(Analyse!$E$107="X",INDIRECT("'DATA - økonomi'!W"&amp;4+15*$A91+4*$A91+5),0)+IF(Analyse!$E$108="X",INDIRECT("'DATA - økonomi'!W"&amp;4+15*$A91+4*$A91+6),0)+IF(Analyse!$E$109="X",INDIRECT("'DATA - økonomi'!W"&amp;4+15*$A91+4*$A91+7),0)+IF(Analyse!$E$110="X",INDIRECT("'DATA - økonomi'!W"&amp;4+15*$A91+4*$A91+8),0)+IF(Analyse!$E$111="X",INDIRECT("'DATA - økonomi'!W"&amp;4+15*$A91+4*$A91+9),0)+IF(Analyse!$E$112="X",INDIRECT("'DATA - økonomi'!W"&amp;4+15*$A91+4*$A91+10),0)+IF(Analyse!$E$115="X",INDIRECT("'DATA - økonomi'!W"&amp;4+15*$A91+4*$A91+11),0)+IF(Analyse!$E$116="X",INDIRECT("'DATA - økonomi'!W"&amp;4+15*$A91+4*$A91+12),0)+IF(Analyse!$E$117="X",INDIRECT("'DATA - økonomi'!W"&amp;4+15*$A91+4*$A91+13),0)+IF(Analyse!$E$129="X",INDIRECT("'DATA - økonomi'!W"&amp;4+15*$A91+4*$A91+14),0)</f>
        <v>0</v>
      </c>
      <c r="X91" s="42">
        <f ca="1">IF(Analyse!$E$3="X",INDIRECT("'DATA - økonomi'!X"&amp;4+15*$A91+4*$A91+0),0)+IF(Analyse!$E$4="X",INDIRECT("'DATA - økonomi'!X"&amp;4+15*$A91+4*$A91+1),0)+IF(Analyse!$E$104="X",INDIRECT("'DATA - økonomi'!X"&amp;4+15*$A91+4*$A91+2),0)+IF(Analyse!$E$105="X",INDIRECT("'DATA - økonomi'!X"&amp;4+15*$A91+4*$A91+3),0)+IF(Analyse!$E$106="X",INDIRECT("'DATA - økonomi'!X"&amp;4+15*$A91+4*$A91+4),0)+IF(Analyse!$E$107="X",INDIRECT("'DATA - økonomi'!X"&amp;4+15*$A91+4*$A91+5),0)+IF(Analyse!$E$108="X",INDIRECT("'DATA - økonomi'!X"&amp;4+15*$A91+4*$A91+6),0)+IF(Analyse!$E$109="X",INDIRECT("'DATA - økonomi'!X"&amp;4+15*$A91+4*$A91+7),0)+IF(Analyse!$E$110="X",INDIRECT("'DATA - økonomi'!X"&amp;4+15*$A91+4*$A91+8),0)+IF(Analyse!$E$111="X",INDIRECT("'DATA - økonomi'!X"&amp;4+15*$A91+4*$A91+9),0)+IF(Analyse!$E$112="X",INDIRECT("'DATA - økonomi'!X"&amp;4+15*$A91+4*$A91+10),0)+IF(Analyse!$E$115="X",INDIRECT("'DATA - økonomi'!X"&amp;4+15*$A91+4*$A91+11),0)+IF(Analyse!$E$116="X",INDIRECT("'DATA - økonomi'!X"&amp;4+15*$A91+4*$A91+12),0)+IF(Analyse!$E$117="X",INDIRECT("'DATA - økonomi'!X"&amp;4+15*$A91+4*$A91+13),0)+IF(Analyse!$E$129="X",INDIRECT("'DATA - økonomi'!X"&amp;4+15*$A91+4*$A91+14),0)</f>
        <v>0</v>
      </c>
      <c r="Y91" s="42">
        <f ca="1">IF(Analyse!$E$3="X",INDIRECT("'DATA - økonomi'!Y"&amp;4+15*$A91+4*$A91+0),0)+IF(Analyse!$E$4="X",INDIRECT("'DATA - økonomi'!Y"&amp;4+15*$A91+4*$A91+1),0)+IF(Analyse!$E$104="X",INDIRECT("'DATA - økonomi'!Y"&amp;4+15*$A91+4*$A91+2),0)+IF(Analyse!$E$105="X",INDIRECT("'DATA - økonomi'!Y"&amp;4+15*$A91+4*$A91+3),0)+IF(Analyse!$E$106="X",INDIRECT("'DATA - økonomi'!Y"&amp;4+15*$A91+4*$A91+4),0)+IF(Analyse!$E$107="X",INDIRECT("'DATA - økonomi'!Y"&amp;4+15*$A91+4*$A91+5),0)+IF(Analyse!$E$108="X",INDIRECT("'DATA - økonomi'!Y"&amp;4+15*$A91+4*$A91+6),0)+IF(Analyse!$E$109="X",INDIRECT("'DATA - økonomi'!Y"&amp;4+15*$A91+4*$A91+7),0)+IF(Analyse!$E$110="X",INDIRECT("'DATA - økonomi'!Y"&amp;4+15*$A91+4*$A91+8),0)+IF(Analyse!$E$111="X",INDIRECT("'DATA - økonomi'!Y"&amp;4+15*$A91+4*$A91+9),0)+IF(Analyse!$E$112="X",INDIRECT("'DATA - økonomi'!Y"&amp;4+15*$A91+4*$A91+10),0)+IF(Analyse!$E$115="X",INDIRECT("'DATA - økonomi'!Y"&amp;4+15*$A91+4*$A91+11),0)+IF(Analyse!$E$116="X",INDIRECT("'DATA - økonomi'!Y"&amp;4+15*$A91+4*$A91+12),0)+IF(Analyse!$E$117="X",INDIRECT("'DATA - økonomi'!Y"&amp;4+15*$A91+4*$A91+13),0)+IF(Analyse!$E$129="X",INDIRECT("'DATA - økonomi'!Y"&amp;4+15*$A91+4*$A91+14),0)</f>
        <v>0</v>
      </c>
      <c r="Z91" s="42">
        <f ca="1">IF(Analyse!$E$3="X",INDIRECT("'DATA - økonomi'!Z"&amp;4+15*$A91+4*$A91+0),0)+IF(Analyse!$E$4="X",INDIRECT("'DATA - økonomi'!Z"&amp;4+15*$A91+4*$A91+1),0)+IF(Analyse!$E$104="X",INDIRECT("'DATA - økonomi'!Z"&amp;4+15*$A91+4*$A91+2),0)+IF(Analyse!$E$105="X",INDIRECT("'DATA - økonomi'!Z"&amp;4+15*$A91+4*$A91+3),0)+IF(Analyse!$E$106="X",INDIRECT("'DATA - økonomi'!Z"&amp;4+15*$A91+4*$A91+4),0)+IF(Analyse!$E$107="X",INDIRECT("'DATA - økonomi'!Z"&amp;4+15*$A91+4*$A91+5),0)+IF(Analyse!$E$108="X",INDIRECT("'DATA - økonomi'!Z"&amp;4+15*$A91+4*$A91+6),0)+IF(Analyse!$E$109="X",INDIRECT("'DATA - økonomi'!Z"&amp;4+15*$A91+4*$A91+7),0)+IF(Analyse!$E$110="X",INDIRECT("'DATA - økonomi'!Z"&amp;4+15*$A91+4*$A91+8),0)+IF(Analyse!$E$111="X",INDIRECT("'DATA - økonomi'!Z"&amp;4+15*$A91+4*$A91+9),0)+IF(Analyse!$E$112="X",INDIRECT("'DATA - økonomi'!Z"&amp;4+15*$A91+4*$A91+10),0)+IF(Analyse!$E$115="X",INDIRECT("'DATA - økonomi'!Z"&amp;4+15*$A91+4*$A91+11),0)+IF(Analyse!$E$116="X",INDIRECT("'DATA - økonomi'!Z"&amp;4+15*$A91+4*$A91+12),0)+IF(Analyse!$E$117="X",INDIRECT("'DATA - økonomi'!Z"&amp;4+15*$A91+4*$A91+13),0)+IF(Analyse!$E$129="X",INDIRECT("'DATA - økonomi'!Z"&amp;4+15*$A91+4*$A91+14),0)</f>
        <v>0</v>
      </c>
      <c r="AA91" s="36"/>
      <c r="AB91" s="41" t="s">
        <v>99</v>
      </c>
      <c r="AC91" s="42">
        <f ca="1">IF(Analyse!$E$3="X",INDIRECT("'DATA - økonomi'!AC"&amp;4+15*$A91+4*$A91+0),0)+IF(Analyse!$E$4="X",INDIRECT("'DATA - økonomi'!AC"&amp;4+15*$A91+4*$A91+1),0)+IF(Analyse!$E$104="X",INDIRECT("'DATA - økonomi'!AC"&amp;4+15*$A91+4*$A91+2),0)+IF(Analyse!$E$105="X",INDIRECT("'DATA - økonomi'!AC"&amp;4+15*$A91+4*$A91+3),0)+IF(Analyse!$E$106="X",INDIRECT("'DATA - økonomi'!AC"&amp;4+15*$A91+4*$A91+4),0)+IF(Analyse!$E$107="X",INDIRECT("'DATA - økonomi'!AC"&amp;4+15*$A91+4*$A91+5),0)+IF(Analyse!$E$108="X",INDIRECT("'DATA - økonomi'!AC"&amp;4+15*$A91+4*$A91+6),0)+IF(Analyse!$E$109="X",INDIRECT("'DATA - økonomi'!AC"&amp;4+15*$A91+4*$A91+7),0)+IF(Analyse!$E$110="X",INDIRECT("'DATA - økonomi'!AC"&amp;4+15*$A91+4*$A91+8),0)+IF(Analyse!$E$111="X",INDIRECT("'DATA - økonomi'!AC"&amp;4+15*$A91+4*$A91+9),0)+IF(Analyse!$E$112="X",INDIRECT("'DATA - økonomi'!AC"&amp;4+15*$A91+4*$A91+10),0)+IF(Analyse!$E$115="X",INDIRECT("'DATA - økonomi'!AC"&amp;4+15*$A91+4*$A91+11),0)+IF(Analyse!$E$116="X",INDIRECT("'DATA - økonomi'!AC"&amp;4+15*$A91+4*$A91+12),0)+IF(Analyse!$E$117="X",INDIRECT("'DATA - økonomi'!AC"&amp;4+15*$A91+4*$A91+13),0)+IF(Analyse!$E$129="X",INDIRECT("'DATA - økonomi'!AC"&amp;4+15*$A91+4*$A91+14),0)</f>
        <v>0</v>
      </c>
      <c r="AD91" s="42">
        <f ca="1">IF(Analyse!$E$3="X",INDIRECT("'DATA - økonomi'!AD"&amp;4+15*$A91+4*$A91+0),0)+IF(Analyse!$E$4="X",INDIRECT("'DATA - økonomi'!AD"&amp;4+15*$A91+4*$A91+1),0)+IF(Analyse!$E$104="X",INDIRECT("'DATA - økonomi'!AD"&amp;4+15*$A91+4*$A91+2),0)+IF(Analyse!$E$105="X",INDIRECT("'DATA - økonomi'!AD"&amp;4+15*$A91+4*$A91+3),0)+IF(Analyse!$E$106="X",INDIRECT("'DATA - økonomi'!AD"&amp;4+15*$A91+4*$A91+4),0)+IF(Analyse!$E$107="X",INDIRECT("'DATA - økonomi'!AD"&amp;4+15*$A91+4*$A91+5),0)+IF(Analyse!$E$108="X",INDIRECT("'DATA - økonomi'!AD"&amp;4+15*$A91+4*$A91+6),0)+IF(Analyse!$E$109="X",INDIRECT("'DATA - økonomi'!AD"&amp;4+15*$A91+4*$A91+7),0)+IF(Analyse!$E$110="X",INDIRECT("'DATA - økonomi'!AD"&amp;4+15*$A91+4*$A91+8),0)+IF(Analyse!$E$111="X",INDIRECT("'DATA - økonomi'!AD"&amp;4+15*$A91+4*$A91+9),0)+IF(Analyse!$E$112="X",INDIRECT("'DATA - økonomi'!AD"&amp;4+15*$A91+4*$A91+10),0)+IF(Analyse!$E$115="X",INDIRECT("'DATA - økonomi'!AD"&amp;4+15*$A91+4*$A91+11),0)+IF(Analyse!$E$116="X",INDIRECT("'DATA - økonomi'!AD"&amp;4+15*$A91+4*$A91+12),0)+IF(Analyse!$E$117="X",INDIRECT("'DATA - økonomi'!AD"&amp;4+15*$A91+4*$A91+13),0)+IF(Analyse!$E$129="X",INDIRECT("'DATA - økonomi'!AD"&amp;4+15*$A91+4*$A91+14),0)</f>
        <v>0</v>
      </c>
      <c r="AE91" s="42">
        <f ca="1">IF(Analyse!$E$3="X",INDIRECT("'DATA - økonomi'!AE"&amp;4+15*$A91+4*$A91+0),0)+IF(Analyse!$E$4="X",INDIRECT("'DATA - økonomi'!AE"&amp;4+15*$A91+4*$A91+1),0)+IF(Analyse!$E$104="X",INDIRECT("'DATA - økonomi'!AE"&amp;4+15*$A91+4*$A91+2),0)+IF(Analyse!$E$105="X",INDIRECT("'DATA - økonomi'!AE"&amp;4+15*$A91+4*$A91+3),0)+IF(Analyse!$E$106="X",INDIRECT("'DATA - økonomi'!AE"&amp;4+15*$A91+4*$A91+4),0)+IF(Analyse!$E$107="X",INDIRECT("'DATA - økonomi'!AE"&amp;4+15*$A91+4*$A91+5),0)+IF(Analyse!$E$108="X",INDIRECT("'DATA - økonomi'!AE"&amp;4+15*$A91+4*$A91+6),0)+IF(Analyse!$E$109="X",INDIRECT("'DATA - økonomi'!AE"&amp;4+15*$A91+4*$A91+7),0)+IF(Analyse!$E$110="X",INDIRECT("'DATA - økonomi'!AE"&amp;4+15*$A91+4*$A91+8),0)+IF(Analyse!$E$111="X",INDIRECT("'DATA - økonomi'!AE"&amp;4+15*$A91+4*$A91+9),0)+IF(Analyse!$E$112="X",INDIRECT("'DATA - økonomi'!AE"&amp;4+15*$A91+4*$A91+10),0)+IF(Analyse!$E$115="X",INDIRECT("'DATA - økonomi'!AE"&amp;4+15*$A91+4*$A91+11),0)+IF(Analyse!$E$116="X",INDIRECT("'DATA - økonomi'!AE"&amp;4+15*$A91+4*$A91+12),0)+IF(Analyse!$E$117="X",INDIRECT("'DATA - økonomi'!AE"&amp;4+15*$A91+4*$A91+13),0)+IF(Analyse!$E$129="X",INDIRECT("'DATA - økonomi'!AE"&amp;4+15*$A91+4*$A91+14),0)</f>
        <v>0</v>
      </c>
      <c r="AF91" s="42">
        <f ca="1">IF(Analyse!$E$3="X",INDIRECT("'DATA - økonomi'!AF"&amp;4+15*$A91+4*$A91+0),0)+IF(Analyse!$E$4="X",INDIRECT("'DATA - økonomi'!AF"&amp;4+15*$A91+4*$A91+1),0)+IF(Analyse!$E$104="X",INDIRECT("'DATA - økonomi'!AF"&amp;4+15*$A91+4*$A91+2),0)+IF(Analyse!$E$105="X",INDIRECT("'DATA - økonomi'!AF"&amp;4+15*$A91+4*$A91+3),0)+IF(Analyse!$E$106="X",INDIRECT("'DATA - økonomi'!AF"&amp;4+15*$A91+4*$A91+4),0)+IF(Analyse!$E$107="X",INDIRECT("'DATA - økonomi'!AF"&amp;4+15*$A91+4*$A91+5),0)+IF(Analyse!$E$108="X",INDIRECT("'DATA - økonomi'!AF"&amp;4+15*$A91+4*$A91+6),0)+IF(Analyse!$E$109="X",INDIRECT("'DATA - økonomi'!AF"&amp;4+15*$A91+4*$A91+7),0)+IF(Analyse!$E$110="X",INDIRECT("'DATA - økonomi'!AF"&amp;4+15*$A91+4*$A91+8),0)+IF(Analyse!$E$111="X",INDIRECT("'DATA - økonomi'!AF"&amp;4+15*$A91+4*$A91+9),0)+IF(Analyse!$E$112="X",INDIRECT("'DATA - økonomi'!AF"&amp;4+15*$A91+4*$A91+10),0)+IF(Analyse!$E$115="X",INDIRECT("'DATA - økonomi'!AF"&amp;4+15*$A91+4*$A91+11),0)+IF(Analyse!$E$116="X",INDIRECT("'DATA - økonomi'!AF"&amp;4+15*$A91+4*$A91+12),0)+IF(Analyse!$E$117="X",INDIRECT("'DATA - økonomi'!AF"&amp;4+15*$A91+4*$A91+13),0)+IF(Analyse!$E$129="X",INDIRECT("'DATA - økonomi'!AF"&amp;4+15*$A91+4*$A91+14),0)</f>
        <v>0</v>
      </c>
      <c r="AG91" s="42">
        <f ca="1">IF(Analyse!$E$3="X",INDIRECT("'DATA - økonomi'!AG"&amp;4+15*$A91+4*$A91+0),0)+IF(Analyse!$E$4="X",INDIRECT("'DATA - økonomi'!AG"&amp;4+15*$A91+4*$A91+1),0)+IF(Analyse!$E$104="X",INDIRECT("'DATA - økonomi'!AG"&amp;4+15*$A91+4*$A91+2),0)+IF(Analyse!$E$105="X",INDIRECT("'DATA - økonomi'!AG"&amp;4+15*$A91+4*$A91+3),0)+IF(Analyse!$E$106="X",INDIRECT("'DATA - økonomi'!AG"&amp;4+15*$A91+4*$A91+4),0)+IF(Analyse!$E$107="X",INDIRECT("'DATA - økonomi'!AG"&amp;4+15*$A91+4*$A91+5),0)+IF(Analyse!$E$108="X",INDIRECT("'DATA - økonomi'!AG"&amp;4+15*$A91+4*$A91+6),0)+IF(Analyse!$E$109="X",INDIRECT("'DATA - økonomi'!AG"&amp;4+15*$A91+4*$A91+7),0)+IF(Analyse!$E$110="X",INDIRECT("'DATA - økonomi'!AG"&amp;4+15*$A91+4*$A91+8),0)+IF(Analyse!$E$111="X",INDIRECT("'DATA - økonomi'!AG"&amp;4+15*$A91+4*$A91+9),0)+IF(Analyse!$E$112="X",INDIRECT("'DATA - økonomi'!AG"&amp;4+15*$A91+4*$A91+10),0)+IF(Analyse!$E$115="X",INDIRECT("'DATA - økonomi'!AG"&amp;4+15*$A91+4*$A91+11),0)+IF(Analyse!$E$116="X",INDIRECT("'DATA - økonomi'!AG"&amp;4+15*$A91+4*$A91+12),0)+IF(Analyse!$E$117="X",INDIRECT("'DATA - økonomi'!AG"&amp;4+15*$A91+4*$A91+13),0)+IF(Analyse!$E$129="X",INDIRECT("'DATA - økonomi'!AG"&amp;4+15*$A91+4*$A91+14),0)</f>
        <v>0</v>
      </c>
      <c r="AH91" s="42">
        <f ca="1">IF(Analyse!$E$3="X",INDIRECT("'DATA - økonomi'!AH"&amp;4+15*$A91+4*$A91+0),0)+IF(Analyse!$E$4="X",INDIRECT("'DATA - økonomi'!AH"&amp;4+15*$A91+4*$A91+1),0)+IF(Analyse!$E$104="X",INDIRECT("'DATA - økonomi'!AH"&amp;4+15*$A91+4*$A91+2),0)+IF(Analyse!$E$105="X",INDIRECT("'DATA - økonomi'!AH"&amp;4+15*$A91+4*$A91+3),0)+IF(Analyse!$E$106="X",INDIRECT("'DATA - økonomi'!AH"&amp;4+15*$A91+4*$A91+4),0)+IF(Analyse!$E$107="X",INDIRECT("'DATA - økonomi'!AH"&amp;4+15*$A91+4*$A91+5),0)+IF(Analyse!$E$108="X",INDIRECT("'DATA - økonomi'!AH"&amp;4+15*$A91+4*$A91+6),0)+IF(Analyse!$E$109="X",INDIRECT("'DATA - økonomi'!AH"&amp;4+15*$A91+4*$A91+7),0)+IF(Analyse!$E$110="X",INDIRECT("'DATA - økonomi'!AH"&amp;4+15*$A91+4*$A91+8),0)+IF(Analyse!$E$111="X",INDIRECT("'DATA - økonomi'!AH"&amp;4+15*$A91+4*$A91+9),0)+IF(Analyse!$E$112="X",INDIRECT("'DATA - økonomi'!AH"&amp;4+15*$A91+4*$A91+10),0)+IF(Analyse!$E$115="X",INDIRECT("'DATA - økonomi'!AH"&amp;4+15*$A91+4*$A91+11),0)+IF(Analyse!$E$116="X",INDIRECT("'DATA - økonomi'!AH"&amp;4+15*$A91+4*$A91+12),0)+IF(Analyse!$E$117="X",INDIRECT("'DATA - økonomi'!AH"&amp;4+15*$A91+4*$A91+13),0)+IF(Analyse!$E$129="X",INDIRECT("'DATA - økonomi'!AH"&amp;4+15*$A91+4*$A91+14),0)</f>
        <v>0</v>
      </c>
      <c r="AI91" s="42">
        <f ca="1">IF(Analyse!$E$3="X",INDIRECT("'DATA - økonomi'!AI"&amp;4+15*$A91+4*$A91+0),0)+IF(Analyse!$E$4="X",INDIRECT("'DATA - økonomi'!AI"&amp;4+15*$A91+4*$A91+1),0)+IF(Analyse!$E$104="X",INDIRECT("'DATA - økonomi'!AI"&amp;4+15*$A91+4*$A91+2),0)+IF(Analyse!$E$105="X",INDIRECT("'DATA - økonomi'!AI"&amp;4+15*$A91+4*$A91+3),0)+IF(Analyse!$E$106="X",INDIRECT("'DATA - økonomi'!AI"&amp;4+15*$A91+4*$A91+4),0)+IF(Analyse!$E$107="X",INDIRECT("'DATA - økonomi'!AI"&amp;4+15*$A91+4*$A91+5),0)+IF(Analyse!$E$108="X",INDIRECT("'DATA - økonomi'!AI"&amp;4+15*$A91+4*$A91+6),0)+IF(Analyse!$E$109="X",INDIRECT("'DATA - økonomi'!AI"&amp;4+15*$A91+4*$A91+7),0)+IF(Analyse!$E$110="X",INDIRECT("'DATA - økonomi'!AI"&amp;4+15*$A91+4*$A91+8),0)+IF(Analyse!$E$111="X",INDIRECT("'DATA - økonomi'!AI"&amp;4+15*$A91+4*$A91+9),0)+IF(Analyse!$E$112="X",INDIRECT("'DATA - økonomi'!AI"&amp;4+15*$A91+4*$A91+10),0)+IF(Analyse!$E$115="X",INDIRECT("'DATA - økonomi'!AI"&amp;4+15*$A91+4*$A91+11),0)+IF(Analyse!$E$116="X",INDIRECT("'DATA - økonomi'!AI"&amp;4+15*$A91+4*$A91+12),0)+IF(Analyse!$E$117="X",INDIRECT("'DATA - økonomi'!AI"&amp;4+15*$A91+4*$A91+13),0)+IF(Analyse!$E$129="X",INDIRECT("'DATA - økonomi'!AI"&amp;4+15*$A91+4*$A91+14),0)</f>
        <v>0</v>
      </c>
      <c r="AJ91" s="42">
        <f ca="1">IF(Analyse!$E$3="X",INDIRECT("'DATA - økonomi'!AJ"&amp;4+15*$A91+4*$A91+0),0)+IF(Analyse!$E$4="X",INDIRECT("'DATA - økonomi'!AJ"&amp;4+15*$A91+4*$A91+1),0)+IF(Analyse!$E$104="X",INDIRECT("'DATA - økonomi'!AJ"&amp;4+15*$A91+4*$A91+2),0)+IF(Analyse!$E$105="X",INDIRECT("'DATA - økonomi'!AJ"&amp;4+15*$A91+4*$A91+3),0)+IF(Analyse!$E$106="X",INDIRECT("'DATA - økonomi'!AJ"&amp;4+15*$A91+4*$A91+4),0)+IF(Analyse!$E$107="X",INDIRECT("'DATA - økonomi'!AJ"&amp;4+15*$A91+4*$A91+5),0)+IF(Analyse!$E$108="X",INDIRECT("'DATA - økonomi'!AJ"&amp;4+15*$A91+4*$A91+6),0)+IF(Analyse!$E$109="X",INDIRECT("'DATA - økonomi'!AJ"&amp;4+15*$A91+4*$A91+7),0)+IF(Analyse!$E$110="X",INDIRECT("'DATA - økonomi'!AJ"&amp;4+15*$A91+4*$A91+8),0)+IF(Analyse!$E$111="X",INDIRECT("'DATA - økonomi'!AJ"&amp;4+15*$A91+4*$A91+9),0)+IF(Analyse!$E$112="X",INDIRECT("'DATA - økonomi'!AJ"&amp;4+15*$A91+4*$A91+10),0)+IF(Analyse!$E$115="X",INDIRECT("'DATA - økonomi'!AJ"&amp;4+15*$A91+4*$A91+11),0)+IF(Analyse!$E$116="X",INDIRECT("'DATA - økonomi'!AJ"&amp;4+15*$A91+4*$A91+12),0)+IF(Analyse!$E$117="X",INDIRECT("'DATA - økonomi'!AJ"&amp;4+15*$A91+4*$A91+13),0)+IF(Analyse!$E$129="X",INDIRECT("'DATA - økonomi'!AJ"&amp;4+15*$A91+4*$A91+14),0)</f>
        <v>0</v>
      </c>
      <c r="AK91" s="42">
        <f ca="1">IF(Analyse!$E$3="X",INDIRECT("'DATA - økonomi'!AK"&amp;4+15*$A91+4*$A91+0),0)+IF(Analyse!$E$4="X",INDIRECT("'DATA - økonomi'!AK"&amp;4+15*$A91+4*$A91+1),0)+IF(Analyse!$E$104="X",INDIRECT("'DATA - økonomi'!AK"&amp;4+15*$A91+4*$A91+2),0)+IF(Analyse!$E$105="X",INDIRECT("'DATA - økonomi'!AK"&amp;4+15*$A91+4*$A91+3),0)+IF(Analyse!$E$106="X",INDIRECT("'DATA - økonomi'!AK"&amp;4+15*$A91+4*$A91+4),0)+IF(Analyse!$E$107="X",INDIRECT("'DATA - økonomi'!AK"&amp;4+15*$A91+4*$A91+5),0)+IF(Analyse!$E$108="X",INDIRECT("'DATA - økonomi'!AK"&amp;4+15*$A91+4*$A91+6),0)+IF(Analyse!$E$109="X",INDIRECT("'DATA - økonomi'!AK"&amp;4+15*$A91+4*$A91+7),0)+IF(Analyse!$E$110="X",INDIRECT("'DATA - økonomi'!AK"&amp;4+15*$A91+4*$A91+8),0)+IF(Analyse!$E$111="X",INDIRECT("'DATA - økonomi'!AK"&amp;4+15*$A91+4*$A91+9),0)+IF(Analyse!$E$112="X",INDIRECT("'DATA - økonomi'!AK"&amp;4+15*$A91+4*$A91+10),0)+IF(Analyse!$E$115="X",INDIRECT("'DATA - økonomi'!AK"&amp;4+15*$A91+4*$A91+11),0)+IF(Analyse!$E$116="X",INDIRECT("'DATA - økonomi'!AK"&amp;4+15*$A91+4*$A91+12),0)+IF(Analyse!$E$117="X",INDIRECT("'DATA - økonomi'!AK"&amp;4+15*$A91+4*$A91+13),0)+IF(Analyse!$E$129="X",INDIRECT("'DATA - økonomi'!AK"&amp;4+15*$A91+4*$A91+14),0)</f>
        <v>0</v>
      </c>
      <c r="AL91" s="42">
        <f ca="1">IF(Analyse!$E$3="X",INDIRECT("'DATA - økonomi'!AL"&amp;4+15*$A91+4*$A91+0),0)+IF(Analyse!$E$4="X",INDIRECT("'DATA - økonomi'!AL"&amp;4+15*$A91+4*$A91+1),0)+IF(Analyse!$E$104="X",INDIRECT("'DATA - økonomi'!AL"&amp;4+15*$A91+4*$A91+2),0)+IF(Analyse!$E$105="X",INDIRECT("'DATA - økonomi'!AL"&amp;4+15*$A91+4*$A91+3),0)+IF(Analyse!$E$106="X",INDIRECT("'DATA - økonomi'!AL"&amp;4+15*$A91+4*$A91+4),0)+IF(Analyse!$E$107="X",INDIRECT("'DATA - økonomi'!AL"&amp;4+15*$A91+4*$A91+5),0)+IF(Analyse!$E$108="X",INDIRECT("'DATA - økonomi'!AL"&amp;4+15*$A91+4*$A91+6),0)+IF(Analyse!$E$109="X",INDIRECT("'DATA - økonomi'!AL"&amp;4+15*$A91+4*$A91+7),0)+IF(Analyse!$E$110="X",INDIRECT("'DATA - økonomi'!AL"&amp;4+15*$A91+4*$A91+8),0)+IF(Analyse!$E$111="X",INDIRECT("'DATA - økonomi'!AL"&amp;4+15*$A91+4*$A91+9),0)+IF(Analyse!$E$112="X",INDIRECT("'DATA - økonomi'!AL"&amp;4+15*$A91+4*$A91+10),0)+IF(Analyse!$E$115="X",INDIRECT("'DATA - økonomi'!AL"&amp;4+15*$A91+4*$A91+11),0)+IF(Analyse!$E$116="X",INDIRECT("'DATA - økonomi'!AL"&amp;4+15*$A91+4*$A91+12),0)+IF(Analyse!$E$117="X",INDIRECT("'DATA - økonomi'!AL"&amp;4+15*$A91+4*$A91+13),0)+IF(Analyse!$E$129="X",INDIRECT("'DATA - økonomi'!AL"&amp;4+15*$A91+4*$A91+14),0)</f>
        <v>0</v>
      </c>
      <c r="AM91" s="36"/>
      <c r="AN91" s="41" t="s">
        <v>99</v>
      </c>
      <c r="AO91" s="42">
        <f t="shared" ca="1" si="20"/>
        <v>25982.5</v>
      </c>
      <c r="AP91" s="42">
        <f t="shared" ca="1" si="21"/>
        <v>26161.016</v>
      </c>
      <c r="AQ91" s="42">
        <f t="shared" ca="1" si="22"/>
        <v>25982.5</v>
      </c>
      <c r="AR91" s="42">
        <f t="shared" ca="1" si="23"/>
        <v>26161.016</v>
      </c>
      <c r="AS91" s="42">
        <f t="shared" ca="1" si="24"/>
        <v>26480.406000000003</v>
      </c>
      <c r="AT91" s="42">
        <f t="shared" ca="1" si="25"/>
        <v>26530.34</v>
      </c>
      <c r="AU91" s="42">
        <f t="shared" ca="1" si="26"/>
        <v>26580.18</v>
      </c>
      <c r="AV91" s="42">
        <f t="shared" ca="1" si="27"/>
        <v>26526.808000000005</v>
      </c>
      <c r="AW91" s="42">
        <f t="shared" ca="1" si="28"/>
        <v>26392.175999999999</v>
      </c>
      <c r="AX91" s="42">
        <f t="shared" ca="1" si="29"/>
        <v>26309.268000000004</v>
      </c>
      <c r="AY91" s="36"/>
    </row>
    <row r="92" spans="1:51" x14ac:dyDescent="0.25">
      <c r="A92" s="38">
        <v>88</v>
      </c>
      <c r="B92" s="41" t="s">
        <v>100</v>
      </c>
      <c r="C92" s="42">
        <f ca="1">IF(Analyse!$E$3="X",INDIRECT("'DATA - økonomi'!C"&amp;4+15*$A92+4*$A92+0),0)+IF(Analyse!$E$4="X",INDIRECT("'DATA - økonomi'!C"&amp;4+15*$A92+4*$A92+1),0)+IF(Analyse!$E$104="X",INDIRECT("'DATA - økonomi'!C"&amp;4+15*$A92+4*$A92+2),0)+IF(Analyse!$E$105="X",INDIRECT("'DATA - økonomi'!C"&amp;4+15*$A92+4*$A92+3),0)+IF(Analyse!$E$106="X",INDIRECT("'DATA - økonomi'!C"&amp;4+15*$A92+4*$A92+4),0)+IF(Analyse!$E$107="X",INDIRECT("'DATA - økonomi'!C"&amp;4+15*$A92+4*$A92+5),0)+IF(Analyse!$E$108="X",INDIRECT("'DATA - økonomi'!C"&amp;4+15*$A92+4*$A92+6),0)+IF(Analyse!$E$109="X",INDIRECT("'DATA - økonomi'!C"&amp;4+15*$A92+4*$A92+7),0)+IF(Analyse!$E$110="X",INDIRECT("'DATA - økonomi'!C"&amp;4+15*$A92+4*$A92+8),0)+IF(Analyse!$E$111="X",INDIRECT("'DATA - økonomi'!C"&amp;4+15*$A92+4*$A92+9),0)+IF(Analyse!$E$112="X",INDIRECT("'DATA - økonomi'!C"&amp;4+15*$A92+4*$A92+10),0)+IF(Analyse!$E$115="X",INDIRECT("'DATA - økonomi'!C"&amp;4+15*$A92+4*$A92+11),0)+IF(Analyse!$E$116="X",INDIRECT("'DATA - økonomi'!C"&amp;4+15*$A92+4*$A92+12),0)+IF(Analyse!$E$117="X",INDIRECT("'DATA - økonomi'!C"&amp;4+15*$A92+4*$A92+13),0)+IF(Analyse!$E$129="X",INDIRECT("'DATA - økonomi'!C"&amp;4+15*$A92+4*$A92+14),0)</f>
        <v>0</v>
      </c>
      <c r="D92" s="42">
        <f ca="1">IF(Analyse!$E$3="X",INDIRECT("'DATA - økonomi'!D"&amp;4+15*$A92+4*$A92+0),0)+IF(Analyse!$E$4="X",INDIRECT("'DATA - økonomi'!D"&amp;4+15*$A92+4*$A92+1),0)+IF(Analyse!$E$104="X",INDIRECT("'DATA - økonomi'!D"&amp;4+15*$A92+4*$A92+2),0)+IF(Analyse!$E$105="X",INDIRECT("'DATA - økonomi'!D"&amp;4+15*$A92+4*$A92+3),0)+IF(Analyse!$E$106="X",INDIRECT("'DATA - økonomi'!D"&amp;4+15*$A92+4*$A92+4),0)+IF(Analyse!$E$107="X",INDIRECT("'DATA - økonomi'!D"&amp;4+15*$A92+4*$A92+5),0)+IF(Analyse!$E$108="X",INDIRECT("'DATA - økonomi'!D"&amp;4+15*$A92+4*$A92+6),0)+IF(Analyse!$E$109="X",INDIRECT("'DATA - økonomi'!D"&amp;4+15*$A92+4*$A92+7),0)+IF(Analyse!$E$110="X",INDIRECT("'DATA - økonomi'!D"&amp;4+15*$A92+4*$A92+8),0)+IF(Analyse!$E$111="X",INDIRECT("'DATA - økonomi'!D"&amp;4+15*$A92+4*$A92+9),0)+IF(Analyse!$E$112="X",INDIRECT("'DATA - økonomi'!D"&amp;4+15*$A92+4*$A92+10),0)+IF(Analyse!$E$115="X",INDIRECT("'DATA - økonomi'!D"&amp;4+15*$A92+4*$A92+11),0)+IF(Analyse!$E$116="X",INDIRECT("'DATA - økonomi'!D"&amp;4+15*$A92+4*$A92+12),0)+IF(Analyse!$E$117="X",INDIRECT("'DATA - økonomi'!D"&amp;4+15*$A92+4*$A92+13),0)+IF(Analyse!$E$129="X",INDIRECT("'DATA - økonomi'!D"&amp;4+15*$A92+4*$A92+14),0)</f>
        <v>0</v>
      </c>
      <c r="E92" s="42">
        <f ca="1">IF(Analyse!$E$3="X",INDIRECT("'DATA - økonomi'!E"&amp;4+15*$A92+4*$A92+0),0)+IF(Analyse!$E$4="X",INDIRECT("'DATA - økonomi'!E"&amp;4+15*$A92+4*$A92+1),0)+IF(Analyse!$E$104="X",INDIRECT("'DATA - økonomi'!E"&amp;4+15*$A92+4*$A92+2),0)+IF(Analyse!$E$105="X",INDIRECT("'DATA - økonomi'!E"&amp;4+15*$A92+4*$A92+3),0)+IF(Analyse!$E$106="X",INDIRECT("'DATA - økonomi'!E"&amp;4+15*$A92+4*$A92+4),0)+IF(Analyse!$E$107="X",INDIRECT("'DATA - økonomi'!E"&amp;4+15*$A92+4*$A92+5),0)+IF(Analyse!$E$108="X",INDIRECT("'DATA - økonomi'!E"&amp;4+15*$A92+4*$A92+6),0)+IF(Analyse!$E$109="X",INDIRECT("'DATA - økonomi'!E"&amp;4+15*$A92+4*$A92+7),0)+IF(Analyse!$E$110="X",INDIRECT("'DATA - økonomi'!E"&amp;4+15*$A92+4*$A92+8),0)+IF(Analyse!$E$111="X",INDIRECT("'DATA - økonomi'!E"&amp;4+15*$A92+4*$A92+9),0)+IF(Analyse!$E$112="X",INDIRECT("'DATA - økonomi'!E"&amp;4+15*$A92+4*$A92+10),0)+IF(Analyse!$E$115="X",INDIRECT("'DATA - økonomi'!E"&amp;4+15*$A92+4*$A92+11),0)+IF(Analyse!$E$116="X",INDIRECT("'DATA - økonomi'!E"&amp;4+15*$A92+4*$A92+12),0)+IF(Analyse!$E$117="X",INDIRECT("'DATA - økonomi'!E"&amp;4+15*$A92+4*$A92+13),0)+IF(Analyse!$E$129="X",INDIRECT("'DATA - økonomi'!E"&amp;4+15*$A92+4*$A92+14),0)</f>
        <v>0</v>
      </c>
      <c r="F92" s="42">
        <f ca="1">IF(Analyse!$E$3="X",INDIRECT("'DATA - økonomi'!F"&amp;4+15*$A92+4*$A92+0),0)+IF(Analyse!$E$4="X",INDIRECT("'DATA - økonomi'!F"&amp;4+15*$A92+4*$A92+1),0)+IF(Analyse!$E$104="X",INDIRECT("'DATA - økonomi'!F"&amp;4+15*$A92+4*$A92+2),0)+IF(Analyse!$E$105="X",INDIRECT("'DATA - økonomi'!F"&amp;4+15*$A92+4*$A92+3),0)+IF(Analyse!$E$106="X",INDIRECT("'DATA - økonomi'!F"&amp;4+15*$A92+4*$A92+4),0)+IF(Analyse!$E$107="X",INDIRECT("'DATA - økonomi'!F"&amp;4+15*$A92+4*$A92+5),0)+IF(Analyse!$E$108="X",INDIRECT("'DATA - økonomi'!F"&amp;4+15*$A92+4*$A92+6),0)+IF(Analyse!$E$109="X",INDIRECT("'DATA - økonomi'!F"&amp;4+15*$A92+4*$A92+7),0)+IF(Analyse!$E$110="X",INDIRECT("'DATA - økonomi'!F"&amp;4+15*$A92+4*$A92+8),0)+IF(Analyse!$E$111="X",INDIRECT("'DATA - økonomi'!F"&amp;4+15*$A92+4*$A92+9),0)+IF(Analyse!$E$112="X",INDIRECT("'DATA - økonomi'!F"&amp;4+15*$A92+4*$A92+10),0)+IF(Analyse!$E$115="X",INDIRECT("'DATA - økonomi'!F"&amp;4+15*$A92+4*$A92+11),0)+IF(Analyse!$E$116="X",INDIRECT("'DATA - økonomi'!F"&amp;4+15*$A92+4*$A92+12),0)+IF(Analyse!$E$117="X",INDIRECT("'DATA - økonomi'!F"&amp;4+15*$A92+4*$A92+13),0)+IF(Analyse!$E$129="X",INDIRECT("'DATA - økonomi'!F"&amp;4+15*$A92+4*$A92+14),0)</f>
        <v>0</v>
      </c>
      <c r="G92" s="42">
        <f ca="1">IF(Analyse!$E$3="X",INDIRECT("'DATA - økonomi'!G"&amp;4+15*$A92+4*$A92+0),0)+IF(Analyse!$E$4="X",INDIRECT("'DATA - økonomi'!G"&amp;4+15*$A92+4*$A92+1),0)+IF(Analyse!$E$104="X",INDIRECT("'DATA - økonomi'!G"&amp;4+15*$A92+4*$A92+2),0)+IF(Analyse!$E$105="X",INDIRECT("'DATA - økonomi'!G"&amp;4+15*$A92+4*$A92+3),0)+IF(Analyse!$E$106="X",INDIRECT("'DATA - økonomi'!G"&amp;4+15*$A92+4*$A92+4),0)+IF(Analyse!$E$107="X",INDIRECT("'DATA - økonomi'!G"&amp;4+15*$A92+4*$A92+5),0)+IF(Analyse!$E$108="X",INDIRECT("'DATA - økonomi'!G"&amp;4+15*$A92+4*$A92+6),0)+IF(Analyse!$E$109="X",INDIRECT("'DATA - økonomi'!G"&amp;4+15*$A92+4*$A92+7),0)+IF(Analyse!$E$110="X",INDIRECT("'DATA - økonomi'!G"&amp;4+15*$A92+4*$A92+8),0)+IF(Analyse!$E$111="X",INDIRECT("'DATA - økonomi'!G"&amp;4+15*$A92+4*$A92+9),0)+IF(Analyse!$E$112="X",INDIRECT("'DATA - økonomi'!G"&amp;4+15*$A92+4*$A92+10),0)+IF(Analyse!$E$115="X",INDIRECT("'DATA - økonomi'!G"&amp;4+15*$A92+4*$A92+11),0)+IF(Analyse!$E$116="X",INDIRECT("'DATA - økonomi'!G"&amp;4+15*$A92+4*$A92+12),0)+IF(Analyse!$E$117="X",INDIRECT("'DATA - økonomi'!G"&amp;4+15*$A92+4*$A92+13),0)+IF(Analyse!$E$129="X",INDIRECT("'DATA - økonomi'!G"&amp;4+15*$A92+4*$A92+14),0)</f>
        <v>0</v>
      </c>
      <c r="H92" s="42">
        <f ca="1">IF(Analyse!$E$3="X",INDIRECT("'DATA - økonomi'!H"&amp;4+15*$A92+4*$A92+0),0)+IF(Analyse!$E$4="X",INDIRECT("'DATA - økonomi'!H"&amp;4+15*$A92+4*$A92+1),0)+IF(Analyse!$E$104="X",INDIRECT("'DATA - økonomi'!H"&amp;4+15*$A92+4*$A92+2),0)+IF(Analyse!$E$105="X",INDIRECT("'DATA - økonomi'!H"&amp;4+15*$A92+4*$A92+3),0)+IF(Analyse!$E$106="X",INDIRECT("'DATA - økonomi'!H"&amp;4+15*$A92+4*$A92+4),0)+IF(Analyse!$E$107="X",INDIRECT("'DATA - økonomi'!H"&amp;4+15*$A92+4*$A92+5),0)+IF(Analyse!$E$108="X",INDIRECT("'DATA - økonomi'!H"&amp;4+15*$A92+4*$A92+6),0)+IF(Analyse!$E$109="X",INDIRECT("'DATA - økonomi'!H"&amp;4+15*$A92+4*$A92+7),0)+IF(Analyse!$E$110="X",INDIRECT("'DATA - økonomi'!H"&amp;4+15*$A92+4*$A92+8),0)+IF(Analyse!$E$111="X",INDIRECT("'DATA - økonomi'!H"&amp;4+15*$A92+4*$A92+9),0)+IF(Analyse!$E$112="X",INDIRECT("'DATA - økonomi'!H"&amp;4+15*$A92+4*$A92+10),0)+IF(Analyse!$E$115="X",INDIRECT("'DATA - økonomi'!H"&amp;4+15*$A92+4*$A92+11),0)+IF(Analyse!$E$116="X",INDIRECT("'DATA - økonomi'!H"&amp;4+15*$A92+4*$A92+12),0)+IF(Analyse!$E$117="X",INDIRECT("'DATA - økonomi'!H"&amp;4+15*$A92+4*$A92+13),0)+IF(Analyse!$E$129="X",INDIRECT("'DATA - økonomi'!H"&amp;4+15*$A92+4*$A92+14),0)</f>
        <v>0</v>
      </c>
      <c r="I92" s="42">
        <f ca="1">IF(Analyse!$E$3="X",INDIRECT("'DATA - økonomi'!I"&amp;4+15*$A92+4*$A92+0),0)+IF(Analyse!$E$4="X",INDIRECT("'DATA - økonomi'!I"&amp;4+15*$A92+4*$A92+1),0)+IF(Analyse!$E$104="X",INDIRECT("'DATA - økonomi'!I"&amp;4+15*$A92+4*$A92+2),0)+IF(Analyse!$E$105="X",INDIRECT("'DATA - økonomi'!I"&amp;4+15*$A92+4*$A92+3),0)+IF(Analyse!$E$106="X",INDIRECT("'DATA - økonomi'!I"&amp;4+15*$A92+4*$A92+4),0)+IF(Analyse!$E$107="X",INDIRECT("'DATA - økonomi'!I"&amp;4+15*$A92+4*$A92+5),0)+IF(Analyse!$E$108="X",INDIRECT("'DATA - økonomi'!I"&amp;4+15*$A92+4*$A92+6),0)+IF(Analyse!$E$109="X",INDIRECT("'DATA - økonomi'!I"&amp;4+15*$A92+4*$A92+7),0)+IF(Analyse!$E$110="X",INDIRECT("'DATA - økonomi'!I"&amp;4+15*$A92+4*$A92+8),0)+IF(Analyse!$E$111="X",INDIRECT("'DATA - økonomi'!I"&amp;4+15*$A92+4*$A92+9),0)+IF(Analyse!$E$112="X",INDIRECT("'DATA - økonomi'!I"&amp;4+15*$A92+4*$A92+10),0)+IF(Analyse!$E$115="X",INDIRECT("'DATA - økonomi'!I"&amp;4+15*$A92+4*$A92+11),0)+IF(Analyse!$E$116="X",INDIRECT("'DATA - økonomi'!I"&amp;4+15*$A92+4*$A92+12),0)+IF(Analyse!$E$117="X",INDIRECT("'DATA - økonomi'!I"&amp;4+15*$A92+4*$A92+13),0)+IF(Analyse!$E$129="X",INDIRECT("'DATA - økonomi'!I"&amp;4+15*$A92+4*$A92+14),0)</f>
        <v>0</v>
      </c>
      <c r="J92" s="42">
        <f ca="1">IF(Analyse!$E$3="X",INDIRECT("'DATA - økonomi'!J"&amp;4+15*$A92+4*$A92+0),0)+IF(Analyse!$E$4="X",INDIRECT("'DATA - økonomi'!J"&amp;4+15*$A92+4*$A92+1),0)+IF(Analyse!$E$104="X",INDIRECT("'DATA - økonomi'!J"&amp;4+15*$A92+4*$A92+2),0)+IF(Analyse!$E$105="X",INDIRECT("'DATA - økonomi'!J"&amp;4+15*$A92+4*$A92+3),0)+IF(Analyse!$E$106="X",INDIRECT("'DATA - økonomi'!J"&amp;4+15*$A92+4*$A92+4),0)+IF(Analyse!$E$107="X",INDIRECT("'DATA - økonomi'!J"&amp;4+15*$A92+4*$A92+5),0)+IF(Analyse!$E$108="X",INDIRECT("'DATA - økonomi'!J"&amp;4+15*$A92+4*$A92+6),0)+IF(Analyse!$E$109="X",INDIRECT("'DATA - økonomi'!J"&amp;4+15*$A92+4*$A92+7),0)+IF(Analyse!$E$110="X",INDIRECT("'DATA - økonomi'!J"&amp;4+15*$A92+4*$A92+8),0)+IF(Analyse!$E$111="X",INDIRECT("'DATA - økonomi'!J"&amp;4+15*$A92+4*$A92+9),0)+IF(Analyse!$E$112="X",INDIRECT("'DATA - økonomi'!J"&amp;4+15*$A92+4*$A92+10),0)+IF(Analyse!$E$115="X",INDIRECT("'DATA - økonomi'!J"&amp;4+15*$A92+4*$A92+11),0)+IF(Analyse!$E$116="X",INDIRECT("'DATA - økonomi'!J"&amp;4+15*$A92+4*$A92+12),0)+IF(Analyse!$E$117="X",INDIRECT("'DATA - økonomi'!J"&amp;4+15*$A92+4*$A92+13),0)+IF(Analyse!$E$129="X",INDIRECT("'DATA - økonomi'!J"&amp;4+15*$A92+4*$A92+14),0)</f>
        <v>0</v>
      </c>
      <c r="K92" s="42">
        <f ca="1">IF(Analyse!$E$3="X",INDIRECT("'DATA - økonomi'!K"&amp;4+15*$A92+4*$A92+0),0)+IF(Analyse!$E$4="X",INDIRECT("'DATA - økonomi'!K"&amp;4+15*$A92+4*$A92+1),0)+IF(Analyse!$E$104="X",INDIRECT("'DATA - økonomi'!K"&amp;4+15*$A92+4*$A92+2),0)+IF(Analyse!$E$105="X",INDIRECT("'DATA - økonomi'!K"&amp;4+15*$A92+4*$A92+3),0)+IF(Analyse!$E$106="X",INDIRECT("'DATA - økonomi'!K"&amp;4+15*$A92+4*$A92+4),0)+IF(Analyse!$E$107="X",INDIRECT("'DATA - økonomi'!K"&amp;4+15*$A92+4*$A92+5),0)+IF(Analyse!$E$108="X",INDIRECT("'DATA - økonomi'!K"&amp;4+15*$A92+4*$A92+6),0)+IF(Analyse!$E$109="X",INDIRECT("'DATA - økonomi'!K"&amp;4+15*$A92+4*$A92+7),0)+IF(Analyse!$E$110="X",INDIRECT("'DATA - økonomi'!K"&amp;4+15*$A92+4*$A92+8),0)+IF(Analyse!$E$111="X",INDIRECT("'DATA - økonomi'!K"&amp;4+15*$A92+4*$A92+9),0)+IF(Analyse!$E$112="X",INDIRECT("'DATA - økonomi'!K"&amp;4+15*$A92+4*$A92+10),0)+IF(Analyse!$E$115="X",INDIRECT("'DATA - økonomi'!K"&amp;4+15*$A92+4*$A92+11),0)+IF(Analyse!$E$116="X",INDIRECT("'DATA - økonomi'!K"&amp;4+15*$A92+4*$A92+12),0)+IF(Analyse!$E$117="X",INDIRECT("'DATA - økonomi'!K"&amp;4+15*$A92+4*$A92+13),0)+IF(Analyse!$E$129="X",INDIRECT("'DATA - økonomi'!K"&amp;4+15*$A92+4*$A92+14),0)</f>
        <v>0</v>
      </c>
      <c r="L92" s="42">
        <f ca="1">IF(Analyse!$E$3="X",INDIRECT("'DATA - økonomi'!L"&amp;4+15*$A92+4*$A92+0),0)+IF(Analyse!$E$4="X",INDIRECT("'DATA - økonomi'!L"&amp;4+15*$A92+4*$A92+1),0)+IF(Analyse!$E$104="X",INDIRECT("'DATA - økonomi'!L"&amp;4+15*$A92+4*$A92+2),0)+IF(Analyse!$E$105="X",INDIRECT("'DATA - økonomi'!L"&amp;4+15*$A92+4*$A92+3),0)+IF(Analyse!$E$106="X",INDIRECT("'DATA - økonomi'!L"&amp;4+15*$A92+4*$A92+4),0)+IF(Analyse!$E$107="X",INDIRECT("'DATA - økonomi'!L"&amp;4+15*$A92+4*$A92+5),0)+IF(Analyse!$E$108="X",INDIRECT("'DATA - økonomi'!L"&amp;4+15*$A92+4*$A92+6),0)+IF(Analyse!$E$109="X",INDIRECT("'DATA - økonomi'!L"&amp;4+15*$A92+4*$A92+7),0)+IF(Analyse!$E$110="X",INDIRECT("'DATA - økonomi'!L"&amp;4+15*$A92+4*$A92+8),0)+IF(Analyse!$E$111="X",INDIRECT("'DATA - økonomi'!L"&amp;4+15*$A92+4*$A92+9),0)+IF(Analyse!$E$112="X",INDIRECT("'DATA - økonomi'!L"&amp;4+15*$A92+4*$A92+10),0)+IF(Analyse!$E$115="X",INDIRECT("'DATA - økonomi'!L"&amp;4+15*$A92+4*$A92+11),0)+IF(Analyse!$E$116="X",INDIRECT("'DATA - økonomi'!L"&amp;4+15*$A92+4*$A92+12),0)+IF(Analyse!$E$117="X",INDIRECT("'DATA - økonomi'!L"&amp;4+15*$A92+4*$A92+13),0)+IF(Analyse!$E$129="X",INDIRECT("'DATA - økonomi'!L"&amp;4+15*$A92+4*$A92+14),0)</f>
        <v>0</v>
      </c>
      <c r="M92" s="42">
        <f ca="1">IF(Analyse!$E$3="X",INDIRECT("'DATA - økonomi'!M"&amp;4+15*$A92+4*$A92+0),0)+IF(Analyse!$E$4="X",INDIRECT("'DATA - økonomi'!M"&amp;4+15*$A92+4*$A92+1),0)+IF(Analyse!$E$104="X",INDIRECT("'DATA - økonomi'!M"&amp;4+15*$A92+4*$A92+2),0)+IF(Analyse!$E$105="X",INDIRECT("'DATA - økonomi'!M"&amp;4+15*$A92+4*$A92+3),0)+IF(Analyse!$E$106="X",INDIRECT("'DATA - økonomi'!M"&amp;4+15*$A92+4*$A92+4),0)+IF(Analyse!$E$107="X",INDIRECT("'DATA - økonomi'!M"&amp;4+15*$A92+4*$A92+5),0)+IF(Analyse!$E$108="X",INDIRECT("'DATA - økonomi'!M"&amp;4+15*$A92+4*$A92+6),0)+IF(Analyse!$E$109="X",INDIRECT("'DATA - økonomi'!M"&amp;4+15*$A92+4*$A92+7),0)+IF(Analyse!$E$110="X",INDIRECT("'DATA - økonomi'!M"&amp;4+15*$A92+4*$A92+8),0)+IF(Analyse!$E$111="X",INDIRECT("'DATA - økonomi'!M"&amp;4+15*$A92+4*$A92+9),0)+IF(Analyse!$E$112="X",INDIRECT("'DATA - økonomi'!M"&amp;4+15*$A92+4*$A92+10),0)+IF(Analyse!$E$115="X",INDIRECT("'DATA - økonomi'!M"&amp;4+15*$A92+4*$A92+11),0)+IF(Analyse!$E$116="X",INDIRECT("'DATA - økonomi'!M"&amp;4+15*$A92+4*$A92+12),0)+IF(Analyse!$E$117="X",INDIRECT("'DATA - økonomi'!M"&amp;4+15*$A92+4*$A92+13),0)+IF(Analyse!$E$129="X",INDIRECT("'DATA - økonomi'!M"&amp;4+15*$A92+4*$A92+14),0)</f>
        <v>0</v>
      </c>
      <c r="N92" s="38"/>
      <c r="O92" s="41" t="s">
        <v>100</v>
      </c>
      <c r="P92" s="42">
        <f ca="1">IF(Analyse!$E$3="X",INDIRECT("'DATA - økonomi'!P"&amp;4+15*$A92+4*$A92+0),0)+IF(Analyse!$E$4="X",INDIRECT("'DATA - økonomi'!P"&amp;4+15*$A92+4*$A92+1),0)+IF(Analyse!$E$104="X",INDIRECT("'DATA - økonomi'!P"&amp;4+15*$A92+4*$A92+2),0)+IF(Analyse!$E$105="X",INDIRECT("'DATA - økonomi'!P"&amp;4+15*$A92+4*$A92+3),0)+IF(Analyse!$E$106="X",INDIRECT("'DATA - økonomi'!P"&amp;4+15*$A92+4*$A92+4),0)+IF(Analyse!$E$107="X",INDIRECT("'DATA - økonomi'!P"&amp;4+15*$A92+4*$A92+5),0)+IF(Analyse!$E$108="X",INDIRECT("'DATA - økonomi'!P"&amp;4+15*$A92+4*$A92+6),0)+IF(Analyse!$E$109="X",INDIRECT("'DATA - økonomi'!P"&amp;4+15*$A92+4*$A92+7),0)+IF(Analyse!$E$110="X",INDIRECT("'DATA - økonomi'!P"&amp;4+15*$A92+4*$A92+8),0)+IF(Analyse!$E$111="X",INDIRECT("'DATA - økonomi'!P"&amp;4+15*$A92+4*$A92+9),0)+IF(Analyse!$E$112="X",INDIRECT("'DATA - økonomi'!P"&amp;4+15*$A92+4*$A92+10),0)+IF(Analyse!$E$115="X",INDIRECT("'DATA - økonomi'!P"&amp;4+15*$A92+4*$A92+11),0)+IF(Analyse!$E$116="X",INDIRECT("'DATA - økonomi'!P"&amp;4+15*$A92+4*$A92+12),0)+IF(Analyse!$E$117="X",INDIRECT("'DATA - økonomi'!P"&amp;4+15*$A92+4*$A92+13),0)+IF(Analyse!$E$129="X",INDIRECT("'DATA - økonomi'!P"&amp;4+15*$A92+4*$A92+14),0)</f>
        <v>0</v>
      </c>
      <c r="Q92" s="42">
        <f ca="1">IF(Analyse!$E$3="X",INDIRECT("'DATA - økonomi'!Q"&amp;4+15*$A92+4*$A92+0),0)+IF(Analyse!$E$4="X",INDIRECT("'DATA - økonomi'!Q"&amp;4+15*$A92+4*$A92+1),0)+IF(Analyse!$E$104="X",INDIRECT("'DATA - økonomi'!Q"&amp;4+15*$A92+4*$A92+2),0)+IF(Analyse!$E$105="X",INDIRECT("'DATA - økonomi'!Q"&amp;4+15*$A92+4*$A92+3),0)+IF(Analyse!$E$106="X",INDIRECT("'DATA - økonomi'!Q"&amp;4+15*$A92+4*$A92+4),0)+IF(Analyse!$E$107="X",INDIRECT("'DATA - økonomi'!Q"&amp;4+15*$A92+4*$A92+5),0)+IF(Analyse!$E$108="X",INDIRECT("'DATA - økonomi'!Q"&amp;4+15*$A92+4*$A92+6),0)+IF(Analyse!$E$109="X",INDIRECT("'DATA - økonomi'!Q"&amp;4+15*$A92+4*$A92+7),0)+IF(Analyse!$E$110="X",INDIRECT("'DATA - økonomi'!Q"&amp;4+15*$A92+4*$A92+8),0)+IF(Analyse!$E$111="X",INDIRECT("'DATA - økonomi'!Q"&amp;4+15*$A92+4*$A92+9),0)+IF(Analyse!$E$112="X",INDIRECT("'DATA - økonomi'!Q"&amp;4+15*$A92+4*$A92+10),0)+IF(Analyse!$E$115="X",INDIRECT("'DATA - økonomi'!Q"&amp;4+15*$A92+4*$A92+11),0)+IF(Analyse!$E$116="X",INDIRECT("'DATA - økonomi'!Q"&amp;4+15*$A92+4*$A92+12),0)+IF(Analyse!$E$117="X",INDIRECT("'DATA - økonomi'!Q"&amp;4+15*$A92+4*$A92+13),0)+IF(Analyse!$E$129="X",INDIRECT("'DATA - økonomi'!Q"&amp;4+15*$A92+4*$A92+14),0)</f>
        <v>0</v>
      </c>
      <c r="R92" s="42">
        <f ca="1">IF(Analyse!$E$3="X",INDIRECT("'DATA - økonomi'!R"&amp;4+15*$A92+4*$A92+0),0)+IF(Analyse!$E$4="X",INDIRECT("'DATA - økonomi'!R"&amp;4+15*$A92+4*$A92+1),0)+IF(Analyse!$E$104="X",INDIRECT("'DATA - økonomi'!R"&amp;4+15*$A92+4*$A92+2),0)+IF(Analyse!$E$105="X",INDIRECT("'DATA - økonomi'!R"&amp;4+15*$A92+4*$A92+3),0)+IF(Analyse!$E$106="X",INDIRECT("'DATA - økonomi'!R"&amp;4+15*$A92+4*$A92+4),0)+IF(Analyse!$E$107="X",INDIRECT("'DATA - økonomi'!R"&amp;4+15*$A92+4*$A92+5),0)+IF(Analyse!$E$108="X",INDIRECT("'DATA - økonomi'!R"&amp;4+15*$A92+4*$A92+6),0)+IF(Analyse!$E$109="X",INDIRECT("'DATA - økonomi'!R"&amp;4+15*$A92+4*$A92+7),0)+IF(Analyse!$E$110="X",INDIRECT("'DATA - økonomi'!R"&amp;4+15*$A92+4*$A92+8),0)+IF(Analyse!$E$111="X",INDIRECT("'DATA - økonomi'!R"&amp;4+15*$A92+4*$A92+9),0)+IF(Analyse!$E$112="X",INDIRECT("'DATA - økonomi'!R"&amp;4+15*$A92+4*$A92+10),0)+IF(Analyse!$E$115="X",INDIRECT("'DATA - økonomi'!R"&amp;4+15*$A92+4*$A92+11),0)+IF(Analyse!$E$116="X",INDIRECT("'DATA - økonomi'!R"&amp;4+15*$A92+4*$A92+12),0)+IF(Analyse!$E$117="X",INDIRECT("'DATA - økonomi'!R"&amp;4+15*$A92+4*$A92+13),0)+IF(Analyse!$E$129="X",INDIRECT("'DATA - økonomi'!R"&amp;4+15*$A92+4*$A92+14),0)</f>
        <v>0</v>
      </c>
      <c r="S92" s="42">
        <f ca="1">IF(Analyse!$E$3="X",INDIRECT("'DATA - økonomi'!S"&amp;4+15*$A92+4*$A92+0),0)+IF(Analyse!$E$4="X",INDIRECT("'DATA - økonomi'!S"&amp;4+15*$A92+4*$A92+1),0)+IF(Analyse!$E$104="X",INDIRECT("'DATA - økonomi'!S"&amp;4+15*$A92+4*$A92+2),0)+IF(Analyse!$E$105="X",INDIRECT("'DATA - økonomi'!S"&amp;4+15*$A92+4*$A92+3),0)+IF(Analyse!$E$106="X",INDIRECT("'DATA - økonomi'!S"&amp;4+15*$A92+4*$A92+4),0)+IF(Analyse!$E$107="X",INDIRECT("'DATA - økonomi'!S"&amp;4+15*$A92+4*$A92+5),0)+IF(Analyse!$E$108="X",INDIRECT("'DATA - økonomi'!S"&amp;4+15*$A92+4*$A92+6),0)+IF(Analyse!$E$109="X",INDIRECT("'DATA - økonomi'!S"&amp;4+15*$A92+4*$A92+7),0)+IF(Analyse!$E$110="X",INDIRECT("'DATA - økonomi'!S"&amp;4+15*$A92+4*$A92+8),0)+IF(Analyse!$E$111="X",INDIRECT("'DATA - økonomi'!S"&amp;4+15*$A92+4*$A92+9),0)+IF(Analyse!$E$112="X",INDIRECT("'DATA - økonomi'!S"&amp;4+15*$A92+4*$A92+10),0)+IF(Analyse!$E$115="X",INDIRECT("'DATA - økonomi'!S"&amp;4+15*$A92+4*$A92+11),0)+IF(Analyse!$E$116="X",INDIRECT("'DATA - økonomi'!S"&amp;4+15*$A92+4*$A92+12),0)+IF(Analyse!$E$117="X",INDIRECT("'DATA - økonomi'!S"&amp;4+15*$A92+4*$A92+13),0)+IF(Analyse!$E$129="X",INDIRECT("'DATA - økonomi'!S"&amp;4+15*$A92+4*$A92+14),0)</f>
        <v>0</v>
      </c>
      <c r="T92" s="42">
        <f ca="1">IF(Analyse!$E$3="X",INDIRECT("'DATA - økonomi'!T"&amp;4+15*$A92+4*$A92+0),0)+IF(Analyse!$E$4="X",INDIRECT("'DATA - økonomi'!T"&amp;4+15*$A92+4*$A92+1),0)+IF(Analyse!$E$104="X",INDIRECT("'DATA - økonomi'!T"&amp;4+15*$A92+4*$A92+2),0)+IF(Analyse!$E$105="X",INDIRECT("'DATA - økonomi'!T"&amp;4+15*$A92+4*$A92+3),0)+IF(Analyse!$E$106="X",INDIRECT("'DATA - økonomi'!T"&amp;4+15*$A92+4*$A92+4),0)+IF(Analyse!$E$107="X",INDIRECT("'DATA - økonomi'!T"&amp;4+15*$A92+4*$A92+5),0)+IF(Analyse!$E$108="X",INDIRECT("'DATA - økonomi'!T"&amp;4+15*$A92+4*$A92+6),0)+IF(Analyse!$E$109="X",INDIRECT("'DATA - økonomi'!T"&amp;4+15*$A92+4*$A92+7),0)+IF(Analyse!$E$110="X",INDIRECT("'DATA - økonomi'!T"&amp;4+15*$A92+4*$A92+8),0)+IF(Analyse!$E$111="X",INDIRECT("'DATA - økonomi'!T"&amp;4+15*$A92+4*$A92+9),0)+IF(Analyse!$E$112="X",INDIRECT("'DATA - økonomi'!T"&amp;4+15*$A92+4*$A92+10),0)+IF(Analyse!$E$115="X",INDIRECT("'DATA - økonomi'!T"&amp;4+15*$A92+4*$A92+11),0)+IF(Analyse!$E$116="X",INDIRECT("'DATA - økonomi'!T"&amp;4+15*$A92+4*$A92+12),0)+IF(Analyse!$E$117="X",INDIRECT("'DATA - økonomi'!T"&amp;4+15*$A92+4*$A92+13),0)+IF(Analyse!$E$129="X",INDIRECT("'DATA - økonomi'!T"&amp;4+15*$A92+4*$A92+14),0)</f>
        <v>0</v>
      </c>
      <c r="U92" s="42">
        <f ca="1">IF(Analyse!$E$3="X",INDIRECT("'DATA - økonomi'!U"&amp;4+15*$A92+4*$A92+0),0)+IF(Analyse!$E$4="X",INDIRECT("'DATA - økonomi'!U"&amp;4+15*$A92+4*$A92+1),0)+IF(Analyse!$E$104="X",INDIRECT("'DATA - økonomi'!U"&amp;4+15*$A92+4*$A92+2),0)+IF(Analyse!$E$105="X",INDIRECT("'DATA - økonomi'!U"&amp;4+15*$A92+4*$A92+3),0)+IF(Analyse!$E$106="X",INDIRECT("'DATA - økonomi'!U"&amp;4+15*$A92+4*$A92+4),0)+IF(Analyse!$E$107="X",INDIRECT("'DATA - økonomi'!U"&amp;4+15*$A92+4*$A92+5),0)+IF(Analyse!$E$108="X",INDIRECT("'DATA - økonomi'!U"&amp;4+15*$A92+4*$A92+6),0)+IF(Analyse!$E$109="X",INDIRECT("'DATA - økonomi'!U"&amp;4+15*$A92+4*$A92+7),0)+IF(Analyse!$E$110="X",INDIRECT("'DATA - økonomi'!U"&amp;4+15*$A92+4*$A92+8),0)+IF(Analyse!$E$111="X",INDIRECT("'DATA - økonomi'!U"&amp;4+15*$A92+4*$A92+9),0)+IF(Analyse!$E$112="X",INDIRECT("'DATA - økonomi'!U"&amp;4+15*$A92+4*$A92+10),0)+IF(Analyse!$E$115="X",INDIRECT("'DATA - økonomi'!U"&amp;4+15*$A92+4*$A92+11),0)+IF(Analyse!$E$116="X",INDIRECT("'DATA - økonomi'!U"&amp;4+15*$A92+4*$A92+12),0)+IF(Analyse!$E$117="X",INDIRECT("'DATA - økonomi'!U"&amp;4+15*$A92+4*$A92+13),0)+IF(Analyse!$E$129="X",INDIRECT("'DATA - økonomi'!U"&amp;4+15*$A92+4*$A92+14),0)</f>
        <v>0</v>
      </c>
      <c r="V92" s="42">
        <f ca="1">IF(Analyse!$E$3="X",INDIRECT("'DATA - økonomi'!V"&amp;4+15*$A92+4*$A92+0),0)+IF(Analyse!$E$4="X",INDIRECT("'DATA - økonomi'!V"&amp;4+15*$A92+4*$A92+1),0)+IF(Analyse!$E$104="X",INDIRECT("'DATA - økonomi'!V"&amp;4+15*$A92+4*$A92+2),0)+IF(Analyse!$E$105="X",INDIRECT("'DATA - økonomi'!V"&amp;4+15*$A92+4*$A92+3),0)+IF(Analyse!$E$106="X",INDIRECT("'DATA - økonomi'!V"&amp;4+15*$A92+4*$A92+4),0)+IF(Analyse!$E$107="X",INDIRECT("'DATA - økonomi'!V"&amp;4+15*$A92+4*$A92+5),0)+IF(Analyse!$E$108="X",INDIRECT("'DATA - økonomi'!V"&amp;4+15*$A92+4*$A92+6),0)+IF(Analyse!$E$109="X",INDIRECT("'DATA - økonomi'!V"&amp;4+15*$A92+4*$A92+7),0)+IF(Analyse!$E$110="X",INDIRECT("'DATA - økonomi'!V"&amp;4+15*$A92+4*$A92+8),0)+IF(Analyse!$E$111="X",INDIRECT("'DATA - økonomi'!V"&amp;4+15*$A92+4*$A92+9),0)+IF(Analyse!$E$112="X",INDIRECT("'DATA - økonomi'!V"&amp;4+15*$A92+4*$A92+10),0)+IF(Analyse!$E$115="X",INDIRECT("'DATA - økonomi'!V"&amp;4+15*$A92+4*$A92+11),0)+IF(Analyse!$E$116="X",INDIRECT("'DATA - økonomi'!V"&amp;4+15*$A92+4*$A92+12),0)+IF(Analyse!$E$117="X",INDIRECT("'DATA - økonomi'!V"&amp;4+15*$A92+4*$A92+13),0)+IF(Analyse!$E$129="X",INDIRECT("'DATA - økonomi'!V"&amp;4+15*$A92+4*$A92+14),0)</f>
        <v>0</v>
      </c>
      <c r="W92" s="42">
        <f ca="1">IF(Analyse!$E$3="X",INDIRECT("'DATA - økonomi'!W"&amp;4+15*$A92+4*$A92+0),0)+IF(Analyse!$E$4="X",INDIRECT("'DATA - økonomi'!W"&amp;4+15*$A92+4*$A92+1),0)+IF(Analyse!$E$104="X",INDIRECT("'DATA - økonomi'!W"&amp;4+15*$A92+4*$A92+2),0)+IF(Analyse!$E$105="X",INDIRECT("'DATA - økonomi'!W"&amp;4+15*$A92+4*$A92+3),0)+IF(Analyse!$E$106="X",INDIRECT("'DATA - økonomi'!W"&amp;4+15*$A92+4*$A92+4),0)+IF(Analyse!$E$107="X",INDIRECT("'DATA - økonomi'!W"&amp;4+15*$A92+4*$A92+5),0)+IF(Analyse!$E$108="X",INDIRECT("'DATA - økonomi'!W"&amp;4+15*$A92+4*$A92+6),0)+IF(Analyse!$E$109="X",INDIRECT("'DATA - økonomi'!W"&amp;4+15*$A92+4*$A92+7),0)+IF(Analyse!$E$110="X",INDIRECT("'DATA - økonomi'!W"&amp;4+15*$A92+4*$A92+8),0)+IF(Analyse!$E$111="X",INDIRECT("'DATA - økonomi'!W"&amp;4+15*$A92+4*$A92+9),0)+IF(Analyse!$E$112="X",INDIRECT("'DATA - økonomi'!W"&amp;4+15*$A92+4*$A92+10),0)+IF(Analyse!$E$115="X",INDIRECT("'DATA - økonomi'!W"&amp;4+15*$A92+4*$A92+11),0)+IF(Analyse!$E$116="X",INDIRECT("'DATA - økonomi'!W"&amp;4+15*$A92+4*$A92+12),0)+IF(Analyse!$E$117="X",INDIRECT("'DATA - økonomi'!W"&amp;4+15*$A92+4*$A92+13),0)+IF(Analyse!$E$129="X",INDIRECT("'DATA - økonomi'!W"&amp;4+15*$A92+4*$A92+14),0)</f>
        <v>0</v>
      </c>
      <c r="X92" s="42">
        <f ca="1">IF(Analyse!$E$3="X",INDIRECT("'DATA - økonomi'!X"&amp;4+15*$A92+4*$A92+0),0)+IF(Analyse!$E$4="X",INDIRECT("'DATA - økonomi'!X"&amp;4+15*$A92+4*$A92+1),0)+IF(Analyse!$E$104="X",INDIRECT("'DATA - økonomi'!X"&amp;4+15*$A92+4*$A92+2),0)+IF(Analyse!$E$105="X",INDIRECT("'DATA - økonomi'!X"&amp;4+15*$A92+4*$A92+3),0)+IF(Analyse!$E$106="X",INDIRECT("'DATA - økonomi'!X"&amp;4+15*$A92+4*$A92+4),0)+IF(Analyse!$E$107="X",INDIRECT("'DATA - økonomi'!X"&amp;4+15*$A92+4*$A92+5),0)+IF(Analyse!$E$108="X",INDIRECT("'DATA - økonomi'!X"&amp;4+15*$A92+4*$A92+6),0)+IF(Analyse!$E$109="X",INDIRECT("'DATA - økonomi'!X"&amp;4+15*$A92+4*$A92+7),0)+IF(Analyse!$E$110="X",INDIRECT("'DATA - økonomi'!X"&amp;4+15*$A92+4*$A92+8),0)+IF(Analyse!$E$111="X",INDIRECT("'DATA - økonomi'!X"&amp;4+15*$A92+4*$A92+9),0)+IF(Analyse!$E$112="X",INDIRECT("'DATA - økonomi'!X"&amp;4+15*$A92+4*$A92+10),0)+IF(Analyse!$E$115="X",INDIRECT("'DATA - økonomi'!X"&amp;4+15*$A92+4*$A92+11),0)+IF(Analyse!$E$116="X",INDIRECT("'DATA - økonomi'!X"&amp;4+15*$A92+4*$A92+12),0)+IF(Analyse!$E$117="X",INDIRECT("'DATA - økonomi'!X"&amp;4+15*$A92+4*$A92+13),0)+IF(Analyse!$E$129="X",INDIRECT("'DATA - økonomi'!X"&amp;4+15*$A92+4*$A92+14),0)</f>
        <v>0</v>
      </c>
      <c r="Y92" s="42">
        <f ca="1">IF(Analyse!$E$3="X",INDIRECT("'DATA - økonomi'!Y"&amp;4+15*$A92+4*$A92+0),0)+IF(Analyse!$E$4="X",INDIRECT("'DATA - økonomi'!Y"&amp;4+15*$A92+4*$A92+1),0)+IF(Analyse!$E$104="X",INDIRECT("'DATA - økonomi'!Y"&amp;4+15*$A92+4*$A92+2),0)+IF(Analyse!$E$105="X",INDIRECT("'DATA - økonomi'!Y"&amp;4+15*$A92+4*$A92+3),0)+IF(Analyse!$E$106="X",INDIRECT("'DATA - økonomi'!Y"&amp;4+15*$A92+4*$A92+4),0)+IF(Analyse!$E$107="X",INDIRECT("'DATA - økonomi'!Y"&amp;4+15*$A92+4*$A92+5),0)+IF(Analyse!$E$108="X",INDIRECT("'DATA - økonomi'!Y"&amp;4+15*$A92+4*$A92+6),0)+IF(Analyse!$E$109="X",INDIRECT("'DATA - økonomi'!Y"&amp;4+15*$A92+4*$A92+7),0)+IF(Analyse!$E$110="X",INDIRECT("'DATA - økonomi'!Y"&amp;4+15*$A92+4*$A92+8),0)+IF(Analyse!$E$111="X",INDIRECT("'DATA - økonomi'!Y"&amp;4+15*$A92+4*$A92+9),0)+IF(Analyse!$E$112="X",INDIRECT("'DATA - økonomi'!Y"&amp;4+15*$A92+4*$A92+10),0)+IF(Analyse!$E$115="X",INDIRECT("'DATA - økonomi'!Y"&amp;4+15*$A92+4*$A92+11),0)+IF(Analyse!$E$116="X",INDIRECT("'DATA - økonomi'!Y"&amp;4+15*$A92+4*$A92+12),0)+IF(Analyse!$E$117="X",INDIRECT("'DATA - økonomi'!Y"&amp;4+15*$A92+4*$A92+13),0)+IF(Analyse!$E$129="X",INDIRECT("'DATA - økonomi'!Y"&amp;4+15*$A92+4*$A92+14),0)</f>
        <v>0</v>
      </c>
      <c r="Z92" s="42">
        <f ca="1">IF(Analyse!$E$3="X",INDIRECT("'DATA - økonomi'!Z"&amp;4+15*$A92+4*$A92+0),0)+IF(Analyse!$E$4="X",INDIRECT("'DATA - økonomi'!Z"&amp;4+15*$A92+4*$A92+1),0)+IF(Analyse!$E$104="X",INDIRECT("'DATA - økonomi'!Z"&amp;4+15*$A92+4*$A92+2),0)+IF(Analyse!$E$105="X",INDIRECT("'DATA - økonomi'!Z"&amp;4+15*$A92+4*$A92+3),0)+IF(Analyse!$E$106="X",INDIRECT("'DATA - økonomi'!Z"&amp;4+15*$A92+4*$A92+4),0)+IF(Analyse!$E$107="X",INDIRECT("'DATA - økonomi'!Z"&amp;4+15*$A92+4*$A92+5),0)+IF(Analyse!$E$108="X",INDIRECT("'DATA - økonomi'!Z"&amp;4+15*$A92+4*$A92+6),0)+IF(Analyse!$E$109="X",INDIRECT("'DATA - økonomi'!Z"&amp;4+15*$A92+4*$A92+7),0)+IF(Analyse!$E$110="X",INDIRECT("'DATA - økonomi'!Z"&amp;4+15*$A92+4*$A92+8),0)+IF(Analyse!$E$111="X",INDIRECT("'DATA - økonomi'!Z"&amp;4+15*$A92+4*$A92+9),0)+IF(Analyse!$E$112="X",INDIRECT("'DATA - økonomi'!Z"&amp;4+15*$A92+4*$A92+10),0)+IF(Analyse!$E$115="X",INDIRECT("'DATA - økonomi'!Z"&amp;4+15*$A92+4*$A92+11),0)+IF(Analyse!$E$116="X",INDIRECT("'DATA - økonomi'!Z"&amp;4+15*$A92+4*$A92+12),0)+IF(Analyse!$E$117="X",INDIRECT("'DATA - økonomi'!Z"&amp;4+15*$A92+4*$A92+13),0)+IF(Analyse!$E$129="X",INDIRECT("'DATA - økonomi'!Z"&amp;4+15*$A92+4*$A92+14),0)</f>
        <v>0</v>
      </c>
      <c r="AA92" s="36"/>
      <c r="AB92" s="41" t="s">
        <v>100</v>
      </c>
      <c r="AC92" s="42">
        <f ca="1">IF(Analyse!$E$3="X",INDIRECT("'DATA - økonomi'!AC"&amp;4+15*$A92+4*$A92+0),0)+IF(Analyse!$E$4="X",INDIRECT("'DATA - økonomi'!AC"&amp;4+15*$A92+4*$A92+1),0)+IF(Analyse!$E$104="X",INDIRECT("'DATA - økonomi'!AC"&amp;4+15*$A92+4*$A92+2),0)+IF(Analyse!$E$105="X",INDIRECT("'DATA - økonomi'!AC"&amp;4+15*$A92+4*$A92+3),0)+IF(Analyse!$E$106="X",INDIRECT("'DATA - økonomi'!AC"&amp;4+15*$A92+4*$A92+4),0)+IF(Analyse!$E$107="X",INDIRECT("'DATA - økonomi'!AC"&amp;4+15*$A92+4*$A92+5),0)+IF(Analyse!$E$108="X",INDIRECT("'DATA - økonomi'!AC"&amp;4+15*$A92+4*$A92+6),0)+IF(Analyse!$E$109="X",INDIRECT("'DATA - økonomi'!AC"&amp;4+15*$A92+4*$A92+7),0)+IF(Analyse!$E$110="X",INDIRECT("'DATA - økonomi'!AC"&amp;4+15*$A92+4*$A92+8),0)+IF(Analyse!$E$111="X",INDIRECT("'DATA - økonomi'!AC"&amp;4+15*$A92+4*$A92+9),0)+IF(Analyse!$E$112="X",INDIRECT("'DATA - økonomi'!AC"&amp;4+15*$A92+4*$A92+10),0)+IF(Analyse!$E$115="X",INDIRECT("'DATA - økonomi'!AC"&amp;4+15*$A92+4*$A92+11),0)+IF(Analyse!$E$116="X",INDIRECT("'DATA - økonomi'!AC"&amp;4+15*$A92+4*$A92+12),0)+IF(Analyse!$E$117="X",INDIRECT("'DATA - økonomi'!AC"&amp;4+15*$A92+4*$A92+13),0)+IF(Analyse!$E$129="X",INDIRECT("'DATA - økonomi'!AC"&amp;4+15*$A92+4*$A92+14),0)</f>
        <v>0</v>
      </c>
      <c r="AD92" s="42">
        <f ca="1">IF(Analyse!$E$3="X",INDIRECT("'DATA - økonomi'!AD"&amp;4+15*$A92+4*$A92+0),0)+IF(Analyse!$E$4="X",INDIRECT("'DATA - økonomi'!AD"&amp;4+15*$A92+4*$A92+1),0)+IF(Analyse!$E$104="X",INDIRECT("'DATA - økonomi'!AD"&amp;4+15*$A92+4*$A92+2),0)+IF(Analyse!$E$105="X",INDIRECT("'DATA - økonomi'!AD"&amp;4+15*$A92+4*$A92+3),0)+IF(Analyse!$E$106="X",INDIRECT("'DATA - økonomi'!AD"&amp;4+15*$A92+4*$A92+4),0)+IF(Analyse!$E$107="X",INDIRECT("'DATA - økonomi'!AD"&amp;4+15*$A92+4*$A92+5),0)+IF(Analyse!$E$108="X",INDIRECT("'DATA - økonomi'!AD"&amp;4+15*$A92+4*$A92+6),0)+IF(Analyse!$E$109="X",INDIRECT("'DATA - økonomi'!AD"&amp;4+15*$A92+4*$A92+7),0)+IF(Analyse!$E$110="X",INDIRECT("'DATA - økonomi'!AD"&amp;4+15*$A92+4*$A92+8),0)+IF(Analyse!$E$111="X",INDIRECT("'DATA - økonomi'!AD"&amp;4+15*$A92+4*$A92+9),0)+IF(Analyse!$E$112="X",INDIRECT("'DATA - økonomi'!AD"&amp;4+15*$A92+4*$A92+10),0)+IF(Analyse!$E$115="X",INDIRECT("'DATA - økonomi'!AD"&amp;4+15*$A92+4*$A92+11),0)+IF(Analyse!$E$116="X",INDIRECT("'DATA - økonomi'!AD"&amp;4+15*$A92+4*$A92+12),0)+IF(Analyse!$E$117="X",INDIRECT("'DATA - økonomi'!AD"&amp;4+15*$A92+4*$A92+13),0)+IF(Analyse!$E$129="X",INDIRECT("'DATA - økonomi'!AD"&amp;4+15*$A92+4*$A92+14),0)</f>
        <v>0</v>
      </c>
      <c r="AE92" s="42">
        <f ca="1">IF(Analyse!$E$3="X",INDIRECT("'DATA - økonomi'!AE"&amp;4+15*$A92+4*$A92+0),0)+IF(Analyse!$E$4="X",INDIRECT("'DATA - økonomi'!AE"&amp;4+15*$A92+4*$A92+1),0)+IF(Analyse!$E$104="X",INDIRECT("'DATA - økonomi'!AE"&amp;4+15*$A92+4*$A92+2),0)+IF(Analyse!$E$105="X",INDIRECT("'DATA - økonomi'!AE"&amp;4+15*$A92+4*$A92+3),0)+IF(Analyse!$E$106="X",INDIRECT("'DATA - økonomi'!AE"&amp;4+15*$A92+4*$A92+4),0)+IF(Analyse!$E$107="X",INDIRECT("'DATA - økonomi'!AE"&amp;4+15*$A92+4*$A92+5),0)+IF(Analyse!$E$108="X",INDIRECT("'DATA - økonomi'!AE"&amp;4+15*$A92+4*$A92+6),0)+IF(Analyse!$E$109="X",INDIRECT("'DATA - økonomi'!AE"&amp;4+15*$A92+4*$A92+7),0)+IF(Analyse!$E$110="X",INDIRECT("'DATA - økonomi'!AE"&amp;4+15*$A92+4*$A92+8),0)+IF(Analyse!$E$111="X",INDIRECT("'DATA - økonomi'!AE"&amp;4+15*$A92+4*$A92+9),0)+IF(Analyse!$E$112="X",INDIRECT("'DATA - økonomi'!AE"&amp;4+15*$A92+4*$A92+10),0)+IF(Analyse!$E$115="X",INDIRECT("'DATA - økonomi'!AE"&amp;4+15*$A92+4*$A92+11),0)+IF(Analyse!$E$116="X",INDIRECT("'DATA - økonomi'!AE"&amp;4+15*$A92+4*$A92+12),0)+IF(Analyse!$E$117="X",INDIRECT("'DATA - økonomi'!AE"&amp;4+15*$A92+4*$A92+13),0)+IF(Analyse!$E$129="X",INDIRECT("'DATA - økonomi'!AE"&amp;4+15*$A92+4*$A92+14),0)</f>
        <v>0</v>
      </c>
      <c r="AF92" s="42">
        <f ca="1">IF(Analyse!$E$3="X",INDIRECT("'DATA - økonomi'!AF"&amp;4+15*$A92+4*$A92+0),0)+IF(Analyse!$E$4="X",INDIRECT("'DATA - økonomi'!AF"&amp;4+15*$A92+4*$A92+1),0)+IF(Analyse!$E$104="X",INDIRECT("'DATA - økonomi'!AF"&amp;4+15*$A92+4*$A92+2),0)+IF(Analyse!$E$105="X",INDIRECT("'DATA - økonomi'!AF"&amp;4+15*$A92+4*$A92+3),0)+IF(Analyse!$E$106="X",INDIRECT("'DATA - økonomi'!AF"&amp;4+15*$A92+4*$A92+4),0)+IF(Analyse!$E$107="X",INDIRECT("'DATA - økonomi'!AF"&amp;4+15*$A92+4*$A92+5),0)+IF(Analyse!$E$108="X",INDIRECT("'DATA - økonomi'!AF"&amp;4+15*$A92+4*$A92+6),0)+IF(Analyse!$E$109="X",INDIRECT("'DATA - økonomi'!AF"&amp;4+15*$A92+4*$A92+7),0)+IF(Analyse!$E$110="X",INDIRECT("'DATA - økonomi'!AF"&amp;4+15*$A92+4*$A92+8),0)+IF(Analyse!$E$111="X",INDIRECT("'DATA - økonomi'!AF"&amp;4+15*$A92+4*$A92+9),0)+IF(Analyse!$E$112="X",INDIRECT("'DATA - økonomi'!AF"&amp;4+15*$A92+4*$A92+10),0)+IF(Analyse!$E$115="X",INDIRECT("'DATA - økonomi'!AF"&amp;4+15*$A92+4*$A92+11),0)+IF(Analyse!$E$116="X",INDIRECT("'DATA - økonomi'!AF"&amp;4+15*$A92+4*$A92+12),0)+IF(Analyse!$E$117="X",INDIRECT("'DATA - økonomi'!AF"&amp;4+15*$A92+4*$A92+13),0)+IF(Analyse!$E$129="X",INDIRECT("'DATA - økonomi'!AF"&amp;4+15*$A92+4*$A92+14),0)</f>
        <v>0</v>
      </c>
      <c r="AG92" s="42">
        <f ca="1">IF(Analyse!$E$3="X",INDIRECT("'DATA - økonomi'!AG"&amp;4+15*$A92+4*$A92+0),0)+IF(Analyse!$E$4="X",INDIRECT("'DATA - økonomi'!AG"&amp;4+15*$A92+4*$A92+1),0)+IF(Analyse!$E$104="X",INDIRECT("'DATA - økonomi'!AG"&amp;4+15*$A92+4*$A92+2),0)+IF(Analyse!$E$105="X",INDIRECT("'DATA - økonomi'!AG"&amp;4+15*$A92+4*$A92+3),0)+IF(Analyse!$E$106="X",INDIRECT("'DATA - økonomi'!AG"&amp;4+15*$A92+4*$A92+4),0)+IF(Analyse!$E$107="X",INDIRECT("'DATA - økonomi'!AG"&amp;4+15*$A92+4*$A92+5),0)+IF(Analyse!$E$108="X",INDIRECT("'DATA - økonomi'!AG"&amp;4+15*$A92+4*$A92+6),0)+IF(Analyse!$E$109="X",INDIRECT("'DATA - økonomi'!AG"&amp;4+15*$A92+4*$A92+7),0)+IF(Analyse!$E$110="X",INDIRECT("'DATA - økonomi'!AG"&amp;4+15*$A92+4*$A92+8),0)+IF(Analyse!$E$111="X",INDIRECT("'DATA - økonomi'!AG"&amp;4+15*$A92+4*$A92+9),0)+IF(Analyse!$E$112="X",INDIRECT("'DATA - økonomi'!AG"&amp;4+15*$A92+4*$A92+10),0)+IF(Analyse!$E$115="X",INDIRECT("'DATA - økonomi'!AG"&amp;4+15*$A92+4*$A92+11),0)+IF(Analyse!$E$116="X",INDIRECT("'DATA - økonomi'!AG"&amp;4+15*$A92+4*$A92+12),0)+IF(Analyse!$E$117="X",INDIRECT("'DATA - økonomi'!AG"&amp;4+15*$A92+4*$A92+13),0)+IF(Analyse!$E$129="X",INDIRECT("'DATA - økonomi'!AG"&amp;4+15*$A92+4*$A92+14),0)</f>
        <v>0</v>
      </c>
      <c r="AH92" s="42">
        <f ca="1">IF(Analyse!$E$3="X",INDIRECT("'DATA - økonomi'!AH"&amp;4+15*$A92+4*$A92+0),0)+IF(Analyse!$E$4="X",INDIRECT("'DATA - økonomi'!AH"&amp;4+15*$A92+4*$A92+1),0)+IF(Analyse!$E$104="X",INDIRECT("'DATA - økonomi'!AH"&amp;4+15*$A92+4*$A92+2),0)+IF(Analyse!$E$105="X",INDIRECT("'DATA - økonomi'!AH"&amp;4+15*$A92+4*$A92+3),0)+IF(Analyse!$E$106="X",INDIRECT("'DATA - økonomi'!AH"&amp;4+15*$A92+4*$A92+4),0)+IF(Analyse!$E$107="X",INDIRECT("'DATA - økonomi'!AH"&amp;4+15*$A92+4*$A92+5),0)+IF(Analyse!$E$108="X",INDIRECT("'DATA - økonomi'!AH"&amp;4+15*$A92+4*$A92+6),0)+IF(Analyse!$E$109="X",INDIRECT("'DATA - økonomi'!AH"&amp;4+15*$A92+4*$A92+7),0)+IF(Analyse!$E$110="X",INDIRECT("'DATA - økonomi'!AH"&amp;4+15*$A92+4*$A92+8),0)+IF(Analyse!$E$111="X",INDIRECT("'DATA - økonomi'!AH"&amp;4+15*$A92+4*$A92+9),0)+IF(Analyse!$E$112="X",INDIRECT("'DATA - økonomi'!AH"&amp;4+15*$A92+4*$A92+10),0)+IF(Analyse!$E$115="X",INDIRECT("'DATA - økonomi'!AH"&amp;4+15*$A92+4*$A92+11),0)+IF(Analyse!$E$116="X",INDIRECT("'DATA - økonomi'!AH"&amp;4+15*$A92+4*$A92+12),0)+IF(Analyse!$E$117="X",INDIRECT("'DATA - økonomi'!AH"&amp;4+15*$A92+4*$A92+13),0)+IF(Analyse!$E$129="X",INDIRECT("'DATA - økonomi'!AH"&amp;4+15*$A92+4*$A92+14),0)</f>
        <v>0</v>
      </c>
      <c r="AI92" s="42">
        <f ca="1">IF(Analyse!$E$3="X",INDIRECT("'DATA - økonomi'!AI"&amp;4+15*$A92+4*$A92+0),0)+IF(Analyse!$E$4="X",INDIRECT("'DATA - økonomi'!AI"&amp;4+15*$A92+4*$A92+1),0)+IF(Analyse!$E$104="X",INDIRECT("'DATA - økonomi'!AI"&amp;4+15*$A92+4*$A92+2),0)+IF(Analyse!$E$105="X",INDIRECT("'DATA - økonomi'!AI"&amp;4+15*$A92+4*$A92+3),0)+IF(Analyse!$E$106="X",INDIRECT("'DATA - økonomi'!AI"&amp;4+15*$A92+4*$A92+4),0)+IF(Analyse!$E$107="X",INDIRECT("'DATA - økonomi'!AI"&amp;4+15*$A92+4*$A92+5),0)+IF(Analyse!$E$108="X",INDIRECT("'DATA - økonomi'!AI"&amp;4+15*$A92+4*$A92+6),0)+IF(Analyse!$E$109="X",INDIRECT("'DATA - økonomi'!AI"&amp;4+15*$A92+4*$A92+7),0)+IF(Analyse!$E$110="X",INDIRECT("'DATA - økonomi'!AI"&amp;4+15*$A92+4*$A92+8),0)+IF(Analyse!$E$111="X",INDIRECT("'DATA - økonomi'!AI"&amp;4+15*$A92+4*$A92+9),0)+IF(Analyse!$E$112="X",INDIRECT("'DATA - økonomi'!AI"&amp;4+15*$A92+4*$A92+10),0)+IF(Analyse!$E$115="X",INDIRECT("'DATA - økonomi'!AI"&amp;4+15*$A92+4*$A92+11),0)+IF(Analyse!$E$116="X",INDIRECT("'DATA - økonomi'!AI"&amp;4+15*$A92+4*$A92+12),0)+IF(Analyse!$E$117="X",INDIRECT("'DATA - økonomi'!AI"&amp;4+15*$A92+4*$A92+13),0)+IF(Analyse!$E$129="X",INDIRECT("'DATA - økonomi'!AI"&amp;4+15*$A92+4*$A92+14),0)</f>
        <v>0</v>
      </c>
      <c r="AJ92" s="42">
        <f ca="1">IF(Analyse!$E$3="X",INDIRECT("'DATA - økonomi'!AJ"&amp;4+15*$A92+4*$A92+0),0)+IF(Analyse!$E$4="X",INDIRECT("'DATA - økonomi'!AJ"&amp;4+15*$A92+4*$A92+1),0)+IF(Analyse!$E$104="X",INDIRECT("'DATA - økonomi'!AJ"&amp;4+15*$A92+4*$A92+2),0)+IF(Analyse!$E$105="X",INDIRECT("'DATA - økonomi'!AJ"&amp;4+15*$A92+4*$A92+3),0)+IF(Analyse!$E$106="X",INDIRECT("'DATA - økonomi'!AJ"&amp;4+15*$A92+4*$A92+4),0)+IF(Analyse!$E$107="X",INDIRECT("'DATA - økonomi'!AJ"&amp;4+15*$A92+4*$A92+5),0)+IF(Analyse!$E$108="X",INDIRECT("'DATA - økonomi'!AJ"&amp;4+15*$A92+4*$A92+6),0)+IF(Analyse!$E$109="X",INDIRECT("'DATA - økonomi'!AJ"&amp;4+15*$A92+4*$A92+7),0)+IF(Analyse!$E$110="X",INDIRECT("'DATA - økonomi'!AJ"&amp;4+15*$A92+4*$A92+8),0)+IF(Analyse!$E$111="X",INDIRECT("'DATA - økonomi'!AJ"&amp;4+15*$A92+4*$A92+9),0)+IF(Analyse!$E$112="X",INDIRECT("'DATA - økonomi'!AJ"&amp;4+15*$A92+4*$A92+10),0)+IF(Analyse!$E$115="X",INDIRECT("'DATA - økonomi'!AJ"&amp;4+15*$A92+4*$A92+11),0)+IF(Analyse!$E$116="X",INDIRECT("'DATA - økonomi'!AJ"&amp;4+15*$A92+4*$A92+12),0)+IF(Analyse!$E$117="X",INDIRECT("'DATA - økonomi'!AJ"&amp;4+15*$A92+4*$A92+13),0)+IF(Analyse!$E$129="X",INDIRECT("'DATA - økonomi'!AJ"&amp;4+15*$A92+4*$A92+14),0)</f>
        <v>0</v>
      </c>
      <c r="AK92" s="42">
        <f ca="1">IF(Analyse!$E$3="X",INDIRECT("'DATA - økonomi'!AK"&amp;4+15*$A92+4*$A92+0),0)+IF(Analyse!$E$4="X",INDIRECT("'DATA - økonomi'!AK"&amp;4+15*$A92+4*$A92+1),0)+IF(Analyse!$E$104="X",INDIRECT("'DATA - økonomi'!AK"&amp;4+15*$A92+4*$A92+2),0)+IF(Analyse!$E$105="X",INDIRECT("'DATA - økonomi'!AK"&amp;4+15*$A92+4*$A92+3),0)+IF(Analyse!$E$106="X",INDIRECT("'DATA - økonomi'!AK"&amp;4+15*$A92+4*$A92+4),0)+IF(Analyse!$E$107="X",INDIRECT("'DATA - økonomi'!AK"&amp;4+15*$A92+4*$A92+5),0)+IF(Analyse!$E$108="X",INDIRECT("'DATA - økonomi'!AK"&amp;4+15*$A92+4*$A92+6),0)+IF(Analyse!$E$109="X",INDIRECT("'DATA - økonomi'!AK"&amp;4+15*$A92+4*$A92+7),0)+IF(Analyse!$E$110="X",INDIRECT("'DATA - økonomi'!AK"&amp;4+15*$A92+4*$A92+8),0)+IF(Analyse!$E$111="X",INDIRECT("'DATA - økonomi'!AK"&amp;4+15*$A92+4*$A92+9),0)+IF(Analyse!$E$112="X",INDIRECT("'DATA - økonomi'!AK"&amp;4+15*$A92+4*$A92+10),0)+IF(Analyse!$E$115="X",INDIRECT("'DATA - økonomi'!AK"&amp;4+15*$A92+4*$A92+11),0)+IF(Analyse!$E$116="X",INDIRECT("'DATA - økonomi'!AK"&amp;4+15*$A92+4*$A92+12),0)+IF(Analyse!$E$117="X",INDIRECT("'DATA - økonomi'!AK"&amp;4+15*$A92+4*$A92+13),0)+IF(Analyse!$E$129="X",INDIRECT("'DATA - økonomi'!AK"&amp;4+15*$A92+4*$A92+14),0)</f>
        <v>0</v>
      </c>
      <c r="AL92" s="42">
        <f ca="1">IF(Analyse!$E$3="X",INDIRECT("'DATA - økonomi'!AL"&amp;4+15*$A92+4*$A92+0),0)+IF(Analyse!$E$4="X",INDIRECT("'DATA - økonomi'!AL"&amp;4+15*$A92+4*$A92+1),0)+IF(Analyse!$E$104="X",INDIRECT("'DATA - økonomi'!AL"&amp;4+15*$A92+4*$A92+2),0)+IF(Analyse!$E$105="X",INDIRECT("'DATA - økonomi'!AL"&amp;4+15*$A92+4*$A92+3),0)+IF(Analyse!$E$106="X",INDIRECT("'DATA - økonomi'!AL"&amp;4+15*$A92+4*$A92+4),0)+IF(Analyse!$E$107="X",INDIRECT("'DATA - økonomi'!AL"&amp;4+15*$A92+4*$A92+5),0)+IF(Analyse!$E$108="X",INDIRECT("'DATA - økonomi'!AL"&amp;4+15*$A92+4*$A92+6),0)+IF(Analyse!$E$109="X",INDIRECT("'DATA - økonomi'!AL"&amp;4+15*$A92+4*$A92+7),0)+IF(Analyse!$E$110="X",INDIRECT("'DATA - økonomi'!AL"&amp;4+15*$A92+4*$A92+8),0)+IF(Analyse!$E$111="X",INDIRECT("'DATA - økonomi'!AL"&amp;4+15*$A92+4*$A92+9),0)+IF(Analyse!$E$112="X",INDIRECT("'DATA - økonomi'!AL"&amp;4+15*$A92+4*$A92+10),0)+IF(Analyse!$E$115="X",INDIRECT("'DATA - økonomi'!AL"&amp;4+15*$A92+4*$A92+11),0)+IF(Analyse!$E$116="X",INDIRECT("'DATA - økonomi'!AL"&amp;4+15*$A92+4*$A92+12),0)+IF(Analyse!$E$117="X",INDIRECT("'DATA - økonomi'!AL"&amp;4+15*$A92+4*$A92+13),0)+IF(Analyse!$E$129="X",INDIRECT("'DATA - økonomi'!AL"&amp;4+15*$A92+4*$A92+14),0)</f>
        <v>0</v>
      </c>
      <c r="AM92" s="36"/>
      <c r="AN92" s="41" t="s">
        <v>100</v>
      </c>
      <c r="AO92" s="42">
        <f t="shared" ca="1" si="20"/>
        <v>9011.3729999999996</v>
      </c>
      <c r="AP92" s="42">
        <f t="shared" ca="1" si="21"/>
        <v>9117.3799999999992</v>
      </c>
      <c r="AQ92" s="42">
        <f t="shared" ca="1" si="22"/>
        <v>9011.3729999999996</v>
      </c>
      <c r="AR92" s="42">
        <f t="shared" ca="1" si="23"/>
        <v>9117.3799999999992</v>
      </c>
      <c r="AS92" s="42">
        <f t="shared" ca="1" si="24"/>
        <v>9061.5840000000007</v>
      </c>
      <c r="AT92" s="42">
        <f t="shared" ca="1" si="25"/>
        <v>9174.3050000000003</v>
      </c>
      <c r="AU92" s="42">
        <f t="shared" ca="1" si="26"/>
        <v>9328.77</v>
      </c>
      <c r="AV92" s="42">
        <f t="shared" ca="1" si="27"/>
        <v>9670.32</v>
      </c>
      <c r="AW92" s="42">
        <f t="shared" ca="1" si="28"/>
        <v>9859.1679999999997</v>
      </c>
      <c r="AX92" s="42">
        <f t="shared" ca="1" si="29"/>
        <v>9796.8369999999995</v>
      </c>
      <c r="AY92" s="36"/>
    </row>
    <row r="93" spans="1:51" x14ac:dyDescent="0.25">
      <c r="A93" s="38">
        <v>89</v>
      </c>
      <c r="B93" s="41" t="s">
        <v>101</v>
      </c>
      <c r="C93" s="42">
        <f ca="1">IF(Analyse!$E$3="X",INDIRECT("'DATA - økonomi'!C"&amp;4+15*$A93+4*$A93+0),0)+IF(Analyse!$E$4="X",INDIRECT("'DATA - økonomi'!C"&amp;4+15*$A93+4*$A93+1),0)+IF(Analyse!$E$104="X",INDIRECT("'DATA - økonomi'!C"&amp;4+15*$A93+4*$A93+2),0)+IF(Analyse!$E$105="X",INDIRECT("'DATA - økonomi'!C"&amp;4+15*$A93+4*$A93+3),0)+IF(Analyse!$E$106="X",INDIRECT("'DATA - økonomi'!C"&amp;4+15*$A93+4*$A93+4),0)+IF(Analyse!$E$107="X",INDIRECT("'DATA - økonomi'!C"&amp;4+15*$A93+4*$A93+5),0)+IF(Analyse!$E$108="X",INDIRECT("'DATA - økonomi'!C"&amp;4+15*$A93+4*$A93+6),0)+IF(Analyse!$E$109="X",INDIRECT("'DATA - økonomi'!C"&amp;4+15*$A93+4*$A93+7),0)+IF(Analyse!$E$110="X",INDIRECT("'DATA - økonomi'!C"&amp;4+15*$A93+4*$A93+8),0)+IF(Analyse!$E$111="X",INDIRECT("'DATA - økonomi'!C"&amp;4+15*$A93+4*$A93+9),0)+IF(Analyse!$E$112="X",INDIRECT("'DATA - økonomi'!C"&amp;4+15*$A93+4*$A93+10),0)+IF(Analyse!$E$115="X",INDIRECT("'DATA - økonomi'!C"&amp;4+15*$A93+4*$A93+11),0)+IF(Analyse!$E$116="X",INDIRECT("'DATA - økonomi'!C"&amp;4+15*$A93+4*$A93+12),0)+IF(Analyse!$E$117="X",INDIRECT("'DATA - økonomi'!C"&amp;4+15*$A93+4*$A93+13),0)+IF(Analyse!$E$129="X",INDIRECT("'DATA - økonomi'!C"&amp;4+15*$A93+4*$A93+14),0)</f>
        <v>0</v>
      </c>
      <c r="D93" s="42">
        <f ca="1">IF(Analyse!$E$3="X",INDIRECT("'DATA - økonomi'!D"&amp;4+15*$A93+4*$A93+0),0)+IF(Analyse!$E$4="X",INDIRECT("'DATA - økonomi'!D"&amp;4+15*$A93+4*$A93+1),0)+IF(Analyse!$E$104="X",INDIRECT("'DATA - økonomi'!D"&amp;4+15*$A93+4*$A93+2),0)+IF(Analyse!$E$105="X",INDIRECT("'DATA - økonomi'!D"&amp;4+15*$A93+4*$A93+3),0)+IF(Analyse!$E$106="X",INDIRECT("'DATA - økonomi'!D"&amp;4+15*$A93+4*$A93+4),0)+IF(Analyse!$E$107="X",INDIRECT("'DATA - økonomi'!D"&amp;4+15*$A93+4*$A93+5),0)+IF(Analyse!$E$108="X",INDIRECT("'DATA - økonomi'!D"&amp;4+15*$A93+4*$A93+6),0)+IF(Analyse!$E$109="X",INDIRECT("'DATA - økonomi'!D"&amp;4+15*$A93+4*$A93+7),0)+IF(Analyse!$E$110="X",INDIRECT("'DATA - økonomi'!D"&amp;4+15*$A93+4*$A93+8),0)+IF(Analyse!$E$111="X",INDIRECT("'DATA - økonomi'!D"&amp;4+15*$A93+4*$A93+9),0)+IF(Analyse!$E$112="X",INDIRECT("'DATA - økonomi'!D"&amp;4+15*$A93+4*$A93+10),0)+IF(Analyse!$E$115="X",INDIRECT("'DATA - økonomi'!D"&amp;4+15*$A93+4*$A93+11),0)+IF(Analyse!$E$116="X",INDIRECT("'DATA - økonomi'!D"&amp;4+15*$A93+4*$A93+12),0)+IF(Analyse!$E$117="X",INDIRECT("'DATA - økonomi'!D"&amp;4+15*$A93+4*$A93+13),0)+IF(Analyse!$E$129="X",INDIRECT("'DATA - økonomi'!D"&amp;4+15*$A93+4*$A93+14),0)</f>
        <v>0</v>
      </c>
      <c r="E93" s="42">
        <f ca="1">IF(Analyse!$E$3="X",INDIRECT("'DATA - økonomi'!E"&amp;4+15*$A93+4*$A93+0),0)+IF(Analyse!$E$4="X",INDIRECT("'DATA - økonomi'!E"&amp;4+15*$A93+4*$A93+1),0)+IF(Analyse!$E$104="X",INDIRECT("'DATA - økonomi'!E"&amp;4+15*$A93+4*$A93+2),0)+IF(Analyse!$E$105="X",INDIRECT("'DATA - økonomi'!E"&amp;4+15*$A93+4*$A93+3),0)+IF(Analyse!$E$106="X",INDIRECT("'DATA - økonomi'!E"&amp;4+15*$A93+4*$A93+4),0)+IF(Analyse!$E$107="X",INDIRECT("'DATA - økonomi'!E"&amp;4+15*$A93+4*$A93+5),0)+IF(Analyse!$E$108="X",INDIRECT("'DATA - økonomi'!E"&amp;4+15*$A93+4*$A93+6),0)+IF(Analyse!$E$109="X",INDIRECT("'DATA - økonomi'!E"&amp;4+15*$A93+4*$A93+7),0)+IF(Analyse!$E$110="X",INDIRECT("'DATA - økonomi'!E"&amp;4+15*$A93+4*$A93+8),0)+IF(Analyse!$E$111="X",INDIRECT("'DATA - økonomi'!E"&amp;4+15*$A93+4*$A93+9),0)+IF(Analyse!$E$112="X",INDIRECT("'DATA - økonomi'!E"&amp;4+15*$A93+4*$A93+10),0)+IF(Analyse!$E$115="X",INDIRECT("'DATA - økonomi'!E"&amp;4+15*$A93+4*$A93+11),0)+IF(Analyse!$E$116="X",INDIRECT("'DATA - økonomi'!E"&amp;4+15*$A93+4*$A93+12),0)+IF(Analyse!$E$117="X",INDIRECT("'DATA - økonomi'!E"&amp;4+15*$A93+4*$A93+13),0)+IF(Analyse!$E$129="X",INDIRECT("'DATA - økonomi'!E"&amp;4+15*$A93+4*$A93+14),0)</f>
        <v>0</v>
      </c>
      <c r="F93" s="42">
        <f ca="1">IF(Analyse!$E$3="X",INDIRECT("'DATA - økonomi'!F"&amp;4+15*$A93+4*$A93+0),0)+IF(Analyse!$E$4="X",INDIRECT("'DATA - økonomi'!F"&amp;4+15*$A93+4*$A93+1),0)+IF(Analyse!$E$104="X",INDIRECT("'DATA - økonomi'!F"&amp;4+15*$A93+4*$A93+2),0)+IF(Analyse!$E$105="X",INDIRECT("'DATA - økonomi'!F"&amp;4+15*$A93+4*$A93+3),0)+IF(Analyse!$E$106="X",INDIRECT("'DATA - økonomi'!F"&amp;4+15*$A93+4*$A93+4),0)+IF(Analyse!$E$107="X",INDIRECT("'DATA - økonomi'!F"&amp;4+15*$A93+4*$A93+5),0)+IF(Analyse!$E$108="X",INDIRECT("'DATA - økonomi'!F"&amp;4+15*$A93+4*$A93+6),0)+IF(Analyse!$E$109="X",INDIRECT("'DATA - økonomi'!F"&amp;4+15*$A93+4*$A93+7),0)+IF(Analyse!$E$110="X",INDIRECT("'DATA - økonomi'!F"&amp;4+15*$A93+4*$A93+8),0)+IF(Analyse!$E$111="X",INDIRECT("'DATA - økonomi'!F"&amp;4+15*$A93+4*$A93+9),0)+IF(Analyse!$E$112="X",INDIRECT("'DATA - økonomi'!F"&amp;4+15*$A93+4*$A93+10),0)+IF(Analyse!$E$115="X",INDIRECT("'DATA - økonomi'!F"&amp;4+15*$A93+4*$A93+11),0)+IF(Analyse!$E$116="X",INDIRECT("'DATA - økonomi'!F"&amp;4+15*$A93+4*$A93+12),0)+IF(Analyse!$E$117="X",INDIRECT("'DATA - økonomi'!F"&amp;4+15*$A93+4*$A93+13),0)+IF(Analyse!$E$129="X",INDIRECT("'DATA - økonomi'!F"&amp;4+15*$A93+4*$A93+14),0)</f>
        <v>0</v>
      </c>
      <c r="G93" s="42">
        <f ca="1">IF(Analyse!$E$3="X",INDIRECT("'DATA - økonomi'!G"&amp;4+15*$A93+4*$A93+0),0)+IF(Analyse!$E$4="X",INDIRECT("'DATA - økonomi'!G"&amp;4+15*$A93+4*$A93+1),0)+IF(Analyse!$E$104="X",INDIRECT("'DATA - økonomi'!G"&amp;4+15*$A93+4*$A93+2),0)+IF(Analyse!$E$105="X",INDIRECT("'DATA - økonomi'!G"&amp;4+15*$A93+4*$A93+3),0)+IF(Analyse!$E$106="X",INDIRECT("'DATA - økonomi'!G"&amp;4+15*$A93+4*$A93+4),0)+IF(Analyse!$E$107="X",INDIRECT("'DATA - økonomi'!G"&amp;4+15*$A93+4*$A93+5),0)+IF(Analyse!$E$108="X",INDIRECT("'DATA - økonomi'!G"&amp;4+15*$A93+4*$A93+6),0)+IF(Analyse!$E$109="X",INDIRECT("'DATA - økonomi'!G"&amp;4+15*$A93+4*$A93+7),0)+IF(Analyse!$E$110="X",INDIRECT("'DATA - økonomi'!G"&amp;4+15*$A93+4*$A93+8),0)+IF(Analyse!$E$111="X",INDIRECT("'DATA - økonomi'!G"&amp;4+15*$A93+4*$A93+9),0)+IF(Analyse!$E$112="X",INDIRECT("'DATA - økonomi'!G"&amp;4+15*$A93+4*$A93+10),0)+IF(Analyse!$E$115="X",INDIRECT("'DATA - økonomi'!G"&amp;4+15*$A93+4*$A93+11),0)+IF(Analyse!$E$116="X",INDIRECT("'DATA - økonomi'!G"&amp;4+15*$A93+4*$A93+12),0)+IF(Analyse!$E$117="X",INDIRECT("'DATA - økonomi'!G"&amp;4+15*$A93+4*$A93+13),0)+IF(Analyse!$E$129="X",INDIRECT("'DATA - økonomi'!G"&amp;4+15*$A93+4*$A93+14),0)</f>
        <v>0</v>
      </c>
      <c r="H93" s="42">
        <f ca="1">IF(Analyse!$E$3="X",INDIRECT("'DATA - økonomi'!H"&amp;4+15*$A93+4*$A93+0),0)+IF(Analyse!$E$4="X",INDIRECT("'DATA - økonomi'!H"&amp;4+15*$A93+4*$A93+1),0)+IF(Analyse!$E$104="X",INDIRECT("'DATA - økonomi'!H"&amp;4+15*$A93+4*$A93+2),0)+IF(Analyse!$E$105="X",INDIRECT("'DATA - økonomi'!H"&amp;4+15*$A93+4*$A93+3),0)+IF(Analyse!$E$106="X",INDIRECT("'DATA - økonomi'!H"&amp;4+15*$A93+4*$A93+4),0)+IF(Analyse!$E$107="X",INDIRECT("'DATA - økonomi'!H"&amp;4+15*$A93+4*$A93+5),0)+IF(Analyse!$E$108="X",INDIRECT("'DATA - økonomi'!H"&amp;4+15*$A93+4*$A93+6),0)+IF(Analyse!$E$109="X",INDIRECT("'DATA - økonomi'!H"&amp;4+15*$A93+4*$A93+7),0)+IF(Analyse!$E$110="X",INDIRECT("'DATA - økonomi'!H"&amp;4+15*$A93+4*$A93+8),0)+IF(Analyse!$E$111="X",INDIRECT("'DATA - økonomi'!H"&amp;4+15*$A93+4*$A93+9),0)+IF(Analyse!$E$112="X",INDIRECT("'DATA - økonomi'!H"&amp;4+15*$A93+4*$A93+10),0)+IF(Analyse!$E$115="X",INDIRECT("'DATA - økonomi'!H"&amp;4+15*$A93+4*$A93+11),0)+IF(Analyse!$E$116="X",INDIRECT("'DATA - økonomi'!H"&amp;4+15*$A93+4*$A93+12),0)+IF(Analyse!$E$117="X",INDIRECT("'DATA - økonomi'!H"&amp;4+15*$A93+4*$A93+13),0)+IF(Analyse!$E$129="X",INDIRECT("'DATA - økonomi'!H"&amp;4+15*$A93+4*$A93+14),0)</f>
        <v>0</v>
      </c>
      <c r="I93" s="42">
        <f ca="1">IF(Analyse!$E$3="X",INDIRECT("'DATA - økonomi'!I"&amp;4+15*$A93+4*$A93+0),0)+IF(Analyse!$E$4="X",INDIRECT("'DATA - økonomi'!I"&amp;4+15*$A93+4*$A93+1),0)+IF(Analyse!$E$104="X",INDIRECT("'DATA - økonomi'!I"&amp;4+15*$A93+4*$A93+2),0)+IF(Analyse!$E$105="X",INDIRECT("'DATA - økonomi'!I"&amp;4+15*$A93+4*$A93+3),0)+IF(Analyse!$E$106="X",INDIRECT("'DATA - økonomi'!I"&amp;4+15*$A93+4*$A93+4),0)+IF(Analyse!$E$107="X",INDIRECT("'DATA - økonomi'!I"&amp;4+15*$A93+4*$A93+5),0)+IF(Analyse!$E$108="X",INDIRECT("'DATA - økonomi'!I"&amp;4+15*$A93+4*$A93+6),0)+IF(Analyse!$E$109="X",INDIRECT("'DATA - økonomi'!I"&amp;4+15*$A93+4*$A93+7),0)+IF(Analyse!$E$110="X",INDIRECT("'DATA - økonomi'!I"&amp;4+15*$A93+4*$A93+8),0)+IF(Analyse!$E$111="X",INDIRECT("'DATA - økonomi'!I"&amp;4+15*$A93+4*$A93+9),0)+IF(Analyse!$E$112="X",INDIRECT("'DATA - økonomi'!I"&amp;4+15*$A93+4*$A93+10),0)+IF(Analyse!$E$115="X",INDIRECT("'DATA - økonomi'!I"&amp;4+15*$A93+4*$A93+11),0)+IF(Analyse!$E$116="X",INDIRECT("'DATA - økonomi'!I"&amp;4+15*$A93+4*$A93+12),0)+IF(Analyse!$E$117="X",INDIRECT("'DATA - økonomi'!I"&amp;4+15*$A93+4*$A93+13),0)+IF(Analyse!$E$129="X",INDIRECT("'DATA - økonomi'!I"&amp;4+15*$A93+4*$A93+14),0)</f>
        <v>0</v>
      </c>
      <c r="J93" s="42">
        <f ca="1">IF(Analyse!$E$3="X",INDIRECT("'DATA - økonomi'!J"&amp;4+15*$A93+4*$A93+0),0)+IF(Analyse!$E$4="X",INDIRECT("'DATA - økonomi'!J"&amp;4+15*$A93+4*$A93+1),0)+IF(Analyse!$E$104="X",INDIRECT("'DATA - økonomi'!J"&amp;4+15*$A93+4*$A93+2),0)+IF(Analyse!$E$105="X",INDIRECT("'DATA - økonomi'!J"&amp;4+15*$A93+4*$A93+3),0)+IF(Analyse!$E$106="X",INDIRECT("'DATA - økonomi'!J"&amp;4+15*$A93+4*$A93+4),0)+IF(Analyse!$E$107="X",INDIRECT("'DATA - økonomi'!J"&amp;4+15*$A93+4*$A93+5),0)+IF(Analyse!$E$108="X",INDIRECT("'DATA - økonomi'!J"&amp;4+15*$A93+4*$A93+6),0)+IF(Analyse!$E$109="X",INDIRECT("'DATA - økonomi'!J"&amp;4+15*$A93+4*$A93+7),0)+IF(Analyse!$E$110="X",INDIRECT("'DATA - økonomi'!J"&amp;4+15*$A93+4*$A93+8),0)+IF(Analyse!$E$111="X",INDIRECT("'DATA - økonomi'!J"&amp;4+15*$A93+4*$A93+9),0)+IF(Analyse!$E$112="X",INDIRECT("'DATA - økonomi'!J"&amp;4+15*$A93+4*$A93+10),0)+IF(Analyse!$E$115="X",INDIRECT("'DATA - økonomi'!J"&amp;4+15*$A93+4*$A93+11),0)+IF(Analyse!$E$116="X",INDIRECT("'DATA - økonomi'!J"&amp;4+15*$A93+4*$A93+12),0)+IF(Analyse!$E$117="X",INDIRECT("'DATA - økonomi'!J"&amp;4+15*$A93+4*$A93+13),0)+IF(Analyse!$E$129="X",INDIRECT("'DATA - økonomi'!J"&amp;4+15*$A93+4*$A93+14),0)</f>
        <v>0</v>
      </c>
      <c r="K93" s="42">
        <f ca="1">IF(Analyse!$E$3="X",INDIRECT("'DATA - økonomi'!K"&amp;4+15*$A93+4*$A93+0),0)+IF(Analyse!$E$4="X",INDIRECT("'DATA - økonomi'!K"&amp;4+15*$A93+4*$A93+1),0)+IF(Analyse!$E$104="X",INDIRECT("'DATA - økonomi'!K"&amp;4+15*$A93+4*$A93+2),0)+IF(Analyse!$E$105="X",INDIRECT("'DATA - økonomi'!K"&amp;4+15*$A93+4*$A93+3),0)+IF(Analyse!$E$106="X",INDIRECT("'DATA - økonomi'!K"&amp;4+15*$A93+4*$A93+4),0)+IF(Analyse!$E$107="X",INDIRECT("'DATA - økonomi'!K"&amp;4+15*$A93+4*$A93+5),0)+IF(Analyse!$E$108="X",INDIRECT("'DATA - økonomi'!K"&amp;4+15*$A93+4*$A93+6),0)+IF(Analyse!$E$109="X",INDIRECT("'DATA - økonomi'!K"&amp;4+15*$A93+4*$A93+7),0)+IF(Analyse!$E$110="X",INDIRECT("'DATA - økonomi'!K"&amp;4+15*$A93+4*$A93+8),0)+IF(Analyse!$E$111="X",INDIRECT("'DATA - økonomi'!K"&amp;4+15*$A93+4*$A93+9),0)+IF(Analyse!$E$112="X",INDIRECT("'DATA - økonomi'!K"&amp;4+15*$A93+4*$A93+10),0)+IF(Analyse!$E$115="X",INDIRECT("'DATA - økonomi'!K"&amp;4+15*$A93+4*$A93+11),0)+IF(Analyse!$E$116="X",INDIRECT("'DATA - økonomi'!K"&amp;4+15*$A93+4*$A93+12),0)+IF(Analyse!$E$117="X",INDIRECT("'DATA - økonomi'!K"&amp;4+15*$A93+4*$A93+13),0)+IF(Analyse!$E$129="X",INDIRECT("'DATA - økonomi'!K"&amp;4+15*$A93+4*$A93+14),0)</f>
        <v>0</v>
      </c>
      <c r="L93" s="42">
        <f ca="1">IF(Analyse!$E$3="X",INDIRECT("'DATA - økonomi'!L"&amp;4+15*$A93+4*$A93+0),0)+IF(Analyse!$E$4="X",INDIRECT("'DATA - økonomi'!L"&amp;4+15*$A93+4*$A93+1),0)+IF(Analyse!$E$104="X",INDIRECT("'DATA - økonomi'!L"&amp;4+15*$A93+4*$A93+2),0)+IF(Analyse!$E$105="X",INDIRECT("'DATA - økonomi'!L"&amp;4+15*$A93+4*$A93+3),0)+IF(Analyse!$E$106="X",INDIRECT("'DATA - økonomi'!L"&amp;4+15*$A93+4*$A93+4),0)+IF(Analyse!$E$107="X",INDIRECT("'DATA - økonomi'!L"&amp;4+15*$A93+4*$A93+5),0)+IF(Analyse!$E$108="X",INDIRECT("'DATA - økonomi'!L"&amp;4+15*$A93+4*$A93+6),0)+IF(Analyse!$E$109="X",INDIRECT("'DATA - økonomi'!L"&amp;4+15*$A93+4*$A93+7),0)+IF(Analyse!$E$110="X",INDIRECT("'DATA - økonomi'!L"&amp;4+15*$A93+4*$A93+8),0)+IF(Analyse!$E$111="X",INDIRECT("'DATA - økonomi'!L"&amp;4+15*$A93+4*$A93+9),0)+IF(Analyse!$E$112="X",INDIRECT("'DATA - økonomi'!L"&amp;4+15*$A93+4*$A93+10),0)+IF(Analyse!$E$115="X",INDIRECT("'DATA - økonomi'!L"&amp;4+15*$A93+4*$A93+11),0)+IF(Analyse!$E$116="X",INDIRECT("'DATA - økonomi'!L"&amp;4+15*$A93+4*$A93+12),0)+IF(Analyse!$E$117="X",INDIRECT("'DATA - økonomi'!L"&amp;4+15*$A93+4*$A93+13),0)+IF(Analyse!$E$129="X",INDIRECT("'DATA - økonomi'!L"&amp;4+15*$A93+4*$A93+14),0)</f>
        <v>0</v>
      </c>
      <c r="M93" s="42">
        <f ca="1">IF(Analyse!$E$3="X",INDIRECT("'DATA - økonomi'!M"&amp;4+15*$A93+4*$A93+0),0)+IF(Analyse!$E$4="X",INDIRECT("'DATA - økonomi'!M"&amp;4+15*$A93+4*$A93+1),0)+IF(Analyse!$E$104="X",INDIRECT("'DATA - økonomi'!M"&amp;4+15*$A93+4*$A93+2),0)+IF(Analyse!$E$105="X",INDIRECT("'DATA - økonomi'!M"&amp;4+15*$A93+4*$A93+3),0)+IF(Analyse!$E$106="X",INDIRECT("'DATA - økonomi'!M"&amp;4+15*$A93+4*$A93+4),0)+IF(Analyse!$E$107="X",INDIRECT("'DATA - økonomi'!M"&amp;4+15*$A93+4*$A93+5),0)+IF(Analyse!$E$108="X",INDIRECT("'DATA - økonomi'!M"&amp;4+15*$A93+4*$A93+6),0)+IF(Analyse!$E$109="X",INDIRECT("'DATA - økonomi'!M"&amp;4+15*$A93+4*$A93+7),0)+IF(Analyse!$E$110="X",INDIRECT("'DATA - økonomi'!M"&amp;4+15*$A93+4*$A93+8),0)+IF(Analyse!$E$111="X",INDIRECT("'DATA - økonomi'!M"&amp;4+15*$A93+4*$A93+9),0)+IF(Analyse!$E$112="X",INDIRECT("'DATA - økonomi'!M"&amp;4+15*$A93+4*$A93+10),0)+IF(Analyse!$E$115="X",INDIRECT("'DATA - økonomi'!M"&amp;4+15*$A93+4*$A93+11),0)+IF(Analyse!$E$116="X",INDIRECT("'DATA - økonomi'!M"&amp;4+15*$A93+4*$A93+12),0)+IF(Analyse!$E$117="X",INDIRECT("'DATA - økonomi'!M"&amp;4+15*$A93+4*$A93+13),0)+IF(Analyse!$E$129="X",INDIRECT("'DATA - økonomi'!M"&amp;4+15*$A93+4*$A93+14),0)</f>
        <v>0</v>
      </c>
      <c r="N93" s="38"/>
      <c r="O93" s="41" t="s">
        <v>101</v>
      </c>
      <c r="P93" s="42">
        <f ca="1">IF(Analyse!$E$3="X",INDIRECT("'DATA - økonomi'!P"&amp;4+15*$A93+4*$A93+0),0)+IF(Analyse!$E$4="X",INDIRECT("'DATA - økonomi'!P"&amp;4+15*$A93+4*$A93+1),0)+IF(Analyse!$E$104="X",INDIRECT("'DATA - økonomi'!P"&amp;4+15*$A93+4*$A93+2),0)+IF(Analyse!$E$105="X",INDIRECT("'DATA - økonomi'!P"&amp;4+15*$A93+4*$A93+3),0)+IF(Analyse!$E$106="X",INDIRECT("'DATA - økonomi'!P"&amp;4+15*$A93+4*$A93+4),0)+IF(Analyse!$E$107="X",INDIRECT("'DATA - økonomi'!P"&amp;4+15*$A93+4*$A93+5),0)+IF(Analyse!$E$108="X",INDIRECT("'DATA - økonomi'!P"&amp;4+15*$A93+4*$A93+6),0)+IF(Analyse!$E$109="X",INDIRECT("'DATA - økonomi'!P"&amp;4+15*$A93+4*$A93+7),0)+IF(Analyse!$E$110="X",INDIRECT("'DATA - økonomi'!P"&amp;4+15*$A93+4*$A93+8),0)+IF(Analyse!$E$111="X",INDIRECT("'DATA - økonomi'!P"&amp;4+15*$A93+4*$A93+9),0)+IF(Analyse!$E$112="X",INDIRECT("'DATA - økonomi'!P"&amp;4+15*$A93+4*$A93+10),0)+IF(Analyse!$E$115="X",INDIRECT("'DATA - økonomi'!P"&amp;4+15*$A93+4*$A93+11),0)+IF(Analyse!$E$116="X",INDIRECT("'DATA - økonomi'!P"&amp;4+15*$A93+4*$A93+12),0)+IF(Analyse!$E$117="X",INDIRECT("'DATA - økonomi'!P"&amp;4+15*$A93+4*$A93+13),0)+IF(Analyse!$E$129="X",INDIRECT("'DATA - økonomi'!P"&amp;4+15*$A93+4*$A93+14),0)</f>
        <v>0</v>
      </c>
      <c r="Q93" s="42">
        <f ca="1">IF(Analyse!$E$3="X",INDIRECT("'DATA - økonomi'!Q"&amp;4+15*$A93+4*$A93+0),0)+IF(Analyse!$E$4="X",INDIRECT("'DATA - økonomi'!Q"&amp;4+15*$A93+4*$A93+1),0)+IF(Analyse!$E$104="X",INDIRECT("'DATA - økonomi'!Q"&amp;4+15*$A93+4*$A93+2),0)+IF(Analyse!$E$105="X",INDIRECT("'DATA - økonomi'!Q"&amp;4+15*$A93+4*$A93+3),0)+IF(Analyse!$E$106="X",INDIRECT("'DATA - økonomi'!Q"&amp;4+15*$A93+4*$A93+4),0)+IF(Analyse!$E$107="X",INDIRECT("'DATA - økonomi'!Q"&amp;4+15*$A93+4*$A93+5),0)+IF(Analyse!$E$108="X",INDIRECT("'DATA - økonomi'!Q"&amp;4+15*$A93+4*$A93+6),0)+IF(Analyse!$E$109="X",INDIRECT("'DATA - økonomi'!Q"&amp;4+15*$A93+4*$A93+7),0)+IF(Analyse!$E$110="X",INDIRECT("'DATA - økonomi'!Q"&amp;4+15*$A93+4*$A93+8),0)+IF(Analyse!$E$111="X",INDIRECT("'DATA - økonomi'!Q"&amp;4+15*$A93+4*$A93+9),0)+IF(Analyse!$E$112="X",INDIRECT("'DATA - økonomi'!Q"&amp;4+15*$A93+4*$A93+10),0)+IF(Analyse!$E$115="X",INDIRECT("'DATA - økonomi'!Q"&amp;4+15*$A93+4*$A93+11),0)+IF(Analyse!$E$116="X",INDIRECT("'DATA - økonomi'!Q"&amp;4+15*$A93+4*$A93+12),0)+IF(Analyse!$E$117="X",INDIRECT("'DATA - økonomi'!Q"&amp;4+15*$A93+4*$A93+13),0)+IF(Analyse!$E$129="X",INDIRECT("'DATA - økonomi'!Q"&amp;4+15*$A93+4*$A93+14),0)</f>
        <v>0</v>
      </c>
      <c r="R93" s="42">
        <f ca="1">IF(Analyse!$E$3="X",INDIRECT("'DATA - økonomi'!R"&amp;4+15*$A93+4*$A93+0),0)+IF(Analyse!$E$4="X",INDIRECT("'DATA - økonomi'!R"&amp;4+15*$A93+4*$A93+1),0)+IF(Analyse!$E$104="X",INDIRECT("'DATA - økonomi'!R"&amp;4+15*$A93+4*$A93+2),0)+IF(Analyse!$E$105="X",INDIRECT("'DATA - økonomi'!R"&amp;4+15*$A93+4*$A93+3),0)+IF(Analyse!$E$106="X",INDIRECT("'DATA - økonomi'!R"&amp;4+15*$A93+4*$A93+4),0)+IF(Analyse!$E$107="X",INDIRECT("'DATA - økonomi'!R"&amp;4+15*$A93+4*$A93+5),0)+IF(Analyse!$E$108="X",INDIRECT("'DATA - økonomi'!R"&amp;4+15*$A93+4*$A93+6),0)+IF(Analyse!$E$109="X",INDIRECT("'DATA - økonomi'!R"&amp;4+15*$A93+4*$A93+7),0)+IF(Analyse!$E$110="X",INDIRECT("'DATA - økonomi'!R"&amp;4+15*$A93+4*$A93+8),0)+IF(Analyse!$E$111="X",INDIRECT("'DATA - økonomi'!R"&amp;4+15*$A93+4*$A93+9),0)+IF(Analyse!$E$112="X",INDIRECT("'DATA - økonomi'!R"&amp;4+15*$A93+4*$A93+10),0)+IF(Analyse!$E$115="X",INDIRECT("'DATA - økonomi'!R"&amp;4+15*$A93+4*$A93+11),0)+IF(Analyse!$E$116="X",INDIRECT("'DATA - økonomi'!R"&amp;4+15*$A93+4*$A93+12),0)+IF(Analyse!$E$117="X",INDIRECT("'DATA - økonomi'!R"&amp;4+15*$A93+4*$A93+13),0)+IF(Analyse!$E$129="X",INDIRECT("'DATA - økonomi'!R"&amp;4+15*$A93+4*$A93+14),0)</f>
        <v>0</v>
      </c>
      <c r="S93" s="42">
        <f ca="1">IF(Analyse!$E$3="X",INDIRECT("'DATA - økonomi'!S"&amp;4+15*$A93+4*$A93+0),0)+IF(Analyse!$E$4="X",INDIRECT("'DATA - økonomi'!S"&amp;4+15*$A93+4*$A93+1),0)+IF(Analyse!$E$104="X",INDIRECT("'DATA - økonomi'!S"&amp;4+15*$A93+4*$A93+2),0)+IF(Analyse!$E$105="X",INDIRECT("'DATA - økonomi'!S"&amp;4+15*$A93+4*$A93+3),0)+IF(Analyse!$E$106="X",INDIRECT("'DATA - økonomi'!S"&amp;4+15*$A93+4*$A93+4),0)+IF(Analyse!$E$107="X",INDIRECT("'DATA - økonomi'!S"&amp;4+15*$A93+4*$A93+5),0)+IF(Analyse!$E$108="X",INDIRECT("'DATA - økonomi'!S"&amp;4+15*$A93+4*$A93+6),0)+IF(Analyse!$E$109="X",INDIRECT("'DATA - økonomi'!S"&amp;4+15*$A93+4*$A93+7),0)+IF(Analyse!$E$110="X",INDIRECT("'DATA - økonomi'!S"&amp;4+15*$A93+4*$A93+8),0)+IF(Analyse!$E$111="X",INDIRECT("'DATA - økonomi'!S"&amp;4+15*$A93+4*$A93+9),0)+IF(Analyse!$E$112="X",INDIRECT("'DATA - økonomi'!S"&amp;4+15*$A93+4*$A93+10),0)+IF(Analyse!$E$115="X",INDIRECT("'DATA - økonomi'!S"&amp;4+15*$A93+4*$A93+11),0)+IF(Analyse!$E$116="X",INDIRECT("'DATA - økonomi'!S"&amp;4+15*$A93+4*$A93+12),0)+IF(Analyse!$E$117="X",INDIRECT("'DATA - økonomi'!S"&amp;4+15*$A93+4*$A93+13),0)+IF(Analyse!$E$129="X",INDIRECT("'DATA - økonomi'!S"&amp;4+15*$A93+4*$A93+14),0)</f>
        <v>0</v>
      </c>
      <c r="T93" s="42">
        <f ca="1">IF(Analyse!$E$3="X",INDIRECT("'DATA - økonomi'!T"&amp;4+15*$A93+4*$A93+0),0)+IF(Analyse!$E$4="X",INDIRECT("'DATA - økonomi'!T"&amp;4+15*$A93+4*$A93+1),0)+IF(Analyse!$E$104="X",INDIRECT("'DATA - økonomi'!T"&amp;4+15*$A93+4*$A93+2),0)+IF(Analyse!$E$105="X",INDIRECT("'DATA - økonomi'!T"&amp;4+15*$A93+4*$A93+3),0)+IF(Analyse!$E$106="X",INDIRECT("'DATA - økonomi'!T"&amp;4+15*$A93+4*$A93+4),0)+IF(Analyse!$E$107="X",INDIRECT("'DATA - økonomi'!T"&amp;4+15*$A93+4*$A93+5),0)+IF(Analyse!$E$108="X",INDIRECT("'DATA - økonomi'!T"&amp;4+15*$A93+4*$A93+6),0)+IF(Analyse!$E$109="X",INDIRECT("'DATA - økonomi'!T"&amp;4+15*$A93+4*$A93+7),0)+IF(Analyse!$E$110="X",INDIRECT("'DATA - økonomi'!T"&amp;4+15*$A93+4*$A93+8),0)+IF(Analyse!$E$111="X",INDIRECT("'DATA - økonomi'!T"&amp;4+15*$A93+4*$A93+9),0)+IF(Analyse!$E$112="X",INDIRECT("'DATA - økonomi'!T"&amp;4+15*$A93+4*$A93+10),0)+IF(Analyse!$E$115="X",INDIRECT("'DATA - økonomi'!T"&amp;4+15*$A93+4*$A93+11),0)+IF(Analyse!$E$116="X",INDIRECT("'DATA - økonomi'!T"&amp;4+15*$A93+4*$A93+12),0)+IF(Analyse!$E$117="X",INDIRECT("'DATA - økonomi'!T"&amp;4+15*$A93+4*$A93+13),0)+IF(Analyse!$E$129="X",INDIRECT("'DATA - økonomi'!T"&amp;4+15*$A93+4*$A93+14),0)</f>
        <v>0</v>
      </c>
      <c r="U93" s="42">
        <f ca="1">IF(Analyse!$E$3="X",INDIRECT("'DATA - økonomi'!U"&amp;4+15*$A93+4*$A93+0),0)+IF(Analyse!$E$4="X",INDIRECT("'DATA - økonomi'!U"&amp;4+15*$A93+4*$A93+1),0)+IF(Analyse!$E$104="X",INDIRECT("'DATA - økonomi'!U"&amp;4+15*$A93+4*$A93+2),0)+IF(Analyse!$E$105="X",INDIRECT("'DATA - økonomi'!U"&amp;4+15*$A93+4*$A93+3),0)+IF(Analyse!$E$106="X",INDIRECT("'DATA - økonomi'!U"&amp;4+15*$A93+4*$A93+4),0)+IF(Analyse!$E$107="X",INDIRECT("'DATA - økonomi'!U"&amp;4+15*$A93+4*$A93+5),0)+IF(Analyse!$E$108="X",INDIRECT("'DATA - økonomi'!U"&amp;4+15*$A93+4*$A93+6),0)+IF(Analyse!$E$109="X",INDIRECT("'DATA - økonomi'!U"&amp;4+15*$A93+4*$A93+7),0)+IF(Analyse!$E$110="X",INDIRECT("'DATA - økonomi'!U"&amp;4+15*$A93+4*$A93+8),0)+IF(Analyse!$E$111="X",INDIRECT("'DATA - økonomi'!U"&amp;4+15*$A93+4*$A93+9),0)+IF(Analyse!$E$112="X",INDIRECT("'DATA - økonomi'!U"&amp;4+15*$A93+4*$A93+10),0)+IF(Analyse!$E$115="X",INDIRECT("'DATA - økonomi'!U"&amp;4+15*$A93+4*$A93+11),0)+IF(Analyse!$E$116="X",INDIRECT("'DATA - økonomi'!U"&amp;4+15*$A93+4*$A93+12),0)+IF(Analyse!$E$117="X",INDIRECT("'DATA - økonomi'!U"&amp;4+15*$A93+4*$A93+13),0)+IF(Analyse!$E$129="X",INDIRECT("'DATA - økonomi'!U"&amp;4+15*$A93+4*$A93+14),0)</f>
        <v>0</v>
      </c>
      <c r="V93" s="42">
        <f ca="1">IF(Analyse!$E$3="X",INDIRECT("'DATA - økonomi'!V"&amp;4+15*$A93+4*$A93+0),0)+IF(Analyse!$E$4="X",INDIRECT("'DATA - økonomi'!V"&amp;4+15*$A93+4*$A93+1),0)+IF(Analyse!$E$104="X",INDIRECT("'DATA - økonomi'!V"&amp;4+15*$A93+4*$A93+2),0)+IF(Analyse!$E$105="X",INDIRECT("'DATA - økonomi'!V"&amp;4+15*$A93+4*$A93+3),0)+IF(Analyse!$E$106="X",INDIRECT("'DATA - økonomi'!V"&amp;4+15*$A93+4*$A93+4),0)+IF(Analyse!$E$107="X",INDIRECT("'DATA - økonomi'!V"&amp;4+15*$A93+4*$A93+5),0)+IF(Analyse!$E$108="X",INDIRECT("'DATA - økonomi'!V"&amp;4+15*$A93+4*$A93+6),0)+IF(Analyse!$E$109="X",INDIRECT("'DATA - økonomi'!V"&amp;4+15*$A93+4*$A93+7),0)+IF(Analyse!$E$110="X",INDIRECT("'DATA - økonomi'!V"&amp;4+15*$A93+4*$A93+8),0)+IF(Analyse!$E$111="X",INDIRECT("'DATA - økonomi'!V"&amp;4+15*$A93+4*$A93+9),0)+IF(Analyse!$E$112="X",INDIRECT("'DATA - økonomi'!V"&amp;4+15*$A93+4*$A93+10),0)+IF(Analyse!$E$115="X",INDIRECT("'DATA - økonomi'!V"&amp;4+15*$A93+4*$A93+11),0)+IF(Analyse!$E$116="X",INDIRECT("'DATA - økonomi'!V"&amp;4+15*$A93+4*$A93+12),0)+IF(Analyse!$E$117="X",INDIRECT("'DATA - økonomi'!V"&amp;4+15*$A93+4*$A93+13),0)+IF(Analyse!$E$129="X",INDIRECT("'DATA - økonomi'!V"&amp;4+15*$A93+4*$A93+14),0)</f>
        <v>0</v>
      </c>
      <c r="W93" s="42">
        <f ca="1">IF(Analyse!$E$3="X",INDIRECT("'DATA - økonomi'!W"&amp;4+15*$A93+4*$A93+0),0)+IF(Analyse!$E$4="X",INDIRECT("'DATA - økonomi'!W"&amp;4+15*$A93+4*$A93+1),0)+IF(Analyse!$E$104="X",INDIRECT("'DATA - økonomi'!W"&amp;4+15*$A93+4*$A93+2),0)+IF(Analyse!$E$105="X",INDIRECT("'DATA - økonomi'!W"&amp;4+15*$A93+4*$A93+3),0)+IF(Analyse!$E$106="X",INDIRECT("'DATA - økonomi'!W"&amp;4+15*$A93+4*$A93+4),0)+IF(Analyse!$E$107="X",INDIRECT("'DATA - økonomi'!W"&amp;4+15*$A93+4*$A93+5),0)+IF(Analyse!$E$108="X",INDIRECT("'DATA - økonomi'!W"&amp;4+15*$A93+4*$A93+6),0)+IF(Analyse!$E$109="X",INDIRECT("'DATA - økonomi'!W"&amp;4+15*$A93+4*$A93+7),0)+IF(Analyse!$E$110="X",INDIRECT("'DATA - økonomi'!W"&amp;4+15*$A93+4*$A93+8),0)+IF(Analyse!$E$111="X",INDIRECT("'DATA - økonomi'!W"&amp;4+15*$A93+4*$A93+9),0)+IF(Analyse!$E$112="X",INDIRECT("'DATA - økonomi'!W"&amp;4+15*$A93+4*$A93+10),0)+IF(Analyse!$E$115="X",INDIRECT("'DATA - økonomi'!W"&amp;4+15*$A93+4*$A93+11),0)+IF(Analyse!$E$116="X",INDIRECT("'DATA - økonomi'!W"&amp;4+15*$A93+4*$A93+12),0)+IF(Analyse!$E$117="X",INDIRECT("'DATA - økonomi'!W"&amp;4+15*$A93+4*$A93+13),0)+IF(Analyse!$E$129="X",INDIRECT("'DATA - økonomi'!W"&amp;4+15*$A93+4*$A93+14),0)</f>
        <v>0</v>
      </c>
      <c r="X93" s="42">
        <f ca="1">IF(Analyse!$E$3="X",INDIRECT("'DATA - økonomi'!X"&amp;4+15*$A93+4*$A93+0),0)+IF(Analyse!$E$4="X",INDIRECT("'DATA - økonomi'!X"&amp;4+15*$A93+4*$A93+1),0)+IF(Analyse!$E$104="X",INDIRECT("'DATA - økonomi'!X"&amp;4+15*$A93+4*$A93+2),0)+IF(Analyse!$E$105="X",INDIRECT("'DATA - økonomi'!X"&amp;4+15*$A93+4*$A93+3),0)+IF(Analyse!$E$106="X",INDIRECT("'DATA - økonomi'!X"&amp;4+15*$A93+4*$A93+4),0)+IF(Analyse!$E$107="X",INDIRECT("'DATA - økonomi'!X"&amp;4+15*$A93+4*$A93+5),0)+IF(Analyse!$E$108="X",INDIRECT("'DATA - økonomi'!X"&amp;4+15*$A93+4*$A93+6),0)+IF(Analyse!$E$109="X",INDIRECT("'DATA - økonomi'!X"&amp;4+15*$A93+4*$A93+7),0)+IF(Analyse!$E$110="X",INDIRECT("'DATA - økonomi'!X"&amp;4+15*$A93+4*$A93+8),0)+IF(Analyse!$E$111="X",INDIRECT("'DATA - økonomi'!X"&amp;4+15*$A93+4*$A93+9),0)+IF(Analyse!$E$112="X",INDIRECT("'DATA - økonomi'!X"&amp;4+15*$A93+4*$A93+10),0)+IF(Analyse!$E$115="X",INDIRECT("'DATA - økonomi'!X"&amp;4+15*$A93+4*$A93+11),0)+IF(Analyse!$E$116="X",INDIRECT("'DATA - økonomi'!X"&amp;4+15*$A93+4*$A93+12),0)+IF(Analyse!$E$117="X",INDIRECT("'DATA - økonomi'!X"&amp;4+15*$A93+4*$A93+13),0)+IF(Analyse!$E$129="X",INDIRECT("'DATA - økonomi'!X"&amp;4+15*$A93+4*$A93+14),0)</f>
        <v>0</v>
      </c>
      <c r="Y93" s="42">
        <f ca="1">IF(Analyse!$E$3="X",INDIRECT("'DATA - økonomi'!Y"&amp;4+15*$A93+4*$A93+0),0)+IF(Analyse!$E$4="X",INDIRECT("'DATA - økonomi'!Y"&amp;4+15*$A93+4*$A93+1),0)+IF(Analyse!$E$104="X",INDIRECT("'DATA - økonomi'!Y"&amp;4+15*$A93+4*$A93+2),0)+IF(Analyse!$E$105="X",INDIRECT("'DATA - økonomi'!Y"&amp;4+15*$A93+4*$A93+3),0)+IF(Analyse!$E$106="X",INDIRECT("'DATA - økonomi'!Y"&amp;4+15*$A93+4*$A93+4),0)+IF(Analyse!$E$107="X",INDIRECT("'DATA - økonomi'!Y"&amp;4+15*$A93+4*$A93+5),0)+IF(Analyse!$E$108="X",INDIRECT("'DATA - økonomi'!Y"&amp;4+15*$A93+4*$A93+6),0)+IF(Analyse!$E$109="X",INDIRECT("'DATA - økonomi'!Y"&amp;4+15*$A93+4*$A93+7),0)+IF(Analyse!$E$110="X",INDIRECT("'DATA - økonomi'!Y"&amp;4+15*$A93+4*$A93+8),0)+IF(Analyse!$E$111="X",INDIRECT("'DATA - økonomi'!Y"&amp;4+15*$A93+4*$A93+9),0)+IF(Analyse!$E$112="X",INDIRECT("'DATA - økonomi'!Y"&amp;4+15*$A93+4*$A93+10),0)+IF(Analyse!$E$115="X",INDIRECT("'DATA - økonomi'!Y"&amp;4+15*$A93+4*$A93+11),0)+IF(Analyse!$E$116="X",INDIRECT("'DATA - økonomi'!Y"&amp;4+15*$A93+4*$A93+12),0)+IF(Analyse!$E$117="X",INDIRECT("'DATA - økonomi'!Y"&amp;4+15*$A93+4*$A93+13),0)+IF(Analyse!$E$129="X",INDIRECT("'DATA - økonomi'!Y"&amp;4+15*$A93+4*$A93+14),0)</f>
        <v>0</v>
      </c>
      <c r="Z93" s="42">
        <f ca="1">IF(Analyse!$E$3="X",INDIRECT("'DATA - økonomi'!Z"&amp;4+15*$A93+4*$A93+0),0)+IF(Analyse!$E$4="X",INDIRECT("'DATA - økonomi'!Z"&amp;4+15*$A93+4*$A93+1),0)+IF(Analyse!$E$104="X",INDIRECT("'DATA - økonomi'!Z"&amp;4+15*$A93+4*$A93+2),0)+IF(Analyse!$E$105="X",INDIRECT("'DATA - økonomi'!Z"&amp;4+15*$A93+4*$A93+3),0)+IF(Analyse!$E$106="X",INDIRECT("'DATA - økonomi'!Z"&amp;4+15*$A93+4*$A93+4),0)+IF(Analyse!$E$107="X",INDIRECT("'DATA - økonomi'!Z"&amp;4+15*$A93+4*$A93+5),0)+IF(Analyse!$E$108="X",INDIRECT("'DATA - økonomi'!Z"&amp;4+15*$A93+4*$A93+6),0)+IF(Analyse!$E$109="X",INDIRECT("'DATA - økonomi'!Z"&amp;4+15*$A93+4*$A93+7),0)+IF(Analyse!$E$110="X",INDIRECT("'DATA - økonomi'!Z"&amp;4+15*$A93+4*$A93+8),0)+IF(Analyse!$E$111="X",INDIRECT("'DATA - økonomi'!Z"&amp;4+15*$A93+4*$A93+9),0)+IF(Analyse!$E$112="X",INDIRECT("'DATA - økonomi'!Z"&amp;4+15*$A93+4*$A93+10),0)+IF(Analyse!$E$115="X",INDIRECT("'DATA - økonomi'!Z"&amp;4+15*$A93+4*$A93+11),0)+IF(Analyse!$E$116="X",INDIRECT("'DATA - økonomi'!Z"&amp;4+15*$A93+4*$A93+12),0)+IF(Analyse!$E$117="X",INDIRECT("'DATA - økonomi'!Z"&amp;4+15*$A93+4*$A93+13),0)+IF(Analyse!$E$129="X",INDIRECT("'DATA - økonomi'!Z"&amp;4+15*$A93+4*$A93+14),0)</f>
        <v>0</v>
      </c>
      <c r="AA93" s="36"/>
      <c r="AB93" s="41" t="s">
        <v>101</v>
      </c>
      <c r="AC93" s="42">
        <f ca="1">IF(Analyse!$E$3="X",INDIRECT("'DATA - økonomi'!AC"&amp;4+15*$A93+4*$A93+0),0)+IF(Analyse!$E$4="X",INDIRECT("'DATA - økonomi'!AC"&amp;4+15*$A93+4*$A93+1),0)+IF(Analyse!$E$104="X",INDIRECT("'DATA - økonomi'!AC"&amp;4+15*$A93+4*$A93+2),0)+IF(Analyse!$E$105="X",INDIRECT("'DATA - økonomi'!AC"&amp;4+15*$A93+4*$A93+3),0)+IF(Analyse!$E$106="X",INDIRECT("'DATA - økonomi'!AC"&amp;4+15*$A93+4*$A93+4),0)+IF(Analyse!$E$107="X",INDIRECT("'DATA - økonomi'!AC"&amp;4+15*$A93+4*$A93+5),0)+IF(Analyse!$E$108="X",INDIRECT("'DATA - økonomi'!AC"&amp;4+15*$A93+4*$A93+6),0)+IF(Analyse!$E$109="X",INDIRECT("'DATA - økonomi'!AC"&amp;4+15*$A93+4*$A93+7),0)+IF(Analyse!$E$110="X",INDIRECT("'DATA - økonomi'!AC"&amp;4+15*$A93+4*$A93+8),0)+IF(Analyse!$E$111="X",INDIRECT("'DATA - økonomi'!AC"&amp;4+15*$A93+4*$A93+9),0)+IF(Analyse!$E$112="X",INDIRECT("'DATA - økonomi'!AC"&amp;4+15*$A93+4*$A93+10),0)+IF(Analyse!$E$115="X",INDIRECT("'DATA - økonomi'!AC"&amp;4+15*$A93+4*$A93+11),0)+IF(Analyse!$E$116="X",INDIRECT("'DATA - økonomi'!AC"&amp;4+15*$A93+4*$A93+12),0)+IF(Analyse!$E$117="X",INDIRECT("'DATA - økonomi'!AC"&amp;4+15*$A93+4*$A93+13),0)+IF(Analyse!$E$129="X",INDIRECT("'DATA - økonomi'!AC"&amp;4+15*$A93+4*$A93+14),0)</f>
        <v>0</v>
      </c>
      <c r="AD93" s="42">
        <f ca="1">IF(Analyse!$E$3="X",INDIRECT("'DATA - økonomi'!AD"&amp;4+15*$A93+4*$A93+0),0)+IF(Analyse!$E$4="X",INDIRECT("'DATA - økonomi'!AD"&amp;4+15*$A93+4*$A93+1),0)+IF(Analyse!$E$104="X",INDIRECT("'DATA - økonomi'!AD"&amp;4+15*$A93+4*$A93+2),0)+IF(Analyse!$E$105="X",INDIRECT("'DATA - økonomi'!AD"&amp;4+15*$A93+4*$A93+3),0)+IF(Analyse!$E$106="X",INDIRECT("'DATA - økonomi'!AD"&amp;4+15*$A93+4*$A93+4),0)+IF(Analyse!$E$107="X",INDIRECT("'DATA - økonomi'!AD"&amp;4+15*$A93+4*$A93+5),0)+IF(Analyse!$E$108="X",INDIRECT("'DATA - økonomi'!AD"&amp;4+15*$A93+4*$A93+6),0)+IF(Analyse!$E$109="X",INDIRECT("'DATA - økonomi'!AD"&amp;4+15*$A93+4*$A93+7),0)+IF(Analyse!$E$110="X",INDIRECT("'DATA - økonomi'!AD"&amp;4+15*$A93+4*$A93+8),0)+IF(Analyse!$E$111="X",INDIRECT("'DATA - økonomi'!AD"&amp;4+15*$A93+4*$A93+9),0)+IF(Analyse!$E$112="X",INDIRECT("'DATA - økonomi'!AD"&amp;4+15*$A93+4*$A93+10),0)+IF(Analyse!$E$115="X",INDIRECT("'DATA - økonomi'!AD"&amp;4+15*$A93+4*$A93+11),0)+IF(Analyse!$E$116="X",INDIRECT("'DATA - økonomi'!AD"&amp;4+15*$A93+4*$A93+12),0)+IF(Analyse!$E$117="X",INDIRECT("'DATA - økonomi'!AD"&amp;4+15*$A93+4*$A93+13),0)+IF(Analyse!$E$129="X",INDIRECT("'DATA - økonomi'!AD"&amp;4+15*$A93+4*$A93+14),0)</f>
        <v>0</v>
      </c>
      <c r="AE93" s="42">
        <f ca="1">IF(Analyse!$E$3="X",INDIRECT("'DATA - økonomi'!AE"&amp;4+15*$A93+4*$A93+0),0)+IF(Analyse!$E$4="X",INDIRECT("'DATA - økonomi'!AE"&amp;4+15*$A93+4*$A93+1),0)+IF(Analyse!$E$104="X",INDIRECT("'DATA - økonomi'!AE"&amp;4+15*$A93+4*$A93+2),0)+IF(Analyse!$E$105="X",INDIRECT("'DATA - økonomi'!AE"&amp;4+15*$A93+4*$A93+3),0)+IF(Analyse!$E$106="X",INDIRECT("'DATA - økonomi'!AE"&amp;4+15*$A93+4*$A93+4),0)+IF(Analyse!$E$107="X",INDIRECT("'DATA - økonomi'!AE"&amp;4+15*$A93+4*$A93+5),0)+IF(Analyse!$E$108="X",INDIRECT("'DATA - økonomi'!AE"&amp;4+15*$A93+4*$A93+6),0)+IF(Analyse!$E$109="X",INDIRECT("'DATA - økonomi'!AE"&amp;4+15*$A93+4*$A93+7),0)+IF(Analyse!$E$110="X",INDIRECT("'DATA - økonomi'!AE"&amp;4+15*$A93+4*$A93+8),0)+IF(Analyse!$E$111="X",INDIRECT("'DATA - økonomi'!AE"&amp;4+15*$A93+4*$A93+9),0)+IF(Analyse!$E$112="X",INDIRECT("'DATA - økonomi'!AE"&amp;4+15*$A93+4*$A93+10),0)+IF(Analyse!$E$115="X",INDIRECT("'DATA - økonomi'!AE"&amp;4+15*$A93+4*$A93+11),0)+IF(Analyse!$E$116="X",INDIRECT("'DATA - økonomi'!AE"&amp;4+15*$A93+4*$A93+12),0)+IF(Analyse!$E$117="X",INDIRECT("'DATA - økonomi'!AE"&amp;4+15*$A93+4*$A93+13),0)+IF(Analyse!$E$129="X",INDIRECT("'DATA - økonomi'!AE"&amp;4+15*$A93+4*$A93+14),0)</f>
        <v>0</v>
      </c>
      <c r="AF93" s="42">
        <f ca="1">IF(Analyse!$E$3="X",INDIRECT("'DATA - økonomi'!AF"&amp;4+15*$A93+4*$A93+0),0)+IF(Analyse!$E$4="X",INDIRECT("'DATA - økonomi'!AF"&amp;4+15*$A93+4*$A93+1),0)+IF(Analyse!$E$104="X",INDIRECT("'DATA - økonomi'!AF"&amp;4+15*$A93+4*$A93+2),0)+IF(Analyse!$E$105="X",INDIRECT("'DATA - økonomi'!AF"&amp;4+15*$A93+4*$A93+3),0)+IF(Analyse!$E$106="X",INDIRECT("'DATA - økonomi'!AF"&amp;4+15*$A93+4*$A93+4),0)+IF(Analyse!$E$107="X",INDIRECT("'DATA - økonomi'!AF"&amp;4+15*$A93+4*$A93+5),0)+IF(Analyse!$E$108="X",INDIRECT("'DATA - økonomi'!AF"&amp;4+15*$A93+4*$A93+6),0)+IF(Analyse!$E$109="X",INDIRECT("'DATA - økonomi'!AF"&amp;4+15*$A93+4*$A93+7),0)+IF(Analyse!$E$110="X",INDIRECT("'DATA - økonomi'!AF"&amp;4+15*$A93+4*$A93+8),0)+IF(Analyse!$E$111="X",INDIRECT("'DATA - økonomi'!AF"&amp;4+15*$A93+4*$A93+9),0)+IF(Analyse!$E$112="X",INDIRECT("'DATA - økonomi'!AF"&amp;4+15*$A93+4*$A93+10),0)+IF(Analyse!$E$115="X",INDIRECT("'DATA - økonomi'!AF"&amp;4+15*$A93+4*$A93+11),0)+IF(Analyse!$E$116="X",INDIRECT("'DATA - økonomi'!AF"&amp;4+15*$A93+4*$A93+12),0)+IF(Analyse!$E$117="X",INDIRECT("'DATA - økonomi'!AF"&amp;4+15*$A93+4*$A93+13),0)+IF(Analyse!$E$129="X",INDIRECT("'DATA - økonomi'!AF"&amp;4+15*$A93+4*$A93+14),0)</f>
        <v>0</v>
      </c>
      <c r="AG93" s="42">
        <f ca="1">IF(Analyse!$E$3="X",INDIRECT("'DATA - økonomi'!AG"&amp;4+15*$A93+4*$A93+0),0)+IF(Analyse!$E$4="X",INDIRECT("'DATA - økonomi'!AG"&amp;4+15*$A93+4*$A93+1),0)+IF(Analyse!$E$104="X",INDIRECT("'DATA - økonomi'!AG"&amp;4+15*$A93+4*$A93+2),0)+IF(Analyse!$E$105="X",INDIRECT("'DATA - økonomi'!AG"&amp;4+15*$A93+4*$A93+3),0)+IF(Analyse!$E$106="X",INDIRECT("'DATA - økonomi'!AG"&amp;4+15*$A93+4*$A93+4),0)+IF(Analyse!$E$107="X",INDIRECT("'DATA - økonomi'!AG"&amp;4+15*$A93+4*$A93+5),0)+IF(Analyse!$E$108="X",INDIRECT("'DATA - økonomi'!AG"&amp;4+15*$A93+4*$A93+6),0)+IF(Analyse!$E$109="X",INDIRECT("'DATA - økonomi'!AG"&amp;4+15*$A93+4*$A93+7),0)+IF(Analyse!$E$110="X",INDIRECT("'DATA - økonomi'!AG"&amp;4+15*$A93+4*$A93+8),0)+IF(Analyse!$E$111="X",INDIRECT("'DATA - økonomi'!AG"&amp;4+15*$A93+4*$A93+9),0)+IF(Analyse!$E$112="X",INDIRECT("'DATA - økonomi'!AG"&amp;4+15*$A93+4*$A93+10),0)+IF(Analyse!$E$115="X",INDIRECT("'DATA - økonomi'!AG"&amp;4+15*$A93+4*$A93+11),0)+IF(Analyse!$E$116="X",INDIRECT("'DATA - økonomi'!AG"&amp;4+15*$A93+4*$A93+12),0)+IF(Analyse!$E$117="X",INDIRECT("'DATA - økonomi'!AG"&amp;4+15*$A93+4*$A93+13),0)+IF(Analyse!$E$129="X",INDIRECT("'DATA - økonomi'!AG"&amp;4+15*$A93+4*$A93+14),0)</f>
        <v>0</v>
      </c>
      <c r="AH93" s="42">
        <f ca="1">IF(Analyse!$E$3="X",INDIRECT("'DATA - økonomi'!AH"&amp;4+15*$A93+4*$A93+0),0)+IF(Analyse!$E$4="X",INDIRECT("'DATA - økonomi'!AH"&amp;4+15*$A93+4*$A93+1),0)+IF(Analyse!$E$104="X",INDIRECT("'DATA - økonomi'!AH"&amp;4+15*$A93+4*$A93+2),0)+IF(Analyse!$E$105="X",INDIRECT("'DATA - økonomi'!AH"&amp;4+15*$A93+4*$A93+3),0)+IF(Analyse!$E$106="X",INDIRECT("'DATA - økonomi'!AH"&amp;4+15*$A93+4*$A93+4),0)+IF(Analyse!$E$107="X",INDIRECT("'DATA - økonomi'!AH"&amp;4+15*$A93+4*$A93+5),0)+IF(Analyse!$E$108="X",INDIRECT("'DATA - økonomi'!AH"&amp;4+15*$A93+4*$A93+6),0)+IF(Analyse!$E$109="X",INDIRECT("'DATA - økonomi'!AH"&amp;4+15*$A93+4*$A93+7),0)+IF(Analyse!$E$110="X",INDIRECT("'DATA - økonomi'!AH"&amp;4+15*$A93+4*$A93+8),0)+IF(Analyse!$E$111="X",INDIRECT("'DATA - økonomi'!AH"&amp;4+15*$A93+4*$A93+9),0)+IF(Analyse!$E$112="X",INDIRECT("'DATA - økonomi'!AH"&amp;4+15*$A93+4*$A93+10),0)+IF(Analyse!$E$115="X",INDIRECT("'DATA - økonomi'!AH"&amp;4+15*$A93+4*$A93+11),0)+IF(Analyse!$E$116="X",INDIRECT("'DATA - økonomi'!AH"&amp;4+15*$A93+4*$A93+12),0)+IF(Analyse!$E$117="X",INDIRECT("'DATA - økonomi'!AH"&amp;4+15*$A93+4*$A93+13),0)+IF(Analyse!$E$129="X",INDIRECT("'DATA - økonomi'!AH"&amp;4+15*$A93+4*$A93+14),0)</f>
        <v>0</v>
      </c>
      <c r="AI93" s="42">
        <f ca="1">IF(Analyse!$E$3="X",INDIRECT("'DATA - økonomi'!AI"&amp;4+15*$A93+4*$A93+0),0)+IF(Analyse!$E$4="X",INDIRECT("'DATA - økonomi'!AI"&amp;4+15*$A93+4*$A93+1),0)+IF(Analyse!$E$104="X",INDIRECT("'DATA - økonomi'!AI"&amp;4+15*$A93+4*$A93+2),0)+IF(Analyse!$E$105="X",INDIRECT("'DATA - økonomi'!AI"&amp;4+15*$A93+4*$A93+3),0)+IF(Analyse!$E$106="X",INDIRECT("'DATA - økonomi'!AI"&amp;4+15*$A93+4*$A93+4),0)+IF(Analyse!$E$107="X",INDIRECT("'DATA - økonomi'!AI"&amp;4+15*$A93+4*$A93+5),0)+IF(Analyse!$E$108="X",INDIRECT("'DATA - økonomi'!AI"&amp;4+15*$A93+4*$A93+6),0)+IF(Analyse!$E$109="X",INDIRECT("'DATA - økonomi'!AI"&amp;4+15*$A93+4*$A93+7),0)+IF(Analyse!$E$110="X",INDIRECT("'DATA - økonomi'!AI"&amp;4+15*$A93+4*$A93+8),0)+IF(Analyse!$E$111="X",INDIRECT("'DATA - økonomi'!AI"&amp;4+15*$A93+4*$A93+9),0)+IF(Analyse!$E$112="X",INDIRECT("'DATA - økonomi'!AI"&amp;4+15*$A93+4*$A93+10),0)+IF(Analyse!$E$115="X",INDIRECT("'DATA - økonomi'!AI"&amp;4+15*$A93+4*$A93+11),0)+IF(Analyse!$E$116="X",INDIRECT("'DATA - økonomi'!AI"&amp;4+15*$A93+4*$A93+12),0)+IF(Analyse!$E$117="X",INDIRECT("'DATA - økonomi'!AI"&amp;4+15*$A93+4*$A93+13),0)+IF(Analyse!$E$129="X",INDIRECT("'DATA - økonomi'!AI"&amp;4+15*$A93+4*$A93+14),0)</f>
        <v>0</v>
      </c>
      <c r="AJ93" s="42">
        <f ca="1">IF(Analyse!$E$3="X",INDIRECT("'DATA - økonomi'!AJ"&amp;4+15*$A93+4*$A93+0),0)+IF(Analyse!$E$4="X",INDIRECT("'DATA - økonomi'!AJ"&amp;4+15*$A93+4*$A93+1),0)+IF(Analyse!$E$104="X",INDIRECT("'DATA - økonomi'!AJ"&amp;4+15*$A93+4*$A93+2),0)+IF(Analyse!$E$105="X",INDIRECT("'DATA - økonomi'!AJ"&amp;4+15*$A93+4*$A93+3),0)+IF(Analyse!$E$106="X",INDIRECT("'DATA - økonomi'!AJ"&amp;4+15*$A93+4*$A93+4),0)+IF(Analyse!$E$107="X",INDIRECT("'DATA - økonomi'!AJ"&amp;4+15*$A93+4*$A93+5),0)+IF(Analyse!$E$108="X",INDIRECT("'DATA - økonomi'!AJ"&amp;4+15*$A93+4*$A93+6),0)+IF(Analyse!$E$109="X",INDIRECT("'DATA - økonomi'!AJ"&amp;4+15*$A93+4*$A93+7),0)+IF(Analyse!$E$110="X",INDIRECT("'DATA - økonomi'!AJ"&amp;4+15*$A93+4*$A93+8),0)+IF(Analyse!$E$111="X",INDIRECT("'DATA - økonomi'!AJ"&amp;4+15*$A93+4*$A93+9),0)+IF(Analyse!$E$112="X",INDIRECT("'DATA - økonomi'!AJ"&amp;4+15*$A93+4*$A93+10),0)+IF(Analyse!$E$115="X",INDIRECT("'DATA - økonomi'!AJ"&amp;4+15*$A93+4*$A93+11),0)+IF(Analyse!$E$116="X",INDIRECT("'DATA - økonomi'!AJ"&amp;4+15*$A93+4*$A93+12),0)+IF(Analyse!$E$117="X",INDIRECT("'DATA - økonomi'!AJ"&amp;4+15*$A93+4*$A93+13),0)+IF(Analyse!$E$129="X",INDIRECT("'DATA - økonomi'!AJ"&amp;4+15*$A93+4*$A93+14),0)</f>
        <v>0</v>
      </c>
      <c r="AK93" s="42">
        <f ca="1">IF(Analyse!$E$3="X",INDIRECT("'DATA - økonomi'!AK"&amp;4+15*$A93+4*$A93+0),0)+IF(Analyse!$E$4="X",INDIRECT("'DATA - økonomi'!AK"&amp;4+15*$A93+4*$A93+1),0)+IF(Analyse!$E$104="X",INDIRECT("'DATA - økonomi'!AK"&amp;4+15*$A93+4*$A93+2),0)+IF(Analyse!$E$105="X",INDIRECT("'DATA - økonomi'!AK"&amp;4+15*$A93+4*$A93+3),0)+IF(Analyse!$E$106="X",INDIRECT("'DATA - økonomi'!AK"&amp;4+15*$A93+4*$A93+4),0)+IF(Analyse!$E$107="X",INDIRECT("'DATA - økonomi'!AK"&amp;4+15*$A93+4*$A93+5),0)+IF(Analyse!$E$108="X",INDIRECT("'DATA - økonomi'!AK"&amp;4+15*$A93+4*$A93+6),0)+IF(Analyse!$E$109="X",INDIRECT("'DATA - økonomi'!AK"&amp;4+15*$A93+4*$A93+7),0)+IF(Analyse!$E$110="X",INDIRECT("'DATA - økonomi'!AK"&amp;4+15*$A93+4*$A93+8),0)+IF(Analyse!$E$111="X",INDIRECT("'DATA - økonomi'!AK"&amp;4+15*$A93+4*$A93+9),0)+IF(Analyse!$E$112="X",INDIRECT("'DATA - økonomi'!AK"&amp;4+15*$A93+4*$A93+10),0)+IF(Analyse!$E$115="X",INDIRECT("'DATA - økonomi'!AK"&amp;4+15*$A93+4*$A93+11),0)+IF(Analyse!$E$116="X",INDIRECT("'DATA - økonomi'!AK"&amp;4+15*$A93+4*$A93+12),0)+IF(Analyse!$E$117="X",INDIRECT("'DATA - økonomi'!AK"&amp;4+15*$A93+4*$A93+13),0)+IF(Analyse!$E$129="X",INDIRECT("'DATA - økonomi'!AK"&amp;4+15*$A93+4*$A93+14),0)</f>
        <v>0</v>
      </c>
      <c r="AL93" s="42">
        <f ca="1">IF(Analyse!$E$3="X",INDIRECT("'DATA - økonomi'!AL"&amp;4+15*$A93+4*$A93+0),0)+IF(Analyse!$E$4="X",INDIRECT("'DATA - økonomi'!AL"&amp;4+15*$A93+4*$A93+1),0)+IF(Analyse!$E$104="X",INDIRECT("'DATA - økonomi'!AL"&amp;4+15*$A93+4*$A93+2),0)+IF(Analyse!$E$105="X",INDIRECT("'DATA - økonomi'!AL"&amp;4+15*$A93+4*$A93+3),0)+IF(Analyse!$E$106="X",INDIRECT("'DATA - økonomi'!AL"&amp;4+15*$A93+4*$A93+4),0)+IF(Analyse!$E$107="X",INDIRECT("'DATA - økonomi'!AL"&amp;4+15*$A93+4*$A93+5),0)+IF(Analyse!$E$108="X",INDIRECT("'DATA - økonomi'!AL"&amp;4+15*$A93+4*$A93+6),0)+IF(Analyse!$E$109="X",INDIRECT("'DATA - økonomi'!AL"&amp;4+15*$A93+4*$A93+7),0)+IF(Analyse!$E$110="X",INDIRECT("'DATA - økonomi'!AL"&amp;4+15*$A93+4*$A93+8),0)+IF(Analyse!$E$111="X",INDIRECT("'DATA - økonomi'!AL"&amp;4+15*$A93+4*$A93+9),0)+IF(Analyse!$E$112="X",INDIRECT("'DATA - økonomi'!AL"&amp;4+15*$A93+4*$A93+10),0)+IF(Analyse!$E$115="X",INDIRECT("'DATA - økonomi'!AL"&amp;4+15*$A93+4*$A93+11),0)+IF(Analyse!$E$116="X",INDIRECT("'DATA - økonomi'!AL"&amp;4+15*$A93+4*$A93+12),0)+IF(Analyse!$E$117="X",INDIRECT("'DATA - økonomi'!AL"&amp;4+15*$A93+4*$A93+13),0)+IF(Analyse!$E$129="X",INDIRECT("'DATA - økonomi'!AL"&amp;4+15*$A93+4*$A93+14),0)</f>
        <v>0</v>
      </c>
      <c r="AM93" s="36"/>
      <c r="AN93" s="41" t="s">
        <v>101</v>
      </c>
      <c r="AO93" s="42">
        <f t="shared" ca="1" si="20"/>
        <v>30331.183000000005</v>
      </c>
      <c r="AP93" s="42">
        <f t="shared" ca="1" si="21"/>
        <v>30274.548000000003</v>
      </c>
      <c r="AQ93" s="42">
        <f t="shared" ca="1" si="22"/>
        <v>30331.183000000005</v>
      </c>
      <c r="AR93" s="42">
        <f t="shared" ca="1" si="23"/>
        <v>30274.548000000003</v>
      </c>
      <c r="AS93" s="42">
        <f t="shared" ca="1" si="24"/>
        <v>30273.687999999998</v>
      </c>
      <c r="AT93" s="42">
        <f t="shared" ca="1" si="25"/>
        <v>30374.556</v>
      </c>
      <c r="AU93" s="42">
        <f t="shared" ca="1" si="26"/>
        <v>30372.104000000003</v>
      </c>
      <c r="AV93" s="42">
        <f t="shared" ca="1" si="27"/>
        <v>30180.6</v>
      </c>
      <c r="AW93" s="42">
        <f t="shared" ca="1" si="28"/>
        <v>30077.4</v>
      </c>
      <c r="AX93" s="42">
        <f t="shared" ca="1" si="29"/>
        <v>29726.794999999998</v>
      </c>
      <c r="AY93" s="36"/>
    </row>
    <row r="94" spans="1:51" x14ac:dyDescent="0.25">
      <c r="A94" s="38">
        <v>90</v>
      </c>
      <c r="B94" s="41" t="s">
        <v>102</v>
      </c>
      <c r="C94" s="42">
        <f ca="1">IF(Analyse!$E$3="X",INDIRECT("'DATA - økonomi'!C"&amp;4+15*$A94+4*$A94+0),0)+IF(Analyse!$E$4="X",INDIRECT("'DATA - økonomi'!C"&amp;4+15*$A94+4*$A94+1),0)+IF(Analyse!$E$104="X",INDIRECT("'DATA - økonomi'!C"&amp;4+15*$A94+4*$A94+2),0)+IF(Analyse!$E$105="X",INDIRECT("'DATA - økonomi'!C"&amp;4+15*$A94+4*$A94+3),0)+IF(Analyse!$E$106="X",INDIRECT("'DATA - økonomi'!C"&amp;4+15*$A94+4*$A94+4),0)+IF(Analyse!$E$107="X",INDIRECT("'DATA - økonomi'!C"&amp;4+15*$A94+4*$A94+5),0)+IF(Analyse!$E$108="X",INDIRECT("'DATA - økonomi'!C"&amp;4+15*$A94+4*$A94+6),0)+IF(Analyse!$E$109="X",INDIRECT("'DATA - økonomi'!C"&amp;4+15*$A94+4*$A94+7),0)+IF(Analyse!$E$110="X",INDIRECT("'DATA - økonomi'!C"&amp;4+15*$A94+4*$A94+8),0)+IF(Analyse!$E$111="X",INDIRECT("'DATA - økonomi'!C"&amp;4+15*$A94+4*$A94+9),0)+IF(Analyse!$E$112="X",INDIRECT("'DATA - økonomi'!C"&amp;4+15*$A94+4*$A94+10),0)+IF(Analyse!$E$115="X",INDIRECT("'DATA - økonomi'!C"&amp;4+15*$A94+4*$A94+11),0)+IF(Analyse!$E$116="X",INDIRECT("'DATA - økonomi'!C"&amp;4+15*$A94+4*$A94+12),0)+IF(Analyse!$E$117="X",INDIRECT("'DATA - økonomi'!C"&amp;4+15*$A94+4*$A94+13),0)+IF(Analyse!$E$129="X",INDIRECT("'DATA - økonomi'!C"&amp;4+15*$A94+4*$A94+14),0)</f>
        <v>0</v>
      </c>
      <c r="D94" s="42">
        <f ca="1">IF(Analyse!$E$3="X",INDIRECT("'DATA - økonomi'!D"&amp;4+15*$A94+4*$A94+0),0)+IF(Analyse!$E$4="X",INDIRECT("'DATA - økonomi'!D"&amp;4+15*$A94+4*$A94+1),0)+IF(Analyse!$E$104="X",INDIRECT("'DATA - økonomi'!D"&amp;4+15*$A94+4*$A94+2),0)+IF(Analyse!$E$105="X",INDIRECT("'DATA - økonomi'!D"&amp;4+15*$A94+4*$A94+3),0)+IF(Analyse!$E$106="X",INDIRECT("'DATA - økonomi'!D"&amp;4+15*$A94+4*$A94+4),0)+IF(Analyse!$E$107="X",INDIRECT("'DATA - økonomi'!D"&amp;4+15*$A94+4*$A94+5),0)+IF(Analyse!$E$108="X",INDIRECT("'DATA - økonomi'!D"&amp;4+15*$A94+4*$A94+6),0)+IF(Analyse!$E$109="X",INDIRECT("'DATA - økonomi'!D"&amp;4+15*$A94+4*$A94+7),0)+IF(Analyse!$E$110="X",INDIRECT("'DATA - økonomi'!D"&amp;4+15*$A94+4*$A94+8),0)+IF(Analyse!$E$111="X",INDIRECT("'DATA - økonomi'!D"&amp;4+15*$A94+4*$A94+9),0)+IF(Analyse!$E$112="X",INDIRECT("'DATA - økonomi'!D"&amp;4+15*$A94+4*$A94+10),0)+IF(Analyse!$E$115="X",INDIRECT("'DATA - økonomi'!D"&amp;4+15*$A94+4*$A94+11),0)+IF(Analyse!$E$116="X",INDIRECT("'DATA - økonomi'!D"&amp;4+15*$A94+4*$A94+12),0)+IF(Analyse!$E$117="X",INDIRECT("'DATA - økonomi'!D"&amp;4+15*$A94+4*$A94+13),0)+IF(Analyse!$E$129="X",INDIRECT("'DATA - økonomi'!D"&amp;4+15*$A94+4*$A94+14),0)</f>
        <v>0</v>
      </c>
      <c r="E94" s="42">
        <f ca="1">IF(Analyse!$E$3="X",INDIRECT("'DATA - økonomi'!E"&amp;4+15*$A94+4*$A94+0),0)+IF(Analyse!$E$4="X",INDIRECT("'DATA - økonomi'!E"&amp;4+15*$A94+4*$A94+1),0)+IF(Analyse!$E$104="X",INDIRECT("'DATA - økonomi'!E"&amp;4+15*$A94+4*$A94+2),0)+IF(Analyse!$E$105="X",INDIRECT("'DATA - økonomi'!E"&amp;4+15*$A94+4*$A94+3),0)+IF(Analyse!$E$106="X",INDIRECT("'DATA - økonomi'!E"&amp;4+15*$A94+4*$A94+4),0)+IF(Analyse!$E$107="X",INDIRECT("'DATA - økonomi'!E"&amp;4+15*$A94+4*$A94+5),0)+IF(Analyse!$E$108="X",INDIRECT("'DATA - økonomi'!E"&amp;4+15*$A94+4*$A94+6),0)+IF(Analyse!$E$109="X",INDIRECT("'DATA - økonomi'!E"&amp;4+15*$A94+4*$A94+7),0)+IF(Analyse!$E$110="X",INDIRECT("'DATA - økonomi'!E"&amp;4+15*$A94+4*$A94+8),0)+IF(Analyse!$E$111="X",INDIRECT("'DATA - økonomi'!E"&amp;4+15*$A94+4*$A94+9),0)+IF(Analyse!$E$112="X",INDIRECT("'DATA - økonomi'!E"&amp;4+15*$A94+4*$A94+10),0)+IF(Analyse!$E$115="X",INDIRECT("'DATA - økonomi'!E"&amp;4+15*$A94+4*$A94+11),0)+IF(Analyse!$E$116="X",INDIRECT("'DATA - økonomi'!E"&amp;4+15*$A94+4*$A94+12),0)+IF(Analyse!$E$117="X",INDIRECT("'DATA - økonomi'!E"&amp;4+15*$A94+4*$A94+13),0)+IF(Analyse!$E$129="X",INDIRECT("'DATA - økonomi'!E"&amp;4+15*$A94+4*$A94+14),0)</f>
        <v>0</v>
      </c>
      <c r="F94" s="42">
        <f ca="1">IF(Analyse!$E$3="X",INDIRECT("'DATA - økonomi'!F"&amp;4+15*$A94+4*$A94+0),0)+IF(Analyse!$E$4="X",INDIRECT("'DATA - økonomi'!F"&amp;4+15*$A94+4*$A94+1),0)+IF(Analyse!$E$104="X",INDIRECT("'DATA - økonomi'!F"&amp;4+15*$A94+4*$A94+2),0)+IF(Analyse!$E$105="X",INDIRECT("'DATA - økonomi'!F"&amp;4+15*$A94+4*$A94+3),0)+IF(Analyse!$E$106="X",INDIRECT("'DATA - økonomi'!F"&amp;4+15*$A94+4*$A94+4),0)+IF(Analyse!$E$107="X",INDIRECT("'DATA - økonomi'!F"&amp;4+15*$A94+4*$A94+5),0)+IF(Analyse!$E$108="X",INDIRECT("'DATA - økonomi'!F"&amp;4+15*$A94+4*$A94+6),0)+IF(Analyse!$E$109="X",INDIRECT("'DATA - økonomi'!F"&amp;4+15*$A94+4*$A94+7),0)+IF(Analyse!$E$110="X",INDIRECT("'DATA - økonomi'!F"&amp;4+15*$A94+4*$A94+8),0)+IF(Analyse!$E$111="X",INDIRECT("'DATA - økonomi'!F"&amp;4+15*$A94+4*$A94+9),0)+IF(Analyse!$E$112="X",INDIRECT("'DATA - økonomi'!F"&amp;4+15*$A94+4*$A94+10),0)+IF(Analyse!$E$115="X",INDIRECT("'DATA - økonomi'!F"&amp;4+15*$A94+4*$A94+11),0)+IF(Analyse!$E$116="X",INDIRECT("'DATA - økonomi'!F"&amp;4+15*$A94+4*$A94+12),0)+IF(Analyse!$E$117="X",INDIRECT("'DATA - økonomi'!F"&amp;4+15*$A94+4*$A94+13),0)+IF(Analyse!$E$129="X",INDIRECT("'DATA - økonomi'!F"&amp;4+15*$A94+4*$A94+14),0)</f>
        <v>0</v>
      </c>
      <c r="G94" s="42">
        <f ca="1">IF(Analyse!$E$3="X",INDIRECT("'DATA - økonomi'!G"&amp;4+15*$A94+4*$A94+0),0)+IF(Analyse!$E$4="X",INDIRECT("'DATA - økonomi'!G"&amp;4+15*$A94+4*$A94+1),0)+IF(Analyse!$E$104="X",INDIRECT("'DATA - økonomi'!G"&amp;4+15*$A94+4*$A94+2),0)+IF(Analyse!$E$105="X",INDIRECT("'DATA - økonomi'!G"&amp;4+15*$A94+4*$A94+3),0)+IF(Analyse!$E$106="X",INDIRECT("'DATA - økonomi'!G"&amp;4+15*$A94+4*$A94+4),0)+IF(Analyse!$E$107="X",INDIRECT("'DATA - økonomi'!G"&amp;4+15*$A94+4*$A94+5),0)+IF(Analyse!$E$108="X",INDIRECT("'DATA - økonomi'!G"&amp;4+15*$A94+4*$A94+6),0)+IF(Analyse!$E$109="X",INDIRECT("'DATA - økonomi'!G"&amp;4+15*$A94+4*$A94+7),0)+IF(Analyse!$E$110="X",INDIRECT("'DATA - økonomi'!G"&amp;4+15*$A94+4*$A94+8),0)+IF(Analyse!$E$111="X",INDIRECT("'DATA - økonomi'!G"&amp;4+15*$A94+4*$A94+9),0)+IF(Analyse!$E$112="X",INDIRECT("'DATA - økonomi'!G"&amp;4+15*$A94+4*$A94+10),0)+IF(Analyse!$E$115="X",INDIRECT("'DATA - økonomi'!G"&amp;4+15*$A94+4*$A94+11),0)+IF(Analyse!$E$116="X",INDIRECT("'DATA - økonomi'!G"&amp;4+15*$A94+4*$A94+12),0)+IF(Analyse!$E$117="X",INDIRECT("'DATA - økonomi'!G"&amp;4+15*$A94+4*$A94+13),0)+IF(Analyse!$E$129="X",INDIRECT("'DATA - økonomi'!G"&amp;4+15*$A94+4*$A94+14),0)</f>
        <v>0</v>
      </c>
      <c r="H94" s="42">
        <f ca="1">IF(Analyse!$E$3="X",INDIRECT("'DATA - økonomi'!H"&amp;4+15*$A94+4*$A94+0),0)+IF(Analyse!$E$4="X",INDIRECT("'DATA - økonomi'!H"&amp;4+15*$A94+4*$A94+1),0)+IF(Analyse!$E$104="X",INDIRECT("'DATA - økonomi'!H"&amp;4+15*$A94+4*$A94+2),0)+IF(Analyse!$E$105="X",INDIRECT("'DATA - økonomi'!H"&amp;4+15*$A94+4*$A94+3),0)+IF(Analyse!$E$106="X",INDIRECT("'DATA - økonomi'!H"&amp;4+15*$A94+4*$A94+4),0)+IF(Analyse!$E$107="X",INDIRECT("'DATA - økonomi'!H"&amp;4+15*$A94+4*$A94+5),0)+IF(Analyse!$E$108="X",INDIRECT("'DATA - økonomi'!H"&amp;4+15*$A94+4*$A94+6),0)+IF(Analyse!$E$109="X",INDIRECT("'DATA - økonomi'!H"&amp;4+15*$A94+4*$A94+7),0)+IF(Analyse!$E$110="X",INDIRECT("'DATA - økonomi'!H"&amp;4+15*$A94+4*$A94+8),0)+IF(Analyse!$E$111="X",INDIRECT("'DATA - økonomi'!H"&amp;4+15*$A94+4*$A94+9),0)+IF(Analyse!$E$112="X",INDIRECT("'DATA - økonomi'!H"&amp;4+15*$A94+4*$A94+10),0)+IF(Analyse!$E$115="X",INDIRECT("'DATA - økonomi'!H"&amp;4+15*$A94+4*$A94+11),0)+IF(Analyse!$E$116="X",INDIRECT("'DATA - økonomi'!H"&amp;4+15*$A94+4*$A94+12),0)+IF(Analyse!$E$117="X",INDIRECT("'DATA - økonomi'!H"&amp;4+15*$A94+4*$A94+13),0)+IF(Analyse!$E$129="X",INDIRECT("'DATA - økonomi'!H"&amp;4+15*$A94+4*$A94+14),0)</f>
        <v>0</v>
      </c>
      <c r="I94" s="42">
        <f ca="1">IF(Analyse!$E$3="X",INDIRECT("'DATA - økonomi'!I"&amp;4+15*$A94+4*$A94+0),0)+IF(Analyse!$E$4="X",INDIRECT("'DATA - økonomi'!I"&amp;4+15*$A94+4*$A94+1),0)+IF(Analyse!$E$104="X",INDIRECT("'DATA - økonomi'!I"&amp;4+15*$A94+4*$A94+2),0)+IF(Analyse!$E$105="X",INDIRECT("'DATA - økonomi'!I"&amp;4+15*$A94+4*$A94+3),0)+IF(Analyse!$E$106="X",INDIRECT("'DATA - økonomi'!I"&amp;4+15*$A94+4*$A94+4),0)+IF(Analyse!$E$107="X",INDIRECT("'DATA - økonomi'!I"&amp;4+15*$A94+4*$A94+5),0)+IF(Analyse!$E$108="X",INDIRECT("'DATA - økonomi'!I"&amp;4+15*$A94+4*$A94+6),0)+IF(Analyse!$E$109="X",INDIRECT("'DATA - økonomi'!I"&amp;4+15*$A94+4*$A94+7),0)+IF(Analyse!$E$110="X",INDIRECT("'DATA - økonomi'!I"&amp;4+15*$A94+4*$A94+8),0)+IF(Analyse!$E$111="X",INDIRECT("'DATA - økonomi'!I"&amp;4+15*$A94+4*$A94+9),0)+IF(Analyse!$E$112="X",INDIRECT("'DATA - økonomi'!I"&amp;4+15*$A94+4*$A94+10),0)+IF(Analyse!$E$115="X",INDIRECT("'DATA - økonomi'!I"&amp;4+15*$A94+4*$A94+11),0)+IF(Analyse!$E$116="X",INDIRECT("'DATA - økonomi'!I"&amp;4+15*$A94+4*$A94+12),0)+IF(Analyse!$E$117="X",INDIRECT("'DATA - økonomi'!I"&amp;4+15*$A94+4*$A94+13),0)+IF(Analyse!$E$129="X",INDIRECT("'DATA - økonomi'!I"&amp;4+15*$A94+4*$A94+14),0)</f>
        <v>0</v>
      </c>
      <c r="J94" s="42">
        <f ca="1">IF(Analyse!$E$3="X",INDIRECT("'DATA - økonomi'!J"&amp;4+15*$A94+4*$A94+0),0)+IF(Analyse!$E$4="X",INDIRECT("'DATA - økonomi'!J"&amp;4+15*$A94+4*$A94+1),0)+IF(Analyse!$E$104="X",INDIRECT("'DATA - økonomi'!J"&amp;4+15*$A94+4*$A94+2),0)+IF(Analyse!$E$105="X",INDIRECT("'DATA - økonomi'!J"&amp;4+15*$A94+4*$A94+3),0)+IF(Analyse!$E$106="X",INDIRECT("'DATA - økonomi'!J"&amp;4+15*$A94+4*$A94+4),0)+IF(Analyse!$E$107="X",INDIRECT("'DATA - økonomi'!J"&amp;4+15*$A94+4*$A94+5),0)+IF(Analyse!$E$108="X",INDIRECT("'DATA - økonomi'!J"&amp;4+15*$A94+4*$A94+6),0)+IF(Analyse!$E$109="X",INDIRECT("'DATA - økonomi'!J"&amp;4+15*$A94+4*$A94+7),0)+IF(Analyse!$E$110="X",INDIRECT("'DATA - økonomi'!J"&amp;4+15*$A94+4*$A94+8),0)+IF(Analyse!$E$111="X",INDIRECT("'DATA - økonomi'!J"&amp;4+15*$A94+4*$A94+9),0)+IF(Analyse!$E$112="X",INDIRECT("'DATA - økonomi'!J"&amp;4+15*$A94+4*$A94+10),0)+IF(Analyse!$E$115="X",INDIRECT("'DATA - økonomi'!J"&amp;4+15*$A94+4*$A94+11),0)+IF(Analyse!$E$116="X",INDIRECT("'DATA - økonomi'!J"&amp;4+15*$A94+4*$A94+12),0)+IF(Analyse!$E$117="X",INDIRECT("'DATA - økonomi'!J"&amp;4+15*$A94+4*$A94+13),0)+IF(Analyse!$E$129="X",INDIRECT("'DATA - økonomi'!J"&amp;4+15*$A94+4*$A94+14),0)</f>
        <v>0</v>
      </c>
      <c r="K94" s="42">
        <f ca="1">IF(Analyse!$E$3="X",INDIRECT("'DATA - økonomi'!K"&amp;4+15*$A94+4*$A94+0),0)+IF(Analyse!$E$4="X",INDIRECT("'DATA - økonomi'!K"&amp;4+15*$A94+4*$A94+1),0)+IF(Analyse!$E$104="X",INDIRECT("'DATA - økonomi'!K"&amp;4+15*$A94+4*$A94+2),0)+IF(Analyse!$E$105="X",INDIRECT("'DATA - økonomi'!K"&amp;4+15*$A94+4*$A94+3),0)+IF(Analyse!$E$106="X",INDIRECT("'DATA - økonomi'!K"&amp;4+15*$A94+4*$A94+4),0)+IF(Analyse!$E$107="X",INDIRECT("'DATA - økonomi'!K"&amp;4+15*$A94+4*$A94+5),0)+IF(Analyse!$E$108="X",INDIRECT("'DATA - økonomi'!K"&amp;4+15*$A94+4*$A94+6),0)+IF(Analyse!$E$109="X",INDIRECT("'DATA - økonomi'!K"&amp;4+15*$A94+4*$A94+7),0)+IF(Analyse!$E$110="X",INDIRECT("'DATA - økonomi'!K"&amp;4+15*$A94+4*$A94+8),0)+IF(Analyse!$E$111="X",INDIRECT("'DATA - økonomi'!K"&amp;4+15*$A94+4*$A94+9),0)+IF(Analyse!$E$112="X",INDIRECT("'DATA - økonomi'!K"&amp;4+15*$A94+4*$A94+10),0)+IF(Analyse!$E$115="X",INDIRECT("'DATA - økonomi'!K"&amp;4+15*$A94+4*$A94+11),0)+IF(Analyse!$E$116="X",INDIRECT("'DATA - økonomi'!K"&amp;4+15*$A94+4*$A94+12),0)+IF(Analyse!$E$117="X",INDIRECT("'DATA - økonomi'!K"&amp;4+15*$A94+4*$A94+13),0)+IF(Analyse!$E$129="X",INDIRECT("'DATA - økonomi'!K"&amp;4+15*$A94+4*$A94+14),0)</f>
        <v>0</v>
      </c>
      <c r="L94" s="42">
        <f ca="1">IF(Analyse!$E$3="X",INDIRECT("'DATA - økonomi'!L"&amp;4+15*$A94+4*$A94+0),0)+IF(Analyse!$E$4="X",INDIRECT("'DATA - økonomi'!L"&amp;4+15*$A94+4*$A94+1),0)+IF(Analyse!$E$104="X",INDIRECT("'DATA - økonomi'!L"&amp;4+15*$A94+4*$A94+2),0)+IF(Analyse!$E$105="X",INDIRECT("'DATA - økonomi'!L"&amp;4+15*$A94+4*$A94+3),0)+IF(Analyse!$E$106="X",INDIRECT("'DATA - økonomi'!L"&amp;4+15*$A94+4*$A94+4),0)+IF(Analyse!$E$107="X",INDIRECT("'DATA - økonomi'!L"&amp;4+15*$A94+4*$A94+5),0)+IF(Analyse!$E$108="X",INDIRECT("'DATA - økonomi'!L"&amp;4+15*$A94+4*$A94+6),0)+IF(Analyse!$E$109="X",INDIRECT("'DATA - økonomi'!L"&amp;4+15*$A94+4*$A94+7),0)+IF(Analyse!$E$110="X",INDIRECT("'DATA - økonomi'!L"&amp;4+15*$A94+4*$A94+8),0)+IF(Analyse!$E$111="X",INDIRECT("'DATA - økonomi'!L"&amp;4+15*$A94+4*$A94+9),0)+IF(Analyse!$E$112="X",INDIRECT("'DATA - økonomi'!L"&amp;4+15*$A94+4*$A94+10),0)+IF(Analyse!$E$115="X",INDIRECT("'DATA - økonomi'!L"&amp;4+15*$A94+4*$A94+11),0)+IF(Analyse!$E$116="X",INDIRECT("'DATA - økonomi'!L"&amp;4+15*$A94+4*$A94+12),0)+IF(Analyse!$E$117="X",INDIRECT("'DATA - økonomi'!L"&amp;4+15*$A94+4*$A94+13),0)+IF(Analyse!$E$129="X",INDIRECT("'DATA - økonomi'!L"&amp;4+15*$A94+4*$A94+14),0)</f>
        <v>0</v>
      </c>
      <c r="M94" s="42">
        <f ca="1">IF(Analyse!$E$3="X",INDIRECT("'DATA - økonomi'!M"&amp;4+15*$A94+4*$A94+0),0)+IF(Analyse!$E$4="X",INDIRECT("'DATA - økonomi'!M"&amp;4+15*$A94+4*$A94+1),0)+IF(Analyse!$E$104="X",INDIRECT("'DATA - økonomi'!M"&amp;4+15*$A94+4*$A94+2),0)+IF(Analyse!$E$105="X",INDIRECT("'DATA - økonomi'!M"&amp;4+15*$A94+4*$A94+3),0)+IF(Analyse!$E$106="X",INDIRECT("'DATA - økonomi'!M"&amp;4+15*$A94+4*$A94+4),0)+IF(Analyse!$E$107="X",INDIRECT("'DATA - økonomi'!M"&amp;4+15*$A94+4*$A94+5),0)+IF(Analyse!$E$108="X",INDIRECT("'DATA - økonomi'!M"&amp;4+15*$A94+4*$A94+6),0)+IF(Analyse!$E$109="X",INDIRECT("'DATA - økonomi'!M"&amp;4+15*$A94+4*$A94+7),0)+IF(Analyse!$E$110="X",INDIRECT("'DATA - økonomi'!M"&amp;4+15*$A94+4*$A94+8),0)+IF(Analyse!$E$111="X",INDIRECT("'DATA - økonomi'!M"&amp;4+15*$A94+4*$A94+9),0)+IF(Analyse!$E$112="X",INDIRECT("'DATA - økonomi'!M"&amp;4+15*$A94+4*$A94+10),0)+IF(Analyse!$E$115="X",INDIRECT("'DATA - økonomi'!M"&amp;4+15*$A94+4*$A94+11),0)+IF(Analyse!$E$116="X",INDIRECT("'DATA - økonomi'!M"&amp;4+15*$A94+4*$A94+12),0)+IF(Analyse!$E$117="X",INDIRECT("'DATA - økonomi'!M"&amp;4+15*$A94+4*$A94+13),0)+IF(Analyse!$E$129="X",INDIRECT("'DATA - økonomi'!M"&amp;4+15*$A94+4*$A94+14),0)</f>
        <v>0</v>
      </c>
      <c r="N94" s="38"/>
      <c r="O94" s="41" t="s">
        <v>102</v>
      </c>
      <c r="P94" s="42">
        <f ca="1">IF(Analyse!$E$3="X",INDIRECT("'DATA - økonomi'!P"&amp;4+15*$A94+4*$A94+0),0)+IF(Analyse!$E$4="X",INDIRECT("'DATA - økonomi'!P"&amp;4+15*$A94+4*$A94+1),0)+IF(Analyse!$E$104="X",INDIRECT("'DATA - økonomi'!P"&amp;4+15*$A94+4*$A94+2),0)+IF(Analyse!$E$105="X",INDIRECT("'DATA - økonomi'!P"&amp;4+15*$A94+4*$A94+3),0)+IF(Analyse!$E$106="X",INDIRECT("'DATA - økonomi'!P"&amp;4+15*$A94+4*$A94+4),0)+IF(Analyse!$E$107="X",INDIRECT("'DATA - økonomi'!P"&amp;4+15*$A94+4*$A94+5),0)+IF(Analyse!$E$108="X",INDIRECT("'DATA - økonomi'!P"&amp;4+15*$A94+4*$A94+6),0)+IF(Analyse!$E$109="X",INDIRECT("'DATA - økonomi'!P"&amp;4+15*$A94+4*$A94+7),0)+IF(Analyse!$E$110="X",INDIRECT("'DATA - økonomi'!P"&amp;4+15*$A94+4*$A94+8),0)+IF(Analyse!$E$111="X",INDIRECT("'DATA - økonomi'!P"&amp;4+15*$A94+4*$A94+9),0)+IF(Analyse!$E$112="X",INDIRECT("'DATA - økonomi'!P"&amp;4+15*$A94+4*$A94+10),0)+IF(Analyse!$E$115="X",INDIRECT("'DATA - økonomi'!P"&amp;4+15*$A94+4*$A94+11),0)+IF(Analyse!$E$116="X",INDIRECT("'DATA - økonomi'!P"&amp;4+15*$A94+4*$A94+12),0)+IF(Analyse!$E$117="X",INDIRECT("'DATA - økonomi'!P"&amp;4+15*$A94+4*$A94+13),0)+IF(Analyse!$E$129="X",INDIRECT("'DATA - økonomi'!P"&amp;4+15*$A94+4*$A94+14),0)</f>
        <v>0</v>
      </c>
      <c r="Q94" s="42">
        <f ca="1">IF(Analyse!$E$3="X",INDIRECT("'DATA - økonomi'!Q"&amp;4+15*$A94+4*$A94+0),0)+IF(Analyse!$E$4="X",INDIRECT("'DATA - økonomi'!Q"&amp;4+15*$A94+4*$A94+1),0)+IF(Analyse!$E$104="X",INDIRECT("'DATA - økonomi'!Q"&amp;4+15*$A94+4*$A94+2),0)+IF(Analyse!$E$105="X",INDIRECT("'DATA - økonomi'!Q"&amp;4+15*$A94+4*$A94+3),0)+IF(Analyse!$E$106="X",INDIRECT("'DATA - økonomi'!Q"&amp;4+15*$A94+4*$A94+4),0)+IF(Analyse!$E$107="X",INDIRECT("'DATA - økonomi'!Q"&amp;4+15*$A94+4*$A94+5),0)+IF(Analyse!$E$108="X",INDIRECT("'DATA - økonomi'!Q"&amp;4+15*$A94+4*$A94+6),0)+IF(Analyse!$E$109="X",INDIRECT("'DATA - økonomi'!Q"&amp;4+15*$A94+4*$A94+7),0)+IF(Analyse!$E$110="X",INDIRECT("'DATA - økonomi'!Q"&amp;4+15*$A94+4*$A94+8),0)+IF(Analyse!$E$111="X",INDIRECT("'DATA - økonomi'!Q"&amp;4+15*$A94+4*$A94+9),0)+IF(Analyse!$E$112="X",INDIRECT("'DATA - økonomi'!Q"&amp;4+15*$A94+4*$A94+10),0)+IF(Analyse!$E$115="X",INDIRECT("'DATA - økonomi'!Q"&amp;4+15*$A94+4*$A94+11),0)+IF(Analyse!$E$116="X",INDIRECT("'DATA - økonomi'!Q"&amp;4+15*$A94+4*$A94+12),0)+IF(Analyse!$E$117="X",INDIRECT("'DATA - økonomi'!Q"&amp;4+15*$A94+4*$A94+13),0)+IF(Analyse!$E$129="X",INDIRECT("'DATA - økonomi'!Q"&amp;4+15*$A94+4*$A94+14),0)</f>
        <v>0</v>
      </c>
      <c r="R94" s="42">
        <f ca="1">IF(Analyse!$E$3="X",INDIRECT("'DATA - økonomi'!R"&amp;4+15*$A94+4*$A94+0),0)+IF(Analyse!$E$4="X",INDIRECT("'DATA - økonomi'!R"&amp;4+15*$A94+4*$A94+1),0)+IF(Analyse!$E$104="X",INDIRECT("'DATA - økonomi'!R"&amp;4+15*$A94+4*$A94+2),0)+IF(Analyse!$E$105="X",INDIRECT("'DATA - økonomi'!R"&amp;4+15*$A94+4*$A94+3),0)+IF(Analyse!$E$106="X",INDIRECT("'DATA - økonomi'!R"&amp;4+15*$A94+4*$A94+4),0)+IF(Analyse!$E$107="X",INDIRECT("'DATA - økonomi'!R"&amp;4+15*$A94+4*$A94+5),0)+IF(Analyse!$E$108="X",INDIRECT("'DATA - økonomi'!R"&amp;4+15*$A94+4*$A94+6),0)+IF(Analyse!$E$109="X",INDIRECT("'DATA - økonomi'!R"&amp;4+15*$A94+4*$A94+7),0)+IF(Analyse!$E$110="X",INDIRECT("'DATA - økonomi'!R"&amp;4+15*$A94+4*$A94+8),0)+IF(Analyse!$E$111="X",INDIRECT("'DATA - økonomi'!R"&amp;4+15*$A94+4*$A94+9),0)+IF(Analyse!$E$112="X",INDIRECT("'DATA - økonomi'!R"&amp;4+15*$A94+4*$A94+10),0)+IF(Analyse!$E$115="X",INDIRECT("'DATA - økonomi'!R"&amp;4+15*$A94+4*$A94+11),0)+IF(Analyse!$E$116="X",INDIRECT("'DATA - økonomi'!R"&amp;4+15*$A94+4*$A94+12),0)+IF(Analyse!$E$117="X",INDIRECT("'DATA - økonomi'!R"&amp;4+15*$A94+4*$A94+13),0)+IF(Analyse!$E$129="X",INDIRECT("'DATA - økonomi'!R"&amp;4+15*$A94+4*$A94+14),0)</f>
        <v>0</v>
      </c>
      <c r="S94" s="42">
        <f ca="1">IF(Analyse!$E$3="X",INDIRECT("'DATA - økonomi'!S"&amp;4+15*$A94+4*$A94+0),0)+IF(Analyse!$E$4="X",INDIRECT("'DATA - økonomi'!S"&amp;4+15*$A94+4*$A94+1),0)+IF(Analyse!$E$104="X",INDIRECT("'DATA - økonomi'!S"&amp;4+15*$A94+4*$A94+2),0)+IF(Analyse!$E$105="X",INDIRECT("'DATA - økonomi'!S"&amp;4+15*$A94+4*$A94+3),0)+IF(Analyse!$E$106="X",INDIRECT("'DATA - økonomi'!S"&amp;4+15*$A94+4*$A94+4),0)+IF(Analyse!$E$107="X",INDIRECT("'DATA - økonomi'!S"&amp;4+15*$A94+4*$A94+5),0)+IF(Analyse!$E$108="X",INDIRECT("'DATA - økonomi'!S"&amp;4+15*$A94+4*$A94+6),0)+IF(Analyse!$E$109="X",INDIRECT("'DATA - økonomi'!S"&amp;4+15*$A94+4*$A94+7),0)+IF(Analyse!$E$110="X",INDIRECT("'DATA - økonomi'!S"&amp;4+15*$A94+4*$A94+8),0)+IF(Analyse!$E$111="X",INDIRECT("'DATA - økonomi'!S"&amp;4+15*$A94+4*$A94+9),0)+IF(Analyse!$E$112="X",INDIRECT("'DATA - økonomi'!S"&amp;4+15*$A94+4*$A94+10),0)+IF(Analyse!$E$115="X",INDIRECT("'DATA - økonomi'!S"&amp;4+15*$A94+4*$A94+11),0)+IF(Analyse!$E$116="X",INDIRECT("'DATA - økonomi'!S"&amp;4+15*$A94+4*$A94+12),0)+IF(Analyse!$E$117="X",INDIRECT("'DATA - økonomi'!S"&amp;4+15*$A94+4*$A94+13),0)+IF(Analyse!$E$129="X",INDIRECT("'DATA - økonomi'!S"&amp;4+15*$A94+4*$A94+14),0)</f>
        <v>0</v>
      </c>
      <c r="T94" s="42">
        <f ca="1">IF(Analyse!$E$3="X",INDIRECT("'DATA - økonomi'!T"&amp;4+15*$A94+4*$A94+0),0)+IF(Analyse!$E$4="X",INDIRECT("'DATA - økonomi'!T"&amp;4+15*$A94+4*$A94+1),0)+IF(Analyse!$E$104="X",INDIRECT("'DATA - økonomi'!T"&amp;4+15*$A94+4*$A94+2),0)+IF(Analyse!$E$105="X",INDIRECT("'DATA - økonomi'!T"&amp;4+15*$A94+4*$A94+3),0)+IF(Analyse!$E$106="X",INDIRECT("'DATA - økonomi'!T"&amp;4+15*$A94+4*$A94+4),0)+IF(Analyse!$E$107="X",INDIRECT("'DATA - økonomi'!T"&amp;4+15*$A94+4*$A94+5),0)+IF(Analyse!$E$108="X",INDIRECT("'DATA - økonomi'!T"&amp;4+15*$A94+4*$A94+6),0)+IF(Analyse!$E$109="X",INDIRECT("'DATA - økonomi'!T"&amp;4+15*$A94+4*$A94+7),0)+IF(Analyse!$E$110="X",INDIRECT("'DATA - økonomi'!T"&amp;4+15*$A94+4*$A94+8),0)+IF(Analyse!$E$111="X",INDIRECT("'DATA - økonomi'!T"&amp;4+15*$A94+4*$A94+9),0)+IF(Analyse!$E$112="X",INDIRECT("'DATA - økonomi'!T"&amp;4+15*$A94+4*$A94+10),0)+IF(Analyse!$E$115="X",INDIRECT("'DATA - økonomi'!T"&amp;4+15*$A94+4*$A94+11),0)+IF(Analyse!$E$116="X",INDIRECT("'DATA - økonomi'!T"&amp;4+15*$A94+4*$A94+12),0)+IF(Analyse!$E$117="X",INDIRECT("'DATA - økonomi'!T"&amp;4+15*$A94+4*$A94+13),0)+IF(Analyse!$E$129="X",INDIRECT("'DATA - økonomi'!T"&amp;4+15*$A94+4*$A94+14),0)</f>
        <v>0</v>
      </c>
      <c r="U94" s="42">
        <f ca="1">IF(Analyse!$E$3="X",INDIRECT("'DATA - økonomi'!U"&amp;4+15*$A94+4*$A94+0),0)+IF(Analyse!$E$4="X",INDIRECT("'DATA - økonomi'!U"&amp;4+15*$A94+4*$A94+1),0)+IF(Analyse!$E$104="X",INDIRECT("'DATA - økonomi'!U"&amp;4+15*$A94+4*$A94+2),0)+IF(Analyse!$E$105="X",INDIRECT("'DATA - økonomi'!U"&amp;4+15*$A94+4*$A94+3),0)+IF(Analyse!$E$106="X",INDIRECT("'DATA - økonomi'!U"&amp;4+15*$A94+4*$A94+4),0)+IF(Analyse!$E$107="X",INDIRECT("'DATA - økonomi'!U"&amp;4+15*$A94+4*$A94+5),0)+IF(Analyse!$E$108="X",INDIRECT("'DATA - økonomi'!U"&amp;4+15*$A94+4*$A94+6),0)+IF(Analyse!$E$109="X",INDIRECT("'DATA - økonomi'!U"&amp;4+15*$A94+4*$A94+7),0)+IF(Analyse!$E$110="X",INDIRECT("'DATA - økonomi'!U"&amp;4+15*$A94+4*$A94+8),0)+IF(Analyse!$E$111="X",INDIRECT("'DATA - økonomi'!U"&amp;4+15*$A94+4*$A94+9),0)+IF(Analyse!$E$112="X",INDIRECT("'DATA - økonomi'!U"&amp;4+15*$A94+4*$A94+10),0)+IF(Analyse!$E$115="X",INDIRECT("'DATA - økonomi'!U"&amp;4+15*$A94+4*$A94+11),0)+IF(Analyse!$E$116="X",INDIRECT("'DATA - økonomi'!U"&amp;4+15*$A94+4*$A94+12),0)+IF(Analyse!$E$117="X",INDIRECT("'DATA - økonomi'!U"&amp;4+15*$A94+4*$A94+13),0)+IF(Analyse!$E$129="X",INDIRECT("'DATA - økonomi'!U"&amp;4+15*$A94+4*$A94+14),0)</f>
        <v>0</v>
      </c>
      <c r="V94" s="42">
        <f ca="1">IF(Analyse!$E$3="X",INDIRECT("'DATA - økonomi'!V"&amp;4+15*$A94+4*$A94+0),0)+IF(Analyse!$E$4="X",INDIRECT("'DATA - økonomi'!V"&amp;4+15*$A94+4*$A94+1),0)+IF(Analyse!$E$104="X",INDIRECT("'DATA - økonomi'!V"&amp;4+15*$A94+4*$A94+2),0)+IF(Analyse!$E$105="X",INDIRECT("'DATA - økonomi'!V"&amp;4+15*$A94+4*$A94+3),0)+IF(Analyse!$E$106="X",INDIRECT("'DATA - økonomi'!V"&amp;4+15*$A94+4*$A94+4),0)+IF(Analyse!$E$107="X",INDIRECT("'DATA - økonomi'!V"&amp;4+15*$A94+4*$A94+5),0)+IF(Analyse!$E$108="X",INDIRECT("'DATA - økonomi'!V"&amp;4+15*$A94+4*$A94+6),0)+IF(Analyse!$E$109="X",INDIRECT("'DATA - økonomi'!V"&amp;4+15*$A94+4*$A94+7),0)+IF(Analyse!$E$110="X",INDIRECT("'DATA - økonomi'!V"&amp;4+15*$A94+4*$A94+8),0)+IF(Analyse!$E$111="X",INDIRECT("'DATA - økonomi'!V"&amp;4+15*$A94+4*$A94+9),0)+IF(Analyse!$E$112="X",INDIRECT("'DATA - økonomi'!V"&amp;4+15*$A94+4*$A94+10),0)+IF(Analyse!$E$115="X",INDIRECT("'DATA - økonomi'!V"&amp;4+15*$A94+4*$A94+11),0)+IF(Analyse!$E$116="X",INDIRECT("'DATA - økonomi'!V"&amp;4+15*$A94+4*$A94+12),0)+IF(Analyse!$E$117="X",INDIRECT("'DATA - økonomi'!V"&amp;4+15*$A94+4*$A94+13),0)+IF(Analyse!$E$129="X",INDIRECT("'DATA - økonomi'!V"&amp;4+15*$A94+4*$A94+14),0)</f>
        <v>0</v>
      </c>
      <c r="W94" s="42">
        <f ca="1">IF(Analyse!$E$3="X",INDIRECT("'DATA - økonomi'!W"&amp;4+15*$A94+4*$A94+0),0)+IF(Analyse!$E$4="X",INDIRECT("'DATA - økonomi'!W"&amp;4+15*$A94+4*$A94+1),0)+IF(Analyse!$E$104="X",INDIRECT("'DATA - økonomi'!W"&amp;4+15*$A94+4*$A94+2),0)+IF(Analyse!$E$105="X",INDIRECT("'DATA - økonomi'!W"&amp;4+15*$A94+4*$A94+3),0)+IF(Analyse!$E$106="X",INDIRECT("'DATA - økonomi'!W"&amp;4+15*$A94+4*$A94+4),0)+IF(Analyse!$E$107="X",INDIRECT("'DATA - økonomi'!W"&amp;4+15*$A94+4*$A94+5),0)+IF(Analyse!$E$108="X",INDIRECT("'DATA - økonomi'!W"&amp;4+15*$A94+4*$A94+6),0)+IF(Analyse!$E$109="X",INDIRECT("'DATA - økonomi'!W"&amp;4+15*$A94+4*$A94+7),0)+IF(Analyse!$E$110="X",INDIRECT("'DATA - økonomi'!W"&amp;4+15*$A94+4*$A94+8),0)+IF(Analyse!$E$111="X",INDIRECT("'DATA - økonomi'!W"&amp;4+15*$A94+4*$A94+9),0)+IF(Analyse!$E$112="X",INDIRECT("'DATA - økonomi'!W"&amp;4+15*$A94+4*$A94+10),0)+IF(Analyse!$E$115="X",INDIRECT("'DATA - økonomi'!W"&amp;4+15*$A94+4*$A94+11),0)+IF(Analyse!$E$116="X",INDIRECT("'DATA - økonomi'!W"&amp;4+15*$A94+4*$A94+12),0)+IF(Analyse!$E$117="X",INDIRECT("'DATA - økonomi'!W"&amp;4+15*$A94+4*$A94+13),0)+IF(Analyse!$E$129="X",INDIRECT("'DATA - økonomi'!W"&amp;4+15*$A94+4*$A94+14),0)</f>
        <v>0</v>
      </c>
      <c r="X94" s="42">
        <f ca="1">IF(Analyse!$E$3="X",INDIRECT("'DATA - økonomi'!X"&amp;4+15*$A94+4*$A94+0),0)+IF(Analyse!$E$4="X",INDIRECT("'DATA - økonomi'!X"&amp;4+15*$A94+4*$A94+1),0)+IF(Analyse!$E$104="X",INDIRECT("'DATA - økonomi'!X"&amp;4+15*$A94+4*$A94+2),0)+IF(Analyse!$E$105="X",INDIRECT("'DATA - økonomi'!X"&amp;4+15*$A94+4*$A94+3),0)+IF(Analyse!$E$106="X",INDIRECT("'DATA - økonomi'!X"&amp;4+15*$A94+4*$A94+4),0)+IF(Analyse!$E$107="X",INDIRECT("'DATA - økonomi'!X"&amp;4+15*$A94+4*$A94+5),0)+IF(Analyse!$E$108="X",INDIRECT("'DATA - økonomi'!X"&amp;4+15*$A94+4*$A94+6),0)+IF(Analyse!$E$109="X",INDIRECT("'DATA - økonomi'!X"&amp;4+15*$A94+4*$A94+7),0)+IF(Analyse!$E$110="X",INDIRECT("'DATA - økonomi'!X"&amp;4+15*$A94+4*$A94+8),0)+IF(Analyse!$E$111="X",INDIRECT("'DATA - økonomi'!X"&amp;4+15*$A94+4*$A94+9),0)+IF(Analyse!$E$112="X",INDIRECT("'DATA - økonomi'!X"&amp;4+15*$A94+4*$A94+10),0)+IF(Analyse!$E$115="X",INDIRECT("'DATA - økonomi'!X"&amp;4+15*$A94+4*$A94+11),0)+IF(Analyse!$E$116="X",INDIRECT("'DATA - økonomi'!X"&amp;4+15*$A94+4*$A94+12),0)+IF(Analyse!$E$117="X",INDIRECT("'DATA - økonomi'!X"&amp;4+15*$A94+4*$A94+13),0)+IF(Analyse!$E$129="X",INDIRECT("'DATA - økonomi'!X"&amp;4+15*$A94+4*$A94+14),0)</f>
        <v>0</v>
      </c>
      <c r="Y94" s="42">
        <f ca="1">IF(Analyse!$E$3="X",INDIRECT("'DATA - økonomi'!Y"&amp;4+15*$A94+4*$A94+0),0)+IF(Analyse!$E$4="X",INDIRECT("'DATA - økonomi'!Y"&amp;4+15*$A94+4*$A94+1),0)+IF(Analyse!$E$104="X",INDIRECT("'DATA - økonomi'!Y"&amp;4+15*$A94+4*$A94+2),0)+IF(Analyse!$E$105="X",INDIRECT("'DATA - økonomi'!Y"&amp;4+15*$A94+4*$A94+3),0)+IF(Analyse!$E$106="X",INDIRECT("'DATA - økonomi'!Y"&amp;4+15*$A94+4*$A94+4),0)+IF(Analyse!$E$107="X",INDIRECT("'DATA - økonomi'!Y"&amp;4+15*$A94+4*$A94+5),0)+IF(Analyse!$E$108="X",INDIRECT("'DATA - økonomi'!Y"&amp;4+15*$A94+4*$A94+6),0)+IF(Analyse!$E$109="X",INDIRECT("'DATA - økonomi'!Y"&amp;4+15*$A94+4*$A94+7),0)+IF(Analyse!$E$110="X",INDIRECT("'DATA - økonomi'!Y"&amp;4+15*$A94+4*$A94+8),0)+IF(Analyse!$E$111="X",INDIRECT("'DATA - økonomi'!Y"&amp;4+15*$A94+4*$A94+9),0)+IF(Analyse!$E$112="X",INDIRECT("'DATA - økonomi'!Y"&amp;4+15*$A94+4*$A94+10),0)+IF(Analyse!$E$115="X",INDIRECT("'DATA - økonomi'!Y"&amp;4+15*$A94+4*$A94+11),0)+IF(Analyse!$E$116="X",INDIRECT("'DATA - økonomi'!Y"&amp;4+15*$A94+4*$A94+12),0)+IF(Analyse!$E$117="X",INDIRECT("'DATA - økonomi'!Y"&amp;4+15*$A94+4*$A94+13),0)+IF(Analyse!$E$129="X",INDIRECT("'DATA - økonomi'!Y"&amp;4+15*$A94+4*$A94+14),0)</f>
        <v>0</v>
      </c>
      <c r="Z94" s="42">
        <f ca="1">IF(Analyse!$E$3="X",INDIRECT("'DATA - økonomi'!Z"&amp;4+15*$A94+4*$A94+0),0)+IF(Analyse!$E$4="X",INDIRECT("'DATA - økonomi'!Z"&amp;4+15*$A94+4*$A94+1),0)+IF(Analyse!$E$104="X",INDIRECT("'DATA - økonomi'!Z"&amp;4+15*$A94+4*$A94+2),0)+IF(Analyse!$E$105="X",INDIRECT("'DATA - økonomi'!Z"&amp;4+15*$A94+4*$A94+3),0)+IF(Analyse!$E$106="X",INDIRECT("'DATA - økonomi'!Z"&amp;4+15*$A94+4*$A94+4),0)+IF(Analyse!$E$107="X",INDIRECT("'DATA - økonomi'!Z"&amp;4+15*$A94+4*$A94+5),0)+IF(Analyse!$E$108="X",INDIRECT("'DATA - økonomi'!Z"&amp;4+15*$A94+4*$A94+6),0)+IF(Analyse!$E$109="X",INDIRECT("'DATA - økonomi'!Z"&amp;4+15*$A94+4*$A94+7),0)+IF(Analyse!$E$110="X",INDIRECT("'DATA - økonomi'!Z"&amp;4+15*$A94+4*$A94+8),0)+IF(Analyse!$E$111="X",INDIRECT("'DATA - økonomi'!Z"&amp;4+15*$A94+4*$A94+9),0)+IF(Analyse!$E$112="X",INDIRECT("'DATA - økonomi'!Z"&amp;4+15*$A94+4*$A94+10),0)+IF(Analyse!$E$115="X",INDIRECT("'DATA - økonomi'!Z"&amp;4+15*$A94+4*$A94+11),0)+IF(Analyse!$E$116="X",INDIRECT("'DATA - økonomi'!Z"&amp;4+15*$A94+4*$A94+12),0)+IF(Analyse!$E$117="X",INDIRECT("'DATA - økonomi'!Z"&amp;4+15*$A94+4*$A94+13),0)+IF(Analyse!$E$129="X",INDIRECT("'DATA - økonomi'!Z"&amp;4+15*$A94+4*$A94+14),0)</f>
        <v>0</v>
      </c>
      <c r="AA94" s="36"/>
      <c r="AB94" s="41" t="s">
        <v>102</v>
      </c>
      <c r="AC94" s="42">
        <f ca="1">IF(Analyse!$E$3="X",INDIRECT("'DATA - økonomi'!AC"&amp;4+15*$A94+4*$A94+0),0)+IF(Analyse!$E$4="X",INDIRECT("'DATA - økonomi'!AC"&amp;4+15*$A94+4*$A94+1),0)+IF(Analyse!$E$104="X",INDIRECT("'DATA - økonomi'!AC"&amp;4+15*$A94+4*$A94+2),0)+IF(Analyse!$E$105="X",INDIRECT("'DATA - økonomi'!AC"&amp;4+15*$A94+4*$A94+3),0)+IF(Analyse!$E$106="X",INDIRECT("'DATA - økonomi'!AC"&amp;4+15*$A94+4*$A94+4),0)+IF(Analyse!$E$107="X",INDIRECT("'DATA - økonomi'!AC"&amp;4+15*$A94+4*$A94+5),0)+IF(Analyse!$E$108="X",INDIRECT("'DATA - økonomi'!AC"&amp;4+15*$A94+4*$A94+6),0)+IF(Analyse!$E$109="X",INDIRECT("'DATA - økonomi'!AC"&amp;4+15*$A94+4*$A94+7),0)+IF(Analyse!$E$110="X",INDIRECT("'DATA - økonomi'!AC"&amp;4+15*$A94+4*$A94+8),0)+IF(Analyse!$E$111="X",INDIRECT("'DATA - økonomi'!AC"&amp;4+15*$A94+4*$A94+9),0)+IF(Analyse!$E$112="X",INDIRECT("'DATA - økonomi'!AC"&amp;4+15*$A94+4*$A94+10),0)+IF(Analyse!$E$115="X",INDIRECT("'DATA - økonomi'!AC"&amp;4+15*$A94+4*$A94+11),0)+IF(Analyse!$E$116="X",INDIRECT("'DATA - økonomi'!AC"&amp;4+15*$A94+4*$A94+12),0)+IF(Analyse!$E$117="X",INDIRECT("'DATA - økonomi'!AC"&amp;4+15*$A94+4*$A94+13),0)+IF(Analyse!$E$129="X",INDIRECT("'DATA - økonomi'!AC"&amp;4+15*$A94+4*$A94+14),0)</f>
        <v>0</v>
      </c>
      <c r="AD94" s="42">
        <f ca="1">IF(Analyse!$E$3="X",INDIRECT("'DATA - økonomi'!AD"&amp;4+15*$A94+4*$A94+0),0)+IF(Analyse!$E$4="X",INDIRECT("'DATA - økonomi'!AD"&amp;4+15*$A94+4*$A94+1),0)+IF(Analyse!$E$104="X",INDIRECT("'DATA - økonomi'!AD"&amp;4+15*$A94+4*$A94+2),0)+IF(Analyse!$E$105="X",INDIRECT("'DATA - økonomi'!AD"&amp;4+15*$A94+4*$A94+3),0)+IF(Analyse!$E$106="X",INDIRECT("'DATA - økonomi'!AD"&amp;4+15*$A94+4*$A94+4),0)+IF(Analyse!$E$107="X",INDIRECT("'DATA - økonomi'!AD"&amp;4+15*$A94+4*$A94+5),0)+IF(Analyse!$E$108="X",INDIRECT("'DATA - økonomi'!AD"&amp;4+15*$A94+4*$A94+6),0)+IF(Analyse!$E$109="X",INDIRECT("'DATA - økonomi'!AD"&amp;4+15*$A94+4*$A94+7),0)+IF(Analyse!$E$110="X",INDIRECT("'DATA - økonomi'!AD"&amp;4+15*$A94+4*$A94+8),0)+IF(Analyse!$E$111="X",INDIRECT("'DATA - økonomi'!AD"&amp;4+15*$A94+4*$A94+9),0)+IF(Analyse!$E$112="X",INDIRECT("'DATA - økonomi'!AD"&amp;4+15*$A94+4*$A94+10),0)+IF(Analyse!$E$115="X",INDIRECT("'DATA - økonomi'!AD"&amp;4+15*$A94+4*$A94+11),0)+IF(Analyse!$E$116="X",INDIRECT("'DATA - økonomi'!AD"&amp;4+15*$A94+4*$A94+12),0)+IF(Analyse!$E$117="X",INDIRECT("'DATA - økonomi'!AD"&amp;4+15*$A94+4*$A94+13),0)+IF(Analyse!$E$129="X",INDIRECT("'DATA - økonomi'!AD"&amp;4+15*$A94+4*$A94+14),0)</f>
        <v>0</v>
      </c>
      <c r="AE94" s="42">
        <f ca="1">IF(Analyse!$E$3="X",INDIRECT("'DATA - økonomi'!AE"&amp;4+15*$A94+4*$A94+0),0)+IF(Analyse!$E$4="X",INDIRECT("'DATA - økonomi'!AE"&amp;4+15*$A94+4*$A94+1),0)+IF(Analyse!$E$104="X",INDIRECT("'DATA - økonomi'!AE"&amp;4+15*$A94+4*$A94+2),0)+IF(Analyse!$E$105="X",INDIRECT("'DATA - økonomi'!AE"&amp;4+15*$A94+4*$A94+3),0)+IF(Analyse!$E$106="X",INDIRECT("'DATA - økonomi'!AE"&amp;4+15*$A94+4*$A94+4),0)+IF(Analyse!$E$107="X",INDIRECT("'DATA - økonomi'!AE"&amp;4+15*$A94+4*$A94+5),0)+IF(Analyse!$E$108="X",INDIRECT("'DATA - økonomi'!AE"&amp;4+15*$A94+4*$A94+6),0)+IF(Analyse!$E$109="X",INDIRECT("'DATA - økonomi'!AE"&amp;4+15*$A94+4*$A94+7),0)+IF(Analyse!$E$110="X",INDIRECT("'DATA - økonomi'!AE"&amp;4+15*$A94+4*$A94+8),0)+IF(Analyse!$E$111="X",INDIRECT("'DATA - økonomi'!AE"&amp;4+15*$A94+4*$A94+9),0)+IF(Analyse!$E$112="X",INDIRECT("'DATA - økonomi'!AE"&amp;4+15*$A94+4*$A94+10),0)+IF(Analyse!$E$115="X",INDIRECT("'DATA - økonomi'!AE"&amp;4+15*$A94+4*$A94+11),0)+IF(Analyse!$E$116="X",INDIRECT("'DATA - økonomi'!AE"&amp;4+15*$A94+4*$A94+12),0)+IF(Analyse!$E$117="X",INDIRECT("'DATA - økonomi'!AE"&amp;4+15*$A94+4*$A94+13),0)+IF(Analyse!$E$129="X",INDIRECT("'DATA - økonomi'!AE"&amp;4+15*$A94+4*$A94+14),0)</f>
        <v>0</v>
      </c>
      <c r="AF94" s="42">
        <f ca="1">IF(Analyse!$E$3="X",INDIRECT("'DATA - økonomi'!AF"&amp;4+15*$A94+4*$A94+0),0)+IF(Analyse!$E$4="X",INDIRECT("'DATA - økonomi'!AF"&amp;4+15*$A94+4*$A94+1),0)+IF(Analyse!$E$104="X",INDIRECT("'DATA - økonomi'!AF"&amp;4+15*$A94+4*$A94+2),0)+IF(Analyse!$E$105="X",INDIRECT("'DATA - økonomi'!AF"&amp;4+15*$A94+4*$A94+3),0)+IF(Analyse!$E$106="X",INDIRECT("'DATA - økonomi'!AF"&amp;4+15*$A94+4*$A94+4),0)+IF(Analyse!$E$107="X",INDIRECT("'DATA - økonomi'!AF"&amp;4+15*$A94+4*$A94+5),0)+IF(Analyse!$E$108="X",INDIRECT("'DATA - økonomi'!AF"&amp;4+15*$A94+4*$A94+6),0)+IF(Analyse!$E$109="X",INDIRECT("'DATA - økonomi'!AF"&amp;4+15*$A94+4*$A94+7),0)+IF(Analyse!$E$110="X",INDIRECT("'DATA - økonomi'!AF"&amp;4+15*$A94+4*$A94+8),0)+IF(Analyse!$E$111="X",INDIRECT("'DATA - økonomi'!AF"&amp;4+15*$A94+4*$A94+9),0)+IF(Analyse!$E$112="X",INDIRECT("'DATA - økonomi'!AF"&amp;4+15*$A94+4*$A94+10),0)+IF(Analyse!$E$115="X",INDIRECT("'DATA - økonomi'!AF"&amp;4+15*$A94+4*$A94+11),0)+IF(Analyse!$E$116="X",INDIRECT("'DATA - økonomi'!AF"&amp;4+15*$A94+4*$A94+12),0)+IF(Analyse!$E$117="X",INDIRECT("'DATA - økonomi'!AF"&amp;4+15*$A94+4*$A94+13),0)+IF(Analyse!$E$129="X",INDIRECT("'DATA - økonomi'!AF"&amp;4+15*$A94+4*$A94+14),0)</f>
        <v>0</v>
      </c>
      <c r="AG94" s="42">
        <f ca="1">IF(Analyse!$E$3="X",INDIRECT("'DATA - økonomi'!AG"&amp;4+15*$A94+4*$A94+0),0)+IF(Analyse!$E$4="X",INDIRECT("'DATA - økonomi'!AG"&amp;4+15*$A94+4*$A94+1),0)+IF(Analyse!$E$104="X",INDIRECT("'DATA - økonomi'!AG"&amp;4+15*$A94+4*$A94+2),0)+IF(Analyse!$E$105="X",INDIRECT("'DATA - økonomi'!AG"&amp;4+15*$A94+4*$A94+3),0)+IF(Analyse!$E$106="X",INDIRECT("'DATA - økonomi'!AG"&amp;4+15*$A94+4*$A94+4),0)+IF(Analyse!$E$107="X",INDIRECT("'DATA - økonomi'!AG"&amp;4+15*$A94+4*$A94+5),0)+IF(Analyse!$E$108="X",INDIRECT("'DATA - økonomi'!AG"&amp;4+15*$A94+4*$A94+6),0)+IF(Analyse!$E$109="X",INDIRECT("'DATA - økonomi'!AG"&amp;4+15*$A94+4*$A94+7),0)+IF(Analyse!$E$110="X",INDIRECT("'DATA - økonomi'!AG"&amp;4+15*$A94+4*$A94+8),0)+IF(Analyse!$E$111="X",INDIRECT("'DATA - økonomi'!AG"&amp;4+15*$A94+4*$A94+9),0)+IF(Analyse!$E$112="X",INDIRECT("'DATA - økonomi'!AG"&amp;4+15*$A94+4*$A94+10),0)+IF(Analyse!$E$115="X",INDIRECT("'DATA - økonomi'!AG"&amp;4+15*$A94+4*$A94+11),0)+IF(Analyse!$E$116="X",INDIRECT("'DATA - økonomi'!AG"&amp;4+15*$A94+4*$A94+12),0)+IF(Analyse!$E$117="X",INDIRECT("'DATA - økonomi'!AG"&amp;4+15*$A94+4*$A94+13),0)+IF(Analyse!$E$129="X",INDIRECT("'DATA - økonomi'!AG"&amp;4+15*$A94+4*$A94+14),0)</f>
        <v>0</v>
      </c>
      <c r="AH94" s="42">
        <f ca="1">IF(Analyse!$E$3="X",INDIRECT("'DATA - økonomi'!AH"&amp;4+15*$A94+4*$A94+0),0)+IF(Analyse!$E$4="X",INDIRECT("'DATA - økonomi'!AH"&amp;4+15*$A94+4*$A94+1),0)+IF(Analyse!$E$104="X",INDIRECT("'DATA - økonomi'!AH"&amp;4+15*$A94+4*$A94+2),0)+IF(Analyse!$E$105="X",INDIRECT("'DATA - økonomi'!AH"&amp;4+15*$A94+4*$A94+3),0)+IF(Analyse!$E$106="X",INDIRECT("'DATA - økonomi'!AH"&amp;4+15*$A94+4*$A94+4),0)+IF(Analyse!$E$107="X",INDIRECT("'DATA - økonomi'!AH"&amp;4+15*$A94+4*$A94+5),0)+IF(Analyse!$E$108="X",INDIRECT("'DATA - økonomi'!AH"&amp;4+15*$A94+4*$A94+6),0)+IF(Analyse!$E$109="X",INDIRECT("'DATA - økonomi'!AH"&amp;4+15*$A94+4*$A94+7),0)+IF(Analyse!$E$110="X",INDIRECT("'DATA - økonomi'!AH"&amp;4+15*$A94+4*$A94+8),0)+IF(Analyse!$E$111="X",INDIRECT("'DATA - økonomi'!AH"&amp;4+15*$A94+4*$A94+9),0)+IF(Analyse!$E$112="X",INDIRECT("'DATA - økonomi'!AH"&amp;4+15*$A94+4*$A94+10),0)+IF(Analyse!$E$115="X",INDIRECT("'DATA - økonomi'!AH"&amp;4+15*$A94+4*$A94+11),0)+IF(Analyse!$E$116="X",INDIRECT("'DATA - økonomi'!AH"&amp;4+15*$A94+4*$A94+12),0)+IF(Analyse!$E$117="X",INDIRECT("'DATA - økonomi'!AH"&amp;4+15*$A94+4*$A94+13),0)+IF(Analyse!$E$129="X",INDIRECT("'DATA - økonomi'!AH"&amp;4+15*$A94+4*$A94+14),0)</f>
        <v>0</v>
      </c>
      <c r="AI94" s="42">
        <f ca="1">IF(Analyse!$E$3="X",INDIRECT("'DATA - økonomi'!AI"&amp;4+15*$A94+4*$A94+0),0)+IF(Analyse!$E$4="X",INDIRECT("'DATA - økonomi'!AI"&amp;4+15*$A94+4*$A94+1),0)+IF(Analyse!$E$104="X",INDIRECT("'DATA - økonomi'!AI"&amp;4+15*$A94+4*$A94+2),0)+IF(Analyse!$E$105="X",INDIRECT("'DATA - økonomi'!AI"&amp;4+15*$A94+4*$A94+3),0)+IF(Analyse!$E$106="X",INDIRECT("'DATA - økonomi'!AI"&amp;4+15*$A94+4*$A94+4),0)+IF(Analyse!$E$107="X",INDIRECT("'DATA - økonomi'!AI"&amp;4+15*$A94+4*$A94+5),0)+IF(Analyse!$E$108="X",INDIRECT("'DATA - økonomi'!AI"&amp;4+15*$A94+4*$A94+6),0)+IF(Analyse!$E$109="X",INDIRECT("'DATA - økonomi'!AI"&amp;4+15*$A94+4*$A94+7),0)+IF(Analyse!$E$110="X",INDIRECT("'DATA - økonomi'!AI"&amp;4+15*$A94+4*$A94+8),0)+IF(Analyse!$E$111="X",INDIRECT("'DATA - økonomi'!AI"&amp;4+15*$A94+4*$A94+9),0)+IF(Analyse!$E$112="X",INDIRECT("'DATA - økonomi'!AI"&amp;4+15*$A94+4*$A94+10),0)+IF(Analyse!$E$115="X",INDIRECT("'DATA - økonomi'!AI"&amp;4+15*$A94+4*$A94+11),0)+IF(Analyse!$E$116="X",INDIRECT("'DATA - økonomi'!AI"&amp;4+15*$A94+4*$A94+12),0)+IF(Analyse!$E$117="X",INDIRECT("'DATA - økonomi'!AI"&amp;4+15*$A94+4*$A94+13),0)+IF(Analyse!$E$129="X",INDIRECT("'DATA - økonomi'!AI"&amp;4+15*$A94+4*$A94+14),0)</f>
        <v>0</v>
      </c>
      <c r="AJ94" s="42">
        <f ca="1">IF(Analyse!$E$3="X",INDIRECT("'DATA - økonomi'!AJ"&amp;4+15*$A94+4*$A94+0),0)+IF(Analyse!$E$4="X",INDIRECT("'DATA - økonomi'!AJ"&amp;4+15*$A94+4*$A94+1),0)+IF(Analyse!$E$104="X",INDIRECT("'DATA - økonomi'!AJ"&amp;4+15*$A94+4*$A94+2),0)+IF(Analyse!$E$105="X",INDIRECT("'DATA - økonomi'!AJ"&amp;4+15*$A94+4*$A94+3),0)+IF(Analyse!$E$106="X",INDIRECT("'DATA - økonomi'!AJ"&amp;4+15*$A94+4*$A94+4),0)+IF(Analyse!$E$107="X",INDIRECT("'DATA - økonomi'!AJ"&amp;4+15*$A94+4*$A94+5),0)+IF(Analyse!$E$108="X",INDIRECT("'DATA - økonomi'!AJ"&amp;4+15*$A94+4*$A94+6),0)+IF(Analyse!$E$109="X",INDIRECT("'DATA - økonomi'!AJ"&amp;4+15*$A94+4*$A94+7),0)+IF(Analyse!$E$110="X",INDIRECT("'DATA - økonomi'!AJ"&amp;4+15*$A94+4*$A94+8),0)+IF(Analyse!$E$111="X",INDIRECT("'DATA - økonomi'!AJ"&amp;4+15*$A94+4*$A94+9),0)+IF(Analyse!$E$112="X",INDIRECT("'DATA - økonomi'!AJ"&amp;4+15*$A94+4*$A94+10),0)+IF(Analyse!$E$115="X",INDIRECT("'DATA - økonomi'!AJ"&amp;4+15*$A94+4*$A94+11),0)+IF(Analyse!$E$116="X",INDIRECT("'DATA - økonomi'!AJ"&amp;4+15*$A94+4*$A94+12),0)+IF(Analyse!$E$117="X",INDIRECT("'DATA - økonomi'!AJ"&amp;4+15*$A94+4*$A94+13),0)+IF(Analyse!$E$129="X",INDIRECT("'DATA - økonomi'!AJ"&amp;4+15*$A94+4*$A94+14),0)</f>
        <v>0</v>
      </c>
      <c r="AK94" s="42">
        <f ca="1">IF(Analyse!$E$3="X",INDIRECT("'DATA - økonomi'!AK"&amp;4+15*$A94+4*$A94+0),0)+IF(Analyse!$E$4="X",INDIRECT("'DATA - økonomi'!AK"&amp;4+15*$A94+4*$A94+1),0)+IF(Analyse!$E$104="X",INDIRECT("'DATA - økonomi'!AK"&amp;4+15*$A94+4*$A94+2),0)+IF(Analyse!$E$105="X",INDIRECT("'DATA - økonomi'!AK"&amp;4+15*$A94+4*$A94+3),0)+IF(Analyse!$E$106="X",INDIRECT("'DATA - økonomi'!AK"&amp;4+15*$A94+4*$A94+4),0)+IF(Analyse!$E$107="X",INDIRECT("'DATA - økonomi'!AK"&amp;4+15*$A94+4*$A94+5),0)+IF(Analyse!$E$108="X",INDIRECT("'DATA - økonomi'!AK"&amp;4+15*$A94+4*$A94+6),0)+IF(Analyse!$E$109="X",INDIRECT("'DATA - økonomi'!AK"&amp;4+15*$A94+4*$A94+7),0)+IF(Analyse!$E$110="X",INDIRECT("'DATA - økonomi'!AK"&amp;4+15*$A94+4*$A94+8),0)+IF(Analyse!$E$111="X",INDIRECT("'DATA - økonomi'!AK"&amp;4+15*$A94+4*$A94+9),0)+IF(Analyse!$E$112="X",INDIRECT("'DATA - økonomi'!AK"&amp;4+15*$A94+4*$A94+10),0)+IF(Analyse!$E$115="X",INDIRECT("'DATA - økonomi'!AK"&amp;4+15*$A94+4*$A94+11),0)+IF(Analyse!$E$116="X",INDIRECT("'DATA - økonomi'!AK"&amp;4+15*$A94+4*$A94+12),0)+IF(Analyse!$E$117="X",INDIRECT("'DATA - økonomi'!AK"&amp;4+15*$A94+4*$A94+13),0)+IF(Analyse!$E$129="X",INDIRECT("'DATA - økonomi'!AK"&amp;4+15*$A94+4*$A94+14),0)</f>
        <v>0</v>
      </c>
      <c r="AL94" s="42">
        <f ca="1">IF(Analyse!$E$3="X",INDIRECT("'DATA - økonomi'!AL"&amp;4+15*$A94+4*$A94+0),0)+IF(Analyse!$E$4="X",INDIRECT("'DATA - økonomi'!AL"&amp;4+15*$A94+4*$A94+1),0)+IF(Analyse!$E$104="X",INDIRECT("'DATA - økonomi'!AL"&amp;4+15*$A94+4*$A94+2),0)+IF(Analyse!$E$105="X",INDIRECT("'DATA - økonomi'!AL"&amp;4+15*$A94+4*$A94+3),0)+IF(Analyse!$E$106="X",INDIRECT("'DATA - økonomi'!AL"&amp;4+15*$A94+4*$A94+4),0)+IF(Analyse!$E$107="X",INDIRECT("'DATA - økonomi'!AL"&amp;4+15*$A94+4*$A94+5),0)+IF(Analyse!$E$108="X",INDIRECT("'DATA - økonomi'!AL"&amp;4+15*$A94+4*$A94+6),0)+IF(Analyse!$E$109="X",INDIRECT("'DATA - økonomi'!AL"&amp;4+15*$A94+4*$A94+7),0)+IF(Analyse!$E$110="X",INDIRECT("'DATA - økonomi'!AL"&amp;4+15*$A94+4*$A94+8),0)+IF(Analyse!$E$111="X",INDIRECT("'DATA - økonomi'!AL"&amp;4+15*$A94+4*$A94+9),0)+IF(Analyse!$E$112="X",INDIRECT("'DATA - økonomi'!AL"&amp;4+15*$A94+4*$A94+10),0)+IF(Analyse!$E$115="X",INDIRECT("'DATA - økonomi'!AL"&amp;4+15*$A94+4*$A94+11),0)+IF(Analyse!$E$116="X",INDIRECT("'DATA - økonomi'!AL"&amp;4+15*$A94+4*$A94+12),0)+IF(Analyse!$E$117="X",INDIRECT("'DATA - økonomi'!AL"&amp;4+15*$A94+4*$A94+13),0)+IF(Analyse!$E$129="X",INDIRECT("'DATA - økonomi'!AL"&amp;4+15*$A94+4*$A94+14),0)</f>
        <v>0</v>
      </c>
      <c r="AM94" s="36"/>
      <c r="AN94" s="41" t="s">
        <v>102</v>
      </c>
      <c r="AO94" s="42">
        <f t="shared" ca="1" si="20"/>
        <v>25748.1</v>
      </c>
      <c r="AP94" s="42">
        <f t="shared" ca="1" si="21"/>
        <v>25642.867000000002</v>
      </c>
      <c r="AQ94" s="42">
        <f t="shared" ca="1" si="22"/>
        <v>25748.1</v>
      </c>
      <c r="AR94" s="42">
        <f t="shared" ca="1" si="23"/>
        <v>25642.867000000002</v>
      </c>
      <c r="AS94" s="42">
        <f t="shared" ca="1" si="24"/>
        <v>25603.201000000001</v>
      </c>
      <c r="AT94" s="42">
        <f t="shared" ca="1" si="25"/>
        <v>25764.269</v>
      </c>
      <c r="AU94" s="42">
        <f t="shared" ca="1" si="26"/>
        <v>25736.022000000001</v>
      </c>
      <c r="AV94" s="42">
        <f t="shared" ca="1" si="27"/>
        <v>25706.400000000001</v>
      </c>
      <c r="AW94" s="42">
        <f t="shared" ca="1" si="28"/>
        <v>25760.663000000004</v>
      </c>
      <c r="AX94" s="42">
        <f t="shared" ca="1" si="29"/>
        <v>25645.200000000001</v>
      </c>
      <c r="AY94" s="36"/>
    </row>
    <row r="95" spans="1:51" x14ac:dyDescent="0.25">
      <c r="A95" s="38">
        <v>91</v>
      </c>
      <c r="B95" s="41" t="s">
        <v>103</v>
      </c>
      <c r="C95" s="42">
        <f ca="1">IF(Analyse!$E$3="X",INDIRECT("'DATA - økonomi'!C"&amp;4+15*$A95+4*$A95+0),0)+IF(Analyse!$E$4="X",INDIRECT("'DATA - økonomi'!C"&amp;4+15*$A95+4*$A95+1),0)+IF(Analyse!$E$104="X",INDIRECT("'DATA - økonomi'!C"&amp;4+15*$A95+4*$A95+2),0)+IF(Analyse!$E$105="X",INDIRECT("'DATA - økonomi'!C"&amp;4+15*$A95+4*$A95+3),0)+IF(Analyse!$E$106="X",INDIRECT("'DATA - økonomi'!C"&amp;4+15*$A95+4*$A95+4),0)+IF(Analyse!$E$107="X",INDIRECT("'DATA - økonomi'!C"&amp;4+15*$A95+4*$A95+5),0)+IF(Analyse!$E$108="X",INDIRECT("'DATA - økonomi'!C"&amp;4+15*$A95+4*$A95+6),0)+IF(Analyse!$E$109="X",INDIRECT("'DATA - økonomi'!C"&amp;4+15*$A95+4*$A95+7),0)+IF(Analyse!$E$110="X",INDIRECT("'DATA - økonomi'!C"&amp;4+15*$A95+4*$A95+8),0)+IF(Analyse!$E$111="X",INDIRECT("'DATA - økonomi'!C"&amp;4+15*$A95+4*$A95+9),0)+IF(Analyse!$E$112="X",INDIRECT("'DATA - økonomi'!C"&amp;4+15*$A95+4*$A95+10),0)+IF(Analyse!$E$115="X",INDIRECT("'DATA - økonomi'!C"&amp;4+15*$A95+4*$A95+11),0)+IF(Analyse!$E$116="X",INDIRECT("'DATA - økonomi'!C"&amp;4+15*$A95+4*$A95+12),0)+IF(Analyse!$E$117="X",INDIRECT("'DATA - økonomi'!C"&amp;4+15*$A95+4*$A95+13),0)+IF(Analyse!$E$129="X",INDIRECT("'DATA - økonomi'!C"&amp;4+15*$A95+4*$A95+14),0)</f>
        <v>0</v>
      </c>
      <c r="D95" s="42">
        <f ca="1">IF(Analyse!$E$3="X",INDIRECT("'DATA - økonomi'!D"&amp;4+15*$A95+4*$A95+0),0)+IF(Analyse!$E$4="X",INDIRECT("'DATA - økonomi'!D"&amp;4+15*$A95+4*$A95+1),0)+IF(Analyse!$E$104="X",INDIRECT("'DATA - økonomi'!D"&amp;4+15*$A95+4*$A95+2),0)+IF(Analyse!$E$105="X",INDIRECT("'DATA - økonomi'!D"&amp;4+15*$A95+4*$A95+3),0)+IF(Analyse!$E$106="X",INDIRECT("'DATA - økonomi'!D"&amp;4+15*$A95+4*$A95+4),0)+IF(Analyse!$E$107="X",INDIRECT("'DATA - økonomi'!D"&amp;4+15*$A95+4*$A95+5),0)+IF(Analyse!$E$108="X",INDIRECT("'DATA - økonomi'!D"&amp;4+15*$A95+4*$A95+6),0)+IF(Analyse!$E$109="X",INDIRECT("'DATA - økonomi'!D"&amp;4+15*$A95+4*$A95+7),0)+IF(Analyse!$E$110="X",INDIRECT("'DATA - økonomi'!D"&amp;4+15*$A95+4*$A95+8),0)+IF(Analyse!$E$111="X",INDIRECT("'DATA - økonomi'!D"&amp;4+15*$A95+4*$A95+9),0)+IF(Analyse!$E$112="X",INDIRECT("'DATA - økonomi'!D"&amp;4+15*$A95+4*$A95+10),0)+IF(Analyse!$E$115="X",INDIRECT("'DATA - økonomi'!D"&amp;4+15*$A95+4*$A95+11),0)+IF(Analyse!$E$116="X",INDIRECT("'DATA - økonomi'!D"&amp;4+15*$A95+4*$A95+12),0)+IF(Analyse!$E$117="X",INDIRECT("'DATA - økonomi'!D"&amp;4+15*$A95+4*$A95+13),0)+IF(Analyse!$E$129="X",INDIRECT("'DATA - økonomi'!D"&amp;4+15*$A95+4*$A95+14),0)</f>
        <v>0</v>
      </c>
      <c r="E95" s="42">
        <f ca="1">IF(Analyse!$E$3="X",INDIRECT("'DATA - økonomi'!E"&amp;4+15*$A95+4*$A95+0),0)+IF(Analyse!$E$4="X",INDIRECT("'DATA - økonomi'!E"&amp;4+15*$A95+4*$A95+1),0)+IF(Analyse!$E$104="X",INDIRECT("'DATA - økonomi'!E"&amp;4+15*$A95+4*$A95+2),0)+IF(Analyse!$E$105="X",INDIRECT("'DATA - økonomi'!E"&amp;4+15*$A95+4*$A95+3),0)+IF(Analyse!$E$106="X",INDIRECT("'DATA - økonomi'!E"&amp;4+15*$A95+4*$A95+4),0)+IF(Analyse!$E$107="X",INDIRECT("'DATA - økonomi'!E"&amp;4+15*$A95+4*$A95+5),0)+IF(Analyse!$E$108="X",INDIRECT("'DATA - økonomi'!E"&amp;4+15*$A95+4*$A95+6),0)+IF(Analyse!$E$109="X",INDIRECT("'DATA - økonomi'!E"&amp;4+15*$A95+4*$A95+7),0)+IF(Analyse!$E$110="X",INDIRECT("'DATA - økonomi'!E"&amp;4+15*$A95+4*$A95+8),0)+IF(Analyse!$E$111="X",INDIRECT("'DATA - økonomi'!E"&amp;4+15*$A95+4*$A95+9),0)+IF(Analyse!$E$112="X",INDIRECT("'DATA - økonomi'!E"&amp;4+15*$A95+4*$A95+10),0)+IF(Analyse!$E$115="X",INDIRECT("'DATA - økonomi'!E"&amp;4+15*$A95+4*$A95+11),0)+IF(Analyse!$E$116="X",INDIRECT("'DATA - økonomi'!E"&amp;4+15*$A95+4*$A95+12),0)+IF(Analyse!$E$117="X",INDIRECT("'DATA - økonomi'!E"&amp;4+15*$A95+4*$A95+13),0)+IF(Analyse!$E$129="X",INDIRECT("'DATA - økonomi'!E"&amp;4+15*$A95+4*$A95+14),0)</f>
        <v>0</v>
      </c>
      <c r="F95" s="42">
        <f ca="1">IF(Analyse!$E$3="X",INDIRECT("'DATA - økonomi'!F"&amp;4+15*$A95+4*$A95+0),0)+IF(Analyse!$E$4="X",INDIRECT("'DATA - økonomi'!F"&amp;4+15*$A95+4*$A95+1),0)+IF(Analyse!$E$104="X",INDIRECT("'DATA - økonomi'!F"&amp;4+15*$A95+4*$A95+2),0)+IF(Analyse!$E$105="X",INDIRECT("'DATA - økonomi'!F"&amp;4+15*$A95+4*$A95+3),0)+IF(Analyse!$E$106="X",INDIRECT("'DATA - økonomi'!F"&amp;4+15*$A95+4*$A95+4),0)+IF(Analyse!$E$107="X",INDIRECT("'DATA - økonomi'!F"&amp;4+15*$A95+4*$A95+5),0)+IF(Analyse!$E$108="X",INDIRECT("'DATA - økonomi'!F"&amp;4+15*$A95+4*$A95+6),0)+IF(Analyse!$E$109="X",INDIRECT("'DATA - økonomi'!F"&amp;4+15*$A95+4*$A95+7),0)+IF(Analyse!$E$110="X",INDIRECT("'DATA - økonomi'!F"&amp;4+15*$A95+4*$A95+8),0)+IF(Analyse!$E$111="X",INDIRECT("'DATA - økonomi'!F"&amp;4+15*$A95+4*$A95+9),0)+IF(Analyse!$E$112="X",INDIRECT("'DATA - økonomi'!F"&amp;4+15*$A95+4*$A95+10),0)+IF(Analyse!$E$115="X",INDIRECT("'DATA - økonomi'!F"&amp;4+15*$A95+4*$A95+11),0)+IF(Analyse!$E$116="X",INDIRECT("'DATA - økonomi'!F"&amp;4+15*$A95+4*$A95+12),0)+IF(Analyse!$E$117="X",INDIRECT("'DATA - økonomi'!F"&amp;4+15*$A95+4*$A95+13),0)+IF(Analyse!$E$129="X",INDIRECT("'DATA - økonomi'!F"&amp;4+15*$A95+4*$A95+14),0)</f>
        <v>0</v>
      </c>
      <c r="G95" s="42">
        <f ca="1">IF(Analyse!$E$3="X",INDIRECT("'DATA - økonomi'!G"&amp;4+15*$A95+4*$A95+0),0)+IF(Analyse!$E$4="X",INDIRECT("'DATA - økonomi'!G"&amp;4+15*$A95+4*$A95+1),0)+IF(Analyse!$E$104="X",INDIRECT("'DATA - økonomi'!G"&amp;4+15*$A95+4*$A95+2),0)+IF(Analyse!$E$105="X",INDIRECT("'DATA - økonomi'!G"&amp;4+15*$A95+4*$A95+3),0)+IF(Analyse!$E$106="X",INDIRECT("'DATA - økonomi'!G"&amp;4+15*$A95+4*$A95+4),0)+IF(Analyse!$E$107="X",INDIRECT("'DATA - økonomi'!G"&amp;4+15*$A95+4*$A95+5),0)+IF(Analyse!$E$108="X",INDIRECT("'DATA - økonomi'!G"&amp;4+15*$A95+4*$A95+6),0)+IF(Analyse!$E$109="X",INDIRECT("'DATA - økonomi'!G"&amp;4+15*$A95+4*$A95+7),0)+IF(Analyse!$E$110="X",INDIRECT("'DATA - økonomi'!G"&amp;4+15*$A95+4*$A95+8),0)+IF(Analyse!$E$111="X",INDIRECT("'DATA - økonomi'!G"&amp;4+15*$A95+4*$A95+9),0)+IF(Analyse!$E$112="X",INDIRECT("'DATA - økonomi'!G"&amp;4+15*$A95+4*$A95+10),0)+IF(Analyse!$E$115="X",INDIRECT("'DATA - økonomi'!G"&amp;4+15*$A95+4*$A95+11),0)+IF(Analyse!$E$116="X",INDIRECT("'DATA - økonomi'!G"&amp;4+15*$A95+4*$A95+12),0)+IF(Analyse!$E$117="X",INDIRECT("'DATA - økonomi'!G"&amp;4+15*$A95+4*$A95+13),0)+IF(Analyse!$E$129="X",INDIRECT("'DATA - økonomi'!G"&amp;4+15*$A95+4*$A95+14),0)</f>
        <v>0</v>
      </c>
      <c r="H95" s="42">
        <f ca="1">IF(Analyse!$E$3="X",INDIRECT("'DATA - økonomi'!H"&amp;4+15*$A95+4*$A95+0),0)+IF(Analyse!$E$4="X",INDIRECT("'DATA - økonomi'!H"&amp;4+15*$A95+4*$A95+1),0)+IF(Analyse!$E$104="X",INDIRECT("'DATA - økonomi'!H"&amp;4+15*$A95+4*$A95+2),0)+IF(Analyse!$E$105="X",INDIRECT("'DATA - økonomi'!H"&amp;4+15*$A95+4*$A95+3),0)+IF(Analyse!$E$106="X",INDIRECT("'DATA - økonomi'!H"&amp;4+15*$A95+4*$A95+4),0)+IF(Analyse!$E$107="X",INDIRECT("'DATA - økonomi'!H"&amp;4+15*$A95+4*$A95+5),0)+IF(Analyse!$E$108="X",INDIRECT("'DATA - økonomi'!H"&amp;4+15*$A95+4*$A95+6),0)+IF(Analyse!$E$109="X",INDIRECT("'DATA - økonomi'!H"&amp;4+15*$A95+4*$A95+7),0)+IF(Analyse!$E$110="X",INDIRECT("'DATA - økonomi'!H"&amp;4+15*$A95+4*$A95+8),0)+IF(Analyse!$E$111="X",INDIRECT("'DATA - økonomi'!H"&amp;4+15*$A95+4*$A95+9),0)+IF(Analyse!$E$112="X",INDIRECT("'DATA - økonomi'!H"&amp;4+15*$A95+4*$A95+10),0)+IF(Analyse!$E$115="X",INDIRECT("'DATA - økonomi'!H"&amp;4+15*$A95+4*$A95+11),0)+IF(Analyse!$E$116="X",INDIRECT("'DATA - økonomi'!H"&amp;4+15*$A95+4*$A95+12),0)+IF(Analyse!$E$117="X",INDIRECT("'DATA - økonomi'!H"&amp;4+15*$A95+4*$A95+13),0)+IF(Analyse!$E$129="X",INDIRECT("'DATA - økonomi'!H"&amp;4+15*$A95+4*$A95+14),0)</f>
        <v>0</v>
      </c>
      <c r="I95" s="42">
        <f ca="1">IF(Analyse!$E$3="X",INDIRECT("'DATA - økonomi'!I"&amp;4+15*$A95+4*$A95+0),0)+IF(Analyse!$E$4="X",INDIRECT("'DATA - økonomi'!I"&amp;4+15*$A95+4*$A95+1),0)+IF(Analyse!$E$104="X",INDIRECT("'DATA - økonomi'!I"&amp;4+15*$A95+4*$A95+2),0)+IF(Analyse!$E$105="X",INDIRECT("'DATA - økonomi'!I"&amp;4+15*$A95+4*$A95+3),0)+IF(Analyse!$E$106="X",INDIRECT("'DATA - økonomi'!I"&amp;4+15*$A95+4*$A95+4),0)+IF(Analyse!$E$107="X",INDIRECT("'DATA - økonomi'!I"&amp;4+15*$A95+4*$A95+5),0)+IF(Analyse!$E$108="X",INDIRECT("'DATA - økonomi'!I"&amp;4+15*$A95+4*$A95+6),0)+IF(Analyse!$E$109="X",INDIRECT("'DATA - økonomi'!I"&amp;4+15*$A95+4*$A95+7),0)+IF(Analyse!$E$110="X",INDIRECT("'DATA - økonomi'!I"&amp;4+15*$A95+4*$A95+8),0)+IF(Analyse!$E$111="X",INDIRECT("'DATA - økonomi'!I"&amp;4+15*$A95+4*$A95+9),0)+IF(Analyse!$E$112="X",INDIRECT("'DATA - økonomi'!I"&amp;4+15*$A95+4*$A95+10),0)+IF(Analyse!$E$115="X",INDIRECT("'DATA - økonomi'!I"&amp;4+15*$A95+4*$A95+11),0)+IF(Analyse!$E$116="X",INDIRECT("'DATA - økonomi'!I"&amp;4+15*$A95+4*$A95+12),0)+IF(Analyse!$E$117="X",INDIRECT("'DATA - økonomi'!I"&amp;4+15*$A95+4*$A95+13),0)+IF(Analyse!$E$129="X",INDIRECT("'DATA - økonomi'!I"&amp;4+15*$A95+4*$A95+14),0)</f>
        <v>0</v>
      </c>
      <c r="J95" s="42">
        <f ca="1">IF(Analyse!$E$3="X",INDIRECT("'DATA - økonomi'!J"&amp;4+15*$A95+4*$A95+0),0)+IF(Analyse!$E$4="X",INDIRECT("'DATA - økonomi'!J"&amp;4+15*$A95+4*$A95+1),0)+IF(Analyse!$E$104="X",INDIRECT("'DATA - økonomi'!J"&amp;4+15*$A95+4*$A95+2),0)+IF(Analyse!$E$105="X",INDIRECT("'DATA - økonomi'!J"&amp;4+15*$A95+4*$A95+3),0)+IF(Analyse!$E$106="X",INDIRECT("'DATA - økonomi'!J"&amp;4+15*$A95+4*$A95+4),0)+IF(Analyse!$E$107="X",INDIRECT("'DATA - økonomi'!J"&amp;4+15*$A95+4*$A95+5),0)+IF(Analyse!$E$108="X",INDIRECT("'DATA - økonomi'!J"&amp;4+15*$A95+4*$A95+6),0)+IF(Analyse!$E$109="X",INDIRECT("'DATA - økonomi'!J"&amp;4+15*$A95+4*$A95+7),0)+IF(Analyse!$E$110="X",INDIRECT("'DATA - økonomi'!J"&amp;4+15*$A95+4*$A95+8),0)+IF(Analyse!$E$111="X",INDIRECT("'DATA - økonomi'!J"&amp;4+15*$A95+4*$A95+9),0)+IF(Analyse!$E$112="X",INDIRECT("'DATA - økonomi'!J"&amp;4+15*$A95+4*$A95+10),0)+IF(Analyse!$E$115="X",INDIRECT("'DATA - økonomi'!J"&amp;4+15*$A95+4*$A95+11),0)+IF(Analyse!$E$116="X",INDIRECT("'DATA - økonomi'!J"&amp;4+15*$A95+4*$A95+12),0)+IF(Analyse!$E$117="X",INDIRECT("'DATA - økonomi'!J"&amp;4+15*$A95+4*$A95+13),0)+IF(Analyse!$E$129="X",INDIRECT("'DATA - økonomi'!J"&amp;4+15*$A95+4*$A95+14),0)</f>
        <v>0</v>
      </c>
      <c r="K95" s="42">
        <f ca="1">IF(Analyse!$E$3="X",INDIRECT("'DATA - økonomi'!K"&amp;4+15*$A95+4*$A95+0),0)+IF(Analyse!$E$4="X",INDIRECT("'DATA - økonomi'!K"&amp;4+15*$A95+4*$A95+1),0)+IF(Analyse!$E$104="X",INDIRECT("'DATA - økonomi'!K"&amp;4+15*$A95+4*$A95+2),0)+IF(Analyse!$E$105="X",INDIRECT("'DATA - økonomi'!K"&amp;4+15*$A95+4*$A95+3),0)+IF(Analyse!$E$106="X",INDIRECT("'DATA - økonomi'!K"&amp;4+15*$A95+4*$A95+4),0)+IF(Analyse!$E$107="X",INDIRECT("'DATA - økonomi'!K"&amp;4+15*$A95+4*$A95+5),0)+IF(Analyse!$E$108="X",INDIRECT("'DATA - økonomi'!K"&amp;4+15*$A95+4*$A95+6),0)+IF(Analyse!$E$109="X",INDIRECT("'DATA - økonomi'!K"&amp;4+15*$A95+4*$A95+7),0)+IF(Analyse!$E$110="X",INDIRECT("'DATA - økonomi'!K"&amp;4+15*$A95+4*$A95+8),0)+IF(Analyse!$E$111="X",INDIRECT("'DATA - økonomi'!K"&amp;4+15*$A95+4*$A95+9),0)+IF(Analyse!$E$112="X",INDIRECT("'DATA - økonomi'!K"&amp;4+15*$A95+4*$A95+10),0)+IF(Analyse!$E$115="X",INDIRECT("'DATA - økonomi'!K"&amp;4+15*$A95+4*$A95+11),0)+IF(Analyse!$E$116="X",INDIRECT("'DATA - økonomi'!K"&amp;4+15*$A95+4*$A95+12),0)+IF(Analyse!$E$117="X",INDIRECT("'DATA - økonomi'!K"&amp;4+15*$A95+4*$A95+13),0)+IF(Analyse!$E$129="X",INDIRECT("'DATA - økonomi'!K"&amp;4+15*$A95+4*$A95+14),0)</f>
        <v>0</v>
      </c>
      <c r="L95" s="42">
        <f ca="1">IF(Analyse!$E$3="X",INDIRECT("'DATA - økonomi'!L"&amp;4+15*$A95+4*$A95+0),0)+IF(Analyse!$E$4="X",INDIRECT("'DATA - økonomi'!L"&amp;4+15*$A95+4*$A95+1),0)+IF(Analyse!$E$104="X",INDIRECT("'DATA - økonomi'!L"&amp;4+15*$A95+4*$A95+2),0)+IF(Analyse!$E$105="X",INDIRECT("'DATA - økonomi'!L"&amp;4+15*$A95+4*$A95+3),0)+IF(Analyse!$E$106="X",INDIRECT("'DATA - økonomi'!L"&amp;4+15*$A95+4*$A95+4),0)+IF(Analyse!$E$107="X",INDIRECT("'DATA - økonomi'!L"&amp;4+15*$A95+4*$A95+5),0)+IF(Analyse!$E$108="X",INDIRECT("'DATA - økonomi'!L"&amp;4+15*$A95+4*$A95+6),0)+IF(Analyse!$E$109="X",INDIRECT("'DATA - økonomi'!L"&amp;4+15*$A95+4*$A95+7),0)+IF(Analyse!$E$110="X",INDIRECT("'DATA - økonomi'!L"&amp;4+15*$A95+4*$A95+8),0)+IF(Analyse!$E$111="X",INDIRECT("'DATA - økonomi'!L"&amp;4+15*$A95+4*$A95+9),0)+IF(Analyse!$E$112="X",INDIRECT("'DATA - økonomi'!L"&amp;4+15*$A95+4*$A95+10),0)+IF(Analyse!$E$115="X",INDIRECT("'DATA - økonomi'!L"&amp;4+15*$A95+4*$A95+11),0)+IF(Analyse!$E$116="X",INDIRECT("'DATA - økonomi'!L"&amp;4+15*$A95+4*$A95+12),0)+IF(Analyse!$E$117="X",INDIRECT("'DATA - økonomi'!L"&amp;4+15*$A95+4*$A95+13),0)+IF(Analyse!$E$129="X",INDIRECT("'DATA - økonomi'!L"&amp;4+15*$A95+4*$A95+14),0)</f>
        <v>0</v>
      </c>
      <c r="M95" s="42">
        <f ca="1">IF(Analyse!$E$3="X",INDIRECT("'DATA - økonomi'!M"&amp;4+15*$A95+4*$A95+0),0)+IF(Analyse!$E$4="X",INDIRECT("'DATA - økonomi'!M"&amp;4+15*$A95+4*$A95+1),0)+IF(Analyse!$E$104="X",INDIRECT("'DATA - økonomi'!M"&amp;4+15*$A95+4*$A95+2),0)+IF(Analyse!$E$105="X",INDIRECT("'DATA - økonomi'!M"&amp;4+15*$A95+4*$A95+3),0)+IF(Analyse!$E$106="X",INDIRECT("'DATA - økonomi'!M"&amp;4+15*$A95+4*$A95+4),0)+IF(Analyse!$E$107="X",INDIRECT("'DATA - økonomi'!M"&amp;4+15*$A95+4*$A95+5),0)+IF(Analyse!$E$108="X",INDIRECT("'DATA - økonomi'!M"&amp;4+15*$A95+4*$A95+6),0)+IF(Analyse!$E$109="X",INDIRECT("'DATA - økonomi'!M"&amp;4+15*$A95+4*$A95+7),0)+IF(Analyse!$E$110="X",INDIRECT("'DATA - økonomi'!M"&amp;4+15*$A95+4*$A95+8),0)+IF(Analyse!$E$111="X",INDIRECT("'DATA - økonomi'!M"&amp;4+15*$A95+4*$A95+9),0)+IF(Analyse!$E$112="X",INDIRECT("'DATA - økonomi'!M"&amp;4+15*$A95+4*$A95+10),0)+IF(Analyse!$E$115="X",INDIRECT("'DATA - økonomi'!M"&amp;4+15*$A95+4*$A95+11),0)+IF(Analyse!$E$116="X",INDIRECT("'DATA - økonomi'!M"&amp;4+15*$A95+4*$A95+12),0)+IF(Analyse!$E$117="X",INDIRECT("'DATA - økonomi'!M"&amp;4+15*$A95+4*$A95+13),0)+IF(Analyse!$E$129="X",INDIRECT("'DATA - økonomi'!M"&amp;4+15*$A95+4*$A95+14),0)</f>
        <v>0</v>
      </c>
      <c r="N95" s="38"/>
      <c r="O95" s="41" t="s">
        <v>103</v>
      </c>
      <c r="P95" s="42">
        <f ca="1">IF(Analyse!$E$3="X",INDIRECT("'DATA - økonomi'!P"&amp;4+15*$A95+4*$A95+0),0)+IF(Analyse!$E$4="X",INDIRECT("'DATA - økonomi'!P"&amp;4+15*$A95+4*$A95+1),0)+IF(Analyse!$E$104="X",INDIRECT("'DATA - økonomi'!P"&amp;4+15*$A95+4*$A95+2),0)+IF(Analyse!$E$105="X",INDIRECT("'DATA - økonomi'!P"&amp;4+15*$A95+4*$A95+3),0)+IF(Analyse!$E$106="X",INDIRECT("'DATA - økonomi'!P"&amp;4+15*$A95+4*$A95+4),0)+IF(Analyse!$E$107="X",INDIRECT("'DATA - økonomi'!P"&amp;4+15*$A95+4*$A95+5),0)+IF(Analyse!$E$108="X",INDIRECT("'DATA - økonomi'!P"&amp;4+15*$A95+4*$A95+6),0)+IF(Analyse!$E$109="X",INDIRECT("'DATA - økonomi'!P"&amp;4+15*$A95+4*$A95+7),0)+IF(Analyse!$E$110="X",INDIRECT("'DATA - økonomi'!P"&amp;4+15*$A95+4*$A95+8),0)+IF(Analyse!$E$111="X",INDIRECT("'DATA - økonomi'!P"&amp;4+15*$A95+4*$A95+9),0)+IF(Analyse!$E$112="X",INDIRECT("'DATA - økonomi'!P"&amp;4+15*$A95+4*$A95+10),0)+IF(Analyse!$E$115="X",INDIRECT("'DATA - økonomi'!P"&amp;4+15*$A95+4*$A95+11),0)+IF(Analyse!$E$116="X",INDIRECT("'DATA - økonomi'!P"&amp;4+15*$A95+4*$A95+12),0)+IF(Analyse!$E$117="X",INDIRECT("'DATA - økonomi'!P"&amp;4+15*$A95+4*$A95+13),0)+IF(Analyse!$E$129="X",INDIRECT("'DATA - økonomi'!P"&amp;4+15*$A95+4*$A95+14),0)</f>
        <v>0</v>
      </c>
      <c r="Q95" s="42">
        <f ca="1">IF(Analyse!$E$3="X",INDIRECT("'DATA - økonomi'!Q"&amp;4+15*$A95+4*$A95+0),0)+IF(Analyse!$E$4="X",INDIRECT("'DATA - økonomi'!Q"&amp;4+15*$A95+4*$A95+1),0)+IF(Analyse!$E$104="X",INDIRECT("'DATA - økonomi'!Q"&amp;4+15*$A95+4*$A95+2),0)+IF(Analyse!$E$105="X",INDIRECT("'DATA - økonomi'!Q"&amp;4+15*$A95+4*$A95+3),0)+IF(Analyse!$E$106="X",INDIRECT("'DATA - økonomi'!Q"&amp;4+15*$A95+4*$A95+4),0)+IF(Analyse!$E$107="X",INDIRECT("'DATA - økonomi'!Q"&amp;4+15*$A95+4*$A95+5),0)+IF(Analyse!$E$108="X",INDIRECT("'DATA - økonomi'!Q"&amp;4+15*$A95+4*$A95+6),0)+IF(Analyse!$E$109="X",INDIRECT("'DATA - økonomi'!Q"&amp;4+15*$A95+4*$A95+7),0)+IF(Analyse!$E$110="X",INDIRECT("'DATA - økonomi'!Q"&amp;4+15*$A95+4*$A95+8),0)+IF(Analyse!$E$111="X",INDIRECT("'DATA - økonomi'!Q"&amp;4+15*$A95+4*$A95+9),0)+IF(Analyse!$E$112="X",INDIRECT("'DATA - økonomi'!Q"&amp;4+15*$A95+4*$A95+10),0)+IF(Analyse!$E$115="X",INDIRECT("'DATA - økonomi'!Q"&amp;4+15*$A95+4*$A95+11),0)+IF(Analyse!$E$116="X",INDIRECT("'DATA - økonomi'!Q"&amp;4+15*$A95+4*$A95+12),0)+IF(Analyse!$E$117="X",INDIRECT("'DATA - økonomi'!Q"&amp;4+15*$A95+4*$A95+13),0)+IF(Analyse!$E$129="X",INDIRECT("'DATA - økonomi'!Q"&amp;4+15*$A95+4*$A95+14),0)</f>
        <v>0</v>
      </c>
      <c r="R95" s="42">
        <f ca="1">IF(Analyse!$E$3="X",INDIRECT("'DATA - økonomi'!R"&amp;4+15*$A95+4*$A95+0),0)+IF(Analyse!$E$4="X",INDIRECT("'DATA - økonomi'!R"&amp;4+15*$A95+4*$A95+1),0)+IF(Analyse!$E$104="X",INDIRECT("'DATA - økonomi'!R"&amp;4+15*$A95+4*$A95+2),0)+IF(Analyse!$E$105="X",INDIRECT("'DATA - økonomi'!R"&amp;4+15*$A95+4*$A95+3),0)+IF(Analyse!$E$106="X",INDIRECT("'DATA - økonomi'!R"&amp;4+15*$A95+4*$A95+4),0)+IF(Analyse!$E$107="X",INDIRECT("'DATA - økonomi'!R"&amp;4+15*$A95+4*$A95+5),0)+IF(Analyse!$E$108="X",INDIRECT("'DATA - økonomi'!R"&amp;4+15*$A95+4*$A95+6),0)+IF(Analyse!$E$109="X",INDIRECT("'DATA - økonomi'!R"&amp;4+15*$A95+4*$A95+7),0)+IF(Analyse!$E$110="X",INDIRECT("'DATA - økonomi'!R"&amp;4+15*$A95+4*$A95+8),0)+IF(Analyse!$E$111="X",INDIRECT("'DATA - økonomi'!R"&amp;4+15*$A95+4*$A95+9),0)+IF(Analyse!$E$112="X",INDIRECT("'DATA - økonomi'!R"&amp;4+15*$A95+4*$A95+10),0)+IF(Analyse!$E$115="X",INDIRECT("'DATA - økonomi'!R"&amp;4+15*$A95+4*$A95+11),0)+IF(Analyse!$E$116="X",INDIRECT("'DATA - økonomi'!R"&amp;4+15*$A95+4*$A95+12),0)+IF(Analyse!$E$117="X",INDIRECT("'DATA - økonomi'!R"&amp;4+15*$A95+4*$A95+13),0)+IF(Analyse!$E$129="X",INDIRECT("'DATA - økonomi'!R"&amp;4+15*$A95+4*$A95+14),0)</f>
        <v>0</v>
      </c>
      <c r="S95" s="42">
        <f ca="1">IF(Analyse!$E$3="X",INDIRECT("'DATA - økonomi'!S"&amp;4+15*$A95+4*$A95+0),0)+IF(Analyse!$E$4="X",INDIRECT("'DATA - økonomi'!S"&amp;4+15*$A95+4*$A95+1),0)+IF(Analyse!$E$104="X",INDIRECT("'DATA - økonomi'!S"&amp;4+15*$A95+4*$A95+2),0)+IF(Analyse!$E$105="X",INDIRECT("'DATA - økonomi'!S"&amp;4+15*$A95+4*$A95+3),0)+IF(Analyse!$E$106="X",INDIRECT("'DATA - økonomi'!S"&amp;4+15*$A95+4*$A95+4),0)+IF(Analyse!$E$107="X",INDIRECT("'DATA - økonomi'!S"&amp;4+15*$A95+4*$A95+5),0)+IF(Analyse!$E$108="X",INDIRECT("'DATA - økonomi'!S"&amp;4+15*$A95+4*$A95+6),0)+IF(Analyse!$E$109="X",INDIRECT("'DATA - økonomi'!S"&amp;4+15*$A95+4*$A95+7),0)+IF(Analyse!$E$110="X",INDIRECT("'DATA - økonomi'!S"&amp;4+15*$A95+4*$A95+8),0)+IF(Analyse!$E$111="X",INDIRECT("'DATA - økonomi'!S"&amp;4+15*$A95+4*$A95+9),0)+IF(Analyse!$E$112="X",INDIRECT("'DATA - økonomi'!S"&amp;4+15*$A95+4*$A95+10),0)+IF(Analyse!$E$115="X",INDIRECT("'DATA - økonomi'!S"&amp;4+15*$A95+4*$A95+11),0)+IF(Analyse!$E$116="X",INDIRECT("'DATA - økonomi'!S"&amp;4+15*$A95+4*$A95+12),0)+IF(Analyse!$E$117="X",INDIRECT("'DATA - økonomi'!S"&amp;4+15*$A95+4*$A95+13),0)+IF(Analyse!$E$129="X",INDIRECT("'DATA - økonomi'!S"&amp;4+15*$A95+4*$A95+14),0)</f>
        <v>0</v>
      </c>
      <c r="T95" s="42">
        <f ca="1">IF(Analyse!$E$3="X",INDIRECT("'DATA - økonomi'!T"&amp;4+15*$A95+4*$A95+0),0)+IF(Analyse!$E$4="X",INDIRECT("'DATA - økonomi'!T"&amp;4+15*$A95+4*$A95+1),0)+IF(Analyse!$E$104="X",INDIRECT("'DATA - økonomi'!T"&amp;4+15*$A95+4*$A95+2),0)+IF(Analyse!$E$105="X",INDIRECT("'DATA - økonomi'!T"&amp;4+15*$A95+4*$A95+3),0)+IF(Analyse!$E$106="X",INDIRECT("'DATA - økonomi'!T"&amp;4+15*$A95+4*$A95+4),0)+IF(Analyse!$E$107="X",INDIRECT("'DATA - økonomi'!T"&amp;4+15*$A95+4*$A95+5),0)+IF(Analyse!$E$108="X",INDIRECT("'DATA - økonomi'!T"&amp;4+15*$A95+4*$A95+6),0)+IF(Analyse!$E$109="X",INDIRECT("'DATA - økonomi'!T"&amp;4+15*$A95+4*$A95+7),0)+IF(Analyse!$E$110="X",INDIRECT("'DATA - økonomi'!T"&amp;4+15*$A95+4*$A95+8),0)+IF(Analyse!$E$111="X",INDIRECT("'DATA - økonomi'!T"&amp;4+15*$A95+4*$A95+9),0)+IF(Analyse!$E$112="X",INDIRECT("'DATA - økonomi'!T"&amp;4+15*$A95+4*$A95+10),0)+IF(Analyse!$E$115="X",INDIRECT("'DATA - økonomi'!T"&amp;4+15*$A95+4*$A95+11),0)+IF(Analyse!$E$116="X",INDIRECT("'DATA - økonomi'!T"&amp;4+15*$A95+4*$A95+12),0)+IF(Analyse!$E$117="X",INDIRECT("'DATA - økonomi'!T"&amp;4+15*$A95+4*$A95+13),0)+IF(Analyse!$E$129="X",INDIRECT("'DATA - økonomi'!T"&amp;4+15*$A95+4*$A95+14),0)</f>
        <v>0</v>
      </c>
      <c r="U95" s="42">
        <f ca="1">IF(Analyse!$E$3="X",INDIRECT("'DATA - økonomi'!U"&amp;4+15*$A95+4*$A95+0),0)+IF(Analyse!$E$4="X",INDIRECT("'DATA - økonomi'!U"&amp;4+15*$A95+4*$A95+1),0)+IF(Analyse!$E$104="X",INDIRECT("'DATA - økonomi'!U"&amp;4+15*$A95+4*$A95+2),0)+IF(Analyse!$E$105="X",INDIRECT("'DATA - økonomi'!U"&amp;4+15*$A95+4*$A95+3),0)+IF(Analyse!$E$106="X",INDIRECT("'DATA - økonomi'!U"&amp;4+15*$A95+4*$A95+4),0)+IF(Analyse!$E$107="X",INDIRECT("'DATA - økonomi'!U"&amp;4+15*$A95+4*$A95+5),0)+IF(Analyse!$E$108="X",INDIRECT("'DATA - økonomi'!U"&amp;4+15*$A95+4*$A95+6),0)+IF(Analyse!$E$109="X",INDIRECT("'DATA - økonomi'!U"&amp;4+15*$A95+4*$A95+7),0)+IF(Analyse!$E$110="X",INDIRECT("'DATA - økonomi'!U"&amp;4+15*$A95+4*$A95+8),0)+IF(Analyse!$E$111="X",INDIRECT("'DATA - økonomi'!U"&amp;4+15*$A95+4*$A95+9),0)+IF(Analyse!$E$112="X",INDIRECT("'DATA - økonomi'!U"&amp;4+15*$A95+4*$A95+10),0)+IF(Analyse!$E$115="X",INDIRECT("'DATA - økonomi'!U"&amp;4+15*$A95+4*$A95+11),0)+IF(Analyse!$E$116="X",INDIRECT("'DATA - økonomi'!U"&amp;4+15*$A95+4*$A95+12),0)+IF(Analyse!$E$117="X",INDIRECT("'DATA - økonomi'!U"&amp;4+15*$A95+4*$A95+13),0)+IF(Analyse!$E$129="X",INDIRECT("'DATA - økonomi'!U"&amp;4+15*$A95+4*$A95+14),0)</f>
        <v>0</v>
      </c>
      <c r="V95" s="42">
        <f ca="1">IF(Analyse!$E$3="X",INDIRECT("'DATA - økonomi'!V"&amp;4+15*$A95+4*$A95+0),0)+IF(Analyse!$E$4="X",INDIRECT("'DATA - økonomi'!V"&amp;4+15*$A95+4*$A95+1),0)+IF(Analyse!$E$104="X",INDIRECT("'DATA - økonomi'!V"&amp;4+15*$A95+4*$A95+2),0)+IF(Analyse!$E$105="X",INDIRECT("'DATA - økonomi'!V"&amp;4+15*$A95+4*$A95+3),0)+IF(Analyse!$E$106="X",INDIRECT("'DATA - økonomi'!V"&amp;4+15*$A95+4*$A95+4),0)+IF(Analyse!$E$107="X",INDIRECT("'DATA - økonomi'!V"&amp;4+15*$A95+4*$A95+5),0)+IF(Analyse!$E$108="X",INDIRECT("'DATA - økonomi'!V"&amp;4+15*$A95+4*$A95+6),0)+IF(Analyse!$E$109="X",INDIRECT("'DATA - økonomi'!V"&amp;4+15*$A95+4*$A95+7),0)+IF(Analyse!$E$110="X",INDIRECT("'DATA - økonomi'!V"&amp;4+15*$A95+4*$A95+8),0)+IF(Analyse!$E$111="X",INDIRECT("'DATA - økonomi'!V"&amp;4+15*$A95+4*$A95+9),0)+IF(Analyse!$E$112="X",INDIRECT("'DATA - økonomi'!V"&amp;4+15*$A95+4*$A95+10),0)+IF(Analyse!$E$115="X",INDIRECT("'DATA - økonomi'!V"&amp;4+15*$A95+4*$A95+11),0)+IF(Analyse!$E$116="X",INDIRECT("'DATA - økonomi'!V"&amp;4+15*$A95+4*$A95+12),0)+IF(Analyse!$E$117="X",INDIRECT("'DATA - økonomi'!V"&amp;4+15*$A95+4*$A95+13),0)+IF(Analyse!$E$129="X",INDIRECT("'DATA - økonomi'!V"&amp;4+15*$A95+4*$A95+14),0)</f>
        <v>0</v>
      </c>
      <c r="W95" s="42">
        <f ca="1">IF(Analyse!$E$3="X",INDIRECT("'DATA - økonomi'!W"&amp;4+15*$A95+4*$A95+0),0)+IF(Analyse!$E$4="X",INDIRECT("'DATA - økonomi'!W"&amp;4+15*$A95+4*$A95+1),0)+IF(Analyse!$E$104="X",INDIRECT("'DATA - økonomi'!W"&amp;4+15*$A95+4*$A95+2),0)+IF(Analyse!$E$105="X",INDIRECT("'DATA - økonomi'!W"&amp;4+15*$A95+4*$A95+3),0)+IF(Analyse!$E$106="X",INDIRECT("'DATA - økonomi'!W"&amp;4+15*$A95+4*$A95+4),0)+IF(Analyse!$E$107="X",INDIRECT("'DATA - økonomi'!W"&amp;4+15*$A95+4*$A95+5),0)+IF(Analyse!$E$108="X",INDIRECT("'DATA - økonomi'!W"&amp;4+15*$A95+4*$A95+6),0)+IF(Analyse!$E$109="X",INDIRECT("'DATA - økonomi'!W"&amp;4+15*$A95+4*$A95+7),0)+IF(Analyse!$E$110="X",INDIRECT("'DATA - økonomi'!W"&amp;4+15*$A95+4*$A95+8),0)+IF(Analyse!$E$111="X",INDIRECT("'DATA - økonomi'!W"&amp;4+15*$A95+4*$A95+9),0)+IF(Analyse!$E$112="X",INDIRECT("'DATA - økonomi'!W"&amp;4+15*$A95+4*$A95+10),0)+IF(Analyse!$E$115="X",INDIRECT("'DATA - økonomi'!W"&amp;4+15*$A95+4*$A95+11),0)+IF(Analyse!$E$116="X",INDIRECT("'DATA - økonomi'!W"&amp;4+15*$A95+4*$A95+12),0)+IF(Analyse!$E$117="X",INDIRECT("'DATA - økonomi'!W"&amp;4+15*$A95+4*$A95+13),0)+IF(Analyse!$E$129="X",INDIRECT("'DATA - økonomi'!W"&amp;4+15*$A95+4*$A95+14),0)</f>
        <v>0</v>
      </c>
      <c r="X95" s="42">
        <f ca="1">IF(Analyse!$E$3="X",INDIRECT("'DATA - økonomi'!X"&amp;4+15*$A95+4*$A95+0),0)+IF(Analyse!$E$4="X",INDIRECT("'DATA - økonomi'!X"&amp;4+15*$A95+4*$A95+1),0)+IF(Analyse!$E$104="X",INDIRECT("'DATA - økonomi'!X"&amp;4+15*$A95+4*$A95+2),0)+IF(Analyse!$E$105="X",INDIRECT("'DATA - økonomi'!X"&amp;4+15*$A95+4*$A95+3),0)+IF(Analyse!$E$106="X",INDIRECT("'DATA - økonomi'!X"&amp;4+15*$A95+4*$A95+4),0)+IF(Analyse!$E$107="X",INDIRECT("'DATA - økonomi'!X"&amp;4+15*$A95+4*$A95+5),0)+IF(Analyse!$E$108="X",INDIRECT("'DATA - økonomi'!X"&amp;4+15*$A95+4*$A95+6),0)+IF(Analyse!$E$109="X",INDIRECT("'DATA - økonomi'!X"&amp;4+15*$A95+4*$A95+7),0)+IF(Analyse!$E$110="X",INDIRECT("'DATA - økonomi'!X"&amp;4+15*$A95+4*$A95+8),0)+IF(Analyse!$E$111="X",INDIRECT("'DATA - økonomi'!X"&amp;4+15*$A95+4*$A95+9),0)+IF(Analyse!$E$112="X",INDIRECT("'DATA - økonomi'!X"&amp;4+15*$A95+4*$A95+10),0)+IF(Analyse!$E$115="X",INDIRECT("'DATA - økonomi'!X"&amp;4+15*$A95+4*$A95+11),0)+IF(Analyse!$E$116="X",INDIRECT("'DATA - økonomi'!X"&amp;4+15*$A95+4*$A95+12),0)+IF(Analyse!$E$117="X",INDIRECT("'DATA - økonomi'!X"&amp;4+15*$A95+4*$A95+13),0)+IF(Analyse!$E$129="X",INDIRECT("'DATA - økonomi'!X"&amp;4+15*$A95+4*$A95+14),0)</f>
        <v>0</v>
      </c>
      <c r="Y95" s="42">
        <f ca="1">IF(Analyse!$E$3="X",INDIRECT("'DATA - økonomi'!Y"&amp;4+15*$A95+4*$A95+0),0)+IF(Analyse!$E$4="X",INDIRECT("'DATA - økonomi'!Y"&amp;4+15*$A95+4*$A95+1),0)+IF(Analyse!$E$104="X",INDIRECT("'DATA - økonomi'!Y"&amp;4+15*$A95+4*$A95+2),0)+IF(Analyse!$E$105="X",INDIRECT("'DATA - økonomi'!Y"&amp;4+15*$A95+4*$A95+3),0)+IF(Analyse!$E$106="X",INDIRECT("'DATA - økonomi'!Y"&amp;4+15*$A95+4*$A95+4),0)+IF(Analyse!$E$107="X",INDIRECT("'DATA - økonomi'!Y"&amp;4+15*$A95+4*$A95+5),0)+IF(Analyse!$E$108="X",INDIRECT("'DATA - økonomi'!Y"&amp;4+15*$A95+4*$A95+6),0)+IF(Analyse!$E$109="X",INDIRECT("'DATA - økonomi'!Y"&amp;4+15*$A95+4*$A95+7),0)+IF(Analyse!$E$110="X",INDIRECT("'DATA - økonomi'!Y"&amp;4+15*$A95+4*$A95+8),0)+IF(Analyse!$E$111="X",INDIRECT("'DATA - økonomi'!Y"&amp;4+15*$A95+4*$A95+9),0)+IF(Analyse!$E$112="X",INDIRECT("'DATA - økonomi'!Y"&amp;4+15*$A95+4*$A95+10),0)+IF(Analyse!$E$115="X",INDIRECT("'DATA - økonomi'!Y"&amp;4+15*$A95+4*$A95+11),0)+IF(Analyse!$E$116="X",INDIRECT("'DATA - økonomi'!Y"&amp;4+15*$A95+4*$A95+12),0)+IF(Analyse!$E$117="X",INDIRECT("'DATA - økonomi'!Y"&amp;4+15*$A95+4*$A95+13),0)+IF(Analyse!$E$129="X",INDIRECT("'DATA - økonomi'!Y"&amp;4+15*$A95+4*$A95+14),0)</f>
        <v>0</v>
      </c>
      <c r="Z95" s="42">
        <f ca="1">IF(Analyse!$E$3="X",INDIRECT("'DATA - økonomi'!Z"&amp;4+15*$A95+4*$A95+0),0)+IF(Analyse!$E$4="X",INDIRECT("'DATA - økonomi'!Z"&amp;4+15*$A95+4*$A95+1),0)+IF(Analyse!$E$104="X",INDIRECT("'DATA - økonomi'!Z"&amp;4+15*$A95+4*$A95+2),0)+IF(Analyse!$E$105="X",INDIRECT("'DATA - økonomi'!Z"&amp;4+15*$A95+4*$A95+3),0)+IF(Analyse!$E$106="X",INDIRECT("'DATA - økonomi'!Z"&amp;4+15*$A95+4*$A95+4),0)+IF(Analyse!$E$107="X",INDIRECT("'DATA - økonomi'!Z"&amp;4+15*$A95+4*$A95+5),0)+IF(Analyse!$E$108="X",INDIRECT("'DATA - økonomi'!Z"&amp;4+15*$A95+4*$A95+6),0)+IF(Analyse!$E$109="X",INDIRECT("'DATA - økonomi'!Z"&amp;4+15*$A95+4*$A95+7),0)+IF(Analyse!$E$110="X",INDIRECT("'DATA - økonomi'!Z"&amp;4+15*$A95+4*$A95+8),0)+IF(Analyse!$E$111="X",INDIRECT("'DATA - økonomi'!Z"&amp;4+15*$A95+4*$A95+9),0)+IF(Analyse!$E$112="X",INDIRECT("'DATA - økonomi'!Z"&amp;4+15*$A95+4*$A95+10),0)+IF(Analyse!$E$115="X",INDIRECT("'DATA - økonomi'!Z"&amp;4+15*$A95+4*$A95+11),0)+IF(Analyse!$E$116="X",INDIRECT("'DATA - økonomi'!Z"&amp;4+15*$A95+4*$A95+12),0)+IF(Analyse!$E$117="X",INDIRECT("'DATA - økonomi'!Z"&amp;4+15*$A95+4*$A95+13),0)+IF(Analyse!$E$129="X",INDIRECT("'DATA - økonomi'!Z"&amp;4+15*$A95+4*$A95+14),0)</f>
        <v>0</v>
      </c>
      <c r="AA95" s="36"/>
      <c r="AB95" s="41" t="s">
        <v>103</v>
      </c>
      <c r="AC95" s="42">
        <f ca="1">IF(Analyse!$E$3="X",INDIRECT("'DATA - økonomi'!AC"&amp;4+15*$A95+4*$A95+0),0)+IF(Analyse!$E$4="X",INDIRECT("'DATA - økonomi'!AC"&amp;4+15*$A95+4*$A95+1),0)+IF(Analyse!$E$104="X",INDIRECT("'DATA - økonomi'!AC"&amp;4+15*$A95+4*$A95+2),0)+IF(Analyse!$E$105="X",INDIRECT("'DATA - økonomi'!AC"&amp;4+15*$A95+4*$A95+3),0)+IF(Analyse!$E$106="X",INDIRECT("'DATA - økonomi'!AC"&amp;4+15*$A95+4*$A95+4),0)+IF(Analyse!$E$107="X",INDIRECT("'DATA - økonomi'!AC"&amp;4+15*$A95+4*$A95+5),0)+IF(Analyse!$E$108="X",INDIRECT("'DATA - økonomi'!AC"&amp;4+15*$A95+4*$A95+6),0)+IF(Analyse!$E$109="X",INDIRECT("'DATA - økonomi'!AC"&amp;4+15*$A95+4*$A95+7),0)+IF(Analyse!$E$110="X",INDIRECT("'DATA - økonomi'!AC"&amp;4+15*$A95+4*$A95+8),0)+IF(Analyse!$E$111="X",INDIRECT("'DATA - økonomi'!AC"&amp;4+15*$A95+4*$A95+9),0)+IF(Analyse!$E$112="X",INDIRECT("'DATA - økonomi'!AC"&amp;4+15*$A95+4*$A95+10),0)+IF(Analyse!$E$115="X",INDIRECT("'DATA - økonomi'!AC"&amp;4+15*$A95+4*$A95+11),0)+IF(Analyse!$E$116="X",INDIRECT("'DATA - økonomi'!AC"&amp;4+15*$A95+4*$A95+12),0)+IF(Analyse!$E$117="X",INDIRECT("'DATA - økonomi'!AC"&amp;4+15*$A95+4*$A95+13),0)+IF(Analyse!$E$129="X",INDIRECT("'DATA - økonomi'!AC"&amp;4+15*$A95+4*$A95+14),0)</f>
        <v>0</v>
      </c>
      <c r="AD95" s="42">
        <f ca="1">IF(Analyse!$E$3="X",INDIRECT("'DATA - økonomi'!AD"&amp;4+15*$A95+4*$A95+0),0)+IF(Analyse!$E$4="X",INDIRECT("'DATA - økonomi'!AD"&amp;4+15*$A95+4*$A95+1),0)+IF(Analyse!$E$104="X",INDIRECT("'DATA - økonomi'!AD"&amp;4+15*$A95+4*$A95+2),0)+IF(Analyse!$E$105="X",INDIRECT("'DATA - økonomi'!AD"&amp;4+15*$A95+4*$A95+3),0)+IF(Analyse!$E$106="X",INDIRECT("'DATA - økonomi'!AD"&amp;4+15*$A95+4*$A95+4),0)+IF(Analyse!$E$107="X",INDIRECT("'DATA - økonomi'!AD"&amp;4+15*$A95+4*$A95+5),0)+IF(Analyse!$E$108="X",INDIRECT("'DATA - økonomi'!AD"&amp;4+15*$A95+4*$A95+6),0)+IF(Analyse!$E$109="X",INDIRECT("'DATA - økonomi'!AD"&amp;4+15*$A95+4*$A95+7),0)+IF(Analyse!$E$110="X",INDIRECT("'DATA - økonomi'!AD"&amp;4+15*$A95+4*$A95+8),0)+IF(Analyse!$E$111="X",INDIRECT("'DATA - økonomi'!AD"&amp;4+15*$A95+4*$A95+9),0)+IF(Analyse!$E$112="X",INDIRECT("'DATA - økonomi'!AD"&amp;4+15*$A95+4*$A95+10),0)+IF(Analyse!$E$115="X",INDIRECT("'DATA - økonomi'!AD"&amp;4+15*$A95+4*$A95+11),0)+IF(Analyse!$E$116="X",INDIRECT("'DATA - økonomi'!AD"&amp;4+15*$A95+4*$A95+12),0)+IF(Analyse!$E$117="X",INDIRECT("'DATA - økonomi'!AD"&amp;4+15*$A95+4*$A95+13),0)+IF(Analyse!$E$129="X",INDIRECT("'DATA - økonomi'!AD"&amp;4+15*$A95+4*$A95+14),0)</f>
        <v>0</v>
      </c>
      <c r="AE95" s="42">
        <f ca="1">IF(Analyse!$E$3="X",INDIRECT("'DATA - økonomi'!AE"&amp;4+15*$A95+4*$A95+0),0)+IF(Analyse!$E$4="X",INDIRECT("'DATA - økonomi'!AE"&amp;4+15*$A95+4*$A95+1),0)+IF(Analyse!$E$104="X",INDIRECT("'DATA - økonomi'!AE"&amp;4+15*$A95+4*$A95+2),0)+IF(Analyse!$E$105="X",INDIRECT("'DATA - økonomi'!AE"&amp;4+15*$A95+4*$A95+3),0)+IF(Analyse!$E$106="X",INDIRECT("'DATA - økonomi'!AE"&amp;4+15*$A95+4*$A95+4),0)+IF(Analyse!$E$107="X",INDIRECT("'DATA - økonomi'!AE"&amp;4+15*$A95+4*$A95+5),0)+IF(Analyse!$E$108="X",INDIRECT("'DATA - økonomi'!AE"&amp;4+15*$A95+4*$A95+6),0)+IF(Analyse!$E$109="X",INDIRECT("'DATA - økonomi'!AE"&amp;4+15*$A95+4*$A95+7),0)+IF(Analyse!$E$110="X",INDIRECT("'DATA - økonomi'!AE"&amp;4+15*$A95+4*$A95+8),0)+IF(Analyse!$E$111="X",INDIRECT("'DATA - økonomi'!AE"&amp;4+15*$A95+4*$A95+9),0)+IF(Analyse!$E$112="X",INDIRECT("'DATA - økonomi'!AE"&amp;4+15*$A95+4*$A95+10),0)+IF(Analyse!$E$115="X",INDIRECT("'DATA - økonomi'!AE"&amp;4+15*$A95+4*$A95+11),0)+IF(Analyse!$E$116="X",INDIRECT("'DATA - økonomi'!AE"&amp;4+15*$A95+4*$A95+12),0)+IF(Analyse!$E$117="X",INDIRECT("'DATA - økonomi'!AE"&amp;4+15*$A95+4*$A95+13),0)+IF(Analyse!$E$129="X",INDIRECT("'DATA - økonomi'!AE"&amp;4+15*$A95+4*$A95+14),0)</f>
        <v>0</v>
      </c>
      <c r="AF95" s="42">
        <f ca="1">IF(Analyse!$E$3="X",INDIRECT("'DATA - økonomi'!AF"&amp;4+15*$A95+4*$A95+0),0)+IF(Analyse!$E$4="X",INDIRECT("'DATA - økonomi'!AF"&amp;4+15*$A95+4*$A95+1),0)+IF(Analyse!$E$104="X",INDIRECT("'DATA - økonomi'!AF"&amp;4+15*$A95+4*$A95+2),0)+IF(Analyse!$E$105="X",INDIRECT("'DATA - økonomi'!AF"&amp;4+15*$A95+4*$A95+3),0)+IF(Analyse!$E$106="X",INDIRECT("'DATA - økonomi'!AF"&amp;4+15*$A95+4*$A95+4),0)+IF(Analyse!$E$107="X",INDIRECT("'DATA - økonomi'!AF"&amp;4+15*$A95+4*$A95+5),0)+IF(Analyse!$E$108="X",INDIRECT("'DATA - økonomi'!AF"&amp;4+15*$A95+4*$A95+6),0)+IF(Analyse!$E$109="X",INDIRECT("'DATA - økonomi'!AF"&amp;4+15*$A95+4*$A95+7),0)+IF(Analyse!$E$110="X",INDIRECT("'DATA - økonomi'!AF"&amp;4+15*$A95+4*$A95+8),0)+IF(Analyse!$E$111="X",INDIRECT("'DATA - økonomi'!AF"&amp;4+15*$A95+4*$A95+9),0)+IF(Analyse!$E$112="X",INDIRECT("'DATA - økonomi'!AF"&amp;4+15*$A95+4*$A95+10),0)+IF(Analyse!$E$115="X",INDIRECT("'DATA - økonomi'!AF"&amp;4+15*$A95+4*$A95+11),0)+IF(Analyse!$E$116="X",INDIRECT("'DATA - økonomi'!AF"&amp;4+15*$A95+4*$A95+12),0)+IF(Analyse!$E$117="X",INDIRECT("'DATA - økonomi'!AF"&amp;4+15*$A95+4*$A95+13),0)+IF(Analyse!$E$129="X",INDIRECT("'DATA - økonomi'!AF"&amp;4+15*$A95+4*$A95+14),0)</f>
        <v>0</v>
      </c>
      <c r="AG95" s="42">
        <f ca="1">IF(Analyse!$E$3="X",INDIRECT("'DATA - økonomi'!AG"&amp;4+15*$A95+4*$A95+0),0)+IF(Analyse!$E$4="X",INDIRECT("'DATA - økonomi'!AG"&amp;4+15*$A95+4*$A95+1),0)+IF(Analyse!$E$104="X",INDIRECT("'DATA - økonomi'!AG"&amp;4+15*$A95+4*$A95+2),0)+IF(Analyse!$E$105="X",INDIRECT("'DATA - økonomi'!AG"&amp;4+15*$A95+4*$A95+3),0)+IF(Analyse!$E$106="X",INDIRECT("'DATA - økonomi'!AG"&amp;4+15*$A95+4*$A95+4),0)+IF(Analyse!$E$107="X",INDIRECT("'DATA - økonomi'!AG"&amp;4+15*$A95+4*$A95+5),0)+IF(Analyse!$E$108="X",INDIRECT("'DATA - økonomi'!AG"&amp;4+15*$A95+4*$A95+6),0)+IF(Analyse!$E$109="X",INDIRECT("'DATA - økonomi'!AG"&amp;4+15*$A95+4*$A95+7),0)+IF(Analyse!$E$110="X",INDIRECT("'DATA - økonomi'!AG"&amp;4+15*$A95+4*$A95+8),0)+IF(Analyse!$E$111="X",INDIRECT("'DATA - økonomi'!AG"&amp;4+15*$A95+4*$A95+9),0)+IF(Analyse!$E$112="X",INDIRECT("'DATA - økonomi'!AG"&amp;4+15*$A95+4*$A95+10),0)+IF(Analyse!$E$115="X",INDIRECT("'DATA - økonomi'!AG"&amp;4+15*$A95+4*$A95+11),0)+IF(Analyse!$E$116="X",INDIRECT("'DATA - økonomi'!AG"&amp;4+15*$A95+4*$A95+12),0)+IF(Analyse!$E$117="X",INDIRECT("'DATA - økonomi'!AG"&amp;4+15*$A95+4*$A95+13),0)+IF(Analyse!$E$129="X",INDIRECT("'DATA - økonomi'!AG"&amp;4+15*$A95+4*$A95+14),0)</f>
        <v>0</v>
      </c>
      <c r="AH95" s="42">
        <f ca="1">IF(Analyse!$E$3="X",INDIRECT("'DATA - økonomi'!AH"&amp;4+15*$A95+4*$A95+0),0)+IF(Analyse!$E$4="X",INDIRECT("'DATA - økonomi'!AH"&amp;4+15*$A95+4*$A95+1),0)+IF(Analyse!$E$104="X",INDIRECT("'DATA - økonomi'!AH"&amp;4+15*$A95+4*$A95+2),0)+IF(Analyse!$E$105="X",INDIRECT("'DATA - økonomi'!AH"&amp;4+15*$A95+4*$A95+3),0)+IF(Analyse!$E$106="X",INDIRECT("'DATA - økonomi'!AH"&amp;4+15*$A95+4*$A95+4),0)+IF(Analyse!$E$107="X",INDIRECT("'DATA - økonomi'!AH"&amp;4+15*$A95+4*$A95+5),0)+IF(Analyse!$E$108="X",INDIRECT("'DATA - økonomi'!AH"&amp;4+15*$A95+4*$A95+6),0)+IF(Analyse!$E$109="X",INDIRECT("'DATA - økonomi'!AH"&amp;4+15*$A95+4*$A95+7),0)+IF(Analyse!$E$110="X",INDIRECT("'DATA - økonomi'!AH"&amp;4+15*$A95+4*$A95+8),0)+IF(Analyse!$E$111="X",INDIRECT("'DATA - økonomi'!AH"&amp;4+15*$A95+4*$A95+9),0)+IF(Analyse!$E$112="X",INDIRECT("'DATA - økonomi'!AH"&amp;4+15*$A95+4*$A95+10),0)+IF(Analyse!$E$115="X",INDIRECT("'DATA - økonomi'!AH"&amp;4+15*$A95+4*$A95+11),0)+IF(Analyse!$E$116="X",INDIRECT("'DATA - økonomi'!AH"&amp;4+15*$A95+4*$A95+12),0)+IF(Analyse!$E$117="X",INDIRECT("'DATA - økonomi'!AH"&amp;4+15*$A95+4*$A95+13),0)+IF(Analyse!$E$129="X",INDIRECT("'DATA - økonomi'!AH"&amp;4+15*$A95+4*$A95+14),0)</f>
        <v>0</v>
      </c>
      <c r="AI95" s="42">
        <f ca="1">IF(Analyse!$E$3="X",INDIRECT("'DATA - økonomi'!AI"&amp;4+15*$A95+4*$A95+0),0)+IF(Analyse!$E$4="X",INDIRECT("'DATA - økonomi'!AI"&amp;4+15*$A95+4*$A95+1),0)+IF(Analyse!$E$104="X",INDIRECT("'DATA - økonomi'!AI"&amp;4+15*$A95+4*$A95+2),0)+IF(Analyse!$E$105="X",INDIRECT("'DATA - økonomi'!AI"&amp;4+15*$A95+4*$A95+3),0)+IF(Analyse!$E$106="X",INDIRECT("'DATA - økonomi'!AI"&amp;4+15*$A95+4*$A95+4),0)+IF(Analyse!$E$107="X",INDIRECT("'DATA - økonomi'!AI"&amp;4+15*$A95+4*$A95+5),0)+IF(Analyse!$E$108="X",INDIRECT("'DATA - økonomi'!AI"&amp;4+15*$A95+4*$A95+6),0)+IF(Analyse!$E$109="X",INDIRECT("'DATA - økonomi'!AI"&amp;4+15*$A95+4*$A95+7),0)+IF(Analyse!$E$110="X",INDIRECT("'DATA - økonomi'!AI"&amp;4+15*$A95+4*$A95+8),0)+IF(Analyse!$E$111="X",INDIRECT("'DATA - økonomi'!AI"&amp;4+15*$A95+4*$A95+9),0)+IF(Analyse!$E$112="X",INDIRECT("'DATA - økonomi'!AI"&amp;4+15*$A95+4*$A95+10),0)+IF(Analyse!$E$115="X",INDIRECT("'DATA - økonomi'!AI"&amp;4+15*$A95+4*$A95+11),0)+IF(Analyse!$E$116="X",INDIRECT("'DATA - økonomi'!AI"&amp;4+15*$A95+4*$A95+12),0)+IF(Analyse!$E$117="X",INDIRECT("'DATA - økonomi'!AI"&amp;4+15*$A95+4*$A95+13),0)+IF(Analyse!$E$129="X",INDIRECT("'DATA - økonomi'!AI"&amp;4+15*$A95+4*$A95+14),0)</f>
        <v>0</v>
      </c>
      <c r="AJ95" s="42">
        <f ca="1">IF(Analyse!$E$3="X",INDIRECT("'DATA - økonomi'!AJ"&amp;4+15*$A95+4*$A95+0),0)+IF(Analyse!$E$4="X",INDIRECT("'DATA - økonomi'!AJ"&amp;4+15*$A95+4*$A95+1),0)+IF(Analyse!$E$104="X",INDIRECT("'DATA - økonomi'!AJ"&amp;4+15*$A95+4*$A95+2),0)+IF(Analyse!$E$105="X",INDIRECT("'DATA - økonomi'!AJ"&amp;4+15*$A95+4*$A95+3),0)+IF(Analyse!$E$106="X",INDIRECT("'DATA - økonomi'!AJ"&amp;4+15*$A95+4*$A95+4),0)+IF(Analyse!$E$107="X",INDIRECT("'DATA - økonomi'!AJ"&amp;4+15*$A95+4*$A95+5),0)+IF(Analyse!$E$108="X",INDIRECT("'DATA - økonomi'!AJ"&amp;4+15*$A95+4*$A95+6),0)+IF(Analyse!$E$109="X",INDIRECT("'DATA - økonomi'!AJ"&amp;4+15*$A95+4*$A95+7),0)+IF(Analyse!$E$110="X",INDIRECT("'DATA - økonomi'!AJ"&amp;4+15*$A95+4*$A95+8),0)+IF(Analyse!$E$111="X",INDIRECT("'DATA - økonomi'!AJ"&amp;4+15*$A95+4*$A95+9),0)+IF(Analyse!$E$112="X",INDIRECT("'DATA - økonomi'!AJ"&amp;4+15*$A95+4*$A95+10),0)+IF(Analyse!$E$115="X",INDIRECT("'DATA - økonomi'!AJ"&amp;4+15*$A95+4*$A95+11),0)+IF(Analyse!$E$116="X",INDIRECT("'DATA - økonomi'!AJ"&amp;4+15*$A95+4*$A95+12),0)+IF(Analyse!$E$117="X",INDIRECT("'DATA - økonomi'!AJ"&amp;4+15*$A95+4*$A95+13),0)+IF(Analyse!$E$129="X",INDIRECT("'DATA - økonomi'!AJ"&amp;4+15*$A95+4*$A95+14),0)</f>
        <v>0</v>
      </c>
      <c r="AK95" s="42">
        <f ca="1">IF(Analyse!$E$3="X",INDIRECT("'DATA - økonomi'!AK"&amp;4+15*$A95+4*$A95+0),0)+IF(Analyse!$E$4="X",INDIRECT("'DATA - økonomi'!AK"&amp;4+15*$A95+4*$A95+1),0)+IF(Analyse!$E$104="X",INDIRECT("'DATA - økonomi'!AK"&amp;4+15*$A95+4*$A95+2),0)+IF(Analyse!$E$105="X",INDIRECT("'DATA - økonomi'!AK"&amp;4+15*$A95+4*$A95+3),0)+IF(Analyse!$E$106="X",INDIRECT("'DATA - økonomi'!AK"&amp;4+15*$A95+4*$A95+4),0)+IF(Analyse!$E$107="X",INDIRECT("'DATA - økonomi'!AK"&amp;4+15*$A95+4*$A95+5),0)+IF(Analyse!$E$108="X",INDIRECT("'DATA - økonomi'!AK"&amp;4+15*$A95+4*$A95+6),0)+IF(Analyse!$E$109="X",INDIRECT("'DATA - økonomi'!AK"&amp;4+15*$A95+4*$A95+7),0)+IF(Analyse!$E$110="X",INDIRECT("'DATA - økonomi'!AK"&amp;4+15*$A95+4*$A95+8),0)+IF(Analyse!$E$111="X",INDIRECT("'DATA - økonomi'!AK"&amp;4+15*$A95+4*$A95+9),0)+IF(Analyse!$E$112="X",INDIRECT("'DATA - økonomi'!AK"&amp;4+15*$A95+4*$A95+10),0)+IF(Analyse!$E$115="X",INDIRECT("'DATA - økonomi'!AK"&amp;4+15*$A95+4*$A95+11),0)+IF(Analyse!$E$116="X",INDIRECT("'DATA - økonomi'!AK"&amp;4+15*$A95+4*$A95+12),0)+IF(Analyse!$E$117="X",INDIRECT("'DATA - økonomi'!AK"&amp;4+15*$A95+4*$A95+13),0)+IF(Analyse!$E$129="X",INDIRECT("'DATA - økonomi'!AK"&amp;4+15*$A95+4*$A95+14),0)</f>
        <v>0</v>
      </c>
      <c r="AL95" s="42">
        <f ca="1">IF(Analyse!$E$3="X",INDIRECT("'DATA - økonomi'!AL"&amp;4+15*$A95+4*$A95+0),0)+IF(Analyse!$E$4="X",INDIRECT("'DATA - økonomi'!AL"&amp;4+15*$A95+4*$A95+1),0)+IF(Analyse!$E$104="X",INDIRECT("'DATA - økonomi'!AL"&amp;4+15*$A95+4*$A95+2),0)+IF(Analyse!$E$105="X",INDIRECT("'DATA - økonomi'!AL"&amp;4+15*$A95+4*$A95+3),0)+IF(Analyse!$E$106="X",INDIRECT("'DATA - økonomi'!AL"&amp;4+15*$A95+4*$A95+4),0)+IF(Analyse!$E$107="X",INDIRECT("'DATA - økonomi'!AL"&amp;4+15*$A95+4*$A95+5),0)+IF(Analyse!$E$108="X",INDIRECT("'DATA - økonomi'!AL"&amp;4+15*$A95+4*$A95+6),0)+IF(Analyse!$E$109="X",INDIRECT("'DATA - økonomi'!AL"&amp;4+15*$A95+4*$A95+7),0)+IF(Analyse!$E$110="X",INDIRECT("'DATA - økonomi'!AL"&amp;4+15*$A95+4*$A95+8),0)+IF(Analyse!$E$111="X",INDIRECT("'DATA - økonomi'!AL"&amp;4+15*$A95+4*$A95+9),0)+IF(Analyse!$E$112="X",INDIRECT("'DATA - økonomi'!AL"&amp;4+15*$A95+4*$A95+10),0)+IF(Analyse!$E$115="X",INDIRECT("'DATA - økonomi'!AL"&amp;4+15*$A95+4*$A95+11),0)+IF(Analyse!$E$116="X",INDIRECT("'DATA - økonomi'!AL"&amp;4+15*$A95+4*$A95+12),0)+IF(Analyse!$E$117="X",INDIRECT("'DATA - økonomi'!AL"&amp;4+15*$A95+4*$A95+13),0)+IF(Analyse!$E$129="X",INDIRECT("'DATA - økonomi'!AL"&amp;4+15*$A95+4*$A95+14),0)</f>
        <v>0</v>
      </c>
      <c r="AM95" s="36"/>
      <c r="AN95" s="41" t="s">
        <v>103</v>
      </c>
      <c r="AO95" s="42">
        <f t="shared" ca="1" si="20"/>
        <v>67472.12</v>
      </c>
      <c r="AP95" s="42">
        <f t="shared" ca="1" si="21"/>
        <v>67764.936000000002</v>
      </c>
      <c r="AQ95" s="42">
        <f t="shared" ca="1" si="22"/>
        <v>67472.12</v>
      </c>
      <c r="AR95" s="42">
        <f t="shared" ca="1" si="23"/>
        <v>67764.936000000002</v>
      </c>
      <c r="AS95" s="42">
        <f t="shared" ca="1" si="24"/>
        <v>68160.607000000004</v>
      </c>
      <c r="AT95" s="42">
        <f t="shared" ca="1" si="25"/>
        <v>68721.945000000007</v>
      </c>
      <c r="AU95" s="42">
        <f t="shared" ca="1" si="26"/>
        <v>69644.445000000007</v>
      </c>
      <c r="AV95" s="42">
        <f t="shared" ca="1" si="27"/>
        <v>70081.960000000006</v>
      </c>
      <c r="AW95" s="42">
        <f t="shared" ca="1" si="28"/>
        <v>70620.45</v>
      </c>
      <c r="AX95" s="42">
        <f t="shared" ca="1" si="29"/>
        <v>71069.271999999997</v>
      </c>
      <c r="AY95" s="36"/>
    </row>
    <row r="96" spans="1:51" x14ac:dyDescent="0.25">
      <c r="A96" s="38">
        <v>92</v>
      </c>
      <c r="B96" s="41" t="s">
        <v>104</v>
      </c>
      <c r="C96" s="42">
        <f ca="1">IF(Analyse!$E$3="X",INDIRECT("'DATA - økonomi'!C"&amp;4+15*$A96+4*$A96+0),0)+IF(Analyse!$E$4="X",INDIRECT("'DATA - økonomi'!C"&amp;4+15*$A96+4*$A96+1),0)+IF(Analyse!$E$104="X",INDIRECT("'DATA - økonomi'!C"&amp;4+15*$A96+4*$A96+2),0)+IF(Analyse!$E$105="X",INDIRECT("'DATA - økonomi'!C"&amp;4+15*$A96+4*$A96+3),0)+IF(Analyse!$E$106="X",INDIRECT("'DATA - økonomi'!C"&amp;4+15*$A96+4*$A96+4),0)+IF(Analyse!$E$107="X",INDIRECT("'DATA - økonomi'!C"&amp;4+15*$A96+4*$A96+5),0)+IF(Analyse!$E$108="X",INDIRECT("'DATA - økonomi'!C"&amp;4+15*$A96+4*$A96+6),0)+IF(Analyse!$E$109="X",INDIRECT("'DATA - økonomi'!C"&amp;4+15*$A96+4*$A96+7),0)+IF(Analyse!$E$110="X",INDIRECT("'DATA - økonomi'!C"&amp;4+15*$A96+4*$A96+8),0)+IF(Analyse!$E$111="X",INDIRECT("'DATA - økonomi'!C"&amp;4+15*$A96+4*$A96+9),0)+IF(Analyse!$E$112="X",INDIRECT("'DATA - økonomi'!C"&amp;4+15*$A96+4*$A96+10),0)+IF(Analyse!$E$115="X",INDIRECT("'DATA - økonomi'!C"&amp;4+15*$A96+4*$A96+11),0)+IF(Analyse!$E$116="X",INDIRECT("'DATA - økonomi'!C"&amp;4+15*$A96+4*$A96+12),0)+IF(Analyse!$E$117="X",INDIRECT("'DATA - økonomi'!C"&amp;4+15*$A96+4*$A96+13),0)+IF(Analyse!$E$129="X",INDIRECT("'DATA - økonomi'!C"&amp;4+15*$A96+4*$A96+14),0)</f>
        <v>0</v>
      </c>
      <c r="D96" s="42">
        <f ca="1">IF(Analyse!$E$3="X",INDIRECT("'DATA - økonomi'!D"&amp;4+15*$A96+4*$A96+0),0)+IF(Analyse!$E$4="X",INDIRECT("'DATA - økonomi'!D"&amp;4+15*$A96+4*$A96+1),0)+IF(Analyse!$E$104="X",INDIRECT("'DATA - økonomi'!D"&amp;4+15*$A96+4*$A96+2),0)+IF(Analyse!$E$105="X",INDIRECT("'DATA - økonomi'!D"&amp;4+15*$A96+4*$A96+3),0)+IF(Analyse!$E$106="X",INDIRECT("'DATA - økonomi'!D"&amp;4+15*$A96+4*$A96+4),0)+IF(Analyse!$E$107="X",INDIRECT("'DATA - økonomi'!D"&amp;4+15*$A96+4*$A96+5),0)+IF(Analyse!$E$108="X",INDIRECT("'DATA - økonomi'!D"&amp;4+15*$A96+4*$A96+6),0)+IF(Analyse!$E$109="X",INDIRECT("'DATA - økonomi'!D"&amp;4+15*$A96+4*$A96+7),0)+IF(Analyse!$E$110="X",INDIRECT("'DATA - økonomi'!D"&amp;4+15*$A96+4*$A96+8),0)+IF(Analyse!$E$111="X",INDIRECT("'DATA - økonomi'!D"&amp;4+15*$A96+4*$A96+9),0)+IF(Analyse!$E$112="X",INDIRECT("'DATA - økonomi'!D"&amp;4+15*$A96+4*$A96+10),0)+IF(Analyse!$E$115="X",INDIRECT("'DATA - økonomi'!D"&amp;4+15*$A96+4*$A96+11),0)+IF(Analyse!$E$116="X",INDIRECT("'DATA - økonomi'!D"&amp;4+15*$A96+4*$A96+12),0)+IF(Analyse!$E$117="X",INDIRECT("'DATA - økonomi'!D"&amp;4+15*$A96+4*$A96+13),0)+IF(Analyse!$E$129="X",INDIRECT("'DATA - økonomi'!D"&amp;4+15*$A96+4*$A96+14),0)</f>
        <v>0</v>
      </c>
      <c r="E96" s="42">
        <f ca="1">IF(Analyse!$E$3="X",INDIRECT("'DATA - økonomi'!E"&amp;4+15*$A96+4*$A96+0),0)+IF(Analyse!$E$4="X",INDIRECT("'DATA - økonomi'!E"&amp;4+15*$A96+4*$A96+1),0)+IF(Analyse!$E$104="X",INDIRECT("'DATA - økonomi'!E"&amp;4+15*$A96+4*$A96+2),0)+IF(Analyse!$E$105="X",INDIRECT("'DATA - økonomi'!E"&amp;4+15*$A96+4*$A96+3),0)+IF(Analyse!$E$106="X",INDIRECT("'DATA - økonomi'!E"&amp;4+15*$A96+4*$A96+4),0)+IF(Analyse!$E$107="X",INDIRECT("'DATA - økonomi'!E"&amp;4+15*$A96+4*$A96+5),0)+IF(Analyse!$E$108="X",INDIRECT("'DATA - økonomi'!E"&amp;4+15*$A96+4*$A96+6),0)+IF(Analyse!$E$109="X",INDIRECT("'DATA - økonomi'!E"&amp;4+15*$A96+4*$A96+7),0)+IF(Analyse!$E$110="X",INDIRECT("'DATA - økonomi'!E"&amp;4+15*$A96+4*$A96+8),0)+IF(Analyse!$E$111="X",INDIRECT("'DATA - økonomi'!E"&amp;4+15*$A96+4*$A96+9),0)+IF(Analyse!$E$112="X",INDIRECT("'DATA - økonomi'!E"&amp;4+15*$A96+4*$A96+10),0)+IF(Analyse!$E$115="X",INDIRECT("'DATA - økonomi'!E"&amp;4+15*$A96+4*$A96+11),0)+IF(Analyse!$E$116="X",INDIRECT("'DATA - økonomi'!E"&amp;4+15*$A96+4*$A96+12),0)+IF(Analyse!$E$117="X",INDIRECT("'DATA - økonomi'!E"&amp;4+15*$A96+4*$A96+13),0)+IF(Analyse!$E$129="X",INDIRECT("'DATA - økonomi'!E"&amp;4+15*$A96+4*$A96+14),0)</f>
        <v>0</v>
      </c>
      <c r="F96" s="42">
        <f ca="1">IF(Analyse!$E$3="X",INDIRECT("'DATA - økonomi'!F"&amp;4+15*$A96+4*$A96+0),0)+IF(Analyse!$E$4="X",INDIRECT("'DATA - økonomi'!F"&amp;4+15*$A96+4*$A96+1),0)+IF(Analyse!$E$104="X",INDIRECT("'DATA - økonomi'!F"&amp;4+15*$A96+4*$A96+2),0)+IF(Analyse!$E$105="X",INDIRECT("'DATA - økonomi'!F"&amp;4+15*$A96+4*$A96+3),0)+IF(Analyse!$E$106="X",INDIRECT("'DATA - økonomi'!F"&amp;4+15*$A96+4*$A96+4),0)+IF(Analyse!$E$107="X",INDIRECT("'DATA - økonomi'!F"&amp;4+15*$A96+4*$A96+5),0)+IF(Analyse!$E$108="X",INDIRECT("'DATA - økonomi'!F"&amp;4+15*$A96+4*$A96+6),0)+IF(Analyse!$E$109="X",INDIRECT("'DATA - økonomi'!F"&amp;4+15*$A96+4*$A96+7),0)+IF(Analyse!$E$110="X",INDIRECT("'DATA - økonomi'!F"&amp;4+15*$A96+4*$A96+8),0)+IF(Analyse!$E$111="X",INDIRECT("'DATA - økonomi'!F"&amp;4+15*$A96+4*$A96+9),0)+IF(Analyse!$E$112="X",INDIRECT("'DATA - økonomi'!F"&amp;4+15*$A96+4*$A96+10),0)+IF(Analyse!$E$115="X",INDIRECT("'DATA - økonomi'!F"&amp;4+15*$A96+4*$A96+11),0)+IF(Analyse!$E$116="X",INDIRECT("'DATA - økonomi'!F"&amp;4+15*$A96+4*$A96+12),0)+IF(Analyse!$E$117="X",INDIRECT("'DATA - økonomi'!F"&amp;4+15*$A96+4*$A96+13),0)+IF(Analyse!$E$129="X",INDIRECT("'DATA - økonomi'!F"&amp;4+15*$A96+4*$A96+14),0)</f>
        <v>0</v>
      </c>
      <c r="G96" s="42">
        <f ca="1">IF(Analyse!$E$3="X",INDIRECT("'DATA - økonomi'!G"&amp;4+15*$A96+4*$A96+0),0)+IF(Analyse!$E$4="X",INDIRECT("'DATA - økonomi'!G"&amp;4+15*$A96+4*$A96+1),0)+IF(Analyse!$E$104="X",INDIRECT("'DATA - økonomi'!G"&amp;4+15*$A96+4*$A96+2),0)+IF(Analyse!$E$105="X",INDIRECT("'DATA - økonomi'!G"&amp;4+15*$A96+4*$A96+3),0)+IF(Analyse!$E$106="X",INDIRECT("'DATA - økonomi'!G"&amp;4+15*$A96+4*$A96+4),0)+IF(Analyse!$E$107="X",INDIRECT("'DATA - økonomi'!G"&amp;4+15*$A96+4*$A96+5),0)+IF(Analyse!$E$108="X",INDIRECT("'DATA - økonomi'!G"&amp;4+15*$A96+4*$A96+6),0)+IF(Analyse!$E$109="X",INDIRECT("'DATA - økonomi'!G"&amp;4+15*$A96+4*$A96+7),0)+IF(Analyse!$E$110="X",INDIRECT("'DATA - økonomi'!G"&amp;4+15*$A96+4*$A96+8),0)+IF(Analyse!$E$111="X",INDIRECT("'DATA - økonomi'!G"&amp;4+15*$A96+4*$A96+9),0)+IF(Analyse!$E$112="X",INDIRECT("'DATA - økonomi'!G"&amp;4+15*$A96+4*$A96+10),0)+IF(Analyse!$E$115="X",INDIRECT("'DATA - økonomi'!G"&amp;4+15*$A96+4*$A96+11),0)+IF(Analyse!$E$116="X",INDIRECT("'DATA - økonomi'!G"&amp;4+15*$A96+4*$A96+12),0)+IF(Analyse!$E$117="X",INDIRECT("'DATA - økonomi'!G"&amp;4+15*$A96+4*$A96+13),0)+IF(Analyse!$E$129="X",INDIRECT("'DATA - økonomi'!G"&amp;4+15*$A96+4*$A96+14),0)</f>
        <v>0</v>
      </c>
      <c r="H96" s="42">
        <f ca="1">IF(Analyse!$E$3="X",INDIRECT("'DATA - økonomi'!H"&amp;4+15*$A96+4*$A96+0),0)+IF(Analyse!$E$4="X",INDIRECT("'DATA - økonomi'!H"&amp;4+15*$A96+4*$A96+1),0)+IF(Analyse!$E$104="X",INDIRECT("'DATA - økonomi'!H"&amp;4+15*$A96+4*$A96+2),0)+IF(Analyse!$E$105="X",INDIRECT("'DATA - økonomi'!H"&amp;4+15*$A96+4*$A96+3),0)+IF(Analyse!$E$106="X",INDIRECT("'DATA - økonomi'!H"&amp;4+15*$A96+4*$A96+4),0)+IF(Analyse!$E$107="X",INDIRECT("'DATA - økonomi'!H"&amp;4+15*$A96+4*$A96+5),0)+IF(Analyse!$E$108="X",INDIRECT("'DATA - økonomi'!H"&amp;4+15*$A96+4*$A96+6),0)+IF(Analyse!$E$109="X",INDIRECT("'DATA - økonomi'!H"&amp;4+15*$A96+4*$A96+7),0)+IF(Analyse!$E$110="X",INDIRECT("'DATA - økonomi'!H"&amp;4+15*$A96+4*$A96+8),0)+IF(Analyse!$E$111="X",INDIRECT("'DATA - økonomi'!H"&amp;4+15*$A96+4*$A96+9),0)+IF(Analyse!$E$112="X",INDIRECT("'DATA - økonomi'!H"&amp;4+15*$A96+4*$A96+10),0)+IF(Analyse!$E$115="X",INDIRECT("'DATA - økonomi'!H"&amp;4+15*$A96+4*$A96+11),0)+IF(Analyse!$E$116="X",INDIRECT("'DATA - økonomi'!H"&amp;4+15*$A96+4*$A96+12),0)+IF(Analyse!$E$117="X",INDIRECT("'DATA - økonomi'!H"&amp;4+15*$A96+4*$A96+13),0)+IF(Analyse!$E$129="X",INDIRECT("'DATA - økonomi'!H"&amp;4+15*$A96+4*$A96+14),0)</f>
        <v>0</v>
      </c>
      <c r="I96" s="42">
        <f ca="1">IF(Analyse!$E$3="X",INDIRECT("'DATA - økonomi'!I"&amp;4+15*$A96+4*$A96+0),0)+IF(Analyse!$E$4="X",INDIRECT("'DATA - økonomi'!I"&amp;4+15*$A96+4*$A96+1),0)+IF(Analyse!$E$104="X",INDIRECT("'DATA - økonomi'!I"&amp;4+15*$A96+4*$A96+2),0)+IF(Analyse!$E$105="X",INDIRECT("'DATA - økonomi'!I"&amp;4+15*$A96+4*$A96+3),0)+IF(Analyse!$E$106="X",INDIRECT("'DATA - økonomi'!I"&amp;4+15*$A96+4*$A96+4),0)+IF(Analyse!$E$107="X",INDIRECT("'DATA - økonomi'!I"&amp;4+15*$A96+4*$A96+5),0)+IF(Analyse!$E$108="X",INDIRECT("'DATA - økonomi'!I"&amp;4+15*$A96+4*$A96+6),0)+IF(Analyse!$E$109="X",INDIRECT("'DATA - økonomi'!I"&amp;4+15*$A96+4*$A96+7),0)+IF(Analyse!$E$110="X",INDIRECT("'DATA - økonomi'!I"&amp;4+15*$A96+4*$A96+8),0)+IF(Analyse!$E$111="X",INDIRECT("'DATA - økonomi'!I"&amp;4+15*$A96+4*$A96+9),0)+IF(Analyse!$E$112="X",INDIRECT("'DATA - økonomi'!I"&amp;4+15*$A96+4*$A96+10),0)+IF(Analyse!$E$115="X",INDIRECT("'DATA - økonomi'!I"&amp;4+15*$A96+4*$A96+11),0)+IF(Analyse!$E$116="X",INDIRECT("'DATA - økonomi'!I"&amp;4+15*$A96+4*$A96+12),0)+IF(Analyse!$E$117="X",INDIRECT("'DATA - økonomi'!I"&amp;4+15*$A96+4*$A96+13),0)+IF(Analyse!$E$129="X",INDIRECT("'DATA - økonomi'!I"&amp;4+15*$A96+4*$A96+14),0)</f>
        <v>0</v>
      </c>
      <c r="J96" s="42">
        <f ca="1">IF(Analyse!$E$3="X",INDIRECT("'DATA - økonomi'!J"&amp;4+15*$A96+4*$A96+0),0)+IF(Analyse!$E$4="X",INDIRECT("'DATA - økonomi'!J"&amp;4+15*$A96+4*$A96+1),0)+IF(Analyse!$E$104="X",INDIRECT("'DATA - økonomi'!J"&amp;4+15*$A96+4*$A96+2),0)+IF(Analyse!$E$105="X",INDIRECT("'DATA - økonomi'!J"&amp;4+15*$A96+4*$A96+3),0)+IF(Analyse!$E$106="X",INDIRECT("'DATA - økonomi'!J"&amp;4+15*$A96+4*$A96+4),0)+IF(Analyse!$E$107="X",INDIRECT("'DATA - økonomi'!J"&amp;4+15*$A96+4*$A96+5),0)+IF(Analyse!$E$108="X",INDIRECT("'DATA - økonomi'!J"&amp;4+15*$A96+4*$A96+6),0)+IF(Analyse!$E$109="X",INDIRECT("'DATA - økonomi'!J"&amp;4+15*$A96+4*$A96+7),0)+IF(Analyse!$E$110="X",INDIRECT("'DATA - økonomi'!J"&amp;4+15*$A96+4*$A96+8),0)+IF(Analyse!$E$111="X",INDIRECT("'DATA - økonomi'!J"&amp;4+15*$A96+4*$A96+9),0)+IF(Analyse!$E$112="X",INDIRECT("'DATA - økonomi'!J"&amp;4+15*$A96+4*$A96+10),0)+IF(Analyse!$E$115="X",INDIRECT("'DATA - økonomi'!J"&amp;4+15*$A96+4*$A96+11),0)+IF(Analyse!$E$116="X",INDIRECT("'DATA - økonomi'!J"&amp;4+15*$A96+4*$A96+12),0)+IF(Analyse!$E$117="X",INDIRECT("'DATA - økonomi'!J"&amp;4+15*$A96+4*$A96+13),0)+IF(Analyse!$E$129="X",INDIRECT("'DATA - økonomi'!J"&amp;4+15*$A96+4*$A96+14),0)</f>
        <v>0</v>
      </c>
      <c r="K96" s="42">
        <f ca="1">IF(Analyse!$E$3="X",INDIRECT("'DATA - økonomi'!K"&amp;4+15*$A96+4*$A96+0),0)+IF(Analyse!$E$4="X",INDIRECT("'DATA - økonomi'!K"&amp;4+15*$A96+4*$A96+1),0)+IF(Analyse!$E$104="X",INDIRECT("'DATA - økonomi'!K"&amp;4+15*$A96+4*$A96+2),0)+IF(Analyse!$E$105="X",INDIRECT("'DATA - økonomi'!K"&amp;4+15*$A96+4*$A96+3),0)+IF(Analyse!$E$106="X",INDIRECT("'DATA - økonomi'!K"&amp;4+15*$A96+4*$A96+4),0)+IF(Analyse!$E$107="X",INDIRECT("'DATA - økonomi'!K"&amp;4+15*$A96+4*$A96+5),0)+IF(Analyse!$E$108="X",INDIRECT("'DATA - økonomi'!K"&amp;4+15*$A96+4*$A96+6),0)+IF(Analyse!$E$109="X",INDIRECT("'DATA - økonomi'!K"&amp;4+15*$A96+4*$A96+7),0)+IF(Analyse!$E$110="X",INDIRECT("'DATA - økonomi'!K"&amp;4+15*$A96+4*$A96+8),0)+IF(Analyse!$E$111="X",INDIRECT("'DATA - økonomi'!K"&amp;4+15*$A96+4*$A96+9),0)+IF(Analyse!$E$112="X",INDIRECT("'DATA - økonomi'!K"&amp;4+15*$A96+4*$A96+10),0)+IF(Analyse!$E$115="X",INDIRECT("'DATA - økonomi'!K"&amp;4+15*$A96+4*$A96+11),0)+IF(Analyse!$E$116="X",INDIRECT("'DATA - økonomi'!K"&amp;4+15*$A96+4*$A96+12),0)+IF(Analyse!$E$117="X",INDIRECT("'DATA - økonomi'!K"&amp;4+15*$A96+4*$A96+13),0)+IF(Analyse!$E$129="X",INDIRECT("'DATA - økonomi'!K"&amp;4+15*$A96+4*$A96+14),0)</f>
        <v>0</v>
      </c>
      <c r="L96" s="42">
        <f ca="1">IF(Analyse!$E$3="X",INDIRECT("'DATA - økonomi'!L"&amp;4+15*$A96+4*$A96+0),0)+IF(Analyse!$E$4="X",INDIRECT("'DATA - økonomi'!L"&amp;4+15*$A96+4*$A96+1),0)+IF(Analyse!$E$104="X",INDIRECT("'DATA - økonomi'!L"&amp;4+15*$A96+4*$A96+2),0)+IF(Analyse!$E$105="X",INDIRECT("'DATA - økonomi'!L"&amp;4+15*$A96+4*$A96+3),0)+IF(Analyse!$E$106="X",INDIRECT("'DATA - økonomi'!L"&amp;4+15*$A96+4*$A96+4),0)+IF(Analyse!$E$107="X",INDIRECT("'DATA - økonomi'!L"&amp;4+15*$A96+4*$A96+5),0)+IF(Analyse!$E$108="X",INDIRECT("'DATA - økonomi'!L"&amp;4+15*$A96+4*$A96+6),0)+IF(Analyse!$E$109="X",INDIRECT("'DATA - økonomi'!L"&amp;4+15*$A96+4*$A96+7),0)+IF(Analyse!$E$110="X",INDIRECT("'DATA - økonomi'!L"&amp;4+15*$A96+4*$A96+8),0)+IF(Analyse!$E$111="X",INDIRECT("'DATA - økonomi'!L"&amp;4+15*$A96+4*$A96+9),0)+IF(Analyse!$E$112="X",INDIRECT("'DATA - økonomi'!L"&amp;4+15*$A96+4*$A96+10),0)+IF(Analyse!$E$115="X",INDIRECT("'DATA - økonomi'!L"&amp;4+15*$A96+4*$A96+11),0)+IF(Analyse!$E$116="X",INDIRECT("'DATA - økonomi'!L"&amp;4+15*$A96+4*$A96+12),0)+IF(Analyse!$E$117="X",INDIRECT("'DATA - økonomi'!L"&amp;4+15*$A96+4*$A96+13),0)+IF(Analyse!$E$129="X",INDIRECT("'DATA - økonomi'!L"&amp;4+15*$A96+4*$A96+14),0)</f>
        <v>0</v>
      </c>
      <c r="M96" s="42">
        <f ca="1">IF(Analyse!$E$3="X",INDIRECT("'DATA - økonomi'!M"&amp;4+15*$A96+4*$A96+0),0)+IF(Analyse!$E$4="X",INDIRECT("'DATA - økonomi'!M"&amp;4+15*$A96+4*$A96+1),0)+IF(Analyse!$E$104="X",INDIRECT("'DATA - økonomi'!M"&amp;4+15*$A96+4*$A96+2),0)+IF(Analyse!$E$105="X",INDIRECT("'DATA - økonomi'!M"&amp;4+15*$A96+4*$A96+3),0)+IF(Analyse!$E$106="X",INDIRECT("'DATA - økonomi'!M"&amp;4+15*$A96+4*$A96+4),0)+IF(Analyse!$E$107="X",INDIRECT("'DATA - økonomi'!M"&amp;4+15*$A96+4*$A96+5),0)+IF(Analyse!$E$108="X",INDIRECT("'DATA - økonomi'!M"&amp;4+15*$A96+4*$A96+6),0)+IF(Analyse!$E$109="X",INDIRECT("'DATA - økonomi'!M"&amp;4+15*$A96+4*$A96+7),0)+IF(Analyse!$E$110="X",INDIRECT("'DATA - økonomi'!M"&amp;4+15*$A96+4*$A96+8),0)+IF(Analyse!$E$111="X",INDIRECT("'DATA - økonomi'!M"&amp;4+15*$A96+4*$A96+9),0)+IF(Analyse!$E$112="X",INDIRECT("'DATA - økonomi'!M"&amp;4+15*$A96+4*$A96+10),0)+IF(Analyse!$E$115="X",INDIRECT("'DATA - økonomi'!M"&amp;4+15*$A96+4*$A96+11),0)+IF(Analyse!$E$116="X",INDIRECT("'DATA - økonomi'!M"&amp;4+15*$A96+4*$A96+12),0)+IF(Analyse!$E$117="X",INDIRECT("'DATA - økonomi'!M"&amp;4+15*$A96+4*$A96+13),0)+IF(Analyse!$E$129="X",INDIRECT("'DATA - økonomi'!M"&amp;4+15*$A96+4*$A96+14),0)</f>
        <v>0</v>
      </c>
      <c r="N96" s="38"/>
      <c r="O96" s="41" t="s">
        <v>104</v>
      </c>
      <c r="P96" s="42">
        <f ca="1">IF(Analyse!$E$3="X",INDIRECT("'DATA - økonomi'!P"&amp;4+15*$A96+4*$A96+0),0)+IF(Analyse!$E$4="X",INDIRECT("'DATA - økonomi'!P"&amp;4+15*$A96+4*$A96+1),0)+IF(Analyse!$E$104="X",INDIRECT("'DATA - økonomi'!P"&amp;4+15*$A96+4*$A96+2),0)+IF(Analyse!$E$105="X",INDIRECT("'DATA - økonomi'!P"&amp;4+15*$A96+4*$A96+3),0)+IF(Analyse!$E$106="X",INDIRECT("'DATA - økonomi'!P"&amp;4+15*$A96+4*$A96+4),0)+IF(Analyse!$E$107="X",INDIRECT("'DATA - økonomi'!P"&amp;4+15*$A96+4*$A96+5),0)+IF(Analyse!$E$108="X",INDIRECT("'DATA - økonomi'!P"&amp;4+15*$A96+4*$A96+6),0)+IF(Analyse!$E$109="X",INDIRECT("'DATA - økonomi'!P"&amp;4+15*$A96+4*$A96+7),0)+IF(Analyse!$E$110="X",INDIRECT("'DATA - økonomi'!P"&amp;4+15*$A96+4*$A96+8),0)+IF(Analyse!$E$111="X",INDIRECT("'DATA - økonomi'!P"&amp;4+15*$A96+4*$A96+9),0)+IF(Analyse!$E$112="X",INDIRECT("'DATA - økonomi'!P"&amp;4+15*$A96+4*$A96+10),0)+IF(Analyse!$E$115="X",INDIRECT("'DATA - økonomi'!P"&amp;4+15*$A96+4*$A96+11),0)+IF(Analyse!$E$116="X",INDIRECT("'DATA - økonomi'!P"&amp;4+15*$A96+4*$A96+12),0)+IF(Analyse!$E$117="X",INDIRECT("'DATA - økonomi'!P"&amp;4+15*$A96+4*$A96+13),0)+IF(Analyse!$E$129="X",INDIRECT("'DATA - økonomi'!P"&amp;4+15*$A96+4*$A96+14),0)</f>
        <v>0</v>
      </c>
      <c r="Q96" s="42">
        <f ca="1">IF(Analyse!$E$3="X",INDIRECT("'DATA - økonomi'!Q"&amp;4+15*$A96+4*$A96+0),0)+IF(Analyse!$E$4="X",INDIRECT("'DATA - økonomi'!Q"&amp;4+15*$A96+4*$A96+1),0)+IF(Analyse!$E$104="X",INDIRECT("'DATA - økonomi'!Q"&amp;4+15*$A96+4*$A96+2),0)+IF(Analyse!$E$105="X",INDIRECT("'DATA - økonomi'!Q"&amp;4+15*$A96+4*$A96+3),0)+IF(Analyse!$E$106="X",INDIRECT("'DATA - økonomi'!Q"&amp;4+15*$A96+4*$A96+4),0)+IF(Analyse!$E$107="X",INDIRECT("'DATA - økonomi'!Q"&amp;4+15*$A96+4*$A96+5),0)+IF(Analyse!$E$108="X",INDIRECT("'DATA - økonomi'!Q"&amp;4+15*$A96+4*$A96+6),0)+IF(Analyse!$E$109="X",INDIRECT("'DATA - økonomi'!Q"&amp;4+15*$A96+4*$A96+7),0)+IF(Analyse!$E$110="X",INDIRECT("'DATA - økonomi'!Q"&amp;4+15*$A96+4*$A96+8),0)+IF(Analyse!$E$111="X",INDIRECT("'DATA - økonomi'!Q"&amp;4+15*$A96+4*$A96+9),0)+IF(Analyse!$E$112="X",INDIRECT("'DATA - økonomi'!Q"&amp;4+15*$A96+4*$A96+10),0)+IF(Analyse!$E$115="X",INDIRECT("'DATA - økonomi'!Q"&amp;4+15*$A96+4*$A96+11),0)+IF(Analyse!$E$116="X",INDIRECT("'DATA - økonomi'!Q"&amp;4+15*$A96+4*$A96+12),0)+IF(Analyse!$E$117="X",INDIRECT("'DATA - økonomi'!Q"&amp;4+15*$A96+4*$A96+13),0)+IF(Analyse!$E$129="X",INDIRECT("'DATA - økonomi'!Q"&amp;4+15*$A96+4*$A96+14),0)</f>
        <v>0</v>
      </c>
      <c r="R96" s="42">
        <f ca="1">IF(Analyse!$E$3="X",INDIRECT("'DATA - økonomi'!R"&amp;4+15*$A96+4*$A96+0),0)+IF(Analyse!$E$4="X",INDIRECT("'DATA - økonomi'!R"&amp;4+15*$A96+4*$A96+1),0)+IF(Analyse!$E$104="X",INDIRECT("'DATA - økonomi'!R"&amp;4+15*$A96+4*$A96+2),0)+IF(Analyse!$E$105="X",INDIRECT("'DATA - økonomi'!R"&amp;4+15*$A96+4*$A96+3),0)+IF(Analyse!$E$106="X",INDIRECT("'DATA - økonomi'!R"&amp;4+15*$A96+4*$A96+4),0)+IF(Analyse!$E$107="X",INDIRECT("'DATA - økonomi'!R"&amp;4+15*$A96+4*$A96+5),0)+IF(Analyse!$E$108="X",INDIRECT("'DATA - økonomi'!R"&amp;4+15*$A96+4*$A96+6),0)+IF(Analyse!$E$109="X",INDIRECT("'DATA - økonomi'!R"&amp;4+15*$A96+4*$A96+7),0)+IF(Analyse!$E$110="X",INDIRECT("'DATA - økonomi'!R"&amp;4+15*$A96+4*$A96+8),0)+IF(Analyse!$E$111="X",INDIRECT("'DATA - økonomi'!R"&amp;4+15*$A96+4*$A96+9),0)+IF(Analyse!$E$112="X",INDIRECT("'DATA - økonomi'!R"&amp;4+15*$A96+4*$A96+10),0)+IF(Analyse!$E$115="X",INDIRECT("'DATA - økonomi'!R"&amp;4+15*$A96+4*$A96+11),0)+IF(Analyse!$E$116="X",INDIRECT("'DATA - økonomi'!R"&amp;4+15*$A96+4*$A96+12),0)+IF(Analyse!$E$117="X",INDIRECT("'DATA - økonomi'!R"&amp;4+15*$A96+4*$A96+13),0)+IF(Analyse!$E$129="X",INDIRECT("'DATA - økonomi'!R"&amp;4+15*$A96+4*$A96+14),0)</f>
        <v>0</v>
      </c>
      <c r="S96" s="42">
        <f ca="1">IF(Analyse!$E$3="X",INDIRECT("'DATA - økonomi'!S"&amp;4+15*$A96+4*$A96+0),0)+IF(Analyse!$E$4="X",INDIRECT("'DATA - økonomi'!S"&amp;4+15*$A96+4*$A96+1),0)+IF(Analyse!$E$104="X",INDIRECT("'DATA - økonomi'!S"&amp;4+15*$A96+4*$A96+2),0)+IF(Analyse!$E$105="X",INDIRECT("'DATA - økonomi'!S"&amp;4+15*$A96+4*$A96+3),0)+IF(Analyse!$E$106="X",INDIRECT("'DATA - økonomi'!S"&amp;4+15*$A96+4*$A96+4),0)+IF(Analyse!$E$107="X",INDIRECT("'DATA - økonomi'!S"&amp;4+15*$A96+4*$A96+5),0)+IF(Analyse!$E$108="X",INDIRECT("'DATA - økonomi'!S"&amp;4+15*$A96+4*$A96+6),0)+IF(Analyse!$E$109="X",INDIRECT("'DATA - økonomi'!S"&amp;4+15*$A96+4*$A96+7),0)+IF(Analyse!$E$110="X",INDIRECT("'DATA - økonomi'!S"&amp;4+15*$A96+4*$A96+8),0)+IF(Analyse!$E$111="X",INDIRECT("'DATA - økonomi'!S"&amp;4+15*$A96+4*$A96+9),0)+IF(Analyse!$E$112="X",INDIRECT("'DATA - økonomi'!S"&amp;4+15*$A96+4*$A96+10),0)+IF(Analyse!$E$115="X",INDIRECT("'DATA - økonomi'!S"&amp;4+15*$A96+4*$A96+11),0)+IF(Analyse!$E$116="X",INDIRECT("'DATA - økonomi'!S"&amp;4+15*$A96+4*$A96+12),0)+IF(Analyse!$E$117="X",INDIRECT("'DATA - økonomi'!S"&amp;4+15*$A96+4*$A96+13),0)+IF(Analyse!$E$129="X",INDIRECT("'DATA - økonomi'!S"&amp;4+15*$A96+4*$A96+14),0)</f>
        <v>0</v>
      </c>
      <c r="T96" s="42">
        <f ca="1">IF(Analyse!$E$3="X",INDIRECT("'DATA - økonomi'!T"&amp;4+15*$A96+4*$A96+0),0)+IF(Analyse!$E$4="X",INDIRECT("'DATA - økonomi'!T"&amp;4+15*$A96+4*$A96+1),0)+IF(Analyse!$E$104="X",INDIRECT("'DATA - økonomi'!T"&amp;4+15*$A96+4*$A96+2),0)+IF(Analyse!$E$105="X",INDIRECT("'DATA - økonomi'!T"&amp;4+15*$A96+4*$A96+3),0)+IF(Analyse!$E$106="X",INDIRECT("'DATA - økonomi'!T"&amp;4+15*$A96+4*$A96+4),0)+IF(Analyse!$E$107="X",INDIRECT("'DATA - økonomi'!T"&amp;4+15*$A96+4*$A96+5),0)+IF(Analyse!$E$108="X",INDIRECT("'DATA - økonomi'!T"&amp;4+15*$A96+4*$A96+6),0)+IF(Analyse!$E$109="X",INDIRECT("'DATA - økonomi'!T"&amp;4+15*$A96+4*$A96+7),0)+IF(Analyse!$E$110="X",INDIRECT("'DATA - økonomi'!T"&amp;4+15*$A96+4*$A96+8),0)+IF(Analyse!$E$111="X",INDIRECT("'DATA - økonomi'!T"&amp;4+15*$A96+4*$A96+9),0)+IF(Analyse!$E$112="X",INDIRECT("'DATA - økonomi'!T"&amp;4+15*$A96+4*$A96+10),0)+IF(Analyse!$E$115="X",INDIRECT("'DATA - økonomi'!T"&amp;4+15*$A96+4*$A96+11),0)+IF(Analyse!$E$116="X",INDIRECT("'DATA - økonomi'!T"&amp;4+15*$A96+4*$A96+12),0)+IF(Analyse!$E$117="X",INDIRECT("'DATA - økonomi'!T"&amp;4+15*$A96+4*$A96+13),0)+IF(Analyse!$E$129="X",INDIRECT("'DATA - økonomi'!T"&amp;4+15*$A96+4*$A96+14),0)</f>
        <v>0</v>
      </c>
      <c r="U96" s="42">
        <f ca="1">IF(Analyse!$E$3="X",INDIRECT("'DATA - økonomi'!U"&amp;4+15*$A96+4*$A96+0),0)+IF(Analyse!$E$4="X",INDIRECT("'DATA - økonomi'!U"&amp;4+15*$A96+4*$A96+1),0)+IF(Analyse!$E$104="X",INDIRECT("'DATA - økonomi'!U"&amp;4+15*$A96+4*$A96+2),0)+IF(Analyse!$E$105="X",INDIRECT("'DATA - økonomi'!U"&amp;4+15*$A96+4*$A96+3),0)+IF(Analyse!$E$106="X",INDIRECT("'DATA - økonomi'!U"&amp;4+15*$A96+4*$A96+4),0)+IF(Analyse!$E$107="X",INDIRECT("'DATA - økonomi'!U"&amp;4+15*$A96+4*$A96+5),0)+IF(Analyse!$E$108="X",INDIRECT("'DATA - økonomi'!U"&amp;4+15*$A96+4*$A96+6),0)+IF(Analyse!$E$109="X",INDIRECT("'DATA - økonomi'!U"&amp;4+15*$A96+4*$A96+7),0)+IF(Analyse!$E$110="X",INDIRECT("'DATA - økonomi'!U"&amp;4+15*$A96+4*$A96+8),0)+IF(Analyse!$E$111="X",INDIRECT("'DATA - økonomi'!U"&amp;4+15*$A96+4*$A96+9),0)+IF(Analyse!$E$112="X",INDIRECT("'DATA - økonomi'!U"&amp;4+15*$A96+4*$A96+10),0)+IF(Analyse!$E$115="X",INDIRECT("'DATA - økonomi'!U"&amp;4+15*$A96+4*$A96+11),0)+IF(Analyse!$E$116="X",INDIRECT("'DATA - økonomi'!U"&amp;4+15*$A96+4*$A96+12),0)+IF(Analyse!$E$117="X",INDIRECT("'DATA - økonomi'!U"&amp;4+15*$A96+4*$A96+13),0)+IF(Analyse!$E$129="X",INDIRECT("'DATA - økonomi'!U"&amp;4+15*$A96+4*$A96+14),0)</f>
        <v>0</v>
      </c>
      <c r="V96" s="42">
        <f ca="1">IF(Analyse!$E$3="X",INDIRECT("'DATA - økonomi'!V"&amp;4+15*$A96+4*$A96+0),0)+IF(Analyse!$E$4="X",INDIRECT("'DATA - økonomi'!V"&amp;4+15*$A96+4*$A96+1),0)+IF(Analyse!$E$104="X",INDIRECT("'DATA - økonomi'!V"&amp;4+15*$A96+4*$A96+2),0)+IF(Analyse!$E$105="X",INDIRECT("'DATA - økonomi'!V"&amp;4+15*$A96+4*$A96+3),0)+IF(Analyse!$E$106="X",INDIRECT("'DATA - økonomi'!V"&amp;4+15*$A96+4*$A96+4),0)+IF(Analyse!$E$107="X",INDIRECT("'DATA - økonomi'!V"&amp;4+15*$A96+4*$A96+5),0)+IF(Analyse!$E$108="X",INDIRECT("'DATA - økonomi'!V"&amp;4+15*$A96+4*$A96+6),0)+IF(Analyse!$E$109="X",INDIRECT("'DATA - økonomi'!V"&amp;4+15*$A96+4*$A96+7),0)+IF(Analyse!$E$110="X",INDIRECT("'DATA - økonomi'!V"&amp;4+15*$A96+4*$A96+8),0)+IF(Analyse!$E$111="X",INDIRECT("'DATA - økonomi'!V"&amp;4+15*$A96+4*$A96+9),0)+IF(Analyse!$E$112="X",INDIRECT("'DATA - økonomi'!V"&amp;4+15*$A96+4*$A96+10),0)+IF(Analyse!$E$115="X",INDIRECT("'DATA - økonomi'!V"&amp;4+15*$A96+4*$A96+11),0)+IF(Analyse!$E$116="X",INDIRECT("'DATA - økonomi'!V"&amp;4+15*$A96+4*$A96+12),0)+IF(Analyse!$E$117="X",INDIRECT("'DATA - økonomi'!V"&amp;4+15*$A96+4*$A96+13),0)+IF(Analyse!$E$129="X",INDIRECT("'DATA - økonomi'!V"&amp;4+15*$A96+4*$A96+14),0)</f>
        <v>0</v>
      </c>
      <c r="W96" s="42">
        <f ca="1">IF(Analyse!$E$3="X",INDIRECT("'DATA - økonomi'!W"&amp;4+15*$A96+4*$A96+0),0)+IF(Analyse!$E$4="X",INDIRECT("'DATA - økonomi'!W"&amp;4+15*$A96+4*$A96+1),0)+IF(Analyse!$E$104="X",INDIRECT("'DATA - økonomi'!W"&amp;4+15*$A96+4*$A96+2),0)+IF(Analyse!$E$105="X",INDIRECT("'DATA - økonomi'!W"&amp;4+15*$A96+4*$A96+3),0)+IF(Analyse!$E$106="X",INDIRECT("'DATA - økonomi'!W"&amp;4+15*$A96+4*$A96+4),0)+IF(Analyse!$E$107="X",INDIRECT("'DATA - økonomi'!W"&amp;4+15*$A96+4*$A96+5),0)+IF(Analyse!$E$108="X",INDIRECT("'DATA - økonomi'!W"&amp;4+15*$A96+4*$A96+6),0)+IF(Analyse!$E$109="X",INDIRECT("'DATA - økonomi'!W"&amp;4+15*$A96+4*$A96+7),0)+IF(Analyse!$E$110="X",INDIRECT("'DATA - økonomi'!W"&amp;4+15*$A96+4*$A96+8),0)+IF(Analyse!$E$111="X",INDIRECT("'DATA - økonomi'!W"&amp;4+15*$A96+4*$A96+9),0)+IF(Analyse!$E$112="X",INDIRECT("'DATA - økonomi'!W"&amp;4+15*$A96+4*$A96+10),0)+IF(Analyse!$E$115="X",INDIRECT("'DATA - økonomi'!W"&amp;4+15*$A96+4*$A96+11),0)+IF(Analyse!$E$116="X",INDIRECT("'DATA - økonomi'!W"&amp;4+15*$A96+4*$A96+12),0)+IF(Analyse!$E$117="X",INDIRECT("'DATA - økonomi'!W"&amp;4+15*$A96+4*$A96+13),0)+IF(Analyse!$E$129="X",INDIRECT("'DATA - økonomi'!W"&amp;4+15*$A96+4*$A96+14),0)</f>
        <v>0</v>
      </c>
      <c r="X96" s="42">
        <f ca="1">IF(Analyse!$E$3="X",INDIRECT("'DATA - økonomi'!X"&amp;4+15*$A96+4*$A96+0),0)+IF(Analyse!$E$4="X",INDIRECT("'DATA - økonomi'!X"&amp;4+15*$A96+4*$A96+1),0)+IF(Analyse!$E$104="X",INDIRECT("'DATA - økonomi'!X"&amp;4+15*$A96+4*$A96+2),0)+IF(Analyse!$E$105="X",INDIRECT("'DATA - økonomi'!X"&amp;4+15*$A96+4*$A96+3),0)+IF(Analyse!$E$106="X",INDIRECT("'DATA - økonomi'!X"&amp;4+15*$A96+4*$A96+4),0)+IF(Analyse!$E$107="X",INDIRECT("'DATA - økonomi'!X"&amp;4+15*$A96+4*$A96+5),0)+IF(Analyse!$E$108="X",INDIRECT("'DATA - økonomi'!X"&amp;4+15*$A96+4*$A96+6),0)+IF(Analyse!$E$109="X",INDIRECT("'DATA - økonomi'!X"&amp;4+15*$A96+4*$A96+7),0)+IF(Analyse!$E$110="X",INDIRECT("'DATA - økonomi'!X"&amp;4+15*$A96+4*$A96+8),0)+IF(Analyse!$E$111="X",INDIRECT("'DATA - økonomi'!X"&amp;4+15*$A96+4*$A96+9),0)+IF(Analyse!$E$112="X",INDIRECT("'DATA - økonomi'!X"&amp;4+15*$A96+4*$A96+10),0)+IF(Analyse!$E$115="X",INDIRECT("'DATA - økonomi'!X"&amp;4+15*$A96+4*$A96+11),0)+IF(Analyse!$E$116="X",INDIRECT("'DATA - økonomi'!X"&amp;4+15*$A96+4*$A96+12),0)+IF(Analyse!$E$117="X",INDIRECT("'DATA - økonomi'!X"&amp;4+15*$A96+4*$A96+13),0)+IF(Analyse!$E$129="X",INDIRECT("'DATA - økonomi'!X"&amp;4+15*$A96+4*$A96+14),0)</f>
        <v>0</v>
      </c>
      <c r="Y96" s="42">
        <f ca="1">IF(Analyse!$E$3="X",INDIRECT("'DATA - økonomi'!Y"&amp;4+15*$A96+4*$A96+0),0)+IF(Analyse!$E$4="X",INDIRECT("'DATA - økonomi'!Y"&amp;4+15*$A96+4*$A96+1),0)+IF(Analyse!$E$104="X",INDIRECT("'DATA - økonomi'!Y"&amp;4+15*$A96+4*$A96+2),0)+IF(Analyse!$E$105="X",INDIRECT("'DATA - økonomi'!Y"&amp;4+15*$A96+4*$A96+3),0)+IF(Analyse!$E$106="X",INDIRECT("'DATA - økonomi'!Y"&amp;4+15*$A96+4*$A96+4),0)+IF(Analyse!$E$107="X",INDIRECT("'DATA - økonomi'!Y"&amp;4+15*$A96+4*$A96+5),0)+IF(Analyse!$E$108="X",INDIRECT("'DATA - økonomi'!Y"&amp;4+15*$A96+4*$A96+6),0)+IF(Analyse!$E$109="X",INDIRECT("'DATA - økonomi'!Y"&amp;4+15*$A96+4*$A96+7),0)+IF(Analyse!$E$110="X",INDIRECT("'DATA - økonomi'!Y"&amp;4+15*$A96+4*$A96+8),0)+IF(Analyse!$E$111="X",INDIRECT("'DATA - økonomi'!Y"&amp;4+15*$A96+4*$A96+9),0)+IF(Analyse!$E$112="X",INDIRECT("'DATA - økonomi'!Y"&amp;4+15*$A96+4*$A96+10),0)+IF(Analyse!$E$115="X",INDIRECT("'DATA - økonomi'!Y"&amp;4+15*$A96+4*$A96+11),0)+IF(Analyse!$E$116="X",INDIRECT("'DATA - økonomi'!Y"&amp;4+15*$A96+4*$A96+12),0)+IF(Analyse!$E$117="X",INDIRECT("'DATA - økonomi'!Y"&amp;4+15*$A96+4*$A96+13),0)+IF(Analyse!$E$129="X",INDIRECT("'DATA - økonomi'!Y"&amp;4+15*$A96+4*$A96+14),0)</f>
        <v>0</v>
      </c>
      <c r="Z96" s="42">
        <f ca="1">IF(Analyse!$E$3="X",INDIRECT("'DATA - økonomi'!Z"&amp;4+15*$A96+4*$A96+0),0)+IF(Analyse!$E$4="X",INDIRECT("'DATA - økonomi'!Z"&amp;4+15*$A96+4*$A96+1),0)+IF(Analyse!$E$104="X",INDIRECT("'DATA - økonomi'!Z"&amp;4+15*$A96+4*$A96+2),0)+IF(Analyse!$E$105="X",INDIRECT("'DATA - økonomi'!Z"&amp;4+15*$A96+4*$A96+3),0)+IF(Analyse!$E$106="X",INDIRECT("'DATA - økonomi'!Z"&amp;4+15*$A96+4*$A96+4),0)+IF(Analyse!$E$107="X",INDIRECT("'DATA - økonomi'!Z"&amp;4+15*$A96+4*$A96+5),0)+IF(Analyse!$E$108="X",INDIRECT("'DATA - økonomi'!Z"&amp;4+15*$A96+4*$A96+6),0)+IF(Analyse!$E$109="X",INDIRECT("'DATA - økonomi'!Z"&amp;4+15*$A96+4*$A96+7),0)+IF(Analyse!$E$110="X",INDIRECT("'DATA - økonomi'!Z"&amp;4+15*$A96+4*$A96+8),0)+IF(Analyse!$E$111="X",INDIRECT("'DATA - økonomi'!Z"&amp;4+15*$A96+4*$A96+9),0)+IF(Analyse!$E$112="X",INDIRECT("'DATA - økonomi'!Z"&amp;4+15*$A96+4*$A96+10),0)+IF(Analyse!$E$115="X",INDIRECT("'DATA - økonomi'!Z"&amp;4+15*$A96+4*$A96+11),0)+IF(Analyse!$E$116="X",INDIRECT("'DATA - økonomi'!Z"&amp;4+15*$A96+4*$A96+12),0)+IF(Analyse!$E$117="X",INDIRECT("'DATA - økonomi'!Z"&amp;4+15*$A96+4*$A96+13),0)+IF(Analyse!$E$129="X",INDIRECT("'DATA - økonomi'!Z"&amp;4+15*$A96+4*$A96+14),0)</f>
        <v>0</v>
      </c>
      <c r="AA96" s="36"/>
      <c r="AB96" s="41" t="s">
        <v>104</v>
      </c>
      <c r="AC96" s="42">
        <f ca="1">IF(Analyse!$E$3="X",INDIRECT("'DATA - økonomi'!AC"&amp;4+15*$A96+4*$A96+0),0)+IF(Analyse!$E$4="X",INDIRECT("'DATA - økonomi'!AC"&amp;4+15*$A96+4*$A96+1),0)+IF(Analyse!$E$104="X",INDIRECT("'DATA - økonomi'!AC"&amp;4+15*$A96+4*$A96+2),0)+IF(Analyse!$E$105="X",INDIRECT("'DATA - økonomi'!AC"&amp;4+15*$A96+4*$A96+3),0)+IF(Analyse!$E$106="X",INDIRECT("'DATA - økonomi'!AC"&amp;4+15*$A96+4*$A96+4),0)+IF(Analyse!$E$107="X",INDIRECT("'DATA - økonomi'!AC"&amp;4+15*$A96+4*$A96+5),0)+IF(Analyse!$E$108="X",INDIRECT("'DATA - økonomi'!AC"&amp;4+15*$A96+4*$A96+6),0)+IF(Analyse!$E$109="X",INDIRECT("'DATA - økonomi'!AC"&amp;4+15*$A96+4*$A96+7),0)+IF(Analyse!$E$110="X",INDIRECT("'DATA - økonomi'!AC"&amp;4+15*$A96+4*$A96+8),0)+IF(Analyse!$E$111="X",INDIRECT("'DATA - økonomi'!AC"&amp;4+15*$A96+4*$A96+9),0)+IF(Analyse!$E$112="X",INDIRECT("'DATA - økonomi'!AC"&amp;4+15*$A96+4*$A96+10),0)+IF(Analyse!$E$115="X",INDIRECT("'DATA - økonomi'!AC"&amp;4+15*$A96+4*$A96+11),0)+IF(Analyse!$E$116="X",INDIRECT("'DATA - økonomi'!AC"&amp;4+15*$A96+4*$A96+12),0)+IF(Analyse!$E$117="X",INDIRECT("'DATA - økonomi'!AC"&amp;4+15*$A96+4*$A96+13),0)+IF(Analyse!$E$129="X",INDIRECT("'DATA - økonomi'!AC"&amp;4+15*$A96+4*$A96+14),0)</f>
        <v>0</v>
      </c>
      <c r="AD96" s="42">
        <f ca="1">IF(Analyse!$E$3="X",INDIRECT("'DATA - økonomi'!AD"&amp;4+15*$A96+4*$A96+0),0)+IF(Analyse!$E$4="X",INDIRECT("'DATA - økonomi'!AD"&amp;4+15*$A96+4*$A96+1),0)+IF(Analyse!$E$104="X",INDIRECT("'DATA - økonomi'!AD"&amp;4+15*$A96+4*$A96+2),0)+IF(Analyse!$E$105="X",INDIRECT("'DATA - økonomi'!AD"&amp;4+15*$A96+4*$A96+3),0)+IF(Analyse!$E$106="X",INDIRECT("'DATA - økonomi'!AD"&amp;4+15*$A96+4*$A96+4),0)+IF(Analyse!$E$107="X",INDIRECT("'DATA - økonomi'!AD"&amp;4+15*$A96+4*$A96+5),0)+IF(Analyse!$E$108="X",INDIRECT("'DATA - økonomi'!AD"&amp;4+15*$A96+4*$A96+6),0)+IF(Analyse!$E$109="X",INDIRECT("'DATA - økonomi'!AD"&amp;4+15*$A96+4*$A96+7),0)+IF(Analyse!$E$110="X",INDIRECT("'DATA - økonomi'!AD"&amp;4+15*$A96+4*$A96+8),0)+IF(Analyse!$E$111="X",INDIRECT("'DATA - økonomi'!AD"&amp;4+15*$A96+4*$A96+9),0)+IF(Analyse!$E$112="X",INDIRECT("'DATA - økonomi'!AD"&amp;4+15*$A96+4*$A96+10),0)+IF(Analyse!$E$115="X",INDIRECT("'DATA - økonomi'!AD"&amp;4+15*$A96+4*$A96+11),0)+IF(Analyse!$E$116="X",INDIRECT("'DATA - økonomi'!AD"&amp;4+15*$A96+4*$A96+12),0)+IF(Analyse!$E$117="X",INDIRECT("'DATA - økonomi'!AD"&amp;4+15*$A96+4*$A96+13),0)+IF(Analyse!$E$129="X",INDIRECT("'DATA - økonomi'!AD"&amp;4+15*$A96+4*$A96+14),0)</f>
        <v>0</v>
      </c>
      <c r="AE96" s="42">
        <f ca="1">IF(Analyse!$E$3="X",INDIRECT("'DATA - økonomi'!AE"&amp;4+15*$A96+4*$A96+0),0)+IF(Analyse!$E$4="X",INDIRECT("'DATA - økonomi'!AE"&amp;4+15*$A96+4*$A96+1),0)+IF(Analyse!$E$104="X",INDIRECT("'DATA - økonomi'!AE"&amp;4+15*$A96+4*$A96+2),0)+IF(Analyse!$E$105="X",INDIRECT("'DATA - økonomi'!AE"&amp;4+15*$A96+4*$A96+3),0)+IF(Analyse!$E$106="X",INDIRECT("'DATA - økonomi'!AE"&amp;4+15*$A96+4*$A96+4),0)+IF(Analyse!$E$107="X",INDIRECT("'DATA - økonomi'!AE"&amp;4+15*$A96+4*$A96+5),0)+IF(Analyse!$E$108="X",INDIRECT("'DATA - økonomi'!AE"&amp;4+15*$A96+4*$A96+6),0)+IF(Analyse!$E$109="X",INDIRECT("'DATA - økonomi'!AE"&amp;4+15*$A96+4*$A96+7),0)+IF(Analyse!$E$110="X",INDIRECT("'DATA - økonomi'!AE"&amp;4+15*$A96+4*$A96+8),0)+IF(Analyse!$E$111="X",INDIRECT("'DATA - økonomi'!AE"&amp;4+15*$A96+4*$A96+9),0)+IF(Analyse!$E$112="X",INDIRECT("'DATA - økonomi'!AE"&amp;4+15*$A96+4*$A96+10),0)+IF(Analyse!$E$115="X",INDIRECT("'DATA - økonomi'!AE"&amp;4+15*$A96+4*$A96+11),0)+IF(Analyse!$E$116="X",INDIRECT("'DATA - økonomi'!AE"&amp;4+15*$A96+4*$A96+12),0)+IF(Analyse!$E$117="X",INDIRECT("'DATA - økonomi'!AE"&amp;4+15*$A96+4*$A96+13),0)+IF(Analyse!$E$129="X",INDIRECT("'DATA - økonomi'!AE"&amp;4+15*$A96+4*$A96+14),0)</f>
        <v>0</v>
      </c>
      <c r="AF96" s="42">
        <f ca="1">IF(Analyse!$E$3="X",INDIRECT("'DATA - økonomi'!AF"&amp;4+15*$A96+4*$A96+0),0)+IF(Analyse!$E$4="X",INDIRECT("'DATA - økonomi'!AF"&amp;4+15*$A96+4*$A96+1),0)+IF(Analyse!$E$104="X",INDIRECT("'DATA - økonomi'!AF"&amp;4+15*$A96+4*$A96+2),0)+IF(Analyse!$E$105="X",INDIRECT("'DATA - økonomi'!AF"&amp;4+15*$A96+4*$A96+3),0)+IF(Analyse!$E$106="X",INDIRECT("'DATA - økonomi'!AF"&amp;4+15*$A96+4*$A96+4),0)+IF(Analyse!$E$107="X",INDIRECT("'DATA - økonomi'!AF"&amp;4+15*$A96+4*$A96+5),0)+IF(Analyse!$E$108="X",INDIRECT("'DATA - økonomi'!AF"&amp;4+15*$A96+4*$A96+6),0)+IF(Analyse!$E$109="X",INDIRECT("'DATA - økonomi'!AF"&amp;4+15*$A96+4*$A96+7),0)+IF(Analyse!$E$110="X",INDIRECT("'DATA - økonomi'!AF"&amp;4+15*$A96+4*$A96+8),0)+IF(Analyse!$E$111="X",INDIRECT("'DATA - økonomi'!AF"&amp;4+15*$A96+4*$A96+9),0)+IF(Analyse!$E$112="X",INDIRECT("'DATA - økonomi'!AF"&amp;4+15*$A96+4*$A96+10),0)+IF(Analyse!$E$115="X",INDIRECT("'DATA - økonomi'!AF"&amp;4+15*$A96+4*$A96+11),0)+IF(Analyse!$E$116="X",INDIRECT("'DATA - økonomi'!AF"&amp;4+15*$A96+4*$A96+12),0)+IF(Analyse!$E$117="X",INDIRECT("'DATA - økonomi'!AF"&amp;4+15*$A96+4*$A96+13),0)+IF(Analyse!$E$129="X",INDIRECT("'DATA - økonomi'!AF"&amp;4+15*$A96+4*$A96+14),0)</f>
        <v>0</v>
      </c>
      <c r="AG96" s="42">
        <f ca="1">IF(Analyse!$E$3="X",INDIRECT("'DATA - økonomi'!AG"&amp;4+15*$A96+4*$A96+0),0)+IF(Analyse!$E$4="X",INDIRECT("'DATA - økonomi'!AG"&amp;4+15*$A96+4*$A96+1),0)+IF(Analyse!$E$104="X",INDIRECT("'DATA - økonomi'!AG"&amp;4+15*$A96+4*$A96+2),0)+IF(Analyse!$E$105="X",INDIRECT("'DATA - økonomi'!AG"&amp;4+15*$A96+4*$A96+3),0)+IF(Analyse!$E$106="X",INDIRECT("'DATA - økonomi'!AG"&amp;4+15*$A96+4*$A96+4),0)+IF(Analyse!$E$107="X",INDIRECT("'DATA - økonomi'!AG"&amp;4+15*$A96+4*$A96+5),0)+IF(Analyse!$E$108="X",INDIRECT("'DATA - økonomi'!AG"&amp;4+15*$A96+4*$A96+6),0)+IF(Analyse!$E$109="X",INDIRECT("'DATA - økonomi'!AG"&amp;4+15*$A96+4*$A96+7),0)+IF(Analyse!$E$110="X",INDIRECT("'DATA - økonomi'!AG"&amp;4+15*$A96+4*$A96+8),0)+IF(Analyse!$E$111="X",INDIRECT("'DATA - økonomi'!AG"&amp;4+15*$A96+4*$A96+9),0)+IF(Analyse!$E$112="X",INDIRECT("'DATA - økonomi'!AG"&amp;4+15*$A96+4*$A96+10),0)+IF(Analyse!$E$115="X",INDIRECT("'DATA - økonomi'!AG"&amp;4+15*$A96+4*$A96+11),0)+IF(Analyse!$E$116="X",INDIRECT("'DATA - økonomi'!AG"&amp;4+15*$A96+4*$A96+12),0)+IF(Analyse!$E$117="X",INDIRECT("'DATA - økonomi'!AG"&amp;4+15*$A96+4*$A96+13),0)+IF(Analyse!$E$129="X",INDIRECT("'DATA - økonomi'!AG"&amp;4+15*$A96+4*$A96+14),0)</f>
        <v>0</v>
      </c>
      <c r="AH96" s="42">
        <f ca="1">IF(Analyse!$E$3="X",INDIRECT("'DATA - økonomi'!AH"&amp;4+15*$A96+4*$A96+0),0)+IF(Analyse!$E$4="X",INDIRECT("'DATA - økonomi'!AH"&amp;4+15*$A96+4*$A96+1),0)+IF(Analyse!$E$104="X",INDIRECT("'DATA - økonomi'!AH"&amp;4+15*$A96+4*$A96+2),0)+IF(Analyse!$E$105="X",INDIRECT("'DATA - økonomi'!AH"&amp;4+15*$A96+4*$A96+3),0)+IF(Analyse!$E$106="X",INDIRECT("'DATA - økonomi'!AH"&amp;4+15*$A96+4*$A96+4),0)+IF(Analyse!$E$107="X",INDIRECT("'DATA - økonomi'!AH"&amp;4+15*$A96+4*$A96+5),0)+IF(Analyse!$E$108="X",INDIRECT("'DATA - økonomi'!AH"&amp;4+15*$A96+4*$A96+6),0)+IF(Analyse!$E$109="X",INDIRECT("'DATA - økonomi'!AH"&amp;4+15*$A96+4*$A96+7),0)+IF(Analyse!$E$110="X",INDIRECT("'DATA - økonomi'!AH"&amp;4+15*$A96+4*$A96+8),0)+IF(Analyse!$E$111="X",INDIRECT("'DATA - økonomi'!AH"&amp;4+15*$A96+4*$A96+9),0)+IF(Analyse!$E$112="X",INDIRECT("'DATA - økonomi'!AH"&amp;4+15*$A96+4*$A96+10),0)+IF(Analyse!$E$115="X",INDIRECT("'DATA - økonomi'!AH"&amp;4+15*$A96+4*$A96+11),0)+IF(Analyse!$E$116="X",INDIRECT("'DATA - økonomi'!AH"&amp;4+15*$A96+4*$A96+12),0)+IF(Analyse!$E$117="X",INDIRECT("'DATA - økonomi'!AH"&amp;4+15*$A96+4*$A96+13),0)+IF(Analyse!$E$129="X",INDIRECT("'DATA - økonomi'!AH"&amp;4+15*$A96+4*$A96+14),0)</f>
        <v>0</v>
      </c>
      <c r="AI96" s="42">
        <f ca="1">IF(Analyse!$E$3="X",INDIRECT("'DATA - økonomi'!AI"&amp;4+15*$A96+4*$A96+0),0)+IF(Analyse!$E$4="X",INDIRECT("'DATA - økonomi'!AI"&amp;4+15*$A96+4*$A96+1),0)+IF(Analyse!$E$104="X",INDIRECT("'DATA - økonomi'!AI"&amp;4+15*$A96+4*$A96+2),0)+IF(Analyse!$E$105="X",INDIRECT("'DATA - økonomi'!AI"&amp;4+15*$A96+4*$A96+3),0)+IF(Analyse!$E$106="X",INDIRECT("'DATA - økonomi'!AI"&amp;4+15*$A96+4*$A96+4),0)+IF(Analyse!$E$107="X",INDIRECT("'DATA - økonomi'!AI"&amp;4+15*$A96+4*$A96+5),0)+IF(Analyse!$E$108="X",INDIRECT("'DATA - økonomi'!AI"&amp;4+15*$A96+4*$A96+6),0)+IF(Analyse!$E$109="X",INDIRECT("'DATA - økonomi'!AI"&amp;4+15*$A96+4*$A96+7),0)+IF(Analyse!$E$110="X",INDIRECT("'DATA - økonomi'!AI"&amp;4+15*$A96+4*$A96+8),0)+IF(Analyse!$E$111="X",INDIRECT("'DATA - økonomi'!AI"&amp;4+15*$A96+4*$A96+9),0)+IF(Analyse!$E$112="X",INDIRECT("'DATA - økonomi'!AI"&amp;4+15*$A96+4*$A96+10),0)+IF(Analyse!$E$115="X",INDIRECT("'DATA - økonomi'!AI"&amp;4+15*$A96+4*$A96+11),0)+IF(Analyse!$E$116="X",INDIRECT("'DATA - økonomi'!AI"&amp;4+15*$A96+4*$A96+12),0)+IF(Analyse!$E$117="X",INDIRECT("'DATA - økonomi'!AI"&amp;4+15*$A96+4*$A96+13),0)+IF(Analyse!$E$129="X",INDIRECT("'DATA - økonomi'!AI"&amp;4+15*$A96+4*$A96+14),0)</f>
        <v>0</v>
      </c>
      <c r="AJ96" s="42">
        <f ca="1">IF(Analyse!$E$3="X",INDIRECT("'DATA - økonomi'!AJ"&amp;4+15*$A96+4*$A96+0),0)+IF(Analyse!$E$4="X",INDIRECT("'DATA - økonomi'!AJ"&amp;4+15*$A96+4*$A96+1),0)+IF(Analyse!$E$104="X",INDIRECT("'DATA - økonomi'!AJ"&amp;4+15*$A96+4*$A96+2),0)+IF(Analyse!$E$105="X",INDIRECT("'DATA - økonomi'!AJ"&amp;4+15*$A96+4*$A96+3),0)+IF(Analyse!$E$106="X",INDIRECT("'DATA - økonomi'!AJ"&amp;4+15*$A96+4*$A96+4),0)+IF(Analyse!$E$107="X",INDIRECT("'DATA - økonomi'!AJ"&amp;4+15*$A96+4*$A96+5),0)+IF(Analyse!$E$108="X",INDIRECT("'DATA - økonomi'!AJ"&amp;4+15*$A96+4*$A96+6),0)+IF(Analyse!$E$109="X",INDIRECT("'DATA - økonomi'!AJ"&amp;4+15*$A96+4*$A96+7),0)+IF(Analyse!$E$110="X",INDIRECT("'DATA - økonomi'!AJ"&amp;4+15*$A96+4*$A96+8),0)+IF(Analyse!$E$111="X",INDIRECT("'DATA - økonomi'!AJ"&amp;4+15*$A96+4*$A96+9),0)+IF(Analyse!$E$112="X",INDIRECT("'DATA - økonomi'!AJ"&amp;4+15*$A96+4*$A96+10),0)+IF(Analyse!$E$115="X",INDIRECT("'DATA - økonomi'!AJ"&amp;4+15*$A96+4*$A96+11),0)+IF(Analyse!$E$116="X",INDIRECT("'DATA - økonomi'!AJ"&amp;4+15*$A96+4*$A96+12),0)+IF(Analyse!$E$117="X",INDIRECT("'DATA - økonomi'!AJ"&amp;4+15*$A96+4*$A96+13),0)+IF(Analyse!$E$129="X",INDIRECT("'DATA - økonomi'!AJ"&amp;4+15*$A96+4*$A96+14),0)</f>
        <v>0</v>
      </c>
      <c r="AK96" s="42">
        <f ca="1">IF(Analyse!$E$3="X",INDIRECT("'DATA - økonomi'!AK"&amp;4+15*$A96+4*$A96+0),0)+IF(Analyse!$E$4="X",INDIRECT("'DATA - økonomi'!AK"&amp;4+15*$A96+4*$A96+1),0)+IF(Analyse!$E$104="X",INDIRECT("'DATA - økonomi'!AK"&amp;4+15*$A96+4*$A96+2),0)+IF(Analyse!$E$105="X",INDIRECT("'DATA - økonomi'!AK"&amp;4+15*$A96+4*$A96+3),0)+IF(Analyse!$E$106="X",INDIRECT("'DATA - økonomi'!AK"&amp;4+15*$A96+4*$A96+4),0)+IF(Analyse!$E$107="X",INDIRECT("'DATA - økonomi'!AK"&amp;4+15*$A96+4*$A96+5),0)+IF(Analyse!$E$108="X",INDIRECT("'DATA - økonomi'!AK"&amp;4+15*$A96+4*$A96+6),0)+IF(Analyse!$E$109="X",INDIRECT("'DATA - økonomi'!AK"&amp;4+15*$A96+4*$A96+7),0)+IF(Analyse!$E$110="X",INDIRECT("'DATA - økonomi'!AK"&amp;4+15*$A96+4*$A96+8),0)+IF(Analyse!$E$111="X",INDIRECT("'DATA - økonomi'!AK"&amp;4+15*$A96+4*$A96+9),0)+IF(Analyse!$E$112="X",INDIRECT("'DATA - økonomi'!AK"&amp;4+15*$A96+4*$A96+10),0)+IF(Analyse!$E$115="X",INDIRECT("'DATA - økonomi'!AK"&amp;4+15*$A96+4*$A96+11),0)+IF(Analyse!$E$116="X",INDIRECT("'DATA - økonomi'!AK"&amp;4+15*$A96+4*$A96+12),0)+IF(Analyse!$E$117="X",INDIRECT("'DATA - økonomi'!AK"&amp;4+15*$A96+4*$A96+13),0)+IF(Analyse!$E$129="X",INDIRECT("'DATA - økonomi'!AK"&amp;4+15*$A96+4*$A96+14),0)</f>
        <v>0</v>
      </c>
      <c r="AL96" s="42">
        <f ca="1">IF(Analyse!$E$3="X",INDIRECT("'DATA - økonomi'!AL"&amp;4+15*$A96+4*$A96+0),0)+IF(Analyse!$E$4="X",INDIRECT("'DATA - økonomi'!AL"&amp;4+15*$A96+4*$A96+1),0)+IF(Analyse!$E$104="X",INDIRECT("'DATA - økonomi'!AL"&amp;4+15*$A96+4*$A96+2),0)+IF(Analyse!$E$105="X",INDIRECT("'DATA - økonomi'!AL"&amp;4+15*$A96+4*$A96+3),0)+IF(Analyse!$E$106="X",INDIRECT("'DATA - økonomi'!AL"&amp;4+15*$A96+4*$A96+4),0)+IF(Analyse!$E$107="X",INDIRECT("'DATA - økonomi'!AL"&amp;4+15*$A96+4*$A96+5),0)+IF(Analyse!$E$108="X",INDIRECT("'DATA - økonomi'!AL"&amp;4+15*$A96+4*$A96+6),0)+IF(Analyse!$E$109="X",INDIRECT("'DATA - økonomi'!AL"&amp;4+15*$A96+4*$A96+7),0)+IF(Analyse!$E$110="X",INDIRECT("'DATA - økonomi'!AL"&amp;4+15*$A96+4*$A96+8),0)+IF(Analyse!$E$111="X",INDIRECT("'DATA - økonomi'!AL"&amp;4+15*$A96+4*$A96+9),0)+IF(Analyse!$E$112="X",INDIRECT("'DATA - økonomi'!AL"&amp;4+15*$A96+4*$A96+10),0)+IF(Analyse!$E$115="X",INDIRECT("'DATA - økonomi'!AL"&amp;4+15*$A96+4*$A96+11),0)+IF(Analyse!$E$116="X",INDIRECT("'DATA - økonomi'!AL"&amp;4+15*$A96+4*$A96+12),0)+IF(Analyse!$E$117="X",INDIRECT("'DATA - økonomi'!AL"&amp;4+15*$A96+4*$A96+13),0)+IF(Analyse!$E$129="X",INDIRECT("'DATA - økonomi'!AL"&amp;4+15*$A96+4*$A96+14),0)</f>
        <v>0</v>
      </c>
      <c r="AM96" s="36"/>
      <c r="AN96" s="41" t="s">
        <v>104</v>
      </c>
      <c r="AO96" s="42">
        <f t="shared" ca="1" si="20"/>
        <v>22814.702000000001</v>
      </c>
      <c r="AP96" s="42">
        <f t="shared" ca="1" si="21"/>
        <v>22674.794999999998</v>
      </c>
      <c r="AQ96" s="42">
        <f t="shared" ca="1" si="22"/>
        <v>22814.702000000001</v>
      </c>
      <c r="AR96" s="42">
        <f t="shared" ca="1" si="23"/>
        <v>22674.794999999998</v>
      </c>
      <c r="AS96" s="42">
        <f t="shared" ca="1" si="24"/>
        <v>22551.596999999998</v>
      </c>
      <c r="AT96" s="42">
        <f t="shared" ca="1" si="25"/>
        <v>22377.599999999999</v>
      </c>
      <c r="AU96" s="42">
        <f t="shared" ca="1" si="26"/>
        <v>22221.86</v>
      </c>
      <c r="AV96" s="42">
        <f t="shared" ca="1" si="27"/>
        <v>22142.537999999997</v>
      </c>
      <c r="AW96" s="42">
        <f t="shared" ca="1" si="28"/>
        <v>22012.752999999997</v>
      </c>
      <c r="AX96" s="42">
        <f t="shared" ca="1" si="29"/>
        <v>21668.93</v>
      </c>
      <c r="AY96" s="36"/>
    </row>
    <row r="97" spans="1:51" x14ac:dyDescent="0.25">
      <c r="A97" s="38">
        <v>93</v>
      </c>
      <c r="B97" s="41" t="s">
        <v>105</v>
      </c>
      <c r="C97" s="42">
        <f ca="1">IF(Analyse!$E$3="X",INDIRECT("'DATA - økonomi'!C"&amp;4+15*$A97+4*$A97+0),0)+IF(Analyse!$E$4="X",INDIRECT("'DATA - økonomi'!C"&amp;4+15*$A97+4*$A97+1),0)+IF(Analyse!$E$104="X",INDIRECT("'DATA - økonomi'!C"&amp;4+15*$A97+4*$A97+2),0)+IF(Analyse!$E$105="X",INDIRECT("'DATA - økonomi'!C"&amp;4+15*$A97+4*$A97+3),0)+IF(Analyse!$E$106="X",INDIRECT("'DATA - økonomi'!C"&amp;4+15*$A97+4*$A97+4),0)+IF(Analyse!$E$107="X",INDIRECT("'DATA - økonomi'!C"&amp;4+15*$A97+4*$A97+5),0)+IF(Analyse!$E$108="X",INDIRECT("'DATA - økonomi'!C"&amp;4+15*$A97+4*$A97+6),0)+IF(Analyse!$E$109="X",INDIRECT("'DATA - økonomi'!C"&amp;4+15*$A97+4*$A97+7),0)+IF(Analyse!$E$110="X",INDIRECT("'DATA - økonomi'!C"&amp;4+15*$A97+4*$A97+8),0)+IF(Analyse!$E$111="X",INDIRECT("'DATA - økonomi'!C"&amp;4+15*$A97+4*$A97+9),0)+IF(Analyse!$E$112="X",INDIRECT("'DATA - økonomi'!C"&amp;4+15*$A97+4*$A97+10),0)+IF(Analyse!$E$115="X",INDIRECT("'DATA - økonomi'!C"&amp;4+15*$A97+4*$A97+11),0)+IF(Analyse!$E$116="X",INDIRECT("'DATA - økonomi'!C"&amp;4+15*$A97+4*$A97+12),0)+IF(Analyse!$E$117="X",INDIRECT("'DATA - økonomi'!C"&amp;4+15*$A97+4*$A97+13),0)+IF(Analyse!$E$129="X",INDIRECT("'DATA - økonomi'!C"&amp;4+15*$A97+4*$A97+14),0)</f>
        <v>0</v>
      </c>
      <c r="D97" s="42">
        <f ca="1">IF(Analyse!$E$3="X",INDIRECT("'DATA - økonomi'!D"&amp;4+15*$A97+4*$A97+0),0)+IF(Analyse!$E$4="X",INDIRECT("'DATA - økonomi'!D"&amp;4+15*$A97+4*$A97+1),0)+IF(Analyse!$E$104="X",INDIRECT("'DATA - økonomi'!D"&amp;4+15*$A97+4*$A97+2),0)+IF(Analyse!$E$105="X",INDIRECT("'DATA - økonomi'!D"&amp;4+15*$A97+4*$A97+3),0)+IF(Analyse!$E$106="X",INDIRECT("'DATA - økonomi'!D"&amp;4+15*$A97+4*$A97+4),0)+IF(Analyse!$E$107="X",INDIRECT("'DATA - økonomi'!D"&amp;4+15*$A97+4*$A97+5),0)+IF(Analyse!$E$108="X",INDIRECT("'DATA - økonomi'!D"&amp;4+15*$A97+4*$A97+6),0)+IF(Analyse!$E$109="X",INDIRECT("'DATA - økonomi'!D"&amp;4+15*$A97+4*$A97+7),0)+IF(Analyse!$E$110="X",INDIRECT("'DATA - økonomi'!D"&amp;4+15*$A97+4*$A97+8),0)+IF(Analyse!$E$111="X",INDIRECT("'DATA - økonomi'!D"&amp;4+15*$A97+4*$A97+9),0)+IF(Analyse!$E$112="X",INDIRECT("'DATA - økonomi'!D"&amp;4+15*$A97+4*$A97+10),0)+IF(Analyse!$E$115="X",INDIRECT("'DATA - økonomi'!D"&amp;4+15*$A97+4*$A97+11),0)+IF(Analyse!$E$116="X",INDIRECT("'DATA - økonomi'!D"&amp;4+15*$A97+4*$A97+12),0)+IF(Analyse!$E$117="X",INDIRECT("'DATA - økonomi'!D"&amp;4+15*$A97+4*$A97+13),0)+IF(Analyse!$E$129="X",INDIRECT("'DATA - økonomi'!D"&amp;4+15*$A97+4*$A97+14),0)</f>
        <v>0</v>
      </c>
      <c r="E97" s="42">
        <f ca="1">IF(Analyse!$E$3="X",INDIRECT("'DATA - økonomi'!E"&amp;4+15*$A97+4*$A97+0),0)+IF(Analyse!$E$4="X",INDIRECT("'DATA - økonomi'!E"&amp;4+15*$A97+4*$A97+1),0)+IF(Analyse!$E$104="X",INDIRECT("'DATA - økonomi'!E"&amp;4+15*$A97+4*$A97+2),0)+IF(Analyse!$E$105="X",INDIRECT("'DATA - økonomi'!E"&amp;4+15*$A97+4*$A97+3),0)+IF(Analyse!$E$106="X",INDIRECT("'DATA - økonomi'!E"&amp;4+15*$A97+4*$A97+4),0)+IF(Analyse!$E$107="X",INDIRECT("'DATA - økonomi'!E"&amp;4+15*$A97+4*$A97+5),0)+IF(Analyse!$E$108="X",INDIRECT("'DATA - økonomi'!E"&amp;4+15*$A97+4*$A97+6),0)+IF(Analyse!$E$109="X",INDIRECT("'DATA - økonomi'!E"&amp;4+15*$A97+4*$A97+7),0)+IF(Analyse!$E$110="X",INDIRECT("'DATA - økonomi'!E"&amp;4+15*$A97+4*$A97+8),0)+IF(Analyse!$E$111="X",INDIRECT("'DATA - økonomi'!E"&amp;4+15*$A97+4*$A97+9),0)+IF(Analyse!$E$112="X",INDIRECT("'DATA - økonomi'!E"&amp;4+15*$A97+4*$A97+10),0)+IF(Analyse!$E$115="X",INDIRECT("'DATA - økonomi'!E"&amp;4+15*$A97+4*$A97+11),0)+IF(Analyse!$E$116="X",INDIRECT("'DATA - økonomi'!E"&amp;4+15*$A97+4*$A97+12),0)+IF(Analyse!$E$117="X",INDIRECT("'DATA - økonomi'!E"&amp;4+15*$A97+4*$A97+13),0)+IF(Analyse!$E$129="X",INDIRECT("'DATA - økonomi'!E"&amp;4+15*$A97+4*$A97+14),0)</f>
        <v>0</v>
      </c>
      <c r="F97" s="42">
        <f ca="1">IF(Analyse!$E$3="X",INDIRECT("'DATA - økonomi'!F"&amp;4+15*$A97+4*$A97+0),0)+IF(Analyse!$E$4="X",INDIRECT("'DATA - økonomi'!F"&amp;4+15*$A97+4*$A97+1),0)+IF(Analyse!$E$104="X",INDIRECT("'DATA - økonomi'!F"&amp;4+15*$A97+4*$A97+2),0)+IF(Analyse!$E$105="X",INDIRECT("'DATA - økonomi'!F"&amp;4+15*$A97+4*$A97+3),0)+IF(Analyse!$E$106="X",INDIRECT("'DATA - økonomi'!F"&amp;4+15*$A97+4*$A97+4),0)+IF(Analyse!$E$107="X",INDIRECT("'DATA - økonomi'!F"&amp;4+15*$A97+4*$A97+5),0)+IF(Analyse!$E$108="X",INDIRECT("'DATA - økonomi'!F"&amp;4+15*$A97+4*$A97+6),0)+IF(Analyse!$E$109="X",INDIRECT("'DATA - økonomi'!F"&amp;4+15*$A97+4*$A97+7),0)+IF(Analyse!$E$110="X",INDIRECT("'DATA - økonomi'!F"&amp;4+15*$A97+4*$A97+8),0)+IF(Analyse!$E$111="X",INDIRECT("'DATA - økonomi'!F"&amp;4+15*$A97+4*$A97+9),0)+IF(Analyse!$E$112="X",INDIRECT("'DATA - økonomi'!F"&amp;4+15*$A97+4*$A97+10),0)+IF(Analyse!$E$115="X",INDIRECT("'DATA - økonomi'!F"&amp;4+15*$A97+4*$A97+11),0)+IF(Analyse!$E$116="X",INDIRECT("'DATA - økonomi'!F"&amp;4+15*$A97+4*$A97+12),0)+IF(Analyse!$E$117="X",INDIRECT("'DATA - økonomi'!F"&amp;4+15*$A97+4*$A97+13),0)+IF(Analyse!$E$129="X",INDIRECT("'DATA - økonomi'!F"&amp;4+15*$A97+4*$A97+14),0)</f>
        <v>0</v>
      </c>
      <c r="G97" s="42">
        <f ca="1">IF(Analyse!$E$3="X",INDIRECT("'DATA - økonomi'!G"&amp;4+15*$A97+4*$A97+0),0)+IF(Analyse!$E$4="X",INDIRECT("'DATA - økonomi'!G"&amp;4+15*$A97+4*$A97+1),0)+IF(Analyse!$E$104="X",INDIRECT("'DATA - økonomi'!G"&amp;4+15*$A97+4*$A97+2),0)+IF(Analyse!$E$105="X",INDIRECT("'DATA - økonomi'!G"&amp;4+15*$A97+4*$A97+3),0)+IF(Analyse!$E$106="X",INDIRECT("'DATA - økonomi'!G"&amp;4+15*$A97+4*$A97+4),0)+IF(Analyse!$E$107="X",INDIRECT("'DATA - økonomi'!G"&amp;4+15*$A97+4*$A97+5),0)+IF(Analyse!$E$108="X",INDIRECT("'DATA - økonomi'!G"&amp;4+15*$A97+4*$A97+6),0)+IF(Analyse!$E$109="X",INDIRECT("'DATA - økonomi'!G"&amp;4+15*$A97+4*$A97+7),0)+IF(Analyse!$E$110="X",INDIRECT("'DATA - økonomi'!G"&amp;4+15*$A97+4*$A97+8),0)+IF(Analyse!$E$111="X",INDIRECT("'DATA - økonomi'!G"&amp;4+15*$A97+4*$A97+9),0)+IF(Analyse!$E$112="X",INDIRECT("'DATA - økonomi'!G"&amp;4+15*$A97+4*$A97+10),0)+IF(Analyse!$E$115="X",INDIRECT("'DATA - økonomi'!G"&amp;4+15*$A97+4*$A97+11),0)+IF(Analyse!$E$116="X",INDIRECT("'DATA - økonomi'!G"&amp;4+15*$A97+4*$A97+12),0)+IF(Analyse!$E$117="X",INDIRECT("'DATA - økonomi'!G"&amp;4+15*$A97+4*$A97+13),0)+IF(Analyse!$E$129="X",INDIRECT("'DATA - økonomi'!G"&amp;4+15*$A97+4*$A97+14),0)</f>
        <v>0</v>
      </c>
      <c r="H97" s="42">
        <f ca="1">IF(Analyse!$E$3="X",INDIRECT("'DATA - økonomi'!H"&amp;4+15*$A97+4*$A97+0),0)+IF(Analyse!$E$4="X",INDIRECT("'DATA - økonomi'!H"&amp;4+15*$A97+4*$A97+1),0)+IF(Analyse!$E$104="X",INDIRECT("'DATA - økonomi'!H"&amp;4+15*$A97+4*$A97+2),0)+IF(Analyse!$E$105="X",INDIRECT("'DATA - økonomi'!H"&amp;4+15*$A97+4*$A97+3),0)+IF(Analyse!$E$106="X",INDIRECT("'DATA - økonomi'!H"&amp;4+15*$A97+4*$A97+4),0)+IF(Analyse!$E$107="X",INDIRECT("'DATA - økonomi'!H"&amp;4+15*$A97+4*$A97+5),0)+IF(Analyse!$E$108="X",INDIRECT("'DATA - økonomi'!H"&amp;4+15*$A97+4*$A97+6),0)+IF(Analyse!$E$109="X",INDIRECT("'DATA - økonomi'!H"&amp;4+15*$A97+4*$A97+7),0)+IF(Analyse!$E$110="X",INDIRECT("'DATA - økonomi'!H"&amp;4+15*$A97+4*$A97+8),0)+IF(Analyse!$E$111="X",INDIRECT("'DATA - økonomi'!H"&amp;4+15*$A97+4*$A97+9),0)+IF(Analyse!$E$112="X",INDIRECT("'DATA - økonomi'!H"&amp;4+15*$A97+4*$A97+10),0)+IF(Analyse!$E$115="X",INDIRECT("'DATA - økonomi'!H"&amp;4+15*$A97+4*$A97+11),0)+IF(Analyse!$E$116="X",INDIRECT("'DATA - økonomi'!H"&amp;4+15*$A97+4*$A97+12),0)+IF(Analyse!$E$117="X",INDIRECT("'DATA - økonomi'!H"&amp;4+15*$A97+4*$A97+13),0)+IF(Analyse!$E$129="X",INDIRECT("'DATA - økonomi'!H"&amp;4+15*$A97+4*$A97+14),0)</f>
        <v>0</v>
      </c>
      <c r="I97" s="42">
        <f ca="1">IF(Analyse!$E$3="X",INDIRECT("'DATA - økonomi'!I"&amp;4+15*$A97+4*$A97+0),0)+IF(Analyse!$E$4="X",INDIRECT("'DATA - økonomi'!I"&amp;4+15*$A97+4*$A97+1),0)+IF(Analyse!$E$104="X",INDIRECT("'DATA - økonomi'!I"&amp;4+15*$A97+4*$A97+2),0)+IF(Analyse!$E$105="X",INDIRECT("'DATA - økonomi'!I"&amp;4+15*$A97+4*$A97+3),0)+IF(Analyse!$E$106="X",INDIRECT("'DATA - økonomi'!I"&amp;4+15*$A97+4*$A97+4),0)+IF(Analyse!$E$107="X",INDIRECT("'DATA - økonomi'!I"&amp;4+15*$A97+4*$A97+5),0)+IF(Analyse!$E$108="X",INDIRECT("'DATA - økonomi'!I"&amp;4+15*$A97+4*$A97+6),0)+IF(Analyse!$E$109="X",INDIRECT("'DATA - økonomi'!I"&amp;4+15*$A97+4*$A97+7),0)+IF(Analyse!$E$110="X",INDIRECT("'DATA - økonomi'!I"&amp;4+15*$A97+4*$A97+8),0)+IF(Analyse!$E$111="X",INDIRECT("'DATA - økonomi'!I"&amp;4+15*$A97+4*$A97+9),0)+IF(Analyse!$E$112="X",INDIRECT("'DATA - økonomi'!I"&amp;4+15*$A97+4*$A97+10),0)+IF(Analyse!$E$115="X",INDIRECT("'DATA - økonomi'!I"&amp;4+15*$A97+4*$A97+11),0)+IF(Analyse!$E$116="X",INDIRECT("'DATA - økonomi'!I"&amp;4+15*$A97+4*$A97+12),0)+IF(Analyse!$E$117="X",INDIRECT("'DATA - økonomi'!I"&amp;4+15*$A97+4*$A97+13),0)+IF(Analyse!$E$129="X",INDIRECT("'DATA - økonomi'!I"&amp;4+15*$A97+4*$A97+14),0)</f>
        <v>0</v>
      </c>
      <c r="J97" s="42">
        <f ca="1">IF(Analyse!$E$3="X",INDIRECT("'DATA - økonomi'!J"&amp;4+15*$A97+4*$A97+0),0)+IF(Analyse!$E$4="X",INDIRECT("'DATA - økonomi'!J"&amp;4+15*$A97+4*$A97+1),0)+IF(Analyse!$E$104="X",INDIRECT("'DATA - økonomi'!J"&amp;4+15*$A97+4*$A97+2),0)+IF(Analyse!$E$105="X",INDIRECT("'DATA - økonomi'!J"&amp;4+15*$A97+4*$A97+3),0)+IF(Analyse!$E$106="X",INDIRECT("'DATA - økonomi'!J"&amp;4+15*$A97+4*$A97+4),0)+IF(Analyse!$E$107="X",INDIRECT("'DATA - økonomi'!J"&amp;4+15*$A97+4*$A97+5),0)+IF(Analyse!$E$108="X",INDIRECT("'DATA - økonomi'!J"&amp;4+15*$A97+4*$A97+6),0)+IF(Analyse!$E$109="X",INDIRECT("'DATA - økonomi'!J"&amp;4+15*$A97+4*$A97+7),0)+IF(Analyse!$E$110="X",INDIRECT("'DATA - økonomi'!J"&amp;4+15*$A97+4*$A97+8),0)+IF(Analyse!$E$111="X",INDIRECT("'DATA - økonomi'!J"&amp;4+15*$A97+4*$A97+9),0)+IF(Analyse!$E$112="X",INDIRECT("'DATA - økonomi'!J"&amp;4+15*$A97+4*$A97+10),0)+IF(Analyse!$E$115="X",INDIRECT("'DATA - økonomi'!J"&amp;4+15*$A97+4*$A97+11),0)+IF(Analyse!$E$116="X",INDIRECT("'DATA - økonomi'!J"&amp;4+15*$A97+4*$A97+12),0)+IF(Analyse!$E$117="X",INDIRECT("'DATA - økonomi'!J"&amp;4+15*$A97+4*$A97+13),0)+IF(Analyse!$E$129="X",INDIRECT("'DATA - økonomi'!J"&amp;4+15*$A97+4*$A97+14),0)</f>
        <v>0</v>
      </c>
      <c r="K97" s="42">
        <f ca="1">IF(Analyse!$E$3="X",INDIRECT("'DATA - økonomi'!K"&amp;4+15*$A97+4*$A97+0),0)+IF(Analyse!$E$4="X",INDIRECT("'DATA - økonomi'!K"&amp;4+15*$A97+4*$A97+1),0)+IF(Analyse!$E$104="X",INDIRECT("'DATA - økonomi'!K"&amp;4+15*$A97+4*$A97+2),0)+IF(Analyse!$E$105="X",INDIRECT("'DATA - økonomi'!K"&amp;4+15*$A97+4*$A97+3),0)+IF(Analyse!$E$106="X",INDIRECT("'DATA - økonomi'!K"&amp;4+15*$A97+4*$A97+4),0)+IF(Analyse!$E$107="X",INDIRECT("'DATA - økonomi'!K"&amp;4+15*$A97+4*$A97+5),0)+IF(Analyse!$E$108="X",INDIRECT("'DATA - økonomi'!K"&amp;4+15*$A97+4*$A97+6),0)+IF(Analyse!$E$109="X",INDIRECT("'DATA - økonomi'!K"&amp;4+15*$A97+4*$A97+7),0)+IF(Analyse!$E$110="X",INDIRECT("'DATA - økonomi'!K"&amp;4+15*$A97+4*$A97+8),0)+IF(Analyse!$E$111="X",INDIRECT("'DATA - økonomi'!K"&amp;4+15*$A97+4*$A97+9),0)+IF(Analyse!$E$112="X",INDIRECT("'DATA - økonomi'!K"&amp;4+15*$A97+4*$A97+10),0)+IF(Analyse!$E$115="X",INDIRECT("'DATA - økonomi'!K"&amp;4+15*$A97+4*$A97+11),0)+IF(Analyse!$E$116="X",INDIRECT("'DATA - økonomi'!K"&amp;4+15*$A97+4*$A97+12),0)+IF(Analyse!$E$117="X",INDIRECT("'DATA - økonomi'!K"&amp;4+15*$A97+4*$A97+13),0)+IF(Analyse!$E$129="X",INDIRECT("'DATA - økonomi'!K"&amp;4+15*$A97+4*$A97+14),0)</f>
        <v>0</v>
      </c>
      <c r="L97" s="42">
        <f ca="1">IF(Analyse!$E$3="X",INDIRECT("'DATA - økonomi'!L"&amp;4+15*$A97+4*$A97+0),0)+IF(Analyse!$E$4="X",INDIRECT("'DATA - økonomi'!L"&amp;4+15*$A97+4*$A97+1),0)+IF(Analyse!$E$104="X",INDIRECT("'DATA - økonomi'!L"&amp;4+15*$A97+4*$A97+2),0)+IF(Analyse!$E$105="X",INDIRECT("'DATA - økonomi'!L"&amp;4+15*$A97+4*$A97+3),0)+IF(Analyse!$E$106="X",INDIRECT("'DATA - økonomi'!L"&amp;4+15*$A97+4*$A97+4),0)+IF(Analyse!$E$107="X",INDIRECT("'DATA - økonomi'!L"&amp;4+15*$A97+4*$A97+5),0)+IF(Analyse!$E$108="X",INDIRECT("'DATA - økonomi'!L"&amp;4+15*$A97+4*$A97+6),0)+IF(Analyse!$E$109="X",INDIRECT("'DATA - økonomi'!L"&amp;4+15*$A97+4*$A97+7),0)+IF(Analyse!$E$110="X",INDIRECT("'DATA - økonomi'!L"&amp;4+15*$A97+4*$A97+8),0)+IF(Analyse!$E$111="X",INDIRECT("'DATA - økonomi'!L"&amp;4+15*$A97+4*$A97+9),0)+IF(Analyse!$E$112="X",INDIRECT("'DATA - økonomi'!L"&amp;4+15*$A97+4*$A97+10),0)+IF(Analyse!$E$115="X",INDIRECT("'DATA - økonomi'!L"&amp;4+15*$A97+4*$A97+11),0)+IF(Analyse!$E$116="X",INDIRECT("'DATA - økonomi'!L"&amp;4+15*$A97+4*$A97+12),0)+IF(Analyse!$E$117="X",INDIRECT("'DATA - økonomi'!L"&amp;4+15*$A97+4*$A97+13),0)+IF(Analyse!$E$129="X",INDIRECT("'DATA - økonomi'!L"&amp;4+15*$A97+4*$A97+14),0)</f>
        <v>0</v>
      </c>
      <c r="M97" s="42">
        <f ca="1">IF(Analyse!$E$3="X",INDIRECT("'DATA - økonomi'!M"&amp;4+15*$A97+4*$A97+0),0)+IF(Analyse!$E$4="X",INDIRECT("'DATA - økonomi'!M"&amp;4+15*$A97+4*$A97+1),0)+IF(Analyse!$E$104="X",INDIRECT("'DATA - økonomi'!M"&amp;4+15*$A97+4*$A97+2),0)+IF(Analyse!$E$105="X",INDIRECT("'DATA - økonomi'!M"&amp;4+15*$A97+4*$A97+3),0)+IF(Analyse!$E$106="X",INDIRECT("'DATA - økonomi'!M"&amp;4+15*$A97+4*$A97+4),0)+IF(Analyse!$E$107="X",INDIRECT("'DATA - økonomi'!M"&amp;4+15*$A97+4*$A97+5),0)+IF(Analyse!$E$108="X",INDIRECT("'DATA - økonomi'!M"&amp;4+15*$A97+4*$A97+6),0)+IF(Analyse!$E$109="X",INDIRECT("'DATA - økonomi'!M"&amp;4+15*$A97+4*$A97+7),0)+IF(Analyse!$E$110="X",INDIRECT("'DATA - økonomi'!M"&amp;4+15*$A97+4*$A97+8),0)+IF(Analyse!$E$111="X",INDIRECT("'DATA - økonomi'!M"&amp;4+15*$A97+4*$A97+9),0)+IF(Analyse!$E$112="X",INDIRECT("'DATA - økonomi'!M"&amp;4+15*$A97+4*$A97+10),0)+IF(Analyse!$E$115="X",INDIRECT("'DATA - økonomi'!M"&amp;4+15*$A97+4*$A97+11),0)+IF(Analyse!$E$116="X",INDIRECT("'DATA - økonomi'!M"&amp;4+15*$A97+4*$A97+12),0)+IF(Analyse!$E$117="X",INDIRECT("'DATA - økonomi'!M"&amp;4+15*$A97+4*$A97+13),0)+IF(Analyse!$E$129="X",INDIRECT("'DATA - økonomi'!M"&amp;4+15*$A97+4*$A97+14),0)</f>
        <v>0</v>
      </c>
      <c r="N97" s="38"/>
      <c r="O97" s="41" t="s">
        <v>105</v>
      </c>
      <c r="P97" s="42">
        <f ca="1">IF(Analyse!$E$3="X",INDIRECT("'DATA - økonomi'!P"&amp;4+15*$A97+4*$A97+0),0)+IF(Analyse!$E$4="X",INDIRECT("'DATA - økonomi'!P"&amp;4+15*$A97+4*$A97+1),0)+IF(Analyse!$E$104="X",INDIRECT("'DATA - økonomi'!P"&amp;4+15*$A97+4*$A97+2),0)+IF(Analyse!$E$105="X",INDIRECT("'DATA - økonomi'!P"&amp;4+15*$A97+4*$A97+3),0)+IF(Analyse!$E$106="X",INDIRECT("'DATA - økonomi'!P"&amp;4+15*$A97+4*$A97+4),0)+IF(Analyse!$E$107="X",INDIRECT("'DATA - økonomi'!P"&amp;4+15*$A97+4*$A97+5),0)+IF(Analyse!$E$108="X",INDIRECT("'DATA - økonomi'!P"&amp;4+15*$A97+4*$A97+6),0)+IF(Analyse!$E$109="X",INDIRECT("'DATA - økonomi'!P"&amp;4+15*$A97+4*$A97+7),0)+IF(Analyse!$E$110="X",INDIRECT("'DATA - økonomi'!P"&amp;4+15*$A97+4*$A97+8),0)+IF(Analyse!$E$111="X",INDIRECT("'DATA - økonomi'!P"&amp;4+15*$A97+4*$A97+9),0)+IF(Analyse!$E$112="X",INDIRECT("'DATA - økonomi'!P"&amp;4+15*$A97+4*$A97+10),0)+IF(Analyse!$E$115="X",INDIRECT("'DATA - økonomi'!P"&amp;4+15*$A97+4*$A97+11),0)+IF(Analyse!$E$116="X",INDIRECT("'DATA - økonomi'!P"&amp;4+15*$A97+4*$A97+12),0)+IF(Analyse!$E$117="X",INDIRECT("'DATA - økonomi'!P"&amp;4+15*$A97+4*$A97+13),0)+IF(Analyse!$E$129="X",INDIRECT("'DATA - økonomi'!P"&amp;4+15*$A97+4*$A97+14),0)</f>
        <v>0</v>
      </c>
      <c r="Q97" s="42">
        <f ca="1">IF(Analyse!$E$3="X",INDIRECT("'DATA - økonomi'!Q"&amp;4+15*$A97+4*$A97+0),0)+IF(Analyse!$E$4="X",INDIRECT("'DATA - økonomi'!Q"&amp;4+15*$A97+4*$A97+1),0)+IF(Analyse!$E$104="X",INDIRECT("'DATA - økonomi'!Q"&amp;4+15*$A97+4*$A97+2),0)+IF(Analyse!$E$105="X",INDIRECT("'DATA - økonomi'!Q"&amp;4+15*$A97+4*$A97+3),0)+IF(Analyse!$E$106="X",INDIRECT("'DATA - økonomi'!Q"&amp;4+15*$A97+4*$A97+4),0)+IF(Analyse!$E$107="X",INDIRECT("'DATA - økonomi'!Q"&amp;4+15*$A97+4*$A97+5),0)+IF(Analyse!$E$108="X",INDIRECT("'DATA - økonomi'!Q"&amp;4+15*$A97+4*$A97+6),0)+IF(Analyse!$E$109="X",INDIRECT("'DATA - økonomi'!Q"&amp;4+15*$A97+4*$A97+7),0)+IF(Analyse!$E$110="X",INDIRECT("'DATA - økonomi'!Q"&amp;4+15*$A97+4*$A97+8),0)+IF(Analyse!$E$111="X",INDIRECT("'DATA - økonomi'!Q"&amp;4+15*$A97+4*$A97+9),0)+IF(Analyse!$E$112="X",INDIRECT("'DATA - økonomi'!Q"&amp;4+15*$A97+4*$A97+10),0)+IF(Analyse!$E$115="X",INDIRECT("'DATA - økonomi'!Q"&amp;4+15*$A97+4*$A97+11),0)+IF(Analyse!$E$116="X",INDIRECT("'DATA - økonomi'!Q"&amp;4+15*$A97+4*$A97+12),0)+IF(Analyse!$E$117="X",INDIRECT("'DATA - økonomi'!Q"&amp;4+15*$A97+4*$A97+13),0)+IF(Analyse!$E$129="X",INDIRECT("'DATA - økonomi'!Q"&amp;4+15*$A97+4*$A97+14),0)</f>
        <v>0</v>
      </c>
      <c r="R97" s="42">
        <f ca="1">IF(Analyse!$E$3="X",INDIRECT("'DATA - økonomi'!R"&amp;4+15*$A97+4*$A97+0),0)+IF(Analyse!$E$4="X",INDIRECT("'DATA - økonomi'!R"&amp;4+15*$A97+4*$A97+1),0)+IF(Analyse!$E$104="X",INDIRECT("'DATA - økonomi'!R"&amp;4+15*$A97+4*$A97+2),0)+IF(Analyse!$E$105="X",INDIRECT("'DATA - økonomi'!R"&amp;4+15*$A97+4*$A97+3),0)+IF(Analyse!$E$106="X",INDIRECT("'DATA - økonomi'!R"&amp;4+15*$A97+4*$A97+4),0)+IF(Analyse!$E$107="X",INDIRECT("'DATA - økonomi'!R"&amp;4+15*$A97+4*$A97+5),0)+IF(Analyse!$E$108="X",INDIRECT("'DATA - økonomi'!R"&amp;4+15*$A97+4*$A97+6),0)+IF(Analyse!$E$109="X",INDIRECT("'DATA - økonomi'!R"&amp;4+15*$A97+4*$A97+7),0)+IF(Analyse!$E$110="X",INDIRECT("'DATA - økonomi'!R"&amp;4+15*$A97+4*$A97+8),0)+IF(Analyse!$E$111="X",INDIRECT("'DATA - økonomi'!R"&amp;4+15*$A97+4*$A97+9),0)+IF(Analyse!$E$112="X",INDIRECT("'DATA - økonomi'!R"&amp;4+15*$A97+4*$A97+10),0)+IF(Analyse!$E$115="X",INDIRECT("'DATA - økonomi'!R"&amp;4+15*$A97+4*$A97+11),0)+IF(Analyse!$E$116="X",INDIRECT("'DATA - økonomi'!R"&amp;4+15*$A97+4*$A97+12),0)+IF(Analyse!$E$117="X",INDIRECT("'DATA - økonomi'!R"&amp;4+15*$A97+4*$A97+13),0)+IF(Analyse!$E$129="X",INDIRECT("'DATA - økonomi'!R"&amp;4+15*$A97+4*$A97+14),0)</f>
        <v>0</v>
      </c>
      <c r="S97" s="42">
        <f ca="1">IF(Analyse!$E$3="X",INDIRECT("'DATA - økonomi'!S"&amp;4+15*$A97+4*$A97+0),0)+IF(Analyse!$E$4="X",INDIRECT("'DATA - økonomi'!S"&amp;4+15*$A97+4*$A97+1),0)+IF(Analyse!$E$104="X",INDIRECT("'DATA - økonomi'!S"&amp;4+15*$A97+4*$A97+2),0)+IF(Analyse!$E$105="X",INDIRECT("'DATA - økonomi'!S"&amp;4+15*$A97+4*$A97+3),0)+IF(Analyse!$E$106="X",INDIRECT("'DATA - økonomi'!S"&amp;4+15*$A97+4*$A97+4),0)+IF(Analyse!$E$107="X",INDIRECT("'DATA - økonomi'!S"&amp;4+15*$A97+4*$A97+5),0)+IF(Analyse!$E$108="X",INDIRECT("'DATA - økonomi'!S"&amp;4+15*$A97+4*$A97+6),0)+IF(Analyse!$E$109="X",INDIRECT("'DATA - økonomi'!S"&amp;4+15*$A97+4*$A97+7),0)+IF(Analyse!$E$110="X",INDIRECT("'DATA - økonomi'!S"&amp;4+15*$A97+4*$A97+8),0)+IF(Analyse!$E$111="X",INDIRECT("'DATA - økonomi'!S"&amp;4+15*$A97+4*$A97+9),0)+IF(Analyse!$E$112="X",INDIRECT("'DATA - økonomi'!S"&amp;4+15*$A97+4*$A97+10),0)+IF(Analyse!$E$115="X",INDIRECT("'DATA - økonomi'!S"&amp;4+15*$A97+4*$A97+11),0)+IF(Analyse!$E$116="X",INDIRECT("'DATA - økonomi'!S"&amp;4+15*$A97+4*$A97+12),0)+IF(Analyse!$E$117="X",INDIRECT("'DATA - økonomi'!S"&amp;4+15*$A97+4*$A97+13),0)+IF(Analyse!$E$129="X",INDIRECT("'DATA - økonomi'!S"&amp;4+15*$A97+4*$A97+14),0)</f>
        <v>0</v>
      </c>
      <c r="T97" s="42">
        <f ca="1">IF(Analyse!$E$3="X",INDIRECT("'DATA - økonomi'!T"&amp;4+15*$A97+4*$A97+0),0)+IF(Analyse!$E$4="X",INDIRECT("'DATA - økonomi'!T"&amp;4+15*$A97+4*$A97+1),0)+IF(Analyse!$E$104="X",INDIRECT("'DATA - økonomi'!T"&amp;4+15*$A97+4*$A97+2),0)+IF(Analyse!$E$105="X",INDIRECT("'DATA - økonomi'!T"&amp;4+15*$A97+4*$A97+3),0)+IF(Analyse!$E$106="X",INDIRECT("'DATA - økonomi'!T"&amp;4+15*$A97+4*$A97+4),0)+IF(Analyse!$E$107="X",INDIRECT("'DATA - økonomi'!T"&amp;4+15*$A97+4*$A97+5),0)+IF(Analyse!$E$108="X",INDIRECT("'DATA - økonomi'!T"&amp;4+15*$A97+4*$A97+6),0)+IF(Analyse!$E$109="X",INDIRECT("'DATA - økonomi'!T"&amp;4+15*$A97+4*$A97+7),0)+IF(Analyse!$E$110="X",INDIRECT("'DATA - økonomi'!T"&amp;4+15*$A97+4*$A97+8),0)+IF(Analyse!$E$111="X",INDIRECT("'DATA - økonomi'!T"&amp;4+15*$A97+4*$A97+9),0)+IF(Analyse!$E$112="X",INDIRECT("'DATA - økonomi'!T"&amp;4+15*$A97+4*$A97+10),0)+IF(Analyse!$E$115="X",INDIRECT("'DATA - økonomi'!T"&amp;4+15*$A97+4*$A97+11),0)+IF(Analyse!$E$116="X",INDIRECT("'DATA - økonomi'!T"&amp;4+15*$A97+4*$A97+12),0)+IF(Analyse!$E$117="X",INDIRECT("'DATA - økonomi'!T"&amp;4+15*$A97+4*$A97+13),0)+IF(Analyse!$E$129="X",INDIRECT("'DATA - økonomi'!T"&amp;4+15*$A97+4*$A97+14),0)</f>
        <v>0</v>
      </c>
      <c r="U97" s="42">
        <f ca="1">IF(Analyse!$E$3="X",INDIRECT("'DATA - økonomi'!U"&amp;4+15*$A97+4*$A97+0),0)+IF(Analyse!$E$4="X",INDIRECT("'DATA - økonomi'!U"&amp;4+15*$A97+4*$A97+1),0)+IF(Analyse!$E$104="X",INDIRECT("'DATA - økonomi'!U"&amp;4+15*$A97+4*$A97+2),0)+IF(Analyse!$E$105="X",INDIRECT("'DATA - økonomi'!U"&amp;4+15*$A97+4*$A97+3),0)+IF(Analyse!$E$106="X",INDIRECT("'DATA - økonomi'!U"&amp;4+15*$A97+4*$A97+4),0)+IF(Analyse!$E$107="X",INDIRECT("'DATA - økonomi'!U"&amp;4+15*$A97+4*$A97+5),0)+IF(Analyse!$E$108="X",INDIRECT("'DATA - økonomi'!U"&amp;4+15*$A97+4*$A97+6),0)+IF(Analyse!$E$109="X",INDIRECT("'DATA - økonomi'!U"&amp;4+15*$A97+4*$A97+7),0)+IF(Analyse!$E$110="X",INDIRECT("'DATA - økonomi'!U"&amp;4+15*$A97+4*$A97+8),0)+IF(Analyse!$E$111="X",INDIRECT("'DATA - økonomi'!U"&amp;4+15*$A97+4*$A97+9),0)+IF(Analyse!$E$112="X",INDIRECT("'DATA - økonomi'!U"&amp;4+15*$A97+4*$A97+10),0)+IF(Analyse!$E$115="X",INDIRECT("'DATA - økonomi'!U"&amp;4+15*$A97+4*$A97+11),0)+IF(Analyse!$E$116="X",INDIRECT("'DATA - økonomi'!U"&amp;4+15*$A97+4*$A97+12),0)+IF(Analyse!$E$117="X",INDIRECT("'DATA - økonomi'!U"&amp;4+15*$A97+4*$A97+13),0)+IF(Analyse!$E$129="X",INDIRECT("'DATA - økonomi'!U"&amp;4+15*$A97+4*$A97+14),0)</f>
        <v>0</v>
      </c>
      <c r="V97" s="42">
        <f ca="1">IF(Analyse!$E$3="X",INDIRECT("'DATA - økonomi'!V"&amp;4+15*$A97+4*$A97+0),0)+IF(Analyse!$E$4="X",INDIRECT("'DATA - økonomi'!V"&amp;4+15*$A97+4*$A97+1),0)+IF(Analyse!$E$104="X",INDIRECT("'DATA - økonomi'!V"&amp;4+15*$A97+4*$A97+2),0)+IF(Analyse!$E$105="X",INDIRECT("'DATA - økonomi'!V"&amp;4+15*$A97+4*$A97+3),0)+IF(Analyse!$E$106="X",INDIRECT("'DATA - økonomi'!V"&amp;4+15*$A97+4*$A97+4),0)+IF(Analyse!$E$107="X",INDIRECT("'DATA - økonomi'!V"&amp;4+15*$A97+4*$A97+5),0)+IF(Analyse!$E$108="X",INDIRECT("'DATA - økonomi'!V"&amp;4+15*$A97+4*$A97+6),0)+IF(Analyse!$E$109="X",INDIRECT("'DATA - økonomi'!V"&amp;4+15*$A97+4*$A97+7),0)+IF(Analyse!$E$110="X",INDIRECT("'DATA - økonomi'!V"&amp;4+15*$A97+4*$A97+8),0)+IF(Analyse!$E$111="X",INDIRECT("'DATA - økonomi'!V"&amp;4+15*$A97+4*$A97+9),0)+IF(Analyse!$E$112="X",INDIRECT("'DATA - økonomi'!V"&amp;4+15*$A97+4*$A97+10),0)+IF(Analyse!$E$115="X",INDIRECT("'DATA - økonomi'!V"&amp;4+15*$A97+4*$A97+11),0)+IF(Analyse!$E$116="X",INDIRECT("'DATA - økonomi'!V"&amp;4+15*$A97+4*$A97+12),0)+IF(Analyse!$E$117="X",INDIRECT("'DATA - økonomi'!V"&amp;4+15*$A97+4*$A97+13),0)+IF(Analyse!$E$129="X",INDIRECT("'DATA - økonomi'!V"&amp;4+15*$A97+4*$A97+14),0)</f>
        <v>0</v>
      </c>
      <c r="W97" s="42">
        <f ca="1">IF(Analyse!$E$3="X",INDIRECT("'DATA - økonomi'!W"&amp;4+15*$A97+4*$A97+0),0)+IF(Analyse!$E$4="X",INDIRECT("'DATA - økonomi'!W"&amp;4+15*$A97+4*$A97+1),0)+IF(Analyse!$E$104="X",INDIRECT("'DATA - økonomi'!W"&amp;4+15*$A97+4*$A97+2),0)+IF(Analyse!$E$105="X",INDIRECT("'DATA - økonomi'!W"&amp;4+15*$A97+4*$A97+3),0)+IF(Analyse!$E$106="X",INDIRECT("'DATA - økonomi'!W"&amp;4+15*$A97+4*$A97+4),0)+IF(Analyse!$E$107="X",INDIRECT("'DATA - økonomi'!W"&amp;4+15*$A97+4*$A97+5),0)+IF(Analyse!$E$108="X",INDIRECT("'DATA - økonomi'!W"&amp;4+15*$A97+4*$A97+6),0)+IF(Analyse!$E$109="X",INDIRECT("'DATA - økonomi'!W"&amp;4+15*$A97+4*$A97+7),0)+IF(Analyse!$E$110="X",INDIRECT("'DATA - økonomi'!W"&amp;4+15*$A97+4*$A97+8),0)+IF(Analyse!$E$111="X",INDIRECT("'DATA - økonomi'!W"&amp;4+15*$A97+4*$A97+9),0)+IF(Analyse!$E$112="X",INDIRECT("'DATA - økonomi'!W"&amp;4+15*$A97+4*$A97+10),0)+IF(Analyse!$E$115="X",INDIRECT("'DATA - økonomi'!W"&amp;4+15*$A97+4*$A97+11),0)+IF(Analyse!$E$116="X",INDIRECT("'DATA - økonomi'!W"&amp;4+15*$A97+4*$A97+12),0)+IF(Analyse!$E$117="X",INDIRECT("'DATA - økonomi'!W"&amp;4+15*$A97+4*$A97+13),0)+IF(Analyse!$E$129="X",INDIRECT("'DATA - økonomi'!W"&amp;4+15*$A97+4*$A97+14),0)</f>
        <v>0</v>
      </c>
      <c r="X97" s="42">
        <f ca="1">IF(Analyse!$E$3="X",INDIRECT("'DATA - økonomi'!X"&amp;4+15*$A97+4*$A97+0),0)+IF(Analyse!$E$4="X",INDIRECT("'DATA - økonomi'!X"&amp;4+15*$A97+4*$A97+1),0)+IF(Analyse!$E$104="X",INDIRECT("'DATA - økonomi'!X"&amp;4+15*$A97+4*$A97+2),0)+IF(Analyse!$E$105="X",INDIRECT("'DATA - økonomi'!X"&amp;4+15*$A97+4*$A97+3),0)+IF(Analyse!$E$106="X",INDIRECT("'DATA - økonomi'!X"&amp;4+15*$A97+4*$A97+4),0)+IF(Analyse!$E$107="X",INDIRECT("'DATA - økonomi'!X"&amp;4+15*$A97+4*$A97+5),0)+IF(Analyse!$E$108="X",INDIRECT("'DATA - økonomi'!X"&amp;4+15*$A97+4*$A97+6),0)+IF(Analyse!$E$109="X",INDIRECT("'DATA - økonomi'!X"&amp;4+15*$A97+4*$A97+7),0)+IF(Analyse!$E$110="X",INDIRECT("'DATA - økonomi'!X"&amp;4+15*$A97+4*$A97+8),0)+IF(Analyse!$E$111="X",INDIRECT("'DATA - økonomi'!X"&amp;4+15*$A97+4*$A97+9),0)+IF(Analyse!$E$112="X",INDIRECT("'DATA - økonomi'!X"&amp;4+15*$A97+4*$A97+10),0)+IF(Analyse!$E$115="X",INDIRECT("'DATA - økonomi'!X"&amp;4+15*$A97+4*$A97+11),0)+IF(Analyse!$E$116="X",INDIRECT("'DATA - økonomi'!X"&amp;4+15*$A97+4*$A97+12),0)+IF(Analyse!$E$117="X",INDIRECT("'DATA - økonomi'!X"&amp;4+15*$A97+4*$A97+13),0)+IF(Analyse!$E$129="X",INDIRECT("'DATA - økonomi'!X"&amp;4+15*$A97+4*$A97+14),0)</f>
        <v>0</v>
      </c>
      <c r="Y97" s="42">
        <f ca="1">IF(Analyse!$E$3="X",INDIRECT("'DATA - økonomi'!Y"&amp;4+15*$A97+4*$A97+0),0)+IF(Analyse!$E$4="X",INDIRECT("'DATA - økonomi'!Y"&amp;4+15*$A97+4*$A97+1),0)+IF(Analyse!$E$104="X",INDIRECT("'DATA - økonomi'!Y"&amp;4+15*$A97+4*$A97+2),0)+IF(Analyse!$E$105="X",INDIRECT("'DATA - økonomi'!Y"&amp;4+15*$A97+4*$A97+3),0)+IF(Analyse!$E$106="X",INDIRECT("'DATA - økonomi'!Y"&amp;4+15*$A97+4*$A97+4),0)+IF(Analyse!$E$107="X",INDIRECT("'DATA - økonomi'!Y"&amp;4+15*$A97+4*$A97+5),0)+IF(Analyse!$E$108="X",INDIRECT("'DATA - økonomi'!Y"&amp;4+15*$A97+4*$A97+6),0)+IF(Analyse!$E$109="X",INDIRECT("'DATA - økonomi'!Y"&amp;4+15*$A97+4*$A97+7),0)+IF(Analyse!$E$110="X",INDIRECT("'DATA - økonomi'!Y"&amp;4+15*$A97+4*$A97+8),0)+IF(Analyse!$E$111="X",INDIRECT("'DATA - økonomi'!Y"&amp;4+15*$A97+4*$A97+9),0)+IF(Analyse!$E$112="X",INDIRECT("'DATA - økonomi'!Y"&amp;4+15*$A97+4*$A97+10),0)+IF(Analyse!$E$115="X",INDIRECT("'DATA - økonomi'!Y"&amp;4+15*$A97+4*$A97+11),0)+IF(Analyse!$E$116="X",INDIRECT("'DATA - økonomi'!Y"&amp;4+15*$A97+4*$A97+12),0)+IF(Analyse!$E$117="X",INDIRECT("'DATA - økonomi'!Y"&amp;4+15*$A97+4*$A97+13),0)+IF(Analyse!$E$129="X",INDIRECT("'DATA - økonomi'!Y"&amp;4+15*$A97+4*$A97+14),0)</f>
        <v>0</v>
      </c>
      <c r="Z97" s="42">
        <f ca="1">IF(Analyse!$E$3="X",INDIRECT("'DATA - økonomi'!Z"&amp;4+15*$A97+4*$A97+0),0)+IF(Analyse!$E$4="X",INDIRECT("'DATA - økonomi'!Z"&amp;4+15*$A97+4*$A97+1),0)+IF(Analyse!$E$104="X",INDIRECT("'DATA - økonomi'!Z"&amp;4+15*$A97+4*$A97+2),0)+IF(Analyse!$E$105="X",INDIRECT("'DATA - økonomi'!Z"&amp;4+15*$A97+4*$A97+3),0)+IF(Analyse!$E$106="X",INDIRECT("'DATA - økonomi'!Z"&amp;4+15*$A97+4*$A97+4),0)+IF(Analyse!$E$107="X",INDIRECT("'DATA - økonomi'!Z"&amp;4+15*$A97+4*$A97+5),0)+IF(Analyse!$E$108="X",INDIRECT("'DATA - økonomi'!Z"&amp;4+15*$A97+4*$A97+6),0)+IF(Analyse!$E$109="X",INDIRECT("'DATA - økonomi'!Z"&amp;4+15*$A97+4*$A97+7),0)+IF(Analyse!$E$110="X",INDIRECT("'DATA - økonomi'!Z"&amp;4+15*$A97+4*$A97+8),0)+IF(Analyse!$E$111="X",INDIRECT("'DATA - økonomi'!Z"&amp;4+15*$A97+4*$A97+9),0)+IF(Analyse!$E$112="X",INDIRECT("'DATA - økonomi'!Z"&amp;4+15*$A97+4*$A97+10),0)+IF(Analyse!$E$115="X",INDIRECT("'DATA - økonomi'!Z"&amp;4+15*$A97+4*$A97+11),0)+IF(Analyse!$E$116="X",INDIRECT("'DATA - økonomi'!Z"&amp;4+15*$A97+4*$A97+12),0)+IF(Analyse!$E$117="X",INDIRECT("'DATA - økonomi'!Z"&amp;4+15*$A97+4*$A97+13),0)+IF(Analyse!$E$129="X",INDIRECT("'DATA - økonomi'!Z"&amp;4+15*$A97+4*$A97+14),0)</f>
        <v>0</v>
      </c>
      <c r="AA97" s="36"/>
      <c r="AB97" s="41" t="s">
        <v>105</v>
      </c>
      <c r="AC97" s="42">
        <f ca="1">IF(Analyse!$E$3="X",INDIRECT("'DATA - økonomi'!AC"&amp;4+15*$A97+4*$A97+0),0)+IF(Analyse!$E$4="X",INDIRECT("'DATA - økonomi'!AC"&amp;4+15*$A97+4*$A97+1),0)+IF(Analyse!$E$104="X",INDIRECT("'DATA - økonomi'!AC"&amp;4+15*$A97+4*$A97+2),0)+IF(Analyse!$E$105="X",INDIRECT("'DATA - økonomi'!AC"&amp;4+15*$A97+4*$A97+3),0)+IF(Analyse!$E$106="X",INDIRECT("'DATA - økonomi'!AC"&amp;4+15*$A97+4*$A97+4),0)+IF(Analyse!$E$107="X",INDIRECT("'DATA - økonomi'!AC"&amp;4+15*$A97+4*$A97+5),0)+IF(Analyse!$E$108="X",INDIRECT("'DATA - økonomi'!AC"&amp;4+15*$A97+4*$A97+6),0)+IF(Analyse!$E$109="X",INDIRECT("'DATA - økonomi'!AC"&amp;4+15*$A97+4*$A97+7),0)+IF(Analyse!$E$110="X",INDIRECT("'DATA - økonomi'!AC"&amp;4+15*$A97+4*$A97+8),0)+IF(Analyse!$E$111="X",INDIRECT("'DATA - økonomi'!AC"&amp;4+15*$A97+4*$A97+9),0)+IF(Analyse!$E$112="X",INDIRECT("'DATA - økonomi'!AC"&amp;4+15*$A97+4*$A97+10),0)+IF(Analyse!$E$115="X",INDIRECT("'DATA - økonomi'!AC"&amp;4+15*$A97+4*$A97+11),0)+IF(Analyse!$E$116="X",INDIRECT("'DATA - økonomi'!AC"&amp;4+15*$A97+4*$A97+12),0)+IF(Analyse!$E$117="X",INDIRECT("'DATA - økonomi'!AC"&amp;4+15*$A97+4*$A97+13),0)+IF(Analyse!$E$129="X",INDIRECT("'DATA - økonomi'!AC"&amp;4+15*$A97+4*$A97+14),0)</f>
        <v>0</v>
      </c>
      <c r="AD97" s="42">
        <f ca="1">IF(Analyse!$E$3="X",INDIRECT("'DATA - økonomi'!AD"&amp;4+15*$A97+4*$A97+0),0)+IF(Analyse!$E$4="X",INDIRECT("'DATA - økonomi'!AD"&amp;4+15*$A97+4*$A97+1),0)+IF(Analyse!$E$104="X",INDIRECT("'DATA - økonomi'!AD"&amp;4+15*$A97+4*$A97+2),0)+IF(Analyse!$E$105="X",INDIRECT("'DATA - økonomi'!AD"&amp;4+15*$A97+4*$A97+3),0)+IF(Analyse!$E$106="X",INDIRECT("'DATA - økonomi'!AD"&amp;4+15*$A97+4*$A97+4),0)+IF(Analyse!$E$107="X",INDIRECT("'DATA - økonomi'!AD"&amp;4+15*$A97+4*$A97+5),0)+IF(Analyse!$E$108="X",INDIRECT("'DATA - økonomi'!AD"&amp;4+15*$A97+4*$A97+6),0)+IF(Analyse!$E$109="X",INDIRECT("'DATA - økonomi'!AD"&amp;4+15*$A97+4*$A97+7),0)+IF(Analyse!$E$110="X",INDIRECT("'DATA - økonomi'!AD"&amp;4+15*$A97+4*$A97+8),0)+IF(Analyse!$E$111="X",INDIRECT("'DATA - økonomi'!AD"&amp;4+15*$A97+4*$A97+9),0)+IF(Analyse!$E$112="X",INDIRECT("'DATA - økonomi'!AD"&amp;4+15*$A97+4*$A97+10),0)+IF(Analyse!$E$115="X",INDIRECT("'DATA - økonomi'!AD"&amp;4+15*$A97+4*$A97+11),0)+IF(Analyse!$E$116="X",INDIRECT("'DATA - økonomi'!AD"&amp;4+15*$A97+4*$A97+12),0)+IF(Analyse!$E$117="X",INDIRECT("'DATA - økonomi'!AD"&amp;4+15*$A97+4*$A97+13),0)+IF(Analyse!$E$129="X",INDIRECT("'DATA - økonomi'!AD"&amp;4+15*$A97+4*$A97+14),0)</f>
        <v>0</v>
      </c>
      <c r="AE97" s="42">
        <f ca="1">IF(Analyse!$E$3="X",INDIRECT("'DATA - økonomi'!AE"&amp;4+15*$A97+4*$A97+0),0)+IF(Analyse!$E$4="X",INDIRECT("'DATA - økonomi'!AE"&amp;4+15*$A97+4*$A97+1),0)+IF(Analyse!$E$104="X",INDIRECT("'DATA - økonomi'!AE"&amp;4+15*$A97+4*$A97+2),0)+IF(Analyse!$E$105="X",INDIRECT("'DATA - økonomi'!AE"&amp;4+15*$A97+4*$A97+3),0)+IF(Analyse!$E$106="X",INDIRECT("'DATA - økonomi'!AE"&amp;4+15*$A97+4*$A97+4),0)+IF(Analyse!$E$107="X",INDIRECT("'DATA - økonomi'!AE"&amp;4+15*$A97+4*$A97+5),0)+IF(Analyse!$E$108="X",INDIRECT("'DATA - økonomi'!AE"&amp;4+15*$A97+4*$A97+6),0)+IF(Analyse!$E$109="X",INDIRECT("'DATA - økonomi'!AE"&amp;4+15*$A97+4*$A97+7),0)+IF(Analyse!$E$110="X",INDIRECT("'DATA - økonomi'!AE"&amp;4+15*$A97+4*$A97+8),0)+IF(Analyse!$E$111="X",INDIRECT("'DATA - økonomi'!AE"&amp;4+15*$A97+4*$A97+9),0)+IF(Analyse!$E$112="X",INDIRECT("'DATA - økonomi'!AE"&amp;4+15*$A97+4*$A97+10),0)+IF(Analyse!$E$115="X",INDIRECT("'DATA - økonomi'!AE"&amp;4+15*$A97+4*$A97+11),0)+IF(Analyse!$E$116="X",INDIRECT("'DATA - økonomi'!AE"&amp;4+15*$A97+4*$A97+12),0)+IF(Analyse!$E$117="X",INDIRECT("'DATA - økonomi'!AE"&amp;4+15*$A97+4*$A97+13),0)+IF(Analyse!$E$129="X",INDIRECT("'DATA - økonomi'!AE"&amp;4+15*$A97+4*$A97+14),0)</f>
        <v>0</v>
      </c>
      <c r="AF97" s="42">
        <f ca="1">IF(Analyse!$E$3="X",INDIRECT("'DATA - økonomi'!AF"&amp;4+15*$A97+4*$A97+0),0)+IF(Analyse!$E$4="X",INDIRECT("'DATA - økonomi'!AF"&amp;4+15*$A97+4*$A97+1),0)+IF(Analyse!$E$104="X",INDIRECT("'DATA - økonomi'!AF"&amp;4+15*$A97+4*$A97+2),0)+IF(Analyse!$E$105="X",INDIRECT("'DATA - økonomi'!AF"&amp;4+15*$A97+4*$A97+3),0)+IF(Analyse!$E$106="X",INDIRECT("'DATA - økonomi'!AF"&amp;4+15*$A97+4*$A97+4),0)+IF(Analyse!$E$107="X",INDIRECT("'DATA - økonomi'!AF"&amp;4+15*$A97+4*$A97+5),0)+IF(Analyse!$E$108="X",INDIRECT("'DATA - økonomi'!AF"&amp;4+15*$A97+4*$A97+6),0)+IF(Analyse!$E$109="X",INDIRECT("'DATA - økonomi'!AF"&amp;4+15*$A97+4*$A97+7),0)+IF(Analyse!$E$110="X",INDIRECT("'DATA - økonomi'!AF"&amp;4+15*$A97+4*$A97+8),0)+IF(Analyse!$E$111="X",INDIRECT("'DATA - økonomi'!AF"&amp;4+15*$A97+4*$A97+9),0)+IF(Analyse!$E$112="X",INDIRECT("'DATA - økonomi'!AF"&amp;4+15*$A97+4*$A97+10),0)+IF(Analyse!$E$115="X",INDIRECT("'DATA - økonomi'!AF"&amp;4+15*$A97+4*$A97+11),0)+IF(Analyse!$E$116="X",INDIRECT("'DATA - økonomi'!AF"&amp;4+15*$A97+4*$A97+12),0)+IF(Analyse!$E$117="X",INDIRECT("'DATA - økonomi'!AF"&amp;4+15*$A97+4*$A97+13),0)+IF(Analyse!$E$129="X",INDIRECT("'DATA - økonomi'!AF"&amp;4+15*$A97+4*$A97+14),0)</f>
        <v>0</v>
      </c>
      <c r="AG97" s="42">
        <f ca="1">IF(Analyse!$E$3="X",INDIRECT("'DATA - økonomi'!AG"&amp;4+15*$A97+4*$A97+0),0)+IF(Analyse!$E$4="X",INDIRECT("'DATA - økonomi'!AG"&amp;4+15*$A97+4*$A97+1),0)+IF(Analyse!$E$104="X",INDIRECT("'DATA - økonomi'!AG"&amp;4+15*$A97+4*$A97+2),0)+IF(Analyse!$E$105="X",INDIRECT("'DATA - økonomi'!AG"&amp;4+15*$A97+4*$A97+3),0)+IF(Analyse!$E$106="X",INDIRECT("'DATA - økonomi'!AG"&amp;4+15*$A97+4*$A97+4),0)+IF(Analyse!$E$107="X",INDIRECT("'DATA - økonomi'!AG"&amp;4+15*$A97+4*$A97+5),0)+IF(Analyse!$E$108="X",INDIRECT("'DATA - økonomi'!AG"&amp;4+15*$A97+4*$A97+6),0)+IF(Analyse!$E$109="X",INDIRECT("'DATA - økonomi'!AG"&amp;4+15*$A97+4*$A97+7),0)+IF(Analyse!$E$110="X",INDIRECT("'DATA - økonomi'!AG"&amp;4+15*$A97+4*$A97+8),0)+IF(Analyse!$E$111="X",INDIRECT("'DATA - økonomi'!AG"&amp;4+15*$A97+4*$A97+9),0)+IF(Analyse!$E$112="X",INDIRECT("'DATA - økonomi'!AG"&amp;4+15*$A97+4*$A97+10),0)+IF(Analyse!$E$115="X",INDIRECT("'DATA - økonomi'!AG"&amp;4+15*$A97+4*$A97+11),0)+IF(Analyse!$E$116="X",INDIRECT("'DATA - økonomi'!AG"&amp;4+15*$A97+4*$A97+12),0)+IF(Analyse!$E$117="X",INDIRECT("'DATA - økonomi'!AG"&amp;4+15*$A97+4*$A97+13),0)+IF(Analyse!$E$129="X",INDIRECT("'DATA - økonomi'!AG"&amp;4+15*$A97+4*$A97+14),0)</f>
        <v>0</v>
      </c>
      <c r="AH97" s="42">
        <f ca="1">IF(Analyse!$E$3="X",INDIRECT("'DATA - økonomi'!AH"&amp;4+15*$A97+4*$A97+0),0)+IF(Analyse!$E$4="X",INDIRECT("'DATA - økonomi'!AH"&amp;4+15*$A97+4*$A97+1),0)+IF(Analyse!$E$104="X",INDIRECT("'DATA - økonomi'!AH"&amp;4+15*$A97+4*$A97+2),0)+IF(Analyse!$E$105="X",INDIRECT("'DATA - økonomi'!AH"&amp;4+15*$A97+4*$A97+3),0)+IF(Analyse!$E$106="X",INDIRECT("'DATA - økonomi'!AH"&amp;4+15*$A97+4*$A97+4),0)+IF(Analyse!$E$107="X",INDIRECT("'DATA - økonomi'!AH"&amp;4+15*$A97+4*$A97+5),0)+IF(Analyse!$E$108="X",INDIRECT("'DATA - økonomi'!AH"&amp;4+15*$A97+4*$A97+6),0)+IF(Analyse!$E$109="X",INDIRECT("'DATA - økonomi'!AH"&amp;4+15*$A97+4*$A97+7),0)+IF(Analyse!$E$110="X",INDIRECT("'DATA - økonomi'!AH"&amp;4+15*$A97+4*$A97+8),0)+IF(Analyse!$E$111="X",INDIRECT("'DATA - økonomi'!AH"&amp;4+15*$A97+4*$A97+9),0)+IF(Analyse!$E$112="X",INDIRECT("'DATA - økonomi'!AH"&amp;4+15*$A97+4*$A97+10),0)+IF(Analyse!$E$115="X",INDIRECT("'DATA - økonomi'!AH"&amp;4+15*$A97+4*$A97+11),0)+IF(Analyse!$E$116="X",INDIRECT("'DATA - økonomi'!AH"&amp;4+15*$A97+4*$A97+12),0)+IF(Analyse!$E$117="X",INDIRECT("'DATA - økonomi'!AH"&amp;4+15*$A97+4*$A97+13),0)+IF(Analyse!$E$129="X",INDIRECT("'DATA - økonomi'!AH"&amp;4+15*$A97+4*$A97+14),0)</f>
        <v>0</v>
      </c>
      <c r="AI97" s="42">
        <f ca="1">IF(Analyse!$E$3="X",INDIRECT("'DATA - økonomi'!AI"&amp;4+15*$A97+4*$A97+0),0)+IF(Analyse!$E$4="X",INDIRECT("'DATA - økonomi'!AI"&amp;4+15*$A97+4*$A97+1),0)+IF(Analyse!$E$104="X",INDIRECT("'DATA - økonomi'!AI"&amp;4+15*$A97+4*$A97+2),0)+IF(Analyse!$E$105="X",INDIRECT("'DATA - økonomi'!AI"&amp;4+15*$A97+4*$A97+3),0)+IF(Analyse!$E$106="X",INDIRECT("'DATA - økonomi'!AI"&amp;4+15*$A97+4*$A97+4),0)+IF(Analyse!$E$107="X",INDIRECT("'DATA - økonomi'!AI"&amp;4+15*$A97+4*$A97+5),0)+IF(Analyse!$E$108="X",INDIRECT("'DATA - økonomi'!AI"&amp;4+15*$A97+4*$A97+6),0)+IF(Analyse!$E$109="X",INDIRECT("'DATA - økonomi'!AI"&amp;4+15*$A97+4*$A97+7),0)+IF(Analyse!$E$110="X",INDIRECT("'DATA - økonomi'!AI"&amp;4+15*$A97+4*$A97+8),0)+IF(Analyse!$E$111="X",INDIRECT("'DATA - økonomi'!AI"&amp;4+15*$A97+4*$A97+9),0)+IF(Analyse!$E$112="X",INDIRECT("'DATA - økonomi'!AI"&amp;4+15*$A97+4*$A97+10),0)+IF(Analyse!$E$115="X",INDIRECT("'DATA - økonomi'!AI"&amp;4+15*$A97+4*$A97+11),0)+IF(Analyse!$E$116="X",INDIRECT("'DATA - økonomi'!AI"&amp;4+15*$A97+4*$A97+12),0)+IF(Analyse!$E$117="X",INDIRECT("'DATA - økonomi'!AI"&amp;4+15*$A97+4*$A97+13),0)+IF(Analyse!$E$129="X",INDIRECT("'DATA - økonomi'!AI"&amp;4+15*$A97+4*$A97+14),0)</f>
        <v>0</v>
      </c>
      <c r="AJ97" s="42">
        <f ca="1">IF(Analyse!$E$3="X",INDIRECT("'DATA - økonomi'!AJ"&amp;4+15*$A97+4*$A97+0),0)+IF(Analyse!$E$4="X",INDIRECT("'DATA - økonomi'!AJ"&amp;4+15*$A97+4*$A97+1),0)+IF(Analyse!$E$104="X",INDIRECT("'DATA - økonomi'!AJ"&amp;4+15*$A97+4*$A97+2),0)+IF(Analyse!$E$105="X",INDIRECT("'DATA - økonomi'!AJ"&amp;4+15*$A97+4*$A97+3),0)+IF(Analyse!$E$106="X",INDIRECT("'DATA - økonomi'!AJ"&amp;4+15*$A97+4*$A97+4),0)+IF(Analyse!$E$107="X",INDIRECT("'DATA - økonomi'!AJ"&amp;4+15*$A97+4*$A97+5),0)+IF(Analyse!$E$108="X",INDIRECT("'DATA - økonomi'!AJ"&amp;4+15*$A97+4*$A97+6),0)+IF(Analyse!$E$109="X",INDIRECT("'DATA - økonomi'!AJ"&amp;4+15*$A97+4*$A97+7),0)+IF(Analyse!$E$110="X",INDIRECT("'DATA - økonomi'!AJ"&amp;4+15*$A97+4*$A97+8),0)+IF(Analyse!$E$111="X",INDIRECT("'DATA - økonomi'!AJ"&amp;4+15*$A97+4*$A97+9),0)+IF(Analyse!$E$112="X",INDIRECT("'DATA - økonomi'!AJ"&amp;4+15*$A97+4*$A97+10),0)+IF(Analyse!$E$115="X",INDIRECT("'DATA - økonomi'!AJ"&amp;4+15*$A97+4*$A97+11),0)+IF(Analyse!$E$116="X",INDIRECT("'DATA - økonomi'!AJ"&amp;4+15*$A97+4*$A97+12),0)+IF(Analyse!$E$117="X",INDIRECT("'DATA - økonomi'!AJ"&amp;4+15*$A97+4*$A97+13),0)+IF(Analyse!$E$129="X",INDIRECT("'DATA - økonomi'!AJ"&amp;4+15*$A97+4*$A97+14),0)</f>
        <v>0</v>
      </c>
      <c r="AK97" s="42">
        <f ca="1">IF(Analyse!$E$3="X",INDIRECT("'DATA - økonomi'!AK"&amp;4+15*$A97+4*$A97+0),0)+IF(Analyse!$E$4="X",INDIRECT("'DATA - økonomi'!AK"&amp;4+15*$A97+4*$A97+1),0)+IF(Analyse!$E$104="X",INDIRECT("'DATA - økonomi'!AK"&amp;4+15*$A97+4*$A97+2),0)+IF(Analyse!$E$105="X",INDIRECT("'DATA - økonomi'!AK"&amp;4+15*$A97+4*$A97+3),0)+IF(Analyse!$E$106="X",INDIRECT("'DATA - økonomi'!AK"&amp;4+15*$A97+4*$A97+4),0)+IF(Analyse!$E$107="X",INDIRECT("'DATA - økonomi'!AK"&amp;4+15*$A97+4*$A97+5),0)+IF(Analyse!$E$108="X",INDIRECT("'DATA - økonomi'!AK"&amp;4+15*$A97+4*$A97+6),0)+IF(Analyse!$E$109="X",INDIRECT("'DATA - økonomi'!AK"&amp;4+15*$A97+4*$A97+7),0)+IF(Analyse!$E$110="X",INDIRECT("'DATA - økonomi'!AK"&amp;4+15*$A97+4*$A97+8),0)+IF(Analyse!$E$111="X",INDIRECT("'DATA - økonomi'!AK"&amp;4+15*$A97+4*$A97+9),0)+IF(Analyse!$E$112="X",INDIRECT("'DATA - økonomi'!AK"&amp;4+15*$A97+4*$A97+10),0)+IF(Analyse!$E$115="X",INDIRECT("'DATA - økonomi'!AK"&amp;4+15*$A97+4*$A97+11),0)+IF(Analyse!$E$116="X",INDIRECT("'DATA - økonomi'!AK"&amp;4+15*$A97+4*$A97+12),0)+IF(Analyse!$E$117="X",INDIRECT("'DATA - økonomi'!AK"&amp;4+15*$A97+4*$A97+13),0)+IF(Analyse!$E$129="X",INDIRECT("'DATA - økonomi'!AK"&amp;4+15*$A97+4*$A97+14),0)</f>
        <v>0</v>
      </c>
      <c r="AL97" s="42">
        <f ca="1">IF(Analyse!$E$3="X",INDIRECT("'DATA - økonomi'!AL"&amp;4+15*$A97+4*$A97+0),0)+IF(Analyse!$E$4="X",INDIRECT("'DATA - økonomi'!AL"&amp;4+15*$A97+4*$A97+1),0)+IF(Analyse!$E$104="X",INDIRECT("'DATA - økonomi'!AL"&amp;4+15*$A97+4*$A97+2),0)+IF(Analyse!$E$105="X",INDIRECT("'DATA - økonomi'!AL"&amp;4+15*$A97+4*$A97+3),0)+IF(Analyse!$E$106="X",INDIRECT("'DATA - økonomi'!AL"&amp;4+15*$A97+4*$A97+4),0)+IF(Analyse!$E$107="X",INDIRECT("'DATA - økonomi'!AL"&amp;4+15*$A97+4*$A97+5),0)+IF(Analyse!$E$108="X",INDIRECT("'DATA - økonomi'!AL"&amp;4+15*$A97+4*$A97+6),0)+IF(Analyse!$E$109="X",INDIRECT("'DATA - økonomi'!AL"&amp;4+15*$A97+4*$A97+7),0)+IF(Analyse!$E$110="X",INDIRECT("'DATA - økonomi'!AL"&amp;4+15*$A97+4*$A97+8),0)+IF(Analyse!$E$111="X",INDIRECT("'DATA - økonomi'!AL"&amp;4+15*$A97+4*$A97+9),0)+IF(Analyse!$E$112="X",INDIRECT("'DATA - økonomi'!AL"&amp;4+15*$A97+4*$A97+10),0)+IF(Analyse!$E$115="X",INDIRECT("'DATA - økonomi'!AL"&amp;4+15*$A97+4*$A97+11),0)+IF(Analyse!$E$116="X",INDIRECT("'DATA - økonomi'!AL"&amp;4+15*$A97+4*$A97+12),0)+IF(Analyse!$E$117="X",INDIRECT("'DATA - økonomi'!AL"&amp;4+15*$A97+4*$A97+13),0)+IF(Analyse!$E$129="X",INDIRECT("'DATA - økonomi'!AL"&amp;4+15*$A97+4*$A97+14),0)</f>
        <v>0</v>
      </c>
      <c r="AM97" s="36"/>
      <c r="AN97" s="41" t="s">
        <v>105</v>
      </c>
      <c r="AO97" s="42">
        <f t="shared" ca="1" si="20"/>
        <v>58392.127</v>
      </c>
      <c r="AP97" s="42">
        <f t="shared" ca="1" si="21"/>
        <v>58203.376000000004</v>
      </c>
      <c r="AQ97" s="42">
        <f t="shared" ca="1" si="22"/>
        <v>58392.127</v>
      </c>
      <c r="AR97" s="42">
        <f t="shared" ca="1" si="23"/>
        <v>58203.376000000004</v>
      </c>
      <c r="AS97" s="42">
        <f t="shared" ca="1" si="24"/>
        <v>58415.775000000001</v>
      </c>
      <c r="AT97" s="42">
        <f t="shared" ca="1" si="25"/>
        <v>58710.687999999995</v>
      </c>
      <c r="AU97" s="42">
        <f t="shared" ca="1" si="26"/>
        <v>58947.447</v>
      </c>
      <c r="AV97" s="42">
        <f t="shared" ca="1" si="27"/>
        <v>59001.747000000003</v>
      </c>
      <c r="AW97" s="42">
        <f t="shared" ca="1" si="28"/>
        <v>58947.591000000008</v>
      </c>
      <c r="AX97" s="42">
        <f t="shared" ca="1" si="29"/>
        <v>58540.283999999992</v>
      </c>
      <c r="AY97" s="36"/>
    </row>
    <row r="98" spans="1:51" x14ac:dyDescent="0.25">
      <c r="A98" s="38">
        <v>94</v>
      </c>
      <c r="B98" s="41" t="s">
        <v>106</v>
      </c>
      <c r="C98" s="42">
        <f ca="1">IF(Analyse!$E$3="X",INDIRECT("'DATA - økonomi'!C"&amp;4+15*$A98+4*$A98+0),0)+IF(Analyse!$E$4="X",INDIRECT("'DATA - økonomi'!C"&amp;4+15*$A98+4*$A98+1),0)+IF(Analyse!$E$104="X",INDIRECT("'DATA - økonomi'!C"&amp;4+15*$A98+4*$A98+2),0)+IF(Analyse!$E$105="X",INDIRECT("'DATA - økonomi'!C"&amp;4+15*$A98+4*$A98+3),0)+IF(Analyse!$E$106="X",INDIRECT("'DATA - økonomi'!C"&amp;4+15*$A98+4*$A98+4),0)+IF(Analyse!$E$107="X",INDIRECT("'DATA - økonomi'!C"&amp;4+15*$A98+4*$A98+5),0)+IF(Analyse!$E$108="X",INDIRECT("'DATA - økonomi'!C"&amp;4+15*$A98+4*$A98+6),0)+IF(Analyse!$E$109="X",INDIRECT("'DATA - økonomi'!C"&amp;4+15*$A98+4*$A98+7),0)+IF(Analyse!$E$110="X",INDIRECT("'DATA - økonomi'!C"&amp;4+15*$A98+4*$A98+8),0)+IF(Analyse!$E$111="X",INDIRECT("'DATA - økonomi'!C"&amp;4+15*$A98+4*$A98+9),0)+IF(Analyse!$E$112="X",INDIRECT("'DATA - økonomi'!C"&amp;4+15*$A98+4*$A98+10),0)+IF(Analyse!$E$115="X",INDIRECT("'DATA - økonomi'!C"&amp;4+15*$A98+4*$A98+11),0)+IF(Analyse!$E$116="X",INDIRECT("'DATA - økonomi'!C"&amp;4+15*$A98+4*$A98+12),0)+IF(Analyse!$E$117="X",INDIRECT("'DATA - økonomi'!C"&amp;4+15*$A98+4*$A98+13),0)+IF(Analyse!$E$129="X",INDIRECT("'DATA - økonomi'!C"&amp;4+15*$A98+4*$A98+14),0)</f>
        <v>0</v>
      </c>
      <c r="D98" s="42">
        <f ca="1">IF(Analyse!$E$3="X",INDIRECT("'DATA - økonomi'!D"&amp;4+15*$A98+4*$A98+0),0)+IF(Analyse!$E$4="X",INDIRECT("'DATA - økonomi'!D"&amp;4+15*$A98+4*$A98+1),0)+IF(Analyse!$E$104="X",INDIRECT("'DATA - økonomi'!D"&amp;4+15*$A98+4*$A98+2),0)+IF(Analyse!$E$105="X",INDIRECT("'DATA - økonomi'!D"&amp;4+15*$A98+4*$A98+3),0)+IF(Analyse!$E$106="X",INDIRECT("'DATA - økonomi'!D"&amp;4+15*$A98+4*$A98+4),0)+IF(Analyse!$E$107="X",INDIRECT("'DATA - økonomi'!D"&amp;4+15*$A98+4*$A98+5),0)+IF(Analyse!$E$108="X",INDIRECT("'DATA - økonomi'!D"&amp;4+15*$A98+4*$A98+6),0)+IF(Analyse!$E$109="X",INDIRECT("'DATA - økonomi'!D"&amp;4+15*$A98+4*$A98+7),0)+IF(Analyse!$E$110="X",INDIRECT("'DATA - økonomi'!D"&amp;4+15*$A98+4*$A98+8),0)+IF(Analyse!$E$111="X",INDIRECT("'DATA - økonomi'!D"&amp;4+15*$A98+4*$A98+9),0)+IF(Analyse!$E$112="X",INDIRECT("'DATA - økonomi'!D"&amp;4+15*$A98+4*$A98+10),0)+IF(Analyse!$E$115="X",INDIRECT("'DATA - økonomi'!D"&amp;4+15*$A98+4*$A98+11),0)+IF(Analyse!$E$116="X",INDIRECT("'DATA - økonomi'!D"&amp;4+15*$A98+4*$A98+12),0)+IF(Analyse!$E$117="X",INDIRECT("'DATA - økonomi'!D"&amp;4+15*$A98+4*$A98+13),0)+IF(Analyse!$E$129="X",INDIRECT("'DATA - økonomi'!D"&amp;4+15*$A98+4*$A98+14),0)</f>
        <v>0</v>
      </c>
      <c r="E98" s="42">
        <f ca="1">IF(Analyse!$E$3="X",INDIRECT("'DATA - økonomi'!E"&amp;4+15*$A98+4*$A98+0),0)+IF(Analyse!$E$4="X",INDIRECT("'DATA - økonomi'!E"&amp;4+15*$A98+4*$A98+1),0)+IF(Analyse!$E$104="X",INDIRECT("'DATA - økonomi'!E"&amp;4+15*$A98+4*$A98+2),0)+IF(Analyse!$E$105="X",INDIRECT("'DATA - økonomi'!E"&amp;4+15*$A98+4*$A98+3),0)+IF(Analyse!$E$106="X",INDIRECT("'DATA - økonomi'!E"&amp;4+15*$A98+4*$A98+4),0)+IF(Analyse!$E$107="X",INDIRECT("'DATA - økonomi'!E"&amp;4+15*$A98+4*$A98+5),0)+IF(Analyse!$E$108="X",INDIRECT("'DATA - økonomi'!E"&amp;4+15*$A98+4*$A98+6),0)+IF(Analyse!$E$109="X",INDIRECT("'DATA - økonomi'!E"&amp;4+15*$A98+4*$A98+7),0)+IF(Analyse!$E$110="X",INDIRECT("'DATA - økonomi'!E"&amp;4+15*$A98+4*$A98+8),0)+IF(Analyse!$E$111="X",INDIRECT("'DATA - økonomi'!E"&amp;4+15*$A98+4*$A98+9),0)+IF(Analyse!$E$112="X",INDIRECT("'DATA - økonomi'!E"&amp;4+15*$A98+4*$A98+10),0)+IF(Analyse!$E$115="X",INDIRECT("'DATA - økonomi'!E"&amp;4+15*$A98+4*$A98+11),0)+IF(Analyse!$E$116="X",INDIRECT("'DATA - økonomi'!E"&amp;4+15*$A98+4*$A98+12),0)+IF(Analyse!$E$117="X",INDIRECT("'DATA - økonomi'!E"&amp;4+15*$A98+4*$A98+13),0)+IF(Analyse!$E$129="X",INDIRECT("'DATA - økonomi'!E"&amp;4+15*$A98+4*$A98+14),0)</f>
        <v>0</v>
      </c>
      <c r="F98" s="42">
        <f ca="1">IF(Analyse!$E$3="X",INDIRECT("'DATA - økonomi'!F"&amp;4+15*$A98+4*$A98+0),0)+IF(Analyse!$E$4="X",INDIRECT("'DATA - økonomi'!F"&amp;4+15*$A98+4*$A98+1),0)+IF(Analyse!$E$104="X",INDIRECT("'DATA - økonomi'!F"&amp;4+15*$A98+4*$A98+2),0)+IF(Analyse!$E$105="X",INDIRECT("'DATA - økonomi'!F"&amp;4+15*$A98+4*$A98+3),0)+IF(Analyse!$E$106="X",INDIRECT("'DATA - økonomi'!F"&amp;4+15*$A98+4*$A98+4),0)+IF(Analyse!$E$107="X",INDIRECT("'DATA - økonomi'!F"&amp;4+15*$A98+4*$A98+5),0)+IF(Analyse!$E$108="X",INDIRECT("'DATA - økonomi'!F"&amp;4+15*$A98+4*$A98+6),0)+IF(Analyse!$E$109="X",INDIRECT("'DATA - økonomi'!F"&amp;4+15*$A98+4*$A98+7),0)+IF(Analyse!$E$110="X",INDIRECT("'DATA - økonomi'!F"&amp;4+15*$A98+4*$A98+8),0)+IF(Analyse!$E$111="X",INDIRECT("'DATA - økonomi'!F"&amp;4+15*$A98+4*$A98+9),0)+IF(Analyse!$E$112="X",INDIRECT("'DATA - økonomi'!F"&amp;4+15*$A98+4*$A98+10),0)+IF(Analyse!$E$115="X",INDIRECT("'DATA - økonomi'!F"&amp;4+15*$A98+4*$A98+11),0)+IF(Analyse!$E$116="X",INDIRECT("'DATA - økonomi'!F"&amp;4+15*$A98+4*$A98+12),0)+IF(Analyse!$E$117="X",INDIRECT("'DATA - økonomi'!F"&amp;4+15*$A98+4*$A98+13),0)+IF(Analyse!$E$129="X",INDIRECT("'DATA - økonomi'!F"&amp;4+15*$A98+4*$A98+14),0)</f>
        <v>0</v>
      </c>
      <c r="G98" s="42">
        <f ca="1">IF(Analyse!$E$3="X",INDIRECT("'DATA - økonomi'!G"&amp;4+15*$A98+4*$A98+0),0)+IF(Analyse!$E$4="X",INDIRECT("'DATA - økonomi'!G"&amp;4+15*$A98+4*$A98+1),0)+IF(Analyse!$E$104="X",INDIRECT("'DATA - økonomi'!G"&amp;4+15*$A98+4*$A98+2),0)+IF(Analyse!$E$105="X",INDIRECT("'DATA - økonomi'!G"&amp;4+15*$A98+4*$A98+3),0)+IF(Analyse!$E$106="X",INDIRECT("'DATA - økonomi'!G"&amp;4+15*$A98+4*$A98+4),0)+IF(Analyse!$E$107="X",INDIRECT("'DATA - økonomi'!G"&amp;4+15*$A98+4*$A98+5),0)+IF(Analyse!$E$108="X",INDIRECT("'DATA - økonomi'!G"&amp;4+15*$A98+4*$A98+6),0)+IF(Analyse!$E$109="X",INDIRECT("'DATA - økonomi'!G"&amp;4+15*$A98+4*$A98+7),0)+IF(Analyse!$E$110="X",INDIRECT("'DATA - økonomi'!G"&amp;4+15*$A98+4*$A98+8),0)+IF(Analyse!$E$111="X",INDIRECT("'DATA - økonomi'!G"&amp;4+15*$A98+4*$A98+9),0)+IF(Analyse!$E$112="X",INDIRECT("'DATA - økonomi'!G"&amp;4+15*$A98+4*$A98+10),0)+IF(Analyse!$E$115="X",INDIRECT("'DATA - økonomi'!G"&amp;4+15*$A98+4*$A98+11),0)+IF(Analyse!$E$116="X",INDIRECT("'DATA - økonomi'!G"&amp;4+15*$A98+4*$A98+12),0)+IF(Analyse!$E$117="X",INDIRECT("'DATA - økonomi'!G"&amp;4+15*$A98+4*$A98+13),0)+IF(Analyse!$E$129="X",INDIRECT("'DATA - økonomi'!G"&amp;4+15*$A98+4*$A98+14),0)</f>
        <v>0</v>
      </c>
      <c r="H98" s="42">
        <f ca="1">IF(Analyse!$E$3="X",INDIRECT("'DATA - økonomi'!H"&amp;4+15*$A98+4*$A98+0),0)+IF(Analyse!$E$4="X",INDIRECT("'DATA - økonomi'!H"&amp;4+15*$A98+4*$A98+1),0)+IF(Analyse!$E$104="X",INDIRECT("'DATA - økonomi'!H"&amp;4+15*$A98+4*$A98+2),0)+IF(Analyse!$E$105="X",INDIRECT("'DATA - økonomi'!H"&amp;4+15*$A98+4*$A98+3),0)+IF(Analyse!$E$106="X",INDIRECT("'DATA - økonomi'!H"&amp;4+15*$A98+4*$A98+4),0)+IF(Analyse!$E$107="X",INDIRECT("'DATA - økonomi'!H"&amp;4+15*$A98+4*$A98+5),0)+IF(Analyse!$E$108="X",INDIRECT("'DATA - økonomi'!H"&amp;4+15*$A98+4*$A98+6),0)+IF(Analyse!$E$109="X",INDIRECT("'DATA - økonomi'!H"&amp;4+15*$A98+4*$A98+7),0)+IF(Analyse!$E$110="X",INDIRECT("'DATA - økonomi'!H"&amp;4+15*$A98+4*$A98+8),0)+IF(Analyse!$E$111="X",INDIRECT("'DATA - økonomi'!H"&amp;4+15*$A98+4*$A98+9),0)+IF(Analyse!$E$112="X",INDIRECT("'DATA - økonomi'!H"&amp;4+15*$A98+4*$A98+10),0)+IF(Analyse!$E$115="X",INDIRECT("'DATA - økonomi'!H"&amp;4+15*$A98+4*$A98+11),0)+IF(Analyse!$E$116="X",INDIRECT("'DATA - økonomi'!H"&amp;4+15*$A98+4*$A98+12),0)+IF(Analyse!$E$117="X",INDIRECT("'DATA - økonomi'!H"&amp;4+15*$A98+4*$A98+13),0)+IF(Analyse!$E$129="X",INDIRECT("'DATA - økonomi'!H"&amp;4+15*$A98+4*$A98+14),0)</f>
        <v>0</v>
      </c>
      <c r="I98" s="42">
        <f ca="1">IF(Analyse!$E$3="X",INDIRECT("'DATA - økonomi'!I"&amp;4+15*$A98+4*$A98+0),0)+IF(Analyse!$E$4="X",INDIRECT("'DATA - økonomi'!I"&amp;4+15*$A98+4*$A98+1),0)+IF(Analyse!$E$104="X",INDIRECT("'DATA - økonomi'!I"&amp;4+15*$A98+4*$A98+2),0)+IF(Analyse!$E$105="X",INDIRECT("'DATA - økonomi'!I"&amp;4+15*$A98+4*$A98+3),0)+IF(Analyse!$E$106="X",INDIRECT("'DATA - økonomi'!I"&amp;4+15*$A98+4*$A98+4),0)+IF(Analyse!$E$107="X",INDIRECT("'DATA - økonomi'!I"&amp;4+15*$A98+4*$A98+5),0)+IF(Analyse!$E$108="X",INDIRECT("'DATA - økonomi'!I"&amp;4+15*$A98+4*$A98+6),0)+IF(Analyse!$E$109="X",INDIRECT("'DATA - økonomi'!I"&amp;4+15*$A98+4*$A98+7),0)+IF(Analyse!$E$110="X",INDIRECT("'DATA - økonomi'!I"&amp;4+15*$A98+4*$A98+8),0)+IF(Analyse!$E$111="X",INDIRECT("'DATA - økonomi'!I"&amp;4+15*$A98+4*$A98+9),0)+IF(Analyse!$E$112="X",INDIRECT("'DATA - økonomi'!I"&amp;4+15*$A98+4*$A98+10),0)+IF(Analyse!$E$115="X",INDIRECT("'DATA - økonomi'!I"&amp;4+15*$A98+4*$A98+11),0)+IF(Analyse!$E$116="X",INDIRECT("'DATA - økonomi'!I"&amp;4+15*$A98+4*$A98+12),0)+IF(Analyse!$E$117="X",INDIRECT("'DATA - økonomi'!I"&amp;4+15*$A98+4*$A98+13),0)+IF(Analyse!$E$129="X",INDIRECT("'DATA - økonomi'!I"&amp;4+15*$A98+4*$A98+14),0)</f>
        <v>0</v>
      </c>
      <c r="J98" s="42">
        <f ca="1">IF(Analyse!$E$3="X",INDIRECT("'DATA - økonomi'!J"&amp;4+15*$A98+4*$A98+0),0)+IF(Analyse!$E$4="X",INDIRECT("'DATA - økonomi'!J"&amp;4+15*$A98+4*$A98+1),0)+IF(Analyse!$E$104="X",INDIRECT("'DATA - økonomi'!J"&amp;4+15*$A98+4*$A98+2),0)+IF(Analyse!$E$105="X",INDIRECT("'DATA - økonomi'!J"&amp;4+15*$A98+4*$A98+3),0)+IF(Analyse!$E$106="X",INDIRECT("'DATA - økonomi'!J"&amp;4+15*$A98+4*$A98+4),0)+IF(Analyse!$E$107="X",INDIRECT("'DATA - økonomi'!J"&amp;4+15*$A98+4*$A98+5),0)+IF(Analyse!$E$108="X",INDIRECT("'DATA - økonomi'!J"&amp;4+15*$A98+4*$A98+6),0)+IF(Analyse!$E$109="X",INDIRECT("'DATA - økonomi'!J"&amp;4+15*$A98+4*$A98+7),0)+IF(Analyse!$E$110="X",INDIRECT("'DATA - økonomi'!J"&amp;4+15*$A98+4*$A98+8),0)+IF(Analyse!$E$111="X",INDIRECT("'DATA - økonomi'!J"&amp;4+15*$A98+4*$A98+9),0)+IF(Analyse!$E$112="X",INDIRECT("'DATA - økonomi'!J"&amp;4+15*$A98+4*$A98+10),0)+IF(Analyse!$E$115="X",INDIRECT("'DATA - økonomi'!J"&amp;4+15*$A98+4*$A98+11),0)+IF(Analyse!$E$116="X",INDIRECT("'DATA - økonomi'!J"&amp;4+15*$A98+4*$A98+12),0)+IF(Analyse!$E$117="X",INDIRECT("'DATA - økonomi'!J"&amp;4+15*$A98+4*$A98+13),0)+IF(Analyse!$E$129="X",INDIRECT("'DATA - økonomi'!J"&amp;4+15*$A98+4*$A98+14),0)</f>
        <v>0</v>
      </c>
      <c r="K98" s="42">
        <f ca="1">IF(Analyse!$E$3="X",INDIRECT("'DATA - økonomi'!K"&amp;4+15*$A98+4*$A98+0),0)+IF(Analyse!$E$4="X",INDIRECT("'DATA - økonomi'!K"&amp;4+15*$A98+4*$A98+1),0)+IF(Analyse!$E$104="X",INDIRECT("'DATA - økonomi'!K"&amp;4+15*$A98+4*$A98+2),0)+IF(Analyse!$E$105="X",INDIRECT("'DATA - økonomi'!K"&amp;4+15*$A98+4*$A98+3),0)+IF(Analyse!$E$106="X",INDIRECT("'DATA - økonomi'!K"&amp;4+15*$A98+4*$A98+4),0)+IF(Analyse!$E$107="X",INDIRECT("'DATA - økonomi'!K"&amp;4+15*$A98+4*$A98+5),0)+IF(Analyse!$E$108="X",INDIRECT("'DATA - økonomi'!K"&amp;4+15*$A98+4*$A98+6),0)+IF(Analyse!$E$109="X",INDIRECT("'DATA - økonomi'!K"&amp;4+15*$A98+4*$A98+7),0)+IF(Analyse!$E$110="X",INDIRECT("'DATA - økonomi'!K"&amp;4+15*$A98+4*$A98+8),0)+IF(Analyse!$E$111="X",INDIRECT("'DATA - økonomi'!K"&amp;4+15*$A98+4*$A98+9),0)+IF(Analyse!$E$112="X",INDIRECT("'DATA - økonomi'!K"&amp;4+15*$A98+4*$A98+10),0)+IF(Analyse!$E$115="X",INDIRECT("'DATA - økonomi'!K"&amp;4+15*$A98+4*$A98+11),0)+IF(Analyse!$E$116="X",INDIRECT("'DATA - økonomi'!K"&amp;4+15*$A98+4*$A98+12),0)+IF(Analyse!$E$117="X",INDIRECT("'DATA - økonomi'!K"&amp;4+15*$A98+4*$A98+13),0)+IF(Analyse!$E$129="X",INDIRECT("'DATA - økonomi'!K"&amp;4+15*$A98+4*$A98+14),0)</f>
        <v>0</v>
      </c>
      <c r="L98" s="42">
        <f ca="1">IF(Analyse!$E$3="X",INDIRECT("'DATA - økonomi'!L"&amp;4+15*$A98+4*$A98+0),0)+IF(Analyse!$E$4="X",INDIRECT("'DATA - økonomi'!L"&amp;4+15*$A98+4*$A98+1),0)+IF(Analyse!$E$104="X",INDIRECT("'DATA - økonomi'!L"&amp;4+15*$A98+4*$A98+2),0)+IF(Analyse!$E$105="X",INDIRECT("'DATA - økonomi'!L"&amp;4+15*$A98+4*$A98+3),0)+IF(Analyse!$E$106="X",INDIRECT("'DATA - økonomi'!L"&amp;4+15*$A98+4*$A98+4),0)+IF(Analyse!$E$107="X",INDIRECT("'DATA - økonomi'!L"&amp;4+15*$A98+4*$A98+5),0)+IF(Analyse!$E$108="X",INDIRECT("'DATA - økonomi'!L"&amp;4+15*$A98+4*$A98+6),0)+IF(Analyse!$E$109="X",INDIRECT("'DATA - økonomi'!L"&amp;4+15*$A98+4*$A98+7),0)+IF(Analyse!$E$110="X",INDIRECT("'DATA - økonomi'!L"&amp;4+15*$A98+4*$A98+8),0)+IF(Analyse!$E$111="X",INDIRECT("'DATA - økonomi'!L"&amp;4+15*$A98+4*$A98+9),0)+IF(Analyse!$E$112="X",INDIRECT("'DATA - økonomi'!L"&amp;4+15*$A98+4*$A98+10),0)+IF(Analyse!$E$115="X",INDIRECT("'DATA - økonomi'!L"&amp;4+15*$A98+4*$A98+11),0)+IF(Analyse!$E$116="X",INDIRECT("'DATA - økonomi'!L"&amp;4+15*$A98+4*$A98+12),0)+IF(Analyse!$E$117="X",INDIRECT("'DATA - økonomi'!L"&amp;4+15*$A98+4*$A98+13),0)+IF(Analyse!$E$129="X",INDIRECT("'DATA - økonomi'!L"&amp;4+15*$A98+4*$A98+14),0)</f>
        <v>0</v>
      </c>
      <c r="M98" s="42">
        <f ca="1">IF(Analyse!$E$3="X",INDIRECT("'DATA - økonomi'!M"&amp;4+15*$A98+4*$A98+0),0)+IF(Analyse!$E$4="X",INDIRECT("'DATA - økonomi'!M"&amp;4+15*$A98+4*$A98+1),0)+IF(Analyse!$E$104="X",INDIRECT("'DATA - økonomi'!M"&amp;4+15*$A98+4*$A98+2),0)+IF(Analyse!$E$105="X",INDIRECT("'DATA - økonomi'!M"&amp;4+15*$A98+4*$A98+3),0)+IF(Analyse!$E$106="X",INDIRECT("'DATA - økonomi'!M"&amp;4+15*$A98+4*$A98+4),0)+IF(Analyse!$E$107="X",INDIRECT("'DATA - økonomi'!M"&amp;4+15*$A98+4*$A98+5),0)+IF(Analyse!$E$108="X",INDIRECT("'DATA - økonomi'!M"&amp;4+15*$A98+4*$A98+6),0)+IF(Analyse!$E$109="X",INDIRECT("'DATA - økonomi'!M"&amp;4+15*$A98+4*$A98+7),0)+IF(Analyse!$E$110="X",INDIRECT("'DATA - økonomi'!M"&amp;4+15*$A98+4*$A98+8),0)+IF(Analyse!$E$111="X",INDIRECT("'DATA - økonomi'!M"&amp;4+15*$A98+4*$A98+9),0)+IF(Analyse!$E$112="X",INDIRECT("'DATA - økonomi'!M"&amp;4+15*$A98+4*$A98+10),0)+IF(Analyse!$E$115="X",INDIRECT("'DATA - økonomi'!M"&amp;4+15*$A98+4*$A98+11),0)+IF(Analyse!$E$116="X",INDIRECT("'DATA - økonomi'!M"&amp;4+15*$A98+4*$A98+12),0)+IF(Analyse!$E$117="X",INDIRECT("'DATA - økonomi'!M"&amp;4+15*$A98+4*$A98+13),0)+IF(Analyse!$E$129="X",INDIRECT("'DATA - økonomi'!M"&amp;4+15*$A98+4*$A98+14),0)</f>
        <v>0</v>
      </c>
      <c r="N98" s="38"/>
      <c r="O98" s="41" t="s">
        <v>106</v>
      </c>
      <c r="P98" s="42">
        <f ca="1">IF(Analyse!$E$3="X",INDIRECT("'DATA - økonomi'!P"&amp;4+15*$A98+4*$A98+0),0)+IF(Analyse!$E$4="X",INDIRECT("'DATA - økonomi'!P"&amp;4+15*$A98+4*$A98+1),0)+IF(Analyse!$E$104="X",INDIRECT("'DATA - økonomi'!P"&amp;4+15*$A98+4*$A98+2),0)+IF(Analyse!$E$105="X",INDIRECT("'DATA - økonomi'!P"&amp;4+15*$A98+4*$A98+3),0)+IF(Analyse!$E$106="X",INDIRECT("'DATA - økonomi'!P"&amp;4+15*$A98+4*$A98+4),0)+IF(Analyse!$E$107="X",INDIRECT("'DATA - økonomi'!P"&amp;4+15*$A98+4*$A98+5),0)+IF(Analyse!$E$108="X",INDIRECT("'DATA - økonomi'!P"&amp;4+15*$A98+4*$A98+6),0)+IF(Analyse!$E$109="X",INDIRECT("'DATA - økonomi'!P"&amp;4+15*$A98+4*$A98+7),0)+IF(Analyse!$E$110="X",INDIRECT("'DATA - økonomi'!P"&amp;4+15*$A98+4*$A98+8),0)+IF(Analyse!$E$111="X",INDIRECT("'DATA - økonomi'!P"&amp;4+15*$A98+4*$A98+9),0)+IF(Analyse!$E$112="X",INDIRECT("'DATA - økonomi'!P"&amp;4+15*$A98+4*$A98+10),0)+IF(Analyse!$E$115="X",INDIRECT("'DATA - økonomi'!P"&amp;4+15*$A98+4*$A98+11),0)+IF(Analyse!$E$116="X",INDIRECT("'DATA - økonomi'!P"&amp;4+15*$A98+4*$A98+12),0)+IF(Analyse!$E$117="X",INDIRECT("'DATA - økonomi'!P"&amp;4+15*$A98+4*$A98+13),0)+IF(Analyse!$E$129="X",INDIRECT("'DATA - økonomi'!P"&amp;4+15*$A98+4*$A98+14),0)</f>
        <v>0</v>
      </c>
      <c r="Q98" s="42">
        <f ca="1">IF(Analyse!$E$3="X",INDIRECT("'DATA - økonomi'!Q"&amp;4+15*$A98+4*$A98+0),0)+IF(Analyse!$E$4="X",INDIRECT("'DATA - økonomi'!Q"&amp;4+15*$A98+4*$A98+1),0)+IF(Analyse!$E$104="X",INDIRECT("'DATA - økonomi'!Q"&amp;4+15*$A98+4*$A98+2),0)+IF(Analyse!$E$105="X",INDIRECT("'DATA - økonomi'!Q"&amp;4+15*$A98+4*$A98+3),0)+IF(Analyse!$E$106="X",INDIRECT("'DATA - økonomi'!Q"&amp;4+15*$A98+4*$A98+4),0)+IF(Analyse!$E$107="X",INDIRECT("'DATA - økonomi'!Q"&amp;4+15*$A98+4*$A98+5),0)+IF(Analyse!$E$108="X",INDIRECT("'DATA - økonomi'!Q"&amp;4+15*$A98+4*$A98+6),0)+IF(Analyse!$E$109="X",INDIRECT("'DATA - økonomi'!Q"&amp;4+15*$A98+4*$A98+7),0)+IF(Analyse!$E$110="X",INDIRECT("'DATA - økonomi'!Q"&amp;4+15*$A98+4*$A98+8),0)+IF(Analyse!$E$111="X",INDIRECT("'DATA - økonomi'!Q"&amp;4+15*$A98+4*$A98+9),0)+IF(Analyse!$E$112="X",INDIRECT("'DATA - økonomi'!Q"&amp;4+15*$A98+4*$A98+10),0)+IF(Analyse!$E$115="X",INDIRECT("'DATA - økonomi'!Q"&amp;4+15*$A98+4*$A98+11),0)+IF(Analyse!$E$116="X",INDIRECT("'DATA - økonomi'!Q"&amp;4+15*$A98+4*$A98+12),0)+IF(Analyse!$E$117="X",INDIRECT("'DATA - økonomi'!Q"&amp;4+15*$A98+4*$A98+13),0)+IF(Analyse!$E$129="X",INDIRECT("'DATA - økonomi'!Q"&amp;4+15*$A98+4*$A98+14),0)</f>
        <v>0</v>
      </c>
      <c r="R98" s="42">
        <f ca="1">IF(Analyse!$E$3="X",INDIRECT("'DATA - økonomi'!R"&amp;4+15*$A98+4*$A98+0),0)+IF(Analyse!$E$4="X",INDIRECT("'DATA - økonomi'!R"&amp;4+15*$A98+4*$A98+1),0)+IF(Analyse!$E$104="X",INDIRECT("'DATA - økonomi'!R"&amp;4+15*$A98+4*$A98+2),0)+IF(Analyse!$E$105="X",INDIRECT("'DATA - økonomi'!R"&amp;4+15*$A98+4*$A98+3),0)+IF(Analyse!$E$106="X",INDIRECT("'DATA - økonomi'!R"&amp;4+15*$A98+4*$A98+4),0)+IF(Analyse!$E$107="X",INDIRECT("'DATA - økonomi'!R"&amp;4+15*$A98+4*$A98+5),0)+IF(Analyse!$E$108="X",INDIRECT("'DATA - økonomi'!R"&amp;4+15*$A98+4*$A98+6),0)+IF(Analyse!$E$109="X",INDIRECT("'DATA - økonomi'!R"&amp;4+15*$A98+4*$A98+7),0)+IF(Analyse!$E$110="X",INDIRECT("'DATA - økonomi'!R"&amp;4+15*$A98+4*$A98+8),0)+IF(Analyse!$E$111="X",INDIRECT("'DATA - økonomi'!R"&amp;4+15*$A98+4*$A98+9),0)+IF(Analyse!$E$112="X",INDIRECT("'DATA - økonomi'!R"&amp;4+15*$A98+4*$A98+10),0)+IF(Analyse!$E$115="X",INDIRECT("'DATA - økonomi'!R"&amp;4+15*$A98+4*$A98+11),0)+IF(Analyse!$E$116="X",INDIRECT("'DATA - økonomi'!R"&amp;4+15*$A98+4*$A98+12),0)+IF(Analyse!$E$117="X",INDIRECT("'DATA - økonomi'!R"&amp;4+15*$A98+4*$A98+13),0)+IF(Analyse!$E$129="X",INDIRECT("'DATA - økonomi'!R"&amp;4+15*$A98+4*$A98+14),0)</f>
        <v>0</v>
      </c>
      <c r="S98" s="42">
        <f ca="1">IF(Analyse!$E$3="X",INDIRECT("'DATA - økonomi'!S"&amp;4+15*$A98+4*$A98+0),0)+IF(Analyse!$E$4="X",INDIRECT("'DATA - økonomi'!S"&amp;4+15*$A98+4*$A98+1),0)+IF(Analyse!$E$104="X",INDIRECT("'DATA - økonomi'!S"&amp;4+15*$A98+4*$A98+2),0)+IF(Analyse!$E$105="X",INDIRECT("'DATA - økonomi'!S"&amp;4+15*$A98+4*$A98+3),0)+IF(Analyse!$E$106="X",INDIRECT("'DATA - økonomi'!S"&amp;4+15*$A98+4*$A98+4),0)+IF(Analyse!$E$107="X",INDIRECT("'DATA - økonomi'!S"&amp;4+15*$A98+4*$A98+5),0)+IF(Analyse!$E$108="X",INDIRECT("'DATA - økonomi'!S"&amp;4+15*$A98+4*$A98+6),0)+IF(Analyse!$E$109="X",INDIRECT("'DATA - økonomi'!S"&amp;4+15*$A98+4*$A98+7),0)+IF(Analyse!$E$110="X",INDIRECT("'DATA - økonomi'!S"&amp;4+15*$A98+4*$A98+8),0)+IF(Analyse!$E$111="X",INDIRECT("'DATA - økonomi'!S"&amp;4+15*$A98+4*$A98+9),0)+IF(Analyse!$E$112="X",INDIRECT("'DATA - økonomi'!S"&amp;4+15*$A98+4*$A98+10),0)+IF(Analyse!$E$115="X",INDIRECT("'DATA - økonomi'!S"&amp;4+15*$A98+4*$A98+11),0)+IF(Analyse!$E$116="X",INDIRECT("'DATA - økonomi'!S"&amp;4+15*$A98+4*$A98+12),0)+IF(Analyse!$E$117="X",INDIRECT("'DATA - økonomi'!S"&amp;4+15*$A98+4*$A98+13),0)+IF(Analyse!$E$129="X",INDIRECT("'DATA - økonomi'!S"&amp;4+15*$A98+4*$A98+14),0)</f>
        <v>0</v>
      </c>
      <c r="T98" s="42">
        <f ca="1">IF(Analyse!$E$3="X",INDIRECT("'DATA - økonomi'!T"&amp;4+15*$A98+4*$A98+0),0)+IF(Analyse!$E$4="X",INDIRECT("'DATA - økonomi'!T"&amp;4+15*$A98+4*$A98+1),0)+IF(Analyse!$E$104="X",INDIRECT("'DATA - økonomi'!T"&amp;4+15*$A98+4*$A98+2),0)+IF(Analyse!$E$105="X",INDIRECT("'DATA - økonomi'!T"&amp;4+15*$A98+4*$A98+3),0)+IF(Analyse!$E$106="X",INDIRECT("'DATA - økonomi'!T"&amp;4+15*$A98+4*$A98+4),0)+IF(Analyse!$E$107="X",INDIRECT("'DATA - økonomi'!T"&amp;4+15*$A98+4*$A98+5),0)+IF(Analyse!$E$108="X",INDIRECT("'DATA - økonomi'!T"&amp;4+15*$A98+4*$A98+6),0)+IF(Analyse!$E$109="X",INDIRECT("'DATA - økonomi'!T"&amp;4+15*$A98+4*$A98+7),0)+IF(Analyse!$E$110="X",INDIRECT("'DATA - økonomi'!T"&amp;4+15*$A98+4*$A98+8),0)+IF(Analyse!$E$111="X",INDIRECT("'DATA - økonomi'!T"&amp;4+15*$A98+4*$A98+9),0)+IF(Analyse!$E$112="X",INDIRECT("'DATA - økonomi'!T"&amp;4+15*$A98+4*$A98+10),0)+IF(Analyse!$E$115="X",INDIRECT("'DATA - økonomi'!T"&amp;4+15*$A98+4*$A98+11),0)+IF(Analyse!$E$116="X",INDIRECT("'DATA - økonomi'!T"&amp;4+15*$A98+4*$A98+12),0)+IF(Analyse!$E$117="X",INDIRECT("'DATA - økonomi'!T"&amp;4+15*$A98+4*$A98+13),0)+IF(Analyse!$E$129="X",INDIRECT("'DATA - økonomi'!T"&amp;4+15*$A98+4*$A98+14),0)</f>
        <v>0</v>
      </c>
      <c r="U98" s="42">
        <f ca="1">IF(Analyse!$E$3="X",INDIRECT("'DATA - økonomi'!U"&amp;4+15*$A98+4*$A98+0),0)+IF(Analyse!$E$4="X",INDIRECT("'DATA - økonomi'!U"&amp;4+15*$A98+4*$A98+1),0)+IF(Analyse!$E$104="X",INDIRECT("'DATA - økonomi'!U"&amp;4+15*$A98+4*$A98+2),0)+IF(Analyse!$E$105="X",INDIRECT("'DATA - økonomi'!U"&amp;4+15*$A98+4*$A98+3),0)+IF(Analyse!$E$106="X",INDIRECT("'DATA - økonomi'!U"&amp;4+15*$A98+4*$A98+4),0)+IF(Analyse!$E$107="X",INDIRECT("'DATA - økonomi'!U"&amp;4+15*$A98+4*$A98+5),0)+IF(Analyse!$E$108="X",INDIRECT("'DATA - økonomi'!U"&amp;4+15*$A98+4*$A98+6),0)+IF(Analyse!$E$109="X",INDIRECT("'DATA - økonomi'!U"&amp;4+15*$A98+4*$A98+7),0)+IF(Analyse!$E$110="X",INDIRECT("'DATA - økonomi'!U"&amp;4+15*$A98+4*$A98+8),0)+IF(Analyse!$E$111="X",INDIRECT("'DATA - økonomi'!U"&amp;4+15*$A98+4*$A98+9),0)+IF(Analyse!$E$112="X",INDIRECT("'DATA - økonomi'!U"&amp;4+15*$A98+4*$A98+10),0)+IF(Analyse!$E$115="X",INDIRECT("'DATA - økonomi'!U"&amp;4+15*$A98+4*$A98+11),0)+IF(Analyse!$E$116="X",INDIRECT("'DATA - økonomi'!U"&amp;4+15*$A98+4*$A98+12),0)+IF(Analyse!$E$117="X",INDIRECT("'DATA - økonomi'!U"&amp;4+15*$A98+4*$A98+13),0)+IF(Analyse!$E$129="X",INDIRECT("'DATA - økonomi'!U"&amp;4+15*$A98+4*$A98+14),0)</f>
        <v>0</v>
      </c>
      <c r="V98" s="42">
        <f ca="1">IF(Analyse!$E$3="X",INDIRECT("'DATA - økonomi'!V"&amp;4+15*$A98+4*$A98+0),0)+IF(Analyse!$E$4="X",INDIRECT("'DATA - økonomi'!V"&amp;4+15*$A98+4*$A98+1),0)+IF(Analyse!$E$104="X",INDIRECT("'DATA - økonomi'!V"&amp;4+15*$A98+4*$A98+2),0)+IF(Analyse!$E$105="X",INDIRECT("'DATA - økonomi'!V"&amp;4+15*$A98+4*$A98+3),0)+IF(Analyse!$E$106="X",INDIRECT("'DATA - økonomi'!V"&amp;4+15*$A98+4*$A98+4),0)+IF(Analyse!$E$107="X",INDIRECT("'DATA - økonomi'!V"&amp;4+15*$A98+4*$A98+5),0)+IF(Analyse!$E$108="X",INDIRECT("'DATA - økonomi'!V"&amp;4+15*$A98+4*$A98+6),0)+IF(Analyse!$E$109="X",INDIRECT("'DATA - økonomi'!V"&amp;4+15*$A98+4*$A98+7),0)+IF(Analyse!$E$110="X",INDIRECT("'DATA - økonomi'!V"&amp;4+15*$A98+4*$A98+8),0)+IF(Analyse!$E$111="X",INDIRECT("'DATA - økonomi'!V"&amp;4+15*$A98+4*$A98+9),0)+IF(Analyse!$E$112="X",INDIRECT("'DATA - økonomi'!V"&amp;4+15*$A98+4*$A98+10),0)+IF(Analyse!$E$115="X",INDIRECT("'DATA - økonomi'!V"&amp;4+15*$A98+4*$A98+11),0)+IF(Analyse!$E$116="X",INDIRECT("'DATA - økonomi'!V"&amp;4+15*$A98+4*$A98+12),0)+IF(Analyse!$E$117="X",INDIRECT("'DATA - økonomi'!V"&amp;4+15*$A98+4*$A98+13),0)+IF(Analyse!$E$129="X",INDIRECT("'DATA - økonomi'!V"&amp;4+15*$A98+4*$A98+14),0)</f>
        <v>0</v>
      </c>
      <c r="W98" s="42">
        <f ca="1">IF(Analyse!$E$3="X",INDIRECT("'DATA - økonomi'!W"&amp;4+15*$A98+4*$A98+0),0)+IF(Analyse!$E$4="X",INDIRECT("'DATA - økonomi'!W"&amp;4+15*$A98+4*$A98+1),0)+IF(Analyse!$E$104="X",INDIRECT("'DATA - økonomi'!W"&amp;4+15*$A98+4*$A98+2),0)+IF(Analyse!$E$105="X",INDIRECT("'DATA - økonomi'!W"&amp;4+15*$A98+4*$A98+3),0)+IF(Analyse!$E$106="X",INDIRECT("'DATA - økonomi'!W"&amp;4+15*$A98+4*$A98+4),0)+IF(Analyse!$E$107="X",INDIRECT("'DATA - økonomi'!W"&amp;4+15*$A98+4*$A98+5),0)+IF(Analyse!$E$108="X",INDIRECT("'DATA - økonomi'!W"&amp;4+15*$A98+4*$A98+6),0)+IF(Analyse!$E$109="X",INDIRECT("'DATA - økonomi'!W"&amp;4+15*$A98+4*$A98+7),0)+IF(Analyse!$E$110="X",INDIRECT("'DATA - økonomi'!W"&amp;4+15*$A98+4*$A98+8),0)+IF(Analyse!$E$111="X",INDIRECT("'DATA - økonomi'!W"&amp;4+15*$A98+4*$A98+9),0)+IF(Analyse!$E$112="X",INDIRECT("'DATA - økonomi'!W"&amp;4+15*$A98+4*$A98+10),0)+IF(Analyse!$E$115="X",INDIRECT("'DATA - økonomi'!W"&amp;4+15*$A98+4*$A98+11),0)+IF(Analyse!$E$116="X",INDIRECT("'DATA - økonomi'!W"&amp;4+15*$A98+4*$A98+12),0)+IF(Analyse!$E$117="X",INDIRECT("'DATA - økonomi'!W"&amp;4+15*$A98+4*$A98+13),0)+IF(Analyse!$E$129="X",INDIRECT("'DATA - økonomi'!W"&amp;4+15*$A98+4*$A98+14),0)</f>
        <v>0</v>
      </c>
      <c r="X98" s="42">
        <f ca="1">IF(Analyse!$E$3="X",INDIRECT("'DATA - økonomi'!X"&amp;4+15*$A98+4*$A98+0),0)+IF(Analyse!$E$4="X",INDIRECT("'DATA - økonomi'!X"&amp;4+15*$A98+4*$A98+1),0)+IF(Analyse!$E$104="X",INDIRECT("'DATA - økonomi'!X"&amp;4+15*$A98+4*$A98+2),0)+IF(Analyse!$E$105="X",INDIRECT("'DATA - økonomi'!X"&amp;4+15*$A98+4*$A98+3),0)+IF(Analyse!$E$106="X",INDIRECT("'DATA - økonomi'!X"&amp;4+15*$A98+4*$A98+4),0)+IF(Analyse!$E$107="X",INDIRECT("'DATA - økonomi'!X"&amp;4+15*$A98+4*$A98+5),0)+IF(Analyse!$E$108="X",INDIRECT("'DATA - økonomi'!X"&amp;4+15*$A98+4*$A98+6),0)+IF(Analyse!$E$109="X",INDIRECT("'DATA - økonomi'!X"&amp;4+15*$A98+4*$A98+7),0)+IF(Analyse!$E$110="X",INDIRECT("'DATA - økonomi'!X"&amp;4+15*$A98+4*$A98+8),0)+IF(Analyse!$E$111="X",INDIRECT("'DATA - økonomi'!X"&amp;4+15*$A98+4*$A98+9),0)+IF(Analyse!$E$112="X",INDIRECT("'DATA - økonomi'!X"&amp;4+15*$A98+4*$A98+10),0)+IF(Analyse!$E$115="X",INDIRECT("'DATA - økonomi'!X"&amp;4+15*$A98+4*$A98+11),0)+IF(Analyse!$E$116="X",INDIRECT("'DATA - økonomi'!X"&amp;4+15*$A98+4*$A98+12),0)+IF(Analyse!$E$117="X",INDIRECT("'DATA - økonomi'!X"&amp;4+15*$A98+4*$A98+13),0)+IF(Analyse!$E$129="X",INDIRECT("'DATA - økonomi'!X"&amp;4+15*$A98+4*$A98+14),0)</f>
        <v>0</v>
      </c>
      <c r="Y98" s="42">
        <f ca="1">IF(Analyse!$E$3="X",INDIRECT("'DATA - økonomi'!Y"&amp;4+15*$A98+4*$A98+0),0)+IF(Analyse!$E$4="X",INDIRECT("'DATA - økonomi'!Y"&amp;4+15*$A98+4*$A98+1),0)+IF(Analyse!$E$104="X",INDIRECT("'DATA - økonomi'!Y"&amp;4+15*$A98+4*$A98+2),0)+IF(Analyse!$E$105="X",INDIRECT("'DATA - økonomi'!Y"&amp;4+15*$A98+4*$A98+3),0)+IF(Analyse!$E$106="X",INDIRECT("'DATA - økonomi'!Y"&amp;4+15*$A98+4*$A98+4),0)+IF(Analyse!$E$107="X",INDIRECT("'DATA - økonomi'!Y"&amp;4+15*$A98+4*$A98+5),0)+IF(Analyse!$E$108="X",INDIRECT("'DATA - økonomi'!Y"&amp;4+15*$A98+4*$A98+6),0)+IF(Analyse!$E$109="X",INDIRECT("'DATA - økonomi'!Y"&amp;4+15*$A98+4*$A98+7),0)+IF(Analyse!$E$110="X",INDIRECT("'DATA - økonomi'!Y"&amp;4+15*$A98+4*$A98+8),0)+IF(Analyse!$E$111="X",INDIRECT("'DATA - økonomi'!Y"&amp;4+15*$A98+4*$A98+9),0)+IF(Analyse!$E$112="X",INDIRECT("'DATA - økonomi'!Y"&amp;4+15*$A98+4*$A98+10),0)+IF(Analyse!$E$115="X",INDIRECT("'DATA - økonomi'!Y"&amp;4+15*$A98+4*$A98+11),0)+IF(Analyse!$E$116="X",INDIRECT("'DATA - økonomi'!Y"&amp;4+15*$A98+4*$A98+12),0)+IF(Analyse!$E$117="X",INDIRECT("'DATA - økonomi'!Y"&amp;4+15*$A98+4*$A98+13),0)+IF(Analyse!$E$129="X",INDIRECT("'DATA - økonomi'!Y"&amp;4+15*$A98+4*$A98+14),0)</f>
        <v>0</v>
      </c>
      <c r="Z98" s="42">
        <f ca="1">IF(Analyse!$E$3="X",INDIRECT("'DATA - økonomi'!Z"&amp;4+15*$A98+4*$A98+0),0)+IF(Analyse!$E$4="X",INDIRECT("'DATA - økonomi'!Z"&amp;4+15*$A98+4*$A98+1),0)+IF(Analyse!$E$104="X",INDIRECT("'DATA - økonomi'!Z"&amp;4+15*$A98+4*$A98+2),0)+IF(Analyse!$E$105="X",INDIRECT("'DATA - økonomi'!Z"&amp;4+15*$A98+4*$A98+3),0)+IF(Analyse!$E$106="X",INDIRECT("'DATA - økonomi'!Z"&amp;4+15*$A98+4*$A98+4),0)+IF(Analyse!$E$107="X",INDIRECT("'DATA - økonomi'!Z"&amp;4+15*$A98+4*$A98+5),0)+IF(Analyse!$E$108="X",INDIRECT("'DATA - økonomi'!Z"&amp;4+15*$A98+4*$A98+6),0)+IF(Analyse!$E$109="X",INDIRECT("'DATA - økonomi'!Z"&amp;4+15*$A98+4*$A98+7),0)+IF(Analyse!$E$110="X",INDIRECT("'DATA - økonomi'!Z"&amp;4+15*$A98+4*$A98+8),0)+IF(Analyse!$E$111="X",INDIRECT("'DATA - økonomi'!Z"&amp;4+15*$A98+4*$A98+9),0)+IF(Analyse!$E$112="X",INDIRECT("'DATA - økonomi'!Z"&amp;4+15*$A98+4*$A98+10),0)+IF(Analyse!$E$115="X",INDIRECT("'DATA - økonomi'!Z"&amp;4+15*$A98+4*$A98+11),0)+IF(Analyse!$E$116="X",INDIRECT("'DATA - økonomi'!Z"&amp;4+15*$A98+4*$A98+12),0)+IF(Analyse!$E$117="X",INDIRECT("'DATA - økonomi'!Z"&amp;4+15*$A98+4*$A98+13),0)+IF(Analyse!$E$129="X",INDIRECT("'DATA - økonomi'!Z"&amp;4+15*$A98+4*$A98+14),0)</f>
        <v>0</v>
      </c>
      <c r="AA98" s="36"/>
      <c r="AB98" s="41" t="s">
        <v>106</v>
      </c>
      <c r="AC98" s="42">
        <f ca="1">IF(Analyse!$E$3="X",INDIRECT("'DATA - økonomi'!AC"&amp;4+15*$A98+4*$A98+0),0)+IF(Analyse!$E$4="X",INDIRECT("'DATA - økonomi'!AC"&amp;4+15*$A98+4*$A98+1),0)+IF(Analyse!$E$104="X",INDIRECT("'DATA - økonomi'!AC"&amp;4+15*$A98+4*$A98+2),0)+IF(Analyse!$E$105="X",INDIRECT("'DATA - økonomi'!AC"&amp;4+15*$A98+4*$A98+3),0)+IF(Analyse!$E$106="X",INDIRECT("'DATA - økonomi'!AC"&amp;4+15*$A98+4*$A98+4),0)+IF(Analyse!$E$107="X",INDIRECT("'DATA - økonomi'!AC"&amp;4+15*$A98+4*$A98+5),0)+IF(Analyse!$E$108="X",INDIRECT("'DATA - økonomi'!AC"&amp;4+15*$A98+4*$A98+6),0)+IF(Analyse!$E$109="X",INDIRECT("'DATA - økonomi'!AC"&amp;4+15*$A98+4*$A98+7),0)+IF(Analyse!$E$110="X",INDIRECT("'DATA - økonomi'!AC"&amp;4+15*$A98+4*$A98+8),0)+IF(Analyse!$E$111="X",INDIRECT("'DATA - økonomi'!AC"&amp;4+15*$A98+4*$A98+9),0)+IF(Analyse!$E$112="X",INDIRECT("'DATA - økonomi'!AC"&amp;4+15*$A98+4*$A98+10),0)+IF(Analyse!$E$115="X",INDIRECT("'DATA - økonomi'!AC"&amp;4+15*$A98+4*$A98+11),0)+IF(Analyse!$E$116="X",INDIRECT("'DATA - økonomi'!AC"&amp;4+15*$A98+4*$A98+12),0)+IF(Analyse!$E$117="X",INDIRECT("'DATA - økonomi'!AC"&amp;4+15*$A98+4*$A98+13),0)+IF(Analyse!$E$129="X",INDIRECT("'DATA - økonomi'!AC"&amp;4+15*$A98+4*$A98+14),0)</f>
        <v>0</v>
      </c>
      <c r="AD98" s="42">
        <f ca="1">IF(Analyse!$E$3="X",INDIRECT("'DATA - økonomi'!AD"&amp;4+15*$A98+4*$A98+0),0)+IF(Analyse!$E$4="X",INDIRECT("'DATA - økonomi'!AD"&amp;4+15*$A98+4*$A98+1),0)+IF(Analyse!$E$104="X",INDIRECT("'DATA - økonomi'!AD"&amp;4+15*$A98+4*$A98+2),0)+IF(Analyse!$E$105="X",INDIRECT("'DATA - økonomi'!AD"&amp;4+15*$A98+4*$A98+3),0)+IF(Analyse!$E$106="X",INDIRECT("'DATA - økonomi'!AD"&amp;4+15*$A98+4*$A98+4),0)+IF(Analyse!$E$107="X",INDIRECT("'DATA - økonomi'!AD"&amp;4+15*$A98+4*$A98+5),0)+IF(Analyse!$E$108="X",INDIRECT("'DATA - økonomi'!AD"&amp;4+15*$A98+4*$A98+6),0)+IF(Analyse!$E$109="X",INDIRECT("'DATA - økonomi'!AD"&amp;4+15*$A98+4*$A98+7),0)+IF(Analyse!$E$110="X",INDIRECT("'DATA - økonomi'!AD"&amp;4+15*$A98+4*$A98+8),0)+IF(Analyse!$E$111="X",INDIRECT("'DATA - økonomi'!AD"&amp;4+15*$A98+4*$A98+9),0)+IF(Analyse!$E$112="X",INDIRECT("'DATA - økonomi'!AD"&amp;4+15*$A98+4*$A98+10),0)+IF(Analyse!$E$115="X",INDIRECT("'DATA - økonomi'!AD"&amp;4+15*$A98+4*$A98+11),0)+IF(Analyse!$E$116="X",INDIRECT("'DATA - økonomi'!AD"&amp;4+15*$A98+4*$A98+12),0)+IF(Analyse!$E$117="X",INDIRECT("'DATA - økonomi'!AD"&amp;4+15*$A98+4*$A98+13),0)+IF(Analyse!$E$129="X",INDIRECT("'DATA - økonomi'!AD"&amp;4+15*$A98+4*$A98+14),0)</f>
        <v>0</v>
      </c>
      <c r="AE98" s="42">
        <f ca="1">IF(Analyse!$E$3="X",INDIRECT("'DATA - økonomi'!AE"&amp;4+15*$A98+4*$A98+0),0)+IF(Analyse!$E$4="X",INDIRECT("'DATA - økonomi'!AE"&amp;4+15*$A98+4*$A98+1),0)+IF(Analyse!$E$104="X",INDIRECT("'DATA - økonomi'!AE"&amp;4+15*$A98+4*$A98+2),0)+IF(Analyse!$E$105="X",INDIRECT("'DATA - økonomi'!AE"&amp;4+15*$A98+4*$A98+3),0)+IF(Analyse!$E$106="X",INDIRECT("'DATA - økonomi'!AE"&amp;4+15*$A98+4*$A98+4),0)+IF(Analyse!$E$107="X",INDIRECT("'DATA - økonomi'!AE"&amp;4+15*$A98+4*$A98+5),0)+IF(Analyse!$E$108="X",INDIRECT("'DATA - økonomi'!AE"&amp;4+15*$A98+4*$A98+6),0)+IF(Analyse!$E$109="X",INDIRECT("'DATA - økonomi'!AE"&amp;4+15*$A98+4*$A98+7),0)+IF(Analyse!$E$110="X",INDIRECT("'DATA - økonomi'!AE"&amp;4+15*$A98+4*$A98+8),0)+IF(Analyse!$E$111="X",INDIRECT("'DATA - økonomi'!AE"&amp;4+15*$A98+4*$A98+9),0)+IF(Analyse!$E$112="X",INDIRECT("'DATA - økonomi'!AE"&amp;4+15*$A98+4*$A98+10),0)+IF(Analyse!$E$115="X",INDIRECT("'DATA - økonomi'!AE"&amp;4+15*$A98+4*$A98+11),0)+IF(Analyse!$E$116="X",INDIRECT("'DATA - økonomi'!AE"&amp;4+15*$A98+4*$A98+12),0)+IF(Analyse!$E$117="X",INDIRECT("'DATA - økonomi'!AE"&amp;4+15*$A98+4*$A98+13),0)+IF(Analyse!$E$129="X",INDIRECT("'DATA - økonomi'!AE"&amp;4+15*$A98+4*$A98+14),0)</f>
        <v>0</v>
      </c>
      <c r="AF98" s="42">
        <f ca="1">IF(Analyse!$E$3="X",INDIRECT("'DATA - økonomi'!AF"&amp;4+15*$A98+4*$A98+0),0)+IF(Analyse!$E$4="X",INDIRECT("'DATA - økonomi'!AF"&amp;4+15*$A98+4*$A98+1),0)+IF(Analyse!$E$104="X",INDIRECT("'DATA - økonomi'!AF"&amp;4+15*$A98+4*$A98+2),0)+IF(Analyse!$E$105="X",INDIRECT("'DATA - økonomi'!AF"&amp;4+15*$A98+4*$A98+3),0)+IF(Analyse!$E$106="X",INDIRECT("'DATA - økonomi'!AF"&amp;4+15*$A98+4*$A98+4),0)+IF(Analyse!$E$107="X",INDIRECT("'DATA - økonomi'!AF"&amp;4+15*$A98+4*$A98+5),0)+IF(Analyse!$E$108="X",INDIRECT("'DATA - økonomi'!AF"&amp;4+15*$A98+4*$A98+6),0)+IF(Analyse!$E$109="X",INDIRECT("'DATA - økonomi'!AF"&amp;4+15*$A98+4*$A98+7),0)+IF(Analyse!$E$110="X",INDIRECT("'DATA - økonomi'!AF"&amp;4+15*$A98+4*$A98+8),0)+IF(Analyse!$E$111="X",INDIRECT("'DATA - økonomi'!AF"&amp;4+15*$A98+4*$A98+9),0)+IF(Analyse!$E$112="X",INDIRECT("'DATA - økonomi'!AF"&amp;4+15*$A98+4*$A98+10),0)+IF(Analyse!$E$115="X",INDIRECT("'DATA - økonomi'!AF"&amp;4+15*$A98+4*$A98+11),0)+IF(Analyse!$E$116="X",INDIRECT("'DATA - økonomi'!AF"&amp;4+15*$A98+4*$A98+12),0)+IF(Analyse!$E$117="X",INDIRECT("'DATA - økonomi'!AF"&amp;4+15*$A98+4*$A98+13),0)+IF(Analyse!$E$129="X",INDIRECT("'DATA - økonomi'!AF"&amp;4+15*$A98+4*$A98+14),0)</f>
        <v>0</v>
      </c>
      <c r="AG98" s="42">
        <f ca="1">IF(Analyse!$E$3="X",INDIRECT("'DATA - økonomi'!AG"&amp;4+15*$A98+4*$A98+0),0)+IF(Analyse!$E$4="X",INDIRECT("'DATA - økonomi'!AG"&amp;4+15*$A98+4*$A98+1),0)+IF(Analyse!$E$104="X",INDIRECT("'DATA - økonomi'!AG"&amp;4+15*$A98+4*$A98+2),0)+IF(Analyse!$E$105="X",INDIRECT("'DATA - økonomi'!AG"&amp;4+15*$A98+4*$A98+3),0)+IF(Analyse!$E$106="X",INDIRECT("'DATA - økonomi'!AG"&amp;4+15*$A98+4*$A98+4),0)+IF(Analyse!$E$107="X",INDIRECT("'DATA - økonomi'!AG"&amp;4+15*$A98+4*$A98+5),0)+IF(Analyse!$E$108="X",INDIRECT("'DATA - økonomi'!AG"&amp;4+15*$A98+4*$A98+6),0)+IF(Analyse!$E$109="X",INDIRECT("'DATA - økonomi'!AG"&amp;4+15*$A98+4*$A98+7),0)+IF(Analyse!$E$110="X",INDIRECT("'DATA - økonomi'!AG"&amp;4+15*$A98+4*$A98+8),0)+IF(Analyse!$E$111="X",INDIRECT("'DATA - økonomi'!AG"&amp;4+15*$A98+4*$A98+9),0)+IF(Analyse!$E$112="X",INDIRECT("'DATA - økonomi'!AG"&amp;4+15*$A98+4*$A98+10),0)+IF(Analyse!$E$115="X",INDIRECT("'DATA - økonomi'!AG"&amp;4+15*$A98+4*$A98+11),0)+IF(Analyse!$E$116="X",INDIRECT("'DATA - økonomi'!AG"&amp;4+15*$A98+4*$A98+12),0)+IF(Analyse!$E$117="X",INDIRECT("'DATA - økonomi'!AG"&amp;4+15*$A98+4*$A98+13),0)+IF(Analyse!$E$129="X",INDIRECT("'DATA - økonomi'!AG"&amp;4+15*$A98+4*$A98+14),0)</f>
        <v>0</v>
      </c>
      <c r="AH98" s="42">
        <f ca="1">IF(Analyse!$E$3="X",INDIRECT("'DATA - økonomi'!AH"&amp;4+15*$A98+4*$A98+0),0)+IF(Analyse!$E$4="X",INDIRECT("'DATA - økonomi'!AH"&amp;4+15*$A98+4*$A98+1),0)+IF(Analyse!$E$104="X",INDIRECT("'DATA - økonomi'!AH"&amp;4+15*$A98+4*$A98+2),0)+IF(Analyse!$E$105="X",INDIRECT("'DATA - økonomi'!AH"&amp;4+15*$A98+4*$A98+3),0)+IF(Analyse!$E$106="X",INDIRECT("'DATA - økonomi'!AH"&amp;4+15*$A98+4*$A98+4),0)+IF(Analyse!$E$107="X",INDIRECT("'DATA - økonomi'!AH"&amp;4+15*$A98+4*$A98+5),0)+IF(Analyse!$E$108="X",INDIRECT("'DATA - økonomi'!AH"&amp;4+15*$A98+4*$A98+6),0)+IF(Analyse!$E$109="X",INDIRECT("'DATA - økonomi'!AH"&amp;4+15*$A98+4*$A98+7),0)+IF(Analyse!$E$110="X",INDIRECT("'DATA - økonomi'!AH"&amp;4+15*$A98+4*$A98+8),0)+IF(Analyse!$E$111="X",INDIRECT("'DATA - økonomi'!AH"&amp;4+15*$A98+4*$A98+9),0)+IF(Analyse!$E$112="X",INDIRECT("'DATA - økonomi'!AH"&amp;4+15*$A98+4*$A98+10),0)+IF(Analyse!$E$115="X",INDIRECT("'DATA - økonomi'!AH"&amp;4+15*$A98+4*$A98+11),0)+IF(Analyse!$E$116="X",INDIRECT("'DATA - økonomi'!AH"&amp;4+15*$A98+4*$A98+12),0)+IF(Analyse!$E$117="X",INDIRECT("'DATA - økonomi'!AH"&amp;4+15*$A98+4*$A98+13),0)+IF(Analyse!$E$129="X",INDIRECT("'DATA - økonomi'!AH"&amp;4+15*$A98+4*$A98+14),0)</f>
        <v>0</v>
      </c>
      <c r="AI98" s="42">
        <f ca="1">IF(Analyse!$E$3="X",INDIRECT("'DATA - økonomi'!AI"&amp;4+15*$A98+4*$A98+0),0)+IF(Analyse!$E$4="X",INDIRECT("'DATA - økonomi'!AI"&amp;4+15*$A98+4*$A98+1),0)+IF(Analyse!$E$104="X",INDIRECT("'DATA - økonomi'!AI"&amp;4+15*$A98+4*$A98+2),0)+IF(Analyse!$E$105="X",INDIRECT("'DATA - økonomi'!AI"&amp;4+15*$A98+4*$A98+3),0)+IF(Analyse!$E$106="X",INDIRECT("'DATA - økonomi'!AI"&amp;4+15*$A98+4*$A98+4),0)+IF(Analyse!$E$107="X",INDIRECT("'DATA - økonomi'!AI"&amp;4+15*$A98+4*$A98+5),0)+IF(Analyse!$E$108="X",INDIRECT("'DATA - økonomi'!AI"&amp;4+15*$A98+4*$A98+6),0)+IF(Analyse!$E$109="X",INDIRECT("'DATA - økonomi'!AI"&amp;4+15*$A98+4*$A98+7),0)+IF(Analyse!$E$110="X",INDIRECT("'DATA - økonomi'!AI"&amp;4+15*$A98+4*$A98+8),0)+IF(Analyse!$E$111="X",INDIRECT("'DATA - økonomi'!AI"&amp;4+15*$A98+4*$A98+9),0)+IF(Analyse!$E$112="X",INDIRECT("'DATA - økonomi'!AI"&amp;4+15*$A98+4*$A98+10),0)+IF(Analyse!$E$115="X",INDIRECT("'DATA - økonomi'!AI"&amp;4+15*$A98+4*$A98+11),0)+IF(Analyse!$E$116="X",INDIRECT("'DATA - økonomi'!AI"&amp;4+15*$A98+4*$A98+12),0)+IF(Analyse!$E$117="X",INDIRECT("'DATA - økonomi'!AI"&amp;4+15*$A98+4*$A98+13),0)+IF(Analyse!$E$129="X",INDIRECT("'DATA - økonomi'!AI"&amp;4+15*$A98+4*$A98+14),0)</f>
        <v>0</v>
      </c>
      <c r="AJ98" s="42">
        <f ca="1">IF(Analyse!$E$3="X",INDIRECT("'DATA - økonomi'!AJ"&amp;4+15*$A98+4*$A98+0),0)+IF(Analyse!$E$4="X",INDIRECT("'DATA - økonomi'!AJ"&amp;4+15*$A98+4*$A98+1),0)+IF(Analyse!$E$104="X",INDIRECT("'DATA - økonomi'!AJ"&amp;4+15*$A98+4*$A98+2),0)+IF(Analyse!$E$105="X",INDIRECT("'DATA - økonomi'!AJ"&amp;4+15*$A98+4*$A98+3),0)+IF(Analyse!$E$106="X",INDIRECT("'DATA - økonomi'!AJ"&amp;4+15*$A98+4*$A98+4),0)+IF(Analyse!$E$107="X",INDIRECT("'DATA - økonomi'!AJ"&amp;4+15*$A98+4*$A98+5),0)+IF(Analyse!$E$108="X",INDIRECT("'DATA - økonomi'!AJ"&amp;4+15*$A98+4*$A98+6),0)+IF(Analyse!$E$109="X",INDIRECT("'DATA - økonomi'!AJ"&amp;4+15*$A98+4*$A98+7),0)+IF(Analyse!$E$110="X",INDIRECT("'DATA - økonomi'!AJ"&amp;4+15*$A98+4*$A98+8),0)+IF(Analyse!$E$111="X",INDIRECT("'DATA - økonomi'!AJ"&amp;4+15*$A98+4*$A98+9),0)+IF(Analyse!$E$112="X",INDIRECT("'DATA - økonomi'!AJ"&amp;4+15*$A98+4*$A98+10),0)+IF(Analyse!$E$115="X",INDIRECT("'DATA - økonomi'!AJ"&amp;4+15*$A98+4*$A98+11),0)+IF(Analyse!$E$116="X",INDIRECT("'DATA - økonomi'!AJ"&amp;4+15*$A98+4*$A98+12),0)+IF(Analyse!$E$117="X",INDIRECT("'DATA - økonomi'!AJ"&amp;4+15*$A98+4*$A98+13),0)+IF(Analyse!$E$129="X",INDIRECT("'DATA - økonomi'!AJ"&amp;4+15*$A98+4*$A98+14),0)</f>
        <v>0</v>
      </c>
      <c r="AK98" s="42">
        <f ca="1">IF(Analyse!$E$3="X",INDIRECT("'DATA - økonomi'!AK"&amp;4+15*$A98+4*$A98+0),0)+IF(Analyse!$E$4="X",INDIRECT("'DATA - økonomi'!AK"&amp;4+15*$A98+4*$A98+1),0)+IF(Analyse!$E$104="X",INDIRECT("'DATA - økonomi'!AK"&amp;4+15*$A98+4*$A98+2),0)+IF(Analyse!$E$105="X",INDIRECT("'DATA - økonomi'!AK"&amp;4+15*$A98+4*$A98+3),0)+IF(Analyse!$E$106="X",INDIRECT("'DATA - økonomi'!AK"&amp;4+15*$A98+4*$A98+4),0)+IF(Analyse!$E$107="X",INDIRECT("'DATA - økonomi'!AK"&amp;4+15*$A98+4*$A98+5),0)+IF(Analyse!$E$108="X",INDIRECT("'DATA - økonomi'!AK"&amp;4+15*$A98+4*$A98+6),0)+IF(Analyse!$E$109="X",INDIRECT("'DATA - økonomi'!AK"&amp;4+15*$A98+4*$A98+7),0)+IF(Analyse!$E$110="X",INDIRECT("'DATA - økonomi'!AK"&amp;4+15*$A98+4*$A98+8),0)+IF(Analyse!$E$111="X",INDIRECT("'DATA - økonomi'!AK"&amp;4+15*$A98+4*$A98+9),0)+IF(Analyse!$E$112="X",INDIRECT("'DATA - økonomi'!AK"&amp;4+15*$A98+4*$A98+10),0)+IF(Analyse!$E$115="X",INDIRECT("'DATA - økonomi'!AK"&amp;4+15*$A98+4*$A98+11),0)+IF(Analyse!$E$116="X",INDIRECT("'DATA - økonomi'!AK"&amp;4+15*$A98+4*$A98+12),0)+IF(Analyse!$E$117="X",INDIRECT("'DATA - økonomi'!AK"&amp;4+15*$A98+4*$A98+13),0)+IF(Analyse!$E$129="X",INDIRECT("'DATA - økonomi'!AK"&amp;4+15*$A98+4*$A98+14),0)</f>
        <v>0</v>
      </c>
      <c r="AL98" s="42">
        <f ca="1">IF(Analyse!$E$3="X",INDIRECT("'DATA - økonomi'!AL"&amp;4+15*$A98+4*$A98+0),0)+IF(Analyse!$E$4="X",INDIRECT("'DATA - økonomi'!AL"&amp;4+15*$A98+4*$A98+1),0)+IF(Analyse!$E$104="X",INDIRECT("'DATA - økonomi'!AL"&amp;4+15*$A98+4*$A98+2),0)+IF(Analyse!$E$105="X",INDIRECT("'DATA - økonomi'!AL"&amp;4+15*$A98+4*$A98+3),0)+IF(Analyse!$E$106="X",INDIRECT("'DATA - økonomi'!AL"&amp;4+15*$A98+4*$A98+4),0)+IF(Analyse!$E$107="X",INDIRECT("'DATA - økonomi'!AL"&amp;4+15*$A98+4*$A98+5),0)+IF(Analyse!$E$108="X",INDIRECT("'DATA - økonomi'!AL"&amp;4+15*$A98+4*$A98+6),0)+IF(Analyse!$E$109="X",INDIRECT("'DATA - økonomi'!AL"&amp;4+15*$A98+4*$A98+7),0)+IF(Analyse!$E$110="X",INDIRECT("'DATA - økonomi'!AL"&amp;4+15*$A98+4*$A98+8),0)+IF(Analyse!$E$111="X",INDIRECT("'DATA - økonomi'!AL"&amp;4+15*$A98+4*$A98+9),0)+IF(Analyse!$E$112="X",INDIRECT("'DATA - økonomi'!AL"&amp;4+15*$A98+4*$A98+10),0)+IF(Analyse!$E$115="X",INDIRECT("'DATA - økonomi'!AL"&amp;4+15*$A98+4*$A98+11),0)+IF(Analyse!$E$116="X",INDIRECT("'DATA - økonomi'!AL"&amp;4+15*$A98+4*$A98+12),0)+IF(Analyse!$E$117="X",INDIRECT("'DATA - økonomi'!AL"&amp;4+15*$A98+4*$A98+13),0)+IF(Analyse!$E$129="X",INDIRECT("'DATA - økonomi'!AL"&amp;4+15*$A98+4*$A98+14),0)</f>
        <v>0</v>
      </c>
      <c r="AM98" s="36"/>
      <c r="AN98" s="41" t="s">
        <v>106</v>
      </c>
      <c r="AO98" s="42">
        <f t="shared" ca="1" si="20"/>
        <v>27460.86</v>
      </c>
      <c r="AP98" s="42">
        <f t="shared" ca="1" si="21"/>
        <v>27177</v>
      </c>
      <c r="AQ98" s="42">
        <f t="shared" ca="1" si="22"/>
        <v>27460.86</v>
      </c>
      <c r="AR98" s="42">
        <f t="shared" ca="1" si="23"/>
        <v>27177</v>
      </c>
      <c r="AS98" s="42">
        <f t="shared" ca="1" si="24"/>
        <v>27146.187000000002</v>
      </c>
      <c r="AT98" s="42">
        <f t="shared" ca="1" si="25"/>
        <v>27162.957999999999</v>
      </c>
      <c r="AU98" s="42">
        <f t="shared" ca="1" si="26"/>
        <v>27207.867000000002</v>
      </c>
      <c r="AV98" s="42">
        <f t="shared" ca="1" si="27"/>
        <v>27145.242999999999</v>
      </c>
      <c r="AW98" s="42">
        <f t="shared" ca="1" si="28"/>
        <v>26848.175999999999</v>
      </c>
      <c r="AX98" s="42">
        <f t="shared" ca="1" si="29"/>
        <v>26564.977999999999</v>
      </c>
      <c r="AY98" s="36"/>
    </row>
    <row r="99" spans="1:51" x14ac:dyDescent="0.25">
      <c r="A99" s="38">
        <v>95</v>
      </c>
      <c r="B99" s="41" t="s">
        <v>107</v>
      </c>
      <c r="C99" s="42">
        <f ca="1">IF(Analyse!$E$3="X",INDIRECT("'DATA - økonomi'!C"&amp;4+15*$A99+4*$A99+0),0)+IF(Analyse!$E$4="X",INDIRECT("'DATA - økonomi'!C"&amp;4+15*$A99+4*$A99+1),0)+IF(Analyse!$E$104="X",INDIRECT("'DATA - økonomi'!C"&amp;4+15*$A99+4*$A99+2),0)+IF(Analyse!$E$105="X",INDIRECT("'DATA - økonomi'!C"&amp;4+15*$A99+4*$A99+3),0)+IF(Analyse!$E$106="X",INDIRECT("'DATA - økonomi'!C"&amp;4+15*$A99+4*$A99+4),0)+IF(Analyse!$E$107="X",INDIRECT("'DATA - økonomi'!C"&amp;4+15*$A99+4*$A99+5),0)+IF(Analyse!$E$108="X",INDIRECT("'DATA - økonomi'!C"&amp;4+15*$A99+4*$A99+6),0)+IF(Analyse!$E$109="X",INDIRECT("'DATA - økonomi'!C"&amp;4+15*$A99+4*$A99+7),0)+IF(Analyse!$E$110="X",INDIRECT("'DATA - økonomi'!C"&amp;4+15*$A99+4*$A99+8),0)+IF(Analyse!$E$111="X",INDIRECT("'DATA - økonomi'!C"&amp;4+15*$A99+4*$A99+9),0)+IF(Analyse!$E$112="X",INDIRECT("'DATA - økonomi'!C"&amp;4+15*$A99+4*$A99+10),0)+IF(Analyse!$E$115="X",INDIRECT("'DATA - økonomi'!C"&amp;4+15*$A99+4*$A99+11),0)+IF(Analyse!$E$116="X",INDIRECT("'DATA - økonomi'!C"&amp;4+15*$A99+4*$A99+12),0)+IF(Analyse!$E$117="X",INDIRECT("'DATA - økonomi'!C"&amp;4+15*$A99+4*$A99+13),0)+IF(Analyse!$E$129="X",INDIRECT("'DATA - økonomi'!C"&amp;4+15*$A99+4*$A99+14),0)</f>
        <v>0</v>
      </c>
      <c r="D99" s="42">
        <f ca="1">IF(Analyse!$E$3="X",INDIRECT("'DATA - økonomi'!D"&amp;4+15*$A99+4*$A99+0),0)+IF(Analyse!$E$4="X",INDIRECT("'DATA - økonomi'!D"&amp;4+15*$A99+4*$A99+1),0)+IF(Analyse!$E$104="X",INDIRECT("'DATA - økonomi'!D"&amp;4+15*$A99+4*$A99+2),0)+IF(Analyse!$E$105="X",INDIRECT("'DATA - økonomi'!D"&amp;4+15*$A99+4*$A99+3),0)+IF(Analyse!$E$106="X",INDIRECT("'DATA - økonomi'!D"&amp;4+15*$A99+4*$A99+4),0)+IF(Analyse!$E$107="X",INDIRECT("'DATA - økonomi'!D"&amp;4+15*$A99+4*$A99+5),0)+IF(Analyse!$E$108="X",INDIRECT("'DATA - økonomi'!D"&amp;4+15*$A99+4*$A99+6),0)+IF(Analyse!$E$109="X",INDIRECT("'DATA - økonomi'!D"&amp;4+15*$A99+4*$A99+7),0)+IF(Analyse!$E$110="X",INDIRECT("'DATA - økonomi'!D"&amp;4+15*$A99+4*$A99+8),0)+IF(Analyse!$E$111="X",INDIRECT("'DATA - økonomi'!D"&amp;4+15*$A99+4*$A99+9),0)+IF(Analyse!$E$112="X",INDIRECT("'DATA - økonomi'!D"&amp;4+15*$A99+4*$A99+10),0)+IF(Analyse!$E$115="X",INDIRECT("'DATA - økonomi'!D"&amp;4+15*$A99+4*$A99+11),0)+IF(Analyse!$E$116="X",INDIRECT("'DATA - økonomi'!D"&amp;4+15*$A99+4*$A99+12),0)+IF(Analyse!$E$117="X",INDIRECT("'DATA - økonomi'!D"&amp;4+15*$A99+4*$A99+13),0)+IF(Analyse!$E$129="X",INDIRECT("'DATA - økonomi'!D"&amp;4+15*$A99+4*$A99+14),0)</f>
        <v>0</v>
      </c>
      <c r="E99" s="42">
        <f ca="1">IF(Analyse!$E$3="X",INDIRECT("'DATA - økonomi'!E"&amp;4+15*$A99+4*$A99+0),0)+IF(Analyse!$E$4="X",INDIRECT("'DATA - økonomi'!E"&amp;4+15*$A99+4*$A99+1),0)+IF(Analyse!$E$104="X",INDIRECT("'DATA - økonomi'!E"&amp;4+15*$A99+4*$A99+2),0)+IF(Analyse!$E$105="X",INDIRECT("'DATA - økonomi'!E"&amp;4+15*$A99+4*$A99+3),0)+IF(Analyse!$E$106="X",INDIRECT("'DATA - økonomi'!E"&amp;4+15*$A99+4*$A99+4),0)+IF(Analyse!$E$107="X",INDIRECT("'DATA - økonomi'!E"&amp;4+15*$A99+4*$A99+5),0)+IF(Analyse!$E$108="X",INDIRECT("'DATA - økonomi'!E"&amp;4+15*$A99+4*$A99+6),0)+IF(Analyse!$E$109="X",INDIRECT("'DATA - økonomi'!E"&amp;4+15*$A99+4*$A99+7),0)+IF(Analyse!$E$110="X",INDIRECT("'DATA - økonomi'!E"&amp;4+15*$A99+4*$A99+8),0)+IF(Analyse!$E$111="X",INDIRECT("'DATA - økonomi'!E"&amp;4+15*$A99+4*$A99+9),0)+IF(Analyse!$E$112="X",INDIRECT("'DATA - økonomi'!E"&amp;4+15*$A99+4*$A99+10),0)+IF(Analyse!$E$115="X",INDIRECT("'DATA - økonomi'!E"&amp;4+15*$A99+4*$A99+11),0)+IF(Analyse!$E$116="X",INDIRECT("'DATA - økonomi'!E"&amp;4+15*$A99+4*$A99+12),0)+IF(Analyse!$E$117="X",INDIRECT("'DATA - økonomi'!E"&amp;4+15*$A99+4*$A99+13),0)+IF(Analyse!$E$129="X",INDIRECT("'DATA - økonomi'!E"&amp;4+15*$A99+4*$A99+14),0)</f>
        <v>0</v>
      </c>
      <c r="F99" s="42">
        <f ca="1">IF(Analyse!$E$3="X",INDIRECT("'DATA - økonomi'!F"&amp;4+15*$A99+4*$A99+0),0)+IF(Analyse!$E$4="X",INDIRECT("'DATA - økonomi'!F"&amp;4+15*$A99+4*$A99+1),0)+IF(Analyse!$E$104="X",INDIRECT("'DATA - økonomi'!F"&amp;4+15*$A99+4*$A99+2),0)+IF(Analyse!$E$105="X",INDIRECT("'DATA - økonomi'!F"&amp;4+15*$A99+4*$A99+3),0)+IF(Analyse!$E$106="X",INDIRECT("'DATA - økonomi'!F"&amp;4+15*$A99+4*$A99+4),0)+IF(Analyse!$E$107="X",INDIRECT("'DATA - økonomi'!F"&amp;4+15*$A99+4*$A99+5),0)+IF(Analyse!$E$108="X",INDIRECT("'DATA - økonomi'!F"&amp;4+15*$A99+4*$A99+6),0)+IF(Analyse!$E$109="X",INDIRECT("'DATA - økonomi'!F"&amp;4+15*$A99+4*$A99+7),0)+IF(Analyse!$E$110="X",INDIRECT("'DATA - økonomi'!F"&amp;4+15*$A99+4*$A99+8),0)+IF(Analyse!$E$111="X",INDIRECT("'DATA - økonomi'!F"&amp;4+15*$A99+4*$A99+9),0)+IF(Analyse!$E$112="X",INDIRECT("'DATA - økonomi'!F"&amp;4+15*$A99+4*$A99+10),0)+IF(Analyse!$E$115="X",INDIRECT("'DATA - økonomi'!F"&amp;4+15*$A99+4*$A99+11),0)+IF(Analyse!$E$116="X",INDIRECT("'DATA - økonomi'!F"&amp;4+15*$A99+4*$A99+12),0)+IF(Analyse!$E$117="X",INDIRECT("'DATA - økonomi'!F"&amp;4+15*$A99+4*$A99+13),0)+IF(Analyse!$E$129="X",INDIRECT("'DATA - økonomi'!F"&amp;4+15*$A99+4*$A99+14),0)</f>
        <v>0</v>
      </c>
      <c r="G99" s="42">
        <f ca="1">IF(Analyse!$E$3="X",INDIRECT("'DATA - økonomi'!G"&amp;4+15*$A99+4*$A99+0),0)+IF(Analyse!$E$4="X",INDIRECT("'DATA - økonomi'!G"&amp;4+15*$A99+4*$A99+1),0)+IF(Analyse!$E$104="X",INDIRECT("'DATA - økonomi'!G"&amp;4+15*$A99+4*$A99+2),0)+IF(Analyse!$E$105="X",INDIRECT("'DATA - økonomi'!G"&amp;4+15*$A99+4*$A99+3),0)+IF(Analyse!$E$106="X",INDIRECT("'DATA - økonomi'!G"&amp;4+15*$A99+4*$A99+4),0)+IF(Analyse!$E$107="X",INDIRECT("'DATA - økonomi'!G"&amp;4+15*$A99+4*$A99+5),0)+IF(Analyse!$E$108="X",INDIRECT("'DATA - økonomi'!G"&amp;4+15*$A99+4*$A99+6),0)+IF(Analyse!$E$109="X",INDIRECT("'DATA - økonomi'!G"&amp;4+15*$A99+4*$A99+7),0)+IF(Analyse!$E$110="X",INDIRECT("'DATA - økonomi'!G"&amp;4+15*$A99+4*$A99+8),0)+IF(Analyse!$E$111="X",INDIRECT("'DATA - økonomi'!G"&amp;4+15*$A99+4*$A99+9),0)+IF(Analyse!$E$112="X",INDIRECT("'DATA - økonomi'!G"&amp;4+15*$A99+4*$A99+10),0)+IF(Analyse!$E$115="X",INDIRECT("'DATA - økonomi'!G"&amp;4+15*$A99+4*$A99+11),0)+IF(Analyse!$E$116="X",INDIRECT("'DATA - økonomi'!G"&amp;4+15*$A99+4*$A99+12),0)+IF(Analyse!$E$117="X",INDIRECT("'DATA - økonomi'!G"&amp;4+15*$A99+4*$A99+13),0)+IF(Analyse!$E$129="X",INDIRECT("'DATA - økonomi'!G"&amp;4+15*$A99+4*$A99+14),0)</f>
        <v>0</v>
      </c>
      <c r="H99" s="42">
        <f ca="1">IF(Analyse!$E$3="X",INDIRECT("'DATA - økonomi'!H"&amp;4+15*$A99+4*$A99+0),0)+IF(Analyse!$E$4="X",INDIRECT("'DATA - økonomi'!H"&amp;4+15*$A99+4*$A99+1),0)+IF(Analyse!$E$104="X",INDIRECT("'DATA - økonomi'!H"&amp;4+15*$A99+4*$A99+2),0)+IF(Analyse!$E$105="X",INDIRECT("'DATA - økonomi'!H"&amp;4+15*$A99+4*$A99+3),0)+IF(Analyse!$E$106="X",INDIRECT("'DATA - økonomi'!H"&amp;4+15*$A99+4*$A99+4),0)+IF(Analyse!$E$107="X",INDIRECT("'DATA - økonomi'!H"&amp;4+15*$A99+4*$A99+5),0)+IF(Analyse!$E$108="X",INDIRECT("'DATA - økonomi'!H"&amp;4+15*$A99+4*$A99+6),0)+IF(Analyse!$E$109="X",INDIRECT("'DATA - økonomi'!H"&amp;4+15*$A99+4*$A99+7),0)+IF(Analyse!$E$110="X",INDIRECT("'DATA - økonomi'!H"&amp;4+15*$A99+4*$A99+8),0)+IF(Analyse!$E$111="X",INDIRECT("'DATA - økonomi'!H"&amp;4+15*$A99+4*$A99+9),0)+IF(Analyse!$E$112="X",INDIRECT("'DATA - økonomi'!H"&amp;4+15*$A99+4*$A99+10),0)+IF(Analyse!$E$115="X",INDIRECT("'DATA - økonomi'!H"&amp;4+15*$A99+4*$A99+11),0)+IF(Analyse!$E$116="X",INDIRECT("'DATA - økonomi'!H"&amp;4+15*$A99+4*$A99+12),0)+IF(Analyse!$E$117="X",INDIRECT("'DATA - økonomi'!H"&amp;4+15*$A99+4*$A99+13),0)+IF(Analyse!$E$129="X",INDIRECT("'DATA - økonomi'!H"&amp;4+15*$A99+4*$A99+14),0)</f>
        <v>0</v>
      </c>
      <c r="I99" s="42">
        <f ca="1">IF(Analyse!$E$3="X",INDIRECT("'DATA - økonomi'!I"&amp;4+15*$A99+4*$A99+0),0)+IF(Analyse!$E$4="X",INDIRECT("'DATA - økonomi'!I"&amp;4+15*$A99+4*$A99+1),0)+IF(Analyse!$E$104="X",INDIRECT("'DATA - økonomi'!I"&amp;4+15*$A99+4*$A99+2),0)+IF(Analyse!$E$105="X",INDIRECT("'DATA - økonomi'!I"&amp;4+15*$A99+4*$A99+3),0)+IF(Analyse!$E$106="X",INDIRECT("'DATA - økonomi'!I"&amp;4+15*$A99+4*$A99+4),0)+IF(Analyse!$E$107="X",INDIRECT("'DATA - økonomi'!I"&amp;4+15*$A99+4*$A99+5),0)+IF(Analyse!$E$108="X",INDIRECT("'DATA - økonomi'!I"&amp;4+15*$A99+4*$A99+6),0)+IF(Analyse!$E$109="X",INDIRECT("'DATA - økonomi'!I"&amp;4+15*$A99+4*$A99+7),0)+IF(Analyse!$E$110="X",INDIRECT("'DATA - økonomi'!I"&amp;4+15*$A99+4*$A99+8),0)+IF(Analyse!$E$111="X",INDIRECT("'DATA - økonomi'!I"&amp;4+15*$A99+4*$A99+9),0)+IF(Analyse!$E$112="X",INDIRECT("'DATA - økonomi'!I"&amp;4+15*$A99+4*$A99+10),0)+IF(Analyse!$E$115="X",INDIRECT("'DATA - økonomi'!I"&amp;4+15*$A99+4*$A99+11),0)+IF(Analyse!$E$116="X",INDIRECT("'DATA - økonomi'!I"&amp;4+15*$A99+4*$A99+12),0)+IF(Analyse!$E$117="X",INDIRECT("'DATA - økonomi'!I"&amp;4+15*$A99+4*$A99+13),0)+IF(Analyse!$E$129="X",INDIRECT("'DATA - økonomi'!I"&amp;4+15*$A99+4*$A99+14),0)</f>
        <v>0</v>
      </c>
      <c r="J99" s="42">
        <f ca="1">IF(Analyse!$E$3="X",INDIRECT("'DATA - økonomi'!J"&amp;4+15*$A99+4*$A99+0),0)+IF(Analyse!$E$4="X",INDIRECT("'DATA - økonomi'!J"&amp;4+15*$A99+4*$A99+1),0)+IF(Analyse!$E$104="X",INDIRECT("'DATA - økonomi'!J"&amp;4+15*$A99+4*$A99+2),0)+IF(Analyse!$E$105="X",INDIRECT("'DATA - økonomi'!J"&amp;4+15*$A99+4*$A99+3),0)+IF(Analyse!$E$106="X",INDIRECT("'DATA - økonomi'!J"&amp;4+15*$A99+4*$A99+4),0)+IF(Analyse!$E$107="X",INDIRECT("'DATA - økonomi'!J"&amp;4+15*$A99+4*$A99+5),0)+IF(Analyse!$E$108="X",INDIRECT("'DATA - økonomi'!J"&amp;4+15*$A99+4*$A99+6),0)+IF(Analyse!$E$109="X",INDIRECT("'DATA - økonomi'!J"&amp;4+15*$A99+4*$A99+7),0)+IF(Analyse!$E$110="X",INDIRECT("'DATA - økonomi'!J"&amp;4+15*$A99+4*$A99+8),0)+IF(Analyse!$E$111="X",INDIRECT("'DATA - økonomi'!J"&amp;4+15*$A99+4*$A99+9),0)+IF(Analyse!$E$112="X",INDIRECT("'DATA - økonomi'!J"&amp;4+15*$A99+4*$A99+10),0)+IF(Analyse!$E$115="X",INDIRECT("'DATA - økonomi'!J"&amp;4+15*$A99+4*$A99+11),0)+IF(Analyse!$E$116="X",INDIRECT("'DATA - økonomi'!J"&amp;4+15*$A99+4*$A99+12),0)+IF(Analyse!$E$117="X",INDIRECT("'DATA - økonomi'!J"&amp;4+15*$A99+4*$A99+13),0)+IF(Analyse!$E$129="X",INDIRECT("'DATA - økonomi'!J"&amp;4+15*$A99+4*$A99+14),0)</f>
        <v>0</v>
      </c>
      <c r="K99" s="42">
        <f ca="1">IF(Analyse!$E$3="X",INDIRECT("'DATA - økonomi'!K"&amp;4+15*$A99+4*$A99+0),0)+IF(Analyse!$E$4="X",INDIRECT("'DATA - økonomi'!K"&amp;4+15*$A99+4*$A99+1),0)+IF(Analyse!$E$104="X",INDIRECT("'DATA - økonomi'!K"&amp;4+15*$A99+4*$A99+2),0)+IF(Analyse!$E$105="X",INDIRECT("'DATA - økonomi'!K"&amp;4+15*$A99+4*$A99+3),0)+IF(Analyse!$E$106="X",INDIRECT("'DATA - økonomi'!K"&amp;4+15*$A99+4*$A99+4),0)+IF(Analyse!$E$107="X",INDIRECT("'DATA - økonomi'!K"&amp;4+15*$A99+4*$A99+5),0)+IF(Analyse!$E$108="X",INDIRECT("'DATA - økonomi'!K"&amp;4+15*$A99+4*$A99+6),0)+IF(Analyse!$E$109="X",INDIRECT("'DATA - økonomi'!K"&amp;4+15*$A99+4*$A99+7),0)+IF(Analyse!$E$110="X",INDIRECT("'DATA - økonomi'!K"&amp;4+15*$A99+4*$A99+8),0)+IF(Analyse!$E$111="X",INDIRECT("'DATA - økonomi'!K"&amp;4+15*$A99+4*$A99+9),0)+IF(Analyse!$E$112="X",INDIRECT("'DATA - økonomi'!K"&amp;4+15*$A99+4*$A99+10),0)+IF(Analyse!$E$115="X",INDIRECT("'DATA - økonomi'!K"&amp;4+15*$A99+4*$A99+11),0)+IF(Analyse!$E$116="X",INDIRECT("'DATA - økonomi'!K"&amp;4+15*$A99+4*$A99+12),0)+IF(Analyse!$E$117="X",INDIRECT("'DATA - økonomi'!K"&amp;4+15*$A99+4*$A99+13),0)+IF(Analyse!$E$129="X",INDIRECT("'DATA - økonomi'!K"&amp;4+15*$A99+4*$A99+14),0)</f>
        <v>0</v>
      </c>
      <c r="L99" s="42">
        <f ca="1">IF(Analyse!$E$3="X",INDIRECT("'DATA - økonomi'!L"&amp;4+15*$A99+4*$A99+0),0)+IF(Analyse!$E$4="X",INDIRECT("'DATA - økonomi'!L"&amp;4+15*$A99+4*$A99+1),0)+IF(Analyse!$E$104="X",INDIRECT("'DATA - økonomi'!L"&amp;4+15*$A99+4*$A99+2),0)+IF(Analyse!$E$105="X",INDIRECT("'DATA - økonomi'!L"&amp;4+15*$A99+4*$A99+3),0)+IF(Analyse!$E$106="X",INDIRECT("'DATA - økonomi'!L"&amp;4+15*$A99+4*$A99+4),0)+IF(Analyse!$E$107="X",INDIRECT("'DATA - økonomi'!L"&amp;4+15*$A99+4*$A99+5),0)+IF(Analyse!$E$108="X",INDIRECT("'DATA - økonomi'!L"&amp;4+15*$A99+4*$A99+6),0)+IF(Analyse!$E$109="X",INDIRECT("'DATA - økonomi'!L"&amp;4+15*$A99+4*$A99+7),0)+IF(Analyse!$E$110="X",INDIRECT("'DATA - økonomi'!L"&amp;4+15*$A99+4*$A99+8),0)+IF(Analyse!$E$111="X",INDIRECT("'DATA - økonomi'!L"&amp;4+15*$A99+4*$A99+9),0)+IF(Analyse!$E$112="X",INDIRECT("'DATA - økonomi'!L"&amp;4+15*$A99+4*$A99+10),0)+IF(Analyse!$E$115="X",INDIRECT("'DATA - økonomi'!L"&amp;4+15*$A99+4*$A99+11),0)+IF(Analyse!$E$116="X",INDIRECT("'DATA - økonomi'!L"&amp;4+15*$A99+4*$A99+12),0)+IF(Analyse!$E$117="X",INDIRECT("'DATA - økonomi'!L"&amp;4+15*$A99+4*$A99+13),0)+IF(Analyse!$E$129="X",INDIRECT("'DATA - økonomi'!L"&amp;4+15*$A99+4*$A99+14),0)</f>
        <v>0</v>
      </c>
      <c r="M99" s="42">
        <f ca="1">IF(Analyse!$E$3="X",INDIRECT("'DATA - økonomi'!M"&amp;4+15*$A99+4*$A99+0),0)+IF(Analyse!$E$4="X",INDIRECT("'DATA - økonomi'!M"&amp;4+15*$A99+4*$A99+1),0)+IF(Analyse!$E$104="X",INDIRECT("'DATA - økonomi'!M"&amp;4+15*$A99+4*$A99+2),0)+IF(Analyse!$E$105="X",INDIRECT("'DATA - økonomi'!M"&amp;4+15*$A99+4*$A99+3),0)+IF(Analyse!$E$106="X",INDIRECT("'DATA - økonomi'!M"&amp;4+15*$A99+4*$A99+4),0)+IF(Analyse!$E$107="X",INDIRECT("'DATA - økonomi'!M"&amp;4+15*$A99+4*$A99+5),0)+IF(Analyse!$E$108="X",INDIRECT("'DATA - økonomi'!M"&amp;4+15*$A99+4*$A99+6),0)+IF(Analyse!$E$109="X",INDIRECT("'DATA - økonomi'!M"&amp;4+15*$A99+4*$A99+7),0)+IF(Analyse!$E$110="X",INDIRECT("'DATA - økonomi'!M"&amp;4+15*$A99+4*$A99+8),0)+IF(Analyse!$E$111="X",INDIRECT("'DATA - økonomi'!M"&amp;4+15*$A99+4*$A99+9),0)+IF(Analyse!$E$112="X",INDIRECT("'DATA - økonomi'!M"&amp;4+15*$A99+4*$A99+10),0)+IF(Analyse!$E$115="X",INDIRECT("'DATA - økonomi'!M"&amp;4+15*$A99+4*$A99+11),0)+IF(Analyse!$E$116="X",INDIRECT("'DATA - økonomi'!M"&amp;4+15*$A99+4*$A99+12),0)+IF(Analyse!$E$117="X",INDIRECT("'DATA - økonomi'!M"&amp;4+15*$A99+4*$A99+13),0)+IF(Analyse!$E$129="X",INDIRECT("'DATA - økonomi'!M"&amp;4+15*$A99+4*$A99+14),0)</f>
        <v>0</v>
      </c>
      <c r="N99" s="38"/>
      <c r="O99" s="41" t="s">
        <v>107</v>
      </c>
      <c r="P99" s="42">
        <f ca="1">IF(Analyse!$E$3="X",INDIRECT("'DATA - økonomi'!P"&amp;4+15*$A99+4*$A99+0),0)+IF(Analyse!$E$4="X",INDIRECT("'DATA - økonomi'!P"&amp;4+15*$A99+4*$A99+1),0)+IF(Analyse!$E$104="X",INDIRECT("'DATA - økonomi'!P"&amp;4+15*$A99+4*$A99+2),0)+IF(Analyse!$E$105="X",INDIRECT("'DATA - økonomi'!P"&amp;4+15*$A99+4*$A99+3),0)+IF(Analyse!$E$106="X",INDIRECT("'DATA - økonomi'!P"&amp;4+15*$A99+4*$A99+4),0)+IF(Analyse!$E$107="X",INDIRECT("'DATA - økonomi'!P"&amp;4+15*$A99+4*$A99+5),0)+IF(Analyse!$E$108="X",INDIRECT("'DATA - økonomi'!P"&amp;4+15*$A99+4*$A99+6),0)+IF(Analyse!$E$109="X",INDIRECT("'DATA - økonomi'!P"&amp;4+15*$A99+4*$A99+7),0)+IF(Analyse!$E$110="X",INDIRECT("'DATA - økonomi'!P"&amp;4+15*$A99+4*$A99+8),0)+IF(Analyse!$E$111="X",INDIRECT("'DATA - økonomi'!P"&amp;4+15*$A99+4*$A99+9),0)+IF(Analyse!$E$112="X",INDIRECT("'DATA - økonomi'!P"&amp;4+15*$A99+4*$A99+10),0)+IF(Analyse!$E$115="X",INDIRECT("'DATA - økonomi'!P"&amp;4+15*$A99+4*$A99+11),0)+IF(Analyse!$E$116="X",INDIRECT("'DATA - økonomi'!P"&amp;4+15*$A99+4*$A99+12),0)+IF(Analyse!$E$117="X",INDIRECT("'DATA - økonomi'!P"&amp;4+15*$A99+4*$A99+13),0)+IF(Analyse!$E$129="X",INDIRECT("'DATA - økonomi'!P"&amp;4+15*$A99+4*$A99+14),0)</f>
        <v>0</v>
      </c>
      <c r="Q99" s="42">
        <f ca="1">IF(Analyse!$E$3="X",INDIRECT("'DATA - økonomi'!Q"&amp;4+15*$A99+4*$A99+0),0)+IF(Analyse!$E$4="X",INDIRECT("'DATA - økonomi'!Q"&amp;4+15*$A99+4*$A99+1),0)+IF(Analyse!$E$104="X",INDIRECT("'DATA - økonomi'!Q"&amp;4+15*$A99+4*$A99+2),0)+IF(Analyse!$E$105="X",INDIRECT("'DATA - økonomi'!Q"&amp;4+15*$A99+4*$A99+3),0)+IF(Analyse!$E$106="X",INDIRECT("'DATA - økonomi'!Q"&amp;4+15*$A99+4*$A99+4),0)+IF(Analyse!$E$107="X",INDIRECT("'DATA - økonomi'!Q"&amp;4+15*$A99+4*$A99+5),0)+IF(Analyse!$E$108="X",INDIRECT("'DATA - økonomi'!Q"&amp;4+15*$A99+4*$A99+6),0)+IF(Analyse!$E$109="X",INDIRECT("'DATA - økonomi'!Q"&amp;4+15*$A99+4*$A99+7),0)+IF(Analyse!$E$110="X",INDIRECT("'DATA - økonomi'!Q"&amp;4+15*$A99+4*$A99+8),0)+IF(Analyse!$E$111="X",INDIRECT("'DATA - økonomi'!Q"&amp;4+15*$A99+4*$A99+9),0)+IF(Analyse!$E$112="X",INDIRECT("'DATA - økonomi'!Q"&amp;4+15*$A99+4*$A99+10),0)+IF(Analyse!$E$115="X",INDIRECT("'DATA - økonomi'!Q"&amp;4+15*$A99+4*$A99+11),0)+IF(Analyse!$E$116="X",INDIRECT("'DATA - økonomi'!Q"&amp;4+15*$A99+4*$A99+12),0)+IF(Analyse!$E$117="X",INDIRECT("'DATA - økonomi'!Q"&amp;4+15*$A99+4*$A99+13),0)+IF(Analyse!$E$129="X",INDIRECT("'DATA - økonomi'!Q"&amp;4+15*$A99+4*$A99+14),0)</f>
        <v>0</v>
      </c>
      <c r="R99" s="42">
        <f ca="1">IF(Analyse!$E$3="X",INDIRECT("'DATA - økonomi'!R"&amp;4+15*$A99+4*$A99+0),0)+IF(Analyse!$E$4="X",INDIRECT("'DATA - økonomi'!R"&amp;4+15*$A99+4*$A99+1),0)+IF(Analyse!$E$104="X",INDIRECT("'DATA - økonomi'!R"&amp;4+15*$A99+4*$A99+2),0)+IF(Analyse!$E$105="X",INDIRECT("'DATA - økonomi'!R"&amp;4+15*$A99+4*$A99+3),0)+IF(Analyse!$E$106="X",INDIRECT("'DATA - økonomi'!R"&amp;4+15*$A99+4*$A99+4),0)+IF(Analyse!$E$107="X",INDIRECT("'DATA - økonomi'!R"&amp;4+15*$A99+4*$A99+5),0)+IF(Analyse!$E$108="X",INDIRECT("'DATA - økonomi'!R"&amp;4+15*$A99+4*$A99+6),0)+IF(Analyse!$E$109="X",INDIRECT("'DATA - økonomi'!R"&amp;4+15*$A99+4*$A99+7),0)+IF(Analyse!$E$110="X",INDIRECT("'DATA - økonomi'!R"&amp;4+15*$A99+4*$A99+8),0)+IF(Analyse!$E$111="X",INDIRECT("'DATA - økonomi'!R"&amp;4+15*$A99+4*$A99+9),0)+IF(Analyse!$E$112="X",INDIRECT("'DATA - økonomi'!R"&amp;4+15*$A99+4*$A99+10),0)+IF(Analyse!$E$115="X",INDIRECT("'DATA - økonomi'!R"&amp;4+15*$A99+4*$A99+11),0)+IF(Analyse!$E$116="X",INDIRECT("'DATA - økonomi'!R"&amp;4+15*$A99+4*$A99+12),0)+IF(Analyse!$E$117="X",INDIRECT("'DATA - økonomi'!R"&amp;4+15*$A99+4*$A99+13),0)+IF(Analyse!$E$129="X",INDIRECT("'DATA - økonomi'!R"&amp;4+15*$A99+4*$A99+14),0)</f>
        <v>0</v>
      </c>
      <c r="S99" s="42">
        <f ca="1">IF(Analyse!$E$3="X",INDIRECT("'DATA - økonomi'!S"&amp;4+15*$A99+4*$A99+0),0)+IF(Analyse!$E$4="X",INDIRECT("'DATA - økonomi'!S"&amp;4+15*$A99+4*$A99+1),0)+IF(Analyse!$E$104="X",INDIRECT("'DATA - økonomi'!S"&amp;4+15*$A99+4*$A99+2),0)+IF(Analyse!$E$105="X",INDIRECT("'DATA - økonomi'!S"&amp;4+15*$A99+4*$A99+3),0)+IF(Analyse!$E$106="X",INDIRECT("'DATA - økonomi'!S"&amp;4+15*$A99+4*$A99+4),0)+IF(Analyse!$E$107="X",INDIRECT("'DATA - økonomi'!S"&amp;4+15*$A99+4*$A99+5),0)+IF(Analyse!$E$108="X",INDIRECT("'DATA - økonomi'!S"&amp;4+15*$A99+4*$A99+6),0)+IF(Analyse!$E$109="X",INDIRECT("'DATA - økonomi'!S"&amp;4+15*$A99+4*$A99+7),0)+IF(Analyse!$E$110="X",INDIRECT("'DATA - økonomi'!S"&amp;4+15*$A99+4*$A99+8),0)+IF(Analyse!$E$111="X",INDIRECT("'DATA - økonomi'!S"&amp;4+15*$A99+4*$A99+9),0)+IF(Analyse!$E$112="X",INDIRECT("'DATA - økonomi'!S"&amp;4+15*$A99+4*$A99+10),0)+IF(Analyse!$E$115="X",INDIRECT("'DATA - økonomi'!S"&amp;4+15*$A99+4*$A99+11),0)+IF(Analyse!$E$116="X",INDIRECT("'DATA - økonomi'!S"&amp;4+15*$A99+4*$A99+12),0)+IF(Analyse!$E$117="X",INDIRECT("'DATA - økonomi'!S"&amp;4+15*$A99+4*$A99+13),0)+IF(Analyse!$E$129="X",INDIRECT("'DATA - økonomi'!S"&amp;4+15*$A99+4*$A99+14),0)</f>
        <v>0</v>
      </c>
      <c r="T99" s="42">
        <f ca="1">IF(Analyse!$E$3="X",INDIRECT("'DATA - økonomi'!T"&amp;4+15*$A99+4*$A99+0),0)+IF(Analyse!$E$4="X",INDIRECT("'DATA - økonomi'!T"&amp;4+15*$A99+4*$A99+1),0)+IF(Analyse!$E$104="X",INDIRECT("'DATA - økonomi'!T"&amp;4+15*$A99+4*$A99+2),0)+IF(Analyse!$E$105="X",INDIRECT("'DATA - økonomi'!T"&amp;4+15*$A99+4*$A99+3),0)+IF(Analyse!$E$106="X",INDIRECT("'DATA - økonomi'!T"&amp;4+15*$A99+4*$A99+4),0)+IF(Analyse!$E$107="X",INDIRECT("'DATA - økonomi'!T"&amp;4+15*$A99+4*$A99+5),0)+IF(Analyse!$E$108="X",INDIRECT("'DATA - økonomi'!T"&amp;4+15*$A99+4*$A99+6),0)+IF(Analyse!$E$109="X",INDIRECT("'DATA - økonomi'!T"&amp;4+15*$A99+4*$A99+7),0)+IF(Analyse!$E$110="X",INDIRECT("'DATA - økonomi'!T"&amp;4+15*$A99+4*$A99+8),0)+IF(Analyse!$E$111="X",INDIRECT("'DATA - økonomi'!T"&amp;4+15*$A99+4*$A99+9),0)+IF(Analyse!$E$112="X",INDIRECT("'DATA - økonomi'!T"&amp;4+15*$A99+4*$A99+10),0)+IF(Analyse!$E$115="X",INDIRECT("'DATA - økonomi'!T"&amp;4+15*$A99+4*$A99+11),0)+IF(Analyse!$E$116="X",INDIRECT("'DATA - økonomi'!T"&amp;4+15*$A99+4*$A99+12),0)+IF(Analyse!$E$117="X",INDIRECT("'DATA - økonomi'!T"&amp;4+15*$A99+4*$A99+13),0)+IF(Analyse!$E$129="X",INDIRECT("'DATA - økonomi'!T"&amp;4+15*$A99+4*$A99+14),0)</f>
        <v>0</v>
      </c>
      <c r="U99" s="42">
        <f ca="1">IF(Analyse!$E$3="X",INDIRECT("'DATA - økonomi'!U"&amp;4+15*$A99+4*$A99+0),0)+IF(Analyse!$E$4="X",INDIRECT("'DATA - økonomi'!U"&amp;4+15*$A99+4*$A99+1),0)+IF(Analyse!$E$104="X",INDIRECT("'DATA - økonomi'!U"&amp;4+15*$A99+4*$A99+2),0)+IF(Analyse!$E$105="X",INDIRECT("'DATA - økonomi'!U"&amp;4+15*$A99+4*$A99+3),0)+IF(Analyse!$E$106="X",INDIRECT("'DATA - økonomi'!U"&amp;4+15*$A99+4*$A99+4),0)+IF(Analyse!$E$107="X",INDIRECT("'DATA - økonomi'!U"&amp;4+15*$A99+4*$A99+5),0)+IF(Analyse!$E$108="X",INDIRECT("'DATA - økonomi'!U"&amp;4+15*$A99+4*$A99+6),0)+IF(Analyse!$E$109="X",INDIRECT("'DATA - økonomi'!U"&amp;4+15*$A99+4*$A99+7),0)+IF(Analyse!$E$110="X",INDIRECT("'DATA - økonomi'!U"&amp;4+15*$A99+4*$A99+8),0)+IF(Analyse!$E$111="X",INDIRECT("'DATA - økonomi'!U"&amp;4+15*$A99+4*$A99+9),0)+IF(Analyse!$E$112="X",INDIRECT("'DATA - økonomi'!U"&amp;4+15*$A99+4*$A99+10),0)+IF(Analyse!$E$115="X",INDIRECT("'DATA - økonomi'!U"&amp;4+15*$A99+4*$A99+11),0)+IF(Analyse!$E$116="X",INDIRECT("'DATA - økonomi'!U"&amp;4+15*$A99+4*$A99+12),0)+IF(Analyse!$E$117="X",INDIRECT("'DATA - økonomi'!U"&amp;4+15*$A99+4*$A99+13),0)+IF(Analyse!$E$129="X",INDIRECT("'DATA - økonomi'!U"&amp;4+15*$A99+4*$A99+14),0)</f>
        <v>0</v>
      </c>
      <c r="V99" s="42">
        <f ca="1">IF(Analyse!$E$3="X",INDIRECT("'DATA - økonomi'!V"&amp;4+15*$A99+4*$A99+0),0)+IF(Analyse!$E$4="X",INDIRECT("'DATA - økonomi'!V"&amp;4+15*$A99+4*$A99+1),0)+IF(Analyse!$E$104="X",INDIRECT("'DATA - økonomi'!V"&amp;4+15*$A99+4*$A99+2),0)+IF(Analyse!$E$105="X",INDIRECT("'DATA - økonomi'!V"&amp;4+15*$A99+4*$A99+3),0)+IF(Analyse!$E$106="X",INDIRECT("'DATA - økonomi'!V"&amp;4+15*$A99+4*$A99+4),0)+IF(Analyse!$E$107="X",INDIRECT("'DATA - økonomi'!V"&amp;4+15*$A99+4*$A99+5),0)+IF(Analyse!$E$108="X",INDIRECT("'DATA - økonomi'!V"&amp;4+15*$A99+4*$A99+6),0)+IF(Analyse!$E$109="X",INDIRECT("'DATA - økonomi'!V"&amp;4+15*$A99+4*$A99+7),0)+IF(Analyse!$E$110="X",INDIRECT("'DATA - økonomi'!V"&amp;4+15*$A99+4*$A99+8),0)+IF(Analyse!$E$111="X",INDIRECT("'DATA - økonomi'!V"&amp;4+15*$A99+4*$A99+9),0)+IF(Analyse!$E$112="X",INDIRECT("'DATA - økonomi'!V"&amp;4+15*$A99+4*$A99+10),0)+IF(Analyse!$E$115="X",INDIRECT("'DATA - økonomi'!V"&amp;4+15*$A99+4*$A99+11),0)+IF(Analyse!$E$116="X",INDIRECT("'DATA - økonomi'!V"&amp;4+15*$A99+4*$A99+12),0)+IF(Analyse!$E$117="X",INDIRECT("'DATA - økonomi'!V"&amp;4+15*$A99+4*$A99+13),0)+IF(Analyse!$E$129="X",INDIRECT("'DATA - økonomi'!V"&amp;4+15*$A99+4*$A99+14),0)</f>
        <v>0</v>
      </c>
      <c r="W99" s="42">
        <f ca="1">IF(Analyse!$E$3="X",INDIRECT("'DATA - økonomi'!W"&amp;4+15*$A99+4*$A99+0),0)+IF(Analyse!$E$4="X",INDIRECT("'DATA - økonomi'!W"&amp;4+15*$A99+4*$A99+1),0)+IF(Analyse!$E$104="X",INDIRECT("'DATA - økonomi'!W"&amp;4+15*$A99+4*$A99+2),0)+IF(Analyse!$E$105="X",INDIRECT("'DATA - økonomi'!W"&amp;4+15*$A99+4*$A99+3),0)+IF(Analyse!$E$106="X",INDIRECT("'DATA - økonomi'!W"&amp;4+15*$A99+4*$A99+4),0)+IF(Analyse!$E$107="X",INDIRECT("'DATA - økonomi'!W"&amp;4+15*$A99+4*$A99+5),0)+IF(Analyse!$E$108="X",INDIRECT("'DATA - økonomi'!W"&amp;4+15*$A99+4*$A99+6),0)+IF(Analyse!$E$109="X",INDIRECT("'DATA - økonomi'!W"&amp;4+15*$A99+4*$A99+7),0)+IF(Analyse!$E$110="X",INDIRECT("'DATA - økonomi'!W"&amp;4+15*$A99+4*$A99+8),0)+IF(Analyse!$E$111="X",INDIRECT("'DATA - økonomi'!W"&amp;4+15*$A99+4*$A99+9),0)+IF(Analyse!$E$112="X",INDIRECT("'DATA - økonomi'!W"&amp;4+15*$A99+4*$A99+10),0)+IF(Analyse!$E$115="X",INDIRECT("'DATA - økonomi'!W"&amp;4+15*$A99+4*$A99+11),0)+IF(Analyse!$E$116="X",INDIRECT("'DATA - økonomi'!W"&amp;4+15*$A99+4*$A99+12),0)+IF(Analyse!$E$117="X",INDIRECT("'DATA - økonomi'!W"&amp;4+15*$A99+4*$A99+13),0)+IF(Analyse!$E$129="X",INDIRECT("'DATA - økonomi'!W"&amp;4+15*$A99+4*$A99+14),0)</f>
        <v>0</v>
      </c>
      <c r="X99" s="42">
        <f ca="1">IF(Analyse!$E$3="X",INDIRECT("'DATA - økonomi'!X"&amp;4+15*$A99+4*$A99+0),0)+IF(Analyse!$E$4="X",INDIRECT("'DATA - økonomi'!X"&amp;4+15*$A99+4*$A99+1),0)+IF(Analyse!$E$104="X",INDIRECT("'DATA - økonomi'!X"&amp;4+15*$A99+4*$A99+2),0)+IF(Analyse!$E$105="X",INDIRECT("'DATA - økonomi'!X"&amp;4+15*$A99+4*$A99+3),0)+IF(Analyse!$E$106="X",INDIRECT("'DATA - økonomi'!X"&amp;4+15*$A99+4*$A99+4),0)+IF(Analyse!$E$107="X",INDIRECT("'DATA - økonomi'!X"&amp;4+15*$A99+4*$A99+5),0)+IF(Analyse!$E$108="X",INDIRECT("'DATA - økonomi'!X"&amp;4+15*$A99+4*$A99+6),0)+IF(Analyse!$E$109="X",INDIRECT("'DATA - økonomi'!X"&amp;4+15*$A99+4*$A99+7),0)+IF(Analyse!$E$110="X",INDIRECT("'DATA - økonomi'!X"&amp;4+15*$A99+4*$A99+8),0)+IF(Analyse!$E$111="X",INDIRECT("'DATA - økonomi'!X"&amp;4+15*$A99+4*$A99+9),0)+IF(Analyse!$E$112="X",INDIRECT("'DATA - økonomi'!X"&amp;4+15*$A99+4*$A99+10),0)+IF(Analyse!$E$115="X",INDIRECT("'DATA - økonomi'!X"&amp;4+15*$A99+4*$A99+11),0)+IF(Analyse!$E$116="X",INDIRECT("'DATA - økonomi'!X"&amp;4+15*$A99+4*$A99+12),0)+IF(Analyse!$E$117="X",INDIRECT("'DATA - økonomi'!X"&amp;4+15*$A99+4*$A99+13),0)+IF(Analyse!$E$129="X",INDIRECT("'DATA - økonomi'!X"&amp;4+15*$A99+4*$A99+14),0)</f>
        <v>0</v>
      </c>
      <c r="Y99" s="42">
        <f ca="1">IF(Analyse!$E$3="X",INDIRECT("'DATA - økonomi'!Y"&amp;4+15*$A99+4*$A99+0),0)+IF(Analyse!$E$4="X",INDIRECT("'DATA - økonomi'!Y"&amp;4+15*$A99+4*$A99+1),0)+IF(Analyse!$E$104="X",INDIRECT("'DATA - økonomi'!Y"&amp;4+15*$A99+4*$A99+2),0)+IF(Analyse!$E$105="X",INDIRECT("'DATA - økonomi'!Y"&amp;4+15*$A99+4*$A99+3),0)+IF(Analyse!$E$106="X",INDIRECT("'DATA - økonomi'!Y"&amp;4+15*$A99+4*$A99+4),0)+IF(Analyse!$E$107="X",INDIRECT("'DATA - økonomi'!Y"&amp;4+15*$A99+4*$A99+5),0)+IF(Analyse!$E$108="X",INDIRECT("'DATA - økonomi'!Y"&amp;4+15*$A99+4*$A99+6),0)+IF(Analyse!$E$109="X",INDIRECT("'DATA - økonomi'!Y"&amp;4+15*$A99+4*$A99+7),0)+IF(Analyse!$E$110="X",INDIRECT("'DATA - økonomi'!Y"&amp;4+15*$A99+4*$A99+8),0)+IF(Analyse!$E$111="X",INDIRECT("'DATA - økonomi'!Y"&amp;4+15*$A99+4*$A99+9),0)+IF(Analyse!$E$112="X",INDIRECT("'DATA - økonomi'!Y"&amp;4+15*$A99+4*$A99+10),0)+IF(Analyse!$E$115="X",INDIRECT("'DATA - økonomi'!Y"&amp;4+15*$A99+4*$A99+11),0)+IF(Analyse!$E$116="X",INDIRECT("'DATA - økonomi'!Y"&amp;4+15*$A99+4*$A99+12),0)+IF(Analyse!$E$117="X",INDIRECT("'DATA - økonomi'!Y"&amp;4+15*$A99+4*$A99+13),0)+IF(Analyse!$E$129="X",INDIRECT("'DATA - økonomi'!Y"&amp;4+15*$A99+4*$A99+14),0)</f>
        <v>0</v>
      </c>
      <c r="Z99" s="42">
        <f ca="1">IF(Analyse!$E$3="X",INDIRECT("'DATA - økonomi'!Z"&amp;4+15*$A99+4*$A99+0),0)+IF(Analyse!$E$4="X",INDIRECT("'DATA - økonomi'!Z"&amp;4+15*$A99+4*$A99+1),0)+IF(Analyse!$E$104="X",INDIRECT("'DATA - økonomi'!Z"&amp;4+15*$A99+4*$A99+2),0)+IF(Analyse!$E$105="X",INDIRECT("'DATA - økonomi'!Z"&amp;4+15*$A99+4*$A99+3),0)+IF(Analyse!$E$106="X",INDIRECT("'DATA - økonomi'!Z"&amp;4+15*$A99+4*$A99+4),0)+IF(Analyse!$E$107="X",INDIRECT("'DATA - økonomi'!Z"&amp;4+15*$A99+4*$A99+5),0)+IF(Analyse!$E$108="X",INDIRECT("'DATA - økonomi'!Z"&amp;4+15*$A99+4*$A99+6),0)+IF(Analyse!$E$109="X",INDIRECT("'DATA - økonomi'!Z"&amp;4+15*$A99+4*$A99+7),0)+IF(Analyse!$E$110="X",INDIRECT("'DATA - økonomi'!Z"&amp;4+15*$A99+4*$A99+8),0)+IF(Analyse!$E$111="X",INDIRECT("'DATA - økonomi'!Z"&amp;4+15*$A99+4*$A99+9),0)+IF(Analyse!$E$112="X",INDIRECT("'DATA - økonomi'!Z"&amp;4+15*$A99+4*$A99+10),0)+IF(Analyse!$E$115="X",INDIRECT("'DATA - økonomi'!Z"&amp;4+15*$A99+4*$A99+11),0)+IF(Analyse!$E$116="X",INDIRECT("'DATA - økonomi'!Z"&amp;4+15*$A99+4*$A99+12),0)+IF(Analyse!$E$117="X",INDIRECT("'DATA - økonomi'!Z"&amp;4+15*$A99+4*$A99+13),0)+IF(Analyse!$E$129="X",INDIRECT("'DATA - økonomi'!Z"&amp;4+15*$A99+4*$A99+14),0)</f>
        <v>0</v>
      </c>
      <c r="AA99" s="36"/>
      <c r="AB99" s="41" t="s">
        <v>107</v>
      </c>
      <c r="AC99" s="42">
        <f ca="1">IF(Analyse!$E$3="X",INDIRECT("'DATA - økonomi'!AC"&amp;4+15*$A99+4*$A99+0),0)+IF(Analyse!$E$4="X",INDIRECT("'DATA - økonomi'!AC"&amp;4+15*$A99+4*$A99+1),0)+IF(Analyse!$E$104="X",INDIRECT("'DATA - økonomi'!AC"&amp;4+15*$A99+4*$A99+2),0)+IF(Analyse!$E$105="X",INDIRECT("'DATA - økonomi'!AC"&amp;4+15*$A99+4*$A99+3),0)+IF(Analyse!$E$106="X",INDIRECT("'DATA - økonomi'!AC"&amp;4+15*$A99+4*$A99+4),0)+IF(Analyse!$E$107="X",INDIRECT("'DATA - økonomi'!AC"&amp;4+15*$A99+4*$A99+5),0)+IF(Analyse!$E$108="X",INDIRECT("'DATA - økonomi'!AC"&amp;4+15*$A99+4*$A99+6),0)+IF(Analyse!$E$109="X",INDIRECT("'DATA - økonomi'!AC"&amp;4+15*$A99+4*$A99+7),0)+IF(Analyse!$E$110="X",INDIRECT("'DATA - økonomi'!AC"&amp;4+15*$A99+4*$A99+8),0)+IF(Analyse!$E$111="X",INDIRECT("'DATA - økonomi'!AC"&amp;4+15*$A99+4*$A99+9),0)+IF(Analyse!$E$112="X",INDIRECT("'DATA - økonomi'!AC"&amp;4+15*$A99+4*$A99+10),0)+IF(Analyse!$E$115="X",INDIRECT("'DATA - økonomi'!AC"&amp;4+15*$A99+4*$A99+11),0)+IF(Analyse!$E$116="X",INDIRECT("'DATA - økonomi'!AC"&amp;4+15*$A99+4*$A99+12),0)+IF(Analyse!$E$117="X",INDIRECT("'DATA - økonomi'!AC"&amp;4+15*$A99+4*$A99+13),0)+IF(Analyse!$E$129="X",INDIRECT("'DATA - økonomi'!AC"&amp;4+15*$A99+4*$A99+14),0)</f>
        <v>0</v>
      </c>
      <c r="AD99" s="42">
        <f ca="1">IF(Analyse!$E$3="X",INDIRECT("'DATA - økonomi'!AD"&amp;4+15*$A99+4*$A99+0),0)+IF(Analyse!$E$4="X",INDIRECT("'DATA - økonomi'!AD"&amp;4+15*$A99+4*$A99+1),0)+IF(Analyse!$E$104="X",INDIRECT("'DATA - økonomi'!AD"&amp;4+15*$A99+4*$A99+2),0)+IF(Analyse!$E$105="X",INDIRECT("'DATA - økonomi'!AD"&amp;4+15*$A99+4*$A99+3),0)+IF(Analyse!$E$106="X",INDIRECT("'DATA - økonomi'!AD"&amp;4+15*$A99+4*$A99+4),0)+IF(Analyse!$E$107="X",INDIRECT("'DATA - økonomi'!AD"&amp;4+15*$A99+4*$A99+5),0)+IF(Analyse!$E$108="X",INDIRECT("'DATA - økonomi'!AD"&amp;4+15*$A99+4*$A99+6),0)+IF(Analyse!$E$109="X",INDIRECT("'DATA - økonomi'!AD"&amp;4+15*$A99+4*$A99+7),0)+IF(Analyse!$E$110="X",INDIRECT("'DATA - økonomi'!AD"&amp;4+15*$A99+4*$A99+8),0)+IF(Analyse!$E$111="X",INDIRECT("'DATA - økonomi'!AD"&amp;4+15*$A99+4*$A99+9),0)+IF(Analyse!$E$112="X",INDIRECT("'DATA - økonomi'!AD"&amp;4+15*$A99+4*$A99+10),0)+IF(Analyse!$E$115="X",INDIRECT("'DATA - økonomi'!AD"&amp;4+15*$A99+4*$A99+11),0)+IF(Analyse!$E$116="X",INDIRECT("'DATA - økonomi'!AD"&amp;4+15*$A99+4*$A99+12),0)+IF(Analyse!$E$117="X",INDIRECT("'DATA - økonomi'!AD"&amp;4+15*$A99+4*$A99+13),0)+IF(Analyse!$E$129="X",INDIRECT("'DATA - økonomi'!AD"&amp;4+15*$A99+4*$A99+14),0)</f>
        <v>0</v>
      </c>
      <c r="AE99" s="42">
        <f ca="1">IF(Analyse!$E$3="X",INDIRECT("'DATA - økonomi'!AE"&amp;4+15*$A99+4*$A99+0),0)+IF(Analyse!$E$4="X",INDIRECT("'DATA - økonomi'!AE"&amp;4+15*$A99+4*$A99+1),0)+IF(Analyse!$E$104="X",INDIRECT("'DATA - økonomi'!AE"&amp;4+15*$A99+4*$A99+2),0)+IF(Analyse!$E$105="X",INDIRECT("'DATA - økonomi'!AE"&amp;4+15*$A99+4*$A99+3),0)+IF(Analyse!$E$106="X",INDIRECT("'DATA - økonomi'!AE"&amp;4+15*$A99+4*$A99+4),0)+IF(Analyse!$E$107="X",INDIRECT("'DATA - økonomi'!AE"&amp;4+15*$A99+4*$A99+5),0)+IF(Analyse!$E$108="X",INDIRECT("'DATA - økonomi'!AE"&amp;4+15*$A99+4*$A99+6),0)+IF(Analyse!$E$109="X",INDIRECT("'DATA - økonomi'!AE"&amp;4+15*$A99+4*$A99+7),0)+IF(Analyse!$E$110="X",INDIRECT("'DATA - økonomi'!AE"&amp;4+15*$A99+4*$A99+8),0)+IF(Analyse!$E$111="X",INDIRECT("'DATA - økonomi'!AE"&amp;4+15*$A99+4*$A99+9),0)+IF(Analyse!$E$112="X",INDIRECT("'DATA - økonomi'!AE"&amp;4+15*$A99+4*$A99+10),0)+IF(Analyse!$E$115="X",INDIRECT("'DATA - økonomi'!AE"&amp;4+15*$A99+4*$A99+11),0)+IF(Analyse!$E$116="X",INDIRECT("'DATA - økonomi'!AE"&amp;4+15*$A99+4*$A99+12),0)+IF(Analyse!$E$117="X",INDIRECT("'DATA - økonomi'!AE"&amp;4+15*$A99+4*$A99+13),0)+IF(Analyse!$E$129="X",INDIRECT("'DATA - økonomi'!AE"&amp;4+15*$A99+4*$A99+14),0)</f>
        <v>0</v>
      </c>
      <c r="AF99" s="42">
        <f ca="1">IF(Analyse!$E$3="X",INDIRECT("'DATA - økonomi'!AF"&amp;4+15*$A99+4*$A99+0),0)+IF(Analyse!$E$4="X",INDIRECT("'DATA - økonomi'!AF"&amp;4+15*$A99+4*$A99+1),0)+IF(Analyse!$E$104="X",INDIRECT("'DATA - økonomi'!AF"&amp;4+15*$A99+4*$A99+2),0)+IF(Analyse!$E$105="X",INDIRECT("'DATA - økonomi'!AF"&amp;4+15*$A99+4*$A99+3),0)+IF(Analyse!$E$106="X",INDIRECT("'DATA - økonomi'!AF"&amp;4+15*$A99+4*$A99+4),0)+IF(Analyse!$E$107="X",INDIRECT("'DATA - økonomi'!AF"&amp;4+15*$A99+4*$A99+5),0)+IF(Analyse!$E$108="X",INDIRECT("'DATA - økonomi'!AF"&amp;4+15*$A99+4*$A99+6),0)+IF(Analyse!$E$109="X",INDIRECT("'DATA - økonomi'!AF"&amp;4+15*$A99+4*$A99+7),0)+IF(Analyse!$E$110="X",INDIRECT("'DATA - økonomi'!AF"&amp;4+15*$A99+4*$A99+8),0)+IF(Analyse!$E$111="X",INDIRECT("'DATA - økonomi'!AF"&amp;4+15*$A99+4*$A99+9),0)+IF(Analyse!$E$112="X",INDIRECT("'DATA - økonomi'!AF"&amp;4+15*$A99+4*$A99+10),0)+IF(Analyse!$E$115="X",INDIRECT("'DATA - økonomi'!AF"&amp;4+15*$A99+4*$A99+11),0)+IF(Analyse!$E$116="X",INDIRECT("'DATA - økonomi'!AF"&amp;4+15*$A99+4*$A99+12),0)+IF(Analyse!$E$117="X",INDIRECT("'DATA - økonomi'!AF"&amp;4+15*$A99+4*$A99+13),0)+IF(Analyse!$E$129="X",INDIRECT("'DATA - økonomi'!AF"&amp;4+15*$A99+4*$A99+14),0)</f>
        <v>0</v>
      </c>
      <c r="AG99" s="42">
        <f ca="1">IF(Analyse!$E$3="X",INDIRECT("'DATA - økonomi'!AG"&amp;4+15*$A99+4*$A99+0),0)+IF(Analyse!$E$4="X",INDIRECT("'DATA - økonomi'!AG"&amp;4+15*$A99+4*$A99+1),0)+IF(Analyse!$E$104="X",INDIRECT("'DATA - økonomi'!AG"&amp;4+15*$A99+4*$A99+2),0)+IF(Analyse!$E$105="X",INDIRECT("'DATA - økonomi'!AG"&amp;4+15*$A99+4*$A99+3),0)+IF(Analyse!$E$106="X",INDIRECT("'DATA - økonomi'!AG"&amp;4+15*$A99+4*$A99+4),0)+IF(Analyse!$E$107="X",INDIRECT("'DATA - økonomi'!AG"&amp;4+15*$A99+4*$A99+5),0)+IF(Analyse!$E$108="X",INDIRECT("'DATA - økonomi'!AG"&amp;4+15*$A99+4*$A99+6),0)+IF(Analyse!$E$109="X",INDIRECT("'DATA - økonomi'!AG"&amp;4+15*$A99+4*$A99+7),0)+IF(Analyse!$E$110="X",INDIRECT("'DATA - økonomi'!AG"&amp;4+15*$A99+4*$A99+8),0)+IF(Analyse!$E$111="X",INDIRECT("'DATA - økonomi'!AG"&amp;4+15*$A99+4*$A99+9),0)+IF(Analyse!$E$112="X",INDIRECT("'DATA - økonomi'!AG"&amp;4+15*$A99+4*$A99+10),0)+IF(Analyse!$E$115="X",INDIRECT("'DATA - økonomi'!AG"&amp;4+15*$A99+4*$A99+11),0)+IF(Analyse!$E$116="X",INDIRECT("'DATA - økonomi'!AG"&amp;4+15*$A99+4*$A99+12),0)+IF(Analyse!$E$117="X",INDIRECT("'DATA - økonomi'!AG"&amp;4+15*$A99+4*$A99+13),0)+IF(Analyse!$E$129="X",INDIRECT("'DATA - økonomi'!AG"&amp;4+15*$A99+4*$A99+14),0)</f>
        <v>0</v>
      </c>
      <c r="AH99" s="42">
        <f ca="1">IF(Analyse!$E$3="X",INDIRECT("'DATA - økonomi'!AH"&amp;4+15*$A99+4*$A99+0),0)+IF(Analyse!$E$4="X",INDIRECT("'DATA - økonomi'!AH"&amp;4+15*$A99+4*$A99+1),0)+IF(Analyse!$E$104="X",INDIRECT("'DATA - økonomi'!AH"&amp;4+15*$A99+4*$A99+2),0)+IF(Analyse!$E$105="X",INDIRECT("'DATA - økonomi'!AH"&amp;4+15*$A99+4*$A99+3),0)+IF(Analyse!$E$106="X",INDIRECT("'DATA - økonomi'!AH"&amp;4+15*$A99+4*$A99+4),0)+IF(Analyse!$E$107="X",INDIRECT("'DATA - økonomi'!AH"&amp;4+15*$A99+4*$A99+5),0)+IF(Analyse!$E$108="X",INDIRECT("'DATA - økonomi'!AH"&amp;4+15*$A99+4*$A99+6),0)+IF(Analyse!$E$109="X",INDIRECT("'DATA - økonomi'!AH"&amp;4+15*$A99+4*$A99+7),0)+IF(Analyse!$E$110="X",INDIRECT("'DATA - økonomi'!AH"&amp;4+15*$A99+4*$A99+8),0)+IF(Analyse!$E$111="X",INDIRECT("'DATA - økonomi'!AH"&amp;4+15*$A99+4*$A99+9),0)+IF(Analyse!$E$112="X",INDIRECT("'DATA - økonomi'!AH"&amp;4+15*$A99+4*$A99+10),0)+IF(Analyse!$E$115="X",INDIRECT("'DATA - økonomi'!AH"&amp;4+15*$A99+4*$A99+11),0)+IF(Analyse!$E$116="X",INDIRECT("'DATA - økonomi'!AH"&amp;4+15*$A99+4*$A99+12),0)+IF(Analyse!$E$117="X",INDIRECT("'DATA - økonomi'!AH"&amp;4+15*$A99+4*$A99+13),0)+IF(Analyse!$E$129="X",INDIRECT("'DATA - økonomi'!AH"&amp;4+15*$A99+4*$A99+14),0)</f>
        <v>0</v>
      </c>
      <c r="AI99" s="42">
        <f ca="1">IF(Analyse!$E$3="X",INDIRECT("'DATA - økonomi'!AI"&amp;4+15*$A99+4*$A99+0),0)+IF(Analyse!$E$4="X",INDIRECT("'DATA - økonomi'!AI"&amp;4+15*$A99+4*$A99+1),0)+IF(Analyse!$E$104="X",INDIRECT("'DATA - økonomi'!AI"&amp;4+15*$A99+4*$A99+2),0)+IF(Analyse!$E$105="X",INDIRECT("'DATA - økonomi'!AI"&amp;4+15*$A99+4*$A99+3),0)+IF(Analyse!$E$106="X",INDIRECT("'DATA - økonomi'!AI"&amp;4+15*$A99+4*$A99+4),0)+IF(Analyse!$E$107="X",INDIRECT("'DATA - økonomi'!AI"&amp;4+15*$A99+4*$A99+5),0)+IF(Analyse!$E$108="X",INDIRECT("'DATA - økonomi'!AI"&amp;4+15*$A99+4*$A99+6),0)+IF(Analyse!$E$109="X",INDIRECT("'DATA - økonomi'!AI"&amp;4+15*$A99+4*$A99+7),0)+IF(Analyse!$E$110="X",INDIRECT("'DATA - økonomi'!AI"&amp;4+15*$A99+4*$A99+8),0)+IF(Analyse!$E$111="X",INDIRECT("'DATA - økonomi'!AI"&amp;4+15*$A99+4*$A99+9),0)+IF(Analyse!$E$112="X",INDIRECT("'DATA - økonomi'!AI"&amp;4+15*$A99+4*$A99+10),0)+IF(Analyse!$E$115="X",INDIRECT("'DATA - økonomi'!AI"&amp;4+15*$A99+4*$A99+11),0)+IF(Analyse!$E$116="X",INDIRECT("'DATA - økonomi'!AI"&amp;4+15*$A99+4*$A99+12),0)+IF(Analyse!$E$117="X",INDIRECT("'DATA - økonomi'!AI"&amp;4+15*$A99+4*$A99+13),0)+IF(Analyse!$E$129="X",INDIRECT("'DATA - økonomi'!AI"&amp;4+15*$A99+4*$A99+14),0)</f>
        <v>0</v>
      </c>
      <c r="AJ99" s="42">
        <f ca="1">IF(Analyse!$E$3="X",INDIRECT("'DATA - økonomi'!AJ"&amp;4+15*$A99+4*$A99+0),0)+IF(Analyse!$E$4="X",INDIRECT("'DATA - økonomi'!AJ"&amp;4+15*$A99+4*$A99+1),0)+IF(Analyse!$E$104="X",INDIRECT("'DATA - økonomi'!AJ"&amp;4+15*$A99+4*$A99+2),0)+IF(Analyse!$E$105="X",INDIRECT("'DATA - økonomi'!AJ"&amp;4+15*$A99+4*$A99+3),0)+IF(Analyse!$E$106="X",INDIRECT("'DATA - økonomi'!AJ"&amp;4+15*$A99+4*$A99+4),0)+IF(Analyse!$E$107="X",INDIRECT("'DATA - økonomi'!AJ"&amp;4+15*$A99+4*$A99+5),0)+IF(Analyse!$E$108="X",INDIRECT("'DATA - økonomi'!AJ"&amp;4+15*$A99+4*$A99+6),0)+IF(Analyse!$E$109="X",INDIRECT("'DATA - økonomi'!AJ"&amp;4+15*$A99+4*$A99+7),0)+IF(Analyse!$E$110="X",INDIRECT("'DATA - økonomi'!AJ"&amp;4+15*$A99+4*$A99+8),0)+IF(Analyse!$E$111="X",INDIRECT("'DATA - økonomi'!AJ"&amp;4+15*$A99+4*$A99+9),0)+IF(Analyse!$E$112="X",INDIRECT("'DATA - økonomi'!AJ"&amp;4+15*$A99+4*$A99+10),0)+IF(Analyse!$E$115="X",INDIRECT("'DATA - økonomi'!AJ"&amp;4+15*$A99+4*$A99+11),0)+IF(Analyse!$E$116="X",INDIRECT("'DATA - økonomi'!AJ"&amp;4+15*$A99+4*$A99+12),0)+IF(Analyse!$E$117="X",INDIRECT("'DATA - økonomi'!AJ"&amp;4+15*$A99+4*$A99+13),0)+IF(Analyse!$E$129="X",INDIRECT("'DATA - økonomi'!AJ"&amp;4+15*$A99+4*$A99+14),0)</f>
        <v>0</v>
      </c>
      <c r="AK99" s="42">
        <f ca="1">IF(Analyse!$E$3="X",INDIRECT("'DATA - økonomi'!AK"&amp;4+15*$A99+4*$A99+0),0)+IF(Analyse!$E$4="X",INDIRECT("'DATA - økonomi'!AK"&amp;4+15*$A99+4*$A99+1),0)+IF(Analyse!$E$104="X",INDIRECT("'DATA - økonomi'!AK"&amp;4+15*$A99+4*$A99+2),0)+IF(Analyse!$E$105="X",INDIRECT("'DATA - økonomi'!AK"&amp;4+15*$A99+4*$A99+3),0)+IF(Analyse!$E$106="X",INDIRECT("'DATA - økonomi'!AK"&amp;4+15*$A99+4*$A99+4),0)+IF(Analyse!$E$107="X",INDIRECT("'DATA - økonomi'!AK"&amp;4+15*$A99+4*$A99+5),0)+IF(Analyse!$E$108="X",INDIRECT("'DATA - økonomi'!AK"&amp;4+15*$A99+4*$A99+6),0)+IF(Analyse!$E$109="X",INDIRECT("'DATA - økonomi'!AK"&amp;4+15*$A99+4*$A99+7),0)+IF(Analyse!$E$110="X",INDIRECT("'DATA - økonomi'!AK"&amp;4+15*$A99+4*$A99+8),0)+IF(Analyse!$E$111="X",INDIRECT("'DATA - økonomi'!AK"&amp;4+15*$A99+4*$A99+9),0)+IF(Analyse!$E$112="X",INDIRECT("'DATA - økonomi'!AK"&amp;4+15*$A99+4*$A99+10),0)+IF(Analyse!$E$115="X",INDIRECT("'DATA - økonomi'!AK"&amp;4+15*$A99+4*$A99+11),0)+IF(Analyse!$E$116="X",INDIRECT("'DATA - økonomi'!AK"&amp;4+15*$A99+4*$A99+12),0)+IF(Analyse!$E$117="X",INDIRECT("'DATA - økonomi'!AK"&amp;4+15*$A99+4*$A99+13),0)+IF(Analyse!$E$129="X",INDIRECT("'DATA - økonomi'!AK"&amp;4+15*$A99+4*$A99+14),0)</f>
        <v>0</v>
      </c>
      <c r="AL99" s="42">
        <f ca="1">IF(Analyse!$E$3="X",INDIRECT("'DATA - økonomi'!AL"&amp;4+15*$A99+4*$A99+0),0)+IF(Analyse!$E$4="X",INDIRECT("'DATA - økonomi'!AL"&amp;4+15*$A99+4*$A99+1),0)+IF(Analyse!$E$104="X",INDIRECT("'DATA - økonomi'!AL"&amp;4+15*$A99+4*$A99+2),0)+IF(Analyse!$E$105="X",INDIRECT("'DATA - økonomi'!AL"&amp;4+15*$A99+4*$A99+3),0)+IF(Analyse!$E$106="X",INDIRECT("'DATA - økonomi'!AL"&amp;4+15*$A99+4*$A99+4),0)+IF(Analyse!$E$107="X",INDIRECT("'DATA - økonomi'!AL"&amp;4+15*$A99+4*$A99+5),0)+IF(Analyse!$E$108="X",INDIRECT("'DATA - økonomi'!AL"&amp;4+15*$A99+4*$A99+6),0)+IF(Analyse!$E$109="X",INDIRECT("'DATA - økonomi'!AL"&amp;4+15*$A99+4*$A99+7),0)+IF(Analyse!$E$110="X",INDIRECT("'DATA - økonomi'!AL"&amp;4+15*$A99+4*$A99+8),0)+IF(Analyse!$E$111="X",INDIRECT("'DATA - økonomi'!AL"&amp;4+15*$A99+4*$A99+9),0)+IF(Analyse!$E$112="X",INDIRECT("'DATA - økonomi'!AL"&amp;4+15*$A99+4*$A99+10),0)+IF(Analyse!$E$115="X",INDIRECT("'DATA - økonomi'!AL"&amp;4+15*$A99+4*$A99+11),0)+IF(Analyse!$E$116="X",INDIRECT("'DATA - økonomi'!AL"&amp;4+15*$A99+4*$A99+12),0)+IF(Analyse!$E$117="X",INDIRECT("'DATA - økonomi'!AL"&amp;4+15*$A99+4*$A99+13),0)+IF(Analyse!$E$129="X",INDIRECT("'DATA - økonomi'!AL"&amp;4+15*$A99+4*$A99+14),0)</f>
        <v>0</v>
      </c>
      <c r="AM99" s="36"/>
      <c r="AN99" s="41" t="s">
        <v>107</v>
      </c>
      <c r="AO99" s="42">
        <f t="shared" ca="1" si="20"/>
        <v>3726.9169999999999</v>
      </c>
      <c r="AP99" s="42">
        <f t="shared" ca="1" si="21"/>
        <v>3599.2589999999996</v>
      </c>
      <c r="AQ99" s="42">
        <f t="shared" ca="1" si="22"/>
        <v>3726.9169999999999</v>
      </c>
      <c r="AR99" s="42">
        <f t="shared" ca="1" si="23"/>
        <v>3599.2589999999996</v>
      </c>
      <c r="AS99" s="42">
        <f t="shared" ca="1" si="24"/>
        <v>3489.4560000000001</v>
      </c>
      <c r="AT99" s="42">
        <f t="shared" ca="1" si="25"/>
        <v>3446.92</v>
      </c>
      <c r="AU99" s="42">
        <f t="shared" ca="1" si="26"/>
        <v>3397.35</v>
      </c>
      <c r="AV99" s="42">
        <f t="shared" ca="1" si="27"/>
        <v>3354.6539999999995</v>
      </c>
      <c r="AW99" s="42">
        <f t="shared" ca="1" si="28"/>
        <v>3283.4360000000001</v>
      </c>
      <c r="AX99" s="42">
        <f t="shared" ca="1" si="29"/>
        <v>3202.6679999999997</v>
      </c>
      <c r="AY99" s="36"/>
    </row>
    <row r="100" spans="1:51" x14ac:dyDescent="0.25">
      <c r="A100" s="38">
        <v>96</v>
      </c>
      <c r="B100" s="41" t="s">
        <v>108</v>
      </c>
      <c r="C100" s="42">
        <f ca="1">IF(Analyse!$E$3="X",INDIRECT("'DATA - økonomi'!C"&amp;4+15*$A100+4*$A100+0),0)+IF(Analyse!$E$4="X",INDIRECT("'DATA - økonomi'!C"&amp;4+15*$A100+4*$A100+1),0)+IF(Analyse!$E$104="X",INDIRECT("'DATA - økonomi'!C"&amp;4+15*$A100+4*$A100+2),0)+IF(Analyse!$E$105="X",INDIRECT("'DATA - økonomi'!C"&amp;4+15*$A100+4*$A100+3),0)+IF(Analyse!$E$106="X",INDIRECT("'DATA - økonomi'!C"&amp;4+15*$A100+4*$A100+4),0)+IF(Analyse!$E$107="X",INDIRECT("'DATA - økonomi'!C"&amp;4+15*$A100+4*$A100+5),0)+IF(Analyse!$E$108="X",INDIRECT("'DATA - økonomi'!C"&amp;4+15*$A100+4*$A100+6),0)+IF(Analyse!$E$109="X",INDIRECT("'DATA - økonomi'!C"&amp;4+15*$A100+4*$A100+7),0)+IF(Analyse!$E$110="X",INDIRECT("'DATA - økonomi'!C"&amp;4+15*$A100+4*$A100+8),0)+IF(Analyse!$E$111="X",INDIRECT("'DATA - økonomi'!C"&amp;4+15*$A100+4*$A100+9),0)+IF(Analyse!$E$112="X",INDIRECT("'DATA - økonomi'!C"&amp;4+15*$A100+4*$A100+10),0)+IF(Analyse!$E$115="X",INDIRECT("'DATA - økonomi'!C"&amp;4+15*$A100+4*$A100+11),0)+IF(Analyse!$E$116="X",INDIRECT("'DATA - økonomi'!C"&amp;4+15*$A100+4*$A100+12),0)+IF(Analyse!$E$117="X",INDIRECT("'DATA - økonomi'!C"&amp;4+15*$A100+4*$A100+13),0)+IF(Analyse!$E$129="X",INDIRECT("'DATA - økonomi'!C"&amp;4+15*$A100+4*$A100+14),0)</f>
        <v>0</v>
      </c>
      <c r="D100" s="42">
        <f ca="1">IF(Analyse!$E$3="X",INDIRECT("'DATA - økonomi'!D"&amp;4+15*$A100+4*$A100+0),0)+IF(Analyse!$E$4="X",INDIRECT("'DATA - økonomi'!D"&amp;4+15*$A100+4*$A100+1),0)+IF(Analyse!$E$104="X",INDIRECT("'DATA - økonomi'!D"&amp;4+15*$A100+4*$A100+2),0)+IF(Analyse!$E$105="X",INDIRECT("'DATA - økonomi'!D"&amp;4+15*$A100+4*$A100+3),0)+IF(Analyse!$E$106="X",INDIRECT("'DATA - økonomi'!D"&amp;4+15*$A100+4*$A100+4),0)+IF(Analyse!$E$107="X",INDIRECT("'DATA - økonomi'!D"&amp;4+15*$A100+4*$A100+5),0)+IF(Analyse!$E$108="X",INDIRECT("'DATA - økonomi'!D"&amp;4+15*$A100+4*$A100+6),0)+IF(Analyse!$E$109="X",INDIRECT("'DATA - økonomi'!D"&amp;4+15*$A100+4*$A100+7),0)+IF(Analyse!$E$110="X",INDIRECT("'DATA - økonomi'!D"&amp;4+15*$A100+4*$A100+8),0)+IF(Analyse!$E$111="X",INDIRECT("'DATA - økonomi'!D"&amp;4+15*$A100+4*$A100+9),0)+IF(Analyse!$E$112="X",INDIRECT("'DATA - økonomi'!D"&amp;4+15*$A100+4*$A100+10),0)+IF(Analyse!$E$115="X",INDIRECT("'DATA - økonomi'!D"&amp;4+15*$A100+4*$A100+11),0)+IF(Analyse!$E$116="X",INDIRECT("'DATA - økonomi'!D"&amp;4+15*$A100+4*$A100+12),0)+IF(Analyse!$E$117="X",INDIRECT("'DATA - økonomi'!D"&amp;4+15*$A100+4*$A100+13),0)+IF(Analyse!$E$129="X",INDIRECT("'DATA - økonomi'!D"&amp;4+15*$A100+4*$A100+14),0)</f>
        <v>0</v>
      </c>
      <c r="E100" s="42">
        <f ca="1">IF(Analyse!$E$3="X",INDIRECT("'DATA - økonomi'!E"&amp;4+15*$A100+4*$A100+0),0)+IF(Analyse!$E$4="X",INDIRECT("'DATA - økonomi'!E"&amp;4+15*$A100+4*$A100+1),0)+IF(Analyse!$E$104="X",INDIRECT("'DATA - økonomi'!E"&amp;4+15*$A100+4*$A100+2),0)+IF(Analyse!$E$105="X",INDIRECT("'DATA - økonomi'!E"&amp;4+15*$A100+4*$A100+3),0)+IF(Analyse!$E$106="X",INDIRECT("'DATA - økonomi'!E"&amp;4+15*$A100+4*$A100+4),0)+IF(Analyse!$E$107="X",INDIRECT("'DATA - økonomi'!E"&amp;4+15*$A100+4*$A100+5),0)+IF(Analyse!$E$108="X",INDIRECT("'DATA - økonomi'!E"&amp;4+15*$A100+4*$A100+6),0)+IF(Analyse!$E$109="X",INDIRECT("'DATA - økonomi'!E"&amp;4+15*$A100+4*$A100+7),0)+IF(Analyse!$E$110="X",INDIRECT("'DATA - økonomi'!E"&amp;4+15*$A100+4*$A100+8),0)+IF(Analyse!$E$111="X",INDIRECT("'DATA - økonomi'!E"&amp;4+15*$A100+4*$A100+9),0)+IF(Analyse!$E$112="X",INDIRECT("'DATA - økonomi'!E"&amp;4+15*$A100+4*$A100+10),0)+IF(Analyse!$E$115="X",INDIRECT("'DATA - økonomi'!E"&amp;4+15*$A100+4*$A100+11),0)+IF(Analyse!$E$116="X",INDIRECT("'DATA - økonomi'!E"&amp;4+15*$A100+4*$A100+12),0)+IF(Analyse!$E$117="X",INDIRECT("'DATA - økonomi'!E"&amp;4+15*$A100+4*$A100+13),0)+IF(Analyse!$E$129="X",INDIRECT("'DATA - økonomi'!E"&amp;4+15*$A100+4*$A100+14),0)</f>
        <v>0</v>
      </c>
      <c r="F100" s="42">
        <f ca="1">IF(Analyse!$E$3="X",INDIRECT("'DATA - økonomi'!F"&amp;4+15*$A100+4*$A100+0),0)+IF(Analyse!$E$4="X",INDIRECT("'DATA - økonomi'!F"&amp;4+15*$A100+4*$A100+1),0)+IF(Analyse!$E$104="X",INDIRECT("'DATA - økonomi'!F"&amp;4+15*$A100+4*$A100+2),0)+IF(Analyse!$E$105="X",INDIRECT("'DATA - økonomi'!F"&amp;4+15*$A100+4*$A100+3),0)+IF(Analyse!$E$106="X",INDIRECT("'DATA - økonomi'!F"&amp;4+15*$A100+4*$A100+4),0)+IF(Analyse!$E$107="X",INDIRECT("'DATA - økonomi'!F"&amp;4+15*$A100+4*$A100+5),0)+IF(Analyse!$E$108="X",INDIRECT("'DATA - økonomi'!F"&amp;4+15*$A100+4*$A100+6),0)+IF(Analyse!$E$109="X",INDIRECT("'DATA - økonomi'!F"&amp;4+15*$A100+4*$A100+7),0)+IF(Analyse!$E$110="X",INDIRECT("'DATA - økonomi'!F"&amp;4+15*$A100+4*$A100+8),0)+IF(Analyse!$E$111="X",INDIRECT("'DATA - økonomi'!F"&amp;4+15*$A100+4*$A100+9),0)+IF(Analyse!$E$112="X",INDIRECT("'DATA - økonomi'!F"&amp;4+15*$A100+4*$A100+10),0)+IF(Analyse!$E$115="X",INDIRECT("'DATA - økonomi'!F"&amp;4+15*$A100+4*$A100+11),0)+IF(Analyse!$E$116="X",INDIRECT("'DATA - økonomi'!F"&amp;4+15*$A100+4*$A100+12),0)+IF(Analyse!$E$117="X",INDIRECT("'DATA - økonomi'!F"&amp;4+15*$A100+4*$A100+13),0)+IF(Analyse!$E$129="X",INDIRECT("'DATA - økonomi'!F"&amp;4+15*$A100+4*$A100+14),0)</f>
        <v>0</v>
      </c>
      <c r="G100" s="42">
        <f ca="1">IF(Analyse!$E$3="X",INDIRECT("'DATA - økonomi'!G"&amp;4+15*$A100+4*$A100+0),0)+IF(Analyse!$E$4="X",INDIRECT("'DATA - økonomi'!G"&amp;4+15*$A100+4*$A100+1),0)+IF(Analyse!$E$104="X",INDIRECT("'DATA - økonomi'!G"&amp;4+15*$A100+4*$A100+2),0)+IF(Analyse!$E$105="X",INDIRECT("'DATA - økonomi'!G"&amp;4+15*$A100+4*$A100+3),0)+IF(Analyse!$E$106="X",INDIRECT("'DATA - økonomi'!G"&amp;4+15*$A100+4*$A100+4),0)+IF(Analyse!$E$107="X",INDIRECT("'DATA - økonomi'!G"&amp;4+15*$A100+4*$A100+5),0)+IF(Analyse!$E$108="X",INDIRECT("'DATA - økonomi'!G"&amp;4+15*$A100+4*$A100+6),0)+IF(Analyse!$E$109="X",INDIRECT("'DATA - økonomi'!G"&amp;4+15*$A100+4*$A100+7),0)+IF(Analyse!$E$110="X",INDIRECT("'DATA - økonomi'!G"&amp;4+15*$A100+4*$A100+8),0)+IF(Analyse!$E$111="X",INDIRECT("'DATA - økonomi'!G"&amp;4+15*$A100+4*$A100+9),0)+IF(Analyse!$E$112="X",INDIRECT("'DATA - økonomi'!G"&amp;4+15*$A100+4*$A100+10),0)+IF(Analyse!$E$115="X",INDIRECT("'DATA - økonomi'!G"&amp;4+15*$A100+4*$A100+11),0)+IF(Analyse!$E$116="X",INDIRECT("'DATA - økonomi'!G"&amp;4+15*$A100+4*$A100+12),0)+IF(Analyse!$E$117="X",INDIRECT("'DATA - økonomi'!G"&amp;4+15*$A100+4*$A100+13),0)+IF(Analyse!$E$129="X",INDIRECT("'DATA - økonomi'!G"&amp;4+15*$A100+4*$A100+14),0)</f>
        <v>0</v>
      </c>
      <c r="H100" s="42">
        <f ca="1">IF(Analyse!$E$3="X",INDIRECT("'DATA - økonomi'!H"&amp;4+15*$A100+4*$A100+0),0)+IF(Analyse!$E$4="X",INDIRECT("'DATA - økonomi'!H"&amp;4+15*$A100+4*$A100+1),0)+IF(Analyse!$E$104="X",INDIRECT("'DATA - økonomi'!H"&amp;4+15*$A100+4*$A100+2),0)+IF(Analyse!$E$105="X",INDIRECT("'DATA - økonomi'!H"&amp;4+15*$A100+4*$A100+3),0)+IF(Analyse!$E$106="X",INDIRECT("'DATA - økonomi'!H"&amp;4+15*$A100+4*$A100+4),0)+IF(Analyse!$E$107="X",INDIRECT("'DATA - økonomi'!H"&amp;4+15*$A100+4*$A100+5),0)+IF(Analyse!$E$108="X",INDIRECT("'DATA - økonomi'!H"&amp;4+15*$A100+4*$A100+6),0)+IF(Analyse!$E$109="X",INDIRECT("'DATA - økonomi'!H"&amp;4+15*$A100+4*$A100+7),0)+IF(Analyse!$E$110="X",INDIRECT("'DATA - økonomi'!H"&amp;4+15*$A100+4*$A100+8),0)+IF(Analyse!$E$111="X",INDIRECT("'DATA - økonomi'!H"&amp;4+15*$A100+4*$A100+9),0)+IF(Analyse!$E$112="X",INDIRECT("'DATA - økonomi'!H"&amp;4+15*$A100+4*$A100+10),0)+IF(Analyse!$E$115="X",INDIRECT("'DATA - økonomi'!H"&amp;4+15*$A100+4*$A100+11),0)+IF(Analyse!$E$116="X",INDIRECT("'DATA - økonomi'!H"&amp;4+15*$A100+4*$A100+12),0)+IF(Analyse!$E$117="X",INDIRECT("'DATA - økonomi'!H"&amp;4+15*$A100+4*$A100+13),0)+IF(Analyse!$E$129="X",INDIRECT("'DATA - økonomi'!H"&amp;4+15*$A100+4*$A100+14),0)</f>
        <v>0</v>
      </c>
      <c r="I100" s="42">
        <f ca="1">IF(Analyse!$E$3="X",INDIRECT("'DATA - økonomi'!I"&amp;4+15*$A100+4*$A100+0),0)+IF(Analyse!$E$4="X",INDIRECT("'DATA - økonomi'!I"&amp;4+15*$A100+4*$A100+1),0)+IF(Analyse!$E$104="X",INDIRECT("'DATA - økonomi'!I"&amp;4+15*$A100+4*$A100+2),0)+IF(Analyse!$E$105="X",INDIRECT("'DATA - økonomi'!I"&amp;4+15*$A100+4*$A100+3),0)+IF(Analyse!$E$106="X",INDIRECT("'DATA - økonomi'!I"&amp;4+15*$A100+4*$A100+4),0)+IF(Analyse!$E$107="X",INDIRECT("'DATA - økonomi'!I"&amp;4+15*$A100+4*$A100+5),0)+IF(Analyse!$E$108="X",INDIRECT("'DATA - økonomi'!I"&amp;4+15*$A100+4*$A100+6),0)+IF(Analyse!$E$109="X",INDIRECT("'DATA - økonomi'!I"&amp;4+15*$A100+4*$A100+7),0)+IF(Analyse!$E$110="X",INDIRECT("'DATA - økonomi'!I"&amp;4+15*$A100+4*$A100+8),0)+IF(Analyse!$E$111="X",INDIRECT("'DATA - økonomi'!I"&amp;4+15*$A100+4*$A100+9),0)+IF(Analyse!$E$112="X",INDIRECT("'DATA - økonomi'!I"&amp;4+15*$A100+4*$A100+10),0)+IF(Analyse!$E$115="X",INDIRECT("'DATA - økonomi'!I"&amp;4+15*$A100+4*$A100+11),0)+IF(Analyse!$E$116="X",INDIRECT("'DATA - økonomi'!I"&amp;4+15*$A100+4*$A100+12),0)+IF(Analyse!$E$117="X",INDIRECT("'DATA - økonomi'!I"&amp;4+15*$A100+4*$A100+13),0)+IF(Analyse!$E$129="X",INDIRECT("'DATA - økonomi'!I"&amp;4+15*$A100+4*$A100+14),0)</f>
        <v>0</v>
      </c>
      <c r="J100" s="42">
        <f ca="1">IF(Analyse!$E$3="X",INDIRECT("'DATA - økonomi'!J"&amp;4+15*$A100+4*$A100+0),0)+IF(Analyse!$E$4="X",INDIRECT("'DATA - økonomi'!J"&amp;4+15*$A100+4*$A100+1),0)+IF(Analyse!$E$104="X",INDIRECT("'DATA - økonomi'!J"&amp;4+15*$A100+4*$A100+2),0)+IF(Analyse!$E$105="X",INDIRECT("'DATA - økonomi'!J"&amp;4+15*$A100+4*$A100+3),0)+IF(Analyse!$E$106="X",INDIRECT("'DATA - økonomi'!J"&amp;4+15*$A100+4*$A100+4),0)+IF(Analyse!$E$107="X",INDIRECT("'DATA - økonomi'!J"&amp;4+15*$A100+4*$A100+5),0)+IF(Analyse!$E$108="X",INDIRECT("'DATA - økonomi'!J"&amp;4+15*$A100+4*$A100+6),0)+IF(Analyse!$E$109="X",INDIRECT("'DATA - økonomi'!J"&amp;4+15*$A100+4*$A100+7),0)+IF(Analyse!$E$110="X",INDIRECT("'DATA - økonomi'!J"&amp;4+15*$A100+4*$A100+8),0)+IF(Analyse!$E$111="X",INDIRECT("'DATA - økonomi'!J"&amp;4+15*$A100+4*$A100+9),0)+IF(Analyse!$E$112="X",INDIRECT("'DATA - økonomi'!J"&amp;4+15*$A100+4*$A100+10),0)+IF(Analyse!$E$115="X",INDIRECT("'DATA - økonomi'!J"&amp;4+15*$A100+4*$A100+11),0)+IF(Analyse!$E$116="X",INDIRECT("'DATA - økonomi'!J"&amp;4+15*$A100+4*$A100+12),0)+IF(Analyse!$E$117="X",INDIRECT("'DATA - økonomi'!J"&amp;4+15*$A100+4*$A100+13),0)+IF(Analyse!$E$129="X",INDIRECT("'DATA - økonomi'!J"&amp;4+15*$A100+4*$A100+14),0)</f>
        <v>0</v>
      </c>
      <c r="K100" s="42">
        <f ca="1">IF(Analyse!$E$3="X",INDIRECT("'DATA - økonomi'!K"&amp;4+15*$A100+4*$A100+0),0)+IF(Analyse!$E$4="X",INDIRECT("'DATA - økonomi'!K"&amp;4+15*$A100+4*$A100+1),0)+IF(Analyse!$E$104="X",INDIRECT("'DATA - økonomi'!K"&amp;4+15*$A100+4*$A100+2),0)+IF(Analyse!$E$105="X",INDIRECT("'DATA - økonomi'!K"&amp;4+15*$A100+4*$A100+3),0)+IF(Analyse!$E$106="X",INDIRECT("'DATA - økonomi'!K"&amp;4+15*$A100+4*$A100+4),0)+IF(Analyse!$E$107="X",INDIRECT("'DATA - økonomi'!K"&amp;4+15*$A100+4*$A100+5),0)+IF(Analyse!$E$108="X",INDIRECT("'DATA - økonomi'!K"&amp;4+15*$A100+4*$A100+6),0)+IF(Analyse!$E$109="X",INDIRECT("'DATA - økonomi'!K"&amp;4+15*$A100+4*$A100+7),0)+IF(Analyse!$E$110="X",INDIRECT("'DATA - økonomi'!K"&amp;4+15*$A100+4*$A100+8),0)+IF(Analyse!$E$111="X",INDIRECT("'DATA - økonomi'!K"&amp;4+15*$A100+4*$A100+9),0)+IF(Analyse!$E$112="X",INDIRECT("'DATA - økonomi'!K"&amp;4+15*$A100+4*$A100+10),0)+IF(Analyse!$E$115="X",INDIRECT("'DATA - økonomi'!K"&amp;4+15*$A100+4*$A100+11),0)+IF(Analyse!$E$116="X",INDIRECT("'DATA - økonomi'!K"&amp;4+15*$A100+4*$A100+12),0)+IF(Analyse!$E$117="X",INDIRECT("'DATA - økonomi'!K"&amp;4+15*$A100+4*$A100+13),0)+IF(Analyse!$E$129="X",INDIRECT("'DATA - økonomi'!K"&amp;4+15*$A100+4*$A100+14),0)</f>
        <v>0</v>
      </c>
      <c r="L100" s="42">
        <f ca="1">IF(Analyse!$E$3="X",INDIRECT("'DATA - økonomi'!L"&amp;4+15*$A100+4*$A100+0),0)+IF(Analyse!$E$4="X",INDIRECT("'DATA - økonomi'!L"&amp;4+15*$A100+4*$A100+1),0)+IF(Analyse!$E$104="X",INDIRECT("'DATA - økonomi'!L"&amp;4+15*$A100+4*$A100+2),0)+IF(Analyse!$E$105="X",INDIRECT("'DATA - økonomi'!L"&amp;4+15*$A100+4*$A100+3),0)+IF(Analyse!$E$106="X",INDIRECT("'DATA - økonomi'!L"&amp;4+15*$A100+4*$A100+4),0)+IF(Analyse!$E$107="X",INDIRECT("'DATA - økonomi'!L"&amp;4+15*$A100+4*$A100+5),0)+IF(Analyse!$E$108="X",INDIRECT("'DATA - økonomi'!L"&amp;4+15*$A100+4*$A100+6),0)+IF(Analyse!$E$109="X",INDIRECT("'DATA - økonomi'!L"&amp;4+15*$A100+4*$A100+7),0)+IF(Analyse!$E$110="X",INDIRECT("'DATA - økonomi'!L"&amp;4+15*$A100+4*$A100+8),0)+IF(Analyse!$E$111="X",INDIRECT("'DATA - økonomi'!L"&amp;4+15*$A100+4*$A100+9),0)+IF(Analyse!$E$112="X",INDIRECT("'DATA - økonomi'!L"&amp;4+15*$A100+4*$A100+10),0)+IF(Analyse!$E$115="X",INDIRECT("'DATA - økonomi'!L"&amp;4+15*$A100+4*$A100+11),0)+IF(Analyse!$E$116="X",INDIRECT("'DATA - økonomi'!L"&amp;4+15*$A100+4*$A100+12),0)+IF(Analyse!$E$117="X",INDIRECT("'DATA - økonomi'!L"&amp;4+15*$A100+4*$A100+13),0)+IF(Analyse!$E$129="X",INDIRECT("'DATA - økonomi'!L"&amp;4+15*$A100+4*$A100+14),0)</f>
        <v>0</v>
      </c>
      <c r="M100" s="42">
        <f ca="1">IF(Analyse!$E$3="X",INDIRECT("'DATA - økonomi'!M"&amp;4+15*$A100+4*$A100+0),0)+IF(Analyse!$E$4="X",INDIRECT("'DATA - økonomi'!M"&amp;4+15*$A100+4*$A100+1),0)+IF(Analyse!$E$104="X",INDIRECT("'DATA - økonomi'!M"&amp;4+15*$A100+4*$A100+2),0)+IF(Analyse!$E$105="X",INDIRECT("'DATA - økonomi'!M"&amp;4+15*$A100+4*$A100+3),0)+IF(Analyse!$E$106="X",INDIRECT("'DATA - økonomi'!M"&amp;4+15*$A100+4*$A100+4),0)+IF(Analyse!$E$107="X",INDIRECT("'DATA - økonomi'!M"&amp;4+15*$A100+4*$A100+5),0)+IF(Analyse!$E$108="X",INDIRECT("'DATA - økonomi'!M"&amp;4+15*$A100+4*$A100+6),0)+IF(Analyse!$E$109="X",INDIRECT("'DATA - økonomi'!M"&amp;4+15*$A100+4*$A100+7),0)+IF(Analyse!$E$110="X",INDIRECT("'DATA - økonomi'!M"&amp;4+15*$A100+4*$A100+8),0)+IF(Analyse!$E$111="X",INDIRECT("'DATA - økonomi'!M"&amp;4+15*$A100+4*$A100+9),0)+IF(Analyse!$E$112="X",INDIRECT("'DATA - økonomi'!M"&amp;4+15*$A100+4*$A100+10),0)+IF(Analyse!$E$115="X",INDIRECT("'DATA - økonomi'!M"&amp;4+15*$A100+4*$A100+11),0)+IF(Analyse!$E$116="X",INDIRECT("'DATA - økonomi'!M"&amp;4+15*$A100+4*$A100+12),0)+IF(Analyse!$E$117="X",INDIRECT("'DATA - økonomi'!M"&amp;4+15*$A100+4*$A100+13),0)+IF(Analyse!$E$129="X",INDIRECT("'DATA - økonomi'!M"&amp;4+15*$A100+4*$A100+14),0)</f>
        <v>0</v>
      </c>
      <c r="N100" s="38"/>
      <c r="O100" s="41" t="s">
        <v>108</v>
      </c>
      <c r="P100" s="42">
        <f ca="1">IF(Analyse!$E$3="X",INDIRECT("'DATA - økonomi'!P"&amp;4+15*$A100+4*$A100+0),0)+IF(Analyse!$E$4="X",INDIRECT("'DATA - økonomi'!P"&amp;4+15*$A100+4*$A100+1),0)+IF(Analyse!$E$104="X",INDIRECT("'DATA - økonomi'!P"&amp;4+15*$A100+4*$A100+2),0)+IF(Analyse!$E$105="X",INDIRECT("'DATA - økonomi'!P"&amp;4+15*$A100+4*$A100+3),0)+IF(Analyse!$E$106="X",INDIRECT("'DATA - økonomi'!P"&amp;4+15*$A100+4*$A100+4),0)+IF(Analyse!$E$107="X",INDIRECT("'DATA - økonomi'!P"&amp;4+15*$A100+4*$A100+5),0)+IF(Analyse!$E$108="X",INDIRECT("'DATA - økonomi'!P"&amp;4+15*$A100+4*$A100+6),0)+IF(Analyse!$E$109="X",INDIRECT("'DATA - økonomi'!P"&amp;4+15*$A100+4*$A100+7),0)+IF(Analyse!$E$110="X",INDIRECT("'DATA - økonomi'!P"&amp;4+15*$A100+4*$A100+8),0)+IF(Analyse!$E$111="X",INDIRECT("'DATA - økonomi'!P"&amp;4+15*$A100+4*$A100+9),0)+IF(Analyse!$E$112="X",INDIRECT("'DATA - økonomi'!P"&amp;4+15*$A100+4*$A100+10),0)+IF(Analyse!$E$115="X",INDIRECT("'DATA - økonomi'!P"&amp;4+15*$A100+4*$A100+11),0)+IF(Analyse!$E$116="X",INDIRECT("'DATA - økonomi'!P"&amp;4+15*$A100+4*$A100+12),0)+IF(Analyse!$E$117="X",INDIRECT("'DATA - økonomi'!P"&amp;4+15*$A100+4*$A100+13),0)+IF(Analyse!$E$129="X",INDIRECT("'DATA - økonomi'!P"&amp;4+15*$A100+4*$A100+14),0)</f>
        <v>0</v>
      </c>
      <c r="Q100" s="42">
        <f ca="1">IF(Analyse!$E$3="X",INDIRECT("'DATA - økonomi'!Q"&amp;4+15*$A100+4*$A100+0),0)+IF(Analyse!$E$4="X",INDIRECT("'DATA - økonomi'!Q"&amp;4+15*$A100+4*$A100+1),0)+IF(Analyse!$E$104="X",INDIRECT("'DATA - økonomi'!Q"&amp;4+15*$A100+4*$A100+2),0)+IF(Analyse!$E$105="X",INDIRECT("'DATA - økonomi'!Q"&amp;4+15*$A100+4*$A100+3),0)+IF(Analyse!$E$106="X",INDIRECT("'DATA - økonomi'!Q"&amp;4+15*$A100+4*$A100+4),0)+IF(Analyse!$E$107="X",INDIRECT("'DATA - økonomi'!Q"&amp;4+15*$A100+4*$A100+5),0)+IF(Analyse!$E$108="X",INDIRECT("'DATA - økonomi'!Q"&amp;4+15*$A100+4*$A100+6),0)+IF(Analyse!$E$109="X",INDIRECT("'DATA - økonomi'!Q"&amp;4+15*$A100+4*$A100+7),0)+IF(Analyse!$E$110="X",INDIRECT("'DATA - økonomi'!Q"&amp;4+15*$A100+4*$A100+8),0)+IF(Analyse!$E$111="X",INDIRECT("'DATA - økonomi'!Q"&amp;4+15*$A100+4*$A100+9),0)+IF(Analyse!$E$112="X",INDIRECT("'DATA - økonomi'!Q"&amp;4+15*$A100+4*$A100+10),0)+IF(Analyse!$E$115="X",INDIRECT("'DATA - økonomi'!Q"&amp;4+15*$A100+4*$A100+11),0)+IF(Analyse!$E$116="X",INDIRECT("'DATA - økonomi'!Q"&amp;4+15*$A100+4*$A100+12),0)+IF(Analyse!$E$117="X",INDIRECT("'DATA - økonomi'!Q"&amp;4+15*$A100+4*$A100+13),0)+IF(Analyse!$E$129="X",INDIRECT("'DATA - økonomi'!Q"&amp;4+15*$A100+4*$A100+14),0)</f>
        <v>0</v>
      </c>
      <c r="R100" s="42">
        <f ca="1">IF(Analyse!$E$3="X",INDIRECT("'DATA - økonomi'!R"&amp;4+15*$A100+4*$A100+0),0)+IF(Analyse!$E$4="X",INDIRECT("'DATA - økonomi'!R"&amp;4+15*$A100+4*$A100+1),0)+IF(Analyse!$E$104="X",INDIRECT("'DATA - økonomi'!R"&amp;4+15*$A100+4*$A100+2),0)+IF(Analyse!$E$105="X",INDIRECT("'DATA - økonomi'!R"&amp;4+15*$A100+4*$A100+3),0)+IF(Analyse!$E$106="X",INDIRECT("'DATA - økonomi'!R"&amp;4+15*$A100+4*$A100+4),0)+IF(Analyse!$E$107="X",INDIRECT("'DATA - økonomi'!R"&amp;4+15*$A100+4*$A100+5),0)+IF(Analyse!$E$108="X",INDIRECT("'DATA - økonomi'!R"&amp;4+15*$A100+4*$A100+6),0)+IF(Analyse!$E$109="X",INDIRECT("'DATA - økonomi'!R"&amp;4+15*$A100+4*$A100+7),0)+IF(Analyse!$E$110="X",INDIRECT("'DATA - økonomi'!R"&amp;4+15*$A100+4*$A100+8),0)+IF(Analyse!$E$111="X",INDIRECT("'DATA - økonomi'!R"&amp;4+15*$A100+4*$A100+9),0)+IF(Analyse!$E$112="X",INDIRECT("'DATA - økonomi'!R"&amp;4+15*$A100+4*$A100+10),0)+IF(Analyse!$E$115="X",INDIRECT("'DATA - økonomi'!R"&amp;4+15*$A100+4*$A100+11),0)+IF(Analyse!$E$116="X",INDIRECT("'DATA - økonomi'!R"&amp;4+15*$A100+4*$A100+12),0)+IF(Analyse!$E$117="X",INDIRECT("'DATA - økonomi'!R"&amp;4+15*$A100+4*$A100+13),0)+IF(Analyse!$E$129="X",INDIRECT("'DATA - økonomi'!R"&amp;4+15*$A100+4*$A100+14),0)</f>
        <v>0</v>
      </c>
      <c r="S100" s="42">
        <f ca="1">IF(Analyse!$E$3="X",INDIRECT("'DATA - økonomi'!S"&amp;4+15*$A100+4*$A100+0),0)+IF(Analyse!$E$4="X",INDIRECT("'DATA - økonomi'!S"&amp;4+15*$A100+4*$A100+1),0)+IF(Analyse!$E$104="X",INDIRECT("'DATA - økonomi'!S"&amp;4+15*$A100+4*$A100+2),0)+IF(Analyse!$E$105="X",INDIRECT("'DATA - økonomi'!S"&amp;4+15*$A100+4*$A100+3),0)+IF(Analyse!$E$106="X",INDIRECT("'DATA - økonomi'!S"&amp;4+15*$A100+4*$A100+4),0)+IF(Analyse!$E$107="X",INDIRECT("'DATA - økonomi'!S"&amp;4+15*$A100+4*$A100+5),0)+IF(Analyse!$E$108="X",INDIRECT("'DATA - økonomi'!S"&amp;4+15*$A100+4*$A100+6),0)+IF(Analyse!$E$109="X",INDIRECT("'DATA - økonomi'!S"&amp;4+15*$A100+4*$A100+7),0)+IF(Analyse!$E$110="X",INDIRECT("'DATA - økonomi'!S"&amp;4+15*$A100+4*$A100+8),0)+IF(Analyse!$E$111="X",INDIRECT("'DATA - økonomi'!S"&amp;4+15*$A100+4*$A100+9),0)+IF(Analyse!$E$112="X",INDIRECT("'DATA - økonomi'!S"&amp;4+15*$A100+4*$A100+10),0)+IF(Analyse!$E$115="X",INDIRECT("'DATA - økonomi'!S"&amp;4+15*$A100+4*$A100+11),0)+IF(Analyse!$E$116="X",INDIRECT("'DATA - økonomi'!S"&amp;4+15*$A100+4*$A100+12),0)+IF(Analyse!$E$117="X",INDIRECT("'DATA - økonomi'!S"&amp;4+15*$A100+4*$A100+13),0)+IF(Analyse!$E$129="X",INDIRECT("'DATA - økonomi'!S"&amp;4+15*$A100+4*$A100+14),0)</f>
        <v>0</v>
      </c>
      <c r="T100" s="42">
        <f ca="1">IF(Analyse!$E$3="X",INDIRECT("'DATA - økonomi'!T"&amp;4+15*$A100+4*$A100+0),0)+IF(Analyse!$E$4="X",INDIRECT("'DATA - økonomi'!T"&amp;4+15*$A100+4*$A100+1),0)+IF(Analyse!$E$104="X",INDIRECT("'DATA - økonomi'!T"&amp;4+15*$A100+4*$A100+2),0)+IF(Analyse!$E$105="X",INDIRECT("'DATA - økonomi'!T"&amp;4+15*$A100+4*$A100+3),0)+IF(Analyse!$E$106="X",INDIRECT("'DATA - økonomi'!T"&amp;4+15*$A100+4*$A100+4),0)+IF(Analyse!$E$107="X",INDIRECT("'DATA - økonomi'!T"&amp;4+15*$A100+4*$A100+5),0)+IF(Analyse!$E$108="X",INDIRECT("'DATA - økonomi'!T"&amp;4+15*$A100+4*$A100+6),0)+IF(Analyse!$E$109="X",INDIRECT("'DATA - økonomi'!T"&amp;4+15*$A100+4*$A100+7),0)+IF(Analyse!$E$110="X",INDIRECT("'DATA - økonomi'!T"&amp;4+15*$A100+4*$A100+8),0)+IF(Analyse!$E$111="X",INDIRECT("'DATA - økonomi'!T"&amp;4+15*$A100+4*$A100+9),0)+IF(Analyse!$E$112="X",INDIRECT("'DATA - økonomi'!T"&amp;4+15*$A100+4*$A100+10),0)+IF(Analyse!$E$115="X",INDIRECT("'DATA - økonomi'!T"&amp;4+15*$A100+4*$A100+11),0)+IF(Analyse!$E$116="X",INDIRECT("'DATA - økonomi'!T"&amp;4+15*$A100+4*$A100+12),0)+IF(Analyse!$E$117="X",INDIRECT("'DATA - økonomi'!T"&amp;4+15*$A100+4*$A100+13),0)+IF(Analyse!$E$129="X",INDIRECT("'DATA - økonomi'!T"&amp;4+15*$A100+4*$A100+14),0)</f>
        <v>0</v>
      </c>
      <c r="U100" s="42">
        <f ca="1">IF(Analyse!$E$3="X",INDIRECT("'DATA - økonomi'!U"&amp;4+15*$A100+4*$A100+0),0)+IF(Analyse!$E$4="X",INDIRECT("'DATA - økonomi'!U"&amp;4+15*$A100+4*$A100+1),0)+IF(Analyse!$E$104="X",INDIRECT("'DATA - økonomi'!U"&amp;4+15*$A100+4*$A100+2),0)+IF(Analyse!$E$105="X",INDIRECT("'DATA - økonomi'!U"&amp;4+15*$A100+4*$A100+3),0)+IF(Analyse!$E$106="X",INDIRECT("'DATA - økonomi'!U"&amp;4+15*$A100+4*$A100+4),0)+IF(Analyse!$E$107="X",INDIRECT("'DATA - økonomi'!U"&amp;4+15*$A100+4*$A100+5),0)+IF(Analyse!$E$108="X",INDIRECT("'DATA - økonomi'!U"&amp;4+15*$A100+4*$A100+6),0)+IF(Analyse!$E$109="X",INDIRECT("'DATA - økonomi'!U"&amp;4+15*$A100+4*$A100+7),0)+IF(Analyse!$E$110="X",INDIRECT("'DATA - økonomi'!U"&amp;4+15*$A100+4*$A100+8),0)+IF(Analyse!$E$111="X",INDIRECT("'DATA - økonomi'!U"&amp;4+15*$A100+4*$A100+9),0)+IF(Analyse!$E$112="X",INDIRECT("'DATA - økonomi'!U"&amp;4+15*$A100+4*$A100+10),0)+IF(Analyse!$E$115="X",INDIRECT("'DATA - økonomi'!U"&amp;4+15*$A100+4*$A100+11),0)+IF(Analyse!$E$116="X",INDIRECT("'DATA - økonomi'!U"&amp;4+15*$A100+4*$A100+12),0)+IF(Analyse!$E$117="X",INDIRECT("'DATA - økonomi'!U"&amp;4+15*$A100+4*$A100+13),0)+IF(Analyse!$E$129="X",INDIRECT("'DATA - økonomi'!U"&amp;4+15*$A100+4*$A100+14),0)</f>
        <v>0</v>
      </c>
      <c r="V100" s="42">
        <f ca="1">IF(Analyse!$E$3="X",INDIRECT("'DATA - økonomi'!V"&amp;4+15*$A100+4*$A100+0),0)+IF(Analyse!$E$4="X",INDIRECT("'DATA - økonomi'!V"&amp;4+15*$A100+4*$A100+1),0)+IF(Analyse!$E$104="X",INDIRECT("'DATA - økonomi'!V"&amp;4+15*$A100+4*$A100+2),0)+IF(Analyse!$E$105="X",INDIRECT("'DATA - økonomi'!V"&amp;4+15*$A100+4*$A100+3),0)+IF(Analyse!$E$106="X",INDIRECT("'DATA - økonomi'!V"&amp;4+15*$A100+4*$A100+4),0)+IF(Analyse!$E$107="X",INDIRECT("'DATA - økonomi'!V"&amp;4+15*$A100+4*$A100+5),0)+IF(Analyse!$E$108="X",INDIRECT("'DATA - økonomi'!V"&amp;4+15*$A100+4*$A100+6),0)+IF(Analyse!$E$109="X",INDIRECT("'DATA - økonomi'!V"&amp;4+15*$A100+4*$A100+7),0)+IF(Analyse!$E$110="X",INDIRECT("'DATA - økonomi'!V"&amp;4+15*$A100+4*$A100+8),0)+IF(Analyse!$E$111="X",INDIRECT("'DATA - økonomi'!V"&amp;4+15*$A100+4*$A100+9),0)+IF(Analyse!$E$112="X",INDIRECT("'DATA - økonomi'!V"&amp;4+15*$A100+4*$A100+10),0)+IF(Analyse!$E$115="X",INDIRECT("'DATA - økonomi'!V"&amp;4+15*$A100+4*$A100+11),0)+IF(Analyse!$E$116="X",INDIRECT("'DATA - økonomi'!V"&amp;4+15*$A100+4*$A100+12),0)+IF(Analyse!$E$117="X",INDIRECT("'DATA - økonomi'!V"&amp;4+15*$A100+4*$A100+13),0)+IF(Analyse!$E$129="X",INDIRECT("'DATA - økonomi'!V"&amp;4+15*$A100+4*$A100+14),0)</f>
        <v>0</v>
      </c>
      <c r="W100" s="42">
        <f ca="1">IF(Analyse!$E$3="X",INDIRECT("'DATA - økonomi'!W"&amp;4+15*$A100+4*$A100+0),0)+IF(Analyse!$E$4="X",INDIRECT("'DATA - økonomi'!W"&amp;4+15*$A100+4*$A100+1),0)+IF(Analyse!$E$104="X",INDIRECT("'DATA - økonomi'!W"&amp;4+15*$A100+4*$A100+2),0)+IF(Analyse!$E$105="X",INDIRECT("'DATA - økonomi'!W"&amp;4+15*$A100+4*$A100+3),0)+IF(Analyse!$E$106="X",INDIRECT("'DATA - økonomi'!W"&amp;4+15*$A100+4*$A100+4),0)+IF(Analyse!$E$107="X",INDIRECT("'DATA - økonomi'!W"&amp;4+15*$A100+4*$A100+5),0)+IF(Analyse!$E$108="X",INDIRECT("'DATA - økonomi'!W"&amp;4+15*$A100+4*$A100+6),0)+IF(Analyse!$E$109="X",INDIRECT("'DATA - økonomi'!W"&amp;4+15*$A100+4*$A100+7),0)+IF(Analyse!$E$110="X",INDIRECT("'DATA - økonomi'!W"&amp;4+15*$A100+4*$A100+8),0)+IF(Analyse!$E$111="X",INDIRECT("'DATA - økonomi'!W"&amp;4+15*$A100+4*$A100+9),0)+IF(Analyse!$E$112="X",INDIRECT("'DATA - økonomi'!W"&amp;4+15*$A100+4*$A100+10),0)+IF(Analyse!$E$115="X",INDIRECT("'DATA - økonomi'!W"&amp;4+15*$A100+4*$A100+11),0)+IF(Analyse!$E$116="X",INDIRECT("'DATA - økonomi'!W"&amp;4+15*$A100+4*$A100+12),0)+IF(Analyse!$E$117="X",INDIRECT("'DATA - økonomi'!W"&amp;4+15*$A100+4*$A100+13),0)+IF(Analyse!$E$129="X",INDIRECT("'DATA - økonomi'!W"&amp;4+15*$A100+4*$A100+14),0)</f>
        <v>0</v>
      </c>
      <c r="X100" s="42">
        <f ca="1">IF(Analyse!$E$3="X",INDIRECT("'DATA - økonomi'!X"&amp;4+15*$A100+4*$A100+0),0)+IF(Analyse!$E$4="X",INDIRECT("'DATA - økonomi'!X"&amp;4+15*$A100+4*$A100+1),0)+IF(Analyse!$E$104="X",INDIRECT("'DATA - økonomi'!X"&amp;4+15*$A100+4*$A100+2),0)+IF(Analyse!$E$105="X",INDIRECT("'DATA - økonomi'!X"&amp;4+15*$A100+4*$A100+3),0)+IF(Analyse!$E$106="X",INDIRECT("'DATA - økonomi'!X"&amp;4+15*$A100+4*$A100+4),0)+IF(Analyse!$E$107="X",INDIRECT("'DATA - økonomi'!X"&amp;4+15*$A100+4*$A100+5),0)+IF(Analyse!$E$108="X",INDIRECT("'DATA - økonomi'!X"&amp;4+15*$A100+4*$A100+6),0)+IF(Analyse!$E$109="X",INDIRECT("'DATA - økonomi'!X"&amp;4+15*$A100+4*$A100+7),0)+IF(Analyse!$E$110="X",INDIRECT("'DATA - økonomi'!X"&amp;4+15*$A100+4*$A100+8),0)+IF(Analyse!$E$111="X",INDIRECT("'DATA - økonomi'!X"&amp;4+15*$A100+4*$A100+9),0)+IF(Analyse!$E$112="X",INDIRECT("'DATA - økonomi'!X"&amp;4+15*$A100+4*$A100+10),0)+IF(Analyse!$E$115="X",INDIRECT("'DATA - økonomi'!X"&amp;4+15*$A100+4*$A100+11),0)+IF(Analyse!$E$116="X",INDIRECT("'DATA - økonomi'!X"&amp;4+15*$A100+4*$A100+12),0)+IF(Analyse!$E$117="X",INDIRECT("'DATA - økonomi'!X"&amp;4+15*$A100+4*$A100+13),0)+IF(Analyse!$E$129="X",INDIRECT("'DATA - økonomi'!X"&amp;4+15*$A100+4*$A100+14),0)</f>
        <v>0</v>
      </c>
      <c r="Y100" s="42">
        <f ca="1">IF(Analyse!$E$3="X",INDIRECT("'DATA - økonomi'!Y"&amp;4+15*$A100+4*$A100+0),0)+IF(Analyse!$E$4="X",INDIRECT("'DATA - økonomi'!Y"&amp;4+15*$A100+4*$A100+1),0)+IF(Analyse!$E$104="X",INDIRECT("'DATA - økonomi'!Y"&amp;4+15*$A100+4*$A100+2),0)+IF(Analyse!$E$105="X",INDIRECT("'DATA - økonomi'!Y"&amp;4+15*$A100+4*$A100+3),0)+IF(Analyse!$E$106="X",INDIRECT("'DATA - økonomi'!Y"&amp;4+15*$A100+4*$A100+4),0)+IF(Analyse!$E$107="X",INDIRECT("'DATA - økonomi'!Y"&amp;4+15*$A100+4*$A100+5),0)+IF(Analyse!$E$108="X",INDIRECT("'DATA - økonomi'!Y"&amp;4+15*$A100+4*$A100+6),0)+IF(Analyse!$E$109="X",INDIRECT("'DATA - økonomi'!Y"&amp;4+15*$A100+4*$A100+7),0)+IF(Analyse!$E$110="X",INDIRECT("'DATA - økonomi'!Y"&amp;4+15*$A100+4*$A100+8),0)+IF(Analyse!$E$111="X",INDIRECT("'DATA - økonomi'!Y"&amp;4+15*$A100+4*$A100+9),0)+IF(Analyse!$E$112="X",INDIRECT("'DATA - økonomi'!Y"&amp;4+15*$A100+4*$A100+10),0)+IF(Analyse!$E$115="X",INDIRECT("'DATA - økonomi'!Y"&amp;4+15*$A100+4*$A100+11),0)+IF(Analyse!$E$116="X",INDIRECT("'DATA - økonomi'!Y"&amp;4+15*$A100+4*$A100+12),0)+IF(Analyse!$E$117="X",INDIRECT("'DATA - økonomi'!Y"&amp;4+15*$A100+4*$A100+13),0)+IF(Analyse!$E$129="X",INDIRECT("'DATA - økonomi'!Y"&amp;4+15*$A100+4*$A100+14),0)</f>
        <v>0</v>
      </c>
      <c r="Z100" s="42">
        <f ca="1">IF(Analyse!$E$3="X",INDIRECT("'DATA - økonomi'!Z"&amp;4+15*$A100+4*$A100+0),0)+IF(Analyse!$E$4="X",INDIRECT("'DATA - økonomi'!Z"&amp;4+15*$A100+4*$A100+1),0)+IF(Analyse!$E$104="X",INDIRECT("'DATA - økonomi'!Z"&amp;4+15*$A100+4*$A100+2),0)+IF(Analyse!$E$105="X",INDIRECT("'DATA - økonomi'!Z"&amp;4+15*$A100+4*$A100+3),0)+IF(Analyse!$E$106="X",INDIRECT("'DATA - økonomi'!Z"&amp;4+15*$A100+4*$A100+4),0)+IF(Analyse!$E$107="X",INDIRECT("'DATA - økonomi'!Z"&amp;4+15*$A100+4*$A100+5),0)+IF(Analyse!$E$108="X",INDIRECT("'DATA - økonomi'!Z"&amp;4+15*$A100+4*$A100+6),0)+IF(Analyse!$E$109="X",INDIRECT("'DATA - økonomi'!Z"&amp;4+15*$A100+4*$A100+7),0)+IF(Analyse!$E$110="X",INDIRECT("'DATA - økonomi'!Z"&amp;4+15*$A100+4*$A100+8),0)+IF(Analyse!$E$111="X",INDIRECT("'DATA - økonomi'!Z"&amp;4+15*$A100+4*$A100+9),0)+IF(Analyse!$E$112="X",INDIRECT("'DATA - økonomi'!Z"&amp;4+15*$A100+4*$A100+10),0)+IF(Analyse!$E$115="X",INDIRECT("'DATA - økonomi'!Z"&amp;4+15*$A100+4*$A100+11),0)+IF(Analyse!$E$116="X",INDIRECT("'DATA - økonomi'!Z"&amp;4+15*$A100+4*$A100+12),0)+IF(Analyse!$E$117="X",INDIRECT("'DATA - økonomi'!Z"&amp;4+15*$A100+4*$A100+13),0)+IF(Analyse!$E$129="X",INDIRECT("'DATA - økonomi'!Z"&amp;4+15*$A100+4*$A100+14),0)</f>
        <v>0</v>
      </c>
      <c r="AA100" s="36"/>
      <c r="AB100" s="41" t="s">
        <v>108</v>
      </c>
      <c r="AC100" s="42">
        <f ca="1">IF(Analyse!$E$3="X",INDIRECT("'DATA - økonomi'!AC"&amp;4+15*$A100+4*$A100+0),0)+IF(Analyse!$E$4="X",INDIRECT("'DATA - økonomi'!AC"&amp;4+15*$A100+4*$A100+1),0)+IF(Analyse!$E$104="X",INDIRECT("'DATA - økonomi'!AC"&amp;4+15*$A100+4*$A100+2),0)+IF(Analyse!$E$105="X",INDIRECT("'DATA - økonomi'!AC"&amp;4+15*$A100+4*$A100+3),0)+IF(Analyse!$E$106="X",INDIRECT("'DATA - økonomi'!AC"&amp;4+15*$A100+4*$A100+4),0)+IF(Analyse!$E$107="X",INDIRECT("'DATA - økonomi'!AC"&amp;4+15*$A100+4*$A100+5),0)+IF(Analyse!$E$108="X",INDIRECT("'DATA - økonomi'!AC"&amp;4+15*$A100+4*$A100+6),0)+IF(Analyse!$E$109="X",INDIRECT("'DATA - økonomi'!AC"&amp;4+15*$A100+4*$A100+7),0)+IF(Analyse!$E$110="X",INDIRECT("'DATA - økonomi'!AC"&amp;4+15*$A100+4*$A100+8),0)+IF(Analyse!$E$111="X",INDIRECT("'DATA - økonomi'!AC"&amp;4+15*$A100+4*$A100+9),0)+IF(Analyse!$E$112="X",INDIRECT("'DATA - økonomi'!AC"&amp;4+15*$A100+4*$A100+10),0)+IF(Analyse!$E$115="X",INDIRECT("'DATA - økonomi'!AC"&amp;4+15*$A100+4*$A100+11),0)+IF(Analyse!$E$116="X",INDIRECT("'DATA - økonomi'!AC"&amp;4+15*$A100+4*$A100+12),0)+IF(Analyse!$E$117="X",INDIRECT("'DATA - økonomi'!AC"&amp;4+15*$A100+4*$A100+13),0)+IF(Analyse!$E$129="X",INDIRECT("'DATA - økonomi'!AC"&amp;4+15*$A100+4*$A100+14),0)</f>
        <v>0</v>
      </c>
      <c r="AD100" s="42">
        <f ca="1">IF(Analyse!$E$3="X",INDIRECT("'DATA - økonomi'!AD"&amp;4+15*$A100+4*$A100+0),0)+IF(Analyse!$E$4="X",INDIRECT("'DATA - økonomi'!AD"&amp;4+15*$A100+4*$A100+1),0)+IF(Analyse!$E$104="X",INDIRECT("'DATA - økonomi'!AD"&amp;4+15*$A100+4*$A100+2),0)+IF(Analyse!$E$105="X",INDIRECT("'DATA - økonomi'!AD"&amp;4+15*$A100+4*$A100+3),0)+IF(Analyse!$E$106="X",INDIRECT("'DATA - økonomi'!AD"&amp;4+15*$A100+4*$A100+4),0)+IF(Analyse!$E$107="X",INDIRECT("'DATA - økonomi'!AD"&amp;4+15*$A100+4*$A100+5),0)+IF(Analyse!$E$108="X",INDIRECT("'DATA - økonomi'!AD"&amp;4+15*$A100+4*$A100+6),0)+IF(Analyse!$E$109="X",INDIRECT("'DATA - økonomi'!AD"&amp;4+15*$A100+4*$A100+7),0)+IF(Analyse!$E$110="X",INDIRECT("'DATA - økonomi'!AD"&amp;4+15*$A100+4*$A100+8),0)+IF(Analyse!$E$111="X",INDIRECT("'DATA - økonomi'!AD"&amp;4+15*$A100+4*$A100+9),0)+IF(Analyse!$E$112="X",INDIRECT("'DATA - økonomi'!AD"&amp;4+15*$A100+4*$A100+10),0)+IF(Analyse!$E$115="X",INDIRECT("'DATA - økonomi'!AD"&amp;4+15*$A100+4*$A100+11),0)+IF(Analyse!$E$116="X",INDIRECT("'DATA - økonomi'!AD"&amp;4+15*$A100+4*$A100+12),0)+IF(Analyse!$E$117="X",INDIRECT("'DATA - økonomi'!AD"&amp;4+15*$A100+4*$A100+13),0)+IF(Analyse!$E$129="X",INDIRECT("'DATA - økonomi'!AD"&amp;4+15*$A100+4*$A100+14),0)</f>
        <v>0</v>
      </c>
      <c r="AE100" s="42">
        <f ca="1">IF(Analyse!$E$3="X",INDIRECT("'DATA - økonomi'!AE"&amp;4+15*$A100+4*$A100+0),0)+IF(Analyse!$E$4="X",INDIRECT("'DATA - økonomi'!AE"&amp;4+15*$A100+4*$A100+1),0)+IF(Analyse!$E$104="X",INDIRECT("'DATA - økonomi'!AE"&amp;4+15*$A100+4*$A100+2),0)+IF(Analyse!$E$105="X",INDIRECT("'DATA - økonomi'!AE"&amp;4+15*$A100+4*$A100+3),0)+IF(Analyse!$E$106="X",INDIRECT("'DATA - økonomi'!AE"&amp;4+15*$A100+4*$A100+4),0)+IF(Analyse!$E$107="X",INDIRECT("'DATA - økonomi'!AE"&amp;4+15*$A100+4*$A100+5),0)+IF(Analyse!$E$108="X",INDIRECT("'DATA - økonomi'!AE"&amp;4+15*$A100+4*$A100+6),0)+IF(Analyse!$E$109="X",INDIRECT("'DATA - økonomi'!AE"&amp;4+15*$A100+4*$A100+7),0)+IF(Analyse!$E$110="X",INDIRECT("'DATA - økonomi'!AE"&amp;4+15*$A100+4*$A100+8),0)+IF(Analyse!$E$111="X",INDIRECT("'DATA - økonomi'!AE"&amp;4+15*$A100+4*$A100+9),0)+IF(Analyse!$E$112="X",INDIRECT("'DATA - økonomi'!AE"&amp;4+15*$A100+4*$A100+10),0)+IF(Analyse!$E$115="X",INDIRECT("'DATA - økonomi'!AE"&amp;4+15*$A100+4*$A100+11),0)+IF(Analyse!$E$116="X",INDIRECT("'DATA - økonomi'!AE"&amp;4+15*$A100+4*$A100+12),0)+IF(Analyse!$E$117="X",INDIRECT("'DATA - økonomi'!AE"&amp;4+15*$A100+4*$A100+13),0)+IF(Analyse!$E$129="X",INDIRECT("'DATA - økonomi'!AE"&amp;4+15*$A100+4*$A100+14),0)</f>
        <v>0</v>
      </c>
      <c r="AF100" s="42">
        <f ca="1">IF(Analyse!$E$3="X",INDIRECT("'DATA - økonomi'!AF"&amp;4+15*$A100+4*$A100+0),0)+IF(Analyse!$E$4="X",INDIRECT("'DATA - økonomi'!AF"&amp;4+15*$A100+4*$A100+1),0)+IF(Analyse!$E$104="X",INDIRECT("'DATA - økonomi'!AF"&amp;4+15*$A100+4*$A100+2),0)+IF(Analyse!$E$105="X",INDIRECT("'DATA - økonomi'!AF"&amp;4+15*$A100+4*$A100+3),0)+IF(Analyse!$E$106="X",INDIRECT("'DATA - økonomi'!AF"&amp;4+15*$A100+4*$A100+4),0)+IF(Analyse!$E$107="X",INDIRECT("'DATA - økonomi'!AF"&amp;4+15*$A100+4*$A100+5),0)+IF(Analyse!$E$108="X",INDIRECT("'DATA - økonomi'!AF"&amp;4+15*$A100+4*$A100+6),0)+IF(Analyse!$E$109="X",INDIRECT("'DATA - økonomi'!AF"&amp;4+15*$A100+4*$A100+7),0)+IF(Analyse!$E$110="X",INDIRECT("'DATA - økonomi'!AF"&amp;4+15*$A100+4*$A100+8),0)+IF(Analyse!$E$111="X",INDIRECT("'DATA - økonomi'!AF"&amp;4+15*$A100+4*$A100+9),0)+IF(Analyse!$E$112="X",INDIRECT("'DATA - økonomi'!AF"&amp;4+15*$A100+4*$A100+10),0)+IF(Analyse!$E$115="X",INDIRECT("'DATA - økonomi'!AF"&amp;4+15*$A100+4*$A100+11),0)+IF(Analyse!$E$116="X",INDIRECT("'DATA - økonomi'!AF"&amp;4+15*$A100+4*$A100+12),0)+IF(Analyse!$E$117="X",INDIRECT("'DATA - økonomi'!AF"&amp;4+15*$A100+4*$A100+13),0)+IF(Analyse!$E$129="X",INDIRECT("'DATA - økonomi'!AF"&amp;4+15*$A100+4*$A100+14),0)</f>
        <v>0</v>
      </c>
      <c r="AG100" s="42">
        <f ca="1">IF(Analyse!$E$3="X",INDIRECT("'DATA - økonomi'!AG"&amp;4+15*$A100+4*$A100+0),0)+IF(Analyse!$E$4="X",INDIRECT("'DATA - økonomi'!AG"&amp;4+15*$A100+4*$A100+1),0)+IF(Analyse!$E$104="X",INDIRECT("'DATA - økonomi'!AG"&amp;4+15*$A100+4*$A100+2),0)+IF(Analyse!$E$105="X",INDIRECT("'DATA - økonomi'!AG"&amp;4+15*$A100+4*$A100+3),0)+IF(Analyse!$E$106="X",INDIRECT("'DATA - økonomi'!AG"&amp;4+15*$A100+4*$A100+4),0)+IF(Analyse!$E$107="X",INDIRECT("'DATA - økonomi'!AG"&amp;4+15*$A100+4*$A100+5),0)+IF(Analyse!$E$108="X",INDIRECT("'DATA - økonomi'!AG"&amp;4+15*$A100+4*$A100+6),0)+IF(Analyse!$E$109="X",INDIRECT("'DATA - økonomi'!AG"&amp;4+15*$A100+4*$A100+7),0)+IF(Analyse!$E$110="X",INDIRECT("'DATA - økonomi'!AG"&amp;4+15*$A100+4*$A100+8),0)+IF(Analyse!$E$111="X",INDIRECT("'DATA - økonomi'!AG"&amp;4+15*$A100+4*$A100+9),0)+IF(Analyse!$E$112="X",INDIRECT("'DATA - økonomi'!AG"&amp;4+15*$A100+4*$A100+10),0)+IF(Analyse!$E$115="X",INDIRECT("'DATA - økonomi'!AG"&amp;4+15*$A100+4*$A100+11),0)+IF(Analyse!$E$116="X",INDIRECT("'DATA - økonomi'!AG"&amp;4+15*$A100+4*$A100+12),0)+IF(Analyse!$E$117="X",INDIRECT("'DATA - økonomi'!AG"&amp;4+15*$A100+4*$A100+13),0)+IF(Analyse!$E$129="X",INDIRECT("'DATA - økonomi'!AG"&amp;4+15*$A100+4*$A100+14),0)</f>
        <v>0</v>
      </c>
      <c r="AH100" s="42">
        <f ca="1">IF(Analyse!$E$3="X",INDIRECT("'DATA - økonomi'!AH"&amp;4+15*$A100+4*$A100+0),0)+IF(Analyse!$E$4="X",INDIRECT("'DATA - økonomi'!AH"&amp;4+15*$A100+4*$A100+1),0)+IF(Analyse!$E$104="X",INDIRECT("'DATA - økonomi'!AH"&amp;4+15*$A100+4*$A100+2),0)+IF(Analyse!$E$105="X",INDIRECT("'DATA - økonomi'!AH"&amp;4+15*$A100+4*$A100+3),0)+IF(Analyse!$E$106="X",INDIRECT("'DATA - økonomi'!AH"&amp;4+15*$A100+4*$A100+4),0)+IF(Analyse!$E$107="X",INDIRECT("'DATA - økonomi'!AH"&amp;4+15*$A100+4*$A100+5),0)+IF(Analyse!$E$108="X",INDIRECT("'DATA - økonomi'!AH"&amp;4+15*$A100+4*$A100+6),0)+IF(Analyse!$E$109="X",INDIRECT("'DATA - økonomi'!AH"&amp;4+15*$A100+4*$A100+7),0)+IF(Analyse!$E$110="X",INDIRECT("'DATA - økonomi'!AH"&amp;4+15*$A100+4*$A100+8),0)+IF(Analyse!$E$111="X",INDIRECT("'DATA - økonomi'!AH"&amp;4+15*$A100+4*$A100+9),0)+IF(Analyse!$E$112="X",INDIRECT("'DATA - økonomi'!AH"&amp;4+15*$A100+4*$A100+10),0)+IF(Analyse!$E$115="X",INDIRECT("'DATA - økonomi'!AH"&amp;4+15*$A100+4*$A100+11),0)+IF(Analyse!$E$116="X",INDIRECT("'DATA - økonomi'!AH"&amp;4+15*$A100+4*$A100+12),0)+IF(Analyse!$E$117="X",INDIRECT("'DATA - økonomi'!AH"&amp;4+15*$A100+4*$A100+13),0)+IF(Analyse!$E$129="X",INDIRECT("'DATA - økonomi'!AH"&amp;4+15*$A100+4*$A100+14),0)</f>
        <v>0</v>
      </c>
      <c r="AI100" s="42">
        <f ca="1">IF(Analyse!$E$3="X",INDIRECT("'DATA - økonomi'!AI"&amp;4+15*$A100+4*$A100+0),0)+IF(Analyse!$E$4="X",INDIRECT("'DATA - økonomi'!AI"&amp;4+15*$A100+4*$A100+1),0)+IF(Analyse!$E$104="X",INDIRECT("'DATA - økonomi'!AI"&amp;4+15*$A100+4*$A100+2),0)+IF(Analyse!$E$105="X",INDIRECT("'DATA - økonomi'!AI"&amp;4+15*$A100+4*$A100+3),0)+IF(Analyse!$E$106="X",INDIRECT("'DATA - økonomi'!AI"&amp;4+15*$A100+4*$A100+4),0)+IF(Analyse!$E$107="X",INDIRECT("'DATA - økonomi'!AI"&amp;4+15*$A100+4*$A100+5),0)+IF(Analyse!$E$108="X",INDIRECT("'DATA - økonomi'!AI"&amp;4+15*$A100+4*$A100+6),0)+IF(Analyse!$E$109="X",INDIRECT("'DATA - økonomi'!AI"&amp;4+15*$A100+4*$A100+7),0)+IF(Analyse!$E$110="X",INDIRECT("'DATA - økonomi'!AI"&amp;4+15*$A100+4*$A100+8),0)+IF(Analyse!$E$111="X",INDIRECT("'DATA - økonomi'!AI"&amp;4+15*$A100+4*$A100+9),0)+IF(Analyse!$E$112="X",INDIRECT("'DATA - økonomi'!AI"&amp;4+15*$A100+4*$A100+10),0)+IF(Analyse!$E$115="X",INDIRECT("'DATA - økonomi'!AI"&amp;4+15*$A100+4*$A100+11),0)+IF(Analyse!$E$116="X",INDIRECT("'DATA - økonomi'!AI"&amp;4+15*$A100+4*$A100+12),0)+IF(Analyse!$E$117="X",INDIRECT("'DATA - økonomi'!AI"&amp;4+15*$A100+4*$A100+13),0)+IF(Analyse!$E$129="X",INDIRECT("'DATA - økonomi'!AI"&amp;4+15*$A100+4*$A100+14),0)</f>
        <v>0</v>
      </c>
      <c r="AJ100" s="42">
        <f ca="1">IF(Analyse!$E$3="X",INDIRECT("'DATA - økonomi'!AJ"&amp;4+15*$A100+4*$A100+0),0)+IF(Analyse!$E$4="X",INDIRECT("'DATA - økonomi'!AJ"&amp;4+15*$A100+4*$A100+1),0)+IF(Analyse!$E$104="X",INDIRECT("'DATA - økonomi'!AJ"&amp;4+15*$A100+4*$A100+2),0)+IF(Analyse!$E$105="X",INDIRECT("'DATA - økonomi'!AJ"&amp;4+15*$A100+4*$A100+3),0)+IF(Analyse!$E$106="X",INDIRECT("'DATA - økonomi'!AJ"&amp;4+15*$A100+4*$A100+4),0)+IF(Analyse!$E$107="X",INDIRECT("'DATA - økonomi'!AJ"&amp;4+15*$A100+4*$A100+5),0)+IF(Analyse!$E$108="X",INDIRECT("'DATA - økonomi'!AJ"&amp;4+15*$A100+4*$A100+6),0)+IF(Analyse!$E$109="X",INDIRECT("'DATA - økonomi'!AJ"&amp;4+15*$A100+4*$A100+7),0)+IF(Analyse!$E$110="X",INDIRECT("'DATA - økonomi'!AJ"&amp;4+15*$A100+4*$A100+8),0)+IF(Analyse!$E$111="X",INDIRECT("'DATA - økonomi'!AJ"&amp;4+15*$A100+4*$A100+9),0)+IF(Analyse!$E$112="X",INDIRECT("'DATA - økonomi'!AJ"&amp;4+15*$A100+4*$A100+10),0)+IF(Analyse!$E$115="X",INDIRECT("'DATA - økonomi'!AJ"&amp;4+15*$A100+4*$A100+11),0)+IF(Analyse!$E$116="X",INDIRECT("'DATA - økonomi'!AJ"&amp;4+15*$A100+4*$A100+12),0)+IF(Analyse!$E$117="X",INDIRECT("'DATA - økonomi'!AJ"&amp;4+15*$A100+4*$A100+13),0)+IF(Analyse!$E$129="X",INDIRECT("'DATA - økonomi'!AJ"&amp;4+15*$A100+4*$A100+14),0)</f>
        <v>0</v>
      </c>
      <c r="AK100" s="42">
        <f ca="1">IF(Analyse!$E$3="X",INDIRECT("'DATA - økonomi'!AK"&amp;4+15*$A100+4*$A100+0),0)+IF(Analyse!$E$4="X",INDIRECT("'DATA - økonomi'!AK"&amp;4+15*$A100+4*$A100+1),0)+IF(Analyse!$E$104="X",INDIRECT("'DATA - økonomi'!AK"&amp;4+15*$A100+4*$A100+2),0)+IF(Analyse!$E$105="X",INDIRECT("'DATA - økonomi'!AK"&amp;4+15*$A100+4*$A100+3),0)+IF(Analyse!$E$106="X",INDIRECT("'DATA - økonomi'!AK"&amp;4+15*$A100+4*$A100+4),0)+IF(Analyse!$E$107="X",INDIRECT("'DATA - økonomi'!AK"&amp;4+15*$A100+4*$A100+5),0)+IF(Analyse!$E$108="X",INDIRECT("'DATA - økonomi'!AK"&amp;4+15*$A100+4*$A100+6),0)+IF(Analyse!$E$109="X",INDIRECT("'DATA - økonomi'!AK"&amp;4+15*$A100+4*$A100+7),0)+IF(Analyse!$E$110="X",INDIRECT("'DATA - økonomi'!AK"&amp;4+15*$A100+4*$A100+8),0)+IF(Analyse!$E$111="X",INDIRECT("'DATA - økonomi'!AK"&amp;4+15*$A100+4*$A100+9),0)+IF(Analyse!$E$112="X",INDIRECT("'DATA - økonomi'!AK"&amp;4+15*$A100+4*$A100+10),0)+IF(Analyse!$E$115="X",INDIRECT("'DATA - økonomi'!AK"&amp;4+15*$A100+4*$A100+11),0)+IF(Analyse!$E$116="X",INDIRECT("'DATA - økonomi'!AK"&amp;4+15*$A100+4*$A100+12),0)+IF(Analyse!$E$117="X",INDIRECT("'DATA - økonomi'!AK"&amp;4+15*$A100+4*$A100+13),0)+IF(Analyse!$E$129="X",INDIRECT("'DATA - økonomi'!AK"&amp;4+15*$A100+4*$A100+14),0)</f>
        <v>0</v>
      </c>
      <c r="AL100" s="42">
        <f ca="1">IF(Analyse!$E$3="X",INDIRECT("'DATA - økonomi'!AL"&amp;4+15*$A100+4*$A100+0),0)+IF(Analyse!$E$4="X",INDIRECT("'DATA - økonomi'!AL"&amp;4+15*$A100+4*$A100+1),0)+IF(Analyse!$E$104="X",INDIRECT("'DATA - økonomi'!AL"&amp;4+15*$A100+4*$A100+2),0)+IF(Analyse!$E$105="X",INDIRECT("'DATA - økonomi'!AL"&amp;4+15*$A100+4*$A100+3),0)+IF(Analyse!$E$106="X",INDIRECT("'DATA - økonomi'!AL"&amp;4+15*$A100+4*$A100+4),0)+IF(Analyse!$E$107="X",INDIRECT("'DATA - økonomi'!AL"&amp;4+15*$A100+4*$A100+5),0)+IF(Analyse!$E$108="X",INDIRECT("'DATA - økonomi'!AL"&amp;4+15*$A100+4*$A100+6),0)+IF(Analyse!$E$109="X",INDIRECT("'DATA - økonomi'!AL"&amp;4+15*$A100+4*$A100+7),0)+IF(Analyse!$E$110="X",INDIRECT("'DATA - økonomi'!AL"&amp;4+15*$A100+4*$A100+8),0)+IF(Analyse!$E$111="X",INDIRECT("'DATA - økonomi'!AL"&amp;4+15*$A100+4*$A100+9),0)+IF(Analyse!$E$112="X",INDIRECT("'DATA - økonomi'!AL"&amp;4+15*$A100+4*$A100+10),0)+IF(Analyse!$E$115="X",INDIRECT("'DATA - økonomi'!AL"&amp;4+15*$A100+4*$A100+11),0)+IF(Analyse!$E$116="X",INDIRECT("'DATA - økonomi'!AL"&amp;4+15*$A100+4*$A100+12),0)+IF(Analyse!$E$117="X",INDIRECT("'DATA - økonomi'!AL"&amp;4+15*$A100+4*$A100+13),0)+IF(Analyse!$E$129="X",INDIRECT("'DATA - økonomi'!AL"&amp;4+15*$A100+4*$A100+14),0)</f>
        <v>0</v>
      </c>
      <c r="AM100" s="36"/>
      <c r="AN100" s="41" t="s">
        <v>108</v>
      </c>
      <c r="AO100" s="42">
        <f t="shared" ref="AO100:AO102" ca="1" si="30">INDIRECT("'DATA - økonomi'!AC"&amp;($A203+1)*19)</f>
        <v>36294.504000000001</v>
      </c>
      <c r="AP100" s="42">
        <f t="shared" ref="AP100:AP102" ca="1" si="31">INDIRECT("'DATA - økonomi'!AD"&amp;($A203+1)*19)</f>
        <v>35971.699999999997</v>
      </c>
      <c r="AQ100" s="42">
        <f t="shared" ref="AQ100:AQ102" ca="1" si="32">INDIRECT("'DATA - økonomi'!AC"&amp;($A203+1)*19)</f>
        <v>36294.504000000001</v>
      </c>
      <c r="AR100" s="42">
        <f t="shared" ref="AR100:AR102" ca="1" si="33">INDIRECT("'DATA - økonomi'!AD"&amp;($A203+1)*19)</f>
        <v>35971.699999999997</v>
      </c>
      <c r="AS100" s="42">
        <f t="shared" ref="AS100:AS102" ca="1" si="34">INDIRECT("'DATA - økonomi'!AE"&amp;($A203+1)*19)</f>
        <v>35636.92</v>
      </c>
      <c r="AT100" s="42">
        <f t="shared" ref="AT100:AT102" ca="1" si="35">INDIRECT("'DATA - økonomi'!AF"&amp;($A203+1)*19)</f>
        <v>35439.138000000006</v>
      </c>
      <c r="AU100" s="42">
        <f t="shared" ref="AU100:AU102" ca="1" si="36">INDIRECT("'DATA - økonomi'!AG"&amp;($A203+1)*19)</f>
        <v>35401.800000000003</v>
      </c>
      <c r="AV100" s="42">
        <f t="shared" ref="AV100:AV102" ca="1" si="37">INDIRECT("'DATA - økonomi'!AH"&amp;($A203+1)*19)</f>
        <v>35394.311000000002</v>
      </c>
      <c r="AW100" s="42">
        <f t="shared" ref="AW100:AW102" ca="1" si="38">INDIRECT("'DATA - økonomi'!AI"&amp;($A203+1)*19)</f>
        <v>35184.86</v>
      </c>
      <c r="AX100" s="42">
        <f t="shared" ref="AX100:AX102" ca="1" si="39">INDIRECT("'DATA - økonomi'!AJ"&amp;($A203+1)*19)</f>
        <v>34786.512000000002</v>
      </c>
      <c r="AY100" s="36"/>
    </row>
    <row r="101" spans="1:51" x14ac:dyDescent="0.25">
      <c r="A101" s="38">
        <v>97</v>
      </c>
      <c r="B101" s="41" t="s">
        <v>109</v>
      </c>
      <c r="C101" s="42">
        <f ca="1">IF(Analyse!$E$3="X",INDIRECT("'DATA - økonomi'!C"&amp;4+15*$A101+4*$A101+0),0)+IF(Analyse!$E$4="X",INDIRECT("'DATA - økonomi'!C"&amp;4+15*$A101+4*$A101+1),0)+IF(Analyse!$E$104="X",INDIRECT("'DATA - økonomi'!C"&amp;4+15*$A101+4*$A101+2),0)+IF(Analyse!$E$105="X",INDIRECT("'DATA - økonomi'!C"&amp;4+15*$A101+4*$A101+3),0)+IF(Analyse!$E$106="X",INDIRECT("'DATA - økonomi'!C"&amp;4+15*$A101+4*$A101+4),0)+IF(Analyse!$E$107="X",INDIRECT("'DATA - økonomi'!C"&amp;4+15*$A101+4*$A101+5),0)+IF(Analyse!$E$108="X",INDIRECT("'DATA - økonomi'!C"&amp;4+15*$A101+4*$A101+6),0)+IF(Analyse!$E$109="X",INDIRECT("'DATA - økonomi'!C"&amp;4+15*$A101+4*$A101+7),0)+IF(Analyse!$E$110="X",INDIRECT("'DATA - økonomi'!C"&amp;4+15*$A101+4*$A101+8),0)+IF(Analyse!$E$111="X",INDIRECT("'DATA - økonomi'!C"&amp;4+15*$A101+4*$A101+9),0)+IF(Analyse!$E$112="X",INDIRECT("'DATA - økonomi'!C"&amp;4+15*$A101+4*$A101+10),0)+IF(Analyse!$E$115="X",INDIRECT("'DATA - økonomi'!C"&amp;4+15*$A101+4*$A101+11),0)+IF(Analyse!$E$116="X",INDIRECT("'DATA - økonomi'!C"&amp;4+15*$A101+4*$A101+12),0)+IF(Analyse!$E$117="X",INDIRECT("'DATA - økonomi'!C"&amp;4+15*$A101+4*$A101+13),0)+IF(Analyse!$E$129="X",INDIRECT("'DATA - økonomi'!C"&amp;4+15*$A101+4*$A101+14),0)</f>
        <v>0</v>
      </c>
      <c r="D101" s="42">
        <f ca="1">IF(Analyse!$E$3="X",INDIRECT("'DATA - økonomi'!D"&amp;4+15*$A101+4*$A101+0),0)+IF(Analyse!$E$4="X",INDIRECT("'DATA - økonomi'!D"&amp;4+15*$A101+4*$A101+1),0)+IF(Analyse!$E$104="X",INDIRECT("'DATA - økonomi'!D"&amp;4+15*$A101+4*$A101+2),0)+IF(Analyse!$E$105="X",INDIRECT("'DATA - økonomi'!D"&amp;4+15*$A101+4*$A101+3),0)+IF(Analyse!$E$106="X",INDIRECT("'DATA - økonomi'!D"&amp;4+15*$A101+4*$A101+4),0)+IF(Analyse!$E$107="X",INDIRECT("'DATA - økonomi'!D"&amp;4+15*$A101+4*$A101+5),0)+IF(Analyse!$E$108="X",INDIRECT("'DATA - økonomi'!D"&amp;4+15*$A101+4*$A101+6),0)+IF(Analyse!$E$109="X",INDIRECT("'DATA - økonomi'!D"&amp;4+15*$A101+4*$A101+7),0)+IF(Analyse!$E$110="X",INDIRECT("'DATA - økonomi'!D"&amp;4+15*$A101+4*$A101+8),0)+IF(Analyse!$E$111="X",INDIRECT("'DATA - økonomi'!D"&amp;4+15*$A101+4*$A101+9),0)+IF(Analyse!$E$112="X",INDIRECT("'DATA - økonomi'!D"&amp;4+15*$A101+4*$A101+10),0)+IF(Analyse!$E$115="X",INDIRECT("'DATA - økonomi'!D"&amp;4+15*$A101+4*$A101+11),0)+IF(Analyse!$E$116="X",INDIRECT("'DATA - økonomi'!D"&amp;4+15*$A101+4*$A101+12),0)+IF(Analyse!$E$117="X",INDIRECT("'DATA - økonomi'!D"&amp;4+15*$A101+4*$A101+13),0)+IF(Analyse!$E$129="X",INDIRECT("'DATA - økonomi'!D"&amp;4+15*$A101+4*$A101+14),0)</f>
        <v>0</v>
      </c>
      <c r="E101" s="42">
        <f ca="1">IF(Analyse!$E$3="X",INDIRECT("'DATA - økonomi'!E"&amp;4+15*$A101+4*$A101+0),0)+IF(Analyse!$E$4="X",INDIRECT("'DATA - økonomi'!E"&amp;4+15*$A101+4*$A101+1),0)+IF(Analyse!$E$104="X",INDIRECT("'DATA - økonomi'!E"&amp;4+15*$A101+4*$A101+2),0)+IF(Analyse!$E$105="X",INDIRECT("'DATA - økonomi'!E"&amp;4+15*$A101+4*$A101+3),0)+IF(Analyse!$E$106="X",INDIRECT("'DATA - økonomi'!E"&amp;4+15*$A101+4*$A101+4),0)+IF(Analyse!$E$107="X",INDIRECT("'DATA - økonomi'!E"&amp;4+15*$A101+4*$A101+5),0)+IF(Analyse!$E$108="X",INDIRECT("'DATA - økonomi'!E"&amp;4+15*$A101+4*$A101+6),0)+IF(Analyse!$E$109="X",INDIRECT("'DATA - økonomi'!E"&amp;4+15*$A101+4*$A101+7),0)+IF(Analyse!$E$110="X",INDIRECT("'DATA - økonomi'!E"&amp;4+15*$A101+4*$A101+8),0)+IF(Analyse!$E$111="X",INDIRECT("'DATA - økonomi'!E"&amp;4+15*$A101+4*$A101+9),0)+IF(Analyse!$E$112="X",INDIRECT("'DATA - økonomi'!E"&amp;4+15*$A101+4*$A101+10),0)+IF(Analyse!$E$115="X",INDIRECT("'DATA - økonomi'!E"&amp;4+15*$A101+4*$A101+11),0)+IF(Analyse!$E$116="X",INDIRECT("'DATA - økonomi'!E"&amp;4+15*$A101+4*$A101+12),0)+IF(Analyse!$E$117="X",INDIRECT("'DATA - økonomi'!E"&amp;4+15*$A101+4*$A101+13),0)+IF(Analyse!$E$129="X",INDIRECT("'DATA - økonomi'!E"&amp;4+15*$A101+4*$A101+14),0)</f>
        <v>0</v>
      </c>
      <c r="F101" s="42">
        <f ca="1">IF(Analyse!$E$3="X",INDIRECT("'DATA - økonomi'!F"&amp;4+15*$A101+4*$A101+0),0)+IF(Analyse!$E$4="X",INDIRECT("'DATA - økonomi'!F"&amp;4+15*$A101+4*$A101+1),0)+IF(Analyse!$E$104="X",INDIRECT("'DATA - økonomi'!F"&amp;4+15*$A101+4*$A101+2),0)+IF(Analyse!$E$105="X",INDIRECT("'DATA - økonomi'!F"&amp;4+15*$A101+4*$A101+3),0)+IF(Analyse!$E$106="X",INDIRECT("'DATA - økonomi'!F"&amp;4+15*$A101+4*$A101+4),0)+IF(Analyse!$E$107="X",INDIRECT("'DATA - økonomi'!F"&amp;4+15*$A101+4*$A101+5),0)+IF(Analyse!$E$108="X",INDIRECT("'DATA - økonomi'!F"&amp;4+15*$A101+4*$A101+6),0)+IF(Analyse!$E$109="X",INDIRECT("'DATA - økonomi'!F"&amp;4+15*$A101+4*$A101+7),0)+IF(Analyse!$E$110="X",INDIRECT("'DATA - økonomi'!F"&amp;4+15*$A101+4*$A101+8),0)+IF(Analyse!$E$111="X",INDIRECT("'DATA - økonomi'!F"&amp;4+15*$A101+4*$A101+9),0)+IF(Analyse!$E$112="X",INDIRECT("'DATA - økonomi'!F"&amp;4+15*$A101+4*$A101+10),0)+IF(Analyse!$E$115="X",INDIRECT("'DATA - økonomi'!F"&amp;4+15*$A101+4*$A101+11),0)+IF(Analyse!$E$116="X",INDIRECT("'DATA - økonomi'!F"&amp;4+15*$A101+4*$A101+12),0)+IF(Analyse!$E$117="X",INDIRECT("'DATA - økonomi'!F"&amp;4+15*$A101+4*$A101+13),0)+IF(Analyse!$E$129="X",INDIRECT("'DATA - økonomi'!F"&amp;4+15*$A101+4*$A101+14),0)</f>
        <v>0</v>
      </c>
      <c r="G101" s="42">
        <f ca="1">IF(Analyse!$E$3="X",INDIRECT("'DATA - økonomi'!G"&amp;4+15*$A101+4*$A101+0),0)+IF(Analyse!$E$4="X",INDIRECT("'DATA - økonomi'!G"&amp;4+15*$A101+4*$A101+1),0)+IF(Analyse!$E$104="X",INDIRECT("'DATA - økonomi'!G"&amp;4+15*$A101+4*$A101+2),0)+IF(Analyse!$E$105="X",INDIRECT("'DATA - økonomi'!G"&amp;4+15*$A101+4*$A101+3),0)+IF(Analyse!$E$106="X",INDIRECT("'DATA - økonomi'!G"&amp;4+15*$A101+4*$A101+4),0)+IF(Analyse!$E$107="X",INDIRECT("'DATA - økonomi'!G"&amp;4+15*$A101+4*$A101+5),0)+IF(Analyse!$E$108="X",INDIRECT("'DATA - økonomi'!G"&amp;4+15*$A101+4*$A101+6),0)+IF(Analyse!$E$109="X",INDIRECT("'DATA - økonomi'!G"&amp;4+15*$A101+4*$A101+7),0)+IF(Analyse!$E$110="X",INDIRECT("'DATA - økonomi'!G"&amp;4+15*$A101+4*$A101+8),0)+IF(Analyse!$E$111="X",INDIRECT("'DATA - økonomi'!G"&amp;4+15*$A101+4*$A101+9),0)+IF(Analyse!$E$112="X",INDIRECT("'DATA - økonomi'!G"&amp;4+15*$A101+4*$A101+10),0)+IF(Analyse!$E$115="X",INDIRECT("'DATA - økonomi'!G"&amp;4+15*$A101+4*$A101+11),0)+IF(Analyse!$E$116="X",INDIRECT("'DATA - økonomi'!G"&amp;4+15*$A101+4*$A101+12),0)+IF(Analyse!$E$117="X",INDIRECT("'DATA - økonomi'!G"&amp;4+15*$A101+4*$A101+13),0)+IF(Analyse!$E$129="X",INDIRECT("'DATA - økonomi'!G"&amp;4+15*$A101+4*$A101+14),0)</f>
        <v>0</v>
      </c>
      <c r="H101" s="42">
        <f ca="1">IF(Analyse!$E$3="X",INDIRECT("'DATA - økonomi'!H"&amp;4+15*$A101+4*$A101+0),0)+IF(Analyse!$E$4="X",INDIRECT("'DATA - økonomi'!H"&amp;4+15*$A101+4*$A101+1),0)+IF(Analyse!$E$104="X",INDIRECT("'DATA - økonomi'!H"&amp;4+15*$A101+4*$A101+2),0)+IF(Analyse!$E$105="X",INDIRECT("'DATA - økonomi'!H"&amp;4+15*$A101+4*$A101+3),0)+IF(Analyse!$E$106="X",INDIRECT("'DATA - økonomi'!H"&amp;4+15*$A101+4*$A101+4),0)+IF(Analyse!$E$107="X",INDIRECT("'DATA - økonomi'!H"&amp;4+15*$A101+4*$A101+5),0)+IF(Analyse!$E$108="X",INDIRECT("'DATA - økonomi'!H"&amp;4+15*$A101+4*$A101+6),0)+IF(Analyse!$E$109="X",INDIRECT("'DATA - økonomi'!H"&amp;4+15*$A101+4*$A101+7),0)+IF(Analyse!$E$110="X",INDIRECT("'DATA - økonomi'!H"&amp;4+15*$A101+4*$A101+8),0)+IF(Analyse!$E$111="X",INDIRECT("'DATA - økonomi'!H"&amp;4+15*$A101+4*$A101+9),0)+IF(Analyse!$E$112="X",INDIRECT("'DATA - økonomi'!H"&amp;4+15*$A101+4*$A101+10),0)+IF(Analyse!$E$115="X",INDIRECT("'DATA - økonomi'!H"&amp;4+15*$A101+4*$A101+11),0)+IF(Analyse!$E$116="X",INDIRECT("'DATA - økonomi'!H"&amp;4+15*$A101+4*$A101+12),0)+IF(Analyse!$E$117="X",INDIRECT("'DATA - økonomi'!H"&amp;4+15*$A101+4*$A101+13),0)+IF(Analyse!$E$129="X",INDIRECT("'DATA - økonomi'!H"&amp;4+15*$A101+4*$A101+14),0)</f>
        <v>0</v>
      </c>
      <c r="I101" s="42">
        <f ca="1">IF(Analyse!$E$3="X",INDIRECT("'DATA - økonomi'!I"&amp;4+15*$A101+4*$A101+0),0)+IF(Analyse!$E$4="X",INDIRECT("'DATA - økonomi'!I"&amp;4+15*$A101+4*$A101+1),0)+IF(Analyse!$E$104="X",INDIRECT("'DATA - økonomi'!I"&amp;4+15*$A101+4*$A101+2),0)+IF(Analyse!$E$105="X",INDIRECT("'DATA - økonomi'!I"&amp;4+15*$A101+4*$A101+3),0)+IF(Analyse!$E$106="X",INDIRECT("'DATA - økonomi'!I"&amp;4+15*$A101+4*$A101+4),0)+IF(Analyse!$E$107="X",INDIRECT("'DATA - økonomi'!I"&amp;4+15*$A101+4*$A101+5),0)+IF(Analyse!$E$108="X",INDIRECT("'DATA - økonomi'!I"&amp;4+15*$A101+4*$A101+6),0)+IF(Analyse!$E$109="X",INDIRECT("'DATA - økonomi'!I"&amp;4+15*$A101+4*$A101+7),0)+IF(Analyse!$E$110="X",INDIRECT("'DATA - økonomi'!I"&amp;4+15*$A101+4*$A101+8),0)+IF(Analyse!$E$111="X",INDIRECT("'DATA - økonomi'!I"&amp;4+15*$A101+4*$A101+9),0)+IF(Analyse!$E$112="X",INDIRECT("'DATA - økonomi'!I"&amp;4+15*$A101+4*$A101+10),0)+IF(Analyse!$E$115="X",INDIRECT("'DATA - økonomi'!I"&amp;4+15*$A101+4*$A101+11),0)+IF(Analyse!$E$116="X",INDIRECT("'DATA - økonomi'!I"&amp;4+15*$A101+4*$A101+12),0)+IF(Analyse!$E$117="X",INDIRECT("'DATA - økonomi'!I"&amp;4+15*$A101+4*$A101+13),0)+IF(Analyse!$E$129="X",INDIRECT("'DATA - økonomi'!I"&amp;4+15*$A101+4*$A101+14),0)</f>
        <v>0</v>
      </c>
      <c r="J101" s="42">
        <f ca="1">IF(Analyse!$E$3="X",INDIRECT("'DATA - økonomi'!J"&amp;4+15*$A101+4*$A101+0),0)+IF(Analyse!$E$4="X",INDIRECT("'DATA - økonomi'!J"&amp;4+15*$A101+4*$A101+1),0)+IF(Analyse!$E$104="X",INDIRECT("'DATA - økonomi'!J"&amp;4+15*$A101+4*$A101+2),0)+IF(Analyse!$E$105="X",INDIRECT("'DATA - økonomi'!J"&amp;4+15*$A101+4*$A101+3),0)+IF(Analyse!$E$106="X",INDIRECT("'DATA - økonomi'!J"&amp;4+15*$A101+4*$A101+4),0)+IF(Analyse!$E$107="X",INDIRECT("'DATA - økonomi'!J"&amp;4+15*$A101+4*$A101+5),0)+IF(Analyse!$E$108="X",INDIRECT("'DATA - økonomi'!J"&amp;4+15*$A101+4*$A101+6),0)+IF(Analyse!$E$109="X",INDIRECT("'DATA - økonomi'!J"&amp;4+15*$A101+4*$A101+7),0)+IF(Analyse!$E$110="X",INDIRECT("'DATA - økonomi'!J"&amp;4+15*$A101+4*$A101+8),0)+IF(Analyse!$E$111="X",INDIRECT("'DATA - økonomi'!J"&amp;4+15*$A101+4*$A101+9),0)+IF(Analyse!$E$112="X",INDIRECT("'DATA - økonomi'!J"&amp;4+15*$A101+4*$A101+10),0)+IF(Analyse!$E$115="X",INDIRECT("'DATA - økonomi'!J"&amp;4+15*$A101+4*$A101+11),0)+IF(Analyse!$E$116="X",INDIRECT("'DATA - økonomi'!J"&amp;4+15*$A101+4*$A101+12),0)+IF(Analyse!$E$117="X",INDIRECT("'DATA - økonomi'!J"&amp;4+15*$A101+4*$A101+13),0)+IF(Analyse!$E$129="X",INDIRECT("'DATA - økonomi'!J"&amp;4+15*$A101+4*$A101+14),0)</f>
        <v>0</v>
      </c>
      <c r="K101" s="42">
        <f ca="1">IF(Analyse!$E$3="X",INDIRECT("'DATA - økonomi'!K"&amp;4+15*$A101+4*$A101+0),0)+IF(Analyse!$E$4="X",INDIRECT("'DATA - økonomi'!K"&amp;4+15*$A101+4*$A101+1),0)+IF(Analyse!$E$104="X",INDIRECT("'DATA - økonomi'!K"&amp;4+15*$A101+4*$A101+2),0)+IF(Analyse!$E$105="X",INDIRECT("'DATA - økonomi'!K"&amp;4+15*$A101+4*$A101+3),0)+IF(Analyse!$E$106="X",INDIRECT("'DATA - økonomi'!K"&amp;4+15*$A101+4*$A101+4),0)+IF(Analyse!$E$107="X",INDIRECT("'DATA - økonomi'!K"&amp;4+15*$A101+4*$A101+5),0)+IF(Analyse!$E$108="X",INDIRECT("'DATA - økonomi'!K"&amp;4+15*$A101+4*$A101+6),0)+IF(Analyse!$E$109="X",INDIRECT("'DATA - økonomi'!K"&amp;4+15*$A101+4*$A101+7),0)+IF(Analyse!$E$110="X",INDIRECT("'DATA - økonomi'!K"&amp;4+15*$A101+4*$A101+8),0)+IF(Analyse!$E$111="X",INDIRECT("'DATA - økonomi'!K"&amp;4+15*$A101+4*$A101+9),0)+IF(Analyse!$E$112="X",INDIRECT("'DATA - økonomi'!K"&amp;4+15*$A101+4*$A101+10),0)+IF(Analyse!$E$115="X",INDIRECT("'DATA - økonomi'!K"&amp;4+15*$A101+4*$A101+11),0)+IF(Analyse!$E$116="X",INDIRECT("'DATA - økonomi'!K"&amp;4+15*$A101+4*$A101+12),0)+IF(Analyse!$E$117="X",INDIRECT("'DATA - økonomi'!K"&amp;4+15*$A101+4*$A101+13),0)+IF(Analyse!$E$129="X",INDIRECT("'DATA - økonomi'!K"&amp;4+15*$A101+4*$A101+14),0)</f>
        <v>0</v>
      </c>
      <c r="L101" s="42">
        <f ca="1">IF(Analyse!$E$3="X",INDIRECT("'DATA - økonomi'!L"&amp;4+15*$A101+4*$A101+0),0)+IF(Analyse!$E$4="X",INDIRECT("'DATA - økonomi'!L"&amp;4+15*$A101+4*$A101+1),0)+IF(Analyse!$E$104="X",INDIRECT("'DATA - økonomi'!L"&amp;4+15*$A101+4*$A101+2),0)+IF(Analyse!$E$105="X",INDIRECT("'DATA - økonomi'!L"&amp;4+15*$A101+4*$A101+3),0)+IF(Analyse!$E$106="X",INDIRECT("'DATA - økonomi'!L"&amp;4+15*$A101+4*$A101+4),0)+IF(Analyse!$E$107="X",INDIRECT("'DATA - økonomi'!L"&amp;4+15*$A101+4*$A101+5),0)+IF(Analyse!$E$108="X",INDIRECT("'DATA - økonomi'!L"&amp;4+15*$A101+4*$A101+6),0)+IF(Analyse!$E$109="X",INDIRECT("'DATA - økonomi'!L"&amp;4+15*$A101+4*$A101+7),0)+IF(Analyse!$E$110="X",INDIRECT("'DATA - økonomi'!L"&amp;4+15*$A101+4*$A101+8),0)+IF(Analyse!$E$111="X",INDIRECT("'DATA - økonomi'!L"&amp;4+15*$A101+4*$A101+9),0)+IF(Analyse!$E$112="X",INDIRECT("'DATA - økonomi'!L"&amp;4+15*$A101+4*$A101+10),0)+IF(Analyse!$E$115="X",INDIRECT("'DATA - økonomi'!L"&amp;4+15*$A101+4*$A101+11),0)+IF(Analyse!$E$116="X",INDIRECT("'DATA - økonomi'!L"&amp;4+15*$A101+4*$A101+12),0)+IF(Analyse!$E$117="X",INDIRECT("'DATA - økonomi'!L"&amp;4+15*$A101+4*$A101+13),0)+IF(Analyse!$E$129="X",INDIRECT("'DATA - økonomi'!L"&amp;4+15*$A101+4*$A101+14),0)</f>
        <v>0</v>
      </c>
      <c r="M101" s="42">
        <f ca="1">IF(Analyse!$E$3="X",INDIRECT("'DATA - økonomi'!M"&amp;4+15*$A101+4*$A101+0),0)+IF(Analyse!$E$4="X",INDIRECT("'DATA - økonomi'!M"&amp;4+15*$A101+4*$A101+1),0)+IF(Analyse!$E$104="X",INDIRECT("'DATA - økonomi'!M"&amp;4+15*$A101+4*$A101+2),0)+IF(Analyse!$E$105="X",INDIRECT("'DATA - økonomi'!M"&amp;4+15*$A101+4*$A101+3),0)+IF(Analyse!$E$106="X",INDIRECT("'DATA - økonomi'!M"&amp;4+15*$A101+4*$A101+4),0)+IF(Analyse!$E$107="X",INDIRECT("'DATA - økonomi'!M"&amp;4+15*$A101+4*$A101+5),0)+IF(Analyse!$E$108="X",INDIRECT("'DATA - økonomi'!M"&amp;4+15*$A101+4*$A101+6),0)+IF(Analyse!$E$109="X",INDIRECT("'DATA - økonomi'!M"&amp;4+15*$A101+4*$A101+7),0)+IF(Analyse!$E$110="X",INDIRECT("'DATA - økonomi'!M"&amp;4+15*$A101+4*$A101+8),0)+IF(Analyse!$E$111="X",INDIRECT("'DATA - økonomi'!M"&amp;4+15*$A101+4*$A101+9),0)+IF(Analyse!$E$112="X",INDIRECT("'DATA - økonomi'!M"&amp;4+15*$A101+4*$A101+10),0)+IF(Analyse!$E$115="X",INDIRECT("'DATA - økonomi'!M"&amp;4+15*$A101+4*$A101+11),0)+IF(Analyse!$E$116="X",INDIRECT("'DATA - økonomi'!M"&amp;4+15*$A101+4*$A101+12),0)+IF(Analyse!$E$117="X",INDIRECT("'DATA - økonomi'!M"&amp;4+15*$A101+4*$A101+13),0)+IF(Analyse!$E$129="X",INDIRECT("'DATA - økonomi'!M"&amp;4+15*$A101+4*$A101+14),0)</f>
        <v>0</v>
      </c>
      <c r="N101" s="38"/>
      <c r="O101" s="41" t="s">
        <v>109</v>
      </c>
      <c r="P101" s="42">
        <f ca="1">IF(Analyse!$E$3="X",INDIRECT("'DATA - økonomi'!P"&amp;4+15*$A101+4*$A101+0),0)+IF(Analyse!$E$4="X",INDIRECT("'DATA - økonomi'!P"&amp;4+15*$A101+4*$A101+1),0)+IF(Analyse!$E$104="X",INDIRECT("'DATA - økonomi'!P"&amp;4+15*$A101+4*$A101+2),0)+IF(Analyse!$E$105="X",INDIRECT("'DATA - økonomi'!P"&amp;4+15*$A101+4*$A101+3),0)+IF(Analyse!$E$106="X",INDIRECT("'DATA - økonomi'!P"&amp;4+15*$A101+4*$A101+4),0)+IF(Analyse!$E$107="X",INDIRECT("'DATA - økonomi'!P"&amp;4+15*$A101+4*$A101+5),0)+IF(Analyse!$E$108="X",INDIRECT("'DATA - økonomi'!P"&amp;4+15*$A101+4*$A101+6),0)+IF(Analyse!$E$109="X",INDIRECT("'DATA - økonomi'!P"&amp;4+15*$A101+4*$A101+7),0)+IF(Analyse!$E$110="X",INDIRECT("'DATA - økonomi'!P"&amp;4+15*$A101+4*$A101+8),0)+IF(Analyse!$E$111="X",INDIRECT("'DATA - økonomi'!P"&amp;4+15*$A101+4*$A101+9),0)+IF(Analyse!$E$112="X",INDIRECT("'DATA - økonomi'!P"&amp;4+15*$A101+4*$A101+10),0)+IF(Analyse!$E$115="X",INDIRECT("'DATA - økonomi'!P"&amp;4+15*$A101+4*$A101+11),0)+IF(Analyse!$E$116="X",INDIRECT("'DATA - økonomi'!P"&amp;4+15*$A101+4*$A101+12),0)+IF(Analyse!$E$117="X",INDIRECT("'DATA - økonomi'!P"&amp;4+15*$A101+4*$A101+13),0)+IF(Analyse!$E$129="X",INDIRECT("'DATA - økonomi'!P"&amp;4+15*$A101+4*$A101+14),0)</f>
        <v>0</v>
      </c>
      <c r="Q101" s="42">
        <f ca="1">IF(Analyse!$E$3="X",INDIRECT("'DATA - økonomi'!Q"&amp;4+15*$A101+4*$A101+0),0)+IF(Analyse!$E$4="X",INDIRECT("'DATA - økonomi'!Q"&amp;4+15*$A101+4*$A101+1),0)+IF(Analyse!$E$104="X",INDIRECT("'DATA - økonomi'!Q"&amp;4+15*$A101+4*$A101+2),0)+IF(Analyse!$E$105="X",INDIRECT("'DATA - økonomi'!Q"&amp;4+15*$A101+4*$A101+3),0)+IF(Analyse!$E$106="X",INDIRECT("'DATA - økonomi'!Q"&amp;4+15*$A101+4*$A101+4),0)+IF(Analyse!$E$107="X",INDIRECT("'DATA - økonomi'!Q"&amp;4+15*$A101+4*$A101+5),0)+IF(Analyse!$E$108="X",INDIRECT("'DATA - økonomi'!Q"&amp;4+15*$A101+4*$A101+6),0)+IF(Analyse!$E$109="X",INDIRECT("'DATA - økonomi'!Q"&amp;4+15*$A101+4*$A101+7),0)+IF(Analyse!$E$110="X",INDIRECT("'DATA - økonomi'!Q"&amp;4+15*$A101+4*$A101+8),0)+IF(Analyse!$E$111="X",INDIRECT("'DATA - økonomi'!Q"&amp;4+15*$A101+4*$A101+9),0)+IF(Analyse!$E$112="X",INDIRECT("'DATA - økonomi'!Q"&amp;4+15*$A101+4*$A101+10),0)+IF(Analyse!$E$115="X",INDIRECT("'DATA - økonomi'!Q"&amp;4+15*$A101+4*$A101+11),0)+IF(Analyse!$E$116="X",INDIRECT("'DATA - økonomi'!Q"&amp;4+15*$A101+4*$A101+12),0)+IF(Analyse!$E$117="X",INDIRECT("'DATA - økonomi'!Q"&amp;4+15*$A101+4*$A101+13),0)+IF(Analyse!$E$129="X",INDIRECT("'DATA - økonomi'!Q"&amp;4+15*$A101+4*$A101+14),0)</f>
        <v>0</v>
      </c>
      <c r="R101" s="42">
        <f ca="1">IF(Analyse!$E$3="X",INDIRECT("'DATA - økonomi'!R"&amp;4+15*$A101+4*$A101+0),0)+IF(Analyse!$E$4="X",INDIRECT("'DATA - økonomi'!R"&amp;4+15*$A101+4*$A101+1),0)+IF(Analyse!$E$104="X",INDIRECT("'DATA - økonomi'!R"&amp;4+15*$A101+4*$A101+2),0)+IF(Analyse!$E$105="X",INDIRECT("'DATA - økonomi'!R"&amp;4+15*$A101+4*$A101+3),0)+IF(Analyse!$E$106="X",INDIRECT("'DATA - økonomi'!R"&amp;4+15*$A101+4*$A101+4),0)+IF(Analyse!$E$107="X",INDIRECT("'DATA - økonomi'!R"&amp;4+15*$A101+4*$A101+5),0)+IF(Analyse!$E$108="X",INDIRECT("'DATA - økonomi'!R"&amp;4+15*$A101+4*$A101+6),0)+IF(Analyse!$E$109="X",INDIRECT("'DATA - økonomi'!R"&amp;4+15*$A101+4*$A101+7),0)+IF(Analyse!$E$110="X",INDIRECT("'DATA - økonomi'!R"&amp;4+15*$A101+4*$A101+8),0)+IF(Analyse!$E$111="X",INDIRECT("'DATA - økonomi'!R"&amp;4+15*$A101+4*$A101+9),0)+IF(Analyse!$E$112="X",INDIRECT("'DATA - økonomi'!R"&amp;4+15*$A101+4*$A101+10),0)+IF(Analyse!$E$115="X",INDIRECT("'DATA - økonomi'!R"&amp;4+15*$A101+4*$A101+11),0)+IF(Analyse!$E$116="X",INDIRECT("'DATA - økonomi'!R"&amp;4+15*$A101+4*$A101+12),0)+IF(Analyse!$E$117="X",INDIRECT("'DATA - økonomi'!R"&amp;4+15*$A101+4*$A101+13),0)+IF(Analyse!$E$129="X",INDIRECT("'DATA - økonomi'!R"&amp;4+15*$A101+4*$A101+14),0)</f>
        <v>0</v>
      </c>
      <c r="S101" s="42">
        <f ca="1">IF(Analyse!$E$3="X",INDIRECT("'DATA - økonomi'!S"&amp;4+15*$A101+4*$A101+0),0)+IF(Analyse!$E$4="X",INDIRECT("'DATA - økonomi'!S"&amp;4+15*$A101+4*$A101+1),0)+IF(Analyse!$E$104="X",INDIRECT("'DATA - økonomi'!S"&amp;4+15*$A101+4*$A101+2),0)+IF(Analyse!$E$105="X",INDIRECT("'DATA - økonomi'!S"&amp;4+15*$A101+4*$A101+3),0)+IF(Analyse!$E$106="X",INDIRECT("'DATA - økonomi'!S"&amp;4+15*$A101+4*$A101+4),0)+IF(Analyse!$E$107="X",INDIRECT("'DATA - økonomi'!S"&amp;4+15*$A101+4*$A101+5),0)+IF(Analyse!$E$108="X",INDIRECT("'DATA - økonomi'!S"&amp;4+15*$A101+4*$A101+6),0)+IF(Analyse!$E$109="X",INDIRECT("'DATA - økonomi'!S"&amp;4+15*$A101+4*$A101+7),0)+IF(Analyse!$E$110="X",INDIRECT("'DATA - økonomi'!S"&amp;4+15*$A101+4*$A101+8),0)+IF(Analyse!$E$111="X",INDIRECT("'DATA - økonomi'!S"&amp;4+15*$A101+4*$A101+9),0)+IF(Analyse!$E$112="X",INDIRECT("'DATA - økonomi'!S"&amp;4+15*$A101+4*$A101+10),0)+IF(Analyse!$E$115="X",INDIRECT("'DATA - økonomi'!S"&amp;4+15*$A101+4*$A101+11),0)+IF(Analyse!$E$116="X",INDIRECT("'DATA - økonomi'!S"&amp;4+15*$A101+4*$A101+12),0)+IF(Analyse!$E$117="X",INDIRECT("'DATA - økonomi'!S"&amp;4+15*$A101+4*$A101+13),0)+IF(Analyse!$E$129="X",INDIRECT("'DATA - økonomi'!S"&amp;4+15*$A101+4*$A101+14),0)</f>
        <v>0</v>
      </c>
      <c r="T101" s="42">
        <f ca="1">IF(Analyse!$E$3="X",INDIRECT("'DATA - økonomi'!T"&amp;4+15*$A101+4*$A101+0),0)+IF(Analyse!$E$4="X",INDIRECT("'DATA - økonomi'!T"&amp;4+15*$A101+4*$A101+1),0)+IF(Analyse!$E$104="X",INDIRECT("'DATA - økonomi'!T"&amp;4+15*$A101+4*$A101+2),0)+IF(Analyse!$E$105="X",INDIRECT("'DATA - økonomi'!T"&amp;4+15*$A101+4*$A101+3),0)+IF(Analyse!$E$106="X",INDIRECT("'DATA - økonomi'!T"&amp;4+15*$A101+4*$A101+4),0)+IF(Analyse!$E$107="X",INDIRECT("'DATA - økonomi'!T"&amp;4+15*$A101+4*$A101+5),0)+IF(Analyse!$E$108="X",INDIRECT("'DATA - økonomi'!T"&amp;4+15*$A101+4*$A101+6),0)+IF(Analyse!$E$109="X",INDIRECT("'DATA - økonomi'!T"&amp;4+15*$A101+4*$A101+7),0)+IF(Analyse!$E$110="X",INDIRECT("'DATA - økonomi'!T"&amp;4+15*$A101+4*$A101+8),0)+IF(Analyse!$E$111="X",INDIRECT("'DATA - økonomi'!T"&amp;4+15*$A101+4*$A101+9),0)+IF(Analyse!$E$112="X",INDIRECT("'DATA - økonomi'!T"&amp;4+15*$A101+4*$A101+10),0)+IF(Analyse!$E$115="X",INDIRECT("'DATA - økonomi'!T"&amp;4+15*$A101+4*$A101+11),0)+IF(Analyse!$E$116="X",INDIRECT("'DATA - økonomi'!T"&amp;4+15*$A101+4*$A101+12),0)+IF(Analyse!$E$117="X",INDIRECT("'DATA - økonomi'!T"&amp;4+15*$A101+4*$A101+13),0)+IF(Analyse!$E$129="X",INDIRECT("'DATA - økonomi'!T"&amp;4+15*$A101+4*$A101+14),0)</f>
        <v>0</v>
      </c>
      <c r="U101" s="42">
        <f ca="1">IF(Analyse!$E$3="X",INDIRECT("'DATA - økonomi'!U"&amp;4+15*$A101+4*$A101+0),0)+IF(Analyse!$E$4="X",INDIRECT("'DATA - økonomi'!U"&amp;4+15*$A101+4*$A101+1),0)+IF(Analyse!$E$104="X",INDIRECT("'DATA - økonomi'!U"&amp;4+15*$A101+4*$A101+2),0)+IF(Analyse!$E$105="X",INDIRECT("'DATA - økonomi'!U"&amp;4+15*$A101+4*$A101+3),0)+IF(Analyse!$E$106="X",INDIRECT("'DATA - økonomi'!U"&amp;4+15*$A101+4*$A101+4),0)+IF(Analyse!$E$107="X",INDIRECT("'DATA - økonomi'!U"&amp;4+15*$A101+4*$A101+5),0)+IF(Analyse!$E$108="X",INDIRECT("'DATA - økonomi'!U"&amp;4+15*$A101+4*$A101+6),0)+IF(Analyse!$E$109="X",INDIRECT("'DATA - økonomi'!U"&amp;4+15*$A101+4*$A101+7),0)+IF(Analyse!$E$110="X",INDIRECT("'DATA - økonomi'!U"&amp;4+15*$A101+4*$A101+8),0)+IF(Analyse!$E$111="X",INDIRECT("'DATA - økonomi'!U"&amp;4+15*$A101+4*$A101+9),0)+IF(Analyse!$E$112="X",INDIRECT("'DATA - økonomi'!U"&amp;4+15*$A101+4*$A101+10),0)+IF(Analyse!$E$115="X",INDIRECT("'DATA - økonomi'!U"&amp;4+15*$A101+4*$A101+11),0)+IF(Analyse!$E$116="X",INDIRECT("'DATA - økonomi'!U"&amp;4+15*$A101+4*$A101+12),0)+IF(Analyse!$E$117="X",INDIRECT("'DATA - økonomi'!U"&amp;4+15*$A101+4*$A101+13),0)+IF(Analyse!$E$129="X",INDIRECT("'DATA - økonomi'!U"&amp;4+15*$A101+4*$A101+14),0)</f>
        <v>0</v>
      </c>
      <c r="V101" s="42">
        <f ca="1">IF(Analyse!$E$3="X",INDIRECT("'DATA - økonomi'!V"&amp;4+15*$A101+4*$A101+0),0)+IF(Analyse!$E$4="X",INDIRECT("'DATA - økonomi'!V"&amp;4+15*$A101+4*$A101+1),0)+IF(Analyse!$E$104="X",INDIRECT("'DATA - økonomi'!V"&amp;4+15*$A101+4*$A101+2),0)+IF(Analyse!$E$105="X",INDIRECT("'DATA - økonomi'!V"&amp;4+15*$A101+4*$A101+3),0)+IF(Analyse!$E$106="X",INDIRECT("'DATA - økonomi'!V"&amp;4+15*$A101+4*$A101+4),0)+IF(Analyse!$E$107="X",INDIRECT("'DATA - økonomi'!V"&amp;4+15*$A101+4*$A101+5),0)+IF(Analyse!$E$108="X",INDIRECT("'DATA - økonomi'!V"&amp;4+15*$A101+4*$A101+6),0)+IF(Analyse!$E$109="X",INDIRECT("'DATA - økonomi'!V"&amp;4+15*$A101+4*$A101+7),0)+IF(Analyse!$E$110="X",INDIRECT("'DATA - økonomi'!V"&amp;4+15*$A101+4*$A101+8),0)+IF(Analyse!$E$111="X",INDIRECT("'DATA - økonomi'!V"&amp;4+15*$A101+4*$A101+9),0)+IF(Analyse!$E$112="X",INDIRECT("'DATA - økonomi'!V"&amp;4+15*$A101+4*$A101+10),0)+IF(Analyse!$E$115="X",INDIRECT("'DATA - økonomi'!V"&amp;4+15*$A101+4*$A101+11),0)+IF(Analyse!$E$116="X",INDIRECT("'DATA - økonomi'!V"&amp;4+15*$A101+4*$A101+12),0)+IF(Analyse!$E$117="X",INDIRECT("'DATA - økonomi'!V"&amp;4+15*$A101+4*$A101+13),0)+IF(Analyse!$E$129="X",INDIRECT("'DATA - økonomi'!V"&amp;4+15*$A101+4*$A101+14),0)</f>
        <v>0</v>
      </c>
      <c r="W101" s="42">
        <f ca="1">IF(Analyse!$E$3="X",INDIRECT("'DATA - økonomi'!W"&amp;4+15*$A101+4*$A101+0),0)+IF(Analyse!$E$4="X",INDIRECT("'DATA - økonomi'!W"&amp;4+15*$A101+4*$A101+1),0)+IF(Analyse!$E$104="X",INDIRECT("'DATA - økonomi'!W"&amp;4+15*$A101+4*$A101+2),0)+IF(Analyse!$E$105="X",INDIRECT("'DATA - økonomi'!W"&amp;4+15*$A101+4*$A101+3),0)+IF(Analyse!$E$106="X",INDIRECT("'DATA - økonomi'!W"&amp;4+15*$A101+4*$A101+4),0)+IF(Analyse!$E$107="X",INDIRECT("'DATA - økonomi'!W"&amp;4+15*$A101+4*$A101+5),0)+IF(Analyse!$E$108="X",INDIRECT("'DATA - økonomi'!W"&amp;4+15*$A101+4*$A101+6),0)+IF(Analyse!$E$109="X",INDIRECT("'DATA - økonomi'!W"&amp;4+15*$A101+4*$A101+7),0)+IF(Analyse!$E$110="X",INDIRECT("'DATA - økonomi'!W"&amp;4+15*$A101+4*$A101+8),0)+IF(Analyse!$E$111="X",INDIRECT("'DATA - økonomi'!W"&amp;4+15*$A101+4*$A101+9),0)+IF(Analyse!$E$112="X",INDIRECT("'DATA - økonomi'!W"&amp;4+15*$A101+4*$A101+10),0)+IF(Analyse!$E$115="X",INDIRECT("'DATA - økonomi'!W"&amp;4+15*$A101+4*$A101+11),0)+IF(Analyse!$E$116="X",INDIRECT("'DATA - økonomi'!W"&amp;4+15*$A101+4*$A101+12),0)+IF(Analyse!$E$117="X",INDIRECT("'DATA - økonomi'!W"&amp;4+15*$A101+4*$A101+13),0)+IF(Analyse!$E$129="X",INDIRECT("'DATA - økonomi'!W"&amp;4+15*$A101+4*$A101+14),0)</f>
        <v>0</v>
      </c>
      <c r="X101" s="42">
        <f ca="1">IF(Analyse!$E$3="X",INDIRECT("'DATA - økonomi'!X"&amp;4+15*$A101+4*$A101+0),0)+IF(Analyse!$E$4="X",INDIRECT("'DATA - økonomi'!X"&amp;4+15*$A101+4*$A101+1),0)+IF(Analyse!$E$104="X",INDIRECT("'DATA - økonomi'!X"&amp;4+15*$A101+4*$A101+2),0)+IF(Analyse!$E$105="X",INDIRECT("'DATA - økonomi'!X"&amp;4+15*$A101+4*$A101+3),0)+IF(Analyse!$E$106="X",INDIRECT("'DATA - økonomi'!X"&amp;4+15*$A101+4*$A101+4),0)+IF(Analyse!$E$107="X",INDIRECT("'DATA - økonomi'!X"&amp;4+15*$A101+4*$A101+5),0)+IF(Analyse!$E$108="X",INDIRECT("'DATA - økonomi'!X"&amp;4+15*$A101+4*$A101+6),0)+IF(Analyse!$E$109="X",INDIRECT("'DATA - økonomi'!X"&amp;4+15*$A101+4*$A101+7),0)+IF(Analyse!$E$110="X",INDIRECT("'DATA - økonomi'!X"&amp;4+15*$A101+4*$A101+8),0)+IF(Analyse!$E$111="X",INDIRECT("'DATA - økonomi'!X"&amp;4+15*$A101+4*$A101+9),0)+IF(Analyse!$E$112="X",INDIRECT("'DATA - økonomi'!X"&amp;4+15*$A101+4*$A101+10),0)+IF(Analyse!$E$115="X",INDIRECT("'DATA - økonomi'!X"&amp;4+15*$A101+4*$A101+11),0)+IF(Analyse!$E$116="X",INDIRECT("'DATA - økonomi'!X"&amp;4+15*$A101+4*$A101+12),0)+IF(Analyse!$E$117="X",INDIRECT("'DATA - økonomi'!X"&amp;4+15*$A101+4*$A101+13),0)+IF(Analyse!$E$129="X",INDIRECT("'DATA - økonomi'!X"&amp;4+15*$A101+4*$A101+14),0)</f>
        <v>0</v>
      </c>
      <c r="Y101" s="42">
        <f ca="1">IF(Analyse!$E$3="X",INDIRECT("'DATA - økonomi'!Y"&amp;4+15*$A101+4*$A101+0),0)+IF(Analyse!$E$4="X",INDIRECT("'DATA - økonomi'!Y"&amp;4+15*$A101+4*$A101+1),0)+IF(Analyse!$E$104="X",INDIRECT("'DATA - økonomi'!Y"&amp;4+15*$A101+4*$A101+2),0)+IF(Analyse!$E$105="X",INDIRECT("'DATA - økonomi'!Y"&amp;4+15*$A101+4*$A101+3),0)+IF(Analyse!$E$106="X",INDIRECT("'DATA - økonomi'!Y"&amp;4+15*$A101+4*$A101+4),0)+IF(Analyse!$E$107="X",INDIRECT("'DATA - økonomi'!Y"&amp;4+15*$A101+4*$A101+5),0)+IF(Analyse!$E$108="X",INDIRECT("'DATA - økonomi'!Y"&amp;4+15*$A101+4*$A101+6),0)+IF(Analyse!$E$109="X",INDIRECT("'DATA - økonomi'!Y"&amp;4+15*$A101+4*$A101+7),0)+IF(Analyse!$E$110="X",INDIRECT("'DATA - økonomi'!Y"&amp;4+15*$A101+4*$A101+8),0)+IF(Analyse!$E$111="X",INDIRECT("'DATA - økonomi'!Y"&amp;4+15*$A101+4*$A101+9),0)+IF(Analyse!$E$112="X",INDIRECT("'DATA - økonomi'!Y"&amp;4+15*$A101+4*$A101+10),0)+IF(Analyse!$E$115="X",INDIRECT("'DATA - økonomi'!Y"&amp;4+15*$A101+4*$A101+11),0)+IF(Analyse!$E$116="X",INDIRECT("'DATA - økonomi'!Y"&amp;4+15*$A101+4*$A101+12),0)+IF(Analyse!$E$117="X",INDIRECT("'DATA - økonomi'!Y"&amp;4+15*$A101+4*$A101+13),0)+IF(Analyse!$E$129="X",INDIRECT("'DATA - økonomi'!Y"&amp;4+15*$A101+4*$A101+14),0)</f>
        <v>0</v>
      </c>
      <c r="Z101" s="42">
        <f ca="1">IF(Analyse!$E$3="X",INDIRECT("'DATA - økonomi'!Z"&amp;4+15*$A101+4*$A101+0),0)+IF(Analyse!$E$4="X",INDIRECT("'DATA - økonomi'!Z"&amp;4+15*$A101+4*$A101+1),0)+IF(Analyse!$E$104="X",INDIRECT("'DATA - økonomi'!Z"&amp;4+15*$A101+4*$A101+2),0)+IF(Analyse!$E$105="X",INDIRECT("'DATA - økonomi'!Z"&amp;4+15*$A101+4*$A101+3),0)+IF(Analyse!$E$106="X",INDIRECT("'DATA - økonomi'!Z"&amp;4+15*$A101+4*$A101+4),0)+IF(Analyse!$E$107="X",INDIRECT("'DATA - økonomi'!Z"&amp;4+15*$A101+4*$A101+5),0)+IF(Analyse!$E$108="X",INDIRECT("'DATA - økonomi'!Z"&amp;4+15*$A101+4*$A101+6),0)+IF(Analyse!$E$109="X",INDIRECT("'DATA - økonomi'!Z"&amp;4+15*$A101+4*$A101+7),0)+IF(Analyse!$E$110="X",INDIRECT("'DATA - økonomi'!Z"&amp;4+15*$A101+4*$A101+8),0)+IF(Analyse!$E$111="X",INDIRECT("'DATA - økonomi'!Z"&amp;4+15*$A101+4*$A101+9),0)+IF(Analyse!$E$112="X",INDIRECT("'DATA - økonomi'!Z"&amp;4+15*$A101+4*$A101+10),0)+IF(Analyse!$E$115="X",INDIRECT("'DATA - økonomi'!Z"&amp;4+15*$A101+4*$A101+11),0)+IF(Analyse!$E$116="X",INDIRECT("'DATA - økonomi'!Z"&amp;4+15*$A101+4*$A101+12),0)+IF(Analyse!$E$117="X",INDIRECT("'DATA - økonomi'!Z"&amp;4+15*$A101+4*$A101+13),0)+IF(Analyse!$E$129="X",INDIRECT("'DATA - økonomi'!Z"&amp;4+15*$A101+4*$A101+14),0)</f>
        <v>0</v>
      </c>
      <c r="AA101" s="36"/>
      <c r="AB101" s="41" t="s">
        <v>109</v>
      </c>
      <c r="AC101" s="42">
        <f ca="1">IF(Analyse!$E$3="X",INDIRECT("'DATA - økonomi'!AC"&amp;4+15*$A101+4*$A101+0),0)+IF(Analyse!$E$4="X",INDIRECT("'DATA - økonomi'!AC"&amp;4+15*$A101+4*$A101+1),0)+IF(Analyse!$E$104="X",INDIRECT("'DATA - økonomi'!AC"&amp;4+15*$A101+4*$A101+2),0)+IF(Analyse!$E$105="X",INDIRECT("'DATA - økonomi'!AC"&amp;4+15*$A101+4*$A101+3),0)+IF(Analyse!$E$106="X",INDIRECT("'DATA - økonomi'!AC"&amp;4+15*$A101+4*$A101+4),0)+IF(Analyse!$E$107="X",INDIRECT("'DATA - økonomi'!AC"&amp;4+15*$A101+4*$A101+5),0)+IF(Analyse!$E$108="X",INDIRECT("'DATA - økonomi'!AC"&amp;4+15*$A101+4*$A101+6),0)+IF(Analyse!$E$109="X",INDIRECT("'DATA - økonomi'!AC"&amp;4+15*$A101+4*$A101+7),0)+IF(Analyse!$E$110="X",INDIRECT("'DATA - økonomi'!AC"&amp;4+15*$A101+4*$A101+8),0)+IF(Analyse!$E$111="X",INDIRECT("'DATA - økonomi'!AC"&amp;4+15*$A101+4*$A101+9),0)+IF(Analyse!$E$112="X",INDIRECT("'DATA - økonomi'!AC"&amp;4+15*$A101+4*$A101+10),0)+IF(Analyse!$E$115="X",INDIRECT("'DATA - økonomi'!AC"&amp;4+15*$A101+4*$A101+11),0)+IF(Analyse!$E$116="X",INDIRECT("'DATA - økonomi'!AC"&amp;4+15*$A101+4*$A101+12),0)+IF(Analyse!$E$117="X",INDIRECT("'DATA - økonomi'!AC"&amp;4+15*$A101+4*$A101+13),0)+IF(Analyse!$E$129="X",INDIRECT("'DATA - økonomi'!AC"&amp;4+15*$A101+4*$A101+14),0)</f>
        <v>0</v>
      </c>
      <c r="AD101" s="42">
        <f ca="1">IF(Analyse!$E$3="X",INDIRECT("'DATA - økonomi'!AD"&amp;4+15*$A101+4*$A101+0),0)+IF(Analyse!$E$4="X",INDIRECT("'DATA - økonomi'!AD"&amp;4+15*$A101+4*$A101+1),0)+IF(Analyse!$E$104="X",INDIRECT("'DATA - økonomi'!AD"&amp;4+15*$A101+4*$A101+2),0)+IF(Analyse!$E$105="X",INDIRECT("'DATA - økonomi'!AD"&amp;4+15*$A101+4*$A101+3),0)+IF(Analyse!$E$106="X",INDIRECT("'DATA - økonomi'!AD"&amp;4+15*$A101+4*$A101+4),0)+IF(Analyse!$E$107="X",INDIRECT("'DATA - økonomi'!AD"&amp;4+15*$A101+4*$A101+5),0)+IF(Analyse!$E$108="X",INDIRECT("'DATA - økonomi'!AD"&amp;4+15*$A101+4*$A101+6),0)+IF(Analyse!$E$109="X",INDIRECT("'DATA - økonomi'!AD"&amp;4+15*$A101+4*$A101+7),0)+IF(Analyse!$E$110="X",INDIRECT("'DATA - økonomi'!AD"&amp;4+15*$A101+4*$A101+8),0)+IF(Analyse!$E$111="X",INDIRECT("'DATA - økonomi'!AD"&amp;4+15*$A101+4*$A101+9),0)+IF(Analyse!$E$112="X",INDIRECT("'DATA - økonomi'!AD"&amp;4+15*$A101+4*$A101+10),0)+IF(Analyse!$E$115="X",INDIRECT("'DATA - økonomi'!AD"&amp;4+15*$A101+4*$A101+11),0)+IF(Analyse!$E$116="X",INDIRECT("'DATA - økonomi'!AD"&amp;4+15*$A101+4*$A101+12),0)+IF(Analyse!$E$117="X",INDIRECT("'DATA - økonomi'!AD"&amp;4+15*$A101+4*$A101+13),0)+IF(Analyse!$E$129="X",INDIRECT("'DATA - økonomi'!AD"&amp;4+15*$A101+4*$A101+14),0)</f>
        <v>0</v>
      </c>
      <c r="AE101" s="42">
        <f ca="1">IF(Analyse!$E$3="X",INDIRECT("'DATA - økonomi'!AE"&amp;4+15*$A101+4*$A101+0),0)+IF(Analyse!$E$4="X",INDIRECT("'DATA - økonomi'!AE"&amp;4+15*$A101+4*$A101+1),0)+IF(Analyse!$E$104="X",INDIRECT("'DATA - økonomi'!AE"&amp;4+15*$A101+4*$A101+2),0)+IF(Analyse!$E$105="X",INDIRECT("'DATA - økonomi'!AE"&amp;4+15*$A101+4*$A101+3),0)+IF(Analyse!$E$106="X",INDIRECT("'DATA - økonomi'!AE"&amp;4+15*$A101+4*$A101+4),0)+IF(Analyse!$E$107="X",INDIRECT("'DATA - økonomi'!AE"&amp;4+15*$A101+4*$A101+5),0)+IF(Analyse!$E$108="X",INDIRECT("'DATA - økonomi'!AE"&amp;4+15*$A101+4*$A101+6),0)+IF(Analyse!$E$109="X",INDIRECT("'DATA - økonomi'!AE"&amp;4+15*$A101+4*$A101+7),0)+IF(Analyse!$E$110="X",INDIRECT("'DATA - økonomi'!AE"&amp;4+15*$A101+4*$A101+8),0)+IF(Analyse!$E$111="X",INDIRECT("'DATA - økonomi'!AE"&amp;4+15*$A101+4*$A101+9),0)+IF(Analyse!$E$112="X",INDIRECT("'DATA - økonomi'!AE"&amp;4+15*$A101+4*$A101+10),0)+IF(Analyse!$E$115="X",INDIRECT("'DATA - økonomi'!AE"&amp;4+15*$A101+4*$A101+11),0)+IF(Analyse!$E$116="X",INDIRECT("'DATA - økonomi'!AE"&amp;4+15*$A101+4*$A101+12),0)+IF(Analyse!$E$117="X",INDIRECT("'DATA - økonomi'!AE"&amp;4+15*$A101+4*$A101+13),0)+IF(Analyse!$E$129="X",INDIRECT("'DATA - økonomi'!AE"&amp;4+15*$A101+4*$A101+14),0)</f>
        <v>0</v>
      </c>
      <c r="AF101" s="42">
        <f ca="1">IF(Analyse!$E$3="X",INDIRECT("'DATA - økonomi'!AF"&amp;4+15*$A101+4*$A101+0),0)+IF(Analyse!$E$4="X",INDIRECT("'DATA - økonomi'!AF"&amp;4+15*$A101+4*$A101+1),0)+IF(Analyse!$E$104="X",INDIRECT("'DATA - økonomi'!AF"&amp;4+15*$A101+4*$A101+2),0)+IF(Analyse!$E$105="X",INDIRECT("'DATA - økonomi'!AF"&amp;4+15*$A101+4*$A101+3),0)+IF(Analyse!$E$106="X",INDIRECT("'DATA - økonomi'!AF"&amp;4+15*$A101+4*$A101+4),0)+IF(Analyse!$E$107="X",INDIRECT("'DATA - økonomi'!AF"&amp;4+15*$A101+4*$A101+5),0)+IF(Analyse!$E$108="X",INDIRECT("'DATA - økonomi'!AF"&amp;4+15*$A101+4*$A101+6),0)+IF(Analyse!$E$109="X",INDIRECT("'DATA - økonomi'!AF"&amp;4+15*$A101+4*$A101+7),0)+IF(Analyse!$E$110="X",INDIRECT("'DATA - økonomi'!AF"&amp;4+15*$A101+4*$A101+8),0)+IF(Analyse!$E$111="X",INDIRECT("'DATA - økonomi'!AF"&amp;4+15*$A101+4*$A101+9),0)+IF(Analyse!$E$112="X",INDIRECT("'DATA - økonomi'!AF"&amp;4+15*$A101+4*$A101+10),0)+IF(Analyse!$E$115="X",INDIRECT("'DATA - økonomi'!AF"&amp;4+15*$A101+4*$A101+11),0)+IF(Analyse!$E$116="X",INDIRECT("'DATA - økonomi'!AF"&amp;4+15*$A101+4*$A101+12),0)+IF(Analyse!$E$117="X",INDIRECT("'DATA - økonomi'!AF"&amp;4+15*$A101+4*$A101+13),0)+IF(Analyse!$E$129="X",INDIRECT("'DATA - økonomi'!AF"&amp;4+15*$A101+4*$A101+14),0)</f>
        <v>0</v>
      </c>
      <c r="AG101" s="42">
        <f ca="1">IF(Analyse!$E$3="X",INDIRECT("'DATA - økonomi'!AG"&amp;4+15*$A101+4*$A101+0),0)+IF(Analyse!$E$4="X",INDIRECT("'DATA - økonomi'!AG"&amp;4+15*$A101+4*$A101+1),0)+IF(Analyse!$E$104="X",INDIRECT("'DATA - økonomi'!AG"&amp;4+15*$A101+4*$A101+2),0)+IF(Analyse!$E$105="X",INDIRECT("'DATA - økonomi'!AG"&amp;4+15*$A101+4*$A101+3),0)+IF(Analyse!$E$106="X",INDIRECT("'DATA - økonomi'!AG"&amp;4+15*$A101+4*$A101+4),0)+IF(Analyse!$E$107="X",INDIRECT("'DATA - økonomi'!AG"&amp;4+15*$A101+4*$A101+5),0)+IF(Analyse!$E$108="X",INDIRECT("'DATA - økonomi'!AG"&amp;4+15*$A101+4*$A101+6),0)+IF(Analyse!$E$109="X",INDIRECT("'DATA - økonomi'!AG"&amp;4+15*$A101+4*$A101+7),0)+IF(Analyse!$E$110="X",INDIRECT("'DATA - økonomi'!AG"&amp;4+15*$A101+4*$A101+8),0)+IF(Analyse!$E$111="X",INDIRECT("'DATA - økonomi'!AG"&amp;4+15*$A101+4*$A101+9),0)+IF(Analyse!$E$112="X",INDIRECT("'DATA - økonomi'!AG"&amp;4+15*$A101+4*$A101+10),0)+IF(Analyse!$E$115="X",INDIRECT("'DATA - økonomi'!AG"&amp;4+15*$A101+4*$A101+11),0)+IF(Analyse!$E$116="X",INDIRECT("'DATA - økonomi'!AG"&amp;4+15*$A101+4*$A101+12),0)+IF(Analyse!$E$117="X",INDIRECT("'DATA - økonomi'!AG"&amp;4+15*$A101+4*$A101+13),0)+IF(Analyse!$E$129="X",INDIRECT("'DATA - økonomi'!AG"&amp;4+15*$A101+4*$A101+14),0)</f>
        <v>0</v>
      </c>
      <c r="AH101" s="42">
        <f ca="1">IF(Analyse!$E$3="X",INDIRECT("'DATA - økonomi'!AH"&amp;4+15*$A101+4*$A101+0),0)+IF(Analyse!$E$4="X",INDIRECT("'DATA - økonomi'!AH"&amp;4+15*$A101+4*$A101+1),0)+IF(Analyse!$E$104="X",INDIRECT("'DATA - økonomi'!AH"&amp;4+15*$A101+4*$A101+2),0)+IF(Analyse!$E$105="X",INDIRECT("'DATA - økonomi'!AH"&amp;4+15*$A101+4*$A101+3),0)+IF(Analyse!$E$106="X",INDIRECT("'DATA - økonomi'!AH"&amp;4+15*$A101+4*$A101+4),0)+IF(Analyse!$E$107="X",INDIRECT("'DATA - økonomi'!AH"&amp;4+15*$A101+4*$A101+5),0)+IF(Analyse!$E$108="X",INDIRECT("'DATA - økonomi'!AH"&amp;4+15*$A101+4*$A101+6),0)+IF(Analyse!$E$109="X",INDIRECT("'DATA - økonomi'!AH"&amp;4+15*$A101+4*$A101+7),0)+IF(Analyse!$E$110="X",INDIRECT("'DATA - økonomi'!AH"&amp;4+15*$A101+4*$A101+8),0)+IF(Analyse!$E$111="X",INDIRECT("'DATA - økonomi'!AH"&amp;4+15*$A101+4*$A101+9),0)+IF(Analyse!$E$112="X",INDIRECT("'DATA - økonomi'!AH"&amp;4+15*$A101+4*$A101+10),0)+IF(Analyse!$E$115="X",INDIRECT("'DATA - økonomi'!AH"&amp;4+15*$A101+4*$A101+11),0)+IF(Analyse!$E$116="X",INDIRECT("'DATA - økonomi'!AH"&amp;4+15*$A101+4*$A101+12),0)+IF(Analyse!$E$117="X",INDIRECT("'DATA - økonomi'!AH"&amp;4+15*$A101+4*$A101+13),0)+IF(Analyse!$E$129="X",INDIRECT("'DATA - økonomi'!AH"&amp;4+15*$A101+4*$A101+14),0)</f>
        <v>0</v>
      </c>
      <c r="AI101" s="42">
        <f ca="1">IF(Analyse!$E$3="X",INDIRECT("'DATA - økonomi'!AI"&amp;4+15*$A101+4*$A101+0),0)+IF(Analyse!$E$4="X",INDIRECT("'DATA - økonomi'!AI"&amp;4+15*$A101+4*$A101+1),0)+IF(Analyse!$E$104="X",INDIRECT("'DATA - økonomi'!AI"&amp;4+15*$A101+4*$A101+2),0)+IF(Analyse!$E$105="X",INDIRECT("'DATA - økonomi'!AI"&amp;4+15*$A101+4*$A101+3),0)+IF(Analyse!$E$106="X",INDIRECT("'DATA - økonomi'!AI"&amp;4+15*$A101+4*$A101+4),0)+IF(Analyse!$E$107="X",INDIRECT("'DATA - økonomi'!AI"&amp;4+15*$A101+4*$A101+5),0)+IF(Analyse!$E$108="X",INDIRECT("'DATA - økonomi'!AI"&amp;4+15*$A101+4*$A101+6),0)+IF(Analyse!$E$109="X",INDIRECT("'DATA - økonomi'!AI"&amp;4+15*$A101+4*$A101+7),0)+IF(Analyse!$E$110="X",INDIRECT("'DATA - økonomi'!AI"&amp;4+15*$A101+4*$A101+8),0)+IF(Analyse!$E$111="X",INDIRECT("'DATA - økonomi'!AI"&amp;4+15*$A101+4*$A101+9),0)+IF(Analyse!$E$112="X",INDIRECT("'DATA - økonomi'!AI"&amp;4+15*$A101+4*$A101+10),0)+IF(Analyse!$E$115="X",INDIRECT("'DATA - økonomi'!AI"&amp;4+15*$A101+4*$A101+11),0)+IF(Analyse!$E$116="X",INDIRECT("'DATA - økonomi'!AI"&amp;4+15*$A101+4*$A101+12),0)+IF(Analyse!$E$117="X",INDIRECT("'DATA - økonomi'!AI"&amp;4+15*$A101+4*$A101+13),0)+IF(Analyse!$E$129="X",INDIRECT("'DATA - økonomi'!AI"&amp;4+15*$A101+4*$A101+14),0)</f>
        <v>0</v>
      </c>
      <c r="AJ101" s="42">
        <f ca="1">IF(Analyse!$E$3="X",INDIRECT("'DATA - økonomi'!AJ"&amp;4+15*$A101+4*$A101+0),0)+IF(Analyse!$E$4="X",INDIRECT("'DATA - økonomi'!AJ"&amp;4+15*$A101+4*$A101+1),0)+IF(Analyse!$E$104="X",INDIRECT("'DATA - økonomi'!AJ"&amp;4+15*$A101+4*$A101+2),0)+IF(Analyse!$E$105="X",INDIRECT("'DATA - økonomi'!AJ"&amp;4+15*$A101+4*$A101+3),0)+IF(Analyse!$E$106="X",INDIRECT("'DATA - økonomi'!AJ"&amp;4+15*$A101+4*$A101+4),0)+IF(Analyse!$E$107="X",INDIRECT("'DATA - økonomi'!AJ"&amp;4+15*$A101+4*$A101+5),0)+IF(Analyse!$E$108="X",INDIRECT("'DATA - økonomi'!AJ"&amp;4+15*$A101+4*$A101+6),0)+IF(Analyse!$E$109="X",INDIRECT("'DATA - økonomi'!AJ"&amp;4+15*$A101+4*$A101+7),0)+IF(Analyse!$E$110="X",INDIRECT("'DATA - økonomi'!AJ"&amp;4+15*$A101+4*$A101+8),0)+IF(Analyse!$E$111="X",INDIRECT("'DATA - økonomi'!AJ"&amp;4+15*$A101+4*$A101+9),0)+IF(Analyse!$E$112="X",INDIRECT("'DATA - økonomi'!AJ"&amp;4+15*$A101+4*$A101+10),0)+IF(Analyse!$E$115="X",INDIRECT("'DATA - økonomi'!AJ"&amp;4+15*$A101+4*$A101+11),0)+IF(Analyse!$E$116="X",INDIRECT("'DATA - økonomi'!AJ"&amp;4+15*$A101+4*$A101+12),0)+IF(Analyse!$E$117="X",INDIRECT("'DATA - økonomi'!AJ"&amp;4+15*$A101+4*$A101+13),0)+IF(Analyse!$E$129="X",INDIRECT("'DATA - økonomi'!AJ"&amp;4+15*$A101+4*$A101+14),0)</f>
        <v>0</v>
      </c>
      <c r="AK101" s="42">
        <f ca="1">IF(Analyse!$E$3="X",INDIRECT("'DATA - økonomi'!AK"&amp;4+15*$A101+4*$A101+0),0)+IF(Analyse!$E$4="X",INDIRECT("'DATA - økonomi'!AK"&amp;4+15*$A101+4*$A101+1),0)+IF(Analyse!$E$104="X",INDIRECT("'DATA - økonomi'!AK"&amp;4+15*$A101+4*$A101+2),0)+IF(Analyse!$E$105="X",INDIRECT("'DATA - økonomi'!AK"&amp;4+15*$A101+4*$A101+3),0)+IF(Analyse!$E$106="X",INDIRECT("'DATA - økonomi'!AK"&amp;4+15*$A101+4*$A101+4),0)+IF(Analyse!$E$107="X",INDIRECT("'DATA - økonomi'!AK"&amp;4+15*$A101+4*$A101+5),0)+IF(Analyse!$E$108="X",INDIRECT("'DATA - økonomi'!AK"&amp;4+15*$A101+4*$A101+6),0)+IF(Analyse!$E$109="X",INDIRECT("'DATA - økonomi'!AK"&amp;4+15*$A101+4*$A101+7),0)+IF(Analyse!$E$110="X",INDIRECT("'DATA - økonomi'!AK"&amp;4+15*$A101+4*$A101+8),0)+IF(Analyse!$E$111="X",INDIRECT("'DATA - økonomi'!AK"&amp;4+15*$A101+4*$A101+9),0)+IF(Analyse!$E$112="X",INDIRECT("'DATA - økonomi'!AK"&amp;4+15*$A101+4*$A101+10),0)+IF(Analyse!$E$115="X",INDIRECT("'DATA - økonomi'!AK"&amp;4+15*$A101+4*$A101+11),0)+IF(Analyse!$E$116="X",INDIRECT("'DATA - økonomi'!AK"&amp;4+15*$A101+4*$A101+12),0)+IF(Analyse!$E$117="X",INDIRECT("'DATA - økonomi'!AK"&amp;4+15*$A101+4*$A101+13),0)+IF(Analyse!$E$129="X",INDIRECT("'DATA - økonomi'!AK"&amp;4+15*$A101+4*$A101+14),0)</f>
        <v>0</v>
      </c>
      <c r="AL101" s="42">
        <f ca="1">IF(Analyse!$E$3="X",INDIRECT("'DATA - økonomi'!AL"&amp;4+15*$A101+4*$A101+0),0)+IF(Analyse!$E$4="X",INDIRECT("'DATA - økonomi'!AL"&amp;4+15*$A101+4*$A101+1),0)+IF(Analyse!$E$104="X",INDIRECT("'DATA - økonomi'!AL"&amp;4+15*$A101+4*$A101+2),0)+IF(Analyse!$E$105="X",INDIRECT("'DATA - økonomi'!AL"&amp;4+15*$A101+4*$A101+3),0)+IF(Analyse!$E$106="X",INDIRECT("'DATA - økonomi'!AL"&amp;4+15*$A101+4*$A101+4),0)+IF(Analyse!$E$107="X",INDIRECT("'DATA - økonomi'!AL"&amp;4+15*$A101+4*$A101+5),0)+IF(Analyse!$E$108="X",INDIRECT("'DATA - økonomi'!AL"&amp;4+15*$A101+4*$A101+6),0)+IF(Analyse!$E$109="X",INDIRECT("'DATA - økonomi'!AL"&amp;4+15*$A101+4*$A101+7),0)+IF(Analyse!$E$110="X",INDIRECT("'DATA - økonomi'!AL"&amp;4+15*$A101+4*$A101+8),0)+IF(Analyse!$E$111="X",INDIRECT("'DATA - økonomi'!AL"&amp;4+15*$A101+4*$A101+9),0)+IF(Analyse!$E$112="X",INDIRECT("'DATA - økonomi'!AL"&amp;4+15*$A101+4*$A101+10),0)+IF(Analyse!$E$115="X",INDIRECT("'DATA - økonomi'!AL"&amp;4+15*$A101+4*$A101+11),0)+IF(Analyse!$E$116="X",INDIRECT("'DATA - økonomi'!AL"&amp;4+15*$A101+4*$A101+12),0)+IF(Analyse!$E$117="X",INDIRECT("'DATA - økonomi'!AL"&amp;4+15*$A101+4*$A101+13),0)+IF(Analyse!$E$129="X",INDIRECT("'DATA - økonomi'!AL"&amp;4+15*$A101+4*$A101+14),0)</f>
        <v>0</v>
      </c>
      <c r="AM101" s="36"/>
      <c r="AN101" s="41" t="s">
        <v>109</v>
      </c>
      <c r="AO101" s="42">
        <f t="shared" ca="1" si="30"/>
        <v>134886.02399999998</v>
      </c>
      <c r="AP101" s="42">
        <f t="shared" ca="1" si="31"/>
        <v>136657.17600000001</v>
      </c>
      <c r="AQ101" s="42">
        <f t="shared" ca="1" si="32"/>
        <v>134886.02399999998</v>
      </c>
      <c r="AR101" s="42">
        <f t="shared" ca="1" si="33"/>
        <v>136657.17600000001</v>
      </c>
      <c r="AS101" s="42">
        <f t="shared" ca="1" si="34"/>
        <v>137774.715</v>
      </c>
      <c r="AT101" s="42">
        <f t="shared" ca="1" si="35"/>
        <v>139439.508</v>
      </c>
      <c r="AU101" s="42">
        <f t="shared" ca="1" si="36"/>
        <v>140302.29399999999</v>
      </c>
      <c r="AV101" s="42">
        <f t="shared" ca="1" si="37"/>
        <v>140948.28</v>
      </c>
      <c r="AW101" s="42">
        <f t="shared" ca="1" si="38"/>
        <v>142321.23199999999</v>
      </c>
      <c r="AX101" s="42">
        <f t="shared" ca="1" si="39"/>
        <v>143269.5</v>
      </c>
      <c r="AY101" s="36"/>
    </row>
    <row r="102" spans="1:51" x14ac:dyDescent="0.25">
      <c r="A102" s="38">
        <v>98</v>
      </c>
      <c r="B102" s="41" t="s">
        <v>110</v>
      </c>
      <c r="C102" s="42">
        <f ca="1">IF(Analyse!$E$3="X",INDIRECT("'DATA - økonomi'!C"&amp;4+15*$A102+4*$A102+0),0)+IF(Analyse!$E$4="X",INDIRECT("'DATA - økonomi'!C"&amp;4+15*$A102+4*$A102+1),0)+IF(Analyse!$E$104="X",INDIRECT("'DATA - økonomi'!C"&amp;4+15*$A102+4*$A102+2),0)+IF(Analyse!$E$105="X",INDIRECT("'DATA - økonomi'!C"&amp;4+15*$A102+4*$A102+3),0)+IF(Analyse!$E$106="X",INDIRECT("'DATA - økonomi'!C"&amp;4+15*$A102+4*$A102+4),0)+IF(Analyse!$E$107="X",INDIRECT("'DATA - økonomi'!C"&amp;4+15*$A102+4*$A102+5),0)+IF(Analyse!$E$108="X",INDIRECT("'DATA - økonomi'!C"&amp;4+15*$A102+4*$A102+6),0)+IF(Analyse!$E$109="X",INDIRECT("'DATA - økonomi'!C"&amp;4+15*$A102+4*$A102+7),0)+IF(Analyse!$E$110="X",INDIRECT("'DATA - økonomi'!C"&amp;4+15*$A102+4*$A102+8),0)+IF(Analyse!$E$111="X",INDIRECT("'DATA - økonomi'!C"&amp;4+15*$A102+4*$A102+9),0)+IF(Analyse!$E$112="X",INDIRECT("'DATA - økonomi'!C"&amp;4+15*$A102+4*$A102+10),0)+IF(Analyse!$E$115="X",INDIRECT("'DATA - økonomi'!C"&amp;4+15*$A102+4*$A102+11),0)+IF(Analyse!$E$116="X",INDIRECT("'DATA - økonomi'!C"&amp;4+15*$A102+4*$A102+12),0)+IF(Analyse!$E$117="X",INDIRECT("'DATA - økonomi'!C"&amp;4+15*$A102+4*$A102+13),0)+IF(Analyse!$E$129="X",INDIRECT("'DATA - økonomi'!C"&amp;4+15*$A102+4*$A102+14),0)</f>
        <v>0</v>
      </c>
      <c r="D102" s="42">
        <f ca="1">IF(Analyse!$E$3="X",INDIRECT("'DATA - økonomi'!D"&amp;4+15*$A102+4*$A102+0),0)+IF(Analyse!$E$4="X",INDIRECT("'DATA - økonomi'!D"&amp;4+15*$A102+4*$A102+1),0)+IF(Analyse!$E$104="X",INDIRECT("'DATA - økonomi'!D"&amp;4+15*$A102+4*$A102+2),0)+IF(Analyse!$E$105="X",INDIRECT("'DATA - økonomi'!D"&amp;4+15*$A102+4*$A102+3),0)+IF(Analyse!$E$106="X",INDIRECT("'DATA - økonomi'!D"&amp;4+15*$A102+4*$A102+4),0)+IF(Analyse!$E$107="X",INDIRECT("'DATA - økonomi'!D"&amp;4+15*$A102+4*$A102+5),0)+IF(Analyse!$E$108="X",INDIRECT("'DATA - økonomi'!D"&amp;4+15*$A102+4*$A102+6),0)+IF(Analyse!$E$109="X",INDIRECT("'DATA - økonomi'!D"&amp;4+15*$A102+4*$A102+7),0)+IF(Analyse!$E$110="X",INDIRECT("'DATA - økonomi'!D"&amp;4+15*$A102+4*$A102+8),0)+IF(Analyse!$E$111="X",INDIRECT("'DATA - økonomi'!D"&amp;4+15*$A102+4*$A102+9),0)+IF(Analyse!$E$112="X",INDIRECT("'DATA - økonomi'!D"&amp;4+15*$A102+4*$A102+10),0)+IF(Analyse!$E$115="X",INDIRECT("'DATA - økonomi'!D"&amp;4+15*$A102+4*$A102+11),0)+IF(Analyse!$E$116="X",INDIRECT("'DATA - økonomi'!D"&amp;4+15*$A102+4*$A102+12),0)+IF(Analyse!$E$117="X",INDIRECT("'DATA - økonomi'!D"&amp;4+15*$A102+4*$A102+13),0)+IF(Analyse!$E$129="X",INDIRECT("'DATA - økonomi'!D"&amp;4+15*$A102+4*$A102+14),0)</f>
        <v>0</v>
      </c>
      <c r="E102" s="42">
        <f ca="1">IF(Analyse!$E$3="X",INDIRECT("'DATA - økonomi'!E"&amp;4+15*$A102+4*$A102+0),0)+IF(Analyse!$E$4="X",INDIRECT("'DATA - økonomi'!E"&amp;4+15*$A102+4*$A102+1),0)+IF(Analyse!$E$104="X",INDIRECT("'DATA - økonomi'!E"&amp;4+15*$A102+4*$A102+2),0)+IF(Analyse!$E$105="X",INDIRECT("'DATA - økonomi'!E"&amp;4+15*$A102+4*$A102+3),0)+IF(Analyse!$E$106="X",INDIRECT("'DATA - økonomi'!E"&amp;4+15*$A102+4*$A102+4),0)+IF(Analyse!$E$107="X",INDIRECT("'DATA - økonomi'!E"&amp;4+15*$A102+4*$A102+5),0)+IF(Analyse!$E$108="X",INDIRECT("'DATA - økonomi'!E"&amp;4+15*$A102+4*$A102+6),0)+IF(Analyse!$E$109="X",INDIRECT("'DATA - økonomi'!E"&amp;4+15*$A102+4*$A102+7),0)+IF(Analyse!$E$110="X",INDIRECT("'DATA - økonomi'!E"&amp;4+15*$A102+4*$A102+8),0)+IF(Analyse!$E$111="X",INDIRECT("'DATA - økonomi'!E"&amp;4+15*$A102+4*$A102+9),0)+IF(Analyse!$E$112="X",INDIRECT("'DATA - økonomi'!E"&amp;4+15*$A102+4*$A102+10),0)+IF(Analyse!$E$115="X",INDIRECT("'DATA - økonomi'!E"&amp;4+15*$A102+4*$A102+11),0)+IF(Analyse!$E$116="X",INDIRECT("'DATA - økonomi'!E"&amp;4+15*$A102+4*$A102+12),0)+IF(Analyse!$E$117="X",INDIRECT("'DATA - økonomi'!E"&amp;4+15*$A102+4*$A102+13),0)+IF(Analyse!$E$129="X",INDIRECT("'DATA - økonomi'!E"&amp;4+15*$A102+4*$A102+14),0)</f>
        <v>0</v>
      </c>
      <c r="F102" s="42">
        <f ca="1">IF(Analyse!$E$3="X",INDIRECT("'DATA - økonomi'!F"&amp;4+15*$A102+4*$A102+0),0)+IF(Analyse!$E$4="X",INDIRECT("'DATA - økonomi'!F"&amp;4+15*$A102+4*$A102+1),0)+IF(Analyse!$E$104="X",INDIRECT("'DATA - økonomi'!F"&amp;4+15*$A102+4*$A102+2),0)+IF(Analyse!$E$105="X",INDIRECT("'DATA - økonomi'!F"&amp;4+15*$A102+4*$A102+3),0)+IF(Analyse!$E$106="X",INDIRECT("'DATA - økonomi'!F"&amp;4+15*$A102+4*$A102+4),0)+IF(Analyse!$E$107="X",INDIRECT("'DATA - økonomi'!F"&amp;4+15*$A102+4*$A102+5),0)+IF(Analyse!$E$108="X",INDIRECT("'DATA - økonomi'!F"&amp;4+15*$A102+4*$A102+6),0)+IF(Analyse!$E$109="X",INDIRECT("'DATA - økonomi'!F"&amp;4+15*$A102+4*$A102+7),0)+IF(Analyse!$E$110="X",INDIRECT("'DATA - økonomi'!F"&amp;4+15*$A102+4*$A102+8),0)+IF(Analyse!$E$111="X",INDIRECT("'DATA - økonomi'!F"&amp;4+15*$A102+4*$A102+9),0)+IF(Analyse!$E$112="X",INDIRECT("'DATA - økonomi'!F"&amp;4+15*$A102+4*$A102+10),0)+IF(Analyse!$E$115="X",INDIRECT("'DATA - økonomi'!F"&amp;4+15*$A102+4*$A102+11),0)+IF(Analyse!$E$116="X",INDIRECT("'DATA - økonomi'!F"&amp;4+15*$A102+4*$A102+12),0)+IF(Analyse!$E$117="X",INDIRECT("'DATA - økonomi'!F"&amp;4+15*$A102+4*$A102+13),0)+IF(Analyse!$E$129="X",INDIRECT("'DATA - økonomi'!F"&amp;4+15*$A102+4*$A102+14),0)</f>
        <v>0</v>
      </c>
      <c r="G102" s="42">
        <f ca="1">IF(Analyse!$E$3="X",INDIRECT("'DATA - økonomi'!G"&amp;4+15*$A102+4*$A102+0),0)+IF(Analyse!$E$4="X",INDIRECT("'DATA - økonomi'!G"&amp;4+15*$A102+4*$A102+1),0)+IF(Analyse!$E$104="X",INDIRECT("'DATA - økonomi'!G"&amp;4+15*$A102+4*$A102+2),0)+IF(Analyse!$E$105="X",INDIRECT("'DATA - økonomi'!G"&amp;4+15*$A102+4*$A102+3),0)+IF(Analyse!$E$106="X",INDIRECT("'DATA - økonomi'!G"&amp;4+15*$A102+4*$A102+4),0)+IF(Analyse!$E$107="X",INDIRECT("'DATA - økonomi'!G"&amp;4+15*$A102+4*$A102+5),0)+IF(Analyse!$E$108="X",INDIRECT("'DATA - økonomi'!G"&amp;4+15*$A102+4*$A102+6),0)+IF(Analyse!$E$109="X",INDIRECT("'DATA - økonomi'!G"&amp;4+15*$A102+4*$A102+7),0)+IF(Analyse!$E$110="X",INDIRECT("'DATA - økonomi'!G"&amp;4+15*$A102+4*$A102+8),0)+IF(Analyse!$E$111="X",INDIRECT("'DATA - økonomi'!G"&amp;4+15*$A102+4*$A102+9),0)+IF(Analyse!$E$112="X",INDIRECT("'DATA - økonomi'!G"&amp;4+15*$A102+4*$A102+10),0)+IF(Analyse!$E$115="X",INDIRECT("'DATA - økonomi'!G"&amp;4+15*$A102+4*$A102+11),0)+IF(Analyse!$E$116="X",INDIRECT("'DATA - økonomi'!G"&amp;4+15*$A102+4*$A102+12),0)+IF(Analyse!$E$117="X",INDIRECT("'DATA - økonomi'!G"&amp;4+15*$A102+4*$A102+13),0)+IF(Analyse!$E$129="X",INDIRECT("'DATA - økonomi'!G"&amp;4+15*$A102+4*$A102+14),0)</f>
        <v>0</v>
      </c>
      <c r="H102" s="42">
        <f ca="1">IF(Analyse!$E$3="X",INDIRECT("'DATA - økonomi'!H"&amp;4+15*$A102+4*$A102+0),0)+IF(Analyse!$E$4="X",INDIRECT("'DATA - økonomi'!H"&amp;4+15*$A102+4*$A102+1),0)+IF(Analyse!$E$104="X",INDIRECT("'DATA - økonomi'!H"&amp;4+15*$A102+4*$A102+2),0)+IF(Analyse!$E$105="X",INDIRECT("'DATA - økonomi'!H"&amp;4+15*$A102+4*$A102+3),0)+IF(Analyse!$E$106="X",INDIRECT("'DATA - økonomi'!H"&amp;4+15*$A102+4*$A102+4),0)+IF(Analyse!$E$107="X",INDIRECT("'DATA - økonomi'!H"&amp;4+15*$A102+4*$A102+5),0)+IF(Analyse!$E$108="X",INDIRECT("'DATA - økonomi'!H"&amp;4+15*$A102+4*$A102+6),0)+IF(Analyse!$E$109="X",INDIRECT("'DATA - økonomi'!H"&amp;4+15*$A102+4*$A102+7),0)+IF(Analyse!$E$110="X",INDIRECT("'DATA - økonomi'!H"&amp;4+15*$A102+4*$A102+8),0)+IF(Analyse!$E$111="X",INDIRECT("'DATA - økonomi'!H"&amp;4+15*$A102+4*$A102+9),0)+IF(Analyse!$E$112="X",INDIRECT("'DATA - økonomi'!H"&amp;4+15*$A102+4*$A102+10),0)+IF(Analyse!$E$115="X",INDIRECT("'DATA - økonomi'!H"&amp;4+15*$A102+4*$A102+11),0)+IF(Analyse!$E$116="X",INDIRECT("'DATA - økonomi'!H"&amp;4+15*$A102+4*$A102+12),0)+IF(Analyse!$E$117="X",INDIRECT("'DATA - økonomi'!H"&amp;4+15*$A102+4*$A102+13),0)+IF(Analyse!$E$129="X",INDIRECT("'DATA - økonomi'!H"&amp;4+15*$A102+4*$A102+14),0)</f>
        <v>0</v>
      </c>
      <c r="I102" s="42">
        <f ca="1">IF(Analyse!$E$3="X",INDIRECT("'DATA - økonomi'!I"&amp;4+15*$A102+4*$A102+0),0)+IF(Analyse!$E$4="X",INDIRECT("'DATA - økonomi'!I"&amp;4+15*$A102+4*$A102+1),0)+IF(Analyse!$E$104="X",INDIRECT("'DATA - økonomi'!I"&amp;4+15*$A102+4*$A102+2),0)+IF(Analyse!$E$105="X",INDIRECT("'DATA - økonomi'!I"&amp;4+15*$A102+4*$A102+3),0)+IF(Analyse!$E$106="X",INDIRECT("'DATA - økonomi'!I"&amp;4+15*$A102+4*$A102+4),0)+IF(Analyse!$E$107="X",INDIRECT("'DATA - økonomi'!I"&amp;4+15*$A102+4*$A102+5),0)+IF(Analyse!$E$108="X",INDIRECT("'DATA - økonomi'!I"&amp;4+15*$A102+4*$A102+6),0)+IF(Analyse!$E$109="X",INDIRECT("'DATA - økonomi'!I"&amp;4+15*$A102+4*$A102+7),0)+IF(Analyse!$E$110="X",INDIRECT("'DATA - økonomi'!I"&amp;4+15*$A102+4*$A102+8),0)+IF(Analyse!$E$111="X",INDIRECT("'DATA - økonomi'!I"&amp;4+15*$A102+4*$A102+9),0)+IF(Analyse!$E$112="X",INDIRECT("'DATA - økonomi'!I"&amp;4+15*$A102+4*$A102+10),0)+IF(Analyse!$E$115="X",INDIRECT("'DATA - økonomi'!I"&amp;4+15*$A102+4*$A102+11),0)+IF(Analyse!$E$116="X",INDIRECT("'DATA - økonomi'!I"&amp;4+15*$A102+4*$A102+12),0)+IF(Analyse!$E$117="X",INDIRECT("'DATA - økonomi'!I"&amp;4+15*$A102+4*$A102+13),0)+IF(Analyse!$E$129="X",INDIRECT("'DATA - økonomi'!I"&amp;4+15*$A102+4*$A102+14),0)</f>
        <v>0</v>
      </c>
      <c r="J102" s="42">
        <f ca="1">IF(Analyse!$E$3="X",INDIRECT("'DATA - økonomi'!J"&amp;4+15*$A102+4*$A102+0),0)+IF(Analyse!$E$4="X",INDIRECT("'DATA - økonomi'!J"&amp;4+15*$A102+4*$A102+1),0)+IF(Analyse!$E$104="X",INDIRECT("'DATA - økonomi'!J"&amp;4+15*$A102+4*$A102+2),0)+IF(Analyse!$E$105="X",INDIRECT("'DATA - økonomi'!J"&amp;4+15*$A102+4*$A102+3),0)+IF(Analyse!$E$106="X",INDIRECT("'DATA - økonomi'!J"&amp;4+15*$A102+4*$A102+4),0)+IF(Analyse!$E$107="X",INDIRECT("'DATA - økonomi'!J"&amp;4+15*$A102+4*$A102+5),0)+IF(Analyse!$E$108="X",INDIRECT("'DATA - økonomi'!J"&amp;4+15*$A102+4*$A102+6),0)+IF(Analyse!$E$109="X",INDIRECT("'DATA - økonomi'!J"&amp;4+15*$A102+4*$A102+7),0)+IF(Analyse!$E$110="X",INDIRECT("'DATA - økonomi'!J"&amp;4+15*$A102+4*$A102+8),0)+IF(Analyse!$E$111="X",INDIRECT("'DATA - økonomi'!J"&amp;4+15*$A102+4*$A102+9),0)+IF(Analyse!$E$112="X",INDIRECT("'DATA - økonomi'!J"&amp;4+15*$A102+4*$A102+10),0)+IF(Analyse!$E$115="X",INDIRECT("'DATA - økonomi'!J"&amp;4+15*$A102+4*$A102+11),0)+IF(Analyse!$E$116="X",INDIRECT("'DATA - økonomi'!J"&amp;4+15*$A102+4*$A102+12),0)+IF(Analyse!$E$117="X",INDIRECT("'DATA - økonomi'!J"&amp;4+15*$A102+4*$A102+13),0)+IF(Analyse!$E$129="X",INDIRECT("'DATA - økonomi'!J"&amp;4+15*$A102+4*$A102+14),0)</f>
        <v>0</v>
      </c>
      <c r="K102" s="42">
        <f ca="1">IF(Analyse!$E$3="X",INDIRECT("'DATA - økonomi'!K"&amp;4+15*$A102+4*$A102+0),0)+IF(Analyse!$E$4="X",INDIRECT("'DATA - økonomi'!K"&amp;4+15*$A102+4*$A102+1),0)+IF(Analyse!$E$104="X",INDIRECT("'DATA - økonomi'!K"&amp;4+15*$A102+4*$A102+2),0)+IF(Analyse!$E$105="X",INDIRECT("'DATA - økonomi'!K"&amp;4+15*$A102+4*$A102+3),0)+IF(Analyse!$E$106="X",INDIRECT("'DATA - økonomi'!K"&amp;4+15*$A102+4*$A102+4),0)+IF(Analyse!$E$107="X",INDIRECT("'DATA - økonomi'!K"&amp;4+15*$A102+4*$A102+5),0)+IF(Analyse!$E$108="X",INDIRECT("'DATA - økonomi'!K"&amp;4+15*$A102+4*$A102+6),0)+IF(Analyse!$E$109="X",INDIRECT("'DATA - økonomi'!K"&amp;4+15*$A102+4*$A102+7),0)+IF(Analyse!$E$110="X",INDIRECT("'DATA - økonomi'!K"&amp;4+15*$A102+4*$A102+8),0)+IF(Analyse!$E$111="X",INDIRECT("'DATA - økonomi'!K"&amp;4+15*$A102+4*$A102+9),0)+IF(Analyse!$E$112="X",INDIRECT("'DATA - økonomi'!K"&amp;4+15*$A102+4*$A102+10),0)+IF(Analyse!$E$115="X",INDIRECT("'DATA - økonomi'!K"&amp;4+15*$A102+4*$A102+11),0)+IF(Analyse!$E$116="X",INDIRECT("'DATA - økonomi'!K"&amp;4+15*$A102+4*$A102+12),0)+IF(Analyse!$E$117="X",INDIRECT("'DATA - økonomi'!K"&amp;4+15*$A102+4*$A102+13),0)+IF(Analyse!$E$129="X",INDIRECT("'DATA - økonomi'!K"&amp;4+15*$A102+4*$A102+14),0)</f>
        <v>0</v>
      </c>
      <c r="L102" s="42">
        <f ca="1">IF(Analyse!$E$3="X",INDIRECT("'DATA - økonomi'!L"&amp;4+15*$A102+4*$A102+0),0)+IF(Analyse!$E$4="X",INDIRECT("'DATA - økonomi'!L"&amp;4+15*$A102+4*$A102+1),0)+IF(Analyse!$E$104="X",INDIRECT("'DATA - økonomi'!L"&amp;4+15*$A102+4*$A102+2),0)+IF(Analyse!$E$105="X",INDIRECT("'DATA - økonomi'!L"&amp;4+15*$A102+4*$A102+3),0)+IF(Analyse!$E$106="X",INDIRECT("'DATA - økonomi'!L"&amp;4+15*$A102+4*$A102+4),0)+IF(Analyse!$E$107="X",INDIRECT("'DATA - økonomi'!L"&amp;4+15*$A102+4*$A102+5),0)+IF(Analyse!$E$108="X",INDIRECT("'DATA - økonomi'!L"&amp;4+15*$A102+4*$A102+6),0)+IF(Analyse!$E$109="X",INDIRECT("'DATA - økonomi'!L"&amp;4+15*$A102+4*$A102+7),0)+IF(Analyse!$E$110="X",INDIRECT("'DATA - økonomi'!L"&amp;4+15*$A102+4*$A102+8),0)+IF(Analyse!$E$111="X",INDIRECT("'DATA - økonomi'!L"&amp;4+15*$A102+4*$A102+9),0)+IF(Analyse!$E$112="X",INDIRECT("'DATA - økonomi'!L"&amp;4+15*$A102+4*$A102+10),0)+IF(Analyse!$E$115="X",INDIRECT("'DATA - økonomi'!L"&amp;4+15*$A102+4*$A102+11),0)+IF(Analyse!$E$116="X",INDIRECT("'DATA - økonomi'!L"&amp;4+15*$A102+4*$A102+12),0)+IF(Analyse!$E$117="X",INDIRECT("'DATA - økonomi'!L"&amp;4+15*$A102+4*$A102+13),0)+IF(Analyse!$E$129="X",INDIRECT("'DATA - økonomi'!L"&amp;4+15*$A102+4*$A102+14),0)</f>
        <v>0</v>
      </c>
      <c r="M102" s="42">
        <f ca="1">IF(Analyse!$E$3="X",INDIRECT("'DATA - økonomi'!M"&amp;4+15*$A102+4*$A102+0),0)+IF(Analyse!$E$4="X",INDIRECT("'DATA - økonomi'!M"&amp;4+15*$A102+4*$A102+1),0)+IF(Analyse!$E$104="X",INDIRECT("'DATA - økonomi'!M"&amp;4+15*$A102+4*$A102+2),0)+IF(Analyse!$E$105="X",INDIRECT("'DATA - økonomi'!M"&amp;4+15*$A102+4*$A102+3),0)+IF(Analyse!$E$106="X",INDIRECT("'DATA - økonomi'!M"&amp;4+15*$A102+4*$A102+4),0)+IF(Analyse!$E$107="X",INDIRECT("'DATA - økonomi'!M"&amp;4+15*$A102+4*$A102+5),0)+IF(Analyse!$E$108="X",INDIRECT("'DATA - økonomi'!M"&amp;4+15*$A102+4*$A102+6),0)+IF(Analyse!$E$109="X",INDIRECT("'DATA - økonomi'!M"&amp;4+15*$A102+4*$A102+7),0)+IF(Analyse!$E$110="X",INDIRECT("'DATA - økonomi'!M"&amp;4+15*$A102+4*$A102+8),0)+IF(Analyse!$E$111="X",INDIRECT("'DATA - økonomi'!M"&amp;4+15*$A102+4*$A102+9),0)+IF(Analyse!$E$112="X",INDIRECT("'DATA - økonomi'!M"&amp;4+15*$A102+4*$A102+10),0)+IF(Analyse!$E$115="X",INDIRECT("'DATA - økonomi'!M"&amp;4+15*$A102+4*$A102+11),0)+IF(Analyse!$E$116="X",INDIRECT("'DATA - økonomi'!M"&amp;4+15*$A102+4*$A102+12),0)+IF(Analyse!$E$117="X",INDIRECT("'DATA - økonomi'!M"&amp;4+15*$A102+4*$A102+13),0)+IF(Analyse!$E$129="X",INDIRECT("'DATA - økonomi'!M"&amp;4+15*$A102+4*$A102+14),0)</f>
        <v>0</v>
      </c>
      <c r="N102" s="38"/>
      <c r="O102" s="41" t="s">
        <v>110</v>
      </c>
      <c r="P102" s="42">
        <f ca="1">IF(Analyse!$E$3="X",INDIRECT("'DATA - økonomi'!P"&amp;4+15*$A102+4*$A102+0),0)+IF(Analyse!$E$4="X",INDIRECT("'DATA - økonomi'!P"&amp;4+15*$A102+4*$A102+1),0)+IF(Analyse!$E$104="X",INDIRECT("'DATA - økonomi'!P"&amp;4+15*$A102+4*$A102+2),0)+IF(Analyse!$E$105="X",INDIRECT("'DATA - økonomi'!P"&amp;4+15*$A102+4*$A102+3),0)+IF(Analyse!$E$106="X",INDIRECT("'DATA - økonomi'!P"&amp;4+15*$A102+4*$A102+4),0)+IF(Analyse!$E$107="X",INDIRECT("'DATA - økonomi'!P"&amp;4+15*$A102+4*$A102+5),0)+IF(Analyse!$E$108="X",INDIRECT("'DATA - økonomi'!P"&amp;4+15*$A102+4*$A102+6),0)+IF(Analyse!$E$109="X",INDIRECT("'DATA - økonomi'!P"&amp;4+15*$A102+4*$A102+7),0)+IF(Analyse!$E$110="X",INDIRECT("'DATA - økonomi'!P"&amp;4+15*$A102+4*$A102+8),0)+IF(Analyse!$E$111="X",INDIRECT("'DATA - økonomi'!P"&amp;4+15*$A102+4*$A102+9),0)+IF(Analyse!$E$112="X",INDIRECT("'DATA - økonomi'!P"&amp;4+15*$A102+4*$A102+10),0)+IF(Analyse!$E$115="X",INDIRECT("'DATA - økonomi'!P"&amp;4+15*$A102+4*$A102+11),0)+IF(Analyse!$E$116="X",INDIRECT("'DATA - økonomi'!P"&amp;4+15*$A102+4*$A102+12),0)+IF(Analyse!$E$117="X",INDIRECT("'DATA - økonomi'!P"&amp;4+15*$A102+4*$A102+13),0)+IF(Analyse!$E$129="X",INDIRECT("'DATA - økonomi'!P"&amp;4+15*$A102+4*$A102+14),0)</f>
        <v>0</v>
      </c>
      <c r="Q102" s="42">
        <f ca="1">IF(Analyse!$E$3="X",INDIRECT("'DATA - økonomi'!Q"&amp;4+15*$A102+4*$A102+0),0)+IF(Analyse!$E$4="X",INDIRECT("'DATA - økonomi'!Q"&amp;4+15*$A102+4*$A102+1),0)+IF(Analyse!$E$104="X",INDIRECT("'DATA - økonomi'!Q"&amp;4+15*$A102+4*$A102+2),0)+IF(Analyse!$E$105="X",INDIRECT("'DATA - økonomi'!Q"&amp;4+15*$A102+4*$A102+3),0)+IF(Analyse!$E$106="X",INDIRECT("'DATA - økonomi'!Q"&amp;4+15*$A102+4*$A102+4),0)+IF(Analyse!$E$107="X",INDIRECT("'DATA - økonomi'!Q"&amp;4+15*$A102+4*$A102+5),0)+IF(Analyse!$E$108="X",INDIRECT("'DATA - økonomi'!Q"&amp;4+15*$A102+4*$A102+6),0)+IF(Analyse!$E$109="X",INDIRECT("'DATA - økonomi'!Q"&amp;4+15*$A102+4*$A102+7),0)+IF(Analyse!$E$110="X",INDIRECT("'DATA - økonomi'!Q"&amp;4+15*$A102+4*$A102+8),0)+IF(Analyse!$E$111="X",INDIRECT("'DATA - økonomi'!Q"&amp;4+15*$A102+4*$A102+9),0)+IF(Analyse!$E$112="X",INDIRECT("'DATA - økonomi'!Q"&amp;4+15*$A102+4*$A102+10),0)+IF(Analyse!$E$115="X",INDIRECT("'DATA - økonomi'!Q"&amp;4+15*$A102+4*$A102+11),0)+IF(Analyse!$E$116="X",INDIRECT("'DATA - økonomi'!Q"&amp;4+15*$A102+4*$A102+12),0)+IF(Analyse!$E$117="X",INDIRECT("'DATA - økonomi'!Q"&amp;4+15*$A102+4*$A102+13),0)+IF(Analyse!$E$129="X",INDIRECT("'DATA - økonomi'!Q"&amp;4+15*$A102+4*$A102+14),0)</f>
        <v>0</v>
      </c>
      <c r="R102" s="42">
        <f ca="1">IF(Analyse!$E$3="X",INDIRECT("'DATA - økonomi'!R"&amp;4+15*$A102+4*$A102+0),0)+IF(Analyse!$E$4="X",INDIRECT("'DATA - økonomi'!R"&amp;4+15*$A102+4*$A102+1),0)+IF(Analyse!$E$104="X",INDIRECT("'DATA - økonomi'!R"&amp;4+15*$A102+4*$A102+2),0)+IF(Analyse!$E$105="X",INDIRECT("'DATA - økonomi'!R"&amp;4+15*$A102+4*$A102+3),0)+IF(Analyse!$E$106="X",INDIRECT("'DATA - økonomi'!R"&amp;4+15*$A102+4*$A102+4),0)+IF(Analyse!$E$107="X",INDIRECT("'DATA - økonomi'!R"&amp;4+15*$A102+4*$A102+5),0)+IF(Analyse!$E$108="X",INDIRECT("'DATA - økonomi'!R"&amp;4+15*$A102+4*$A102+6),0)+IF(Analyse!$E$109="X",INDIRECT("'DATA - økonomi'!R"&amp;4+15*$A102+4*$A102+7),0)+IF(Analyse!$E$110="X",INDIRECT("'DATA - økonomi'!R"&amp;4+15*$A102+4*$A102+8),0)+IF(Analyse!$E$111="X",INDIRECT("'DATA - økonomi'!R"&amp;4+15*$A102+4*$A102+9),0)+IF(Analyse!$E$112="X",INDIRECT("'DATA - økonomi'!R"&amp;4+15*$A102+4*$A102+10),0)+IF(Analyse!$E$115="X",INDIRECT("'DATA - økonomi'!R"&amp;4+15*$A102+4*$A102+11),0)+IF(Analyse!$E$116="X",INDIRECT("'DATA - økonomi'!R"&amp;4+15*$A102+4*$A102+12),0)+IF(Analyse!$E$117="X",INDIRECT("'DATA - økonomi'!R"&amp;4+15*$A102+4*$A102+13),0)+IF(Analyse!$E$129="X",INDIRECT("'DATA - økonomi'!R"&amp;4+15*$A102+4*$A102+14),0)</f>
        <v>0</v>
      </c>
      <c r="S102" s="42">
        <f ca="1">IF(Analyse!$E$3="X",INDIRECT("'DATA - økonomi'!S"&amp;4+15*$A102+4*$A102+0),0)+IF(Analyse!$E$4="X",INDIRECT("'DATA - økonomi'!S"&amp;4+15*$A102+4*$A102+1),0)+IF(Analyse!$E$104="X",INDIRECT("'DATA - økonomi'!S"&amp;4+15*$A102+4*$A102+2),0)+IF(Analyse!$E$105="X",INDIRECT("'DATA - økonomi'!S"&amp;4+15*$A102+4*$A102+3),0)+IF(Analyse!$E$106="X",INDIRECT("'DATA - økonomi'!S"&amp;4+15*$A102+4*$A102+4),0)+IF(Analyse!$E$107="X",INDIRECT("'DATA - økonomi'!S"&amp;4+15*$A102+4*$A102+5),0)+IF(Analyse!$E$108="X",INDIRECT("'DATA - økonomi'!S"&amp;4+15*$A102+4*$A102+6),0)+IF(Analyse!$E$109="X",INDIRECT("'DATA - økonomi'!S"&amp;4+15*$A102+4*$A102+7),0)+IF(Analyse!$E$110="X",INDIRECT("'DATA - økonomi'!S"&amp;4+15*$A102+4*$A102+8),0)+IF(Analyse!$E$111="X",INDIRECT("'DATA - økonomi'!S"&amp;4+15*$A102+4*$A102+9),0)+IF(Analyse!$E$112="X",INDIRECT("'DATA - økonomi'!S"&amp;4+15*$A102+4*$A102+10),0)+IF(Analyse!$E$115="X",INDIRECT("'DATA - økonomi'!S"&amp;4+15*$A102+4*$A102+11),0)+IF(Analyse!$E$116="X",INDIRECT("'DATA - økonomi'!S"&amp;4+15*$A102+4*$A102+12),0)+IF(Analyse!$E$117="X",INDIRECT("'DATA - økonomi'!S"&amp;4+15*$A102+4*$A102+13),0)+IF(Analyse!$E$129="X",INDIRECT("'DATA - økonomi'!S"&amp;4+15*$A102+4*$A102+14),0)</f>
        <v>0</v>
      </c>
      <c r="T102" s="42">
        <f ca="1">IF(Analyse!$E$3="X",INDIRECT("'DATA - økonomi'!T"&amp;4+15*$A102+4*$A102+0),0)+IF(Analyse!$E$4="X",INDIRECT("'DATA - økonomi'!T"&amp;4+15*$A102+4*$A102+1),0)+IF(Analyse!$E$104="X",INDIRECT("'DATA - økonomi'!T"&amp;4+15*$A102+4*$A102+2),0)+IF(Analyse!$E$105="X",INDIRECT("'DATA - økonomi'!T"&amp;4+15*$A102+4*$A102+3),0)+IF(Analyse!$E$106="X",INDIRECT("'DATA - økonomi'!T"&amp;4+15*$A102+4*$A102+4),0)+IF(Analyse!$E$107="X",INDIRECT("'DATA - økonomi'!T"&amp;4+15*$A102+4*$A102+5),0)+IF(Analyse!$E$108="X",INDIRECT("'DATA - økonomi'!T"&amp;4+15*$A102+4*$A102+6),0)+IF(Analyse!$E$109="X",INDIRECT("'DATA - økonomi'!T"&amp;4+15*$A102+4*$A102+7),0)+IF(Analyse!$E$110="X",INDIRECT("'DATA - økonomi'!T"&amp;4+15*$A102+4*$A102+8),0)+IF(Analyse!$E$111="X",INDIRECT("'DATA - økonomi'!T"&amp;4+15*$A102+4*$A102+9),0)+IF(Analyse!$E$112="X",INDIRECT("'DATA - økonomi'!T"&amp;4+15*$A102+4*$A102+10),0)+IF(Analyse!$E$115="X",INDIRECT("'DATA - økonomi'!T"&amp;4+15*$A102+4*$A102+11),0)+IF(Analyse!$E$116="X",INDIRECT("'DATA - økonomi'!T"&amp;4+15*$A102+4*$A102+12),0)+IF(Analyse!$E$117="X",INDIRECT("'DATA - økonomi'!T"&amp;4+15*$A102+4*$A102+13),0)+IF(Analyse!$E$129="X",INDIRECT("'DATA - økonomi'!T"&amp;4+15*$A102+4*$A102+14),0)</f>
        <v>0</v>
      </c>
      <c r="U102" s="42">
        <f ca="1">IF(Analyse!$E$3="X",INDIRECT("'DATA - økonomi'!U"&amp;4+15*$A102+4*$A102+0),0)+IF(Analyse!$E$4="X",INDIRECT("'DATA - økonomi'!U"&amp;4+15*$A102+4*$A102+1),0)+IF(Analyse!$E$104="X",INDIRECT("'DATA - økonomi'!U"&amp;4+15*$A102+4*$A102+2),0)+IF(Analyse!$E$105="X",INDIRECT("'DATA - økonomi'!U"&amp;4+15*$A102+4*$A102+3),0)+IF(Analyse!$E$106="X",INDIRECT("'DATA - økonomi'!U"&amp;4+15*$A102+4*$A102+4),0)+IF(Analyse!$E$107="X",INDIRECT("'DATA - økonomi'!U"&amp;4+15*$A102+4*$A102+5),0)+IF(Analyse!$E$108="X",INDIRECT("'DATA - økonomi'!U"&amp;4+15*$A102+4*$A102+6),0)+IF(Analyse!$E$109="X",INDIRECT("'DATA - økonomi'!U"&amp;4+15*$A102+4*$A102+7),0)+IF(Analyse!$E$110="X",INDIRECT("'DATA - økonomi'!U"&amp;4+15*$A102+4*$A102+8),0)+IF(Analyse!$E$111="X",INDIRECT("'DATA - økonomi'!U"&amp;4+15*$A102+4*$A102+9),0)+IF(Analyse!$E$112="X",INDIRECT("'DATA - økonomi'!U"&amp;4+15*$A102+4*$A102+10),0)+IF(Analyse!$E$115="X",INDIRECT("'DATA - økonomi'!U"&amp;4+15*$A102+4*$A102+11),0)+IF(Analyse!$E$116="X",INDIRECT("'DATA - økonomi'!U"&amp;4+15*$A102+4*$A102+12),0)+IF(Analyse!$E$117="X",INDIRECT("'DATA - økonomi'!U"&amp;4+15*$A102+4*$A102+13),0)+IF(Analyse!$E$129="X",INDIRECT("'DATA - økonomi'!U"&amp;4+15*$A102+4*$A102+14),0)</f>
        <v>0</v>
      </c>
      <c r="V102" s="42">
        <f ca="1">IF(Analyse!$E$3="X",INDIRECT("'DATA - økonomi'!V"&amp;4+15*$A102+4*$A102+0),0)+IF(Analyse!$E$4="X",INDIRECT("'DATA - økonomi'!V"&amp;4+15*$A102+4*$A102+1),0)+IF(Analyse!$E$104="X",INDIRECT("'DATA - økonomi'!V"&amp;4+15*$A102+4*$A102+2),0)+IF(Analyse!$E$105="X",INDIRECT("'DATA - økonomi'!V"&amp;4+15*$A102+4*$A102+3),0)+IF(Analyse!$E$106="X",INDIRECT("'DATA - økonomi'!V"&amp;4+15*$A102+4*$A102+4),0)+IF(Analyse!$E$107="X",INDIRECT("'DATA - økonomi'!V"&amp;4+15*$A102+4*$A102+5),0)+IF(Analyse!$E$108="X",INDIRECT("'DATA - økonomi'!V"&amp;4+15*$A102+4*$A102+6),0)+IF(Analyse!$E$109="X",INDIRECT("'DATA - økonomi'!V"&amp;4+15*$A102+4*$A102+7),0)+IF(Analyse!$E$110="X",INDIRECT("'DATA - økonomi'!V"&amp;4+15*$A102+4*$A102+8),0)+IF(Analyse!$E$111="X",INDIRECT("'DATA - økonomi'!V"&amp;4+15*$A102+4*$A102+9),0)+IF(Analyse!$E$112="X",INDIRECT("'DATA - økonomi'!V"&amp;4+15*$A102+4*$A102+10),0)+IF(Analyse!$E$115="X",INDIRECT("'DATA - økonomi'!V"&amp;4+15*$A102+4*$A102+11),0)+IF(Analyse!$E$116="X",INDIRECT("'DATA - økonomi'!V"&amp;4+15*$A102+4*$A102+12),0)+IF(Analyse!$E$117="X",INDIRECT("'DATA - økonomi'!V"&amp;4+15*$A102+4*$A102+13),0)+IF(Analyse!$E$129="X",INDIRECT("'DATA - økonomi'!V"&amp;4+15*$A102+4*$A102+14),0)</f>
        <v>0</v>
      </c>
      <c r="W102" s="42">
        <f ca="1">IF(Analyse!$E$3="X",INDIRECT("'DATA - økonomi'!W"&amp;4+15*$A102+4*$A102+0),0)+IF(Analyse!$E$4="X",INDIRECT("'DATA - økonomi'!W"&amp;4+15*$A102+4*$A102+1),0)+IF(Analyse!$E$104="X",INDIRECT("'DATA - økonomi'!W"&amp;4+15*$A102+4*$A102+2),0)+IF(Analyse!$E$105="X",INDIRECT("'DATA - økonomi'!W"&amp;4+15*$A102+4*$A102+3),0)+IF(Analyse!$E$106="X",INDIRECT("'DATA - økonomi'!W"&amp;4+15*$A102+4*$A102+4),0)+IF(Analyse!$E$107="X",INDIRECT("'DATA - økonomi'!W"&amp;4+15*$A102+4*$A102+5),0)+IF(Analyse!$E$108="X",INDIRECT("'DATA - økonomi'!W"&amp;4+15*$A102+4*$A102+6),0)+IF(Analyse!$E$109="X",INDIRECT("'DATA - økonomi'!W"&amp;4+15*$A102+4*$A102+7),0)+IF(Analyse!$E$110="X",INDIRECT("'DATA - økonomi'!W"&amp;4+15*$A102+4*$A102+8),0)+IF(Analyse!$E$111="X",INDIRECT("'DATA - økonomi'!W"&amp;4+15*$A102+4*$A102+9),0)+IF(Analyse!$E$112="X",INDIRECT("'DATA - økonomi'!W"&amp;4+15*$A102+4*$A102+10),0)+IF(Analyse!$E$115="X",INDIRECT("'DATA - økonomi'!W"&amp;4+15*$A102+4*$A102+11),0)+IF(Analyse!$E$116="X",INDIRECT("'DATA - økonomi'!W"&amp;4+15*$A102+4*$A102+12),0)+IF(Analyse!$E$117="X",INDIRECT("'DATA - økonomi'!W"&amp;4+15*$A102+4*$A102+13),0)+IF(Analyse!$E$129="X",INDIRECT("'DATA - økonomi'!W"&amp;4+15*$A102+4*$A102+14),0)</f>
        <v>0</v>
      </c>
      <c r="X102" s="42">
        <f ca="1">IF(Analyse!$E$3="X",INDIRECT("'DATA - økonomi'!X"&amp;4+15*$A102+4*$A102+0),0)+IF(Analyse!$E$4="X",INDIRECT("'DATA - økonomi'!X"&amp;4+15*$A102+4*$A102+1),0)+IF(Analyse!$E$104="X",INDIRECT("'DATA - økonomi'!X"&amp;4+15*$A102+4*$A102+2),0)+IF(Analyse!$E$105="X",INDIRECT("'DATA - økonomi'!X"&amp;4+15*$A102+4*$A102+3),0)+IF(Analyse!$E$106="X",INDIRECT("'DATA - økonomi'!X"&amp;4+15*$A102+4*$A102+4),0)+IF(Analyse!$E$107="X",INDIRECT("'DATA - økonomi'!X"&amp;4+15*$A102+4*$A102+5),0)+IF(Analyse!$E$108="X",INDIRECT("'DATA - økonomi'!X"&amp;4+15*$A102+4*$A102+6),0)+IF(Analyse!$E$109="X",INDIRECT("'DATA - økonomi'!X"&amp;4+15*$A102+4*$A102+7),0)+IF(Analyse!$E$110="X",INDIRECT("'DATA - økonomi'!X"&amp;4+15*$A102+4*$A102+8),0)+IF(Analyse!$E$111="X",INDIRECT("'DATA - økonomi'!X"&amp;4+15*$A102+4*$A102+9),0)+IF(Analyse!$E$112="X",INDIRECT("'DATA - økonomi'!X"&amp;4+15*$A102+4*$A102+10),0)+IF(Analyse!$E$115="X",INDIRECT("'DATA - økonomi'!X"&amp;4+15*$A102+4*$A102+11),0)+IF(Analyse!$E$116="X",INDIRECT("'DATA - økonomi'!X"&amp;4+15*$A102+4*$A102+12),0)+IF(Analyse!$E$117="X",INDIRECT("'DATA - økonomi'!X"&amp;4+15*$A102+4*$A102+13),0)+IF(Analyse!$E$129="X",INDIRECT("'DATA - økonomi'!X"&amp;4+15*$A102+4*$A102+14),0)</f>
        <v>0</v>
      </c>
      <c r="Y102" s="42">
        <f ca="1">IF(Analyse!$E$3="X",INDIRECT("'DATA - økonomi'!Y"&amp;4+15*$A102+4*$A102+0),0)+IF(Analyse!$E$4="X",INDIRECT("'DATA - økonomi'!Y"&amp;4+15*$A102+4*$A102+1),0)+IF(Analyse!$E$104="X",INDIRECT("'DATA - økonomi'!Y"&amp;4+15*$A102+4*$A102+2),0)+IF(Analyse!$E$105="X",INDIRECT("'DATA - økonomi'!Y"&amp;4+15*$A102+4*$A102+3),0)+IF(Analyse!$E$106="X",INDIRECT("'DATA - økonomi'!Y"&amp;4+15*$A102+4*$A102+4),0)+IF(Analyse!$E$107="X",INDIRECT("'DATA - økonomi'!Y"&amp;4+15*$A102+4*$A102+5),0)+IF(Analyse!$E$108="X",INDIRECT("'DATA - økonomi'!Y"&amp;4+15*$A102+4*$A102+6),0)+IF(Analyse!$E$109="X",INDIRECT("'DATA - økonomi'!Y"&amp;4+15*$A102+4*$A102+7),0)+IF(Analyse!$E$110="X",INDIRECT("'DATA - økonomi'!Y"&amp;4+15*$A102+4*$A102+8),0)+IF(Analyse!$E$111="X",INDIRECT("'DATA - økonomi'!Y"&amp;4+15*$A102+4*$A102+9),0)+IF(Analyse!$E$112="X",INDIRECT("'DATA - økonomi'!Y"&amp;4+15*$A102+4*$A102+10),0)+IF(Analyse!$E$115="X",INDIRECT("'DATA - økonomi'!Y"&amp;4+15*$A102+4*$A102+11),0)+IF(Analyse!$E$116="X",INDIRECT("'DATA - økonomi'!Y"&amp;4+15*$A102+4*$A102+12),0)+IF(Analyse!$E$117="X",INDIRECT("'DATA - økonomi'!Y"&amp;4+15*$A102+4*$A102+13),0)+IF(Analyse!$E$129="X",INDIRECT("'DATA - økonomi'!Y"&amp;4+15*$A102+4*$A102+14),0)</f>
        <v>0</v>
      </c>
      <c r="Z102" s="42">
        <f ca="1">IF(Analyse!$E$3="X",INDIRECT("'DATA - økonomi'!Z"&amp;4+15*$A102+4*$A102+0),0)+IF(Analyse!$E$4="X",INDIRECT("'DATA - økonomi'!Z"&amp;4+15*$A102+4*$A102+1),0)+IF(Analyse!$E$104="X",INDIRECT("'DATA - økonomi'!Z"&amp;4+15*$A102+4*$A102+2),0)+IF(Analyse!$E$105="X",INDIRECT("'DATA - økonomi'!Z"&amp;4+15*$A102+4*$A102+3),0)+IF(Analyse!$E$106="X",INDIRECT("'DATA - økonomi'!Z"&amp;4+15*$A102+4*$A102+4),0)+IF(Analyse!$E$107="X",INDIRECT("'DATA - økonomi'!Z"&amp;4+15*$A102+4*$A102+5),0)+IF(Analyse!$E$108="X",INDIRECT("'DATA - økonomi'!Z"&amp;4+15*$A102+4*$A102+6),0)+IF(Analyse!$E$109="X",INDIRECT("'DATA - økonomi'!Z"&amp;4+15*$A102+4*$A102+7),0)+IF(Analyse!$E$110="X",INDIRECT("'DATA - økonomi'!Z"&amp;4+15*$A102+4*$A102+8),0)+IF(Analyse!$E$111="X",INDIRECT("'DATA - økonomi'!Z"&amp;4+15*$A102+4*$A102+9),0)+IF(Analyse!$E$112="X",INDIRECT("'DATA - økonomi'!Z"&amp;4+15*$A102+4*$A102+10),0)+IF(Analyse!$E$115="X",INDIRECT("'DATA - økonomi'!Z"&amp;4+15*$A102+4*$A102+11),0)+IF(Analyse!$E$116="X",INDIRECT("'DATA - økonomi'!Z"&amp;4+15*$A102+4*$A102+12),0)+IF(Analyse!$E$117="X",INDIRECT("'DATA - økonomi'!Z"&amp;4+15*$A102+4*$A102+13),0)+IF(Analyse!$E$129="X",INDIRECT("'DATA - økonomi'!Z"&amp;4+15*$A102+4*$A102+14),0)</f>
        <v>0</v>
      </c>
      <c r="AA102" s="36"/>
      <c r="AB102" s="41" t="s">
        <v>110</v>
      </c>
      <c r="AC102" s="42">
        <f ca="1">IF(Analyse!$E$3="X",INDIRECT("'DATA - økonomi'!AC"&amp;4+15*$A102+4*$A102+0),0)+IF(Analyse!$E$4="X",INDIRECT("'DATA - økonomi'!AC"&amp;4+15*$A102+4*$A102+1),0)+IF(Analyse!$E$104="X",INDIRECT("'DATA - økonomi'!AC"&amp;4+15*$A102+4*$A102+2),0)+IF(Analyse!$E$105="X",INDIRECT("'DATA - økonomi'!AC"&amp;4+15*$A102+4*$A102+3),0)+IF(Analyse!$E$106="X",INDIRECT("'DATA - økonomi'!AC"&amp;4+15*$A102+4*$A102+4),0)+IF(Analyse!$E$107="X",INDIRECT("'DATA - økonomi'!AC"&amp;4+15*$A102+4*$A102+5),0)+IF(Analyse!$E$108="X",INDIRECT("'DATA - økonomi'!AC"&amp;4+15*$A102+4*$A102+6),0)+IF(Analyse!$E$109="X",INDIRECT("'DATA - økonomi'!AC"&amp;4+15*$A102+4*$A102+7),0)+IF(Analyse!$E$110="X",INDIRECT("'DATA - økonomi'!AC"&amp;4+15*$A102+4*$A102+8),0)+IF(Analyse!$E$111="X",INDIRECT("'DATA - økonomi'!AC"&amp;4+15*$A102+4*$A102+9),0)+IF(Analyse!$E$112="X",INDIRECT("'DATA - økonomi'!AC"&amp;4+15*$A102+4*$A102+10),0)+IF(Analyse!$E$115="X",INDIRECT("'DATA - økonomi'!AC"&amp;4+15*$A102+4*$A102+11),0)+IF(Analyse!$E$116="X",INDIRECT("'DATA - økonomi'!AC"&amp;4+15*$A102+4*$A102+12),0)+IF(Analyse!$E$117="X",INDIRECT("'DATA - økonomi'!AC"&amp;4+15*$A102+4*$A102+13),0)+IF(Analyse!$E$129="X",INDIRECT("'DATA - økonomi'!AC"&amp;4+15*$A102+4*$A102+14),0)</f>
        <v>0</v>
      </c>
      <c r="AD102" s="42">
        <f ca="1">IF(Analyse!$E$3="X",INDIRECT("'DATA - økonomi'!AD"&amp;4+15*$A102+4*$A102+0),0)+IF(Analyse!$E$4="X",INDIRECT("'DATA - økonomi'!AD"&amp;4+15*$A102+4*$A102+1),0)+IF(Analyse!$E$104="X",INDIRECT("'DATA - økonomi'!AD"&amp;4+15*$A102+4*$A102+2),0)+IF(Analyse!$E$105="X",INDIRECT("'DATA - økonomi'!AD"&amp;4+15*$A102+4*$A102+3),0)+IF(Analyse!$E$106="X",INDIRECT("'DATA - økonomi'!AD"&amp;4+15*$A102+4*$A102+4),0)+IF(Analyse!$E$107="X",INDIRECT("'DATA - økonomi'!AD"&amp;4+15*$A102+4*$A102+5),0)+IF(Analyse!$E$108="X",INDIRECT("'DATA - økonomi'!AD"&amp;4+15*$A102+4*$A102+6),0)+IF(Analyse!$E$109="X",INDIRECT("'DATA - økonomi'!AD"&amp;4+15*$A102+4*$A102+7),0)+IF(Analyse!$E$110="X",INDIRECT("'DATA - økonomi'!AD"&amp;4+15*$A102+4*$A102+8),0)+IF(Analyse!$E$111="X",INDIRECT("'DATA - økonomi'!AD"&amp;4+15*$A102+4*$A102+9),0)+IF(Analyse!$E$112="X",INDIRECT("'DATA - økonomi'!AD"&amp;4+15*$A102+4*$A102+10),0)+IF(Analyse!$E$115="X",INDIRECT("'DATA - økonomi'!AD"&amp;4+15*$A102+4*$A102+11),0)+IF(Analyse!$E$116="X",INDIRECT("'DATA - økonomi'!AD"&amp;4+15*$A102+4*$A102+12),0)+IF(Analyse!$E$117="X",INDIRECT("'DATA - økonomi'!AD"&amp;4+15*$A102+4*$A102+13),0)+IF(Analyse!$E$129="X",INDIRECT("'DATA - økonomi'!AD"&amp;4+15*$A102+4*$A102+14),0)</f>
        <v>0</v>
      </c>
      <c r="AE102" s="42">
        <f ca="1">IF(Analyse!$E$3="X",INDIRECT("'DATA - økonomi'!AE"&amp;4+15*$A102+4*$A102+0),0)+IF(Analyse!$E$4="X",INDIRECT("'DATA - økonomi'!AE"&amp;4+15*$A102+4*$A102+1),0)+IF(Analyse!$E$104="X",INDIRECT("'DATA - økonomi'!AE"&amp;4+15*$A102+4*$A102+2),0)+IF(Analyse!$E$105="X",INDIRECT("'DATA - økonomi'!AE"&amp;4+15*$A102+4*$A102+3),0)+IF(Analyse!$E$106="X",INDIRECT("'DATA - økonomi'!AE"&amp;4+15*$A102+4*$A102+4),0)+IF(Analyse!$E$107="X",INDIRECT("'DATA - økonomi'!AE"&amp;4+15*$A102+4*$A102+5),0)+IF(Analyse!$E$108="X",INDIRECT("'DATA - økonomi'!AE"&amp;4+15*$A102+4*$A102+6),0)+IF(Analyse!$E$109="X",INDIRECT("'DATA - økonomi'!AE"&amp;4+15*$A102+4*$A102+7),0)+IF(Analyse!$E$110="X",INDIRECT("'DATA - økonomi'!AE"&amp;4+15*$A102+4*$A102+8),0)+IF(Analyse!$E$111="X",INDIRECT("'DATA - økonomi'!AE"&amp;4+15*$A102+4*$A102+9),0)+IF(Analyse!$E$112="X",INDIRECT("'DATA - økonomi'!AE"&amp;4+15*$A102+4*$A102+10),0)+IF(Analyse!$E$115="X",INDIRECT("'DATA - økonomi'!AE"&amp;4+15*$A102+4*$A102+11),0)+IF(Analyse!$E$116="X",INDIRECT("'DATA - økonomi'!AE"&amp;4+15*$A102+4*$A102+12),0)+IF(Analyse!$E$117="X",INDIRECT("'DATA - økonomi'!AE"&amp;4+15*$A102+4*$A102+13),0)+IF(Analyse!$E$129="X",INDIRECT("'DATA - økonomi'!AE"&amp;4+15*$A102+4*$A102+14),0)</f>
        <v>0</v>
      </c>
      <c r="AF102" s="42">
        <f ca="1">IF(Analyse!$E$3="X",INDIRECT("'DATA - økonomi'!AF"&amp;4+15*$A102+4*$A102+0),0)+IF(Analyse!$E$4="X",INDIRECT("'DATA - økonomi'!AF"&amp;4+15*$A102+4*$A102+1),0)+IF(Analyse!$E$104="X",INDIRECT("'DATA - økonomi'!AF"&amp;4+15*$A102+4*$A102+2),0)+IF(Analyse!$E$105="X",INDIRECT("'DATA - økonomi'!AF"&amp;4+15*$A102+4*$A102+3),0)+IF(Analyse!$E$106="X",INDIRECT("'DATA - økonomi'!AF"&amp;4+15*$A102+4*$A102+4),0)+IF(Analyse!$E$107="X",INDIRECT("'DATA - økonomi'!AF"&amp;4+15*$A102+4*$A102+5),0)+IF(Analyse!$E$108="X",INDIRECT("'DATA - økonomi'!AF"&amp;4+15*$A102+4*$A102+6),0)+IF(Analyse!$E$109="X",INDIRECT("'DATA - økonomi'!AF"&amp;4+15*$A102+4*$A102+7),0)+IF(Analyse!$E$110="X",INDIRECT("'DATA - økonomi'!AF"&amp;4+15*$A102+4*$A102+8),0)+IF(Analyse!$E$111="X",INDIRECT("'DATA - økonomi'!AF"&amp;4+15*$A102+4*$A102+9),0)+IF(Analyse!$E$112="X",INDIRECT("'DATA - økonomi'!AF"&amp;4+15*$A102+4*$A102+10),0)+IF(Analyse!$E$115="X",INDIRECT("'DATA - økonomi'!AF"&amp;4+15*$A102+4*$A102+11),0)+IF(Analyse!$E$116="X",INDIRECT("'DATA - økonomi'!AF"&amp;4+15*$A102+4*$A102+12),0)+IF(Analyse!$E$117="X",INDIRECT("'DATA - økonomi'!AF"&amp;4+15*$A102+4*$A102+13),0)+IF(Analyse!$E$129="X",INDIRECT("'DATA - økonomi'!AF"&amp;4+15*$A102+4*$A102+14),0)</f>
        <v>0</v>
      </c>
      <c r="AG102" s="42">
        <f ca="1">IF(Analyse!$E$3="X",INDIRECT("'DATA - økonomi'!AG"&amp;4+15*$A102+4*$A102+0),0)+IF(Analyse!$E$4="X",INDIRECT("'DATA - økonomi'!AG"&amp;4+15*$A102+4*$A102+1),0)+IF(Analyse!$E$104="X",INDIRECT("'DATA - økonomi'!AG"&amp;4+15*$A102+4*$A102+2),0)+IF(Analyse!$E$105="X",INDIRECT("'DATA - økonomi'!AG"&amp;4+15*$A102+4*$A102+3),0)+IF(Analyse!$E$106="X",INDIRECT("'DATA - økonomi'!AG"&amp;4+15*$A102+4*$A102+4),0)+IF(Analyse!$E$107="X",INDIRECT("'DATA - økonomi'!AG"&amp;4+15*$A102+4*$A102+5),0)+IF(Analyse!$E$108="X",INDIRECT("'DATA - økonomi'!AG"&amp;4+15*$A102+4*$A102+6),0)+IF(Analyse!$E$109="X",INDIRECT("'DATA - økonomi'!AG"&amp;4+15*$A102+4*$A102+7),0)+IF(Analyse!$E$110="X",INDIRECT("'DATA - økonomi'!AG"&amp;4+15*$A102+4*$A102+8),0)+IF(Analyse!$E$111="X",INDIRECT("'DATA - økonomi'!AG"&amp;4+15*$A102+4*$A102+9),0)+IF(Analyse!$E$112="X",INDIRECT("'DATA - økonomi'!AG"&amp;4+15*$A102+4*$A102+10),0)+IF(Analyse!$E$115="X",INDIRECT("'DATA - økonomi'!AG"&amp;4+15*$A102+4*$A102+11),0)+IF(Analyse!$E$116="X",INDIRECT("'DATA - økonomi'!AG"&amp;4+15*$A102+4*$A102+12),0)+IF(Analyse!$E$117="X",INDIRECT("'DATA - økonomi'!AG"&amp;4+15*$A102+4*$A102+13),0)+IF(Analyse!$E$129="X",INDIRECT("'DATA - økonomi'!AG"&amp;4+15*$A102+4*$A102+14),0)</f>
        <v>0</v>
      </c>
      <c r="AH102" s="42">
        <f ca="1">IF(Analyse!$E$3="X",INDIRECT("'DATA - økonomi'!AH"&amp;4+15*$A102+4*$A102+0),0)+IF(Analyse!$E$4="X",INDIRECT("'DATA - økonomi'!AH"&amp;4+15*$A102+4*$A102+1),0)+IF(Analyse!$E$104="X",INDIRECT("'DATA - økonomi'!AH"&amp;4+15*$A102+4*$A102+2),0)+IF(Analyse!$E$105="X",INDIRECT("'DATA - økonomi'!AH"&amp;4+15*$A102+4*$A102+3),0)+IF(Analyse!$E$106="X",INDIRECT("'DATA - økonomi'!AH"&amp;4+15*$A102+4*$A102+4),0)+IF(Analyse!$E$107="X",INDIRECT("'DATA - økonomi'!AH"&amp;4+15*$A102+4*$A102+5),0)+IF(Analyse!$E$108="X",INDIRECT("'DATA - økonomi'!AH"&amp;4+15*$A102+4*$A102+6),0)+IF(Analyse!$E$109="X",INDIRECT("'DATA - økonomi'!AH"&amp;4+15*$A102+4*$A102+7),0)+IF(Analyse!$E$110="X",INDIRECT("'DATA - økonomi'!AH"&amp;4+15*$A102+4*$A102+8),0)+IF(Analyse!$E$111="X",INDIRECT("'DATA - økonomi'!AH"&amp;4+15*$A102+4*$A102+9),0)+IF(Analyse!$E$112="X",INDIRECT("'DATA - økonomi'!AH"&amp;4+15*$A102+4*$A102+10),0)+IF(Analyse!$E$115="X",INDIRECT("'DATA - økonomi'!AH"&amp;4+15*$A102+4*$A102+11),0)+IF(Analyse!$E$116="X",INDIRECT("'DATA - økonomi'!AH"&amp;4+15*$A102+4*$A102+12),0)+IF(Analyse!$E$117="X",INDIRECT("'DATA - økonomi'!AH"&amp;4+15*$A102+4*$A102+13),0)+IF(Analyse!$E$129="X",INDIRECT("'DATA - økonomi'!AH"&amp;4+15*$A102+4*$A102+14),0)</f>
        <v>0</v>
      </c>
      <c r="AI102" s="42">
        <f ca="1">IF(Analyse!$E$3="X",INDIRECT("'DATA - økonomi'!AI"&amp;4+15*$A102+4*$A102+0),0)+IF(Analyse!$E$4="X",INDIRECT("'DATA - økonomi'!AI"&amp;4+15*$A102+4*$A102+1),0)+IF(Analyse!$E$104="X",INDIRECT("'DATA - økonomi'!AI"&amp;4+15*$A102+4*$A102+2),0)+IF(Analyse!$E$105="X",INDIRECT("'DATA - økonomi'!AI"&amp;4+15*$A102+4*$A102+3),0)+IF(Analyse!$E$106="X",INDIRECT("'DATA - økonomi'!AI"&amp;4+15*$A102+4*$A102+4),0)+IF(Analyse!$E$107="X",INDIRECT("'DATA - økonomi'!AI"&amp;4+15*$A102+4*$A102+5),0)+IF(Analyse!$E$108="X",INDIRECT("'DATA - økonomi'!AI"&amp;4+15*$A102+4*$A102+6),0)+IF(Analyse!$E$109="X",INDIRECT("'DATA - økonomi'!AI"&amp;4+15*$A102+4*$A102+7),0)+IF(Analyse!$E$110="X",INDIRECT("'DATA - økonomi'!AI"&amp;4+15*$A102+4*$A102+8),0)+IF(Analyse!$E$111="X",INDIRECT("'DATA - økonomi'!AI"&amp;4+15*$A102+4*$A102+9),0)+IF(Analyse!$E$112="X",INDIRECT("'DATA - økonomi'!AI"&amp;4+15*$A102+4*$A102+10),0)+IF(Analyse!$E$115="X",INDIRECT("'DATA - økonomi'!AI"&amp;4+15*$A102+4*$A102+11),0)+IF(Analyse!$E$116="X",INDIRECT("'DATA - økonomi'!AI"&amp;4+15*$A102+4*$A102+12),0)+IF(Analyse!$E$117="X",INDIRECT("'DATA - økonomi'!AI"&amp;4+15*$A102+4*$A102+13),0)+IF(Analyse!$E$129="X",INDIRECT("'DATA - økonomi'!AI"&amp;4+15*$A102+4*$A102+14),0)</f>
        <v>0</v>
      </c>
      <c r="AJ102" s="42">
        <f ca="1">IF(Analyse!$E$3="X",INDIRECT("'DATA - økonomi'!AJ"&amp;4+15*$A102+4*$A102+0),0)+IF(Analyse!$E$4="X",INDIRECT("'DATA - økonomi'!AJ"&amp;4+15*$A102+4*$A102+1),0)+IF(Analyse!$E$104="X",INDIRECT("'DATA - økonomi'!AJ"&amp;4+15*$A102+4*$A102+2),0)+IF(Analyse!$E$105="X",INDIRECT("'DATA - økonomi'!AJ"&amp;4+15*$A102+4*$A102+3),0)+IF(Analyse!$E$106="X",INDIRECT("'DATA - økonomi'!AJ"&amp;4+15*$A102+4*$A102+4),0)+IF(Analyse!$E$107="X",INDIRECT("'DATA - økonomi'!AJ"&amp;4+15*$A102+4*$A102+5),0)+IF(Analyse!$E$108="X",INDIRECT("'DATA - økonomi'!AJ"&amp;4+15*$A102+4*$A102+6),0)+IF(Analyse!$E$109="X",INDIRECT("'DATA - økonomi'!AJ"&amp;4+15*$A102+4*$A102+7),0)+IF(Analyse!$E$110="X",INDIRECT("'DATA - økonomi'!AJ"&amp;4+15*$A102+4*$A102+8),0)+IF(Analyse!$E$111="X",INDIRECT("'DATA - økonomi'!AJ"&amp;4+15*$A102+4*$A102+9),0)+IF(Analyse!$E$112="X",INDIRECT("'DATA - økonomi'!AJ"&amp;4+15*$A102+4*$A102+10),0)+IF(Analyse!$E$115="X",INDIRECT("'DATA - økonomi'!AJ"&amp;4+15*$A102+4*$A102+11),0)+IF(Analyse!$E$116="X",INDIRECT("'DATA - økonomi'!AJ"&amp;4+15*$A102+4*$A102+12),0)+IF(Analyse!$E$117="X",INDIRECT("'DATA - økonomi'!AJ"&amp;4+15*$A102+4*$A102+13),0)+IF(Analyse!$E$129="X",INDIRECT("'DATA - økonomi'!AJ"&amp;4+15*$A102+4*$A102+14),0)</f>
        <v>0</v>
      </c>
      <c r="AK102" s="42">
        <f ca="1">IF(Analyse!$E$3="X",INDIRECT("'DATA - økonomi'!AK"&amp;4+15*$A102+4*$A102+0),0)+IF(Analyse!$E$4="X",INDIRECT("'DATA - økonomi'!AK"&amp;4+15*$A102+4*$A102+1),0)+IF(Analyse!$E$104="X",INDIRECT("'DATA - økonomi'!AK"&amp;4+15*$A102+4*$A102+2),0)+IF(Analyse!$E$105="X",INDIRECT("'DATA - økonomi'!AK"&amp;4+15*$A102+4*$A102+3),0)+IF(Analyse!$E$106="X",INDIRECT("'DATA - økonomi'!AK"&amp;4+15*$A102+4*$A102+4),0)+IF(Analyse!$E$107="X",INDIRECT("'DATA - økonomi'!AK"&amp;4+15*$A102+4*$A102+5),0)+IF(Analyse!$E$108="X",INDIRECT("'DATA - økonomi'!AK"&amp;4+15*$A102+4*$A102+6),0)+IF(Analyse!$E$109="X",INDIRECT("'DATA - økonomi'!AK"&amp;4+15*$A102+4*$A102+7),0)+IF(Analyse!$E$110="X",INDIRECT("'DATA - økonomi'!AK"&amp;4+15*$A102+4*$A102+8),0)+IF(Analyse!$E$111="X",INDIRECT("'DATA - økonomi'!AK"&amp;4+15*$A102+4*$A102+9),0)+IF(Analyse!$E$112="X",INDIRECT("'DATA - økonomi'!AK"&amp;4+15*$A102+4*$A102+10),0)+IF(Analyse!$E$115="X",INDIRECT("'DATA - økonomi'!AK"&amp;4+15*$A102+4*$A102+11),0)+IF(Analyse!$E$116="X",INDIRECT("'DATA - økonomi'!AK"&amp;4+15*$A102+4*$A102+12),0)+IF(Analyse!$E$117="X",INDIRECT("'DATA - økonomi'!AK"&amp;4+15*$A102+4*$A102+13),0)+IF(Analyse!$E$129="X",INDIRECT("'DATA - økonomi'!AK"&amp;4+15*$A102+4*$A102+14),0)</f>
        <v>0</v>
      </c>
      <c r="AL102" s="42">
        <f ca="1">IF(Analyse!$E$3="X",INDIRECT("'DATA - økonomi'!AL"&amp;4+15*$A102+4*$A102+0),0)+IF(Analyse!$E$4="X",INDIRECT("'DATA - økonomi'!AL"&amp;4+15*$A102+4*$A102+1),0)+IF(Analyse!$E$104="X",INDIRECT("'DATA - økonomi'!AL"&amp;4+15*$A102+4*$A102+2),0)+IF(Analyse!$E$105="X",INDIRECT("'DATA - økonomi'!AL"&amp;4+15*$A102+4*$A102+3),0)+IF(Analyse!$E$106="X",INDIRECT("'DATA - økonomi'!AL"&amp;4+15*$A102+4*$A102+4),0)+IF(Analyse!$E$107="X",INDIRECT("'DATA - økonomi'!AL"&amp;4+15*$A102+4*$A102+5),0)+IF(Analyse!$E$108="X",INDIRECT("'DATA - økonomi'!AL"&amp;4+15*$A102+4*$A102+6),0)+IF(Analyse!$E$109="X",INDIRECT("'DATA - økonomi'!AL"&amp;4+15*$A102+4*$A102+7),0)+IF(Analyse!$E$110="X",INDIRECT("'DATA - økonomi'!AL"&amp;4+15*$A102+4*$A102+8),0)+IF(Analyse!$E$111="X",INDIRECT("'DATA - økonomi'!AL"&amp;4+15*$A102+4*$A102+9),0)+IF(Analyse!$E$112="X",INDIRECT("'DATA - økonomi'!AL"&amp;4+15*$A102+4*$A102+10),0)+IF(Analyse!$E$115="X",INDIRECT("'DATA - økonomi'!AL"&amp;4+15*$A102+4*$A102+11),0)+IF(Analyse!$E$116="X",INDIRECT("'DATA - økonomi'!AL"&amp;4+15*$A102+4*$A102+12),0)+IF(Analyse!$E$117="X",INDIRECT("'DATA - økonomi'!AL"&amp;4+15*$A102+4*$A102+13),0)+IF(Analyse!$E$129="X",INDIRECT("'DATA - økonomi'!AL"&amp;4+15*$A102+4*$A102+14),0)</f>
        <v>0</v>
      </c>
      <c r="AM102" s="36"/>
      <c r="AN102" s="41" t="s">
        <v>110</v>
      </c>
      <c r="AO102" s="42">
        <f t="shared" ca="1" si="30"/>
        <v>221132.14199999999</v>
      </c>
      <c r="AP102" s="42">
        <f t="shared" ca="1" si="31"/>
        <v>224457.84899999999</v>
      </c>
      <c r="AQ102" s="42">
        <f t="shared" ca="1" si="32"/>
        <v>221132.14199999999</v>
      </c>
      <c r="AR102" s="42">
        <f t="shared" ca="1" si="33"/>
        <v>224457.84899999999</v>
      </c>
      <c r="AS102" s="42">
        <f t="shared" ca="1" si="34"/>
        <v>225109.74</v>
      </c>
      <c r="AT102" s="42">
        <f t="shared" ca="1" si="35"/>
        <v>227810.27100000001</v>
      </c>
      <c r="AU102" s="42">
        <f t="shared" ca="1" si="36"/>
        <v>230950.592</v>
      </c>
      <c r="AV102" s="42">
        <f t="shared" ca="1" si="37"/>
        <v>234209.64800000002</v>
      </c>
      <c r="AW102" s="42">
        <f t="shared" ca="1" si="38"/>
        <v>237933.74800000002</v>
      </c>
      <c r="AX102" s="42">
        <f t="shared" ca="1" si="39"/>
        <v>241138.28700000004</v>
      </c>
      <c r="AY102" s="36"/>
    </row>
    <row r="103" spans="1:51"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row>
    <row r="104" spans="1:51" x14ac:dyDescent="0.25">
      <c r="A104" s="35"/>
      <c r="B104" s="36"/>
      <c r="C104" s="36"/>
      <c r="D104" s="36"/>
      <c r="E104" s="36"/>
      <c r="F104" s="36"/>
      <c r="G104" s="36"/>
      <c r="H104" s="36"/>
      <c r="I104" s="36"/>
      <c r="J104" s="36"/>
      <c r="K104" s="36"/>
      <c r="L104" s="36"/>
      <c r="M104" s="36"/>
      <c r="N104" s="35"/>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row>
    <row r="105" spans="1:51" x14ac:dyDescent="0.25">
      <c r="A105" s="35"/>
      <c r="B105" s="39" t="s">
        <v>122</v>
      </c>
      <c r="C105" s="39"/>
      <c r="D105" s="39"/>
      <c r="E105" s="39"/>
      <c r="F105" s="39"/>
      <c r="G105" s="39"/>
      <c r="H105" s="39"/>
      <c r="I105" s="39"/>
      <c r="J105" s="39"/>
      <c r="K105" s="39"/>
      <c r="L105" s="39"/>
      <c r="M105" s="39"/>
      <c r="N105" s="35"/>
      <c r="O105" s="39" t="s">
        <v>123</v>
      </c>
      <c r="P105" s="39"/>
      <c r="Q105" s="39"/>
      <c r="R105" s="39"/>
      <c r="S105" s="39"/>
      <c r="T105" s="39"/>
      <c r="U105" s="39"/>
      <c r="V105" s="39"/>
      <c r="W105" s="39"/>
      <c r="X105" s="39"/>
      <c r="Y105" s="39"/>
      <c r="Z105" s="39"/>
      <c r="AA105" s="36"/>
      <c r="AB105" s="39" t="s">
        <v>126</v>
      </c>
      <c r="AC105" s="39"/>
      <c r="AD105" s="39"/>
      <c r="AE105" s="39"/>
      <c r="AF105" s="39"/>
      <c r="AG105" s="39"/>
      <c r="AH105" s="39"/>
      <c r="AI105" s="39"/>
      <c r="AJ105" s="39"/>
      <c r="AK105" s="39"/>
      <c r="AL105" s="39"/>
      <c r="AM105" s="36"/>
      <c r="AN105" s="39" t="s">
        <v>155</v>
      </c>
      <c r="AO105" s="39"/>
      <c r="AP105" s="39"/>
      <c r="AQ105" s="39"/>
      <c r="AR105" s="39"/>
      <c r="AS105" s="39"/>
      <c r="AT105" s="39"/>
      <c r="AU105" s="39"/>
      <c r="AV105" s="39"/>
      <c r="AW105" s="39"/>
      <c r="AX105" s="39"/>
      <c r="AY105" s="36"/>
    </row>
    <row r="106" spans="1:51" x14ac:dyDescent="0.25">
      <c r="A106" s="35"/>
      <c r="B106" s="40"/>
      <c r="C106" s="40">
        <v>2013</v>
      </c>
      <c r="D106" s="40">
        <v>2014</v>
      </c>
      <c r="E106" s="40">
        <v>2015</v>
      </c>
      <c r="F106" s="40">
        <v>2016</v>
      </c>
      <c r="G106" s="40">
        <v>2017</v>
      </c>
      <c r="H106" s="40">
        <v>2018</v>
      </c>
      <c r="I106" s="40">
        <v>2019</v>
      </c>
      <c r="J106" s="40">
        <v>2020</v>
      </c>
      <c r="K106" s="40">
        <v>2021</v>
      </c>
      <c r="L106" s="40">
        <v>2022</v>
      </c>
      <c r="M106" s="40">
        <v>2023</v>
      </c>
      <c r="N106" s="35"/>
      <c r="O106" s="40"/>
      <c r="P106" s="40">
        <v>2013</v>
      </c>
      <c r="Q106" s="40">
        <v>2014</v>
      </c>
      <c r="R106" s="40">
        <v>2015</v>
      </c>
      <c r="S106" s="40">
        <v>2016</v>
      </c>
      <c r="T106" s="40">
        <v>2017</v>
      </c>
      <c r="U106" s="40">
        <v>2018</v>
      </c>
      <c r="V106" s="40">
        <v>2019</v>
      </c>
      <c r="W106" s="40">
        <v>2020</v>
      </c>
      <c r="X106" s="40">
        <v>2021</v>
      </c>
      <c r="Y106" s="40">
        <v>2022</v>
      </c>
      <c r="Z106" s="40">
        <v>2023</v>
      </c>
      <c r="AA106" s="36"/>
      <c r="AB106" s="40"/>
      <c r="AC106" s="40">
        <v>2013</v>
      </c>
      <c r="AD106" s="40">
        <v>2014</v>
      </c>
      <c r="AE106" s="40">
        <v>2015</v>
      </c>
      <c r="AF106" s="40">
        <v>2016</v>
      </c>
      <c r="AG106" s="40">
        <v>2017</v>
      </c>
      <c r="AH106" s="40">
        <v>2018</v>
      </c>
      <c r="AI106" s="40">
        <v>2019</v>
      </c>
      <c r="AJ106" s="40">
        <v>2020</v>
      </c>
      <c r="AK106" s="40">
        <v>2021</v>
      </c>
      <c r="AL106" s="40">
        <v>2022</v>
      </c>
      <c r="AM106" s="36"/>
      <c r="AN106" s="60"/>
      <c r="AO106" s="60">
        <v>2013</v>
      </c>
      <c r="AP106" s="60">
        <v>2014</v>
      </c>
      <c r="AQ106" s="60">
        <v>2015</v>
      </c>
      <c r="AR106" s="60">
        <v>2016</v>
      </c>
      <c r="AS106" s="60">
        <v>2017</v>
      </c>
      <c r="AT106" s="60">
        <v>2018</v>
      </c>
      <c r="AU106" s="60">
        <v>2019</v>
      </c>
      <c r="AV106" s="60">
        <v>2020</v>
      </c>
      <c r="AW106" s="60">
        <v>2021</v>
      </c>
      <c r="AX106" s="60">
        <v>2022</v>
      </c>
      <c r="AY106" s="36"/>
    </row>
    <row r="107" spans="1:51" x14ac:dyDescent="0.25">
      <c r="A107" s="38">
        <v>0</v>
      </c>
      <c r="B107" s="41" t="s">
        <v>111</v>
      </c>
      <c r="C107" s="42">
        <f t="shared" ref="C107:C138" ca="1" si="40">IFERROR(C4*1000/AO4,"")</f>
        <v>0</v>
      </c>
      <c r="D107" s="42">
        <f t="shared" ref="D107:D138" ca="1" si="41">IFERROR(D4*1000/AP4,"")</f>
        <v>0</v>
      </c>
      <c r="E107" s="42">
        <f t="shared" ref="E107:E138" ca="1" si="42">IFERROR(E4*1000/AQ4,"")</f>
        <v>0</v>
      </c>
      <c r="F107" s="42">
        <f t="shared" ref="F107:F138" ca="1" si="43">IFERROR(F4*1000/AR4,"")</f>
        <v>0</v>
      </c>
      <c r="G107" s="42">
        <f t="shared" ref="G107:G138" ca="1" si="44">IFERROR(G4*1000/AS4,"")</f>
        <v>0</v>
      </c>
      <c r="H107" s="42">
        <f t="shared" ref="H107:H138" ca="1" si="45">IFERROR(H4*1000/AT4,"")</f>
        <v>0</v>
      </c>
      <c r="I107" s="42">
        <f t="shared" ref="I107:I138" ca="1" si="46">IFERROR(I4*1000/AU4,"")</f>
        <v>0</v>
      </c>
      <c r="J107" s="42">
        <f t="shared" ref="J107:J138" ca="1" si="47">IFERROR(J4*1000/AV4,"")</f>
        <v>0</v>
      </c>
      <c r="K107" s="42">
        <f t="shared" ref="K107:K138" ca="1" si="48">IFERROR(K4*1000/AW4,"")</f>
        <v>0</v>
      </c>
      <c r="L107" s="42">
        <f t="shared" ref="L107:L138" ca="1" si="49">IFERROR(L4*1000/AX4,"")</f>
        <v>0</v>
      </c>
      <c r="M107" s="42" t="str">
        <f t="shared" ref="M107:M138" si="50">IFERROR(M4*1000/AY4,"")</f>
        <v/>
      </c>
      <c r="N107" s="38">
        <v>0</v>
      </c>
      <c r="O107" s="41" t="s">
        <v>111</v>
      </c>
      <c r="P107" s="42">
        <f t="shared" ref="P107:P138" ca="1" si="51">IFERROR(P4*1000/AO4,"")</f>
        <v>0</v>
      </c>
      <c r="Q107" s="42">
        <f t="shared" ref="Q107:Q138" ca="1" si="52">IFERROR(Q4*1000/AP4,"")</f>
        <v>0</v>
      </c>
      <c r="R107" s="42">
        <f t="shared" ref="R107:R138" ca="1" si="53">IFERROR(R4*1000/AQ4,"")</f>
        <v>0</v>
      </c>
      <c r="S107" s="42">
        <f t="shared" ref="S107:S138" ca="1" si="54">IFERROR(S4*1000/AR4,"")</f>
        <v>0</v>
      </c>
      <c r="T107" s="42">
        <f t="shared" ref="T107:T138" ca="1" si="55">IFERROR(T4*1000/AS4,"")</f>
        <v>0</v>
      </c>
      <c r="U107" s="42">
        <f t="shared" ref="U107:U138" ca="1" si="56">IFERROR(U4*1000/AT4,"")</f>
        <v>0</v>
      </c>
      <c r="V107" s="42">
        <f t="shared" ref="V107:V138" ca="1" si="57">IFERROR(V4*1000/AU4,"")</f>
        <v>0</v>
      </c>
      <c r="W107" s="42">
        <f t="shared" ref="W107:W138" ca="1" si="58">IFERROR(W4*1000/AV4,"")</f>
        <v>0</v>
      </c>
      <c r="X107" s="42">
        <f t="shared" ref="X107:X138" ca="1" si="59">IFERROR(X4*1000/AW4,"")</f>
        <v>0</v>
      </c>
      <c r="Y107" s="42">
        <f t="shared" ref="Y107:Z138" ca="1" si="60">IFERROR(Y4*1000/AX4,"")</f>
        <v>0</v>
      </c>
      <c r="Z107" s="42" t="str">
        <f t="shared" si="60"/>
        <v/>
      </c>
      <c r="AA107" s="36"/>
      <c r="AB107" s="41" t="s">
        <v>111</v>
      </c>
      <c r="AC107" s="43">
        <f ca="1">IFERROR(AC4/AO4*1000,"")</f>
        <v>0</v>
      </c>
      <c r="AD107" s="43">
        <f t="shared" ref="AD107:AJ107" ca="1" si="61">IFERROR(AD4/AP4*1000,"")</f>
        <v>0</v>
      </c>
      <c r="AE107" s="43">
        <f t="shared" ca="1" si="61"/>
        <v>0</v>
      </c>
      <c r="AF107" s="43">
        <f t="shared" ca="1" si="61"/>
        <v>0</v>
      </c>
      <c r="AG107" s="43">
        <f t="shared" ca="1" si="61"/>
        <v>0</v>
      </c>
      <c r="AH107" s="43">
        <f t="shared" ca="1" si="61"/>
        <v>0</v>
      </c>
      <c r="AI107" s="43">
        <f t="shared" ca="1" si="61"/>
        <v>0</v>
      </c>
      <c r="AJ107" s="43">
        <f t="shared" ca="1" si="61"/>
        <v>0</v>
      </c>
      <c r="AK107" s="43">
        <f t="shared" ref="AK107" ca="1" si="62">IFERROR(AK4/AW4*1000,"")</f>
        <v>0</v>
      </c>
      <c r="AL107" s="43">
        <f t="shared" ref="AL107" ca="1" si="63">IFERROR(AL4/AX4*1000,"")</f>
        <v>0</v>
      </c>
      <c r="AM107" s="36"/>
      <c r="AN107" s="61" t="s">
        <v>111</v>
      </c>
      <c r="AO107" s="45">
        <v>661424</v>
      </c>
      <c r="AP107" s="45">
        <v>664710</v>
      </c>
      <c r="AQ107" s="45">
        <v>654702</v>
      </c>
      <c r="AR107" s="45">
        <v>640098</v>
      </c>
      <c r="AS107" s="45">
        <v>638623</v>
      </c>
      <c r="AT107" s="45">
        <v>633643</v>
      </c>
      <c r="AU107" s="45">
        <v>622689</v>
      </c>
      <c r="AV107" s="45">
        <v>611611</v>
      </c>
      <c r="AW107" s="45">
        <v>615411</v>
      </c>
      <c r="AX107" s="45">
        <v>0</v>
      </c>
      <c r="AY107" s="36"/>
    </row>
    <row r="108" spans="1:51" x14ac:dyDescent="0.25">
      <c r="A108" s="38">
        <v>1</v>
      </c>
      <c r="B108" s="41" t="s">
        <v>13</v>
      </c>
      <c r="C108" s="42">
        <f t="shared" ca="1" si="40"/>
        <v>0</v>
      </c>
      <c r="D108" s="42">
        <f t="shared" ca="1" si="41"/>
        <v>0</v>
      </c>
      <c r="E108" s="42">
        <f t="shared" ca="1" si="42"/>
        <v>0</v>
      </c>
      <c r="F108" s="42">
        <f t="shared" ca="1" si="43"/>
        <v>0</v>
      </c>
      <c r="G108" s="42">
        <f t="shared" ca="1" si="44"/>
        <v>0</v>
      </c>
      <c r="H108" s="42">
        <f t="shared" ca="1" si="45"/>
        <v>0</v>
      </c>
      <c r="I108" s="42">
        <f t="shared" ca="1" si="46"/>
        <v>0</v>
      </c>
      <c r="J108" s="42">
        <f t="shared" ca="1" si="47"/>
        <v>0</v>
      </c>
      <c r="K108" s="42">
        <f t="shared" ca="1" si="48"/>
        <v>0</v>
      </c>
      <c r="L108" s="42">
        <f t="shared" ca="1" si="49"/>
        <v>0</v>
      </c>
      <c r="M108" s="42" t="str">
        <f t="shared" ca="1" si="50"/>
        <v/>
      </c>
      <c r="N108" s="38">
        <v>1</v>
      </c>
      <c r="O108" s="41" t="s">
        <v>13</v>
      </c>
      <c r="P108" s="42">
        <f t="shared" ca="1" si="51"/>
        <v>0</v>
      </c>
      <c r="Q108" s="42">
        <f t="shared" ca="1" si="52"/>
        <v>0</v>
      </c>
      <c r="R108" s="42">
        <f t="shared" ca="1" si="53"/>
        <v>0</v>
      </c>
      <c r="S108" s="42">
        <f t="shared" ca="1" si="54"/>
        <v>0</v>
      </c>
      <c r="T108" s="42">
        <f t="shared" ca="1" si="55"/>
        <v>0</v>
      </c>
      <c r="U108" s="42">
        <f t="shared" ca="1" si="56"/>
        <v>0</v>
      </c>
      <c r="V108" s="42">
        <f t="shared" ca="1" si="57"/>
        <v>0</v>
      </c>
      <c r="W108" s="42">
        <f t="shared" ca="1" si="58"/>
        <v>0</v>
      </c>
      <c r="X108" s="42">
        <f t="shared" ca="1" si="59"/>
        <v>0</v>
      </c>
      <c r="Y108" s="42">
        <f t="shared" ca="1" si="60"/>
        <v>0</v>
      </c>
      <c r="Z108" s="42" t="str">
        <f t="shared" ca="1" si="60"/>
        <v/>
      </c>
      <c r="AA108" s="36"/>
      <c r="AB108" s="41" t="s">
        <v>13</v>
      </c>
      <c r="AC108" s="43">
        <f t="shared" ref="AC108:AC171" ca="1" si="64">IFERROR(AC5/AO5*1000,"")</f>
        <v>0</v>
      </c>
      <c r="AD108" s="43">
        <f t="shared" ref="AD108:AD171" ca="1" si="65">IFERROR(AD5/AP5*1000,"")</f>
        <v>0</v>
      </c>
      <c r="AE108" s="43">
        <f t="shared" ref="AE108:AE171" ca="1" si="66">IFERROR(AE5/AQ5*1000,"")</f>
        <v>0</v>
      </c>
      <c r="AF108" s="43">
        <f t="shared" ref="AF108:AF171" ca="1" si="67">IFERROR(AF5/AR5*1000,"")</f>
        <v>0</v>
      </c>
      <c r="AG108" s="43">
        <f t="shared" ref="AG108:AG171" ca="1" si="68">IFERROR(AG5/AS5*1000,"")</f>
        <v>0</v>
      </c>
      <c r="AH108" s="43">
        <f t="shared" ref="AH108:AH171" ca="1" si="69">IFERROR(AH5/AT5*1000,"")</f>
        <v>0</v>
      </c>
      <c r="AI108" s="43">
        <f t="shared" ref="AI108:AI171" ca="1" si="70">IFERROR(AI5/AU5*1000,"")</f>
        <v>0</v>
      </c>
      <c r="AJ108" s="43">
        <f t="shared" ref="AJ108:AJ171" ca="1" si="71">IFERROR(AJ5/AV5*1000,"")</f>
        <v>0</v>
      </c>
      <c r="AK108" s="43">
        <f t="shared" ref="AK108:AK171" ca="1" si="72">IFERROR(AK5/AW5*1000,"")</f>
        <v>0</v>
      </c>
      <c r="AL108" s="43">
        <f t="shared" ref="AL108:AL171" ca="1" si="73">IFERROR(AL5/AX5*1000,"")</f>
        <v>0</v>
      </c>
      <c r="AM108" s="36"/>
      <c r="AN108" s="61" t="s">
        <v>13</v>
      </c>
      <c r="AO108" s="45">
        <v>3774</v>
      </c>
      <c r="AP108" s="45">
        <v>3771</v>
      </c>
      <c r="AQ108" s="45">
        <v>3727</v>
      </c>
      <c r="AR108" s="45">
        <v>3629</v>
      </c>
      <c r="AS108" s="45">
        <v>3530</v>
      </c>
      <c r="AT108" s="45">
        <v>3481</v>
      </c>
      <c r="AU108" s="45">
        <v>3405</v>
      </c>
      <c r="AV108" s="45">
        <v>3275</v>
      </c>
      <c r="AW108" s="45">
        <v>3266</v>
      </c>
      <c r="AX108" s="45">
        <v>0</v>
      </c>
      <c r="AY108" s="36"/>
    </row>
    <row r="109" spans="1:51" x14ac:dyDescent="0.25">
      <c r="A109" s="38">
        <v>2</v>
      </c>
      <c r="B109" s="41" t="s">
        <v>14</v>
      </c>
      <c r="C109" s="42">
        <f t="shared" ca="1" si="40"/>
        <v>0</v>
      </c>
      <c r="D109" s="42">
        <f t="shared" ca="1" si="41"/>
        <v>0</v>
      </c>
      <c r="E109" s="42">
        <f t="shared" ca="1" si="42"/>
        <v>0</v>
      </c>
      <c r="F109" s="42">
        <f t="shared" ca="1" si="43"/>
        <v>0</v>
      </c>
      <c r="G109" s="42">
        <f t="shared" ca="1" si="44"/>
        <v>0</v>
      </c>
      <c r="H109" s="42">
        <f t="shared" ca="1" si="45"/>
        <v>0</v>
      </c>
      <c r="I109" s="42">
        <f t="shared" ca="1" si="46"/>
        <v>0</v>
      </c>
      <c r="J109" s="42">
        <f t="shared" ca="1" si="47"/>
        <v>0</v>
      </c>
      <c r="K109" s="42">
        <f t="shared" ca="1" si="48"/>
        <v>0</v>
      </c>
      <c r="L109" s="42">
        <f t="shared" ca="1" si="49"/>
        <v>0</v>
      </c>
      <c r="M109" s="42" t="str">
        <f t="shared" ca="1" si="50"/>
        <v/>
      </c>
      <c r="N109" s="38">
        <v>2</v>
      </c>
      <c r="O109" s="41" t="s">
        <v>14</v>
      </c>
      <c r="P109" s="42">
        <f t="shared" ca="1" si="51"/>
        <v>0</v>
      </c>
      <c r="Q109" s="42">
        <f t="shared" ca="1" si="52"/>
        <v>0</v>
      </c>
      <c r="R109" s="42">
        <f t="shared" ca="1" si="53"/>
        <v>0</v>
      </c>
      <c r="S109" s="42">
        <f t="shared" ca="1" si="54"/>
        <v>0</v>
      </c>
      <c r="T109" s="42">
        <f t="shared" ca="1" si="55"/>
        <v>0</v>
      </c>
      <c r="U109" s="42">
        <f t="shared" ca="1" si="56"/>
        <v>0</v>
      </c>
      <c r="V109" s="42">
        <f t="shared" ca="1" si="57"/>
        <v>0</v>
      </c>
      <c r="W109" s="42">
        <f t="shared" ca="1" si="58"/>
        <v>0</v>
      </c>
      <c r="X109" s="42">
        <f t="shared" ca="1" si="59"/>
        <v>0</v>
      </c>
      <c r="Y109" s="42">
        <f t="shared" ca="1" si="60"/>
        <v>0</v>
      </c>
      <c r="Z109" s="42" t="str">
        <f t="shared" ca="1" si="60"/>
        <v/>
      </c>
      <c r="AA109" s="36"/>
      <c r="AB109" s="41" t="s">
        <v>14</v>
      </c>
      <c r="AC109" s="43">
        <f t="shared" ca="1" si="64"/>
        <v>0</v>
      </c>
      <c r="AD109" s="43">
        <f t="shared" ca="1" si="65"/>
        <v>0</v>
      </c>
      <c r="AE109" s="43">
        <f t="shared" ca="1" si="66"/>
        <v>0</v>
      </c>
      <c r="AF109" s="43">
        <f t="shared" ca="1" si="67"/>
        <v>0</v>
      </c>
      <c r="AG109" s="43">
        <f t="shared" ca="1" si="68"/>
        <v>0</v>
      </c>
      <c r="AH109" s="43">
        <f t="shared" ca="1" si="69"/>
        <v>0</v>
      </c>
      <c r="AI109" s="43">
        <f t="shared" ca="1" si="70"/>
        <v>0</v>
      </c>
      <c r="AJ109" s="43">
        <f t="shared" ca="1" si="71"/>
        <v>0</v>
      </c>
      <c r="AK109" s="43">
        <f t="shared" ca="1" si="72"/>
        <v>0</v>
      </c>
      <c r="AL109" s="43">
        <f t="shared" ca="1" si="73"/>
        <v>0</v>
      </c>
      <c r="AM109" s="36"/>
      <c r="AN109" s="61" t="s">
        <v>14</v>
      </c>
      <c r="AO109" s="45">
        <v>1395</v>
      </c>
      <c r="AP109" s="45">
        <v>1403</v>
      </c>
      <c r="AQ109" s="45">
        <v>1384</v>
      </c>
      <c r="AR109" s="45">
        <v>1397</v>
      </c>
      <c r="AS109" s="45">
        <v>1426</v>
      </c>
      <c r="AT109" s="45">
        <v>1452</v>
      </c>
      <c r="AU109" s="45">
        <v>1447</v>
      </c>
      <c r="AV109" s="45">
        <v>1451</v>
      </c>
      <c r="AW109" s="45">
        <v>1486</v>
      </c>
      <c r="AX109" s="45">
        <v>0</v>
      </c>
      <c r="AY109" s="36"/>
    </row>
    <row r="110" spans="1:51" x14ac:dyDescent="0.25">
      <c r="A110" s="38">
        <v>3</v>
      </c>
      <c r="B110" s="41" t="s">
        <v>15</v>
      </c>
      <c r="C110" s="42">
        <f t="shared" ca="1" si="40"/>
        <v>0</v>
      </c>
      <c r="D110" s="42">
        <f t="shared" ca="1" si="41"/>
        <v>0</v>
      </c>
      <c r="E110" s="42">
        <f t="shared" ca="1" si="42"/>
        <v>0</v>
      </c>
      <c r="F110" s="42">
        <f t="shared" ca="1" si="43"/>
        <v>0</v>
      </c>
      <c r="G110" s="42">
        <f t="shared" ca="1" si="44"/>
        <v>0</v>
      </c>
      <c r="H110" s="42">
        <f t="shared" ca="1" si="45"/>
        <v>0</v>
      </c>
      <c r="I110" s="42">
        <f t="shared" ca="1" si="46"/>
        <v>0</v>
      </c>
      <c r="J110" s="42">
        <f t="shared" ca="1" si="47"/>
        <v>0</v>
      </c>
      <c r="K110" s="42">
        <f t="shared" ca="1" si="48"/>
        <v>0</v>
      </c>
      <c r="L110" s="42">
        <f t="shared" ca="1" si="49"/>
        <v>0</v>
      </c>
      <c r="M110" s="42" t="str">
        <f t="shared" ca="1" si="50"/>
        <v/>
      </c>
      <c r="N110" s="38">
        <v>3</v>
      </c>
      <c r="O110" s="41" t="s">
        <v>15</v>
      </c>
      <c r="P110" s="42">
        <f t="shared" ca="1" si="51"/>
        <v>0</v>
      </c>
      <c r="Q110" s="42">
        <f t="shared" ca="1" si="52"/>
        <v>0</v>
      </c>
      <c r="R110" s="42">
        <f t="shared" ca="1" si="53"/>
        <v>0</v>
      </c>
      <c r="S110" s="42">
        <f t="shared" ca="1" si="54"/>
        <v>0</v>
      </c>
      <c r="T110" s="42">
        <f t="shared" ca="1" si="55"/>
        <v>0</v>
      </c>
      <c r="U110" s="42">
        <f t="shared" ca="1" si="56"/>
        <v>0</v>
      </c>
      <c r="V110" s="42">
        <f t="shared" ca="1" si="57"/>
        <v>0</v>
      </c>
      <c r="W110" s="42">
        <f t="shared" ca="1" si="58"/>
        <v>0</v>
      </c>
      <c r="X110" s="42">
        <f t="shared" ca="1" si="59"/>
        <v>0</v>
      </c>
      <c r="Y110" s="42">
        <f t="shared" ca="1" si="60"/>
        <v>0</v>
      </c>
      <c r="Z110" s="42" t="str">
        <f t="shared" ca="1" si="60"/>
        <v/>
      </c>
      <c r="AA110" s="36"/>
      <c r="AB110" s="41" t="s">
        <v>15</v>
      </c>
      <c r="AC110" s="43">
        <f t="shared" ca="1" si="64"/>
        <v>0</v>
      </c>
      <c r="AD110" s="43">
        <f t="shared" ca="1" si="65"/>
        <v>0</v>
      </c>
      <c r="AE110" s="43">
        <f t="shared" ca="1" si="66"/>
        <v>0</v>
      </c>
      <c r="AF110" s="43">
        <f t="shared" ca="1" si="67"/>
        <v>0</v>
      </c>
      <c r="AG110" s="43">
        <f t="shared" ca="1" si="68"/>
        <v>0</v>
      </c>
      <c r="AH110" s="43">
        <f t="shared" ca="1" si="69"/>
        <v>0</v>
      </c>
      <c r="AI110" s="43">
        <f t="shared" ca="1" si="70"/>
        <v>0</v>
      </c>
      <c r="AJ110" s="43">
        <f t="shared" ca="1" si="71"/>
        <v>0</v>
      </c>
      <c r="AK110" s="43">
        <f t="shared" ca="1" si="72"/>
        <v>0</v>
      </c>
      <c r="AL110" s="43">
        <f t="shared" ca="1" si="73"/>
        <v>0</v>
      </c>
      <c r="AM110" s="36"/>
      <c r="AN110" s="61" t="s">
        <v>15</v>
      </c>
      <c r="AO110" s="45">
        <v>5419</v>
      </c>
      <c r="AP110" s="45">
        <v>5428</v>
      </c>
      <c r="AQ110" s="45">
        <v>5260</v>
      </c>
      <c r="AR110" s="45">
        <v>5055</v>
      </c>
      <c r="AS110" s="45">
        <v>5136</v>
      </c>
      <c r="AT110" s="45">
        <v>5173</v>
      </c>
      <c r="AU110" s="45">
        <v>5064</v>
      </c>
      <c r="AV110" s="45">
        <v>4955</v>
      </c>
      <c r="AW110" s="45">
        <v>4986</v>
      </c>
      <c r="AX110" s="45">
        <v>0</v>
      </c>
      <c r="AY110" s="36"/>
    </row>
    <row r="111" spans="1:51" x14ac:dyDescent="0.25">
      <c r="A111" s="38">
        <v>4</v>
      </c>
      <c r="B111" s="41" t="s">
        <v>16</v>
      </c>
      <c r="C111" s="42">
        <f t="shared" ca="1" si="40"/>
        <v>0</v>
      </c>
      <c r="D111" s="42">
        <f t="shared" ca="1" si="41"/>
        <v>0</v>
      </c>
      <c r="E111" s="42">
        <f t="shared" ca="1" si="42"/>
        <v>0</v>
      </c>
      <c r="F111" s="42">
        <f t="shared" ca="1" si="43"/>
        <v>0</v>
      </c>
      <c r="G111" s="42">
        <f t="shared" ca="1" si="44"/>
        <v>0</v>
      </c>
      <c r="H111" s="42">
        <f t="shared" ca="1" si="45"/>
        <v>0</v>
      </c>
      <c r="I111" s="42">
        <f t="shared" ca="1" si="46"/>
        <v>0</v>
      </c>
      <c r="J111" s="42">
        <f t="shared" ca="1" si="47"/>
        <v>0</v>
      </c>
      <c r="K111" s="42">
        <f t="shared" ca="1" si="48"/>
        <v>0</v>
      </c>
      <c r="L111" s="42">
        <f t="shared" ca="1" si="49"/>
        <v>0</v>
      </c>
      <c r="M111" s="42" t="str">
        <f t="shared" ca="1" si="50"/>
        <v/>
      </c>
      <c r="N111" s="38">
        <v>4</v>
      </c>
      <c r="O111" s="41" t="s">
        <v>16</v>
      </c>
      <c r="P111" s="42">
        <f t="shared" ca="1" si="51"/>
        <v>0</v>
      </c>
      <c r="Q111" s="42">
        <f t="shared" ca="1" si="52"/>
        <v>0</v>
      </c>
      <c r="R111" s="42">
        <f t="shared" ca="1" si="53"/>
        <v>0</v>
      </c>
      <c r="S111" s="42">
        <f t="shared" ca="1" si="54"/>
        <v>0</v>
      </c>
      <c r="T111" s="42">
        <f t="shared" ca="1" si="55"/>
        <v>0</v>
      </c>
      <c r="U111" s="42">
        <f t="shared" ca="1" si="56"/>
        <v>0</v>
      </c>
      <c r="V111" s="42">
        <f t="shared" ca="1" si="57"/>
        <v>0</v>
      </c>
      <c r="W111" s="42">
        <f t="shared" ca="1" si="58"/>
        <v>0</v>
      </c>
      <c r="X111" s="42">
        <f t="shared" ca="1" si="59"/>
        <v>0</v>
      </c>
      <c r="Y111" s="42">
        <f t="shared" ca="1" si="60"/>
        <v>0</v>
      </c>
      <c r="Z111" s="42" t="str">
        <f t="shared" ca="1" si="60"/>
        <v/>
      </c>
      <c r="AA111" s="36"/>
      <c r="AB111" s="41" t="s">
        <v>16</v>
      </c>
      <c r="AC111" s="43">
        <f t="shared" ca="1" si="64"/>
        <v>0</v>
      </c>
      <c r="AD111" s="43">
        <f t="shared" ca="1" si="65"/>
        <v>0</v>
      </c>
      <c r="AE111" s="43">
        <f t="shared" ca="1" si="66"/>
        <v>0</v>
      </c>
      <c r="AF111" s="43">
        <f t="shared" ca="1" si="67"/>
        <v>0</v>
      </c>
      <c r="AG111" s="43">
        <f t="shared" ca="1" si="68"/>
        <v>0</v>
      </c>
      <c r="AH111" s="43">
        <f t="shared" ca="1" si="69"/>
        <v>0</v>
      </c>
      <c r="AI111" s="43">
        <f t="shared" ca="1" si="70"/>
        <v>0</v>
      </c>
      <c r="AJ111" s="43">
        <f t="shared" ca="1" si="71"/>
        <v>0</v>
      </c>
      <c r="AK111" s="43">
        <f t="shared" ca="1" si="72"/>
        <v>0</v>
      </c>
      <c r="AL111" s="43">
        <f t="shared" ca="1" si="73"/>
        <v>0</v>
      </c>
      <c r="AM111" s="36"/>
      <c r="AN111" s="61" t="s">
        <v>16</v>
      </c>
      <c r="AO111" s="45">
        <v>5567</v>
      </c>
      <c r="AP111" s="45">
        <v>5673</v>
      </c>
      <c r="AQ111" s="45">
        <v>5713</v>
      </c>
      <c r="AR111" s="45">
        <v>5614</v>
      </c>
      <c r="AS111" s="45">
        <v>5414</v>
      </c>
      <c r="AT111" s="45">
        <v>5311</v>
      </c>
      <c r="AU111" s="45">
        <v>5201</v>
      </c>
      <c r="AV111" s="45">
        <v>5151</v>
      </c>
      <c r="AW111" s="45">
        <v>5208</v>
      </c>
      <c r="AX111" s="45">
        <v>0</v>
      </c>
      <c r="AY111" s="36"/>
    </row>
    <row r="112" spans="1:51" x14ac:dyDescent="0.25">
      <c r="A112" s="38">
        <v>5</v>
      </c>
      <c r="B112" s="41" t="s">
        <v>17</v>
      </c>
      <c r="C112" s="42">
        <f t="shared" ca="1" si="40"/>
        <v>0</v>
      </c>
      <c r="D112" s="42">
        <f t="shared" ca="1" si="41"/>
        <v>0</v>
      </c>
      <c r="E112" s="42">
        <f t="shared" ca="1" si="42"/>
        <v>0</v>
      </c>
      <c r="F112" s="42">
        <f t="shared" ca="1" si="43"/>
        <v>0</v>
      </c>
      <c r="G112" s="42">
        <f t="shared" ca="1" si="44"/>
        <v>0</v>
      </c>
      <c r="H112" s="42">
        <f t="shared" ca="1" si="45"/>
        <v>0</v>
      </c>
      <c r="I112" s="42">
        <f t="shared" ca="1" si="46"/>
        <v>0</v>
      </c>
      <c r="J112" s="42">
        <f t="shared" ca="1" si="47"/>
        <v>0</v>
      </c>
      <c r="K112" s="42">
        <f t="shared" ca="1" si="48"/>
        <v>0</v>
      </c>
      <c r="L112" s="42">
        <f t="shared" ca="1" si="49"/>
        <v>0</v>
      </c>
      <c r="M112" s="42" t="str">
        <f t="shared" ca="1" si="50"/>
        <v/>
      </c>
      <c r="N112" s="38">
        <v>5</v>
      </c>
      <c r="O112" s="41" t="s">
        <v>17</v>
      </c>
      <c r="P112" s="42">
        <f t="shared" ca="1" si="51"/>
        <v>0</v>
      </c>
      <c r="Q112" s="42">
        <f t="shared" ca="1" si="52"/>
        <v>0</v>
      </c>
      <c r="R112" s="42">
        <f t="shared" ca="1" si="53"/>
        <v>0</v>
      </c>
      <c r="S112" s="42">
        <f t="shared" ca="1" si="54"/>
        <v>0</v>
      </c>
      <c r="T112" s="42">
        <f t="shared" ca="1" si="55"/>
        <v>0</v>
      </c>
      <c r="U112" s="42">
        <f t="shared" ca="1" si="56"/>
        <v>0</v>
      </c>
      <c r="V112" s="42">
        <f t="shared" ca="1" si="57"/>
        <v>0</v>
      </c>
      <c r="W112" s="42">
        <f t="shared" ca="1" si="58"/>
        <v>0</v>
      </c>
      <c r="X112" s="42">
        <f t="shared" ca="1" si="59"/>
        <v>0</v>
      </c>
      <c r="Y112" s="42">
        <f t="shared" ca="1" si="60"/>
        <v>0</v>
      </c>
      <c r="Z112" s="42" t="str">
        <f t="shared" ca="1" si="60"/>
        <v/>
      </c>
      <c r="AA112" s="36"/>
      <c r="AB112" s="41" t="s">
        <v>17</v>
      </c>
      <c r="AC112" s="43">
        <f t="shared" ca="1" si="64"/>
        <v>0</v>
      </c>
      <c r="AD112" s="43">
        <f t="shared" ca="1" si="65"/>
        <v>0</v>
      </c>
      <c r="AE112" s="43">
        <f t="shared" ca="1" si="66"/>
        <v>0</v>
      </c>
      <c r="AF112" s="43">
        <f t="shared" ca="1" si="67"/>
        <v>0</v>
      </c>
      <c r="AG112" s="43">
        <f t="shared" ca="1" si="68"/>
        <v>0</v>
      </c>
      <c r="AH112" s="43">
        <f t="shared" ca="1" si="69"/>
        <v>0</v>
      </c>
      <c r="AI112" s="43">
        <f t="shared" ca="1" si="70"/>
        <v>0</v>
      </c>
      <c r="AJ112" s="43">
        <f t="shared" ca="1" si="71"/>
        <v>0</v>
      </c>
      <c r="AK112" s="43">
        <f t="shared" ca="1" si="72"/>
        <v>0</v>
      </c>
      <c r="AL112" s="43">
        <f t="shared" ca="1" si="73"/>
        <v>0</v>
      </c>
      <c r="AM112" s="36"/>
      <c r="AN112" s="61" t="s">
        <v>17</v>
      </c>
      <c r="AO112" s="45">
        <v>2933</v>
      </c>
      <c r="AP112" s="45">
        <v>2977</v>
      </c>
      <c r="AQ112" s="45">
        <v>2974</v>
      </c>
      <c r="AR112" s="45">
        <v>2952</v>
      </c>
      <c r="AS112" s="45">
        <v>3015</v>
      </c>
      <c r="AT112" s="45">
        <v>3006</v>
      </c>
      <c r="AU112" s="45">
        <v>2970</v>
      </c>
      <c r="AV112" s="45">
        <v>2992</v>
      </c>
      <c r="AW112" s="45">
        <v>3030</v>
      </c>
      <c r="AX112" s="45">
        <v>0</v>
      </c>
      <c r="AY112" s="36"/>
    </row>
    <row r="113" spans="1:51" x14ac:dyDescent="0.25">
      <c r="A113" s="38">
        <v>6</v>
      </c>
      <c r="B113" s="41" t="s">
        <v>18</v>
      </c>
      <c r="C113" s="42">
        <f t="shared" ca="1" si="40"/>
        <v>0</v>
      </c>
      <c r="D113" s="42">
        <f t="shared" ca="1" si="41"/>
        <v>0</v>
      </c>
      <c r="E113" s="42">
        <f t="shared" ca="1" si="42"/>
        <v>0</v>
      </c>
      <c r="F113" s="42">
        <f t="shared" ca="1" si="43"/>
        <v>0</v>
      </c>
      <c r="G113" s="42">
        <f t="shared" ca="1" si="44"/>
        <v>0</v>
      </c>
      <c r="H113" s="42">
        <f t="shared" ca="1" si="45"/>
        <v>0</v>
      </c>
      <c r="I113" s="42">
        <f t="shared" ca="1" si="46"/>
        <v>0</v>
      </c>
      <c r="J113" s="42">
        <f t="shared" ca="1" si="47"/>
        <v>0</v>
      </c>
      <c r="K113" s="42">
        <f t="shared" ca="1" si="48"/>
        <v>0</v>
      </c>
      <c r="L113" s="42">
        <f t="shared" ca="1" si="49"/>
        <v>0</v>
      </c>
      <c r="M113" s="42" t="str">
        <f t="shared" ca="1" si="50"/>
        <v/>
      </c>
      <c r="N113" s="38">
        <v>6</v>
      </c>
      <c r="O113" s="41" t="s">
        <v>18</v>
      </c>
      <c r="P113" s="42">
        <f t="shared" ca="1" si="51"/>
        <v>0</v>
      </c>
      <c r="Q113" s="42">
        <f t="shared" ca="1" si="52"/>
        <v>0</v>
      </c>
      <c r="R113" s="42">
        <f t="shared" ca="1" si="53"/>
        <v>0</v>
      </c>
      <c r="S113" s="42">
        <f t="shared" ca="1" si="54"/>
        <v>0</v>
      </c>
      <c r="T113" s="42">
        <f t="shared" ca="1" si="55"/>
        <v>0</v>
      </c>
      <c r="U113" s="42">
        <f t="shared" ca="1" si="56"/>
        <v>0</v>
      </c>
      <c r="V113" s="42">
        <f t="shared" ca="1" si="57"/>
        <v>0</v>
      </c>
      <c r="W113" s="42">
        <f t="shared" ca="1" si="58"/>
        <v>0</v>
      </c>
      <c r="X113" s="42">
        <f t="shared" ca="1" si="59"/>
        <v>0</v>
      </c>
      <c r="Y113" s="42">
        <f t="shared" ca="1" si="60"/>
        <v>0</v>
      </c>
      <c r="Z113" s="42" t="str">
        <f t="shared" ca="1" si="60"/>
        <v/>
      </c>
      <c r="AA113" s="36"/>
      <c r="AB113" s="41" t="s">
        <v>18</v>
      </c>
      <c r="AC113" s="43">
        <f t="shared" ca="1" si="64"/>
        <v>0</v>
      </c>
      <c r="AD113" s="43">
        <f t="shared" ca="1" si="65"/>
        <v>0</v>
      </c>
      <c r="AE113" s="43">
        <f t="shared" ca="1" si="66"/>
        <v>0</v>
      </c>
      <c r="AF113" s="43">
        <f t="shared" ca="1" si="67"/>
        <v>0</v>
      </c>
      <c r="AG113" s="43">
        <f t="shared" ca="1" si="68"/>
        <v>0</v>
      </c>
      <c r="AH113" s="43">
        <f t="shared" ca="1" si="69"/>
        <v>0</v>
      </c>
      <c r="AI113" s="43">
        <f t="shared" ca="1" si="70"/>
        <v>0</v>
      </c>
      <c r="AJ113" s="43">
        <f t="shared" ca="1" si="71"/>
        <v>0</v>
      </c>
      <c r="AK113" s="43">
        <f t="shared" ca="1" si="72"/>
        <v>0</v>
      </c>
      <c r="AL113" s="43">
        <f t="shared" ca="1" si="73"/>
        <v>0</v>
      </c>
      <c r="AM113" s="36"/>
      <c r="AN113" s="61" t="s">
        <v>18</v>
      </c>
      <c r="AO113" s="45">
        <v>6070</v>
      </c>
      <c r="AP113" s="45">
        <v>5935</v>
      </c>
      <c r="AQ113" s="45">
        <v>5820</v>
      </c>
      <c r="AR113" s="45">
        <v>5648</v>
      </c>
      <c r="AS113" s="45">
        <v>5562</v>
      </c>
      <c r="AT113" s="45">
        <v>5391</v>
      </c>
      <c r="AU113" s="45">
        <v>5273</v>
      </c>
      <c r="AV113" s="45">
        <v>5278</v>
      </c>
      <c r="AW113" s="45">
        <v>5332</v>
      </c>
      <c r="AX113" s="45">
        <v>0</v>
      </c>
      <c r="AY113" s="36"/>
    </row>
    <row r="114" spans="1:51" x14ac:dyDescent="0.25">
      <c r="A114" s="38">
        <v>7</v>
      </c>
      <c r="B114" s="41" t="s">
        <v>19</v>
      </c>
      <c r="C114" s="42">
        <f t="shared" ca="1" si="40"/>
        <v>0</v>
      </c>
      <c r="D114" s="42">
        <f t="shared" ca="1" si="41"/>
        <v>0</v>
      </c>
      <c r="E114" s="42">
        <f t="shared" ca="1" si="42"/>
        <v>0</v>
      </c>
      <c r="F114" s="42">
        <f t="shared" ca="1" si="43"/>
        <v>0</v>
      </c>
      <c r="G114" s="42">
        <f t="shared" ca="1" si="44"/>
        <v>0</v>
      </c>
      <c r="H114" s="42">
        <f t="shared" ca="1" si="45"/>
        <v>0</v>
      </c>
      <c r="I114" s="42">
        <f t="shared" ca="1" si="46"/>
        <v>0</v>
      </c>
      <c r="J114" s="42">
        <f t="shared" ca="1" si="47"/>
        <v>0</v>
      </c>
      <c r="K114" s="42">
        <f t="shared" ca="1" si="48"/>
        <v>0</v>
      </c>
      <c r="L114" s="42">
        <f t="shared" ca="1" si="49"/>
        <v>0</v>
      </c>
      <c r="M114" s="42" t="str">
        <f t="shared" ca="1" si="50"/>
        <v/>
      </c>
      <c r="N114" s="38">
        <v>7</v>
      </c>
      <c r="O114" s="41" t="s">
        <v>19</v>
      </c>
      <c r="P114" s="42">
        <f t="shared" ca="1" si="51"/>
        <v>0</v>
      </c>
      <c r="Q114" s="42">
        <f t="shared" ca="1" si="52"/>
        <v>0</v>
      </c>
      <c r="R114" s="42">
        <f t="shared" ca="1" si="53"/>
        <v>0</v>
      </c>
      <c r="S114" s="42">
        <f t="shared" ca="1" si="54"/>
        <v>0</v>
      </c>
      <c r="T114" s="42">
        <f t="shared" ca="1" si="55"/>
        <v>0</v>
      </c>
      <c r="U114" s="42">
        <f t="shared" ca="1" si="56"/>
        <v>0</v>
      </c>
      <c r="V114" s="42">
        <f t="shared" ca="1" si="57"/>
        <v>0</v>
      </c>
      <c r="W114" s="42">
        <f t="shared" ca="1" si="58"/>
        <v>0</v>
      </c>
      <c r="X114" s="42">
        <f t="shared" ca="1" si="59"/>
        <v>0</v>
      </c>
      <c r="Y114" s="42">
        <f t="shared" ca="1" si="60"/>
        <v>0</v>
      </c>
      <c r="Z114" s="42" t="str">
        <f t="shared" ca="1" si="60"/>
        <v/>
      </c>
      <c r="AA114" s="36"/>
      <c r="AB114" s="41" t="s">
        <v>19</v>
      </c>
      <c r="AC114" s="43">
        <f t="shared" ca="1" si="64"/>
        <v>0</v>
      </c>
      <c r="AD114" s="43">
        <f t="shared" ca="1" si="65"/>
        <v>0</v>
      </c>
      <c r="AE114" s="43">
        <f t="shared" ca="1" si="66"/>
        <v>0</v>
      </c>
      <c r="AF114" s="43">
        <f t="shared" ca="1" si="67"/>
        <v>0</v>
      </c>
      <c r="AG114" s="43">
        <f t="shared" ca="1" si="68"/>
        <v>0</v>
      </c>
      <c r="AH114" s="43">
        <f t="shared" ca="1" si="69"/>
        <v>0</v>
      </c>
      <c r="AI114" s="43">
        <f t="shared" ca="1" si="70"/>
        <v>0</v>
      </c>
      <c r="AJ114" s="43">
        <f t="shared" ca="1" si="71"/>
        <v>0</v>
      </c>
      <c r="AK114" s="43">
        <f t="shared" ca="1" si="72"/>
        <v>0</v>
      </c>
      <c r="AL114" s="43">
        <f t="shared" ca="1" si="73"/>
        <v>0</v>
      </c>
      <c r="AM114" s="36"/>
      <c r="AN114" s="61" t="s">
        <v>19</v>
      </c>
      <c r="AO114" s="45">
        <v>4904</v>
      </c>
      <c r="AP114" s="45">
        <v>4975</v>
      </c>
      <c r="AQ114" s="45">
        <v>4984</v>
      </c>
      <c r="AR114" s="45">
        <v>4902</v>
      </c>
      <c r="AS114" s="45">
        <v>4823</v>
      </c>
      <c r="AT114" s="45">
        <v>4684</v>
      </c>
      <c r="AU114" s="45">
        <v>4576</v>
      </c>
      <c r="AV114" s="45">
        <v>4486</v>
      </c>
      <c r="AW114" s="45">
        <v>4422</v>
      </c>
      <c r="AX114" s="45">
        <v>0</v>
      </c>
      <c r="AY114" s="36"/>
    </row>
    <row r="115" spans="1:51" x14ac:dyDescent="0.25">
      <c r="A115" s="38">
        <v>8</v>
      </c>
      <c r="B115" s="41" t="s">
        <v>20</v>
      </c>
      <c r="C115" s="42">
        <f t="shared" ca="1" si="40"/>
        <v>0</v>
      </c>
      <c r="D115" s="42">
        <f t="shared" ca="1" si="41"/>
        <v>0</v>
      </c>
      <c r="E115" s="42">
        <f t="shared" ca="1" si="42"/>
        <v>0</v>
      </c>
      <c r="F115" s="42">
        <f t="shared" ca="1" si="43"/>
        <v>0</v>
      </c>
      <c r="G115" s="42">
        <f t="shared" ca="1" si="44"/>
        <v>0</v>
      </c>
      <c r="H115" s="42">
        <f t="shared" ca="1" si="45"/>
        <v>0</v>
      </c>
      <c r="I115" s="42">
        <f t="shared" ca="1" si="46"/>
        <v>0</v>
      </c>
      <c r="J115" s="42">
        <f t="shared" ca="1" si="47"/>
        <v>0</v>
      </c>
      <c r="K115" s="42">
        <f t="shared" ca="1" si="48"/>
        <v>0</v>
      </c>
      <c r="L115" s="42">
        <f t="shared" ca="1" si="49"/>
        <v>0</v>
      </c>
      <c r="M115" s="42" t="str">
        <f t="shared" ca="1" si="50"/>
        <v/>
      </c>
      <c r="N115" s="38">
        <v>8</v>
      </c>
      <c r="O115" s="41" t="s">
        <v>20</v>
      </c>
      <c r="P115" s="42">
        <f t="shared" ca="1" si="51"/>
        <v>0</v>
      </c>
      <c r="Q115" s="42">
        <f t="shared" ca="1" si="52"/>
        <v>0</v>
      </c>
      <c r="R115" s="42">
        <f t="shared" ca="1" si="53"/>
        <v>0</v>
      </c>
      <c r="S115" s="42">
        <f t="shared" ca="1" si="54"/>
        <v>0</v>
      </c>
      <c r="T115" s="42">
        <f t="shared" ca="1" si="55"/>
        <v>0</v>
      </c>
      <c r="U115" s="42">
        <f t="shared" ca="1" si="56"/>
        <v>0</v>
      </c>
      <c r="V115" s="42">
        <f t="shared" ca="1" si="57"/>
        <v>0</v>
      </c>
      <c r="W115" s="42">
        <f t="shared" ca="1" si="58"/>
        <v>0</v>
      </c>
      <c r="X115" s="42">
        <f t="shared" ca="1" si="59"/>
        <v>0</v>
      </c>
      <c r="Y115" s="42">
        <f t="shared" ca="1" si="60"/>
        <v>0</v>
      </c>
      <c r="Z115" s="42" t="str">
        <f t="shared" ca="1" si="60"/>
        <v/>
      </c>
      <c r="AA115" s="36"/>
      <c r="AB115" s="41" t="s">
        <v>20</v>
      </c>
      <c r="AC115" s="43">
        <f t="shared" ca="1" si="64"/>
        <v>0</v>
      </c>
      <c r="AD115" s="43">
        <f t="shared" ca="1" si="65"/>
        <v>0</v>
      </c>
      <c r="AE115" s="43">
        <f t="shared" ca="1" si="66"/>
        <v>0</v>
      </c>
      <c r="AF115" s="43">
        <f t="shared" ca="1" si="67"/>
        <v>0</v>
      </c>
      <c r="AG115" s="43">
        <f t="shared" ca="1" si="68"/>
        <v>0</v>
      </c>
      <c r="AH115" s="43">
        <f t="shared" ca="1" si="69"/>
        <v>0</v>
      </c>
      <c r="AI115" s="43">
        <f t="shared" ca="1" si="70"/>
        <v>0</v>
      </c>
      <c r="AJ115" s="43">
        <f t="shared" ca="1" si="71"/>
        <v>0</v>
      </c>
      <c r="AK115" s="43">
        <f t="shared" ca="1" si="72"/>
        <v>0</v>
      </c>
      <c r="AL115" s="43">
        <f t="shared" ca="1" si="73"/>
        <v>0</v>
      </c>
      <c r="AM115" s="36"/>
      <c r="AN115" s="61" t="s">
        <v>20</v>
      </c>
      <c r="AO115" s="45">
        <v>4509</v>
      </c>
      <c r="AP115" s="45">
        <v>4488</v>
      </c>
      <c r="AQ115" s="45">
        <v>4435</v>
      </c>
      <c r="AR115" s="45">
        <v>4415</v>
      </c>
      <c r="AS115" s="45">
        <v>4506</v>
      </c>
      <c r="AT115" s="45">
        <v>4368</v>
      </c>
      <c r="AU115" s="45">
        <v>4221</v>
      </c>
      <c r="AV115" s="45">
        <v>4116</v>
      </c>
      <c r="AW115" s="45">
        <v>4135</v>
      </c>
      <c r="AX115" s="45">
        <v>0</v>
      </c>
      <c r="AY115" s="36"/>
    </row>
    <row r="116" spans="1:51" x14ac:dyDescent="0.25">
      <c r="A116" s="38">
        <v>9</v>
      </c>
      <c r="B116" s="41" t="s">
        <v>21</v>
      </c>
      <c r="C116" s="42">
        <f t="shared" ca="1" si="40"/>
        <v>0</v>
      </c>
      <c r="D116" s="42">
        <f t="shared" ca="1" si="41"/>
        <v>0</v>
      </c>
      <c r="E116" s="42">
        <f t="shared" ca="1" si="42"/>
        <v>0</v>
      </c>
      <c r="F116" s="42">
        <f t="shared" ca="1" si="43"/>
        <v>0</v>
      </c>
      <c r="G116" s="42">
        <f t="shared" ca="1" si="44"/>
        <v>0</v>
      </c>
      <c r="H116" s="42">
        <f t="shared" ca="1" si="45"/>
        <v>0</v>
      </c>
      <c r="I116" s="42">
        <f t="shared" ca="1" si="46"/>
        <v>0</v>
      </c>
      <c r="J116" s="42">
        <f t="shared" ca="1" si="47"/>
        <v>0</v>
      </c>
      <c r="K116" s="42">
        <f t="shared" ca="1" si="48"/>
        <v>0</v>
      </c>
      <c r="L116" s="42">
        <f t="shared" ca="1" si="49"/>
        <v>0</v>
      </c>
      <c r="M116" s="42" t="str">
        <f t="shared" ca="1" si="50"/>
        <v/>
      </c>
      <c r="N116" s="38">
        <v>9</v>
      </c>
      <c r="O116" s="41" t="s">
        <v>21</v>
      </c>
      <c r="P116" s="42">
        <f t="shared" ca="1" si="51"/>
        <v>0</v>
      </c>
      <c r="Q116" s="42">
        <f t="shared" ca="1" si="52"/>
        <v>0</v>
      </c>
      <c r="R116" s="42">
        <f t="shared" ca="1" si="53"/>
        <v>0</v>
      </c>
      <c r="S116" s="42">
        <f t="shared" ca="1" si="54"/>
        <v>0</v>
      </c>
      <c r="T116" s="42">
        <f t="shared" ca="1" si="55"/>
        <v>0</v>
      </c>
      <c r="U116" s="42">
        <f t="shared" ca="1" si="56"/>
        <v>0</v>
      </c>
      <c r="V116" s="42">
        <f t="shared" ca="1" si="57"/>
        <v>0</v>
      </c>
      <c r="W116" s="42">
        <f t="shared" ca="1" si="58"/>
        <v>0</v>
      </c>
      <c r="X116" s="42">
        <f t="shared" ca="1" si="59"/>
        <v>0</v>
      </c>
      <c r="Y116" s="42">
        <f t="shared" ca="1" si="60"/>
        <v>0</v>
      </c>
      <c r="Z116" s="42" t="str">
        <f t="shared" ca="1" si="60"/>
        <v/>
      </c>
      <c r="AA116" s="36"/>
      <c r="AB116" s="41" t="s">
        <v>21</v>
      </c>
      <c r="AC116" s="43">
        <f t="shared" ca="1" si="64"/>
        <v>0</v>
      </c>
      <c r="AD116" s="43">
        <f t="shared" ca="1" si="65"/>
        <v>0</v>
      </c>
      <c r="AE116" s="43">
        <f t="shared" ca="1" si="66"/>
        <v>0</v>
      </c>
      <c r="AF116" s="43">
        <f t="shared" ca="1" si="67"/>
        <v>0</v>
      </c>
      <c r="AG116" s="43">
        <f t="shared" ca="1" si="68"/>
        <v>0</v>
      </c>
      <c r="AH116" s="43">
        <f t="shared" ca="1" si="69"/>
        <v>0</v>
      </c>
      <c r="AI116" s="43">
        <f t="shared" ca="1" si="70"/>
        <v>0</v>
      </c>
      <c r="AJ116" s="43">
        <f t="shared" ca="1" si="71"/>
        <v>0</v>
      </c>
      <c r="AK116" s="43">
        <f t="shared" ca="1" si="72"/>
        <v>0</v>
      </c>
      <c r="AL116" s="43">
        <f t="shared" ca="1" si="73"/>
        <v>0</v>
      </c>
      <c r="AM116" s="36"/>
      <c r="AN116" s="61" t="s">
        <v>21</v>
      </c>
      <c r="AO116" s="45">
        <v>844</v>
      </c>
      <c r="AP116" s="45">
        <v>838</v>
      </c>
      <c r="AQ116" s="45">
        <v>799</v>
      </c>
      <c r="AR116" s="45">
        <v>787</v>
      </c>
      <c r="AS116" s="45">
        <v>819</v>
      </c>
      <c r="AT116" s="45">
        <v>811</v>
      </c>
      <c r="AU116" s="45">
        <v>810</v>
      </c>
      <c r="AV116" s="45">
        <v>794</v>
      </c>
      <c r="AW116" s="45">
        <v>802</v>
      </c>
      <c r="AX116" s="45">
        <v>0</v>
      </c>
      <c r="AY116" s="36"/>
    </row>
    <row r="117" spans="1:51" x14ac:dyDescent="0.25">
      <c r="A117" s="38">
        <v>10</v>
      </c>
      <c r="B117" s="41" t="s">
        <v>22</v>
      </c>
      <c r="C117" s="42">
        <f t="shared" ca="1" si="40"/>
        <v>0</v>
      </c>
      <c r="D117" s="42">
        <f t="shared" ca="1" si="41"/>
        <v>0</v>
      </c>
      <c r="E117" s="42">
        <f t="shared" ca="1" si="42"/>
        <v>0</v>
      </c>
      <c r="F117" s="42">
        <f t="shared" ca="1" si="43"/>
        <v>0</v>
      </c>
      <c r="G117" s="42">
        <f t="shared" ca="1" si="44"/>
        <v>0</v>
      </c>
      <c r="H117" s="42">
        <f t="shared" ca="1" si="45"/>
        <v>0</v>
      </c>
      <c r="I117" s="42">
        <f t="shared" ca="1" si="46"/>
        <v>0</v>
      </c>
      <c r="J117" s="42">
        <f t="shared" ca="1" si="47"/>
        <v>0</v>
      </c>
      <c r="K117" s="42">
        <f t="shared" ca="1" si="48"/>
        <v>0</v>
      </c>
      <c r="L117" s="42">
        <f t="shared" ca="1" si="49"/>
        <v>0</v>
      </c>
      <c r="M117" s="42" t="str">
        <f t="shared" ca="1" si="50"/>
        <v/>
      </c>
      <c r="N117" s="38">
        <v>10</v>
      </c>
      <c r="O117" s="41" t="s">
        <v>22</v>
      </c>
      <c r="P117" s="42">
        <f t="shared" ca="1" si="51"/>
        <v>0</v>
      </c>
      <c r="Q117" s="42">
        <f t="shared" ca="1" si="52"/>
        <v>0</v>
      </c>
      <c r="R117" s="42">
        <f t="shared" ca="1" si="53"/>
        <v>0</v>
      </c>
      <c r="S117" s="42">
        <f t="shared" ca="1" si="54"/>
        <v>0</v>
      </c>
      <c r="T117" s="42">
        <f t="shared" ca="1" si="55"/>
        <v>0</v>
      </c>
      <c r="U117" s="42">
        <f t="shared" ca="1" si="56"/>
        <v>0</v>
      </c>
      <c r="V117" s="42">
        <f t="shared" ca="1" si="57"/>
        <v>0</v>
      </c>
      <c r="W117" s="42">
        <f t="shared" ca="1" si="58"/>
        <v>0</v>
      </c>
      <c r="X117" s="42">
        <f t="shared" ca="1" si="59"/>
        <v>0</v>
      </c>
      <c r="Y117" s="42">
        <f t="shared" ca="1" si="60"/>
        <v>0</v>
      </c>
      <c r="Z117" s="42" t="str">
        <f t="shared" ca="1" si="60"/>
        <v/>
      </c>
      <c r="AA117" s="36"/>
      <c r="AB117" s="41" t="s">
        <v>22</v>
      </c>
      <c r="AC117" s="43">
        <f t="shared" ca="1" si="64"/>
        <v>0</v>
      </c>
      <c r="AD117" s="43">
        <f t="shared" ca="1" si="65"/>
        <v>0</v>
      </c>
      <c r="AE117" s="43">
        <f t="shared" ca="1" si="66"/>
        <v>0</v>
      </c>
      <c r="AF117" s="43">
        <f t="shared" ca="1" si="67"/>
        <v>0</v>
      </c>
      <c r="AG117" s="43">
        <f t="shared" ca="1" si="68"/>
        <v>0</v>
      </c>
      <c r="AH117" s="43">
        <f t="shared" ca="1" si="69"/>
        <v>0</v>
      </c>
      <c r="AI117" s="43">
        <f t="shared" ca="1" si="70"/>
        <v>0</v>
      </c>
      <c r="AJ117" s="43">
        <f t="shared" ca="1" si="71"/>
        <v>0</v>
      </c>
      <c r="AK117" s="43">
        <f t="shared" ca="1" si="72"/>
        <v>0</v>
      </c>
      <c r="AL117" s="43">
        <f t="shared" ca="1" si="73"/>
        <v>0</v>
      </c>
      <c r="AM117" s="36"/>
      <c r="AN117" s="61" t="s">
        <v>22</v>
      </c>
      <c r="AO117" s="45">
        <v>2883</v>
      </c>
      <c r="AP117" s="45">
        <v>2894</v>
      </c>
      <c r="AQ117" s="45">
        <v>2853</v>
      </c>
      <c r="AR117" s="45">
        <v>2834</v>
      </c>
      <c r="AS117" s="45">
        <v>2848</v>
      </c>
      <c r="AT117" s="45">
        <v>2813</v>
      </c>
      <c r="AU117" s="45">
        <v>2771</v>
      </c>
      <c r="AV117" s="45">
        <v>2689</v>
      </c>
      <c r="AW117" s="45">
        <v>2692</v>
      </c>
      <c r="AX117" s="45">
        <v>0</v>
      </c>
      <c r="AY117" s="36"/>
    </row>
    <row r="118" spans="1:51" x14ac:dyDescent="0.25">
      <c r="A118" s="38">
        <v>11</v>
      </c>
      <c r="B118" s="41" t="s">
        <v>23</v>
      </c>
      <c r="C118" s="42">
        <f t="shared" ca="1" si="40"/>
        <v>0</v>
      </c>
      <c r="D118" s="42">
        <f t="shared" ca="1" si="41"/>
        <v>0</v>
      </c>
      <c r="E118" s="42">
        <f t="shared" ca="1" si="42"/>
        <v>0</v>
      </c>
      <c r="F118" s="42">
        <f t="shared" ca="1" si="43"/>
        <v>0</v>
      </c>
      <c r="G118" s="42">
        <f t="shared" ca="1" si="44"/>
        <v>0</v>
      </c>
      <c r="H118" s="42">
        <f t="shared" ca="1" si="45"/>
        <v>0</v>
      </c>
      <c r="I118" s="42">
        <f t="shared" ca="1" si="46"/>
        <v>0</v>
      </c>
      <c r="J118" s="42">
        <f t="shared" ca="1" si="47"/>
        <v>0</v>
      </c>
      <c r="K118" s="42">
        <f t="shared" ca="1" si="48"/>
        <v>0</v>
      </c>
      <c r="L118" s="42">
        <f t="shared" ca="1" si="49"/>
        <v>0</v>
      </c>
      <c r="M118" s="42" t="str">
        <f t="shared" ca="1" si="50"/>
        <v/>
      </c>
      <c r="N118" s="38">
        <v>11</v>
      </c>
      <c r="O118" s="41" t="s">
        <v>23</v>
      </c>
      <c r="P118" s="42">
        <f t="shared" ca="1" si="51"/>
        <v>0</v>
      </c>
      <c r="Q118" s="42">
        <f t="shared" ca="1" si="52"/>
        <v>0</v>
      </c>
      <c r="R118" s="42">
        <f t="shared" ca="1" si="53"/>
        <v>0</v>
      </c>
      <c r="S118" s="42">
        <f t="shared" ca="1" si="54"/>
        <v>0</v>
      </c>
      <c r="T118" s="42">
        <f t="shared" ca="1" si="55"/>
        <v>0</v>
      </c>
      <c r="U118" s="42">
        <f t="shared" ca="1" si="56"/>
        <v>0</v>
      </c>
      <c r="V118" s="42">
        <f t="shared" ca="1" si="57"/>
        <v>0</v>
      </c>
      <c r="W118" s="42">
        <f t="shared" ca="1" si="58"/>
        <v>0</v>
      </c>
      <c r="X118" s="42">
        <f t="shared" ca="1" si="59"/>
        <v>0</v>
      </c>
      <c r="Y118" s="42">
        <f t="shared" ca="1" si="60"/>
        <v>0</v>
      </c>
      <c r="Z118" s="42" t="str">
        <f t="shared" ca="1" si="60"/>
        <v/>
      </c>
      <c r="AA118" s="36"/>
      <c r="AB118" s="41" t="s">
        <v>23</v>
      </c>
      <c r="AC118" s="43">
        <f t="shared" ca="1" si="64"/>
        <v>0</v>
      </c>
      <c r="AD118" s="43">
        <f t="shared" ca="1" si="65"/>
        <v>0</v>
      </c>
      <c r="AE118" s="43">
        <f t="shared" ca="1" si="66"/>
        <v>0</v>
      </c>
      <c r="AF118" s="43">
        <f t="shared" ca="1" si="67"/>
        <v>0</v>
      </c>
      <c r="AG118" s="43">
        <f t="shared" ca="1" si="68"/>
        <v>0</v>
      </c>
      <c r="AH118" s="43">
        <f t="shared" ca="1" si="69"/>
        <v>0</v>
      </c>
      <c r="AI118" s="43">
        <f t="shared" ca="1" si="70"/>
        <v>0</v>
      </c>
      <c r="AJ118" s="43">
        <f t="shared" ca="1" si="71"/>
        <v>0</v>
      </c>
      <c r="AK118" s="43">
        <f t="shared" ca="1" si="72"/>
        <v>0</v>
      </c>
      <c r="AL118" s="43">
        <f t="shared" ca="1" si="73"/>
        <v>0</v>
      </c>
      <c r="AM118" s="36"/>
      <c r="AN118" s="61" t="s">
        <v>23</v>
      </c>
      <c r="AO118" s="45">
        <v>15627</v>
      </c>
      <c r="AP118" s="45">
        <v>15420</v>
      </c>
      <c r="AQ118" s="45">
        <v>15097</v>
      </c>
      <c r="AR118" s="45">
        <v>14592</v>
      </c>
      <c r="AS118" s="45">
        <v>14356</v>
      </c>
      <c r="AT118" s="45">
        <v>14175</v>
      </c>
      <c r="AU118" s="45">
        <v>13946</v>
      </c>
      <c r="AV118" s="45">
        <v>13685</v>
      </c>
      <c r="AW118" s="45">
        <v>13518</v>
      </c>
      <c r="AX118" s="45">
        <v>0</v>
      </c>
      <c r="AY118" s="36"/>
    </row>
    <row r="119" spans="1:51" x14ac:dyDescent="0.25">
      <c r="A119" s="38">
        <v>12</v>
      </c>
      <c r="B119" s="41" t="s">
        <v>24</v>
      </c>
      <c r="C119" s="42">
        <f t="shared" ca="1" si="40"/>
        <v>0</v>
      </c>
      <c r="D119" s="42">
        <f t="shared" ca="1" si="41"/>
        <v>0</v>
      </c>
      <c r="E119" s="42">
        <f t="shared" ca="1" si="42"/>
        <v>0</v>
      </c>
      <c r="F119" s="42">
        <f t="shared" ca="1" si="43"/>
        <v>0</v>
      </c>
      <c r="G119" s="42">
        <f t="shared" ca="1" si="44"/>
        <v>0</v>
      </c>
      <c r="H119" s="42">
        <f t="shared" ca="1" si="45"/>
        <v>0</v>
      </c>
      <c r="I119" s="42">
        <f t="shared" ca="1" si="46"/>
        <v>0</v>
      </c>
      <c r="J119" s="42">
        <f t="shared" ca="1" si="47"/>
        <v>0</v>
      </c>
      <c r="K119" s="42">
        <f t="shared" ca="1" si="48"/>
        <v>0</v>
      </c>
      <c r="L119" s="42">
        <f t="shared" ca="1" si="49"/>
        <v>0</v>
      </c>
      <c r="M119" s="42" t="str">
        <f t="shared" ca="1" si="50"/>
        <v/>
      </c>
      <c r="N119" s="38">
        <v>12</v>
      </c>
      <c r="O119" s="41" t="s">
        <v>24</v>
      </c>
      <c r="P119" s="42">
        <f t="shared" ca="1" si="51"/>
        <v>0</v>
      </c>
      <c r="Q119" s="42">
        <f t="shared" ca="1" si="52"/>
        <v>0</v>
      </c>
      <c r="R119" s="42">
        <f t="shared" ca="1" si="53"/>
        <v>0</v>
      </c>
      <c r="S119" s="42">
        <f t="shared" ca="1" si="54"/>
        <v>0</v>
      </c>
      <c r="T119" s="42">
        <f t="shared" ca="1" si="55"/>
        <v>0</v>
      </c>
      <c r="U119" s="42">
        <f t="shared" ca="1" si="56"/>
        <v>0</v>
      </c>
      <c r="V119" s="42">
        <f t="shared" ca="1" si="57"/>
        <v>0</v>
      </c>
      <c r="W119" s="42">
        <f t="shared" ca="1" si="58"/>
        <v>0</v>
      </c>
      <c r="X119" s="42">
        <f t="shared" ca="1" si="59"/>
        <v>0</v>
      </c>
      <c r="Y119" s="42">
        <f t="shared" ca="1" si="60"/>
        <v>0</v>
      </c>
      <c r="Z119" s="42" t="str">
        <f t="shared" ca="1" si="60"/>
        <v/>
      </c>
      <c r="AA119" s="36"/>
      <c r="AB119" s="41" t="s">
        <v>24</v>
      </c>
      <c r="AC119" s="43">
        <f t="shared" ca="1" si="64"/>
        <v>0</v>
      </c>
      <c r="AD119" s="43">
        <f t="shared" ca="1" si="65"/>
        <v>0</v>
      </c>
      <c r="AE119" s="43">
        <f t="shared" ca="1" si="66"/>
        <v>0</v>
      </c>
      <c r="AF119" s="43">
        <f t="shared" ca="1" si="67"/>
        <v>0</v>
      </c>
      <c r="AG119" s="43">
        <f t="shared" ca="1" si="68"/>
        <v>0</v>
      </c>
      <c r="AH119" s="43">
        <f t="shared" ca="1" si="69"/>
        <v>0</v>
      </c>
      <c r="AI119" s="43">
        <f t="shared" ca="1" si="70"/>
        <v>0</v>
      </c>
      <c r="AJ119" s="43">
        <f t="shared" ca="1" si="71"/>
        <v>0</v>
      </c>
      <c r="AK119" s="43">
        <f t="shared" ca="1" si="72"/>
        <v>0</v>
      </c>
      <c r="AL119" s="43">
        <f t="shared" ca="1" si="73"/>
        <v>0</v>
      </c>
      <c r="AM119" s="36"/>
      <c r="AN119" s="61" t="s">
        <v>24</v>
      </c>
      <c r="AO119" s="45">
        <v>297</v>
      </c>
      <c r="AP119" s="45">
        <v>301</v>
      </c>
      <c r="AQ119" s="45">
        <v>291</v>
      </c>
      <c r="AR119" s="45">
        <v>291</v>
      </c>
      <c r="AS119" s="45">
        <v>289</v>
      </c>
      <c r="AT119" s="45">
        <v>287</v>
      </c>
      <c r="AU119" s="45">
        <v>290</v>
      </c>
      <c r="AV119" s="45">
        <v>286</v>
      </c>
      <c r="AW119" s="45">
        <v>268</v>
      </c>
      <c r="AX119" s="45">
        <v>0</v>
      </c>
      <c r="AY119" s="36"/>
    </row>
    <row r="120" spans="1:51" x14ac:dyDescent="0.25">
      <c r="A120" s="38">
        <v>13</v>
      </c>
      <c r="B120" s="41" t="s">
        <v>25</v>
      </c>
      <c r="C120" s="42">
        <f t="shared" ca="1" si="40"/>
        <v>0</v>
      </c>
      <c r="D120" s="42">
        <f t="shared" ca="1" si="41"/>
        <v>0</v>
      </c>
      <c r="E120" s="42">
        <f t="shared" ca="1" si="42"/>
        <v>0</v>
      </c>
      <c r="F120" s="42">
        <f t="shared" ca="1" si="43"/>
        <v>0</v>
      </c>
      <c r="G120" s="42">
        <f t="shared" ca="1" si="44"/>
        <v>0</v>
      </c>
      <c r="H120" s="42">
        <f t="shared" ca="1" si="45"/>
        <v>0</v>
      </c>
      <c r="I120" s="42">
        <f t="shared" ca="1" si="46"/>
        <v>0</v>
      </c>
      <c r="J120" s="42">
        <f t="shared" ca="1" si="47"/>
        <v>0</v>
      </c>
      <c r="K120" s="42">
        <f t="shared" ca="1" si="48"/>
        <v>0</v>
      </c>
      <c r="L120" s="42">
        <f t="shared" ca="1" si="49"/>
        <v>0</v>
      </c>
      <c r="M120" s="42" t="str">
        <f t="shared" ca="1" si="50"/>
        <v/>
      </c>
      <c r="N120" s="38">
        <v>13</v>
      </c>
      <c r="O120" s="41" t="s">
        <v>25</v>
      </c>
      <c r="P120" s="42">
        <f t="shared" ca="1" si="51"/>
        <v>0</v>
      </c>
      <c r="Q120" s="42">
        <f t="shared" ca="1" si="52"/>
        <v>0</v>
      </c>
      <c r="R120" s="42">
        <f t="shared" ca="1" si="53"/>
        <v>0</v>
      </c>
      <c r="S120" s="42">
        <f t="shared" ca="1" si="54"/>
        <v>0</v>
      </c>
      <c r="T120" s="42">
        <f t="shared" ca="1" si="55"/>
        <v>0</v>
      </c>
      <c r="U120" s="42">
        <f t="shared" ca="1" si="56"/>
        <v>0</v>
      </c>
      <c r="V120" s="42">
        <f t="shared" ca="1" si="57"/>
        <v>0</v>
      </c>
      <c r="W120" s="42">
        <f t="shared" ca="1" si="58"/>
        <v>0</v>
      </c>
      <c r="X120" s="42">
        <f t="shared" ca="1" si="59"/>
        <v>0</v>
      </c>
      <c r="Y120" s="42">
        <f t="shared" ca="1" si="60"/>
        <v>0</v>
      </c>
      <c r="Z120" s="42" t="str">
        <f t="shared" ca="1" si="60"/>
        <v/>
      </c>
      <c r="AA120" s="36"/>
      <c r="AB120" s="41" t="s">
        <v>25</v>
      </c>
      <c r="AC120" s="43">
        <f t="shared" ca="1" si="64"/>
        <v>0</v>
      </c>
      <c r="AD120" s="43">
        <f t="shared" ca="1" si="65"/>
        <v>0</v>
      </c>
      <c r="AE120" s="43">
        <f t="shared" ca="1" si="66"/>
        <v>0</v>
      </c>
      <c r="AF120" s="43">
        <f t="shared" ca="1" si="67"/>
        <v>0</v>
      </c>
      <c r="AG120" s="43">
        <f t="shared" ca="1" si="68"/>
        <v>0</v>
      </c>
      <c r="AH120" s="43">
        <f t="shared" ca="1" si="69"/>
        <v>0</v>
      </c>
      <c r="AI120" s="43">
        <f t="shared" ca="1" si="70"/>
        <v>0</v>
      </c>
      <c r="AJ120" s="43">
        <f t="shared" ca="1" si="71"/>
        <v>0</v>
      </c>
      <c r="AK120" s="43">
        <f t="shared" ca="1" si="72"/>
        <v>0</v>
      </c>
      <c r="AL120" s="43">
        <f t="shared" ca="1" si="73"/>
        <v>0</v>
      </c>
      <c r="AM120" s="36"/>
      <c r="AN120" s="61" t="s">
        <v>25</v>
      </c>
      <c r="AO120" s="45">
        <v>4659</v>
      </c>
      <c r="AP120" s="45">
        <v>4677</v>
      </c>
      <c r="AQ120" s="45">
        <v>4574</v>
      </c>
      <c r="AR120" s="45">
        <v>4427</v>
      </c>
      <c r="AS120" s="45">
        <v>4468</v>
      </c>
      <c r="AT120" s="45">
        <v>4432</v>
      </c>
      <c r="AU120" s="45">
        <v>4307</v>
      </c>
      <c r="AV120" s="45">
        <v>4228</v>
      </c>
      <c r="AW120" s="45">
        <v>4232</v>
      </c>
      <c r="AX120" s="45">
        <v>0</v>
      </c>
      <c r="AY120" s="36"/>
    </row>
    <row r="121" spans="1:51" x14ac:dyDescent="0.25">
      <c r="A121" s="38">
        <v>14</v>
      </c>
      <c r="B121" s="41" t="s">
        <v>26</v>
      </c>
      <c r="C121" s="42">
        <f t="shared" ca="1" si="40"/>
        <v>0</v>
      </c>
      <c r="D121" s="42">
        <f t="shared" ca="1" si="41"/>
        <v>0</v>
      </c>
      <c r="E121" s="42">
        <f t="shared" ca="1" si="42"/>
        <v>0</v>
      </c>
      <c r="F121" s="42">
        <f t="shared" ca="1" si="43"/>
        <v>0</v>
      </c>
      <c r="G121" s="42">
        <f t="shared" ca="1" si="44"/>
        <v>0</v>
      </c>
      <c r="H121" s="42">
        <f t="shared" ca="1" si="45"/>
        <v>0</v>
      </c>
      <c r="I121" s="42">
        <f t="shared" ca="1" si="46"/>
        <v>0</v>
      </c>
      <c r="J121" s="42">
        <f t="shared" ca="1" si="47"/>
        <v>0</v>
      </c>
      <c r="K121" s="42">
        <f t="shared" ca="1" si="48"/>
        <v>0</v>
      </c>
      <c r="L121" s="42">
        <f t="shared" ca="1" si="49"/>
        <v>0</v>
      </c>
      <c r="M121" s="42" t="str">
        <f t="shared" ca="1" si="50"/>
        <v/>
      </c>
      <c r="N121" s="38">
        <v>14</v>
      </c>
      <c r="O121" s="41" t="s">
        <v>26</v>
      </c>
      <c r="P121" s="42">
        <f t="shared" ca="1" si="51"/>
        <v>0</v>
      </c>
      <c r="Q121" s="42">
        <f t="shared" ca="1" si="52"/>
        <v>0</v>
      </c>
      <c r="R121" s="42">
        <f t="shared" ca="1" si="53"/>
        <v>0</v>
      </c>
      <c r="S121" s="42">
        <f t="shared" ca="1" si="54"/>
        <v>0</v>
      </c>
      <c r="T121" s="42">
        <f t="shared" ca="1" si="55"/>
        <v>0</v>
      </c>
      <c r="U121" s="42">
        <f t="shared" ca="1" si="56"/>
        <v>0</v>
      </c>
      <c r="V121" s="42">
        <f t="shared" ca="1" si="57"/>
        <v>0</v>
      </c>
      <c r="W121" s="42">
        <f t="shared" ca="1" si="58"/>
        <v>0</v>
      </c>
      <c r="X121" s="42">
        <f t="shared" ca="1" si="59"/>
        <v>0</v>
      </c>
      <c r="Y121" s="42">
        <f t="shared" ca="1" si="60"/>
        <v>0</v>
      </c>
      <c r="Z121" s="42" t="str">
        <f t="shared" ca="1" si="60"/>
        <v/>
      </c>
      <c r="AA121" s="36"/>
      <c r="AB121" s="41" t="s">
        <v>26</v>
      </c>
      <c r="AC121" s="43">
        <f t="shared" ca="1" si="64"/>
        <v>0</v>
      </c>
      <c r="AD121" s="43">
        <f t="shared" ca="1" si="65"/>
        <v>0</v>
      </c>
      <c r="AE121" s="43">
        <f t="shared" ca="1" si="66"/>
        <v>0</v>
      </c>
      <c r="AF121" s="43">
        <f t="shared" ca="1" si="67"/>
        <v>0</v>
      </c>
      <c r="AG121" s="43">
        <f t="shared" ca="1" si="68"/>
        <v>0</v>
      </c>
      <c r="AH121" s="43">
        <f t="shared" ca="1" si="69"/>
        <v>0</v>
      </c>
      <c r="AI121" s="43">
        <f t="shared" ca="1" si="70"/>
        <v>0</v>
      </c>
      <c r="AJ121" s="43">
        <f t="shared" ca="1" si="71"/>
        <v>0</v>
      </c>
      <c r="AK121" s="43">
        <f t="shared" ca="1" si="72"/>
        <v>0</v>
      </c>
      <c r="AL121" s="43">
        <f t="shared" ca="1" si="73"/>
        <v>0</v>
      </c>
      <c r="AM121" s="36"/>
      <c r="AN121" s="61" t="s">
        <v>26</v>
      </c>
      <c r="AO121" s="45">
        <v>4270</v>
      </c>
      <c r="AP121" s="45">
        <v>4256</v>
      </c>
      <c r="AQ121" s="45">
        <v>4153</v>
      </c>
      <c r="AR121" s="45">
        <v>4044</v>
      </c>
      <c r="AS121" s="45">
        <v>3997</v>
      </c>
      <c r="AT121" s="45">
        <v>4006</v>
      </c>
      <c r="AU121" s="45">
        <v>4013</v>
      </c>
      <c r="AV121" s="45">
        <v>3956</v>
      </c>
      <c r="AW121" s="45">
        <v>3951</v>
      </c>
      <c r="AX121" s="45">
        <v>0</v>
      </c>
      <c r="AY121" s="36"/>
    </row>
    <row r="122" spans="1:51" x14ac:dyDescent="0.25">
      <c r="A122" s="38">
        <v>15</v>
      </c>
      <c r="B122" s="41" t="s">
        <v>27</v>
      </c>
      <c r="C122" s="42">
        <f t="shared" ca="1" si="40"/>
        <v>0</v>
      </c>
      <c r="D122" s="42">
        <f t="shared" ca="1" si="41"/>
        <v>0</v>
      </c>
      <c r="E122" s="42">
        <f t="shared" ca="1" si="42"/>
        <v>0</v>
      </c>
      <c r="F122" s="42">
        <f t="shared" ca="1" si="43"/>
        <v>0</v>
      </c>
      <c r="G122" s="42">
        <f t="shared" ca="1" si="44"/>
        <v>0</v>
      </c>
      <c r="H122" s="42">
        <f t="shared" ca="1" si="45"/>
        <v>0</v>
      </c>
      <c r="I122" s="42">
        <f t="shared" ca="1" si="46"/>
        <v>0</v>
      </c>
      <c r="J122" s="42">
        <f t="shared" ca="1" si="47"/>
        <v>0</v>
      </c>
      <c r="K122" s="42">
        <f t="shared" ca="1" si="48"/>
        <v>0</v>
      </c>
      <c r="L122" s="42">
        <f t="shared" ca="1" si="49"/>
        <v>0</v>
      </c>
      <c r="M122" s="42" t="str">
        <f t="shared" ca="1" si="50"/>
        <v/>
      </c>
      <c r="N122" s="38">
        <v>15</v>
      </c>
      <c r="O122" s="41" t="s">
        <v>27</v>
      </c>
      <c r="P122" s="42">
        <f t="shared" ca="1" si="51"/>
        <v>0</v>
      </c>
      <c r="Q122" s="42">
        <f t="shared" ca="1" si="52"/>
        <v>0</v>
      </c>
      <c r="R122" s="42">
        <f t="shared" ca="1" si="53"/>
        <v>0</v>
      </c>
      <c r="S122" s="42">
        <f t="shared" ca="1" si="54"/>
        <v>0</v>
      </c>
      <c r="T122" s="42">
        <f t="shared" ca="1" si="55"/>
        <v>0</v>
      </c>
      <c r="U122" s="42">
        <f t="shared" ca="1" si="56"/>
        <v>0</v>
      </c>
      <c r="V122" s="42">
        <f t="shared" ca="1" si="57"/>
        <v>0</v>
      </c>
      <c r="W122" s="42">
        <f t="shared" ca="1" si="58"/>
        <v>0</v>
      </c>
      <c r="X122" s="42">
        <f t="shared" ca="1" si="59"/>
        <v>0</v>
      </c>
      <c r="Y122" s="42">
        <f t="shared" ca="1" si="60"/>
        <v>0</v>
      </c>
      <c r="Z122" s="42" t="str">
        <f t="shared" ca="1" si="60"/>
        <v/>
      </c>
      <c r="AA122" s="36"/>
      <c r="AB122" s="41" t="s">
        <v>27</v>
      </c>
      <c r="AC122" s="43">
        <f t="shared" ca="1" si="64"/>
        <v>0</v>
      </c>
      <c r="AD122" s="43">
        <f t="shared" ca="1" si="65"/>
        <v>0</v>
      </c>
      <c r="AE122" s="43">
        <f t="shared" ca="1" si="66"/>
        <v>0</v>
      </c>
      <c r="AF122" s="43">
        <f t="shared" ca="1" si="67"/>
        <v>0</v>
      </c>
      <c r="AG122" s="43">
        <f t="shared" ca="1" si="68"/>
        <v>0</v>
      </c>
      <c r="AH122" s="43">
        <f t="shared" ca="1" si="69"/>
        <v>0</v>
      </c>
      <c r="AI122" s="43">
        <f t="shared" ca="1" si="70"/>
        <v>0</v>
      </c>
      <c r="AJ122" s="43">
        <f t="shared" ca="1" si="71"/>
        <v>0</v>
      </c>
      <c r="AK122" s="43">
        <f t="shared" ca="1" si="72"/>
        <v>0</v>
      </c>
      <c r="AL122" s="43">
        <f t="shared" ca="1" si="73"/>
        <v>0</v>
      </c>
      <c r="AM122" s="36"/>
      <c r="AN122" s="61" t="s">
        <v>27</v>
      </c>
      <c r="AO122" s="45">
        <v>3753</v>
      </c>
      <c r="AP122" s="45">
        <v>3770</v>
      </c>
      <c r="AQ122" s="45">
        <v>3748</v>
      </c>
      <c r="AR122" s="45">
        <v>3659</v>
      </c>
      <c r="AS122" s="45">
        <v>3547</v>
      </c>
      <c r="AT122" s="45">
        <v>3486</v>
      </c>
      <c r="AU122" s="45">
        <v>3413</v>
      </c>
      <c r="AV122" s="45">
        <v>3342</v>
      </c>
      <c r="AW122" s="45">
        <v>3235</v>
      </c>
      <c r="AX122" s="45">
        <v>0</v>
      </c>
      <c r="AY122" s="36"/>
    </row>
    <row r="123" spans="1:51" x14ac:dyDescent="0.25">
      <c r="A123" s="38">
        <v>16</v>
      </c>
      <c r="B123" s="41" t="s">
        <v>28</v>
      </c>
      <c r="C123" s="42">
        <f t="shared" ca="1" si="40"/>
        <v>0</v>
      </c>
      <c r="D123" s="42">
        <f t="shared" ca="1" si="41"/>
        <v>0</v>
      </c>
      <c r="E123" s="42">
        <f t="shared" ca="1" si="42"/>
        <v>0</v>
      </c>
      <c r="F123" s="42">
        <f t="shared" ca="1" si="43"/>
        <v>0</v>
      </c>
      <c r="G123" s="42">
        <f t="shared" ca="1" si="44"/>
        <v>0</v>
      </c>
      <c r="H123" s="42">
        <f t="shared" ca="1" si="45"/>
        <v>0</v>
      </c>
      <c r="I123" s="42">
        <f t="shared" ca="1" si="46"/>
        <v>0</v>
      </c>
      <c r="J123" s="42">
        <f t="shared" ca="1" si="47"/>
        <v>0</v>
      </c>
      <c r="K123" s="42">
        <f t="shared" ca="1" si="48"/>
        <v>0</v>
      </c>
      <c r="L123" s="42">
        <f t="shared" ca="1" si="49"/>
        <v>0</v>
      </c>
      <c r="M123" s="42" t="str">
        <f t="shared" ca="1" si="50"/>
        <v/>
      </c>
      <c r="N123" s="38">
        <v>16</v>
      </c>
      <c r="O123" s="41" t="s">
        <v>28</v>
      </c>
      <c r="P123" s="42">
        <f t="shared" ca="1" si="51"/>
        <v>0</v>
      </c>
      <c r="Q123" s="42">
        <f t="shared" ca="1" si="52"/>
        <v>0</v>
      </c>
      <c r="R123" s="42">
        <f t="shared" ca="1" si="53"/>
        <v>0</v>
      </c>
      <c r="S123" s="42">
        <f t="shared" ca="1" si="54"/>
        <v>0</v>
      </c>
      <c r="T123" s="42">
        <f t="shared" ca="1" si="55"/>
        <v>0</v>
      </c>
      <c r="U123" s="42">
        <f t="shared" ca="1" si="56"/>
        <v>0</v>
      </c>
      <c r="V123" s="42">
        <f t="shared" ca="1" si="57"/>
        <v>0</v>
      </c>
      <c r="W123" s="42">
        <f t="shared" ca="1" si="58"/>
        <v>0</v>
      </c>
      <c r="X123" s="42">
        <f t="shared" ca="1" si="59"/>
        <v>0</v>
      </c>
      <c r="Y123" s="42">
        <f t="shared" ca="1" si="60"/>
        <v>0</v>
      </c>
      <c r="Z123" s="42" t="str">
        <f t="shared" ca="1" si="60"/>
        <v/>
      </c>
      <c r="AA123" s="36"/>
      <c r="AB123" s="41" t="s">
        <v>28</v>
      </c>
      <c r="AC123" s="43">
        <f t="shared" ca="1" si="64"/>
        <v>0</v>
      </c>
      <c r="AD123" s="43">
        <f t="shared" ca="1" si="65"/>
        <v>0</v>
      </c>
      <c r="AE123" s="43">
        <f t="shared" ca="1" si="66"/>
        <v>0</v>
      </c>
      <c r="AF123" s="43">
        <f t="shared" ca="1" si="67"/>
        <v>0</v>
      </c>
      <c r="AG123" s="43">
        <f t="shared" ca="1" si="68"/>
        <v>0</v>
      </c>
      <c r="AH123" s="43">
        <f t="shared" ca="1" si="69"/>
        <v>0</v>
      </c>
      <c r="AI123" s="43">
        <f t="shared" ca="1" si="70"/>
        <v>0</v>
      </c>
      <c r="AJ123" s="43">
        <f t="shared" ca="1" si="71"/>
        <v>0</v>
      </c>
      <c r="AK123" s="43">
        <f t="shared" ca="1" si="72"/>
        <v>0</v>
      </c>
      <c r="AL123" s="43">
        <f t="shared" ca="1" si="73"/>
        <v>0</v>
      </c>
      <c r="AM123" s="36"/>
      <c r="AN123" s="61" t="s">
        <v>28</v>
      </c>
      <c r="AO123" s="45">
        <v>6843</v>
      </c>
      <c r="AP123" s="45">
        <v>6913</v>
      </c>
      <c r="AQ123" s="45">
        <v>6708</v>
      </c>
      <c r="AR123" s="45">
        <v>6463</v>
      </c>
      <c r="AS123" s="45">
        <v>6484</v>
      </c>
      <c r="AT123" s="45">
        <v>6448</v>
      </c>
      <c r="AU123" s="45">
        <v>6311</v>
      </c>
      <c r="AV123" s="45">
        <v>6227</v>
      </c>
      <c r="AW123" s="45">
        <v>6360</v>
      </c>
      <c r="AX123" s="45">
        <v>0</v>
      </c>
      <c r="AY123" s="36"/>
    </row>
    <row r="124" spans="1:51" x14ac:dyDescent="0.25">
      <c r="A124" s="38">
        <v>17</v>
      </c>
      <c r="B124" s="41" t="s">
        <v>29</v>
      </c>
      <c r="C124" s="42">
        <f t="shared" ca="1" si="40"/>
        <v>0</v>
      </c>
      <c r="D124" s="42">
        <f t="shared" ca="1" si="41"/>
        <v>0</v>
      </c>
      <c r="E124" s="42">
        <f t="shared" ca="1" si="42"/>
        <v>0</v>
      </c>
      <c r="F124" s="42">
        <f t="shared" ca="1" si="43"/>
        <v>0</v>
      </c>
      <c r="G124" s="42">
        <f t="shared" ca="1" si="44"/>
        <v>0</v>
      </c>
      <c r="H124" s="42">
        <f t="shared" ca="1" si="45"/>
        <v>0</v>
      </c>
      <c r="I124" s="42">
        <f t="shared" ca="1" si="46"/>
        <v>0</v>
      </c>
      <c r="J124" s="42">
        <f t="shared" ca="1" si="47"/>
        <v>0</v>
      </c>
      <c r="K124" s="42">
        <f t="shared" ca="1" si="48"/>
        <v>0</v>
      </c>
      <c r="L124" s="42">
        <f t="shared" ca="1" si="49"/>
        <v>0</v>
      </c>
      <c r="M124" s="42" t="str">
        <f t="shared" ca="1" si="50"/>
        <v/>
      </c>
      <c r="N124" s="38">
        <v>17</v>
      </c>
      <c r="O124" s="41" t="s">
        <v>29</v>
      </c>
      <c r="P124" s="42">
        <f t="shared" ca="1" si="51"/>
        <v>0</v>
      </c>
      <c r="Q124" s="42">
        <f t="shared" ca="1" si="52"/>
        <v>0</v>
      </c>
      <c r="R124" s="42">
        <f t="shared" ca="1" si="53"/>
        <v>0</v>
      </c>
      <c r="S124" s="42">
        <f t="shared" ca="1" si="54"/>
        <v>0</v>
      </c>
      <c r="T124" s="42">
        <f t="shared" ca="1" si="55"/>
        <v>0</v>
      </c>
      <c r="U124" s="42">
        <f t="shared" ca="1" si="56"/>
        <v>0</v>
      </c>
      <c r="V124" s="42">
        <f t="shared" ca="1" si="57"/>
        <v>0</v>
      </c>
      <c r="W124" s="42">
        <f t="shared" ca="1" si="58"/>
        <v>0</v>
      </c>
      <c r="X124" s="42">
        <f t="shared" ca="1" si="59"/>
        <v>0</v>
      </c>
      <c r="Y124" s="42">
        <f t="shared" ca="1" si="60"/>
        <v>0</v>
      </c>
      <c r="Z124" s="42" t="str">
        <f t="shared" ca="1" si="60"/>
        <v/>
      </c>
      <c r="AA124" s="36"/>
      <c r="AB124" s="41" t="s">
        <v>29</v>
      </c>
      <c r="AC124" s="43">
        <f t="shared" ca="1" si="64"/>
        <v>0</v>
      </c>
      <c r="AD124" s="43">
        <f t="shared" ca="1" si="65"/>
        <v>0</v>
      </c>
      <c r="AE124" s="43">
        <f t="shared" ca="1" si="66"/>
        <v>0</v>
      </c>
      <c r="AF124" s="43">
        <f t="shared" ca="1" si="67"/>
        <v>0</v>
      </c>
      <c r="AG124" s="43">
        <f t="shared" ca="1" si="68"/>
        <v>0</v>
      </c>
      <c r="AH124" s="43">
        <f t="shared" ca="1" si="69"/>
        <v>0</v>
      </c>
      <c r="AI124" s="43">
        <f t="shared" ca="1" si="70"/>
        <v>0</v>
      </c>
      <c r="AJ124" s="43">
        <f t="shared" ca="1" si="71"/>
        <v>0</v>
      </c>
      <c r="AK124" s="43">
        <f t="shared" ca="1" si="72"/>
        <v>0</v>
      </c>
      <c r="AL124" s="43">
        <f t="shared" ca="1" si="73"/>
        <v>0</v>
      </c>
      <c r="AM124" s="36"/>
      <c r="AN124" s="61" t="s">
        <v>29</v>
      </c>
      <c r="AO124" s="45">
        <v>8786</v>
      </c>
      <c r="AP124" s="45">
        <v>8732</v>
      </c>
      <c r="AQ124" s="45">
        <v>8509</v>
      </c>
      <c r="AR124" s="45">
        <v>8320</v>
      </c>
      <c r="AS124" s="45">
        <v>8146</v>
      </c>
      <c r="AT124" s="45">
        <v>7973</v>
      </c>
      <c r="AU124" s="45">
        <v>7681</v>
      </c>
      <c r="AV124" s="45">
        <v>7471</v>
      </c>
      <c r="AW124" s="45">
        <v>7405</v>
      </c>
      <c r="AX124" s="45">
        <v>0</v>
      </c>
      <c r="AY124" s="36"/>
    </row>
    <row r="125" spans="1:51" x14ac:dyDescent="0.25">
      <c r="A125" s="38">
        <v>18</v>
      </c>
      <c r="B125" s="41" t="s">
        <v>30</v>
      </c>
      <c r="C125" s="42">
        <f t="shared" ca="1" si="40"/>
        <v>0</v>
      </c>
      <c r="D125" s="42">
        <f t="shared" ca="1" si="41"/>
        <v>0</v>
      </c>
      <c r="E125" s="42">
        <f t="shared" ca="1" si="42"/>
        <v>0</v>
      </c>
      <c r="F125" s="42">
        <f t="shared" ca="1" si="43"/>
        <v>0</v>
      </c>
      <c r="G125" s="42">
        <f t="shared" ca="1" si="44"/>
        <v>0</v>
      </c>
      <c r="H125" s="42">
        <f t="shared" ca="1" si="45"/>
        <v>0</v>
      </c>
      <c r="I125" s="42">
        <f t="shared" ca="1" si="46"/>
        <v>0</v>
      </c>
      <c r="J125" s="42">
        <f t="shared" ca="1" si="47"/>
        <v>0</v>
      </c>
      <c r="K125" s="42">
        <f t="shared" ca="1" si="48"/>
        <v>0</v>
      </c>
      <c r="L125" s="42">
        <f t="shared" ca="1" si="49"/>
        <v>0</v>
      </c>
      <c r="M125" s="42" t="str">
        <f t="shared" ca="1" si="50"/>
        <v/>
      </c>
      <c r="N125" s="38">
        <v>18</v>
      </c>
      <c r="O125" s="41" t="s">
        <v>30</v>
      </c>
      <c r="P125" s="42">
        <f t="shared" ca="1" si="51"/>
        <v>0</v>
      </c>
      <c r="Q125" s="42">
        <f t="shared" ca="1" si="52"/>
        <v>0</v>
      </c>
      <c r="R125" s="42">
        <f t="shared" ca="1" si="53"/>
        <v>0</v>
      </c>
      <c r="S125" s="42">
        <f t="shared" ca="1" si="54"/>
        <v>0</v>
      </c>
      <c r="T125" s="42">
        <f t="shared" ca="1" si="55"/>
        <v>0</v>
      </c>
      <c r="U125" s="42">
        <f t="shared" ca="1" si="56"/>
        <v>0</v>
      </c>
      <c r="V125" s="42">
        <f t="shared" ca="1" si="57"/>
        <v>0</v>
      </c>
      <c r="W125" s="42">
        <f t="shared" ca="1" si="58"/>
        <v>0</v>
      </c>
      <c r="X125" s="42">
        <f t="shared" ca="1" si="59"/>
        <v>0</v>
      </c>
      <c r="Y125" s="42">
        <f t="shared" ca="1" si="60"/>
        <v>0</v>
      </c>
      <c r="Z125" s="42" t="str">
        <f t="shared" ca="1" si="60"/>
        <v/>
      </c>
      <c r="AA125" s="36"/>
      <c r="AB125" s="41" t="s">
        <v>30</v>
      </c>
      <c r="AC125" s="43">
        <f t="shared" ca="1" si="64"/>
        <v>0</v>
      </c>
      <c r="AD125" s="43">
        <f t="shared" ca="1" si="65"/>
        <v>0</v>
      </c>
      <c r="AE125" s="43">
        <f t="shared" ca="1" si="66"/>
        <v>0</v>
      </c>
      <c r="AF125" s="43">
        <f t="shared" ca="1" si="67"/>
        <v>0</v>
      </c>
      <c r="AG125" s="43">
        <f t="shared" ca="1" si="68"/>
        <v>0</v>
      </c>
      <c r="AH125" s="43">
        <f t="shared" ca="1" si="69"/>
        <v>0</v>
      </c>
      <c r="AI125" s="43">
        <f t="shared" ca="1" si="70"/>
        <v>0</v>
      </c>
      <c r="AJ125" s="43">
        <f t="shared" ca="1" si="71"/>
        <v>0</v>
      </c>
      <c r="AK125" s="43">
        <f t="shared" ca="1" si="72"/>
        <v>0</v>
      </c>
      <c r="AL125" s="43">
        <f t="shared" ca="1" si="73"/>
        <v>0</v>
      </c>
      <c r="AM125" s="36"/>
      <c r="AN125" s="61" t="s">
        <v>30</v>
      </c>
      <c r="AO125" s="45">
        <v>8008</v>
      </c>
      <c r="AP125" s="45">
        <v>7920</v>
      </c>
      <c r="AQ125" s="45">
        <v>7762</v>
      </c>
      <c r="AR125" s="45">
        <v>7753</v>
      </c>
      <c r="AS125" s="45">
        <v>7792</v>
      </c>
      <c r="AT125" s="45">
        <v>7902</v>
      </c>
      <c r="AU125" s="45">
        <v>7821</v>
      </c>
      <c r="AV125" s="45">
        <v>7668</v>
      </c>
      <c r="AW125" s="45">
        <v>7662</v>
      </c>
      <c r="AX125" s="45">
        <v>0</v>
      </c>
      <c r="AY125" s="36"/>
    </row>
    <row r="126" spans="1:51" x14ac:dyDescent="0.25">
      <c r="A126" s="38">
        <v>19</v>
      </c>
      <c r="B126" s="41" t="s">
        <v>31</v>
      </c>
      <c r="C126" s="42">
        <f t="shared" ca="1" si="40"/>
        <v>0</v>
      </c>
      <c r="D126" s="42">
        <f t="shared" ca="1" si="41"/>
        <v>0</v>
      </c>
      <c r="E126" s="42">
        <f t="shared" ca="1" si="42"/>
        <v>0</v>
      </c>
      <c r="F126" s="42">
        <f t="shared" ca="1" si="43"/>
        <v>0</v>
      </c>
      <c r="G126" s="42">
        <f t="shared" ca="1" si="44"/>
        <v>0</v>
      </c>
      <c r="H126" s="42">
        <f t="shared" ca="1" si="45"/>
        <v>0</v>
      </c>
      <c r="I126" s="42">
        <f t="shared" ca="1" si="46"/>
        <v>0</v>
      </c>
      <c r="J126" s="42">
        <f t="shared" ca="1" si="47"/>
        <v>0</v>
      </c>
      <c r="K126" s="42">
        <f t="shared" ca="1" si="48"/>
        <v>0</v>
      </c>
      <c r="L126" s="42">
        <f t="shared" ca="1" si="49"/>
        <v>0</v>
      </c>
      <c r="M126" s="42" t="str">
        <f t="shared" ca="1" si="50"/>
        <v/>
      </c>
      <c r="N126" s="38">
        <v>19</v>
      </c>
      <c r="O126" s="41" t="s">
        <v>31</v>
      </c>
      <c r="P126" s="42">
        <f t="shared" ca="1" si="51"/>
        <v>0</v>
      </c>
      <c r="Q126" s="42">
        <f t="shared" ca="1" si="52"/>
        <v>0</v>
      </c>
      <c r="R126" s="42">
        <f t="shared" ca="1" si="53"/>
        <v>0</v>
      </c>
      <c r="S126" s="42">
        <f t="shared" ca="1" si="54"/>
        <v>0</v>
      </c>
      <c r="T126" s="42">
        <f t="shared" ca="1" si="55"/>
        <v>0</v>
      </c>
      <c r="U126" s="42">
        <f t="shared" ca="1" si="56"/>
        <v>0</v>
      </c>
      <c r="V126" s="42">
        <f t="shared" ca="1" si="57"/>
        <v>0</v>
      </c>
      <c r="W126" s="42">
        <f t="shared" ca="1" si="58"/>
        <v>0</v>
      </c>
      <c r="X126" s="42">
        <f t="shared" ca="1" si="59"/>
        <v>0</v>
      </c>
      <c r="Y126" s="42">
        <f t="shared" ca="1" si="60"/>
        <v>0</v>
      </c>
      <c r="Z126" s="42" t="str">
        <f t="shared" ca="1" si="60"/>
        <v/>
      </c>
      <c r="AA126" s="36"/>
      <c r="AB126" s="41" t="s">
        <v>31</v>
      </c>
      <c r="AC126" s="43">
        <f t="shared" ca="1" si="64"/>
        <v>0</v>
      </c>
      <c r="AD126" s="43">
        <f t="shared" ca="1" si="65"/>
        <v>0</v>
      </c>
      <c r="AE126" s="43">
        <f t="shared" ca="1" si="66"/>
        <v>0</v>
      </c>
      <c r="AF126" s="43">
        <f t="shared" ca="1" si="67"/>
        <v>0</v>
      </c>
      <c r="AG126" s="43">
        <f t="shared" ca="1" si="68"/>
        <v>0</v>
      </c>
      <c r="AH126" s="43">
        <f t="shared" ca="1" si="69"/>
        <v>0</v>
      </c>
      <c r="AI126" s="43">
        <f t="shared" ca="1" si="70"/>
        <v>0</v>
      </c>
      <c r="AJ126" s="43">
        <f t="shared" ca="1" si="71"/>
        <v>0</v>
      </c>
      <c r="AK126" s="43">
        <f t="shared" ca="1" si="72"/>
        <v>0</v>
      </c>
      <c r="AL126" s="43">
        <f t="shared" ca="1" si="73"/>
        <v>0</v>
      </c>
      <c r="AM126" s="36"/>
      <c r="AN126" s="61" t="s">
        <v>31</v>
      </c>
      <c r="AO126" s="45">
        <v>4457</v>
      </c>
      <c r="AP126" s="45">
        <v>4387</v>
      </c>
      <c r="AQ126" s="45">
        <v>4352</v>
      </c>
      <c r="AR126" s="45">
        <v>4236</v>
      </c>
      <c r="AS126" s="45">
        <v>4241</v>
      </c>
      <c r="AT126" s="45">
        <v>4133</v>
      </c>
      <c r="AU126" s="45">
        <v>4118</v>
      </c>
      <c r="AV126" s="45">
        <v>4046</v>
      </c>
      <c r="AW126" s="45">
        <v>4041</v>
      </c>
      <c r="AX126" s="45">
        <v>0</v>
      </c>
      <c r="AY126" s="36"/>
    </row>
    <row r="127" spans="1:51" x14ac:dyDescent="0.25">
      <c r="A127" s="38">
        <v>20</v>
      </c>
      <c r="B127" s="41" t="s">
        <v>32</v>
      </c>
      <c r="C127" s="42">
        <f t="shared" ca="1" si="40"/>
        <v>0</v>
      </c>
      <c r="D127" s="42">
        <f t="shared" ca="1" si="41"/>
        <v>0</v>
      </c>
      <c r="E127" s="42">
        <f t="shared" ca="1" si="42"/>
        <v>0</v>
      </c>
      <c r="F127" s="42">
        <f t="shared" ca="1" si="43"/>
        <v>0</v>
      </c>
      <c r="G127" s="42">
        <f t="shared" ca="1" si="44"/>
        <v>0</v>
      </c>
      <c r="H127" s="42">
        <f t="shared" ca="1" si="45"/>
        <v>0</v>
      </c>
      <c r="I127" s="42">
        <f t="shared" ca="1" si="46"/>
        <v>0</v>
      </c>
      <c r="J127" s="42">
        <f t="shared" ca="1" si="47"/>
        <v>0</v>
      </c>
      <c r="K127" s="42">
        <f t="shared" ca="1" si="48"/>
        <v>0</v>
      </c>
      <c r="L127" s="42">
        <f t="shared" ca="1" si="49"/>
        <v>0</v>
      </c>
      <c r="M127" s="42" t="str">
        <f t="shared" ca="1" si="50"/>
        <v/>
      </c>
      <c r="N127" s="38">
        <v>20</v>
      </c>
      <c r="O127" s="41" t="s">
        <v>32</v>
      </c>
      <c r="P127" s="42">
        <f t="shared" ca="1" si="51"/>
        <v>0</v>
      </c>
      <c r="Q127" s="42">
        <f t="shared" ca="1" si="52"/>
        <v>0</v>
      </c>
      <c r="R127" s="42">
        <f t="shared" ca="1" si="53"/>
        <v>0</v>
      </c>
      <c r="S127" s="42">
        <f t="shared" ca="1" si="54"/>
        <v>0</v>
      </c>
      <c r="T127" s="42">
        <f t="shared" ca="1" si="55"/>
        <v>0</v>
      </c>
      <c r="U127" s="42">
        <f t="shared" ca="1" si="56"/>
        <v>0</v>
      </c>
      <c r="V127" s="42">
        <f t="shared" ca="1" si="57"/>
        <v>0</v>
      </c>
      <c r="W127" s="42">
        <f t="shared" ca="1" si="58"/>
        <v>0</v>
      </c>
      <c r="X127" s="42">
        <f t="shared" ca="1" si="59"/>
        <v>0</v>
      </c>
      <c r="Y127" s="42">
        <f t="shared" ca="1" si="60"/>
        <v>0</v>
      </c>
      <c r="Z127" s="42" t="str">
        <f t="shared" ca="1" si="60"/>
        <v/>
      </c>
      <c r="AA127" s="36"/>
      <c r="AB127" s="41" t="s">
        <v>32</v>
      </c>
      <c r="AC127" s="43">
        <f t="shared" ca="1" si="64"/>
        <v>0</v>
      </c>
      <c r="AD127" s="43">
        <f t="shared" ca="1" si="65"/>
        <v>0</v>
      </c>
      <c r="AE127" s="43">
        <f t="shared" ca="1" si="66"/>
        <v>0</v>
      </c>
      <c r="AF127" s="43">
        <f t="shared" ca="1" si="67"/>
        <v>0</v>
      </c>
      <c r="AG127" s="43">
        <f t="shared" ca="1" si="68"/>
        <v>0</v>
      </c>
      <c r="AH127" s="43">
        <f t="shared" ca="1" si="69"/>
        <v>0</v>
      </c>
      <c r="AI127" s="43">
        <f t="shared" ca="1" si="70"/>
        <v>0</v>
      </c>
      <c r="AJ127" s="43">
        <f t="shared" ca="1" si="71"/>
        <v>0</v>
      </c>
      <c r="AK127" s="43">
        <f t="shared" ca="1" si="72"/>
        <v>0</v>
      </c>
      <c r="AL127" s="43">
        <f t="shared" ca="1" si="73"/>
        <v>0</v>
      </c>
      <c r="AM127" s="36"/>
      <c r="AN127" s="61" t="s">
        <v>32</v>
      </c>
      <c r="AO127" s="45">
        <v>2861</v>
      </c>
      <c r="AP127" s="45">
        <v>2865</v>
      </c>
      <c r="AQ127" s="45">
        <v>2774</v>
      </c>
      <c r="AR127" s="45">
        <v>2836</v>
      </c>
      <c r="AS127" s="45">
        <v>2846</v>
      </c>
      <c r="AT127" s="45">
        <v>2786</v>
      </c>
      <c r="AU127" s="45">
        <v>2703</v>
      </c>
      <c r="AV127" s="45">
        <v>2620</v>
      </c>
      <c r="AW127" s="45">
        <v>2633</v>
      </c>
      <c r="AX127" s="45">
        <v>0</v>
      </c>
      <c r="AY127" s="36"/>
    </row>
    <row r="128" spans="1:51" x14ac:dyDescent="0.25">
      <c r="A128" s="38">
        <v>21</v>
      </c>
      <c r="B128" s="41" t="s">
        <v>33</v>
      </c>
      <c r="C128" s="42">
        <f t="shared" ca="1" si="40"/>
        <v>0</v>
      </c>
      <c r="D128" s="42">
        <f t="shared" ca="1" si="41"/>
        <v>0</v>
      </c>
      <c r="E128" s="42">
        <f t="shared" ca="1" si="42"/>
        <v>0</v>
      </c>
      <c r="F128" s="42">
        <f t="shared" ca="1" si="43"/>
        <v>0</v>
      </c>
      <c r="G128" s="42">
        <f t="shared" ca="1" si="44"/>
        <v>0</v>
      </c>
      <c r="H128" s="42">
        <f t="shared" ca="1" si="45"/>
        <v>0</v>
      </c>
      <c r="I128" s="42">
        <f t="shared" ca="1" si="46"/>
        <v>0</v>
      </c>
      <c r="J128" s="42">
        <f t="shared" ca="1" si="47"/>
        <v>0</v>
      </c>
      <c r="K128" s="42">
        <f t="shared" ca="1" si="48"/>
        <v>0</v>
      </c>
      <c r="L128" s="42">
        <f t="shared" ca="1" si="49"/>
        <v>0</v>
      </c>
      <c r="M128" s="42" t="str">
        <f t="shared" ca="1" si="50"/>
        <v/>
      </c>
      <c r="N128" s="38">
        <v>21</v>
      </c>
      <c r="O128" s="41" t="s">
        <v>33</v>
      </c>
      <c r="P128" s="42">
        <f t="shared" ca="1" si="51"/>
        <v>0</v>
      </c>
      <c r="Q128" s="42">
        <f t="shared" ca="1" si="52"/>
        <v>0</v>
      </c>
      <c r="R128" s="42">
        <f t="shared" ca="1" si="53"/>
        <v>0</v>
      </c>
      <c r="S128" s="42">
        <f t="shared" ca="1" si="54"/>
        <v>0</v>
      </c>
      <c r="T128" s="42">
        <f t="shared" ca="1" si="55"/>
        <v>0</v>
      </c>
      <c r="U128" s="42">
        <f t="shared" ca="1" si="56"/>
        <v>0</v>
      </c>
      <c r="V128" s="42">
        <f t="shared" ca="1" si="57"/>
        <v>0</v>
      </c>
      <c r="W128" s="42">
        <f t="shared" ca="1" si="58"/>
        <v>0</v>
      </c>
      <c r="X128" s="42">
        <f t="shared" ca="1" si="59"/>
        <v>0</v>
      </c>
      <c r="Y128" s="42">
        <f t="shared" ca="1" si="60"/>
        <v>0</v>
      </c>
      <c r="Z128" s="42" t="str">
        <f t="shared" ca="1" si="60"/>
        <v/>
      </c>
      <c r="AA128" s="36"/>
      <c r="AB128" s="41" t="s">
        <v>33</v>
      </c>
      <c r="AC128" s="43">
        <f t="shared" ca="1" si="64"/>
        <v>0</v>
      </c>
      <c r="AD128" s="43">
        <f t="shared" ca="1" si="65"/>
        <v>0</v>
      </c>
      <c r="AE128" s="43">
        <f t="shared" ca="1" si="66"/>
        <v>0</v>
      </c>
      <c r="AF128" s="43">
        <f t="shared" ca="1" si="67"/>
        <v>0</v>
      </c>
      <c r="AG128" s="43">
        <f t="shared" ca="1" si="68"/>
        <v>0</v>
      </c>
      <c r="AH128" s="43">
        <f t="shared" ca="1" si="69"/>
        <v>0</v>
      </c>
      <c r="AI128" s="43">
        <f t="shared" ca="1" si="70"/>
        <v>0</v>
      </c>
      <c r="AJ128" s="43">
        <f t="shared" ca="1" si="71"/>
        <v>0</v>
      </c>
      <c r="AK128" s="43">
        <f t="shared" ca="1" si="72"/>
        <v>0</v>
      </c>
      <c r="AL128" s="43">
        <f t="shared" ca="1" si="73"/>
        <v>0</v>
      </c>
      <c r="AM128" s="36"/>
      <c r="AN128" s="61" t="s">
        <v>33</v>
      </c>
      <c r="AO128" s="45">
        <v>6767</v>
      </c>
      <c r="AP128" s="45">
        <v>6786</v>
      </c>
      <c r="AQ128" s="45">
        <v>6583</v>
      </c>
      <c r="AR128" s="45">
        <v>6348</v>
      </c>
      <c r="AS128" s="45">
        <v>6307</v>
      </c>
      <c r="AT128" s="45">
        <v>6437</v>
      </c>
      <c r="AU128" s="45">
        <v>6343</v>
      </c>
      <c r="AV128" s="45">
        <v>6235</v>
      </c>
      <c r="AW128" s="45">
        <v>6284</v>
      </c>
      <c r="AX128" s="45">
        <v>0</v>
      </c>
      <c r="AY128" s="36"/>
    </row>
    <row r="129" spans="1:51" x14ac:dyDescent="0.25">
      <c r="A129" s="38">
        <v>22</v>
      </c>
      <c r="B129" s="41" t="s">
        <v>34</v>
      </c>
      <c r="C129" s="42">
        <f t="shared" ca="1" si="40"/>
        <v>0</v>
      </c>
      <c r="D129" s="42">
        <f t="shared" ca="1" si="41"/>
        <v>0</v>
      </c>
      <c r="E129" s="42">
        <f t="shared" ca="1" si="42"/>
        <v>0</v>
      </c>
      <c r="F129" s="42">
        <f t="shared" ca="1" si="43"/>
        <v>0</v>
      </c>
      <c r="G129" s="42">
        <f t="shared" ca="1" si="44"/>
        <v>0</v>
      </c>
      <c r="H129" s="42">
        <f t="shared" ca="1" si="45"/>
        <v>0</v>
      </c>
      <c r="I129" s="42">
        <f t="shared" ca="1" si="46"/>
        <v>0</v>
      </c>
      <c r="J129" s="42">
        <f t="shared" ca="1" si="47"/>
        <v>0</v>
      </c>
      <c r="K129" s="42">
        <f t="shared" ca="1" si="48"/>
        <v>0</v>
      </c>
      <c r="L129" s="42">
        <f t="shared" ca="1" si="49"/>
        <v>0</v>
      </c>
      <c r="M129" s="42" t="str">
        <f t="shared" ca="1" si="50"/>
        <v/>
      </c>
      <c r="N129" s="38">
        <v>22</v>
      </c>
      <c r="O129" s="41" t="s">
        <v>34</v>
      </c>
      <c r="P129" s="42">
        <f t="shared" ca="1" si="51"/>
        <v>0</v>
      </c>
      <c r="Q129" s="42">
        <f t="shared" ca="1" si="52"/>
        <v>0</v>
      </c>
      <c r="R129" s="42">
        <f t="shared" ca="1" si="53"/>
        <v>0</v>
      </c>
      <c r="S129" s="42">
        <f t="shared" ca="1" si="54"/>
        <v>0</v>
      </c>
      <c r="T129" s="42">
        <f t="shared" ca="1" si="55"/>
        <v>0</v>
      </c>
      <c r="U129" s="42">
        <f t="shared" ca="1" si="56"/>
        <v>0</v>
      </c>
      <c r="V129" s="42">
        <f t="shared" ca="1" si="57"/>
        <v>0</v>
      </c>
      <c r="W129" s="42">
        <f t="shared" ca="1" si="58"/>
        <v>0</v>
      </c>
      <c r="X129" s="42">
        <f t="shared" ca="1" si="59"/>
        <v>0</v>
      </c>
      <c r="Y129" s="42">
        <f t="shared" ca="1" si="60"/>
        <v>0</v>
      </c>
      <c r="Z129" s="42" t="str">
        <f t="shared" ca="1" si="60"/>
        <v/>
      </c>
      <c r="AA129" s="36"/>
      <c r="AB129" s="41" t="s">
        <v>34</v>
      </c>
      <c r="AC129" s="43">
        <f t="shared" ca="1" si="64"/>
        <v>0</v>
      </c>
      <c r="AD129" s="43">
        <f t="shared" ca="1" si="65"/>
        <v>0</v>
      </c>
      <c r="AE129" s="43">
        <f t="shared" ca="1" si="66"/>
        <v>0</v>
      </c>
      <c r="AF129" s="43">
        <f t="shared" ca="1" si="67"/>
        <v>0</v>
      </c>
      <c r="AG129" s="43">
        <f t="shared" ca="1" si="68"/>
        <v>0</v>
      </c>
      <c r="AH129" s="43">
        <f t="shared" ca="1" si="69"/>
        <v>0</v>
      </c>
      <c r="AI129" s="43">
        <f t="shared" ca="1" si="70"/>
        <v>0</v>
      </c>
      <c r="AJ129" s="43">
        <f t="shared" ca="1" si="71"/>
        <v>0</v>
      </c>
      <c r="AK129" s="43">
        <f t="shared" ca="1" si="72"/>
        <v>0</v>
      </c>
      <c r="AL129" s="43">
        <f t="shared" ca="1" si="73"/>
        <v>0</v>
      </c>
      <c r="AM129" s="36"/>
      <c r="AN129" s="61" t="s">
        <v>34</v>
      </c>
      <c r="AO129" s="45">
        <v>4183</v>
      </c>
      <c r="AP129" s="45">
        <v>4285</v>
      </c>
      <c r="AQ129" s="45">
        <v>4231</v>
      </c>
      <c r="AR129" s="45">
        <v>4251</v>
      </c>
      <c r="AS129" s="45">
        <v>4224</v>
      </c>
      <c r="AT129" s="45">
        <v>4133</v>
      </c>
      <c r="AU129" s="45">
        <v>4134</v>
      </c>
      <c r="AV129" s="45">
        <v>4040</v>
      </c>
      <c r="AW129" s="45">
        <v>4033</v>
      </c>
      <c r="AX129" s="45">
        <v>0</v>
      </c>
      <c r="AY129" s="36"/>
    </row>
    <row r="130" spans="1:51" x14ac:dyDescent="0.25">
      <c r="A130" s="38">
        <v>23</v>
      </c>
      <c r="B130" s="41" t="s">
        <v>35</v>
      </c>
      <c r="C130" s="42">
        <f t="shared" ca="1" si="40"/>
        <v>0</v>
      </c>
      <c r="D130" s="42">
        <f t="shared" ca="1" si="41"/>
        <v>0</v>
      </c>
      <c r="E130" s="42">
        <f t="shared" ca="1" si="42"/>
        <v>0</v>
      </c>
      <c r="F130" s="42">
        <f t="shared" ca="1" si="43"/>
        <v>0</v>
      </c>
      <c r="G130" s="42">
        <f t="shared" ca="1" si="44"/>
        <v>0</v>
      </c>
      <c r="H130" s="42">
        <f t="shared" ca="1" si="45"/>
        <v>0</v>
      </c>
      <c r="I130" s="42">
        <f t="shared" ca="1" si="46"/>
        <v>0</v>
      </c>
      <c r="J130" s="42">
        <f t="shared" ca="1" si="47"/>
        <v>0</v>
      </c>
      <c r="K130" s="42">
        <f t="shared" ca="1" si="48"/>
        <v>0</v>
      </c>
      <c r="L130" s="42">
        <f t="shared" ca="1" si="49"/>
        <v>0</v>
      </c>
      <c r="M130" s="42" t="str">
        <f t="shared" ca="1" si="50"/>
        <v/>
      </c>
      <c r="N130" s="38">
        <v>23</v>
      </c>
      <c r="O130" s="41" t="s">
        <v>35</v>
      </c>
      <c r="P130" s="42">
        <f t="shared" ca="1" si="51"/>
        <v>0</v>
      </c>
      <c r="Q130" s="42">
        <f t="shared" ca="1" si="52"/>
        <v>0</v>
      </c>
      <c r="R130" s="42">
        <f t="shared" ca="1" si="53"/>
        <v>0</v>
      </c>
      <c r="S130" s="42">
        <f t="shared" ca="1" si="54"/>
        <v>0</v>
      </c>
      <c r="T130" s="42">
        <f t="shared" ca="1" si="55"/>
        <v>0</v>
      </c>
      <c r="U130" s="42">
        <f t="shared" ca="1" si="56"/>
        <v>0</v>
      </c>
      <c r="V130" s="42">
        <f t="shared" ca="1" si="57"/>
        <v>0</v>
      </c>
      <c r="W130" s="42">
        <f t="shared" ca="1" si="58"/>
        <v>0</v>
      </c>
      <c r="X130" s="42">
        <f t="shared" ca="1" si="59"/>
        <v>0</v>
      </c>
      <c r="Y130" s="42">
        <f t="shared" ca="1" si="60"/>
        <v>0</v>
      </c>
      <c r="Z130" s="42" t="str">
        <f t="shared" ca="1" si="60"/>
        <v/>
      </c>
      <c r="AA130" s="36"/>
      <c r="AB130" s="41" t="s">
        <v>35</v>
      </c>
      <c r="AC130" s="43">
        <f t="shared" ca="1" si="64"/>
        <v>0</v>
      </c>
      <c r="AD130" s="43">
        <f t="shared" ca="1" si="65"/>
        <v>0</v>
      </c>
      <c r="AE130" s="43">
        <f t="shared" ca="1" si="66"/>
        <v>0</v>
      </c>
      <c r="AF130" s="43">
        <f t="shared" ca="1" si="67"/>
        <v>0</v>
      </c>
      <c r="AG130" s="43">
        <f t="shared" ca="1" si="68"/>
        <v>0</v>
      </c>
      <c r="AH130" s="43">
        <f t="shared" ca="1" si="69"/>
        <v>0</v>
      </c>
      <c r="AI130" s="43">
        <f t="shared" ca="1" si="70"/>
        <v>0</v>
      </c>
      <c r="AJ130" s="43">
        <f t="shared" ca="1" si="71"/>
        <v>0</v>
      </c>
      <c r="AK130" s="43">
        <f t="shared" ca="1" si="72"/>
        <v>0</v>
      </c>
      <c r="AL130" s="43">
        <f t="shared" ca="1" si="73"/>
        <v>0</v>
      </c>
      <c r="AM130" s="36"/>
      <c r="AN130" s="61" t="s">
        <v>35</v>
      </c>
      <c r="AO130" s="45">
        <v>6584</v>
      </c>
      <c r="AP130" s="45">
        <v>6656</v>
      </c>
      <c r="AQ130" s="45">
        <v>6735</v>
      </c>
      <c r="AR130" s="45">
        <v>6551</v>
      </c>
      <c r="AS130" s="45">
        <v>6373</v>
      </c>
      <c r="AT130" s="45">
        <v>6195</v>
      </c>
      <c r="AU130" s="45">
        <v>6070</v>
      </c>
      <c r="AV130" s="45">
        <v>5805</v>
      </c>
      <c r="AW130" s="45">
        <v>5643</v>
      </c>
      <c r="AX130" s="45">
        <v>0</v>
      </c>
      <c r="AY130" s="36"/>
    </row>
    <row r="131" spans="1:51" x14ac:dyDescent="0.25">
      <c r="A131" s="38">
        <v>24</v>
      </c>
      <c r="B131" s="41" t="s">
        <v>36</v>
      </c>
      <c r="C131" s="42">
        <f t="shared" ca="1" si="40"/>
        <v>0</v>
      </c>
      <c r="D131" s="42">
        <f t="shared" ca="1" si="41"/>
        <v>0</v>
      </c>
      <c r="E131" s="42">
        <f t="shared" ca="1" si="42"/>
        <v>0</v>
      </c>
      <c r="F131" s="42">
        <f t="shared" ca="1" si="43"/>
        <v>0</v>
      </c>
      <c r="G131" s="42">
        <f t="shared" ca="1" si="44"/>
        <v>0</v>
      </c>
      <c r="H131" s="42">
        <f t="shared" ca="1" si="45"/>
        <v>0</v>
      </c>
      <c r="I131" s="42">
        <f t="shared" ca="1" si="46"/>
        <v>0</v>
      </c>
      <c r="J131" s="42">
        <f t="shared" ca="1" si="47"/>
        <v>0</v>
      </c>
      <c r="K131" s="42">
        <f t="shared" ca="1" si="48"/>
        <v>0</v>
      </c>
      <c r="L131" s="42">
        <f t="shared" ca="1" si="49"/>
        <v>0</v>
      </c>
      <c r="M131" s="42" t="str">
        <f t="shared" ca="1" si="50"/>
        <v/>
      </c>
      <c r="N131" s="38">
        <v>24</v>
      </c>
      <c r="O131" s="41" t="s">
        <v>36</v>
      </c>
      <c r="P131" s="42">
        <f t="shared" ca="1" si="51"/>
        <v>0</v>
      </c>
      <c r="Q131" s="42">
        <f t="shared" ca="1" si="52"/>
        <v>0</v>
      </c>
      <c r="R131" s="42">
        <f t="shared" ca="1" si="53"/>
        <v>0</v>
      </c>
      <c r="S131" s="42">
        <f t="shared" ca="1" si="54"/>
        <v>0</v>
      </c>
      <c r="T131" s="42">
        <f t="shared" ca="1" si="55"/>
        <v>0</v>
      </c>
      <c r="U131" s="42">
        <f t="shared" ca="1" si="56"/>
        <v>0</v>
      </c>
      <c r="V131" s="42">
        <f t="shared" ca="1" si="57"/>
        <v>0</v>
      </c>
      <c r="W131" s="42">
        <f t="shared" ca="1" si="58"/>
        <v>0</v>
      </c>
      <c r="X131" s="42">
        <f t="shared" ca="1" si="59"/>
        <v>0</v>
      </c>
      <c r="Y131" s="42">
        <f t="shared" ca="1" si="60"/>
        <v>0</v>
      </c>
      <c r="Z131" s="42" t="str">
        <f t="shared" ca="1" si="60"/>
        <v/>
      </c>
      <c r="AA131" s="36"/>
      <c r="AB131" s="41" t="s">
        <v>36</v>
      </c>
      <c r="AC131" s="43">
        <f t="shared" ca="1" si="64"/>
        <v>0</v>
      </c>
      <c r="AD131" s="43">
        <f t="shared" ca="1" si="65"/>
        <v>0</v>
      </c>
      <c r="AE131" s="43">
        <f t="shared" ca="1" si="66"/>
        <v>0</v>
      </c>
      <c r="AF131" s="43">
        <f t="shared" ca="1" si="67"/>
        <v>0</v>
      </c>
      <c r="AG131" s="43">
        <f t="shared" ca="1" si="68"/>
        <v>0</v>
      </c>
      <c r="AH131" s="43">
        <f t="shared" ca="1" si="69"/>
        <v>0</v>
      </c>
      <c r="AI131" s="43">
        <f t="shared" ca="1" si="70"/>
        <v>0</v>
      </c>
      <c r="AJ131" s="43">
        <f t="shared" ca="1" si="71"/>
        <v>0</v>
      </c>
      <c r="AK131" s="43">
        <f t="shared" ca="1" si="72"/>
        <v>0</v>
      </c>
      <c r="AL131" s="43">
        <f t="shared" ca="1" si="73"/>
        <v>0</v>
      </c>
      <c r="AM131" s="36"/>
      <c r="AN131" s="61" t="s">
        <v>36</v>
      </c>
      <c r="AO131" s="45">
        <v>2401</v>
      </c>
      <c r="AP131" s="45">
        <v>2425</v>
      </c>
      <c r="AQ131" s="45">
        <v>2413</v>
      </c>
      <c r="AR131" s="45">
        <v>2372</v>
      </c>
      <c r="AS131" s="45">
        <v>2343</v>
      </c>
      <c r="AT131" s="45">
        <v>2299</v>
      </c>
      <c r="AU131" s="45">
        <v>2213</v>
      </c>
      <c r="AV131" s="45">
        <v>2205</v>
      </c>
      <c r="AW131" s="45">
        <v>2245</v>
      </c>
      <c r="AX131" s="45">
        <v>0</v>
      </c>
      <c r="AY131" s="36"/>
    </row>
    <row r="132" spans="1:51" x14ac:dyDescent="0.25">
      <c r="A132" s="38">
        <v>25</v>
      </c>
      <c r="B132" s="41" t="s">
        <v>37</v>
      </c>
      <c r="C132" s="42">
        <f t="shared" ca="1" si="40"/>
        <v>0</v>
      </c>
      <c r="D132" s="42">
        <f t="shared" ca="1" si="41"/>
        <v>0</v>
      </c>
      <c r="E132" s="42">
        <f t="shared" ca="1" si="42"/>
        <v>0</v>
      </c>
      <c r="F132" s="42">
        <f t="shared" ca="1" si="43"/>
        <v>0</v>
      </c>
      <c r="G132" s="42">
        <f t="shared" ca="1" si="44"/>
        <v>0</v>
      </c>
      <c r="H132" s="42">
        <f t="shared" ca="1" si="45"/>
        <v>0</v>
      </c>
      <c r="I132" s="42">
        <f t="shared" ca="1" si="46"/>
        <v>0</v>
      </c>
      <c r="J132" s="42">
        <f t="shared" ca="1" si="47"/>
        <v>0</v>
      </c>
      <c r="K132" s="42">
        <f t="shared" ca="1" si="48"/>
        <v>0</v>
      </c>
      <c r="L132" s="42">
        <f t="shared" ca="1" si="49"/>
        <v>0</v>
      </c>
      <c r="M132" s="42" t="str">
        <f t="shared" ca="1" si="50"/>
        <v/>
      </c>
      <c r="N132" s="38">
        <v>25</v>
      </c>
      <c r="O132" s="41" t="s">
        <v>37</v>
      </c>
      <c r="P132" s="42">
        <f t="shared" ca="1" si="51"/>
        <v>0</v>
      </c>
      <c r="Q132" s="42">
        <f t="shared" ca="1" si="52"/>
        <v>0</v>
      </c>
      <c r="R132" s="42">
        <f t="shared" ca="1" si="53"/>
        <v>0</v>
      </c>
      <c r="S132" s="42">
        <f t="shared" ca="1" si="54"/>
        <v>0</v>
      </c>
      <c r="T132" s="42">
        <f t="shared" ca="1" si="55"/>
        <v>0</v>
      </c>
      <c r="U132" s="42">
        <f t="shared" ca="1" si="56"/>
        <v>0</v>
      </c>
      <c r="V132" s="42">
        <f t="shared" ca="1" si="57"/>
        <v>0</v>
      </c>
      <c r="W132" s="42">
        <f t="shared" ca="1" si="58"/>
        <v>0</v>
      </c>
      <c r="X132" s="42">
        <f t="shared" ca="1" si="59"/>
        <v>0</v>
      </c>
      <c r="Y132" s="42">
        <f t="shared" ca="1" si="60"/>
        <v>0</v>
      </c>
      <c r="Z132" s="42" t="str">
        <f t="shared" ca="1" si="60"/>
        <v/>
      </c>
      <c r="AA132" s="36"/>
      <c r="AB132" s="41" t="s">
        <v>37</v>
      </c>
      <c r="AC132" s="43">
        <f t="shared" ca="1" si="64"/>
        <v>0</v>
      </c>
      <c r="AD132" s="43">
        <f t="shared" ca="1" si="65"/>
        <v>0</v>
      </c>
      <c r="AE132" s="43">
        <f t="shared" ca="1" si="66"/>
        <v>0</v>
      </c>
      <c r="AF132" s="43">
        <f t="shared" ca="1" si="67"/>
        <v>0</v>
      </c>
      <c r="AG132" s="43">
        <f t="shared" ca="1" si="68"/>
        <v>0</v>
      </c>
      <c r="AH132" s="43">
        <f t="shared" ca="1" si="69"/>
        <v>0</v>
      </c>
      <c r="AI132" s="43">
        <f t="shared" ca="1" si="70"/>
        <v>0</v>
      </c>
      <c r="AJ132" s="43">
        <f t="shared" ca="1" si="71"/>
        <v>0</v>
      </c>
      <c r="AK132" s="43">
        <f t="shared" ca="1" si="72"/>
        <v>0</v>
      </c>
      <c r="AL132" s="43">
        <f t="shared" ca="1" si="73"/>
        <v>0</v>
      </c>
      <c r="AM132" s="36"/>
      <c r="AN132" s="61" t="s">
        <v>37</v>
      </c>
      <c r="AO132" s="45">
        <v>4451</v>
      </c>
      <c r="AP132" s="45">
        <v>4508</v>
      </c>
      <c r="AQ132" s="45">
        <v>4417</v>
      </c>
      <c r="AR132" s="45">
        <v>4314</v>
      </c>
      <c r="AS132" s="45">
        <v>4363</v>
      </c>
      <c r="AT132" s="45">
        <v>4336</v>
      </c>
      <c r="AU132" s="45">
        <v>4194</v>
      </c>
      <c r="AV132" s="45">
        <v>4119</v>
      </c>
      <c r="AW132" s="45">
        <v>4240</v>
      </c>
      <c r="AX132" s="45">
        <v>0</v>
      </c>
      <c r="AY132" s="36"/>
    </row>
    <row r="133" spans="1:51" x14ac:dyDescent="0.25">
      <c r="A133" s="38">
        <v>26</v>
      </c>
      <c r="B133" s="41" t="s">
        <v>38</v>
      </c>
      <c r="C133" s="42">
        <f t="shared" ca="1" si="40"/>
        <v>0</v>
      </c>
      <c r="D133" s="42">
        <f t="shared" ca="1" si="41"/>
        <v>0</v>
      </c>
      <c r="E133" s="42">
        <f t="shared" ca="1" si="42"/>
        <v>0</v>
      </c>
      <c r="F133" s="42">
        <f t="shared" ca="1" si="43"/>
        <v>0</v>
      </c>
      <c r="G133" s="42">
        <f t="shared" ca="1" si="44"/>
        <v>0</v>
      </c>
      <c r="H133" s="42">
        <f t="shared" ca="1" si="45"/>
        <v>0</v>
      </c>
      <c r="I133" s="42">
        <f t="shared" ca="1" si="46"/>
        <v>0</v>
      </c>
      <c r="J133" s="42">
        <f t="shared" ca="1" si="47"/>
        <v>0</v>
      </c>
      <c r="K133" s="42">
        <f t="shared" ca="1" si="48"/>
        <v>0</v>
      </c>
      <c r="L133" s="42">
        <f t="shared" ca="1" si="49"/>
        <v>0</v>
      </c>
      <c r="M133" s="42" t="str">
        <f t="shared" ca="1" si="50"/>
        <v/>
      </c>
      <c r="N133" s="38">
        <v>26</v>
      </c>
      <c r="O133" s="41" t="s">
        <v>38</v>
      </c>
      <c r="P133" s="42">
        <f t="shared" ca="1" si="51"/>
        <v>0</v>
      </c>
      <c r="Q133" s="42">
        <f t="shared" ca="1" si="52"/>
        <v>0</v>
      </c>
      <c r="R133" s="42">
        <f t="shared" ca="1" si="53"/>
        <v>0</v>
      </c>
      <c r="S133" s="42">
        <f t="shared" ca="1" si="54"/>
        <v>0</v>
      </c>
      <c r="T133" s="42">
        <f t="shared" ca="1" si="55"/>
        <v>0</v>
      </c>
      <c r="U133" s="42">
        <f t="shared" ca="1" si="56"/>
        <v>0</v>
      </c>
      <c r="V133" s="42">
        <f t="shared" ca="1" si="57"/>
        <v>0</v>
      </c>
      <c r="W133" s="42">
        <f t="shared" ca="1" si="58"/>
        <v>0</v>
      </c>
      <c r="X133" s="42">
        <f t="shared" ca="1" si="59"/>
        <v>0</v>
      </c>
      <c r="Y133" s="42">
        <f t="shared" ca="1" si="60"/>
        <v>0</v>
      </c>
      <c r="Z133" s="42" t="str">
        <f t="shared" ca="1" si="60"/>
        <v/>
      </c>
      <c r="AA133" s="36"/>
      <c r="AB133" s="41" t="s">
        <v>38</v>
      </c>
      <c r="AC133" s="43">
        <f t="shared" ca="1" si="64"/>
        <v>0</v>
      </c>
      <c r="AD133" s="43">
        <f t="shared" ca="1" si="65"/>
        <v>0</v>
      </c>
      <c r="AE133" s="43">
        <f t="shared" ca="1" si="66"/>
        <v>0</v>
      </c>
      <c r="AF133" s="43">
        <f t="shared" ca="1" si="67"/>
        <v>0</v>
      </c>
      <c r="AG133" s="43">
        <f t="shared" ca="1" si="68"/>
        <v>0</v>
      </c>
      <c r="AH133" s="43">
        <f t="shared" ca="1" si="69"/>
        <v>0</v>
      </c>
      <c r="AI133" s="43">
        <f t="shared" ca="1" si="70"/>
        <v>0</v>
      </c>
      <c r="AJ133" s="43">
        <f t="shared" ca="1" si="71"/>
        <v>0</v>
      </c>
      <c r="AK133" s="43">
        <f t="shared" ca="1" si="72"/>
        <v>0</v>
      </c>
      <c r="AL133" s="43">
        <f t="shared" ca="1" si="73"/>
        <v>0</v>
      </c>
      <c r="AM133" s="36"/>
      <c r="AN133" s="61" t="s">
        <v>38</v>
      </c>
      <c r="AO133" s="45">
        <v>4027</v>
      </c>
      <c r="AP133" s="45">
        <v>3999</v>
      </c>
      <c r="AQ133" s="45">
        <v>4002</v>
      </c>
      <c r="AR133" s="45">
        <v>3958</v>
      </c>
      <c r="AS133" s="45">
        <v>3965</v>
      </c>
      <c r="AT133" s="45">
        <v>3899</v>
      </c>
      <c r="AU133" s="45">
        <v>3808</v>
      </c>
      <c r="AV133" s="45">
        <v>3646</v>
      </c>
      <c r="AW133" s="45">
        <v>3633</v>
      </c>
      <c r="AX133" s="45">
        <v>0</v>
      </c>
      <c r="AY133" s="36"/>
    </row>
    <row r="134" spans="1:51" x14ac:dyDescent="0.25">
      <c r="A134" s="38">
        <v>27</v>
      </c>
      <c r="B134" s="41" t="s">
        <v>39</v>
      </c>
      <c r="C134" s="42">
        <f t="shared" ca="1" si="40"/>
        <v>0</v>
      </c>
      <c r="D134" s="42">
        <f t="shared" ca="1" si="41"/>
        <v>0</v>
      </c>
      <c r="E134" s="42">
        <f t="shared" ca="1" si="42"/>
        <v>0</v>
      </c>
      <c r="F134" s="42">
        <f t="shared" ca="1" si="43"/>
        <v>0</v>
      </c>
      <c r="G134" s="42">
        <f t="shared" ca="1" si="44"/>
        <v>0</v>
      </c>
      <c r="H134" s="42">
        <f t="shared" ca="1" si="45"/>
        <v>0</v>
      </c>
      <c r="I134" s="42">
        <f t="shared" ca="1" si="46"/>
        <v>0</v>
      </c>
      <c r="J134" s="42">
        <f t="shared" ca="1" si="47"/>
        <v>0</v>
      </c>
      <c r="K134" s="42">
        <f t="shared" ca="1" si="48"/>
        <v>0</v>
      </c>
      <c r="L134" s="42">
        <f t="shared" ca="1" si="49"/>
        <v>0</v>
      </c>
      <c r="M134" s="42" t="str">
        <f t="shared" ca="1" si="50"/>
        <v/>
      </c>
      <c r="N134" s="38">
        <v>27</v>
      </c>
      <c r="O134" s="41" t="s">
        <v>39</v>
      </c>
      <c r="P134" s="42">
        <f t="shared" ca="1" si="51"/>
        <v>0</v>
      </c>
      <c r="Q134" s="42">
        <f t="shared" ca="1" si="52"/>
        <v>0</v>
      </c>
      <c r="R134" s="42">
        <f t="shared" ca="1" si="53"/>
        <v>0</v>
      </c>
      <c r="S134" s="42">
        <f t="shared" ca="1" si="54"/>
        <v>0</v>
      </c>
      <c r="T134" s="42">
        <f t="shared" ca="1" si="55"/>
        <v>0</v>
      </c>
      <c r="U134" s="42">
        <f t="shared" ca="1" si="56"/>
        <v>0</v>
      </c>
      <c r="V134" s="42">
        <f t="shared" ca="1" si="57"/>
        <v>0</v>
      </c>
      <c r="W134" s="42">
        <f t="shared" ca="1" si="58"/>
        <v>0</v>
      </c>
      <c r="X134" s="42">
        <f t="shared" ca="1" si="59"/>
        <v>0</v>
      </c>
      <c r="Y134" s="42">
        <f t="shared" ca="1" si="60"/>
        <v>0</v>
      </c>
      <c r="Z134" s="42" t="str">
        <f t="shared" ca="1" si="60"/>
        <v/>
      </c>
      <c r="AA134" s="36"/>
      <c r="AB134" s="41" t="s">
        <v>39</v>
      </c>
      <c r="AC134" s="43">
        <f t="shared" ca="1" si="64"/>
        <v>0</v>
      </c>
      <c r="AD134" s="43">
        <f t="shared" ca="1" si="65"/>
        <v>0</v>
      </c>
      <c r="AE134" s="43">
        <f t="shared" ca="1" si="66"/>
        <v>0</v>
      </c>
      <c r="AF134" s="43">
        <f t="shared" ca="1" si="67"/>
        <v>0</v>
      </c>
      <c r="AG134" s="43">
        <f t="shared" ca="1" si="68"/>
        <v>0</v>
      </c>
      <c r="AH134" s="43">
        <f t="shared" ca="1" si="69"/>
        <v>0</v>
      </c>
      <c r="AI134" s="43">
        <f t="shared" ca="1" si="70"/>
        <v>0</v>
      </c>
      <c r="AJ134" s="43">
        <f t="shared" ca="1" si="71"/>
        <v>0</v>
      </c>
      <c r="AK134" s="43">
        <f t="shared" ca="1" si="72"/>
        <v>0</v>
      </c>
      <c r="AL134" s="43">
        <f t="shared" ca="1" si="73"/>
        <v>0</v>
      </c>
      <c r="AM134" s="36"/>
      <c r="AN134" s="61" t="s">
        <v>39</v>
      </c>
      <c r="AO134" s="45">
        <v>9120</v>
      </c>
      <c r="AP134" s="45">
        <v>9053</v>
      </c>
      <c r="AQ134" s="45">
        <v>9046</v>
      </c>
      <c r="AR134" s="45">
        <v>8820</v>
      </c>
      <c r="AS134" s="45">
        <v>8797</v>
      </c>
      <c r="AT134" s="45">
        <v>8826</v>
      </c>
      <c r="AU134" s="45">
        <v>8758</v>
      </c>
      <c r="AV134" s="45">
        <v>8644</v>
      </c>
      <c r="AW134" s="45">
        <v>8623</v>
      </c>
      <c r="AX134" s="45">
        <v>0</v>
      </c>
      <c r="AY134" s="36"/>
    </row>
    <row r="135" spans="1:51" x14ac:dyDescent="0.25">
      <c r="A135" s="38">
        <v>28</v>
      </c>
      <c r="B135" s="41" t="s">
        <v>40</v>
      </c>
      <c r="C135" s="42">
        <f t="shared" ca="1" si="40"/>
        <v>0</v>
      </c>
      <c r="D135" s="42">
        <f t="shared" ca="1" si="41"/>
        <v>0</v>
      </c>
      <c r="E135" s="42">
        <f t="shared" ca="1" si="42"/>
        <v>0</v>
      </c>
      <c r="F135" s="42">
        <f t="shared" ca="1" si="43"/>
        <v>0</v>
      </c>
      <c r="G135" s="42">
        <f t="shared" ca="1" si="44"/>
        <v>0</v>
      </c>
      <c r="H135" s="42">
        <f t="shared" ca="1" si="45"/>
        <v>0</v>
      </c>
      <c r="I135" s="42">
        <f t="shared" ca="1" si="46"/>
        <v>0</v>
      </c>
      <c r="J135" s="42">
        <f t="shared" ca="1" si="47"/>
        <v>0</v>
      </c>
      <c r="K135" s="42">
        <f t="shared" ca="1" si="48"/>
        <v>0</v>
      </c>
      <c r="L135" s="42">
        <f t="shared" ca="1" si="49"/>
        <v>0</v>
      </c>
      <c r="M135" s="42" t="str">
        <f t="shared" ca="1" si="50"/>
        <v/>
      </c>
      <c r="N135" s="38">
        <v>28</v>
      </c>
      <c r="O135" s="41" t="s">
        <v>40</v>
      </c>
      <c r="P135" s="42">
        <f t="shared" ca="1" si="51"/>
        <v>0</v>
      </c>
      <c r="Q135" s="42">
        <f t="shared" ca="1" si="52"/>
        <v>0</v>
      </c>
      <c r="R135" s="42">
        <f t="shared" ca="1" si="53"/>
        <v>0</v>
      </c>
      <c r="S135" s="42">
        <f t="shared" ca="1" si="54"/>
        <v>0</v>
      </c>
      <c r="T135" s="42">
        <f t="shared" ca="1" si="55"/>
        <v>0</v>
      </c>
      <c r="U135" s="42">
        <f t="shared" ca="1" si="56"/>
        <v>0</v>
      </c>
      <c r="V135" s="42">
        <f t="shared" ca="1" si="57"/>
        <v>0</v>
      </c>
      <c r="W135" s="42">
        <f t="shared" ca="1" si="58"/>
        <v>0</v>
      </c>
      <c r="X135" s="42">
        <f t="shared" ca="1" si="59"/>
        <v>0</v>
      </c>
      <c r="Y135" s="42">
        <f t="shared" ca="1" si="60"/>
        <v>0</v>
      </c>
      <c r="Z135" s="42" t="str">
        <f t="shared" ca="1" si="60"/>
        <v/>
      </c>
      <c r="AA135" s="36"/>
      <c r="AB135" s="41" t="s">
        <v>40</v>
      </c>
      <c r="AC135" s="43">
        <f t="shared" ca="1" si="64"/>
        <v>0</v>
      </c>
      <c r="AD135" s="43">
        <f t="shared" ca="1" si="65"/>
        <v>0</v>
      </c>
      <c r="AE135" s="43">
        <f t="shared" ca="1" si="66"/>
        <v>0</v>
      </c>
      <c r="AF135" s="43">
        <f t="shared" ca="1" si="67"/>
        <v>0</v>
      </c>
      <c r="AG135" s="43">
        <f t="shared" ca="1" si="68"/>
        <v>0</v>
      </c>
      <c r="AH135" s="43">
        <f t="shared" ca="1" si="69"/>
        <v>0</v>
      </c>
      <c r="AI135" s="43">
        <f t="shared" ca="1" si="70"/>
        <v>0</v>
      </c>
      <c r="AJ135" s="43">
        <f t="shared" ca="1" si="71"/>
        <v>0</v>
      </c>
      <c r="AK135" s="43">
        <f t="shared" ca="1" si="72"/>
        <v>0</v>
      </c>
      <c r="AL135" s="43">
        <f t="shared" ca="1" si="73"/>
        <v>0</v>
      </c>
      <c r="AM135" s="36"/>
      <c r="AN135" s="61" t="s">
        <v>40</v>
      </c>
      <c r="AO135" s="45">
        <v>7368</v>
      </c>
      <c r="AP135" s="45">
        <v>7509</v>
      </c>
      <c r="AQ135" s="45">
        <v>7395</v>
      </c>
      <c r="AR135" s="45">
        <v>7220</v>
      </c>
      <c r="AS135" s="45">
        <v>7229</v>
      </c>
      <c r="AT135" s="45">
        <v>7277</v>
      </c>
      <c r="AU135" s="45">
        <v>7205</v>
      </c>
      <c r="AV135" s="45">
        <v>7170</v>
      </c>
      <c r="AW135" s="45">
        <v>7263</v>
      </c>
      <c r="AX135" s="45">
        <v>0</v>
      </c>
      <c r="AY135" s="36"/>
    </row>
    <row r="136" spans="1:51" x14ac:dyDescent="0.25">
      <c r="A136" s="38">
        <v>29</v>
      </c>
      <c r="B136" s="41" t="s">
        <v>41</v>
      </c>
      <c r="C136" s="42">
        <f t="shared" ca="1" si="40"/>
        <v>0</v>
      </c>
      <c r="D136" s="42">
        <f t="shared" ca="1" si="41"/>
        <v>0</v>
      </c>
      <c r="E136" s="42">
        <f t="shared" ca="1" si="42"/>
        <v>0</v>
      </c>
      <c r="F136" s="42">
        <f t="shared" ca="1" si="43"/>
        <v>0</v>
      </c>
      <c r="G136" s="42">
        <f t="shared" ca="1" si="44"/>
        <v>0</v>
      </c>
      <c r="H136" s="42">
        <f t="shared" ca="1" si="45"/>
        <v>0</v>
      </c>
      <c r="I136" s="42">
        <f t="shared" ca="1" si="46"/>
        <v>0</v>
      </c>
      <c r="J136" s="42">
        <f t="shared" ca="1" si="47"/>
        <v>0</v>
      </c>
      <c r="K136" s="42">
        <f t="shared" ca="1" si="48"/>
        <v>0</v>
      </c>
      <c r="L136" s="42">
        <f t="shared" ca="1" si="49"/>
        <v>0</v>
      </c>
      <c r="M136" s="42" t="str">
        <f t="shared" ca="1" si="50"/>
        <v/>
      </c>
      <c r="N136" s="38">
        <v>29</v>
      </c>
      <c r="O136" s="41" t="s">
        <v>41</v>
      </c>
      <c r="P136" s="42">
        <f t="shared" ca="1" si="51"/>
        <v>0</v>
      </c>
      <c r="Q136" s="42">
        <f t="shared" ca="1" si="52"/>
        <v>0</v>
      </c>
      <c r="R136" s="42">
        <f t="shared" ca="1" si="53"/>
        <v>0</v>
      </c>
      <c r="S136" s="42">
        <f t="shared" ca="1" si="54"/>
        <v>0</v>
      </c>
      <c r="T136" s="42">
        <f t="shared" ca="1" si="55"/>
        <v>0</v>
      </c>
      <c r="U136" s="42">
        <f t="shared" ca="1" si="56"/>
        <v>0</v>
      </c>
      <c r="V136" s="42">
        <f t="shared" ca="1" si="57"/>
        <v>0</v>
      </c>
      <c r="W136" s="42">
        <f t="shared" ca="1" si="58"/>
        <v>0</v>
      </c>
      <c r="X136" s="42">
        <f t="shared" ca="1" si="59"/>
        <v>0</v>
      </c>
      <c r="Y136" s="42">
        <f t="shared" ca="1" si="60"/>
        <v>0</v>
      </c>
      <c r="Z136" s="42" t="str">
        <f t="shared" ca="1" si="60"/>
        <v/>
      </c>
      <c r="AA136" s="36"/>
      <c r="AB136" s="41" t="s">
        <v>41</v>
      </c>
      <c r="AC136" s="43">
        <f t="shared" ca="1" si="64"/>
        <v>0</v>
      </c>
      <c r="AD136" s="43">
        <f t="shared" ca="1" si="65"/>
        <v>0</v>
      </c>
      <c r="AE136" s="43">
        <f t="shared" ca="1" si="66"/>
        <v>0</v>
      </c>
      <c r="AF136" s="43">
        <f t="shared" ca="1" si="67"/>
        <v>0</v>
      </c>
      <c r="AG136" s="43">
        <f t="shared" ca="1" si="68"/>
        <v>0</v>
      </c>
      <c r="AH136" s="43">
        <f t="shared" ca="1" si="69"/>
        <v>0</v>
      </c>
      <c r="AI136" s="43">
        <f t="shared" ca="1" si="70"/>
        <v>0</v>
      </c>
      <c r="AJ136" s="43">
        <f t="shared" ca="1" si="71"/>
        <v>0</v>
      </c>
      <c r="AK136" s="43">
        <f t="shared" ca="1" si="72"/>
        <v>0</v>
      </c>
      <c r="AL136" s="43">
        <f t="shared" ca="1" si="73"/>
        <v>0</v>
      </c>
      <c r="AM136" s="36"/>
      <c r="AN136" s="61" t="s">
        <v>41</v>
      </c>
      <c r="AO136" s="45">
        <v>3827</v>
      </c>
      <c r="AP136" s="45">
        <v>3757</v>
      </c>
      <c r="AQ136" s="45">
        <v>3639</v>
      </c>
      <c r="AR136" s="45">
        <v>3616</v>
      </c>
      <c r="AS136" s="45">
        <v>3531</v>
      </c>
      <c r="AT136" s="45">
        <v>3471</v>
      </c>
      <c r="AU136" s="45">
        <v>3420</v>
      </c>
      <c r="AV136" s="45">
        <v>3376</v>
      </c>
      <c r="AW136" s="45">
        <v>3434</v>
      </c>
      <c r="AX136" s="45">
        <v>0</v>
      </c>
      <c r="AY136" s="36"/>
    </row>
    <row r="137" spans="1:51" x14ac:dyDescent="0.25">
      <c r="A137" s="38">
        <v>30</v>
      </c>
      <c r="B137" s="41" t="s">
        <v>42</v>
      </c>
      <c r="C137" s="42">
        <f t="shared" ca="1" si="40"/>
        <v>0</v>
      </c>
      <c r="D137" s="42">
        <f t="shared" ca="1" si="41"/>
        <v>0</v>
      </c>
      <c r="E137" s="42">
        <f t="shared" ca="1" si="42"/>
        <v>0</v>
      </c>
      <c r="F137" s="42">
        <f t="shared" ca="1" si="43"/>
        <v>0</v>
      </c>
      <c r="G137" s="42">
        <f t="shared" ca="1" si="44"/>
        <v>0</v>
      </c>
      <c r="H137" s="42">
        <f t="shared" ca="1" si="45"/>
        <v>0</v>
      </c>
      <c r="I137" s="42">
        <f t="shared" ca="1" si="46"/>
        <v>0</v>
      </c>
      <c r="J137" s="42">
        <f t="shared" ca="1" si="47"/>
        <v>0</v>
      </c>
      <c r="K137" s="42">
        <f t="shared" ca="1" si="48"/>
        <v>0</v>
      </c>
      <c r="L137" s="42">
        <f t="shared" ca="1" si="49"/>
        <v>0</v>
      </c>
      <c r="M137" s="42" t="str">
        <f t="shared" ca="1" si="50"/>
        <v/>
      </c>
      <c r="N137" s="38">
        <v>30</v>
      </c>
      <c r="O137" s="41" t="s">
        <v>42</v>
      </c>
      <c r="P137" s="42">
        <f t="shared" ca="1" si="51"/>
        <v>0</v>
      </c>
      <c r="Q137" s="42">
        <f t="shared" ca="1" si="52"/>
        <v>0</v>
      </c>
      <c r="R137" s="42">
        <f t="shared" ca="1" si="53"/>
        <v>0</v>
      </c>
      <c r="S137" s="42">
        <f t="shared" ca="1" si="54"/>
        <v>0</v>
      </c>
      <c r="T137" s="42">
        <f t="shared" ca="1" si="55"/>
        <v>0</v>
      </c>
      <c r="U137" s="42">
        <f t="shared" ca="1" si="56"/>
        <v>0</v>
      </c>
      <c r="V137" s="42">
        <f t="shared" ca="1" si="57"/>
        <v>0</v>
      </c>
      <c r="W137" s="42">
        <f t="shared" ca="1" si="58"/>
        <v>0</v>
      </c>
      <c r="X137" s="42">
        <f t="shared" ca="1" si="59"/>
        <v>0</v>
      </c>
      <c r="Y137" s="42">
        <f t="shared" ca="1" si="60"/>
        <v>0</v>
      </c>
      <c r="Z137" s="42" t="str">
        <f t="shared" ca="1" si="60"/>
        <v/>
      </c>
      <c r="AA137" s="36"/>
      <c r="AB137" s="41" t="s">
        <v>42</v>
      </c>
      <c r="AC137" s="43">
        <f t="shared" ca="1" si="64"/>
        <v>0</v>
      </c>
      <c r="AD137" s="43">
        <f t="shared" ca="1" si="65"/>
        <v>0</v>
      </c>
      <c r="AE137" s="43">
        <f t="shared" ca="1" si="66"/>
        <v>0</v>
      </c>
      <c r="AF137" s="43">
        <f t="shared" ca="1" si="67"/>
        <v>0</v>
      </c>
      <c r="AG137" s="43">
        <f t="shared" ca="1" si="68"/>
        <v>0</v>
      </c>
      <c r="AH137" s="43">
        <f t="shared" ca="1" si="69"/>
        <v>0</v>
      </c>
      <c r="AI137" s="43">
        <f t="shared" ca="1" si="70"/>
        <v>0</v>
      </c>
      <c r="AJ137" s="43">
        <f t="shared" ca="1" si="71"/>
        <v>0</v>
      </c>
      <c r="AK137" s="43">
        <f t="shared" ca="1" si="72"/>
        <v>0</v>
      </c>
      <c r="AL137" s="43">
        <f t="shared" ca="1" si="73"/>
        <v>0</v>
      </c>
      <c r="AM137" s="36"/>
      <c r="AN137" s="61" t="s">
        <v>42</v>
      </c>
      <c r="AO137" s="45">
        <v>4697</v>
      </c>
      <c r="AP137" s="45">
        <v>4695</v>
      </c>
      <c r="AQ137" s="45">
        <v>4688</v>
      </c>
      <c r="AR137" s="45">
        <v>4647</v>
      </c>
      <c r="AS137" s="45">
        <v>4689</v>
      </c>
      <c r="AT137" s="45">
        <v>4609</v>
      </c>
      <c r="AU137" s="45">
        <v>4505</v>
      </c>
      <c r="AV137" s="45">
        <v>4517</v>
      </c>
      <c r="AW137" s="45">
        <v>4594</v>
      </c>
      <c r="AX137" s="45">
        <v>0</v>
      </c>
      <c r="AY137" s="36"/>
    </row>
    <row r="138" spans="1:51" x14ac:dyDescent="0.25">
      <c r="A138" s="38">
        <v>31</v>
      </c>
      <c r="B138" s="41" t="s">
        <v>43</v>
      </c>
      <c r="C138" s="42">
        <f t="shared" ca="1" si="40"/>
        <v>0</v>
      </c>
      <c r="D138" s="42">
        <f t="shared" ca="1" si="41"/>
        <v>0</v>
      </c>
      <c r="E138" s="42">
        <f t="shared" ca="1" si="42"/>
        <v>0</v>
      </c>
      <c r="F138" s="42">
        <f t="shared" ca="1" si="43"/>
        <v>0</v>
      </c>
      <c r="G138" s="42">
        <f t="shared" ca="1" si="44"/>
        <v>0</v>
      </c>
      <c r="H138" s="42">
        <f t="shared" ca="1" si="45"/>
        <v>0</v>
      </c>
      <c r="I138" s="42">
        <f t="shared" ca="1" si="46"/>
        <v>0</v>
      </c>
      <c r="J138" s="42">
        <f t="shared" ca="1" si="47"/>
        <v>0</v>
      </c>
      <c r="K138" s="42">
        <f t="shared" ca="1" si="48"/>
        <v>0</v>
      </c>
      <c r="L138" s="42">
        <f t="shared" ca="1" si="49"/>
        <v>0</v>
      </c>
      <c r="M138" s="42" t="str">
        <f t="shared" ca="1" si="50"/>
        <v/>
      </c>
      <c r="N138" s="38">
        <v>31</v>
      </c>
      <c r="O138" s="41" t="s">
        <v>43</v>
      </c>
      <c r="P138" s="42">
        <f t="shared" ca="1" si="51"/>
        <v>0</v>
      </c>
      <c r="Q138" s="42">
        <f t="shared" ca="1" si="52"/>
        <v>0</v>
      </c>
      <c r="R138" s="42">
        <f t="shared" ca="1" si="53"/>
        <v>0</v>
      </c>
      <c r="S138" s="42">
        <f t="shared" ca="1" si="54"/>
        <v>0</v>
      </c>
      <c r="T138" s="42">
        <f t="shared" ca="1" si="55"/>
        <v>0</v>
      </c>
      <c r="U138" s="42">
        <f t="shared" ca="1" si="56"/>
        <v>0</v>
      </c>
      <c r="V138" s="42">
        <f t="shared" ca="1" si="57"/>
        <v>0</v>
      </c>
      <c r="W138" s="42">
        <f t="shared" ca="1" si="58"/>
        <v>0</v>
      </c>
      <c r="X138" s="42">
        <f t="shared" ca="1" si="59"/>
        <v>0</v>
      </c>
      <c r="Y138" s="42">
        <f t="shared" ca="1" si="60"/>
        <v>0</v>
      </c>
      <c r="Z138" s="42" t="str">
        <f t="shared" ca="1" si="60"/>
        <v/>
      </c>
      <c r="AA138" s="36"/>
      <c r="AB138" s="41" t="s">
        <v>43</v>
      </c>
      <c r="AC138" s="43">
        <f t="shared" ca="1" si="64"/>
        <v>0</v>
      </c>
      <c r="AD138" s="43">
        <f t="shared" ca="1" si="65"/>
        <v>0</v>
      </c>
      <c r="AE138" s="43">
        <f t="shared" ca="1" si="66"/>
        <v>0</v>
      </c>
      <c r="AF138" s="43">
        <f t="shared" ca="1" si="67"/>
        <v>0</v>
      </c>
      <c r="AG138" s="43">
        <f t="shared" ca="1" si="68"/>
        <v>0</v>
      </c>
      <c r="AH138" s="43">
        <f t="shared" ca="1" si="69"/>
        <v>0</v>
      </c>
      <c r="AI138" s="43">
        <f t="shared" ca="1" si="70"/>
        <v>0</v>
      </c>
      <c r="AJ138" s="43">
        <f t="shared" ca="1" si="71"/>
        <v>0</v>
      </c>
      <c r="AK138" s="43">
        <f t="shared" ca="1" si="72"/>
        <v>0</v>
      </c>
      <c r="AL138" s="43">
        <f t="shared" ca="1" si="73"/>
        <v>0</v>
      </c>
      <c r="AM138" s="36"/>
      <c r="AN138" s="61" t="s">
        <v>43</v>
      </c>
      <c r="AO138" s="45">
        <v>6783</v>
      </c>
      <c r="AP138" s="45">
        <v>6847</v>
      </c>
      <c r="AQ138" s="45">
        <v>6739</v>
      </c>
      <c r="AR138" s="45">
        <v>6660</v>
      </c>
      <c r="AS138" s="45">
        <v>6599</v>
      </c>
      <c r="AT138" s="45">
        <v>6516</v>
      </c>
      <c r="AU138" s="45">
        <v>6410</v>
      </c>
      <c r="AV138" s="45">
        <v>6207</v>
      </c>
      <c r="AW138" s="45">
        <v>6185</v>
      </c>
      <c r="AX138" s="45">
        <v>0</v>
      </c>
      <c r="AY138" s="36"/>
    </row>
    <row r="139" spans="1:51" x14ac:dyDescent="0.25">
      <c r="A139" s="38">
        <v>32</v>
      </c>
      <c r="B139" s="41" t="s">
        <v>44</v>
      </c>
      <c r="C139" s="42">
        <f t="shared" ref="C139:C170" ca="1" si="74">IFERROR(C36*1000/AO36,"")</f>
        <v>0</v>
      </c>
      <c r="D139" s="42">
        <f t="shared" ref="D139:D170" ca="1" si="75">IFERROR(D36*1000/AP36,"")</f>
        <v>0</v>
      </c>
      <c r="E139" s="42">
        <f t="shared" ref="E139:E170" ca="1" si="76">IFERROR(E36*1000/AQ36,"")</f>
        <v>0</v>
      </c>
      <c r="F139" s="42">
        <f t="shared" ref="F139:F170" ca="1" si="77">IFERROR(F36*1000/AR36,"")</f>
        <v>0</v>
      </c>
      <c r="G139" s="42">
        <f t="shared" ref="G139:G170" ca="1" si="78">IFERROR(G36*1000/AS36,"")</f>
        <v>0</v>
      </c>
      <c r="H139" s="42">
        <f t="shared" ref="H139:H170" ca="1" si="79">IFERROR(H36*1000/AT36,"")</f>
        <v>0</v>
      </c>
      <c r="I139" s="42">
        <f t="shared" ref="I139:I170" ca="1" si="80">IFERROR(I36*1000/AU36,"")</f>
        <v>0</v>
      </c>
      <c r="J139" s="42">
        <f t="shared" ref="J139:J170" ca="1" si="81">IFERROR(J36*1000/AV36,"")</f>
        <v>0</v>
      </c>
      <c r="K139" s="42">
        <f t="shared" ref="K139:K170" ca="1" si="82">IFERROR(K36*1000/AW36,"")</f>
        <v>0</v>
      </c>
      <c r="L139" s="42">
        <f t="shared" ref="L139:L170" ca="1" si="83">IFERROR(L36*1000/AX36,"")</f>
        <v>0</v>
      </c>
      <c r="M139" s="42" t="str">
        <f t="shared" ref="M139:M170" ca="1" si="84">IFERROR(M36*1000/AY36,"")</f>
        <v/>
      </c>
      <c r="N139" s="38">
        <v>32</v>
      </c>
      <c r="O139" s="41" t="s">
        <v>44</v>
      </c>
      <c r="P139" s="42">
        <f t="shared" ref="P139:P170" ca="1" si="85">IFERROR(P36*1000/AO36,"")</f>
        <v>0</v>
      </c>
      <c r="Q139" s="42">
        <f t="shared" ref="Q139:Q170" ca="1" si="86">IFERROR(Q36*1000/AP36,"")</f>
        <v>0</v>
      </c>
      <c r="R139" s="42">
        <f t="shared" ref="R139:R170" ca="1" si="87">IFERROR(R36*1000/AQ36,"")</f>
        <v>0</v>
      </c>
      <c r="S139" s="42">
        <f t="shared" ref="S139:S170" ca="1" si="88">IFERROR(S36*1000/AR36,"")</f>
        <v>0</v>
      </c>
      <c r="T139" s="42">
        <f t="shared" ref="T139:T170" ca="1" si="89">IFERROR(T36*1000/AS36,"")</f>
        <v>0</v>
      </c>
      <c r="U139" s="42">
        <f t="shared" ref="U139:U170" ca="1" si="90">IFERROR(U36*1000/AT36,"")</f>
        <v>0</v>
      </c>
      <c r="V139" s="42">
        <f t="shared" ref="V139:V170" ca="1" si="91">IFERROR(V36*1000/AU36,"")</f>
        <v>0</v>
      </c>
      <c r="W139" s="42">
        <f t="shared" ref="W139:W170" ca="1" si="92">IFERROR(W36*1000/AV36,"")</f>
        <v>0</v>
      </c>
      <c r="X139" s="42">
        <f t="shared" ref="X139:X170" ca="1" si="93">IFERROR(X36*1000/AW36,"")</f>
        <v>0</v>
      </c>
      <c r="Y139" s="42">
        <f t="shared" ref="Y139:Z170" ca="1" si="94">IFERROR(Y36*1000/AX36,"")</f>
        <v>0</v>
      </c>
      <c r="Z139" s="42" t="str">
        <f t="shared" ca="1" si="94"/>
        <v/>
      </c>
      <c r="AA139" s="36"/>
      <c r="AB139" s="41" t="s">
        <v>44</v>
      </c>
      <c r="AC139" s="43">
        <f t="shared" ca="1" si="64"/>
        <v>0</v>
      </c>
      <c r="AD139" s="43">
        <f t="shared" ca="1" si="65"/>
        <v>0</v>
      </c>
      <c r="AE139" s="43">
        <f t="shared" ca="1" si="66"/>
        <v>0</v>
      </c>
      <c r="AF139" s="43">
        <f t="shared" ca="1" si="67"/>
        <v>0</v>
      </c>
      <c r="AG139" s="43">
        <f t="shared" ca="1" si="68"/>
        <v>0</v>
      </c>
      <c r="AH139" s="43">
        <f t="shared" ca="1" si="69"/>
        <v>0</v>
      </c>
      <c r="AI139" s="43">
        <f t="shared" ca="1" si="70"/>
        <v>0</v>
      </c>
      <c r="AJ139" s="43">
        <f t="shared" ca="1" si="71"/>
        <v>0</v>
      </c>
      <c r="AK139" s="43">
        <f t="shared" ca="1" si="72"/>
        <v>0</v>
      </c>
      <c r="AL139" s="43">
        <f t="shared" ca="1" si="73"/>
        <v>0</v>
      </c>
      <c r="AM139" s="36"/>
      <c r="AN139" s="61" t="s">
        <v>44</v>
      </c>
      <c r="AO139" s="45">
        <v>3043</v>
      </c>
      <c r="AP139" s="45">
        <v>3099</v>
      </c>
      <c r="AQ139" s="45">
        <v>3092</v>
      </c>
      <c r="AR139" s="45">
        <v>3005</v>
      </c>
      <c r="AS139" s="45">
        <v>2935</v>
      </c>
      <c r="AT139" s="45">
        <v>2847</v>
      </c>
      <c r="AU139" s="45">
        <v>2836</v>
      </c>
      <c r="AV139" s="45">
        <v>2797</v>
      </c>
      <c r="AW139" s="45">
        <v>2782</v>
      </c>
      <c r="AX139" s="45">
        <v>0</v>
      </c>
      <c r="AY139" s="36"/>
    </row>
    <row r="140" spans="1:51" x14ac:dyDescent="0.25">
      <c r="A140" s="38">
        <v>33</v>
      </c>
      <c r="B140" s="41" t="s">
        <v>45</v>
      </c>
      <c r="C140" s="42">
        <f t="shared" ca="1" si="74"/>
        <v>0</v>
      </c>
      <c r="D140" s="42">
        <f t="shared" ca="1" si="75"/>
        <v>0</v>
      </c>
      <c r="E140" s="42">
        <f t="shared" ca="1" si="76"/>
        <v>0</v>
      </c>
      <c r="F140" s="42">
        <f t="shared" ca="1" si="77"/>
        <v>0</v>
      </c>
      <c r="G140" s="42">
        <f t="shared" ca="1" si="78"/>
        <v>0</v>
      </c>
      <c r="H140" s="42">
        <f t="shared" ca="1" si="79"/>
        <v>0</v>
      </c>
      <c r="I140" s="42">
        <f t="shared" ca="1" si="80"/>
        <v>0</v>
      </c>
      <c r="J140" s="42">
        <f t="shared" ca="1" si="81"/>
        <v>0</v>
      </c>
      <c r="K140" s="42">
        <f t="shared" ca="1" si="82"/>
        <v>0</v>
      </c>
      <c r="L140" s="42">
        <f t="shared" ca="1" si="83"/>
        <v>0</v>
      </c>
      <c r="M140" s="42" t="str">
        <f t="shared" ca="1" si="84"/>
        <v/>
      </c>
      <c r="N140" s="38">
        <v>33</v>
      </c>
      <c r="O140" s="41" t="s">
        <v>45</v>
      </c>
      <c r="P140" s="42">
        <f t="shared" ca="1" si="85"/>
        <v>0</v>
      </c>
      <c r="Q140" s="42">
        <f t="shared" ca="1" si="86"/>
        <v>0</v>
      </c>
      <c r="R140" s="42">
        <f t="shared" ca="1" si="87"/>
        <v>0</v>
      </c>
      <c r="S140" s="42">
        <f t="shared" ca="1" si="88"/>
        <v>0</v>
      </c>
      <c r="T140" s="42">
        <f t="shared" ca="1" si="89"/>
        <v>0</v>
      </c>
      <c r="U140" s="42">
        <f t="shared" ca="1" si="90"/>
        <v>0</v>
      </c>
      <c r="V140" s="42">
        <f t="shared" ca="1" si="91"/>
        <v>0</v>
      </c>
      <c r="W140" s="42">
        <f t="shared" ca="1" si="92"/>
        <v>0</v>
      </c>
      <c r="X140" s="42">
        <f t="shared" ca="1" si="93"/>
        <v>0</v>
      </c>
      <c r="Y140" s="42">
        <f t="shared" ca="1" si="94"/>
        <v>0</v>
      </c>
      <c r="Z140" s="42" t="str">
        <f t="shared" ca="1" si="94"/>
        <v/>
      </c>
      <c r="AA140" s="36"/>
      <c r="AB140" s="41" t="s">
        <v>45</v>
      </c>
      <c r="AC140" s="43">
        <f t="shared" ca="1" si="64"/>
        <v>0</v>
      </c>
      <c r="AD140" s="43">
        <f t="shared" ca="1" si="65"/>
        <v>0</v>
      </c>
      <c r="AE140" s="43">
        <f t="shared" ca="1" si="66"/>
        <v>0</v>
      </c>
      <c r="AF140" s="43">
        <f t="shared" ca="1" si="67"/>
        <v>0</v>
      </c>
      <c r="AG140" s="43">
        <f t="shared" ca="1" si="68"/>
        <v>0</v>
      </c>
      <c r="AH140" s="43">
        <f t="shared" ca="1" si="69"/>
        <v>0</v>
      </c>
      <c r="AI140" s="43">
        <f t="shared" ca="1" si="70"/>
        <v>0</v>
      </c>
      <c r="AJ140" s="43">
        <f t="shared" ca="1" si="71"/>
        <v>0</v>
      </c>
      <c r="AK140" s="43">
        <f t="shared" ca="1" si="72"/>
        <v>0</v>
      </c>
      <c r="AL140" s="43">
        <f t="shared" ca="1" si="73"/>
        <v>0</v>
      </c>
      <c r="AM140" s="36"/>
      <c r="AN140" s="61" t="s">
        <v>45</v>
      </c>
      <c r="AO140" s="45">
        <v>10197</v>
      </c>
      <c r="AP140" s="45">
        <v>10227</v>
      </c>
      <c r="AQ140" s="45">
        <v>10167</v>
      </c>
      <c r="AR140" s="45">
        <v>10078</v>
      </c>
      <c r="AS140" s="45">
        <v>9999</v>
      </c>
      <c r="AT140" s="45">
        <v>10062</v>
      </c>
      <c r="AU140" s="45">
        <v>10011</v>
      </c>
      <c r="AV140" s="45">
        <v>9906</v>
      </c>
      <c r="AW140" s="45">
        <v>9986</v>
      </c>
      <c r="AX140" s="45">
        <v>0</v>
      </c>
      <c r="AY140" s="36"/>
    </row>
    <row r="141" spans="1:51" x14ac:dyDescent="0.25">
      <c r="A141" s="38">
        <v>34</v>
      </c>
      <c r="B141" s="41" t="s">
        <v>46</v>
      </c>
      <c r="C141" s="42">
        <f t="shared" ca="1" si="74"/>
        <v>0</v>
      </c>
      <c r="D141" s="42">
        <f t="shared" ca="1" si="75"/>
        <v>0</v>
      </c>
      <c r="E141" s="42">
        <f t="shared" ca="1" si="76"/>
        <v>0</v>
      </c>
      <c r="F141" s="42">
        <f t="shared" ca="1" si="77"/>
        <v>0</v>
      </c>
      <c r="G141" s="42">
        <f t="shared" ca="1" si="78"/>
        <v>0</v>
      </c>
      <c r="H141" s="42">
        <f t="shared" ca="1" si="79"/>
        <v>0</v>
      </c>
      <c r="I141" s="42">
        <f t="shared" ca="1" si="80"/>
        <v>0</v>
      </c>
      <c r="J141" s="42">
        <f t="shared" ca="1" si="81"/>
        <v>0</v>
      </c>
      <c r="K141" s="42">
        <f t="shared" ca="1" si="82"/>
        <v>0</v>
      </c>
      <c r="L141" s="42">
        <f t="shared" ca="1" si="83"/>
        <v>0</v>
      </c>
      <c r="M141" s="42" t="str">
        <f t="shared" ca="1" si="84"/>
        <v/>
      </c>
      <c r="N141" s="38">
        <v>34</v>
      </c>
      <c r="O141" s="41" t="s">
        <v>46</v>
      </c>
      <c r="P141" s="42">
        <f t="shared" ca="1" si="85"/>
        <v>0</v>
      </c>
      <c r="Q141" s="42">
        <f t="shared" ca="1" si="86"/>
        <v>0</v>
      </c>
      <c r="R141" s="42">
        <f t="shared" ca="1" si="87"/>
        <v>0</v>
      </c>
      <c r="S141" s="42">
        <f t="shared" ca="1" si="88"/>
        <v>0</v>
      </c>
      <c r="T141" s="42">
        <f t="shared" ca="1" si="89"/>
        <v>0</v>
      </c>
      <c r="U141" s="42">
        <f t="shared" ca="1" si="90"/>
        <v>0</v>
      </c>
      <c r="V141" s="42">
        <f t="shared" ca="1" si="91"/>
        <v>0</v>
      </c>
      <c r="W141" s="42">
        <f t="shared" ca="1" si="92"/>
        <v>0</v>
      </c>
      <c r="X141" s="42">
        <f t="shared" ca="1" si="93"/>
        <v>0</v>
      </c>
      <c r="Y141" s="42">
        <f t="shared" ca="1" si="94"/>
        <v>0</v>
      </c>
      <c r="Z141" s="42" t="str">
        <f t="shared" ca="1" si="94"/>
        <v/>
      </c>
      <c r="AA141" s="36"/>
      <c r="AB141" s="41" t="s">
        <v>46</v>
      </c>
      <c r="AC141" s="43">
        <f t="shared" ca="1" si="64"/>
        <v>0</v>
      </c>
      <c r="AD141" s="43">
        <f t="shared" ca="1" si="65"/>
        <v>0</v>
      </c>
      <c r="AE141" s="43">
        <f t="shared" ca="1" si="66"/>
        <v>0</v>
      </c>
      <c r="AF141" s="43">
        <f t="shared" ca="1" si="67"/>
        <v>0</v>
      </c>
      <c r="AG141" s="43">
        <f t="shared" ca="1" si="68"/>
        <v>0</v>
      </c>
      <c r="AH141" s="43">
        <f t="shared" ca="1" si="69"/>
        <v>0</v>
      </c>
      <c r="AI141" s="43">
        <f t="shared" ca="1" si="70"/>
        <v>0</v>
      </c>
      <c r="AJ141" s="43">
        <f t="shared" ca="1" si="71"/>
        <v>0</v>
      </c>
      <c r="AK141" s="43">
        <f t="shared" ca="1" si="72"/>
        <v>0</v>
      </c>
      <c r="AL141" s="43">
        <f t="shared" ca="1" si="73"/>
        <v>0</v>
      </c>
      <c r="AM141" s="36"/>
      <c r="AN141" s="61" t="s">
        <v>46</v>
      </c>
      <c r="AO141" s="45">
        <v>4257</v>
      </c>
      <c r="AP141" s="45">
        <v>4315</v>
      </c>
      <c r="AQ141" s="45">
        <v>4238</v>
      </c>
      <c r="AR141" s="45">
        <v>4198</v>
      </c>
      <c r="AS141" s="45">
        <v>4198</v>
      </c>
      <c r="AT141" s="45">
        <v>4260</v>
      </c>
      <c r="AU141" s="45">
        <v>4293</v>
      </c>
      <c r="AV141" s="45">
        <v>4247</v>
      </c>
      <c r="AW141" s="45">
        <v>4290</v>
      </c>
      <c r="AX141" s="45">
        <v>0</v>
      </c>
      <c r="AY141" s="36"/>
    </row>
    <row r="142" spans="1:51" x14ac:dyDescent="0.25">
      <c r="A142" s="38">
        <v>35</v>
      </c>
      <c r="B142" s="41" t="s">
        <v>47</v>
      </c>
      <c r="C142" s="42">
        <f t="shared" ca="1" si="74"/>
        <v>0</v>
      </c>
      <c r="D142" s="42">
        <f t="shared" ca="1" si="75"/>
        <v>0</v>
      </c>
      <c r="E142" s="42">
        <f t="shared" ca="1" si="76"/>
        <v>0</v>
      </c>
      <c r="F142" s="42">
        <f t="shared" ca="1" si="77"/>
        <v>0</v>
      </c>
      <c r="G142" s="42">
        <f t="shared" ca="1" si="78"/>
        <v>0</v>
      </c>
      <c r="H142" s="42">
        <f t="shared" ca="1" si="79"/>
        <v>0</v>
      </c>
      <c r="I142" s="42">
        <f t="shared" ca="1" si="80"/>
        <v>0</v>
      </c>
      <c r="J142" s="42">
        <f t="shared" ca="1" si="81"/>
        <v>0</v>
      </c>
      <c r="K142" s="42">
        <f t="shared" ca="1" si="82"/>
        <v>0</v>
      </c>
      <c r="L142" s="42">
        <f t="shared" ca="1" si="83"/>
        <v>0</v>
      </c>
      <c r="M142" s="42" t="str">
        <f t="shared" ca="1" si="84"/>
        <v/>
      </c>
      <c r="N142" s="38">
        <v>35</v>
      </c>
      <c r="O142" s="41" t="s">
        <v>47</v>
      </c>
      <c r="P142" s="42">
        <f t="shared" ca="1" si="85"/>
        <v>0</v>
      </c>
      <c r="Q142" s="42">
        <f t="shared" ca="1" si="86"/>
        <v>0</v>
      </c>
      <c r="R142" s="42">
        <f t="shared" ca="1" si="87"/>
        <v>0</v>
      </c>
      <c r="S142" s="42">
        <f t="shared" ca="1" si="88"/>
        <v>0</v>
      </c>
      <c r="T142" s="42">
        <f t="shared" ca="1" si="89"/>
        <v>0</v>
      </c>
      <c r="U142" s="42">
        <f t="shared" ca="1" si="90"/>
        <v>0</v>
      </c>
      <c r="V142" s="42">
        <f t="shared" ca="1" si="91"/>
        <v>0</v>
      </c>
      <c r="W142" s="42">
        <f t="shared" ca="1" si="92"/>
        <v>0</v>
      </c>
      <c r="X142" s="42">
        <f t="shared" ca="1" si="93"/>
        <v>0</v>
      </c>
      <c r="Y142" s="42">
        <f t="shared" ca="1" si="94"/>
        <v>0</v>
      </c>
      <c r="Z142" s="42" t="str">
        <f t="shared" ca="1" si="94"/>
        <v/>
      </c>
      <c r="AA142" s="36"/>
      <c r="AB142" s="41" t="s">
        <v>47</v>
      </c>
      <c r="AC142" s="43">
        <f t="shared" ca="1" si="64"/>
        <v>0</v>
      </c>
      <c r="AD142" s="43">
        <f t="shared" ca="1" si="65"/>
        <v>0</v>
      </c>
      <c r="AE142" s="43">
        <f t="shared" ca="1" si="66"/>
        <v>0</v>
      </c>
      <c r="AF142" s="43">
        <f t="shared" ca="1" si="67"/>
        <v>0</v>
      </c>
      <c r="AG142" s="43">
        <f t="shared" ca="1" si="68"/>
        <v>0</v>
      </c>
      <c r="AH142" s="43">
        <f t="shared" ca="1" si="69"/>
        <v>0</v>
      </c>
      <c r="AI142" s="43">
        <f t="shared" ca="1" si="70"/>
        <v>0</v>
      </c>
      <c r="AJ142" s="43">
        <f t="shared" ca="1" si="71"/>
        <v>0</v>
      </c>
      <c r="AK142" s="43">
        <f t="shared" ca="1" si="72"/>
        <v>0</v>
      </c>
      <c r="AL142" s="43">
        <f t="shared" ca="1" si="73"/>
        <v>0</v>
      </c>
      <c r="AM142" s="36"/>
      <c r="AN142" s="61" t="s">
        <v>47</v>
      </c>
      <c r="AO142" s="45">
        <v>8642</v>
      </c>
      <c r="AP142" s="45">
        <v>8650</v>
      </c>
      <c r="AQ142" s="45">
        <v>8332</v>
      </c>
      <c r="AR142" s="45">
        <v>8208</v>
      </c>
      <c r="AS142" s="45">
        <v>8219</v>
      </c>
      <c r="AT142" s="45">
        <v>8146</v>
      </c>
      <c r="AU142" s="45">
        <v>7993</v>
      </c>
      <c r="AV142" s="45">
        <v>7765</v>
      </c>
      <c r="AW142" s="45">
        <v>7850</v>
      </c>
      <c r="AX142" s="45">
        <v>0</v>
      </c>
      <c r="AY142" s="36"/>
    </row>
    <row r="143" spans="1:51" x14ac:dyDescent="0.25">
      <c r="A143" s="38">
        <v>36</v>
      </c>
      <c r="B143" s="41" t="s">
        <v>48</v>
      </c>
      <c r="C143" s="42">
        <f t="shared" ca="1" si="74"/>
        <v>0</v>
      </c>
      <c r="D143" s="42">
        <f t="shared" ca="1" si="75"/>
        <v>0</v>
      </c>
      <c r="E143" s="42">
        <f t="shared" ca="1" si="76"/>
        <v>0</v>
      </c>
      <c r="F143" s="42">
        <f t="shared" ca="1" si="77"/>
        <v>0</v>
      </c>
      <c r="G143" s="42">
        <f t="shared" ca="1" si="78"/>
        <v>0</v>
      </c>
      <c r="H143" s="42">
        <f t="shared" ca="1" si="79"/>
        <v>0</v>
      </c>
      <c r="I143" s="42">
        <f t="shared" ca="1" si="80"/>
        <v>0</v>
      </c>
      <c r="J143" s="42">
        <f t="shared" ca="1" si="81"/>
        <v>0</v>
      </c>
      <c r="K143" s="42">
        <f t="shared" ca="1" si="82"/>
        <v>0</v>
      </c>
      <c r="L143" s="42">
        <f t="shared" ca="1" si="83"/>
        <v>0</v>
      </c>
      <c r="M143" s="42" t="str">
        <f t="shared" ca="1" si="84"/>
        <v/>
      </c>
      <c r="N143" s="38">
        <v>36</v>
      </c>
      <c r="O143" s="41" t="s">
        <v>48</v>
      </c>
      <c r="P143" s="42">
        <f t="shared" ca="1" si="85"/>
        <v>0</v>
      </c>
      <c r="Q143" s="42">
        <f t="shared" ca="1" si="86"/>
        <v>0</v>
      </c>
      <c r="R143" s="42">
        <f t="shared" ca="1" si="87"/>
        <v>0</v>
      </c>
      <c r="S143" s="42">
        <f t="shared" ca="1" si="88"/>
        <v>0</v>
      </c>
      <c r="T143" s="42">
        <f t="shared" ca="1" si="89"/>
        <v>0</v>
      </c>
      <c r="U143" s="42">
        <f t="shared" ca="1" si="90"/>
        <v>0</v>
      </c>
      <c r="V143" s="42">
        <f t="shared" ca="1" si="91"/>
        <v>0</v>
      </c>
      <c r="W143" s="42">
        <f t="shared" ca="1" si="92"/>
        <v>0</v>
      </c>
      <c r="X143" s="42">
        <f t="shared" ca="1" si="93"/>
        <v>0</v>
      </c>
      <c r="Y143" s="42">
        <f t="shared" ca="1" si="94"/>
        <v>0</v>
      </c>
      <c r="Z143" s="42" t="str">
        <f t="shared" ca="1" si="94"/>
        <v/>
      </c>
      <c r="AA143" s="36"/>
      <c r="AB143" s="41" t="s">
        <v>48</v>
      </c>
      <c r="AC143" s="43">
        <f t="shared" ca="1" si="64"/>
        <v>0</v>
      </c>
      <c r="AD143" s="43">
        <f t="shared" ca="1" si="65"/>
        <v>0</v>
      </c>
      <c r="AE143" s="43">
        <f t="shared" ca="1" si="66"/>
        <v>0</v>
      </c>
      <c r="AF143" s="43">
        <f t="shared" ca="1" si="67"/>
        <v>0</v>
      </c>
      <c r="AG143" s="43">
        <f t="shared" ca="1" si="68"/>
        <v>0</v>
      </c>
      <c r="AH143" s="43">
        <f t="shared" ca="1" si="69"/>
        <v>0</v>
      </c>
      <c r="AI143" s="43">
        <f t="shared" ca="1" si="70"/>
        <v>0</v>
      </c>
      <c r="AJ143" s="43">
        <f t="shared" ca="1" si="71"/>
        <v>0</v>
      </c>
      <c r="AK143" s="43">
        <f t="shared" ca="1" si="72"/>
        <v>0</v>
      </c>
      <c r="AL143" s="43">
        <f t="shared" ca="1" si="73"/>
        <v>0</v>
      </c>
      <c r="AM143" s="36"/>
      <c r="AN143" s="61" t="s">
        <v>48</v>
      </c>
      <c r="AO143" s="45">
        <v>8359</v>
      </c>
      <c r="AP143" s="45">
        <v>8406</v>
      </c>
      <c r="AQ143" s="45">
        <v>8264</v>
      </c>
      <c r="AR143" s="45">
        <v>8062</v>
      </c>
      <c r="AS143" s="45">
        <v>8237</v>
      </c>
      <c r="AT143" s="45">
        <v>8271</v>
      </c>
      <c r="AU143" s="45">
        <v>8246</v>
      </c>
      <c r="AV143" s="45">
        <v>8048</v>
      </c>
      <c r="AW143" s="45">
        <v>7891</v>
      </c>
      <c r="AX143" s="45">
        <v>0</v>
      </c>
      <c r="AY143" s="36"/>
    </row>
    <row r="144" spans="1:51" x14ac:dyDescent="0.25">
      <c r="A144" s="38">
        <v>37</v>
      </c>
      <c r="B144" s="41" t="s">
        <v>49</v>
      </c>
      <c r="C144" s="42">
        <f t="shared" ca="1" si="74"/>
        <v>0</v>
      </c>
      <c r="D144" s="42">
        <f t="shared" ca="1" si="75"/>
        <v>0</v>
      </c>
      <c r="E144" s="42">
        <f t="shared" ca="1" si="76"/>
        <v>0</v>
      </c>
      <c r="F144" s="42">
        <f t="shared" ca="1" si="77"/>
        <v>0</v>
      </c>
      <c r="G144" s="42">
        <f t="shared" ca="1" si="78"/>
        <v>0</v>
      </c>
      <c r="H144" s="42">
        <f t="shared" ca="1" si="79"/>
        <v>0</v>
      </c>
      <c r="I144" s="42">
        <f t="shared" ca="1" si="80"/>
        <v>0</v>
      </c>
      <c r="J144" s="42">
        <f t="shared" ca="1" si="81"/>
        <v>0</v>
      </c>
      <c r="K144" s="42">
        <f t="shared" ca="1" si="82"/>
        <v>0</v>
      </c>
      <c r="L144" s="42">
        <f t="shared" ca="1" si="83"/>
        <v>0</v>
      </c>
      <c r="M144" s="42" t="str">
        <f t="shared" ca="1" si="84"/>
        <v/>
      </c>
      <c r="N144" s="38">
        <v>37</v>
      </c>
      <c r="O144" s="41" t="s">
        <v>49</v>
      </c>
      <c r="P144" s="42">
        <f t="shared" ca="1" si="85"/>
        <v>0</v>
      </c>
      <c r="Q144" s="42">
        <f t="shared" ca="1" si="86"/>
        <v>0</v>
      </c>
      <c r="R144" s="42">
        <f t="shared" ca="1" si="87"/>
        <v>0</v>
      </c>
      <c r="S144" s="42">
        <f t="shared" ca="1" si="88"/>
        <v>0</v>
      </c>
      <c r="T144" s="42">
        <f t="shared" ca="1" si="89"/>
        <v>0</v>
      </c>
      <c r="U144" s="42">
        <f t="shared" ca="1" si="90"/>
        <v>0</v>
      </c>
      <c r="V144" s="42">
        <f t="shared" ca="1" si="91"/>
        <v>0</v>
      </c>
      <c r="W144" s="42">
        <f t="shared" ca="1" si="92"/>
        <v>0</v>
      </c>
      <c r="X144" s="42">
        <f t="shared" ca="1" si="93"/>
        <v>0</v>
      </c>
      <c r="Y144" s="42">
        <f t="shared" ca="1" si="94"/>
        <v>0</v>
      </c>
      <c r="Z144" s="42" t="str">
        <f t="shared" ca="1" si="94"/>
        <v/>
      </c>
      <c r="AA144" s="36"/>
      <c r="AB144" s="41" t="s">
        <v>49</v>
      </c>
      <c r="AC144" s="43">
        <f t="shared" ca="1" si="64"/>
        <v>0</v>
      </c>
      <c r="AD144" s="43">
        <f t="shared" ca="1" si="65"/>
        <v>0</v>
      </c>
      <c r="AE144" s="43">
        <f t="shared" ca="1" si="66"/>
        <v>0</v>
      </c>
      <c r="AF144" s="43">
        <f t="shared" ca="1" si="67"/>
        <v>0</v>
      </c>
      <c r="AG144" s="43">
        <f t="shared" ca="1" si="68"/>
        <v>0</v>
      </c>
      <c r="AH144" s="43">
        <f t="shared" ca="1" si="69"/>
        <v>0</v>
      </c>
      <c r="AI144" s="43">
        <f t="shared" ca="1" si="70"/>
        <v>0</v>
      </c>
      <c r="AJ144" s="43">
        <f t="shared" ca="1" si="71"/>
        <v>0</v>
      </c>
      <c r="AK144" s="43">
        <f t="shared" ca="1" si="72"/>
        <v>0</v>
      </c>
      <c r="AL144" s="43">
        <f t="shared" ca="1" si="73"/>
        <v>0</v>
      </c>
      <c r="AM144" s="36"/>
      <c r="AN144" s="61" t="s">
        <v>49</v>
      </c>
      <c r="AO144" s="45">
        <v>6546</v>
      </c>
      <c r="AP144" s="45">
        <v>6521</v>
      </c>
      <c r="AQ144" s="45">
        <v>6445</v>
      </c>
      <c r="AR144" s="45">
        <v>6313</v>
      </c>
      <c r="AS144" s="45">
        <v>6399</v>
      </c>
      <c r="AT144" s="45">
        <v>6432</v>
      </c>
      <c r="AU144" s="45">
        <v>6240</v>
      </c>
      <c r="AV144" s="45">
        <v>6047</v>
      </c>
      <c r="AW144" s="45">
        <v>6124</v>
      </c>
      <c r="AX144" s="45">
        <v>0</v>
      </c>
      <c r="AY144" s="36"/>
    </row>
    <row r="145" spans="1:51" x14ac:dyDescent="0.25">
      <c r="A145" s="38">
        <v>38</v>
      </c>
      <c r="B145" s="41" t="s">
        <v>50</v>
      </c>
      <c r="C145" s="42">
        <f t="shared" ca="1" si="74"/>
        <v>0</v>
      </c>
      <c r="D145" s="42">
        <f t="shared" ca="1" si="75"/>
        <v>0</v>
      </c>
      <c r="E145" s="42">
        <f t="shared" ca="1" si="76"/>
        <v>0</v>
      </c>
      <c r="F145" s="42">
        <f t="shared" ca="1" si="77"/>
        <v>0</v>
      </c>
      <c r="G145" s="42">
        <f t="shared" ca="1" si="78"/>
        <v>0</v>
      </c>
      <c r="H145" s="42">
        <f t="shared" ca="1" si="79"/>
        <v>0</v>
      </c>
      <c r="I145" s="42">
        <f t="shared" ca="1" si="80"/>
        <v>0</v>
      </c>
      <c r="J145" s="42">
        <f t="shared" ca="1" si="81"/>
        <v>0</v>
      </c>
      <c r="K145" s="42">
        <f t="shared" ca="1" si="82"/>
        <v>0</v>
      </c>
      <c r="L145" s="42">
        <f t="shared" ca="1" si="83"/>
        <v>0</v>
      </c>
      <c r="M145" s="42" t="str">
        <f t="shared" ca="1" si="84"/>
        <v/>
      </c>
      <c r="N145" s="38">
        <v>38</v>
      </c>
      <c r="O145" s="41" t="s">
        <v>50</v>
      </c>
      <c r="P145" s="42">
        <f t="shared" ca="1" si="85"/>
        <v>0</v>
      </c>
      <c r="Q145" s="42">
        <f t="shared" ca="1" si="86"/>
        <v>0</v>
      </c>
      <c r="R145" s="42">
        <f t="shared" ca="1" si="87"/>
        <v>0</v>
      </c>
      <c r="S145" s="42">
        <f t="shared" ca="1" si="88"/>
        <v>0</v>
      </c>
      <c r="T145" s="42">
        <f t="shared" ca="1" si="89"/>
        <v>0</v>
      </c>
      <c r="U145" s="42">
        <f t="shared" ca="1" si="90"/>
        <v>0</v>
      </c>
      <c r="V145" s="42">
        <f t="shared" ca="1" si="91"/>
        <v>0</v>
      </c>
      <c r="W145" s="42">
        <f t="shared" ca="1" si="92"/>
        <v>0</v>
      </c>
      <c r="X145" s="42">
        <f t="shared" ca="1" si="93"/>
        <v>0</v>
      </c>
      <c r="Y145" s="42">
        <f t="shared" ca="1" si="94"/>
        <v>0</v>
      </c>
      <c r="Z145" s="42" t="str">
        <f t="shared" ca="1" si="94"/>
        <v/>
      </c>
      <c r="AA145" s="36"/>
      <c r="AB145" s="41" t="s">
        <v>50</v>
      </c>
      <c r="AC145" s="43">
        <f t="shared" ca="1" si="64"/>
        <v>0</v>
      </c>
      <c r="AD145" s="43">
        <f t="shared" ca="1" si="65"/>
        <v>0</v>
      </c>
      <c r="AE145" s="43">
        <f t="shared" ca="1" si="66"/>
        <v>0</v>
      </c>
      <c r="AF145" s="43">
        <f t="shared" ca="1" si="67"/>
        <v>0</v>
      </c>
      <c r="AG145" s="43">
        <f t="shared" ca="1" si="68"/>
        <v>0</v>
      </c>
      <c r="AH145" s="43">
        <f t="shared" ca="1" si="69"/>
        <v>0</v>
      </c>
      <c r="AI145" s="43">
        <f t="shared" ca="1" si="70"/>
        <v>0</v>
      </c>
      <c r="AJ145" s="43">
        <f t="shared" ca="1" si="71"/>
        <v>0</v>
      </c>
      <c r="AK145" s="43">
        <f t="shared" ca="1" si="72"/>
        <v>0</v>
      </c>
      <c r="AL145" s="43">
        <f t="shared" ca="1" si="73"/>
        <v>0</v>
      </c>
      <c r="AM145" s="36"/>
      <c r="AN145" s="61" t="s">
        <v>50</v>
      </c>
      <c r="AO145" s="45">
        <v>10893</v>
      </c>
      <c r="AP145" s="45">
        <v>11064</v>
      </c>
      <c r="AQ145" s="45">
        <v>11085</v>
      </c>
      <c r="AR145" s="45">
        <v>10884</v>
      </c>
      <c r="AS145" s="45">
        <v>10906</v>
      </c>
      <c r="AT145" s="45">
        <v>11073</v>
      </c>
      <c r="AU145" s="45">
        <v>10873</v>
      </c>
      <c r="AV145" s="45">
        <v>10788</v>
      </c>
      <c r="AW145" s="45">
        <v>11026</v>
      </c>
      <c r="AX145" s="45">
        <v>0</v>
      </c>
      <c r="AY145" s="36"/>
    </row>
    <row r="146" spans="1:51" x14ac:dyDescent="0.25">
      <c r="A146" s="38">
        <v>39</v>
      </c>
      <c r="B146" s="41" t="s">
        <v>51</v>
      </c>
      <c r="C146" s="42">
        <f t="shared" ca="1" si="74"/>
        <v>0</v>
      </c>
      <c r="D146" s="42">
        <f t="shared" ca="1" si="75"/>
        <v>0</v>
      </c>
      <c r="E146" s="42">
        <f t="shared" ca="1" si="76"/>
        <v>0</v>
      </c>
      <c r="F146" s="42">
        <f t="shared" ca="1" si="77"/>
        <v>0</v>
      </c>
      <c r="G146" s="42">
        <f t="shared" ca="1" si="78"/>
        <v>0</v>
      </c>
      <c r="H146" s="42">
        <f t="shared" ca="1" si="79"/>
        <v>0</v>
      </c>
      <c r="I146" s="42">
        <f t="shared" ca="1" si="80"/>
        <v>0</v>
      </c>
      <c r="J146" s="42">
        <f t="shared" ca="1" si="81"/>
        <v>0</v>
      </c>
      <c r="K146" s="42">
        <f t="shared" ca="1" si="82"/>
        <v>0</v>
      </c>
      <c r="L146" s="42">
        <f t="shared" ca="1" si="83"/>
        <v>0</v>
      </c>
      <c r="M146" s="42" t="str">
        <f t="shared" ca="1" si="84"/>
        <v/>
      </c>
      <c r="N146" s="38">
        <v>39</v>
      </c>
      <c r="O146" s="41" t="s">
        <v>51</v>
      </c>
      <c r="P146" s="42">
        <f t="shared" ca="1" si="85"/>
        <v>0</v>
      </c>
      <c r="Q146" s="42">
        <f t="shared" ca="1" si="86"/>
        <v>0</v>
      </c>
      <c r="R146" s="42">
        <f t="shared" ca="1" si="87"/>
        <v>0</v>
      </c>
      <c r="S146" s="42">
        <f t="shared" ca="1" si="88"/>
        <v>0</v>
      </c>
      <c r="T146" s="42">
        <f t="shared" ca="1" si="89"/>
        <v>0</v>
      </c>
      <c r="U146" s="42">
        <f t="shared" ca="1" si="90"/>
        <v>0</v>
      </c>
      <c r="V146" s="42">
        <f t="shared" ca="1" si="91"/>
        <v>0</v>
      </c>
      <c r="W146" s="42">
        <f t="shared" ca="1" si="92"/>
        <v>0</v>
      </c>
      <c r="X146" s="42">
        <f t="shared" ca="1" si="93"/>
        <v>0</v>
      </c>
      <c r="Y146" s="42">
        <f t="shared" ca="1" si="94"/>
        <v>0</v>
      </c>
      <c r="Z146" s="42" t="str">
        <f t="shared" ca="1" si="94"/>
        <v/>
      </c>
      <c r="AA146" s="36"/>
      <c r="AB146" s="41" t="s">
        <v>51</v>
      </c>
      <c r="AC146" s="43">
        <f t="shared" ca="1" si="64"/>
        <v>0</v>
      </c>
      <c r="AD146" s="43">
        <f t="shared" ca="1" si="65"/>
        <v>0</v>
      </c>
      <c r="AE146" s="43">
        <f t="shared" ca="1" si="66"/>
        <v>0</v>
      </c>
      <c r="AF146" s="43">
        <f t="shared" ca="1" si="67"/>
        <v>0</v>
      </c>
      <c r="AG146" s="43">
        <f t="shared" ca="1" si="68"/>
        <v>0</v>
      </c>
      <c r="AH146" s="43">
        <f t="shared" ca="1" si="69"/>
        <v>0</v>
      </c>
      <c r="AI146" s="43">
        <f t="shared" ca="1" si="70"/>
        <v>0</v>
      </c>
      <c r="AJ146" s="43">
        <f t="shared" ca="1" si="71"/>
        <v>0</v>
      </c>
      <c r="AK146" s="43">
        <f t="shared" ca="1" si="72"/>
        <v>0</v>
      </c>
      <c r="AL146" s="43">
        <f t="shared" ca="1" si="73"/>
        <v>0</v>
      </c>
      <c r="AM146" s="36"/>
      <c r="AN146" s="61" t="s">
        <v>51</v>
      </c>
      <c r="AO146" s="45">
        <v>5665</v>
      </c>
      <c r="AP146" s="45">
        <v>5847</v>
      </c>
      <c r="AQ146" s="45">
        <v>5724</v>
      </c>
      <c r="AR146" s="45">
        <v>5701</v>
      </c>
      <c r="AS146" s="45">
        <v>5592</v>
      </c>
      <c r="AT146" s="45">
        <v>5524</v>
      </c>
      <c r="AU146" s="45">
        <v>5452</v>
      </c>
      <c r="AV146" s="45">
        <v>5324</v>
      </c>
      <c r="AW146" s="45">
        <v>5374</v>
      </c>
      <c r="AX146" s="45">
        <v>0</v>
      </c>
      <c r="AY146" s="36"/>
    </row>
    <row r="147" spans="1:51" x14ac:dyDescent="0.25">
      <c r="A147" s="38">
        <v>40</v>
      </c>
      <c r="B147" s="41" t="s">
        <v>52</v>
      </c>
      <c r="C147" s="42">
        <f t="shared" ca="1" si="74"/>
        <v>0</v>
      </c>
      <c r="D147" s="42">
        <f t="shared" ca="1" si="75"/>
        <v>0</v>
      </c>
      <c r="E147" s="42">
        <f t="shared" ca="1" si="76"/>
        <v>0</v>
      </c>
      <c r="F147" s="42">
        <f t="shared" ca="1" si="77"/>
        <v>0</v>
      </c>
      <c r="G147" s="42">
        <f t="shared" ca="1" si="78"/>
        <v>0</v>
      </c>
      <c r="H147" s="42">
        <f t="shared" ca="1" si="79"/>
        <v>0</v>
      </c>
      <c r="I147" s="42">
        <f t="shared" ca="1" si="80"/>
        <v>0</v>
      </c>
      <c r="J147" s="42">
        <f t="shared" ca="1" si="81"/>
        <v>0</v>
      </c>
      <c r="K147" s="42">
        <f t="shared" ca="1" si="82"/>
        <v>0</v>
      </c>
      <c r="L147" s="42">
        <f t="shared" ca="1" si="83"/>
        <v>0</v>
      </c>
      <c r="M147" s="42" t="str">
        <f t="shared" ca="1" si="84"/>
        <v/>
      </c>
      <c r="N147" s="38">
        <v>40</v>
      </c>
      <c r="O147" s="41" t="s">
        <v>52</v>
      </c>
      <c r="P147" s="42">
        <f t="shared" ca="1" si="85"/>
        <v>0</v>
      </c>
      <c r="Q147" s="42">
        <f t="shared" ca="1" si="86"/>
        <v>0</v>
      </c>
      <c r="R147" s="42">
        <f t="shared" ca="1" si="87"/>
        <v>0</v>
      </c>
      <c r="S147" s="42">
        <f t="shared" ca="1" si="88"/>
        <v>0</v>
      </c>
      <c r="T147" s="42">
        <f t="shared" ca="1" si="89"/>
        <v>0</v>
      </c>
      <c r="U147" s="42">
        <f t="shared" ca="1" si="90"/>
        <v>0</v>
      </c>
      <c r="V147" s="42">
        <f t="shared" ca="1" si="91"/>
        <v>0</v>
      </c>
      <c r="W147" s="42">
        <f t="shared" ca="1" si="92"/>
        <v>0</v>
      </c>
      <c r="X147" s="42">
        <f t="shared" ca="1" si="93"/>
        <v>0</v>
      </c>
      <c r="Y147" s="42">
        <f t="shared" ca="1" si="94"/>
        <v>0</v>
      </c>
      <c r="Z147" s="42" t="str">
        <f t="shared" ca="1" si="94"/>
        <v/>
      </c>
      <c r="AA147" s="36"/>
      <c r="AB147" s="41" t="s">
        <v>52</v>
      </c>
      <c r="AC147" s="43">
        <f t="shared" ca="1" si="64"/>
        <v>0</v>
      </c>
      <c r="AD147" s="43">
        <f t="shared" ca="1" si="65"/>
        <v>0</v>
      </c>
      <c r="AE147" s="43">
        <f t="shared" ca="1" si="66"/>
        <v>0</v>
      </c>
      <c r="AF147" s="43">
        <f t="shared" ca="1" si="67"/>
        <v>0</v>
      </c>
      <c r="AG147" s="43">
        <f t="shared" ca="1" si="68"/>
        <v>0</v>
      </c>
      <c r="AH147" s="43">
        <f t="shared" ca="1" si="69"/>
        <v>0</v>
      </c>
      <c r="AI147" s="43">
        <f t="shared" ca="1" si="70"/>
        <v>0</v>
      </c>
      <c r="AJ147" s="43">
        <f t="shared" ca="1" si="71"/>
        <v>0</v>
      </c>
      <c r="AK147" s="43">
        <f t="shared" ca="1" si="72"/>
        <v>0</v>
      </c>
      <c r="AL147" s="43">
        <f t="shared" ca="1" si="73"/>
        <v>0</v>
      </c>
      <c r="AM147" s="36"/>
      <c r="AN147" s="61" t="s">
        <v>52</v>
      </c>
      <c r="AO147" s="45">
        <v>5824</v>
      </c>
      <c r="AP147" s="45">
        <v>5836</v>
      </c>
      <c r="AQ147" s="45">
        <v>5699</v>
      </c>
      <c r="AR147" s="45">
        <v>5520</v>
      </c>
      <c r="AS147" s="45">
        <v>5520</v>
      </c>
      <c r="AT147" s="45">
        <v>5421</v>
      </c>
      <c r="AU147" s="45">
        <v>5350</v>
      </c>
      <c r="AV147" s="45">
        <v>5269</v>
      </c>
      <c r="AW147" s="45">
        <v>5270</v>
      </c>
      <c r="AX147" s="45">
        <v>0</v>
      </c>
      <c r="AY147" s="36"/>
    </row>
    <row r="148" spans="1:51" x14ac:dyDescent="0.25">
      <c r="A148" s="38">
        <v>41</v>
      </c>
      <c r="B148" s="41" t="s">
        <v>53</v>
      </c>
      <c r="C148" s="42">
        <f t="shared" ca="1" si="74"/>
        <v>0</v>
      </c>
      <c r="D148" s="42">
        <f t="shared" ca="1" si="75"/>
        <v>0</v>
      </c>
      <c r="E148" s="42">
        <f t="shared" ca="1" si="76"/>
        <v>0</v>
      </c>
      <c r="F148" s="42">
        <f t="shared" ca="1" si="77"/>
        <v>0</v>
      </c>
      <c r="G148" s="42">
        <f t="shared" ca="1" si="78"/>
        <v>0</v>
      </c>
      <c r="H148" s="42">
        <f t="shared" ca="1" si="79"/>
        <v>0</v>
      </c>
      <c r="I148" s="42">
        <f t="shared" ca="1" si="80"/>
        <v>0</v>
      </c>
      <c r="J148" s="42">
        <f t="shared" ca="1" si="81"/>
        <v>0</v>
      </c>
      <c r="K148" s="42">
        <f t="shared" ca="1" si="82"/>
        <v>0</v>
      </c>
      <c r="L148" s="42">
        <f t="shared" ca="1" si="83"/>
        <v>0</v>
      </c>
      <c r="M148" s="42" t="str">
        <f t="shared" ca="1" si="84"/>
        <v/>
      </c>
      <c r="N148" s="38">
        <v>41</v>
      </c>
      <c r="O148" s="41" t="s">
        <v>53</v>
      </c>
      <c r="P148" s="42">
        <f t="shared" ca="1" si="85"/>
        <v>0</v>
      </c>
      <c r="Q148" s="42">
        <f t="shared" ca="1" si="86"/>
        <v>0</v>
      </c>
      <c r="R148" s="42">
        <f t="shared" ca="1" si="87"/>
        <v>0</v>
      </c>
      <c r="S148" s="42">
        <f t="shared" ca="1" si="88"/>
        <v>0</v>
      </c>
      <c r="T148" s="42">
        <f t="shared" ca="1" si="89"/>
        <v>0</v>
      </c>
      <c r="U148" s="42">
        <f t="shared" ca="1" si="90"/>
        <v>0</v>
      </c>
      <c r="V148" s="42">
        <f t="shared" ca="1" si="91"/>
        <v>0</v>
      </c>
      <c r="W148" s="42">
        <f t="shared" ca="1" si="92"/>
        <v>0</v>
      </c>
      <c r="X148" s="42">
        <f t="shared" ca="1" si="93"/>
        <v>0</v>
      </c>
      <c r="Y148" s="42">
        <f t="shared" ca="1" si="94"/>
        <v>0</v>
      </c>
      <c r="Z148" s="42" t="str">
        <f t="shared" ca="1" si="94"/>
        <v/>
      </c>
      <c r="AA148" s="36"/>
      <c r="AB148" s="41" t="s">
        <v>53</v>
      </c>
      <c r="AC148" s="43">
        <f t="shared" ca="1" si="64"/>
        <v>0</v>
      </c>
      <c r="AD148" s="43">
        <f t="shared" ca="1" si="65"/>
        <v>0</v>
      </c>
      <c r="AE148" s="43">
        <f t="shared" ca="1" si="66"/>
        <v>0</v>
      </c>
      <c r="AF148" s="43">
        <f t="shared" ca="1" si="67"/>
        <v>0</v>
      </c>
      <c r="AG148" s="43">
        <f t="shared" ca="1" si="68"/>
        <v>0</v>
      </c>
      <c r="AH148" s="43">
        <f t="shared" ca="1" si="69"/>
        <v>0</v>
      </c>
      <c r="AI148" s="43">
        <f t="shared" ca="1" si="70"/>
        <v>0</v>
      </c>
      <c r="AJ148" s="43">
        <f t="shared" ca="1" si="71"/>
        <v>0</v>
      </c>
      <c r="AK148" s="43">
        <f t="shared" ca="1" si="72"/>
        <v>0</v>
      </c>
      <c r="AL148" s="43">
        <f t="shared" ca="1" si="73"/>
        <v>0</v>
      </c>
      <c r="AM148" s="36"/>
      <c r="AN148" s="61" t="s">
        <v>53</v>
      </c>
      <c r="AO148" s="45">
        <v>1441</v>
      </c>
      <c r="AP148" s="45">
        <v>1434</v>
      </c>
      <c r="AQ148" s="45">
        <v>1434</v>
      </c>
      <c r="AR148" s="45">
        <v>1433</v>
      </c>
      <c r="AS148" s="45">
        <v>1476</v>
      </c>
      <c r="AT148" s="45">
        <v>1458</v>
      </c>
      <c r="AU148" s="45">
        <v>1418</v>
      </c>
      <c r="AV148" s="45">
        <v>1397</v>
      </c>
      <c r="AW148" s="45">
        <v>1354</v>
      </c>
      <c r="AX148" s="45">
        <v>0</v>
      </c>
      <c r="AY148" s="36"/>
    </row>
    <row r="149" spans="1:51" x14ac:dyDescent="0.25">
      <c r="A149" s="38">
        <v>42</v>
      </c>
      <c r="B149" s="41" t="s">
        <v>54</v>
      </c>
      <c r="C149" s="42">
        <f t="shared" ca="1" si="74"/>
        <v>0</v>
      </c>
      <c r="D149" s="42">
        <f t="shared" ca="1" si="75"/>
        <v>0</v>
      </c>
      <c r="E149" s="42">
        <f t="shared" ca="1" si="76"/>
        <v>0</v>
      </c>
      <c r="F149" s="42">
        <f t="shared" ca="1" si="77"/>
        <v>0</v>
      </c>
      <c r="G149" s="42">
        <f t="shared" ca="1" si="78"/>
        <v>0</v>
      </c>
      <c r="H149" s="42">
        <f t="shared" ca="1" si="79"/>
        <v>0</v>
      </c>
      <c r="I149" s="42">
        <f t="shared" ca="1" si="80"/>
        <v>0</v>
      </c>
      <c r="J149" s="42">
        <f t="shared" ca="1" si="81"/>
        <v>0</v>
      </c>
      <c r="K149" s="42">
        <f t="shared" ca="1" si="82"/>
        <v>0</v>
      </c>
      <c r="L149" s="42">
        <f t="shared" ca="1" si="83"/>
        <v>0</v>
      </c>
      <c r="M149" s="42" t="str">
        <f t="shared" ca="1" si="84"/>
        <v/>
      </c>
      <c r="N149" s="38">
        <v>42</v>
      </c>
      <c r="O149" s="41" t="s">
        <v>54</v>
      </c>
      <c r="P149" s="42">
        <f t="shared" ca="1" si="85"/>
        <v>0</v>
      </c>
      <c r="Q149" s="42">
        <f t="shared" ca="1" si="86"/>
        <v>0</v>
      </c>
      <c r="R149" s="42">
        <f t="shared" ca="1" si="87"/>
        <v>0</v>
      </c>
      <c r="S149" s="42">
        <f t="shared" ca="1" si="88"/>
        <v>0</v>
      </c>
      <c r="T149" s="42">
        <f t="shared" ca="1" si="89"/>
        <v>0</v>
      </c>
      <c r="U149" s="42">
        <f t="shared" ca="1" si="90"/>
        <v>0</v>
      </c>
      <c r="V149" s="42">
        <f t="shared" ca="1" si="91"/>
        <v>0</v>
      </c>
      <c r="W149" s="42">
        <f t="shared" ca="1" si="92"/>
        <v>0</v>
      </c>
      <c r="X149" s="42">
        <f t="shared" ca="1" si="93"/>
        <v>0</v>
      </c>
      <c r="Y149" s="42">
        <f t="shared" ca="1" si="94"/>
        <v>0</v>
      </c>
      <c r="Z149" s="42" t="str">
        <f t="shared" ca="1" si="94"/>
        <v/>
      </c>
      <c r="AA149" s="36"/>
      <c r="AB149" s="41" t="s">
        <v>54</v>
      </c>
      <c r="AC149" s="43">
        <f t="shared" ca="1" si="64"/>
        <v>0</v>
      </c>
      <c r="AD149" s="43">
        <f t="shared" ca="1" si="65"/>
        <v>0</v>
      </c>
      <c r="AE149" s="43">
        <f t="shared" ca="1" si="66"/>
        <v>0</v>
      </c>
      <c r="AF149" s="43">
        <f t="shared" ca="1" si="67"/>
        <v>0</v>
      </c>
      <c r="AG149" s="43">
        <f t="shared" ca="1" si="68"/>
        <v>0</v>
      </c>
      <c r="AH149" s="43">
        <f t="shared" ca="1" si="69"/>
        <v>0</v>
      </c>
      <c r="AI149" s="43">
        <f t="shared" ca="1" si="70"/>
        <v>0</v>
      </c>
      <c r="AJ149" s="43">
        <f t="shared" ca="1" si="71"/>
        <v>0</v>
      </c>
      <c r="AK149" s="43">
        <f t="shared" ca="1" si="72"/>
        <v>0</v>
      </c>
      <c r="AL149" s="43">
        <f t="shared" ca="1" si="73"/>
        <v>0</v>
      </c>
      <c r="AM149" s="36"/>
      <c r="AN149" s="61" t="s">
        <v>54</v>
      </c>
      <c r="AO149" s="45">
        <v>4948</v>
      </c>
      <c r="AP149" s="45">
        <v>4890</v>
      </c>
      <c r="AQ149" s="45">
        <v>4911</v>
      </c>
      <c r="AR149" s="45">
        <v>4818</v>
      </c>
      <c r="AS149" s="45">
        <v>4797</v>
      </c>
      <c r="AT149" s="45">
        <v>4792</v>
      </c>
      <c r="AU149" s="45">
        <v>4785</v>
      </c>
      <c r="AV149" s="45">
        <v>4698</v>
      </c>
      <c r="AW149" s="45">
        <v>4659</v>
      </c>
      <c r="AX149" s="45">
        <v>0</v>
      </c>
      <c r="AY149" s="36"/>
    </row>
    <row r="150" spans="1:51" x14ac:dyDescent="0.25">
      <c r="A150" s="38">
        <v>43</v>
      </c>
      <c r="B150" s="41" t="s">
        <v>55</v>
      </c>
      <c r="C150" s="42">
        <f t="shared" ca="1" si="74"/>
        <v>0</v>
      </c>
      <c r="D150" s="42">
        <f t="shared" ca="1" si="75"/>
        <v>0</v>
      </c>
      <c r="E150" s="42">
        <f t="shared" ca="1" si="76"/>
        <v>0</v>
      </c>
      <c r="F150" s="42">
        <f t="shared" ca="1" si="77"/>
        <v>0</v>
      </c>
      <c r="G150" s="42">
        <f t="shared" ca="1" si="78"/>
        <v>0</v>
      </c>
      <c r="H150" s="42">
        <f t="shared" ca="1" si="79"/>
        <v>0</v>
      </c>
      <c r="I150" s="42">
        <f t="shared" ca="1" si="80"/>
        <v>0</v>
      </c>
      <c r="J150" s="42">
        <f t="shared" ca="1" si="81"/>
        <v>0</v>
      </c>
      <c r="K150" s="42">
        <f t="shared" ca="1" si="82"/>
        <v>0</v>
      </c>
      <c r="L150" s="42">
        <f t="shared" ca="1" si="83"/>
        <v>0</v>
      </c>
      <c r="M150" s="42" t="str">
        <f t="shared" ca="1" si="84"/>
        <v/>
      </c>
      <c r="N150" s="38">
        <v>43</v>
      </c>
      <c r="O150" s="41" t="s">
        <v>55</v>
      </c>
      <c r="P150" s="42">
        <f t="shared" ca="1" si="85"/>
        <v>0</v>
      </c>
      <c r="Q150" s="42">
        <f t="shared" ca="1" si="86"/>
        <v>0</v>
      </c>
      <c r="R150" s="42">
        <f t="shared" ca="1" si="87"/>
        <v>0</v>
      </c>
      <c r="S150" s="42">
        <f t="shared" ca="1" si="88"/>
        <v>0</v>
      </c>
      <c r="T150" s="42">
        <f t="shared" ca="1" si="89"/>
        <v>0</v>
      </c>
      <c r="U150" s="42">
        <f t="shared" ca="1" si="90"/>
        <v>0</v>
      </c>
      <c r="V150" s="42">
        <f t="shared" ca="1" si="91"/>
        <v>0</v>
      </c>
      <c r="W150" s="42">
        <f t="shared" ca="1" si="92"/>
        <v>0</v>
      </c>
      <c r="X150" s="42">
        <f t="shared" ca="1" si="93"/>
        <v>0</v>
      </c>
      <c r="Y150" s="42">
        <f t="shared" ca="1" si="94"/>
        <v>0</v>
      </c>
      <c r="Z150" s="42" t="str">
        <f t="shared" ca="1" si="94"/>
        <v/>
      </c>
      <c r="AA150" s="36"/>
      <c r="AB150" s="41" t="s">
        <v>55</v>
      </c>
      <c r="AC150" s="43">
        <f t="shared" ca="1" si="64"/>
        <v>0</v>
      </c>
      <c r="AD150" s="43">
        <f t="shared" ca="1" si="65"/>
        <v>0</v>
      </c>
      <c r="AE150" s="43">
        <f t="shared" ca="1" si="66"/>
        <v>0</v>
      </c>
      <c r="AF150" s="43">
        <f t="shared" ca="1" si="67"/>
        <v>0</v>
      </c>
      <c r="AG150" s="43">
        <f t="shared" ca="1" si="68"/>
        <v>0</v>
      </c>
      <c r="AH150" s="43">
        <f t="shared" ca="1" si="69"/>
        <v>0</v>
      </c>
      <c r="AI150" s="43">
        <f t="shared" ca="1" si="70"/>
        <v>0</v>
      </c>
      <c r="AJ150" s="43">
        <f t="shared" ca="1" si="71"/>
        <v>0</v>
      </c>
      <c r="AK150" s="43">
        <f t="shared" ca="1" si="72"/>
        <v>0</v>
      </c>
      <c r="AL150" s="43">
        <f t="shared" ca="1" si="73"/>
        <v>0</v>
      </c>
      <c r="AM150" s="36"/>
      <c r="AN150" s="61" t="s">
        <v>55</v>
      </c>
      <c r="AO150" s="45">
        <v>3136</v>
      </c>
      <c r="AP150" s="45">
        <v>3154</v>
      </c>
      <c r="AQ150" s="45">
        <v>3151</v>
      </c>
      <c r="AR150" s="45">
        <v>3087</v>
      </c>
      <c r="AS150" s="45">
        <v>3001</v>
      </c>
      <c r="AT150" s="45">
        <v>2899</v>
      </c>
      <c r="AU150" s="45">
        <v>2789</v>
      </c>
      <c r="AV150" s="45">
        <v>2741</v>
      </c>
      <c r="AW150" s="45">
        <v>2755</v>
      </c>
      <c r="AX150" s="45">
        <v>0</v>
      </c>
      <c r="AY150" s="36"/>
    </row>
    <row r="151" spans="1:51" x14ac:dyDescent="0.25">
      <c r="A151" s="38">
        <v>44</v>
      </c>
      <c r="B151" s="41" t="s">
        <v>56</v>
      </c>
      <c r="C151" s="42">
        <f t="shared" ca="1" si="74"/>
        <v>0</v>
      </c>
      <c r="D151" s="42">
        <f t="shared" ca="1" si="75"/>
        <v>0</v>
      </c>
      <c r="E151" s="42">
        <f t="shared" ca="1" si="76"/>
        <v>0</v>
      </c>
      <c r="F151" s="42">
        <f t="shared" ca="1" si="77"/>
        <v>0</v>
      </c>
      <c r="G151" s="42">
        <f t="shared" ca="1" si="78"/>
        <v>0</v>
      </c>
      <c r="H151" s="42">
        <f t="shared" ca="1" si="79"/>
        <v>0</v>
      </c>
      <c r="I151" s="42">
        <f t="shared" ca="1" si="80"/>
        <v>0</v>
      </c>
      <c r="J151" s="42">
        <f t="shared" ca="1" si="81"/>
        <v>0</v>
      </c>
      <c r="K151" s="42">
        <f t="shared" ca="1" si="82"/>
        <v>0</v>
      </c>
      <c r="L151" s="42">
        <f t="shared" ca="1" si="83"/>
        <v>0</v>
      </c>
      <c r="M151" s="42" t="str">
        <f t="shared" ca="1" si="84"/>
        <v/>
      </c>
      <c r="N151" s="38">
        <v>44</v>
      </c>
      <c r="O151" s="41" t="s">
        <v>56</v>
      </c>
      <c r="P151" s="42">
        <f t="shared" ca="1" si="85"/>
        <v>0</v>
      </c>
      <c r="Q151" s="42">
        <f t="shared" ca="1" si="86"/>
        <v>0</v>
      </c>
      <c r="R151" s="42">
        <f t="shared" ca="1" si="87"/>
        <v>0</v>
      </c>
      <c r="S151" s="42">
        <f t="shared" ca="1" si="88"/>
        <v>0</v>
      </c>
      <c r="T151" s="42">
        <f t="shared" ca="1" si="89"/>
        <v>0</v>
      </c>
      <c r="U151" s="42">
        <f t="shared" ca="1" si="90"/>
        <v>0</v>
      </c>
      <c r="V151" s="42">
        <f t="shared" ca="1" si="91"/>
        <v>0</v>
      </c>
      <c r="W151" s="42">
        <f t="shared" ca="1" si="92"/>
        <v>0</v>
      </c>
      <c r="X151" s="42">
        <f t="shared" ca="1" si="93"/>
        <v>0</v>
      </c>
      <c r="Y151" s="42">
        <f t="shared" ca="1" si="94"/>
        <v>0</v>
      </c>
      <c r="Z151" s="42" t="str">
        <f t="shared" ca="1" si="94"/>
        <v/>
      </c>
      <c r="AA151" s="36"/>
      <c r="AB151" s="41" t="s">
        <v>56</v>
      </c>
      <c r="AC151" s="43">
        <f t="shared" ca="1" si="64"/>
        <v>0</v>
      </c>
      <c r="AD151" s="43">
        <f t="shared" ca="1" si="65"/>
        <v>0</v>
      </c>
      <c r="AE151" s="43">
        <f t="shared" ca="1" si="66"/>
        <v>0</v>
      </c>
      <c r="AF151" s="43">
        <f t="shared" ca="1" si="67"/>
        <v>0</v>
      </c>
      <c r="AG151" s="43">
        <f t="shared" ca="1" si="68"/>
        <v>0</v>
      </c>
      <c r="AH151" s="43">
        <f t="shared" ca="1" si="69"/>
        <v>0</v>
      </c>
      <c r="AI151" s="43">
        <f t="shared" ca="1" si="70"/>
        <v>0</v>
      </c>
      <c r="AJ151" s="43">
        <f t="shared" ca="1" si="71"/>
        <v>0</v>
      </c>
      <c r="AK151" s="43">
        <f t="shared" ca="1" si="72"/>
        <v>0</v>
      </c>
      <c r="AL151" s="43">
        <f t="shared" ca="1" si="73"/>
        <v>0</v>
      </c>
      <c r="AM151" s="36"/>
      <c r="AN151" s="61" t="s">
        <v>56</v>
      </c>
      <c r="AO151" s="45">
        <v>4745</v>
      </c>
      <c r="AP151" s="45">
        <v>4783</v>
      </c>
      <c r="AQ151" s="45">
        <v>4674</v>
      </c>
      <c r="AR151" s="45">
        <v>4654</v>
      </c>
      <c r="AS151" s="45">
        <v>4824</v>
      </c>
      <c r="AT151" s="45">
        <v>4689</v>
      </c>
      <c r="AU151" s="45">
        <v>4565</v>
      </c>
      <c r="AV151" s="45">
        <v>4471</v>
      </c>
      <c r="AW151" s="45">
        <v>4415</v>
      </c>
      <c r="AX151" s="45">
        <v>0</v>
      </c>
      <c r="AY151" s="36"/>
    </row>
    <row r="152" spans="1:51" x14ac:dyDescent="0.25">
      <c r="A152" s="38">
        <v>45</v>
      </c>
      <c r="B152" s="41" t="s">
        <v>57</v>
      </c>
      <c r="C152" s="42">
        <f t="shared" ca="1" si="74"/>
        <v>0</v>
      </c>
      <c r="D152" s="42">
        <f t="shared" ca="1" si="75"/>
        <v>0</v>
      </c>
      <c r="E152" s="42">
        <f t="shared" ca="1" si="76"/>
        <v>0</v>
      </c>
      <c r="F152" s="42">
        <f t="shared" ca="1" si="77"/>
        <v>0</v>
      </c>
      <c r="G152" s="42">
        <f t="shared" ca="1" si="78"/>
        <v>0</v>
      </c>
      <c r="H152" s="42">
        <f t="shared" ca="1" si="79"/>
        <v>0</v>
      </c>
      <c r="I152" s="42">
        <f t="shared" ca="1" si="80"/>
        <v>0</v>
      </c>
      <c r="J152" s="42">
        <f t="shared" ca="1" si="81"/>
        <v>0</v>
      </c>
      <c r="K152" s="42">
        <f t="shared" ca="1" si="82"/>
        <v>0</v>
      </c>
      <c r="L152" s="42">
        <f t="shared" ca="1" si="83"/>
        <v>0</v>
      </c>
      <c r="M152" s="42" t="str">
        <f t="shared" ca="1" si="84"/>
        <v/>
      </c>
      <c r="N152" s="38">
        <v>45</v>
      </c>
      <c r="O152" s="41" t="s">
        <v>57</v>
      </c>
      <c r="P152" s="42">
        <f t="shared" ca="1" si="85"/>
        <v>0</v>
      </c>
      <c r="Q152" s="42">
        <f t="shared" ca="1" si="86"/>
        <v>0</v>
      </c>
      <c r="R152" s="42">
        <f t="shared" ca="1" si="87"/>
        <v>0</v>
      </c>
      <c r="S152" s="42">
        <f t="shared" ca="1" si="88"/>
        <v>0</v>
      </c>
      <c r="T152" s="42">
        <f t="shared" ca="1" si="89"/>
        <v>0</v>
      </c>
      <c r="U152" s="42">
        <f t="shared" ca="1" si="90"/>
        <v>0</v>
      </c>
      <c r="V152" s="42">
        <f t="shared" ca="1" si="91"/>
        <v>0</v>
      </c>
      <c r="W152" s="42">
        <f t="shared" ca="1" si="92"/>
        <v>0</v>
      </c>
      <c r="X152" s="42">
        <f t="shared" ca="1" si="93"/>
        <v>0</v>
      </c>
      <c r="Y152" s="42">
        <f t="shared" ca="1" si="94"/>
        <v>0</v>
      </c>
      <c r="Z152" s="42" t="str">
        <f t="shared" ca="1" si="94"/>
        <v/>
      </c>
      <c r="AA152" s="36"/>
      <c r="AB152" s="41" t="s">
        <v>57</v>
      </c>
      <c r="AC152" s="43">
        <f t="shared" ca="1" si="64"/>
        <v>0</v>
      </c>
      <c r="AD152" s="43">
        <f t="shared" ca="1" si="65"/>
        <v>0</v>
      </c>
      <c r="AE152" s="43">
        <f t="shared" ca="1" si="66"/>
        <v>0</v>
      </c>
      <c r="AF152" s="43">
        <f t="shared" ca="1" si="67"/>
        <v>0</v>
      </c>
      <c r="AG152" s="43">
        <f t="shared" ca="1" si="68"/>
        <v>0</v>
      </c>
      <c r="AH152" s="43">
        <f t="shared" ca="1" si="69"/>
        <v>0</v>
      </c>
      <c r="AI152" s="43">
        <f t="shared" ca="1" si="70"/>
        <v>0</v>
      </c>
      <c r="AJ152" s="43">
        <f t="shared" ca="1" si="71"/>
        <v>0</v>
      </c>
      <c r="AK152" s="43">
        <f t="shared" ca="1" si="72"/>
        <v>0</v>
      </c>
      <c r="AL152" s="43">
        <f t="shared" ca="1" si="73"/>
        <v>0</v>
      </c>
      <c r="AM152" s="36"/>
      <c r="AN152" s="61" t="s">
        <v>57</v>
      </c>
      <c r="AO152" s="45">
        <v>6977</v>
      </c>
      <c r="AP152" s="45">
        <v>7052</v>
      </c>
      <c r="AQ152" s="45">
        <v>7014</v>
      </c>
      <c r="AR152" s="45">
        <v>6816</v>
      </c>
      <c r="AS152" s="45">
        <v>6810</v>
      </c>
      <c r="AT152" s="45">
        <v>6728</v>
      </c>
      <c r="AU152" s="45">
        <v>6668</v>
      </c>
      <c r="AV152" s="45">
        <v>6535</v>
      </c>
      <c r="AW152" s="45">
        <v>6576</v>
      </c>
      <c r="AX152" s="45">
        <v>0</v>
      </c>
      <c r="AY152" s="36"/>
    </row>
    <row r="153" spans="1:51" x14ac:dyDescent="0.25">
      <c r="A153" s="38">
        <v>46</v>
      </c>
      <c r="B153" s="41" t="s">
        <v>58</v>
      </c>
      <c r="C153" s="42">
        <f t="shared" ca="1" si="74"/>
        <v>0</v>
      </c>
      <c r="D153" s="42">
        <f t="shared" ca="1" si="75"/>
        <v>0</v>
      </c>
      <c r="E153" s="42">
        <f t="shared" ca="1" si="76"/>
        <v>0</v>
      </c>
      <c r="F153" s="42">
        <f t="shared" ca="1" si="77"/>
        <v>0</v>
      </c>
      <c r="G153" s="42">
        <f t="shared" ca="1" si="78"/>
        <v>0</v>
      </c>
      <c r="H153" s="42">
        <f t="shared" ca="1" si="79"/>
        <v>0</v>
      </c>
      <c r="I153" s="42">
        <f t="shared" ca="1" si="80"/>
        <v>0</v>
      </c>
      <c r="J153" s="42">
        <f t="shared" ca="1" si="81"/>
        <v>0</v>
      </c>
      <c r="K153" s="42">
        <f t="shared" ca="1" si="82"/>
        <v>0</v>
      </c>
      <c r="L153" s="42">
        <f t="shared" ca="1" si="83"/>
        <v>0</v>
      </c>
      <c r="M153" s="42" t="str">
        <f t="shared" ca="1" si="84"/>
        <v/>
      </c>
      <c r="N153" s="38">
        <v>46</v>
      </c>
      <c r="O153" s="41" t="s">
        <v>58</v>
      </c>
      <c r="P153" s="42">
        <f t="shared" ca="1" si="85"/>
        <v>0</v>
      </c>
      <c r="Q153" s="42">
        <f t="shared" ca="1" si="86"/>
        <v>0</v>
      </c>
      <c r="R153" s="42">
        <f t="shared" ca="1" si="87"/>
        <v>0</v>
      </c>
      <c r="S153" s="42">
        <f t="shared" ca="1" si="88"/>
        <v>0</v>
      </c>
      <c r="T153" s="42">
        <f t="shared" ca="1" si="89"/>
        <v>0</v>
      </c>
      <c r="U153" s="42">
        <f t="shared" ca="1" si="90"/>
        <v>0</v>
      </c>
      <c r="V153" s="42">
        <f t="shared" ca="1" si="91"/>
        <v>0</v>
      </c>
      <c r="W153" s="42">
        <f t="shared" ca="1" si="92"/>
        <v>0</v>
      </c>
      <c r="X153" s="42">
        <f t="shared" ca="1" si="93"/>
        <v>0</v>
      </c>
      <c r="Y153" s="42">
        <f t="shared" ca="1" si="94"/>
        <v>0</v>
      </c>
      <c r="Z153" s="42" t="str">
        <f t="shared" ca="1" si="94"/>
        <v/>
      </c>
      <c r="AA153" s="36"/>
      <c r="AB153" s="41" t="s">
        <v>58</v>
      </c>
      <c r="AC153" s="43">
        <f t="shared" ca="1" si="64"/>
        <v>0</v>
      </c>
      <c r="AD153" s="43">
        <f t="shared" ca="1" si="65"/>
        <v>0</v>
      </c>
      <c r="AE153" s="43">
        <f t="shared" ca="1" si="66"/>
        <v>0</v>
      </c>
      <c r="AF153" s="43">
        <f t="shared" ca="1" si="67"/>
        <v>0</v>
      </c>
      <c r="AG153" s="43">
        <f t="shared" ca="1" si="68"/>
        <v>0</v>
      </c>
      <c r="AH153" s="43">
        <f t="shared" ca="1" si="69"/>
        <v>0</v>
      </c>
      <c r="AI153" s="43">
        <f t="shared" ca="1" si="70"/>
        <v>0</v>
      </c>
      <c r="AJ153" s="43">
        <f t="shared" ca="1" si="71"/>
        <v>0</v>
      </c>
      <c r="AK153" s="43">
        <f t="shared" ca="1" si="72"/>
        <v>0</v>
      </c>
      <c r="AL153" s="43">
        <f t="shared" ca="1" si="73"/>
        <v>0</v>
      </c>
      <c r="AM153" s="36"/>
      <c r="AN153" s="61" t="s">
        <v>58</v>
      </c>
      <c r="AO153" s="45">
        <v>3156</v>
      </c>
      <c r="AP153" s="45">
        <v>3231</v>
      </c>
      <c r="AQ153" s="45">
        <v>3054</v>
      </c>
      <c r="AR153" s="45">
        <v>2933</v>
      </c>
      <c r="AS153" s="45">
        <v>2999</v>
      </c>
      <c r="AT153" s="45">
        <v>2936</v>
      </c>
      <c r="AU153" s="45">
        <v>2814</v>
      </c>
      <c r="AV153" s="45">
        <v>2757</v>
      </c>
      <c r="AW153" s="45">
        <v>2778</v>
      </c>
      <c r="AX153" s="45">
        <v>0</v>
      </c>
      <c r="AY153" s="36"/>
    </row>
    <row r="154" spans="1:51" x14ac:dyDescent="0.25">
      <c r="A154" s="38">
        <v>47</v>
      </c>
      <c r="B154" s="41" t="s">
        <v>59</v>
      </c>
      <c r="C154" s="42">
        <f t="shared" ca="1" si="74"/>
        <v>0</v>
      </c>
      <c r="D154" s="42">
        <f t="shared" ca="1" si="75"/>
        <v>0</v>
      </c>
      <c r="E154" s="42">
        <f t="shared" ca="1" si="76"/>
        <v>0</v>
      </c>
      <c r="F154" s="42">
        <f t="shared" ca="1" si="77"/>
        <v>0</v>
      </c>
      <c r="G154" s="42">
        <f t="shared" ca="1" si="78"/>
        <v>0</v>
      </c>
      <c r="H154" s="42">
        <f t="shared" ca="1" si="79"/>
        <v>0</v>
      </c>
      <c r="I154" s="42">
        <f t="shared" ca="1" si="80"/>
        <v>0</v>
      </c>
      <c r="J154" s="42">
        <f t="shared" ca="1" si="81"/>
        <v>0</v>
      </c>
      <c r="K154" s="42">
        <f t="shared" ca="1" si="82"/>
        <v>0</v>
      </c>
      <c r="L154" s="42">
        <f t="shared" ca="1" si="83"/>
        <v>0</v>
      </c>
      <c r="M154" s="42" t="str">
        <f t="shared" ca="1" si="84"/>
        <v/>
      </c>
      <c r="N154" s="38">
        <v>47</v>
      </c>
      <c r="O154" s="41" t="s">
        <v>59</v>
      </c>
      <c r="P154" s="42">
        <f t="shared" ca="1" si="85"/>
        <v>0</v>
      </c>
      <c r="Q154" s="42">
        <f t="shared" ca="1" si="86"/>
        <v>0</v>
      </c>
      <c r="R154" s="42">
        <f t="shared" ca="1" si="87"/>
        <v>0</v>
      </c>
      <c r="S154" s="42">
        <f t="shared" ca="1" si="88"/>
        <v>0</v>
      </c>
      <c r="T154" s="42">
        <f t="shared" ca="1" si="89"/>
        <v>0</v>
      </c>
      <c r="U154" s="42">
        <f t="shared" ca="1" si="90"/>
        <v>0</v>
      </c>
      <c r="V154" s="42">
        <f t="shared" ca="1" si="91"/>
        <v>0</v>
      </c>
      <c r="W154" s="42">
        <f t="shared" ca="1" si="92"/>
        <v>0</v>
      </c>
      <c r="X154" s="42">
        <f t="shared" ca="1" si="93"/>
        <v>0</v>
      </c>
      <c r="Y154" s="42">
        <f t="shared" ca="1" si="94"/>
        <v>0</v>
      </c>
      <c r="Z154" s="42" t="str">
        <f t="shared" ca="1" si="94"/>
        <v/>
      </c>
      <c r="AA154" s="36"/>
      <c r="AB154" s="41" t="s">
        <v>59</v>
      </c>
      <c r="AC154" s="43">
        <f t="shared" ca="1" si="64"/>
        <v>0</v>
      </c>
      <c r="AD154" s="43">
        <f t="shared" ca="1" si="65"/>
        <v>0</v>
      </c>
      <c r="AE154" s="43">
        <f t="shared" ca="1" si="66"/>
        <v>0</v>
      </c>
      <c r="AF154" s="43">
        <f t="shared" ca="1" si="67"/>
        <v>0</v>
      </c>
      <c r="AG154" s="43">
        <f t="shared" ca="1" si="68"/>
        <v>0</v>
      </c>
      <c r="AH154" s="43">
        <f t="shared" ca="1" si="69"/>
        <v>0</v>
      </c>
      <c r="AI154" s="43">
        <f t="shared" ca="1" si="70"/>
        <v>0</v>
      </c>
      <c r="AJ154" s="43">
        <f t="shared" ca="1" si="71"/>
        <v>0</v>
      </c>
      <c r="AK154" s="43">
        <f t="shared" ca="1" si="72"/>
        <v>0</v>
      </c>
      <c r="AL154" s="43">
        <f t="shared" ca="1" si="73"/>
        <v>0</v>
      </c>
      <c r="AM154" s="36"/>
      <c r="AN154" s="61" t="s">
        <v>59</v>
      </c>
      <c r="AO154" s="45">
        <v>10421</v>
      </c>
      <c r="AP154" s="45">
        <v>10514</v>
      </c>
      <c r="AQ154" s="45">
        <v>10240</v>
      </c>
      <c r="AR154" s="45">
        <v>10005</v>
      </c>
      <c r="AS154" s="45">
        <v>10180</v>
      </c>
      <c r="AT154" s="45">
        <v>10172</v>
      </c>
      <c r="AU154" s="45">
        <v>10034</v>
      </c>
      <c r="AV154" s="45">
        <v>9896</v>
      </c>
      <c r="AW154" s="45">
        <v>10183</v>
      </c>
      <c r="AX154" s="45">
        <v>0</v>
      </c>
      <c r="AY154" s="36"/>
    </row>
    <row r="155" spans="1:51" x14ac:dyDescent="0.25">
      <c r="A155" s="38">
        <v>48</v>
      </c>
      <c r="B155" s="41" t="s">
        <v>60</v>
      </c>
      <c r="C155" s="42">
        <f t="shared" ca="1" si="74"/>
        <v>0</v>
      </c>
      <c r="D155" s="42">
        <f t="shared" ca="1" si="75"/>
        <v>0</v>
      </c>
      <c r="E155" s="42">
        <f t="shared" ca="1" si="76"/>
        <v>0</v>
      </c>
      <c r="F155" s="42">
        <f t="shared" ca="1" si="77"/>
        <v>0</v>
      </c>
      <c r="G155" s="42">
        <f t="shared" ca="1" si="78"/>
        <v>0</v>
      </c>
      <c r="H155" s="42">
        <f t="shared" ca="1" si="79"/>
        <v>0</v>
      </c>
      <c r="I155" s="42">
        <f t="shared" ca="1" si="80"/>
        <v>0</v>
      </c>
      <c r="J155" s="42">
        <f t="shared" ca="1" si="81"/>
        <v>0</v>
      </c>
      <c r="K155" s="42">
        <f t="shared" ca="1" si="82"/>
        <v>0</v>
      </c>
      <c r="L155" s="42">
        <f t="shared" ca="1" si="83"/>
        <v>0</v>
      </c>
      <c r="M155" s="42" t="str">
        <f t="shared" ca="1" si="84"/>
        <v/>
      </c>
      <c r="N155" s="38">
        <v>48</v>
      </c>
      <c r="O155" s="41" t="s">
        <v>60</v>
      </c>
      <c r="P155" s="42">
        <f t="shared" ca="1" si="85"/>
        <v>0</v>
      </c>
      <c r="Q155" s="42">
        <f t="shared" ca="1" si="86"/>
        <v>0</v>
      </c>
      <c r="R155" s="42">
        <f t="shared" ca="1" si="87"/>
        <v>0</v>
      </c>
      <c r="S155" s="42">
        <f t="shared" ca="1" si="88"/>
        <v>0</v>
      </c>
      <c r="T155" s="42">
        <f t="shared" ca="1" si="89"/>
        <v>0</v>
      </c>
      <c r="U155" s="42">
        <f t="shared" ca="1" si="90"/>
        <v>0</v>
      </c>
      <c r="V155" s="42">
        <f t="shared" ca="1" si="91"/>
        <v>0</v>
      </c>
      <c r="W155" s="42">
        <f t="shared" ca="1" si="92"/>
        <v>0</v>
      </c>
      <c r="X155" s="42">
        <f t="shared" ca="1" si="93"/>
        <v>0</v>
      </c>
      <c r="Y155" s="42">
        <f t="shared" ca="1" si="94"/>
        <v>0</v>
      </c>
      <c r="Z155" s="42" t="str">
        <f t="shared" ca="1" si="94"/>
        <v/>
      </c>
      <c r="AA155" s="36"/>
      <c r="AB155" s="41" t="s">
        <v>60</v>
      </c>
      <c r="AC155" s="43">
        <f t="shared" ca="1" si="64"/>
        <v>0</v>
      </c>
      <c r="AD155" s="43">
        <f t="shared" ca="1" si="65"/>
        <v>0</v>
      </c>
      <c r="AE155" s="43">
        <f t="shared" ca="1" si="66"/>
        <v>0</v>
      </c>
      <c r="AF155" s="43">
        <f t="shared" ca="1" si="67"/>
        <v>0</v>
      </c>
      <c r="AG155" s="43">
        <f t="shared" ca="1" si="68"/>
        <v>0</v>
      </c>
      <c r="AH155" s="43">
        <f t="shared" ca="1" si="69"/>
        <v>0</v>
      </c>
      <c r="AI155" s="43">
        <f t="shared" ca="1" si="70"/>
        <v>0</v>
      </c>
      <c r="AJ155" s="43">
        <f t="shared" ca="1" si="71"/>
        <v>0</v>
      </c>
      <c r="AK155" s="43">
        <f t="shared" ca="1" si="72"/>
        <v>0</v>
      </c>
      <c r="AL155" s="43">
        <f t="shared" ca="1" si="73"/>
        <v>0</v>
      </c>
      <c r="AM155" s="36"/>
      <c r="AN155" s="61" t="s">
        <v>60</v>
      </c>
      <c r="AO155" s="45">
        <v>66243</v>
      </c>
      <c r="AP155" s="45">
        <v>66625</v>
      </c>
      <c r="AQ155" s="45">
        <v>65441</v>
      </c>
      <c r="AR155" s="45">
        <v>63676</v>
      </c>
      <c r="AS155" s="45">
        <v>62047</v>
      </c>
      <c r="AT155" s="45">
        <v>59914</v>
      </c>
      <c r="AU155" s="45">
        <v>57681</v>
      </c>
      <c r="AV155" s="45">
        <v>55446</v>
      </c>
      <c r="AW155" s="45">
        <v>56216</v>
      </c>
      <c r="AX155" s="45">
        <v>0</v>
      </c>
      <c r="AY155" s="36"/>
    </row>
    <row r="156" spans="1:51" x14ac:dyDescent="0.25">
      <c r="A156" s="38">
        <v>49</v>
      </c>
      <c r="B156" s="41" t="s">
        <v>61</v>
      </c>
      <c r="C156" s="42">
        <f t="shared" ca="1" si="74"/>
        <v>0</v>
      </c>
      <c r="D156" s="42">
        <f t="shared" ca="1" si="75"/>
        <v>0</v>
      </c>
      <c r="E156" s="42">
        <f t="shared" ca="1" si="76"/>
        <v>0</v>
      </c>
      <c r="F156" s="42">
        <f t="shared" ca="1" si="77"/>
        <v>0</v>
      </c>
      <c r="G156" s="42">
        <f t="shared" ca="1" si="78"/>
        <v>0</v>
      </c>
      <c r="H156" s="42">
        <f t="shared" ca="1" si="79"/>
        <v>0</v>
      </c>
      <c r="I156" s="42">
        <f t="shared" ca="1" si="80"/>
        <v>0</v>
      </c>
      <c r="J156" s="42">
        <f t="shared" ca="1" si="81"/>
        <v>0</v>
      </c>
      <c r="K156" s="42">
        <f t="shared" ca="1" si="82"/>
        <v>0</v>
      </c>
      <c r="L156" s="42">
        <f t="shared" ca="1" si="83"/>
        <v>0</v>
      </c>
      <c r="M156" s="42" t="str">
        <f t="shared" ca="1" si="84"/>
        <v/>
      </c>
      <c r="N156" s="38">
        <v>49</v>
      </c>
      <c r="O156" s="41" t="s">
        <v>61</v>
      </c>
      <c r="P156" s="42">
        <f t="shared" ca="1" si="85"/>
        <v>0</v>
      </c>
      <c r="Q156" s="42">
        <f t="shared" ca="1" si="86"/>
        <v>0</v>
      </c>
      <c r="R156" s="42">
        <f t="shared" ca="1" si="87"/>
        <v>0</v>
      </c>
      <c r="S156" s="42">
        <f t="shared" ca="1" si="88"/>
        <v>0</v>
      </c>
      <c r="T156" s="42">
        <f t="shared" ca="1" si="89"/>
        <v>0</v>
      </c>
      <c r="U156" s="42">
        <f t="shared" ca="1" si="90"/>
        <v>0</v>
      </c>
      <c r="V156" s="42">
        <f t="shared" ca="1" si="91"/>
        <v>0</v>
      </c>
      <c r="W156" s="42">
        <f t="shared" ca="1" si="92"/>
        <v>0</v>
      </c>
      <c r="X156" s="42">
        <f t="shared" ca="1" si="93"/>
        <v>0</v>
      </c>
      <c r="Y156" s="42">
        <f t="shared" ca="1" si="94"/>
        <v>0</v>
      </c>
      <c r="Z156" s="42" t="str">
        <f t="shared" ca="1" si="94"/>
        <v/>
      </c>
      <c r="AA156" s="36"/>
      <c r="AB156" s="41" t="s">
        <v>61</v>
      </c>
      <c r="AC156" s="43">
        <f t="shared" ca="1" si="64"/>
        <v>0</v>
      </c>
      <c r="AD156" s="43">
        <f t="shared" ca="1" si="65"/>
        <v>0</v>
      </c>
      <c r="AE156" s="43">
        <f t="shared" ca="1" si="66"/>
        <v>0</v>
      </c>
      <c r="AF156" s="43">
        <f t="shared" ca="1" si="67"/>
        <v>0</v>
      </c>
      <c r="AG156" s="43">
        <f t="shared" ca="1" si="68"/>
        <v>0</v>
      </c>
      <c r="AH156" s="43">
        <f t="shared" ca="1" si="69"/>
        <v>0</v>
      </c>
      <c r="AI156" s="43">
        <f t="shared" ca="1" si="70"/>
        <v>0</v>
      </c>
      <c r="AJ156" s="43">
        <f t="shared" ca="1" si="71"/>
        <v>0</v>
      </c>
      <c r="AK156" s="43">
        <f t="shared" ca="1" si="72"/>
        <v>0</v>
      </c>
      <c r="AL156" s="43">
        <f t="shared" ca="1" si="73"/>
        <v>0</v>
      </c>
      <c r="AM156" s="36"/>
      <c r="AN156" s="61" t="s">
        <v>61</v>
      </c>
      <c r="AO156" s="45">
        <v>6647</v>
      </c>
      <c r="AP156" s="45">
        <v>6645</v>
      </c>
      <c r="AQ156" s="45">
        <v>6520</v>
      </c>
      <c r="AR156" s="45">
        <v>6356</v>
      </c>
      <c r="AS156" s="45">
        <v>6329</v>
      </c>
      <c r="AT156" s="45">
        <v>6291</v>
      </c>
      <c r="AU156" s="45">
        <v>6194</v>
      </c>
      <c r="AV156" s="45">
        <v>6090</v>
      </c>
      <c r="AW156" s="45">
        <v>6187</v>
      </c>
      <c r="AX156" s="45">
        <v>0</v>
      </c>
      <c r="AY156" s="36"/>
    </row>
    <row r="157" spans="1:51" x14ac:dyDescent="0.25">
      <c r="A157" s="38">
        <v>50</v>
      </c>
      <c r="B157" s="41" t="s">
        <v>62</v>
      </c>
      <c r="C157" s="42">
        <f t="shared" ca="1" si="74"/>
        <v>0</v>
      </c>
      <c r="D157" s="42">
        <f t="shared" ca="1" si="75"/>
        <v>0</v>
      </c>
      <c r="E157" s="42">
        <f t="shared" ca="1" si="76"/>
        <v>0</v>
      </c>
      <c r="F157" s="42">
        <f t="shared" ca="1" si="77"/>
        <v>0</v>
      </c>
      <c r="G157" s="42">
        <f t="shared" ca="1" si="78"/>
        <v>0</v>
      </c>
      <c r="H157" s="42">
        <f t="shared" ca="1" si="79"/>
        <v>0</v>
      </c>
      <c r="I157" s="42">
        <f t="shared" ca="1" si="80"/>
        <v>0</v>
      </c>
      <c r="J157" s="42">
        <f t="shared" ca="1" si="81"/>
        <v>0</v>
      </c>
      <c r="K157" s="42">
        <f t="shared" ca="1" si="82"/>
        <v>0</v>
      </c>
      <c r="L157" s="42">
        <f t="shared" ca="1" si="83"/>
        <v>0</v>
      </c>
      <c r="M157" s="42" t="str">
        <f t="shared" ca="1" si="84"/>
        <v/>
      </c>
      <c r="N157" s="38">
        <v>50</v>
      </c>
      <c r="O157" s="41" t="s">
        <v>62</v>
      </c>
      <c r="P157" s="42">
        <f t="shared" ca="1" si="85"/>
        <v>0</v>
      </c>
      <c r="Q157" s="42">
        <f t="shared" ca="1" si="86"/>
        <v>0</v>
      </c>
      <c r="R157" s="42">
        <f t="shared" ca="1" si="87"/>
        <v>0</v>
      </c>
      <c r="S157" s="42">
        <f t="shared" ca="1" si="88"/>
        <v>0</v>
      </c>
      <c r="T157" s="42">
        <f t="shared" ca="1" si="89"/>
        <v>0</v>
      </c>
      <c r="U157" s="42">
        <f t="shared" ca="1" si="90"/>
        <v>0</v>
      </c>
      <c r="V157" s="42">
        <f t="shared" ca="1" si="91"/>
        <v>0</v>
      </c>
      <c r="W157" s="42">
        <f t="shared" ca="1" si="92"/>
        <v>0</v>
      </c>
      <c r="X157" s="42">
        <f t="shared" ca="1" si="93"/>
        <v>0</v>
      </c>
      <c r="Y157" s="42">
        <f t="shared" ca="1" si="94"/>
        <v>0</v>
      </c>
      <c r="Z157" s="42" t="str">
        <f t="shared" ca="1" si="94"/>
        <v/>
      </c>
      <c r="AA157" s="36"/>
      <c r="AB157" s="41" t="s">
        <v>62</v>
      </c>
      <c r="AC157" s="43">
        <f t="shared" ca="1" si="64"/>
        <v>0</v>
      </c>
      <c r="AD157" s="43">
        <f t="shared" ca="1" si="65"/>
        <v>0</v>
      </c>
      <c r="AE157" s="43">
        <f t="shared" ca="1" si="66"/>
        <v>0</v>
      </c>
      <c r="AF157" s="43">
        <f t="shared" ca="1" si="67"/>
        <v>0</v>
      </c>
      <c r="AG157" s="43">
        <f t="shared" ca="1" si="68"/>
        <v>0</v>
      </c>
      <c r="AH157" s="43">
        <f t="shared" ca="1" si="69"/>
        <v>0</v>
      </c>
      <c r="AI157" s="43">
        <f t="shared" ca="1" si="70"/>
        <v>0</v>
      </c>
      <c r="AJ157" s="43">
        <f t="shared" ca="1" si="71"/>
        <v>0</v>
      </c>
      <c r="AK157" s="43">
        <f t="shared" ca="1" si="72"/>
        <v>0</v>
      </c>
      <c r="AL157" s="43">
        <f t="shared" ca="1" si="73"/>
        <v>0</v>
      </c>
      <c r="AM157" s="36"/>
      <c r="AN157" s="61" t="s">
        <v>62</v>
      </c>
      <c r="AO157" s="45">
        <v>2081</v>
      </c>
      <c r="AP157" s="45">
        <v>2068</v>
      </c>
      <c r="AQ157" s="45">
        <v>1957</v>
      </c>
      <c r="AR157" s="45">
        <v>1901</v>
      </c>
      <c r="AS157" s="45">
        <v>1927</v>
      </c>
      <c r="AT157" s="45">
        <v>1910</v>
      </c>
      <c r="AU157" s="45">
        <v>1929</v>
      </c>
      <c r="AV157" s="45">
        <v>1883</v>
      </c>
      <c r="AW157" s="45">
        <v>1862</v>
      </c>
      <c r="AX157" s="45">
        <v>0</v>
      </c>
      <c r="AY157" s="36"/>
    </row>
    <row r="158" spans="1:51" x14ac:dyDescent="0.25">
      <c r="A158" s="38">
        <v>51</v>
      </c>
      <c r="B158" s="41" t="s">
        <v>63</v>
      </c>
      <c r="C158" s="42">
        <f t="shared" ca="1" si="74"/>
        <v>0</v>
      </c>
      <c r="D158" s="42">
        <f t="shared" ca="1" si="75"/>
        <v>0</v>
      </c>
      <c r="E158" s="42">
        <f t="shared" ca="1" si="76"/>
        <v>0</v>
      </c>
      <c r="F158" s="42">
        <f t="shared" ca="1" si="77"/>
        <v>0</v>
      </c>
      <c r="G158" s="42">
        <f t="shared" ca="1" si="78"/>
        <v>0</v>
      </c>
      <c r="H158" s="42">
        <f t="shared" ca="1" si="79"/>
        <v>0</v>
      </c>
      <c r="I158" s="42">
        <f t="shared" ca="1" si="80"/>
        <v>0</v>
      </c>
      <c r="J158" s="42">
        <f t="shared" ca="1" si="81"/>
        <v>0</v>
      </c>
      <c r="K158" s="42">
        <f t="shared" ca="1" si="82"/>
        <v>0</v>
      </c>
      <c r="L158" s="42">
        <f t="shared" ca="1" si="83"/>
        <v>0</v>
      </c>
      <c r="M158" s="42" t="str">
        <f t="shared" ca="1" si="84"/>
        <v/>
      </c>
      <c r="N158" s="38">
        <v>51</v>
      </c>
      <c r="O158" s="41" t="s">
        <v>63</v>
      </c>
      <c r="P158" s="42">
        <f t="shared" ca="1" si="85"/>
        <v>0</v>
      </c>
      <c r="Q158" s="42">
        <f t="shared" ca="1" si="86"/>
        <v>0</v>
      </c>
      <c r="R158" s="42">
        <f t="shared" ca="1" si="87"/>
        <v>0</v>
      </c>
      <c r="S158" s="42">
        <f t="shared" ca="1" si="88"/>
        <v>0</v>
      </c>
      <c r="T158" s="42">
        <f t="shared" ca="1" si="89"/>
        <v>0</v>
      </c>
      <c r="U158" s="42">
        <f t="shared" ca="1" si="90"/>
        <v>0</v>
      </c>
      <c r="V158" s="42">
        <f t="shared" ca="1" si="91"/>
        <v>0</v>
      </c>
      <c r="W158" s="42">
        <f t="shared" ca="1" si="92"/>
        <v>0</v>
      </c>
      <c r="X158" s="42">
        <f t="shared" ca="1" si="93"/>
        <v>0</v>
      </c>
      <c r="Y158" s="42">
        <f t="shared" ca="1" si="94"/>
        <v>0</v>
      </c>
      <c r="Z158" s="42" t="str">
        <f t="shared" ca="1" si="94"/>
        <v/>
      </c>
      <c r="AA158" s="36"/>
      <c r="AB158" s="41" t="s">
        <v>63</v>
      </c>
      <c r="AC158" s="43">
        <f t="shared" ca="1" si="64"/>
        <v>0</v>
      </c>
      <c r="AD158" s="43">
        <f t="shared" ca="1" si="65"/>
        <v>0</v>
      </c>
      <c r="AE158" s="43">
        <f t="shared" ca="1" si="66"/>
        <v>0</v>
      </c>
      <c r="AF158" s="43">
        <f t="shared" ca="1" si="67"/>
        <v>0</v>
      </c>
      <c r="AG158" s="43">
        <f t="shared" ca="1" si="68"/>
        <v>0</v>
      </c>
      <c r="AH158" s="43">
        <f t="shared" ca="1" si="69"/>
        <v>0</v>
      </c>
      <c r="AI158" s="43">
        <f t="shared" ca="1" si="70"/>
        <v>0</v>
      </c>
      <c r="AJ158" s="43">
        <f t="shared" ca="1" si="71"/>
        <v>0</v>
      </c>
      <c r="AK158" s="43">
        <f t="shared" ca="1" si="72"/>
        <v>0</v>
      </c>
      <c r="AL158" s="43">
        <f t="shared" ca="1" si="73"/>
        <v>0</v>
      </c>
      <c r="AM158" s="36"/>
      <c r="AN158" s="61" t="s">
        <v>63</v>
      </c>
      <c r="AO158" s="45">
        <v>2291</v>
      </c>
      <c r="AP158" s="45">
        <v>2315</v>
      </c>
      <c r="AQ158" s="45">
        <v>2311</v>
      </c>
      <c r="AR158" s="45">
        <v>2273</v>
      </c>
      <c r="AS158" s="45">
        <v>2280</v>
      </c>
      <c r="AT158" s="45">
        <v>2229</v>
      </c>
      <c r="AU158" s="45">
        <v>2227</v>
      </c>
      <c r="AV158" s="45">
        <v>2190</v>
      </c>
      <c r="AW158" s="45">
        <v>2226</v>
      </c>
      <c r="AX158" s="45">
        <v>0</v>
      </c>
      <c r="AY158" s="36"/>
    </row>
    <row r="159" spans="1:51" x14ac:dyDescent="0.25">
      <c r="A159" s="38">
        <v>52</v>
      </c>
      <c r="B159" s="41" t="s">
        <v>64</v>
      </c>
      <c r="C159" s="42">
        <f t="shared" ca="1" si="74"/>
        <v>0</v>
      </c>
      <c r="D159" s="42">
        <f t="shared" ca="1" si="75"/>
        <v>0</v>
      </c>
      <c r="E159" s="42">
        <f t="shared" ca="1" si="76"/>
        <v>0</v>
      </c>
      <c r="F159" s="42">
        <f t="shared" ca="1" si="77"/>
        <v>0</v>
      </c>
      <c r="G159" s="42">
        <f t="shared" ca="1" si="78"/>
        <v>0</v>
      </c>
      <c r="H159" s="42">
        <f t="shared" ca="1" si="79"/>
        <v>0</v>
      </c>
      <c r="I159" s="42">
        <f t="shared" ca="1" si="80"/>
        <v>0</v>
      </c>
      <c r="J159" s="42">
        <f t="shared" ca="1" si="81"/>
        <v>0</v>
      </c>
      <c r="K159" s="42">
        <f t="shared" ca="1" si="82"/>
        <v>0</v>
      </c>
      <c r="L159" s="42">
        <f t="shared" ca="1" si="83"/>
        <v>0</v>
      </c>
      <c r="M159" s="42" t="str">
        <f t="shared" ca="1" si="84"/>
        <v/>
      </c>
      <c r="N159" s="38">
        <v>52</v>
      </c>
      <c r="O159" s="41" t="s">
        <v>64</v>
      </c>
      <c r="P159" s="42">
        <f t="shared" ca="1" si="85"/>
        <v>0</v>
      </c>
      <c r="Q159" s="42">
        <f t="shared" ca="1" si="86"/>
        <v>0</v>
      </c>
      <c r="R159" s="42">
        <f t="shared" ca="1" si="87"/>
        <v>0</v>
      </c>
      <c r="S159" s="42">
        <f t="shared" ca="1" si="88"/>
        <v>0</v>
      </c>
      <c r="T159" s="42">
        <f t="shared" ca="1" si="89"/>
        <v>0</v>
      </c>
      <c r="U159" s="42">
        <f t="shared" ca="1" si="90"/>
        <v>0</v>
      </c>
      <c r="V159" s="42">
        <f t="shared" ca="1" si="91"/>
        <v>0</v>
      </c>
      <c r="W159" s="42">
        <f t="shared" ca="1" si="92"/>
        <v>0</v>
      </c>
      <c r="X159" s="42">
        <f t="shared" ca="1" si="93"/>
        <v>0</v>
      </c>
      <c r="Y159" s="42">
        <f t="shared" ca="1" si="94"/>
        <v>0</v>
      </c>
      <c r="Z159" s="42" t="str">
        <f t="shared" ca="1" si="94"/>
        <v/>
      </c>
      <c r="AA159" s="36"/>
      <c r="AB159" s="41" t="s">
        <v>64</v>
      </c>
      <c r="AC159" s="43">
        <f t="shared" ca="1" si="64"/>
        <v>0</v>
      </c>
      <c r="AD159" s="43">
        <f t="shared" ca="1" si="65"/>
        <v>0</v>
      </c>
      <c r="AE159" s="43">
        <f t="shared" ca="1" si="66"/>
        <v>0</v>
      </c>
      <c r="AF159" s="43">
        <f t="shared" ca="1" si="67"/>
        <v>0</v>
      </c>
      <c r="AG159" s="43">
        <f t="shared" ca="1" si="68"/>
        <v>0</v>
      </c>
      <c r="AH159" s="43">
        <f t="shared" ca="1" si="69"/>
        <v>0</v>
      </c>
      <c r="AI159" s="43">
        <f t="shared" ca="1" si="70"/>
        <v>0</v>
      </c>
      <c r="AJ159" s="43">
        <f t="shared" ca="1" si="71"/>
        <v>0</v>
      </c>
      <c r="AK159" s="43">
        <f t="shared" ca="1" si="72"/>
        <v>0</v>
      </c>
      <c r="AL159" s="43">
        <f t="shared" ca="1" si="73"/>
        <v>0</v>
      </c>
      <c r="AM159" s="36"/>
      <c r="AN159" s="61" t="s">
        <v>64</v>
      </c>
      <c r="AO159" s="45">
        <v>2321</v>
      </c>
      <c r="AP159" s="45">
        <v>2319</v>
      </c>
      <c r="AQ159" s="45">
        <v>2276</v>
      </c>
      <c r="AR159" s="45">
        <v>2198</v>
      </c>
      <c r="AS159" s="45">
        <v>2212</v>
      </c>
      <c r="AT159" s="45">
        <v>2289</v>
      </c>
      <c r="AU159" s="45">
        <v>2273</v>
      </c>
      <c r="AV159" s="45">
        <v>2209</v>
      </c>
      <c r="AW159" s="45">
        <v>2192</v>
      </c>
      <c r="AX159" s="45">
        <v>0</v>
      </c>
      <c r="AY159" s="36"/>
    </row>
    <row r="160" spans="1:51" x14ac:dyDescent="0.25">
      <c r="A160" s="38">
        <v>53</v>
      </c>
      <c r="B160" s="41" t="s">
        <v>65</v>
      </c>
      <c r="C160" s="42">
        <f t="shared" ca="1" si="74"/>
        <v>0</v>
      </c>
      <c r="D160" s="42">
        <f t="shared" ca="1" si="75"/>
        <v>0</v>
      </c>
      <c r="E160" s="42">
        <f t="shared" ca="1" si="76"/>
        <v>0</v>
      </c>
      <c r="F160" s="42">
        <f t="shared" ca="1" si="77"/>
        <v>0</v>
      </c>
      <c r="G160" s="42">
        <f t="shared" ca="1" si="78"/>
        <v>0</v>
      </c>
      <c r="H160" s="42">
        <f t="shared" ca="1" si="79"/>
        <v>0</v>
      </c>
      <c r="I160" s="42">
        <f t="shared" ca="1" si="80"/>
        <v>0</v>
      </c>
      <c r="J160" s="42">
        <f t="shared" ca="1" si="81"/>
        <v>0</v>
      </c>
      <c r="K160" s="42">
        <f t="shared" ca="1" si="82"/>
        <v>0</v>
      </c>
      <c r="L160" s="42">
        <f t="shared" ca="1" si="83"/>
        <v>0</v>
      </c>
      <c r="M160" s="42" t="str">
        <f t="shared" ca="1" si="84"/>
        <v/>
      </c>
      <c r="N160" s="38">
        <v>53</v>
      </c>
      <c r="O160" s="41" t="s">
        <v>65</v>
      </c>
      <c r="P160" s="42">
        <f t="shared" ca="1" si="85"/>
        <v>0</v>
      </c>
      <c r="Q160" s="42">
        <f t="shared" ca="1" si="86"/>
        <v>0</v>
      </c>
      <c r="R160" s="42">
        <f t="shared" ca="1" si="87"/>
        <v>0</v>
      </c>
      <c r="S160" s="42">
        <f t="shared" ca="1" si="88"/>
        <v>0</v>
      </c>
      <c r="T160" s="42">
        <f t="shared" ca="1" si="89"/>
        <v>0</v>
      </c>
      <c r="U160" s="42">
        <f t="shared" ca="1" si="90"/>
        <v>0</v>
      </c>
      <c r="V160" s="42">
        <f t="shared" ca="1" si="91"/>
        <v>0</v>
      </c>
      <c r="W160" s="42">
        <f t="shared" ca="1" si="92"/>
        <v>0</v>
      </c>
      <c r="X160" s="42">
        <f t="shared" ca="1" si="93"/>
        <v>0</v>
      </c>
      <c r="Y160" s="42">
        <f t="shared" ca="1" si="94"/>
        <v>0</v>
      </c>
      <c r="Z160" s="42" t="str">
        <f t="shared" ca="1" si="94"/>
        <v/>
      </c>
      <c r="AA160" s="36"/>
      <c r="AB160" s="41" t="s">
        <v>65</v>
      </c>
      <c r="AC160" s="43">
        <f t="shared" ca="1" si="64"/>
        <v>0</v>
      </c>
      <c r="AD160" s="43">
        <f t="shared" ca="1" si="65"/>
        <v>0</v>
      </c>
      <c r="AE160" s="43">
        <f t="shared" ca="1" si="66"/>
        <v>0</v>
      </c>
      <c r="AF160" s="43">
        <f t="shared" ca="1" si="67"/>
        <v>0</v>
      </c>
      <c r="AG160" s="43">
        <f t="shared" ca="1" si="68"/>
        <v>0</v>
      </c>
      <c r="AH160" s="43">
        <f t="shared" ca="1" si="69"/>
        <v>0</v>
      </c>
      <c r="AI160" s="43">
        <f t="shared" ca="1" si="70"/>
        <v>0</v>
      </c>
      <c r="AJ160" s="43">
        <f t="shared" ca="1" si="71"/>
        <v>0</v>
      </c>
      <c r="AK160" s="43">
        <f t="shared" ca="1" si="72"/>
        <v>0</v>
      </c>
      <c r="AL160" s="43">
        <f t="shared" ca="1" si="73"/>
        <v>0</v>
      </c>
      <c r="AM160" s="36"/>
      <c r="AN160" s="61" t="s">
        <v>65</v>
      </c>
      <c r="AO160" s="45">
        <v>8362</v>
      </c>
      <c r="AP160" s="45">
        <v>8239</v>
      </c>
      <c r="AQ160" s="45">
        <v>7965</v>
      </c>
      <c r="AR160" s="45">
        <v>7601</v>
      </c>
      <c r="AS160" s="45">
        <v>7452</v>
      </c>
      <c r="AT160" s="45">
        <v>7428</v>
      </c>
      <c r="AU160" s="45">
        <v>7297</v>
      </c>
      <c r="AV160" s="45">
        <v>7174</v>
      </c>
      <c r="AW160" s="45">
        <v>7130</v>
      </c>
      <c r="AX160" s="45">
        <v>0</v>
      </c>
      <c r="AY160" s="36"/>
    </row>
    <row r="161" spans="1:51" x14ac:dyDescent="0.25">
      <c r="A161" s="38">
        <v>54</v>
      </c>
      <c r="B161" s="41" t="s">
        <v>66</v>
      </c>
      <c r="C161" s="42">
        <f t="shared" ca="1" si="74"/>
        <v>0</v>
      </c>
      <c r="D161" s="42">
        <f t="shared" ca="1" si="75"/>
        <v>0</v>
      </c>
      <c r="E161" s="42">
        <f t="shared" ca="1" si="76"/>
        <v>0</v>
      </c>
      <c r="F161" s="42">
        <f t="shared" ca="1" si="77"/>
        <v>0</v>
      </c>
      <c r="G161" s="42">
        <f t="shared" ca="1" si="78"/>
        <v>0</v>
      </c>
      <c r="H161" s="42">
        <f t="shared" ca="1" si="79"/>
        <v>0</v>
      </c>
      <c r="I161" s="42">
        <f t="shared" ca="1" si="80"/>
        <v>0</v>
      </c>
      <c r="J161" s="42">
        <f t="shared" ca="1" si="81"/>
        <v>0</v>
      </c>
      <c r="K161" s="42">
        <f t="shared" ca="1" si="82"/>
        <v>0</v>
      </c>
      <c r="L161" s="42">
        <f t="shared" ca="1" si="83"/>
        <v>0</v>
      </c>
      <c r="M161" s="42" t="str">
        <f t="shared" ca="1" si="84"/>
        <v/>
      </c>
      <c r="N161" s="38">
        <v>54</v>
      </c>
      <c r="O161" s="41" t="s">
        <v>66</v>
      </c>
      <c r="P161" s="42">
        <f t="shared" ca="1" si="85"/>
        <v>0</v>
      </c>
      <c r="Q161" s="42">
        <f t="shared" ca="1" si="86"/>
        <v>0</v>
      </c>
      <c r="R161" s="42">
        <f t="shared" ca="1" si="87"/>
        <v>0</v>
      </c>
      <c r="S161" s="42">
        <f t="shared" ca="1" si="88"/>
        <v>0</v>
      </c>
      <c r="T161" s="42">
        <f t="shared" ca="1" si="89"/>
        <v>0</v>
      </c>
      <c r="U161" s="42">
        <f t="shared" ca="1" si="90"/>
        <v>0</v>
      </c>
      <c r="V161" s="42">
        <f t="shared" ca="1" si="91"/>
        <v>0</v>
      </c>
      <c r="W161" s="42">
        <f t="shared" ca="1" si="92"/>
        <v>0</v>
      </c>
      <c r="X161" s="42">
        <f t="shared" ca="1" si="93"/>
        <v>0</v>
      </c>
      <c r="Y161" s="42">
        <f t="shared" ca="1" si="94"/>
        <v>0</v>
      </c>
      <c r="Z161" s="42" t="str">
        <f t="shared" ca="1" si="94"/>
        <v/>
      </c>
      <c r="AA161" s="36"/>
      <c r="AB161" s="41" t="s">
        <v>66</v>
      </c>
      <c r="AC161" s="43">
        <f t="shared" ca="1" si="64"/>
        <v>0</v>
      </c>
      <c r="AD161" s="43">
        <f t="shared" ca="1" si="65"/>
        <v>0</v>
      </c>
      <c r="AE161" s="43">
        <f t="shared" ca="1" si="66"/>
        <v>0</v>
      </c>
      <c r="AF161" s="43">
        <f t="shared" ca="1" si="67"/>
        <v>0</v>
      </c>
      <c r="AG161" s="43">
        <f t="shared" ca="1" si="68"/>
        <v>0</v>
      </c>
      <c r="AH161" s="43">
        <f t="shared" ca="1" si="69"/>
        <v>0</v>
      </c>
      <c r="AI161" s="43">
        <f t="shared" ca="1" si="70"/>
        <v>0</v>
      </c>
      <c r="AJ161" s="43">
        <f t="shared" ca="1" si="71"/>
        <v>0</v>
      </c>
      <c r="AK161" s="43">
        <f t="shared" ca="1" si="72"/>
        <v>0</v>
      </c>
      <c r="AL161" s="43">
        <f t="shared" ca="1" si="73"/>
        <v>0</v>
      </c>
      <c r="AM161" s="36"/>
      <c r="AN161" s="61" t="s">
        <v>66</v>
      </c>
      <c r="AO161" s="45">
        <v>3753</v>
      </c>
      <c r="AP161" s="45">
        <v>3764</v>
      </c>
      <c r="AQ161" s="45">
        <v>3720</v>
      </c>
      <c r="AR161" s="45">
        <v>3671</v>
      </c>
      <c r="AS161" s="45">
        <v>3615</v>
      </c>
      <c r="AT161" s="45">
        <v>3529</v>
      </c>
      <c r="AU161" s="45">
        <v>3421</v>
      </c>
      <c r="AV161" s="45">
        <v>3327</v>
      </c>
      <c r="AW161" s="45">
        <v>3412</v>
      </c>
      <c r="AX161" s="45">
        <v>0</v>
      </c>
      <c r="AY161" s="36"/>
    </row>
    <row r="162" spans="1:51" x14ac:dyDescent="0.25">
      <c r="A162" s="38">
        <v>55</v>
      </c>
      <c r="B162" s="41" t="s">
        <v>67</v>
      </c>
      <c r="C162" s="42">
        <f t="shared" ca="1" si="74"/>
        <v>0</v>
      </c>
      <c r="D162" s="42">
        <f t="shared" ca="1" si="75"/>
        <v>0</v>
      </c>
      <c r="E162" s="42">
        <f t="shared" ca="1" si="76"/>
        <v>0</v>
      </c>
      <c r="F162" s="42">
        <f t="shared" ca="1" si="77"/>
        <v>0</v>
      </c>
      <c r="G162" s="42">
        <f t="shared" ca="1" si="78"/>
        <v>0</v>
      </c>
      <c r="H162" s="42">
        <f t="shared" ca="1" si="79"/>
        <v>0</v>
      </c>
      <c r="I162" s="42">
        <f t="shared" ca="1" si="80"/>
        <v>0</v>
      </c>
      <c r="J162" s="42">
        <f t="shared" ca="1" si="81"/>
        <v>0</v>
      </c>
      <c r="K162" s="42">
        <f t="shared" ca="1" si="82"/>
        <v>0</v>
      </c>
      <c r="L162" s="42">
        <f t="shared" ca="1" si="83"/>
        <v>0</v>
      </c>
      <c r="M162" s="42" t="str">
        <f t="shared" ca="1" si="84"/>
        <v/>
      </c>
      <c r="N162" s="38">
        <v>55</v>
      </c>
      <c r="O162" s="41" t="s">
        <v>67</v>
      </c>
      <c r="P162" s="42">
        <f t="shared" ca="1" si="85"/>
        <v>0</v>
      </c>
      <c r="Q162" s="42">
        <f t="shared" ca="1" si="86"/>
        <v>0</v>
      </c>
      <c r="R162" s="42">
        <f t="shared" ca="1" si="87"/>
        <v>0</v>
      </c>
      <c r="S162" s="42">
        <f t="shared" ca="1" si="88"/>
        <v>0</v>
      </c>
      <c r="T162" s="42">
        <f t="shared" ca="1" si="89"/>
        <v>0</v>
      </c>
      <c r="U162" s="42">
        <f t="shared" ca="1" si="90"/>
        <v>0</v>
      </c>
      <c r="V162" s="42">
        <f t="shared" ca="1" si="91"/>
        <v>0</v>
      </c>
      <c r="W162" s="42">
        <f t="shared" ca="1" si="92"/>
        <v>0</v>
      </c>
      <c r="X162" s="42">
        <f t="shared" ca="1" si="93"/>
        <v>0</v>
      </c>
      <c r="Y162" s="42">
        <f t="shared" ca="1" si="94"/>
        <v>0</v>
      </c>
      <c r="Z162" s="42" t="str">
        <f t="shared" ca="1" si="94"/>
        <v/>
      </c>
      <c r="AA162" s="36"/>
      <c r="AB162" s="41" t="s">
        <v>67</v>
      </c>
      <c r="AC162" s="43">
        <f t="shared" ca="1" si="64"/>
        <v>0</v>
      </c>
      <c r="AD162" s="43">
        <f t="shared" ca="1" si="65"/>
        <v>0</v>
      </c>
      <c r="AE162" s="43">
        <f t="shared" ca="1" si="66"/>
        <v>0</v>
      </c>
      <c r="AF162" s="43">
        <f t="shared" ca="1" si="67"/>
        <v>0</v>
      </c>
      <c r="AG162" s="43">
        <f t="shared" ca="1" si="68"/>
        <v>0</v>
      </c>
      <c r="AH162" s="43">
        <f t="shared" ca="1" si="69"/>
        <v>0</v>
      </c>
      <c r="AI162" s="43">
        <f t="shared" ca="1" si="70"/>
        <v>0</v>
      </c>
      <c r="AJ162" s="43">
        <f t="shared" ca="1" si="71"/>
        <v>0</v>
      </c>
      <c r="AK162" s="43">
        <f t="shared" ca="1" si="72"/>
        <v>0</v>
      </c>
      <c r="AL162" s="43">
        <f t="shared" ca="1" si="73"/>
        <v>0</v>
      </c>
      <c r="AM162" s="36"/>
      <c r="AN162" s="61" t="s">
        <v>67</v>
      </c>
      <c r="AO162" s="45">
        <v>225</v>
      </c>
      <c r="AP162" s="45">
        <v>208</v>
      </c>
      <c r="AQ162" s="45">
        <v>208</v>
      </c>
      <c r="AR162" s="45">
        <v>196</v>
      </c>
      <c r="AS162" s="45">
        <v>205</v>
      </c>
      <c r="AT162" s="45">
        <v>206</v>
      </c>
      <c r="AU162" s="45">
        <v>196</v>
      </c>
      <c r="AV162" s="45">
        <v>198</v>
      </c>
      <c r="AW162" s="45">
        <v>197</v>
      </c>
      <c r="AX162" s="45">
        <v>0</v>
      </c>
      <c r="AY162" s="36"/>
    </row>
    <row r="163" spans="1:51" x14ac:dyDescent="0.25">
      <c r="A163" s="38">
        <v>56</v>
      </c>
      <c r="B163" s="41" t="s">
        <v>68</v>
      </c>
      <c r="C163" s="42">
        <f t="shared" ca="1" si="74"/>
        <v>0</v>
      </c>
      <c r="D163" s="42">
        <f t="shared" ca="1" si="75"/>
        <v>0</v>
      </c>
      <c r="E163" s="42">
        <f t="shared" ca="1" si="76"/>
        <v>0</v>
      </c>
      <c r="F163" s="42">
        <f t="shared" ca="1" si="77"/>
        <v>0</v>
      </c>
      <c r="G163" s="42">
        <f t="shared" ca="1" si="78"/>
        <v>0</v>
      </c>
      <c r="H163" s="42">
        <f t="shared" ca="1" si="79"/>
        <v>0</v>
      </c>
      <c r="I163" s="42">
        <f t="shared" ca="1" si="80"/>
        <v>0</v>
      </c>
      <c r="J163" s="42">
        <f t="shared" ca="1" si="81"/>
        <v>0</v>
      </c>
      <c r="K163" s="42">
        <f t="shared" ca="1" si="82"/>
        <v>0</v>
      </c>
      <c r="L163" s="42">
        <f t="shared" ca="1" si="83"/>
        <v>0</v>
      </c>
      <c r="M163" s="42" t="str">
        <f t="shared" ca="1" si="84"/>
        <v/>
      </c>
      <c r="N163" s="38">
        <v>56</v>
      </c>
      <c r="O163" s="41" t="s">
        <v>68</v>
      </c>
      <c r="P163" s="42">
        <f t="shared" ca="1" si="85"/>
        <v>0</v>
      </c>
      <c r="Q163" s="42">
        <f t="shared" ca="1" si="86"/>
        <v>0</v>
      </c>
      <c r="R163" s="42">
        <f t="shared" ca="1" si="87"/>
        <v>0</v>
      </c>
      <c r="S163" s="42">
        <f t="shared" ca="1" si="88"/>
        <v>0</v>
      </c>
      <c r="T163" s="42">
        <f t="shared" ca="1" si="89"/>
        <v>0</v>
      </c>
      <c r="U163" s="42">
        <f t="shared" ca="1" si="90"/>
        <v>0</v>
      </c>
      <c r="V163" s="42">
        <f t="shared" ca="1" si="91"/>
        <v>0</v>
      </c>
      <c r="W163" s="42">
        <f t="shared" ca="1" si="92"/>
        <v>0</v>
      </c>
      <c r="X163" s="42">
        <f t="shared" ca="1" si="93"/>
        <v>0</v>
      </c>
      <c r="Y163" s="42">
        <f t="shared" ca="1" si="94"/>
        <v>0</v>
      </c>
      <c r="Z163" s="42" t="str">
        <f t="shared" ca="1" si="94"/>
        <v/>
      </c>
      <c r="AA163" s="36"/>
      <c r="AB163" s="41" t="s">
        <v>68</v>
      </c>
      <c r="AC163" s="43">
        <f t="shared" ca="1" si="64"/>
        <v>0</v>
      </c>
      <c r="AD163" s="43">
        <f t="shared" ca="1" si="65"/>
        <v>0</v>
      </c>
      <c r="AE163" s="43">
        <f t="shared" ca="1" si="66"/>
        <v>0</v>
      </c>
      <c r="AF163" s="43">
        <f t="shared" ca="1" si="67"/>
        <v>0</v>
      </c>
      <c r="AG163" s="43">
        <f t="shared" ca="1" si="68"/>
        <v>0</v>
      </c>
      <c r="AH163" s="43">
        <f t="shared" ca="1" si="69"/>
        <v>0</v>
      </c>
      <c r="AI163" s="43">
        <f t="shared" ca="1" si="70"/>
        <v>0</v>
      </c>
      <c r="AJ163" s="43">
        <f t="shared" ca="1" si="71"/>
        <v>0</v>
      </c>
      <c r="AK163" s="43">
        <f t="shared" ca="1" si="72"/>
        <v>0</v>
      </c>
      <c r="AL163" s="43">
        <f t="shared" ca="1" si="73"/>
        <v>0</v>
      </c>
      <c r="AM163" s="36"/>
      <c r="AN163" s="61" t="s">
        <v>68</v>
      </c>
      <c r="AO163" s="45">
        <v>5476</v>
      </c>
      <c r="AP163" s="45">
        <v>5425</v>
      </c>
      <c r="AQ163" s="45">
        <v>5315</v>
      </c>
      <c r="AR163" s="45">
        <v>5286</v>
      </c>
      <c r="AS163" s="45">
        <v>5227</v>
      </c>
      <c r="AT163" s="45">
        <v>5058</v>
      </c>
      <c r="AU163" s="45">
        <v>4950</v>
      </c>
      <c r="AV163" s="45">
        <v>4867</v>
      </c>
      <c r="AW163" s="45">
        <v>4849</v>
      </c>
      <c r="AX163" s="45">
        <v>0</v>
      </c>
      <c r="AY163" s="36"/>
    </row>
    <row r="164" spans="1:51" x14ac:dyDescent="0.25">
      <c r="A164" s="38">
        <v>57</v>
      </c>
      <c r="B164" s="41" t="s">
        <v>69</v>
      </c>
      <c r="C164" s="42">
        <f t="shared" ca="1" si="74"/>
        <v>0</v>
      </c>
      <c r="D164" s="42">
        <f t="shared" ca="1" si="75"/>
        <v>0</v>
      </c>
      <c r="E164" s="42">
        <f t="shared" ca="1" si="76"/>
        <v>0</v>
      </c>
      <c r="F164" s="42">
        <f t="shared" ca="1" si="77"/>
        <v>0</v>
      </c>
      <c r="G164" s="42">
        <f t="shared" ca="1" si="78"/>
        <v>0</v>
      </c>
      <c r="H164" s="42">
        <f t="shared" ca="1" si="79"/>
        <v>0</v>
      </c>
      <c r="I164" s="42">
        <f t="shared" ca="1" si="80"/>
        <v>0</v>
      </c>
      <c r="J164" s="42">
        <f t="shared" ca="1" si="81"/>
        <v>0</v>
      </c>
      <c r="K164" s="42">
        <f t="shared" ca="1" si="82"/>
        <v>0</v>
      </c>
      <c r="L164" s="42">
        <f t="shared" ca="1" si="83"/>
        <v>0</v>
      </c>
      <c r="M164" s="42" t="str">
        <f t="shared" ca="1" si="84"/>
        <v/>
      </c>
      <c r="N164" s="38">
        <v>57</v>
      </c>
      <c r="O164" s="41" t="s">
        <v>69</v>
      </c>
      <c r="P164" s="42">
        <f t="shared" ca="1" si="85"/>
        <v>0</v>
      </c>
      <c r="Q164" s="42">
        <f t="shared" ca="1" si="86"/>
        <v>0</v>
      </c>
      <c r="R164" s="42">
        <f t="shared" ca="1" si="87"/>
        <v>0</v>
      </c>
      <c r="S164" s="42">
        <f t="shared" ca="1" si="88"/>
        <v>0</v>
      </c>
      <c r="T164" s="42">
        <f t="shared" ca="1" si="89"/>
        <v>0</v>
      </c>
      <c r="U164" s="42">
        <f t="shared" ca="1" si="90"/>
        <v>0</v>
      </c>
      <c r="V164" s="42">
        <f t="shared" ca="1" si="91"/>
        <v>0</v>
      </c>
      <c r="W164" s="42">
        <f t="shared" ca="1" si="92"/>
        <v>0</v>
      </c>
      <c r="X164" s="42">
        <f t="shared" ca="1" si="93"/>
        <v>0</v>
      </c>
      <c r="Y164" s="42">
        <f t="shared" ca="1" si="94"/>
        <v>0</v>
      </c>
      <c r="Z164" s="42" t="str">
        <f t="shared" ca="1" si="94"/>
        <v/>
      </c>
      <c r="AA164" s="36"/>
      <c r="AB164" s="41" t="s">
        <v>69</v>
      </c>
      <c r="AC164" s="43">
        <f t="shared" ca="1" si="64"/>
        <v>0</v>
      </c>
      <c r="AD164" s="43">
        <f t="shared" ca="1" si="65"/>
        <v>0</v>
      </c>
      <c r="AE164" s="43">
        <f t="shared" ca="1" si="66"/>
        <v>0</v>
      </c>
      <c r="AF164" s="43">
        <f t="shared" ca="1" si="67"/>
        <v>0</v>
      </c>
      <c r="AG164" s="43">
        <f t="shared" ca="1" si="68"/>
        <v>0</v>
      </c>
      <c r="AH164" s="43">
        <f t="shared" ca="1" si="69"/>
        <v>0</v>
      </c>
      <c r="AI164" s="43">
        <f t="shared" ca="1" si="70"/>
        <v>0</v>
      </c>
      <c r="AJ164" s="43">
        <f t="shared" ca="1" si="71"/>
        <v>0</v>
      </c>
      <c r="AK164" s="43">
        <f t="shared" ca="1" si="72"/>
        <v>0</v>
      </c>
      <c r="AL164" s="43">
        <f t="shared" ca="1" si="73"/>
        <v>0</v>
      </c>
      <c r="AM164" s="36"/>
      <c r="AN164" s="61" t="s">
        <v>69</v>
      </c>
      <c r="AO164" s="45">
        <v>4513</v>
      </c>
      <c r="AP164" s="45">
        <v>4504</v>
      </c>
      <c r="AQ164" s="45">
        <v>4339</v>
      </c>
      <c r="AR164" s="45">
        <v>4183</v>
      </c>
      <c r="AS164" s="45">
        <v>4159</v>
      </c>
      <c r="AT164" s="45">
        <v>4116</v>
      </c>
      <c r="AU164" s="45">
        <v>4026</v>
      </c>
      <c r="AV164" s="45">
        <v>3951</v>
      </c>
      <c r="AW164" s="45">
        <v>3979</v>
      </c>
      <c r="AX164" s="45">
        <v>0</v>
      </c>
      <c r="AY164" s="36"/>
    </row>
    <row r="165" spans="1:51" x14ac:dyDescent="0.25">
      <c r="A165" s="38">
        <v>58</v>
      </c>
      <c r="B165" s="41" t="s">
        <v>70</v>
      </c>
      <c r="C165" s="42">
        <f t="shared" ca="1" si="74"/>
        <v>0</v>
      </c>
      <c r="D165" s="42">
        <f t="shared" ca="1" si="75"/>
        <v>0</v>
      </c>
      <c r="E165" s="42">
        <f t="shared" ca="1" si="76"/>
        <v>0</v>
      </c>
      <c r="F165" s="42">
        <f t="shared" ca="1" si="77"/>
        <v>0</v>
      </c>
      <c r="G165" s="42">
        <f t="shared" ca="1" si="78"/>
        <v>0</v>
      </c>
      <c r="H165" s="42">
        <f t="shared" ca="1" si="79"/>
        <v>0</v>
      </c>
      <c r="I165" s="42">
        <f t="shared" ca="1" si="80"/>
        <v>0</v>
      </c>
      <c r="J165" s="42">
        <f t="shared" ca="1" si="81"/>
        <v>0</v>
      </c>
      <c r="K165" s="42">
        <f t="shared" ca="1" si="82"/>
        <v>0</v>
      </c>
      <c r="L165" s="42">
        <f t="shared" ca="1" si="83"/>
        <v>0</v>
      </c>
      <c r="M165" s="42" t="str">
        <f t="shared" ca="1" si="84"/>
        <v/>
      </c>
      <c r="N165" s="38">
        <v>58</v>
      </c>
      <c r="O165" s="41" t="s">
        <v>70</v>
      </c>
      <c r="P165" s="42">
        <f t="shared" ca="1" si="85"/>
        <v>0</v>
      </c>
      <c r="Q165" s="42">
        <f t="shared" ca="1" si="86"/>
        <v>0</v>
      </c>
      <c r="R165" s="42">
        <f t="shared" ca="1" si="87"/>
        <v>0</v>
      </c>
      <c r="S165" s="42">
        <f t="shared" ca="1" si="88"/>
        <v>0</v>
      </c>
      <c r="T165" s="42">
        <f t="shared" ca="1" si="89"/>
        <v>0</v>
      </c>
      <c r="U165" s="42">
        <f t="shared" ca="1" si="90"/>
        <v>0</v>
      </c>
      <c r="V165" s="42">
        <f t="shared" ca="1" si="91"/>
        <v>0</v>
      </c>
      <c r="W165" s="42">
        <f t="shared" ca="1" si="92"/>
        <v>0</v>
      </c>
      <c r="X165" s="42">
        <f t="shared" ca="1" si="93"/>
        <v>0</v>
      </c>
      <c r="Y165" s="42">
        <f t="shared" ca="1" si="94"/>
        <v>0</v>
      </c>
      <c r="Z165" s="42" t="str">
        <f t="shared" ca="1" si="94"/>
        <v/>
      </c>
      <c r="AA165" s="36"/>
      <c r="AB165" s="41" t="s">
        <v>70</v>
      </c>
      <c r="AC165" s="43">
        <f t="shared" ca="1" si="64"/>
        <v>0</v>
      </c>
      <c r="AD165" s="43">
        <f t="shared" ca="1" si="65"/>
        <v>0</v>
      </c>
      <c r="AE165" s="43">
        <f t="shared" ca="1" si="66"/>
        <v>0</v>
      </c>
      <c r="AF165" s="43">
        <f t="shared" ca="1" si="67"/>
        <v>0</v>
      </c>
      <c r="AG165" s="43">
        <f t="shared" ca="1" si="68"/>
        <v>0</v>
      </c>
      <c r="AH165" s="43">
        <f t="shared" ca="1" si="69"/>
        <v>0</v>
      </c>
      <c r="AI165" s="43">
        <f t="shared" ca="1" si="70"/>
        <v>0</v>
      </c>
      <c r="AJ165" s="43">
        <f t="shared" ca="1" si="71"/>
        <v>0</v>
      </c>
      <c r="AK165" s="43">
        <f t="shared" ca="1" si="72"/>
        <v>0</v>
      </c>
      <c r="AL165" s="43">
        <f t="shared" ca="1" si="73"/>
        <v>0</v>
      </c>
      <c r="AM165" s="36"/>
      <c r="AN165" s="61" t="s">
        <v>70</v>
      </c>
      <c r="AO165" s="45">
        <v>3266</v>
      </c>
      <c r="AP165" s="45">
        <v>3127</v>
      </c>
      <c r="AQ165" s="45">
        <v>3002</v>
      </c>
      <c r="AR165" s="45">
        <v>2922</v>
      </c>
      <c r="AS165" s="45">
        <v>2873</v>
      </c>
      <c r="AT165" s="45">
        <v>2819</v>
      </c>
      <c r="AU165" s="45">
        <v>2772</v>
      </c>
      <c r="AV165" s="45">
        <v>2745</v>
      </c>
      <c r="AW165" s="45">
        <v>2746</v>
      </c>
      <c r="AX165" s="45">
        <v>0</v>
      </c>
      <c r="AY165" s="36"/>
    </row>
    <row r="166" spans="1:51" x14ac:dyDescent="0.25">
      <c r="A166" s="38">
        <v>59</v>
      </c>
      <c r="B166" s="41" t="s">
        <v>71</v>
      </c>
      <c r="C166" s="42">
        <f t="shared" ca="1" si="74"/>
        <v>0</v>
      </c>
      <c r="D166" s="42">
        <f t="shared" ca="1" si="75"/>
        <v>0</v>
      </c>
      <c r="E166" s="42">
        <f t="shared" ca="1" si="76"/>
        <v>0</v>
      </c>
      <c r="F166" s="42">
        <f t="shared" ca="1" si="77"/>
        <v>0</v>
      </c>
      <c r="G166" s="42">
        <f t="shared" ca="1" si="78"/>
        <v>0</v>
      </c>
      <c r="H166" s="42">
        <f t="shared" ca="1" si="79"/>
        <v>0</v>
      </c>
      <c r="I166" s="42">
        <f t="shared" ca="1" si="80"/>
        <v>0</v>
      </c>
      <c r="J166" s="42">
        <f t="shared" ca="1" si="81"/>
        <v>0</v>
      </c>
      <c r="K166" s="42">
        <f t="shared" ca="1" si="82"/>
        <v>0</v>
      </c>
      <c r="L166" s="42">
        <f t="shared" ca="1" si="83"/>
        <v>0</v>
      </c>
      <c r="M166" s="42" t="str">
        <f t="shared" ca="1" si="84"/>
        <v/>
      </c>
      <c r="N166" s="38">
        <v>59</v>
      </c>
      <c r="O166" s="41" t="s">
        <v>71</v>
      </c>
      <c r="P166" s="42">
        <f t="shared" ca="1" si="85"/>
        <v>0</v>
      </c>
      <c r="Q166" s="42">
        <f t="shared" ca="1" si="86"/>
        <v>0</v>
      </c>
      <c r="R166" s="42">
        <f t="shared" ca="1" si="87"/>
        <v>0</v>
      </c>
      <c r="S166" s="42">
        <f t="shared" ca="1" si="88"/>
        <v>0</v>
      </c>
      <c r="T166" s="42">
        <f t="shared" ca="1" si="89"/>
        <v>0</v>
      </c>
      <c r="U166" s="42">
        <f t="shared" ca="1" si="90"/>
        <v>0</v>
      </c>
      <c r="V166" s="42">
        <f t="shared" ca="1" si="91"/>
        <v>0</v>
      </c>
      <c r="W166" s="42">
        <f t="shared" ca="1" si="92"/>
        <v>0</v>
      </c>
      <c r="X166" s="42">
        <f t="shared" ca="1" si="93"/>
        <v>0</v>
      </c>
      <c r="Y166" s="42">
        <f t="shared" ca="1" si="94"/>
        <v>0</v>
      </c>
      <c r="Z166" s="42" t="str">
        <f t="shared" ca="1" si="94"/>
        <v/>
      </c>
      <c r="AA166" s="36"/>
      <c r="AB166" s="41" t="s">
        <v>71</v>
      </c>
      <c r="AC166" s="43">
        <f t="shared" ca="1" si="64"/>
        <v>0</v>
      </c>
      <c r="AD166" s="43">
        <f t="shared" ca="1" si="65"/>
        <v>0</v>
      </c>
      <c r="AE166" s="43">
        <f t="shared" ca="1" si="66"/>
        <v>0</v>
      </c>
      <c r="AF166" s="43">
        <f t="shared" ca="1" si="67"/>
        <v>0</v>
      </c>
      <c r="AG166" s="43">
        <f t="shared" ca="1" si="68"/>
        <v>0</v>
      </c>
      <c r="AH166" s="43">
        <f t="shared" ca="1" si="69"/>
        <v>0</v>
      </c>
      <c r="AI166" s="43">
        <f t="shared" ca="1" si="70"/>
        <v>0</v>
      </c>
      <c r="AJ166" s="43">
        <f t="shared" ca="1" si="71"/>
        <v>0</v>
      </c>
      <c r="AK166" s="43">
        <f t="shared" ca="1" si="72"/>
        <v>0</v>
      </c>
      <c r="AL166" s="43">
        <f t="shared" ca="1" si="73"/>
        <v>0</v>
      </c>
      <c r="AM166" s="36"/>
      <c r="AN166" s="61" t="s">
        <v>71</v>
      </c>
      <c r="AO166" s="45">
        <v>5045</v>
      </c>
      <c r="AP166" s="45">
        <v>5088</v>
      </c>
      <c r="AQ166" s="45">
        <v>4957</v>
      </c>
      <c r="AR166" s="45">
        <v>4870</v>
      </c>
      <c r="AS166" s="45">
        <v>4891</v>
      </c>
      <c r="AT166" s="45">
        <v>4917</v>
      </c>
      <c r="AU166" s="45">
        <v>4897</v>
      </c>
      <c r="AV166" s="45">
        <v>4811</v>
      </c>
      <c r="AW166" s="45">
        <v>4772</v>
      </c>
      <c r="AX166" s="45">
        <v>0</v>
      </c>
      <c r="AY166" s="36"/>
    </row>
    <row r="167" spans="1:51" x14ac:dyDescent="0.25">
      <c r="A167" s="38">
        <v>60</v>
      </c>
      <c r="B167" s="41" t="s">
        <v>72</v>
      </c>
      <c r="C167" s="42">
        <f t="shared" ca="1" si="74"/>
        <v>0</v>
      </c>
      <c r="D167" s="42">
        <f t="shared" ca="1" si="75"/>
        <v>0</v>
      </c>
      <c r="E167" s="42">
        <f t="shared" ca="1" si="76"/>
        <v>0</v>
      </c>
      <c r="F167" s="42">
        <f t="shared" ca="1" si="77"/>
        <v>0</v>
      </c>
      <c r="G167" s="42">
        <f t="shared" ca="1" si="78"/>
        <v>0</v>
      </c>
      <c r="H167" s="42">
        <f t="shared" ca="1" si="79"/>
        <v>0</v>
      </c>
      <c r="I167" s="42">
        <f t="shared" ca="1" si="80"/>
        <v>0</v>
      </c>
      <c r="J167" s="42">
        <f t="shared" ca="1" si="81"/>
        <v>0</v>
      </c>
      <c r="K167" s="42">
        <f t="shared" ca="1" si="82"/>
        <v>0</v>
      </c>
      <c r="L167" s="42">
        <f t="shared" ca="1" si="83"/>
        <v>0</v>
      </c>
      <c r="M167" s="42" t="str">
        <f t="shared" ca="1" si="84"/>
        <v/>
      </c>
      <c r="N167" s="38">
        <v>60</v>
      </c>
      <c r="O167" s="41" t="s">
        <v>72</v>
      </c>
      <c r="P167" s="42">
        <f t="shared" ca="1" si="85"/>
        <v>0</v>
      </c>
      <c r="Q167" s="42">
        <f t="shared" ca="1" si="86"/>
        <v>0</v>
      </c>
      <c r="R167" s="42">
        <f t="shared" ca="1" si="87"/>
        <v>0</v>
      </c>
      <c r="S167" s="42">
        <f t="shared" ca="1" si="88"/>
        <v>0</v>
      </c>
      <c r="T167" s="42">
        <f t="shared" ca="1" si="89"/>
        <v>0</v>
      </c>
      <c r="U167" s="42">
        <f t="shared" ca="1" si="90"/>
        <v>0</v>
      </c>
      <c r="V167" s="42">
        <f t="shared" ca="1" si="91"/>
        <v>0</v>
      </c>
      <c r="W167" s="42">
        <f t="shared" ca="1" si="92"/>
        <v>0</v>
      </c>
      <c r="X167" s="42">
        <f t="shared" ca="1" si="93"/>
        <v>0</v>
      </c>
      <c r="Y167" s="42">
        <f t="shared" ca="1" si="94"/>
        <v>0</v>
      </c>
      <c r="Z167" s="42" t="str">
        <f t="shared" ca="1" si="94"/>
        <v/>
      </c>
      <c r="AA167" s="36"/>
      <c r="AB167" s="41" t="s">
        <v>72</v>
      </c>
      <c r="AC167" s="43">
        <f t="shared" ca="1" si="64"/>
        <v>0</v>
      </c>
      <c r="AD167" s="43">
        <f t="shared" ca="1" si="65"/>
        <v>0</v>
      </c>
      <c r="AE167" s="43">
        <f t="shared" ca="1" si="66"/>
        <v>0</v>
      </c>
      <c r="AF167" s="43">
        <f t="shared" ca="1" si="67"/>
        <v>0</v>
      </c>
      <c r="AG167" s="43">
        <f t="shared" ca="1" si="68"/>
        <v>0</v>
      </c>
      <c r="AH167" s="43">
        <f t="shared" ca="1" si="69"/>
        <v>0</v>
      </c>
      <c r="AI167" s="43">
        <f t="shared" ca="1" si="70"/>
        <v>0</v>
      </c>
      <c r="AJ167" s="43">
        <f t="shared" ca="1" si="71"/>
        <v>0</v>
      </c>
      <c r="AK167" s="43">
        <f t="shared" ca="1" si="72"/>
        <v>0</v>
      </c>
      <c r="AL167" s="43">
        <f t="shared" ca="1" si="73"/>
        <v>0</v>
      </c>
      <c r="AM167" s="36"/>
      <c r="AN167" s="61" t="s">
        <v>72</v>
      </c>
      <c r="AO167" s="45">
        <v>3939</v>
      </c>
      <c r="AP167" s="45">
        <v>3939</v>
      </c>
      <c r="AQ167" s="45">
        <v>3841</v>
      </c>
      <c r="AR167" s="45">
        <v>3692</v>
      </c>
      <c r="AS167" s="45">
        <v>3742</v>
      </c>
      <c r="AT167" s="45">
        <v>3638</v>
      </c>
      <c r="AU167" s="45">
        <v>3581</v>
      </c>
      <c r="AV167" s="45">
        <v>3502</v>
      </c>
      <c r="AW167" s="45">
        <v>3519</v>
      </c>
      <c r="AX167" s="45">
        <v>0</v>
      </c>
      <c r="AY167" s="36"/>
    </row>
    <row r="168" spans="1:51" x14ac:dyDescent="0.25">
      <c r="A168" s="38">
        <v>61</v>
      </c>
      <c r="B168" s="41" t="s">
        <v>73</v>
      </c>
      <c r="C168" s="42">
        <f t="shared" ca="1" si="74"/>
        <v>0</v>
      </c>
      <c r="D168" s="42">
        <f t="shared" ca="1" si="75"/>
        <v>0</v>
      </c>
      <c r="E168" s="42">
        <f t="shared" ca="1" si="76"/>
        <v>0</v>
      </c>
      <c r="F168" s="42">
        <f t="shared" ca="1" si="77"/>
        <v>0</v>
      </c>
      <c r="G168" s="42">
        <f t="shared" ca="1" si="78"/>
        <v>0</v>
      </c>
      <c r="H168" s="42">
        <f t="shared" ca="1" si="79"/>
        <v>0</v>
      </c>
      <c r="I168" s="42">
        <f t="shared" ca="1" si="80"/>
        <v>0</v>
      </c>
      <c r="J168" s="42">
        <f t="shared" ca="1" si="81"/>
        <v>0</v>
      </c>
      <c r="K168" s="42">
        <f t="shared" ca="1" si="82"/>
        <v>0</v>
      </c>
      <c r="L168" s="42">
        <f t="shared" ca="1" si="83"/>
        <v>0</v>
      </c>
      <c r="M168" s="42" t="str">
        <f t="shared" ca="1" si="84"/>
        <v/>
      </c>
      <c r="N168" s="38">
        <v>61</v>
      </c>
      <c r="O168" s="41" t="s">
        <v>73</v>
      </c>
      <c r="P168" s="42">
        <f t="shared" ca="1" si="85"/>
        <v>0</v>
      </c>
      <c r="Q168" s="42">
        <f t="shared" ca="1" si="86"/>
        <v>0</v>
      </c>
      <c r="R168" s="42">
        <f t="shared" ca="1" si="87"/>
        <v>0</v>
      </c>
      <c r="S168" s="42">
        <f t="shared" ca="1" si="88"/>
        <v>0</v>
      </c>
      <c r="T168" s="42">
        <f t="shared" ca="1" si="89"/>
        <v>0</v>
      </c>
      <c r="U168" s="42">
        <f t="shared" ca="1" si="90"/>
        <v>0</v>
      </c>
      <c r="V168" s="42">
        <f t="shared" ca="1" si="91"/>
        <v>0</v>
      </c>
      <c r="W168" s="42">
        <f t="shared" ca="1" si="92"/>
        <v>0</v>
      </c>
      <c r="X168" s="42">
        <f t="shared" ca="1" si="93"/>
        <v>0</v>
      </c>
      <c r="Y168" s="42">
        <f t="shared" ca="1" si="94"/>
        <v>0</v>
      </c>
      <c r="Z168" s="42" t="str">
        <f t="shared" ca="1" si="94"/>
        <v/>
      </c>
      <c r="AA168" s="36"/>
      <c r="AB168" s="41" t="s">
        <v>73</v>
      </c>
      <c r="AC168" s="43">
        <f t="shared" ca="1" si="64"/>
        <v>0</v>
      </c>
      <c r="AD168" s="43">
        <f t="shared" ca="1" si="65"/>
        <v>0</v>
      </c>
      <c r="AE168" s="43">
        <f t="shared" ca="1" si="66"/>
        <v>0</v>
      </c>
      <c r="AF168" s="43">
        <f t="shared" ca="1" si="67"/>
        <v>0</v>
      </c>
      <c r="AG168" s="43">
        <f t="shared" ca="1" si="68"/>
        <v>0</v>
      </c>
      <c r="AH168" s="43">
        <f t="shared" ca="1" si="69"/>
        <v>0</v>
      </c>
      <c r="AI168" s="43">
        <f t="shared" ca="1" si="70"/>
        <v>0</v>
      </c>
      <c r="AJ168" s="43">
        <f t="shared" ca="1" si="71"/>
        <v>0</v>
      </c>
      <c r="AK168" s="43">
        <f t="shared" ca="1" si="72"/>
        <v>0</v>
      </c>
      <c r="AL168" s="43">
        <f t="shared" ca="1" si="73"/>
        <v>0</v>
      </c>
      <c r="AM168" s="36"/>
      <c r="AN168" s="61" t="s">
        <v>73</v>
      </c>
      <c r="AO168" s="45">
        <v>4762</v>
      </c>
      <c r="AP168" s="45">
        <v>4722</v>
      </c>
      <c r="AQ168" s="45">
        <v>4517</v>
      </c>
      <c r="AR168" s="45">
        <v>4458</v>
      </c>
      <c r="AS168" s="45">
        <v>4514</v>
      </c>
      <c r="AT168" s="45">
        <v>4543</v>
      </c>
      <c r="AU168" s="45">
        <v>4476</v>
      </c>
      <c r="AV168" s="45">
        <v>4340</v>
      </c>
      <c r="AW168" s="45">
        <v>4305</v>
      </c>
      <c r="AX168" s="45">
        <v>0</v>
      </c>
      <c r="AY168" s="36"/>
    </row>
    <row r="169" spans="1:51" x14ac:dyDescent="0.25">
      <c r="A169" s="38">
        <v>62</v>
      </c>
      <c r="B169" s="41" t="s">
        <v>74</v>
      </c>
      <c r="C169" s="42">
        <f t="shared" ca="1" si="74"/>
        <v>0</v>
      </c>
      <c r="D169" s="42">
        <f t="shared" ca="1" si="75"/>
        <v>0</v>
      </c>
      <c r="E169" s="42">
        <f t="shared" ca="1" si="76"/>
        <v>0</v>
      </c>
      <c r="F169" s="42">
        <f t="shared" ca="1" si="77"/>
        <v>0</v>
      </c>
      <c r="G169" s="42">
        <f t="shared" ca="1" si="78"/>
        <v>0</v>
      </c>
      <c r="H169" s="42">
        <f t="shared" ca="1" si="79"/>
        <v>0</v>
      </c>
      <c r="I169" s="42">
        <f t="shared" ca="1" si="80"/>
        <v>0</v>
      </c>
      <c r="J169" s="42">
        <f t="shared" ca="1" si="81"/>
        <v>0</v>
      </c>
      <c r="K169" s="42">
        <f t="shared" ca="1" si="82"/>
        <v>0</v>
      </c>
      <c r="L169" s="42">
        <f t="shared" ca="1" si="83"/>
        <v>0</v>
      </c>
      <c r="M169" s="42" t="str">
        <f t="shared" ca="1" si="84"/>
        <v/>
      </c>
      <c r="N169" s="38">
        <v>62</v>
      </c>
      <c r="O169" s="41" t="s">
        <v>74</v>
      </c>
      <c r="P169" s="42">
        <f t="shared" ca="1" si="85"/>
        <v>0</v>
      </c>
      <c r="Q169" s="42">
        <f t="shared" ca="1" si="86"/>
        <v>0</v>
      </c>
      <c r="R169" s="42">
        <f t="shared" ca="1" si="87"/>
        <v>0</v>
      </c>
      <c r="S169" s="42">
        <f t="shared" ca="1" si="88"/>
        <v>0</v>
      </c>
      <c r="T169" s="42">
        <f t="shared" ca="1" si="89"/>
        <v>0</v>
      </c>
      <c r="U169" s="42">
        <f t="shared" ca="1" si="90"/>
        <v>0</v>
      </c>
      <c r="V169" s="42">
        <f t="shared" ca="1" si="91"/>
        <v>0</v>
      </c>
      <c r="W169" s="42">
        <f t="shared" ca="1" si="92"/>
        <v>0</v>
      </c>
      <c r="X169" s="42">
        <f t="shared" ca="1" si="93"/>
        <v>0</v>
      </c>
      <c r="Y169" s="42">
        <f t="shared" ca="1" si="94"/>
        <v>0</v>
      </c>
      <c r="Z169" s="42" t="str">
        <f t="shared" ca="1" si="94"/>
        <v/>
      </c>
      <c r="AA169" s="36"/>
      <c r="AB169" s="41" t="s">
        <v>74</v>
      </c>
      <c r="AC169" s="43">
        <f t="shared" ca="1" si="64"/>
        <v>0</v>
      </c>
      <c r="AD169" s="43">
        <f t="shared" ca="1" si="65"/>
        <v>0</v>
      </c>
      <c r="AE169" s="43">
        <f t="shared" ca="1" si="66"/>
        <v>0</v>
      </c>
      <c r="AF169" s="43">
        <f t="shared" ca="1" si="67"/>
        <v>0</v>
      </c>
      <c r="AG169" s="43">
        <f t="shared" ca="1" si="68"/>
        <v>0</v>
      </c>
      <c r="AH169" s="43">
        <f t="shared" ca="1" si="69"/>
        <v>0</v>
      </c>
      <c r="AI169" s="43">
        <f t="shared" ca="1" si="70"/>
        <v>0</v>
      </c>
      <c r="AJ169" s="43">
        <f t="shared" ca="1" si="71"/>
        <v>0</v>
      </c>
      <c r="AK169" s="43">
        <f t="shared" ca="1" si="72"/>
        <v>0</v>
      </c>
      <c r="AL169" s="43">
        <f t="shared" ca="1" si="73"/>
        <v>0</v>
      </c>
      <c r="AM169" s="36"/>
      <c r="AN169" s="61" t="s">
        <v>74</v>
      </c>
      <c r="AO169" s="45">
        <v>10551</v>
      </c>
      <c r="AP169" s="45">
        <v>10693</v>
      </c>
      <c r="AQ169" s="45">
        <v>10457</v>
      </c>
      <c r="AR169" s="45">
        <v>10207</v>
      </c>
      <c r="AS169" s="45">
        <v>10222</v>
      </c>
      <c r="AT169" s="45">
        <v>10073</v>
      </c>
      <c r="AU169" s="45">
        <v>9858</v>
      </c>
      <c r="AV169" s="45">
        <v>9761</v>
      </c>
      <c r="AW169" s="45">
        <v>9764</v>
      </c>
      <c r="AX169" s="45">
        <v>0</v>
      </c>
      <c r="AY169" s="36"/>
    </row>
    <row r="170" spans="1:51" x14ac:dyDescent="0.25">
      <c r="A170" s="38">
        <v>63</v>
      </c>
      <c r="B170" s="41" t="s">
        <v>75</v>
      </c>
      <c r="C170" s="42">
        <f t="shared" ca="1" si="74"/>
        <v>0</v>
      </c>
      <c r="D170" s="42">
        <f t="shared" ca="1" si="75"/>
        <v>0</v>
      </c>
      <c r="E170" s="42">
        <f t="shared" ca="1" si="76"/>
        <v>0</v>
      </c>
      <c r="F170" s="42">
        <f t="shared" ca="1" si="77"/>
        <v>0</v>
      </c>
      <c r="G170" s="42">
        <f t="shared" ca="1" si="78"/>
        <v>0</v>
      </c>
      <c r="H170" s="42">
        <f t="shared" ca="1" si="79"/>
        <v>0</v>
      </c>
      <c r="I170" s="42">
        <f t="shared" ca="1" si="80"/>
        <v>0</v>
      </c>
      <c r="J170" s="42">
        <f t="shared" ca="1" si="81"/>
        <v>0</v>
      </c>
      <c r="K170" s="42">
        <f t="shared" ca="1" si="82"/>
        <v>0</v>
      </c>
      <c r="L170" s="42">
        <f t="shared" ca="1" si="83"/>
        <v>0</v>
      </c>
      <c r="M170" s="42" t="str">
        <f t="shared" ca="1" si="84"/>
        <v/>
      </c>
      <c r="N170" s="38">
        <v>63</v>
      </c>
      <c r="O170" s="41" t="s">
        <v>75</v>
      </c>
      <c r="P170" s="42">
        <f t="shared" ca="1" si="85"/>
        <v>0</v>
      </c>
      <c r="Q170" s="42">
        <f t="shared" ca="1" si="86"/>
        <v>0</v>
      </c>
      <c r="R170" s="42">
        <f t="shared" ca="1" si="87"/>
        <v>0</v>
      </c>
      <c r="S170" s="42">
        <f t="shared" ca="1" si="88"/>
        <v>0</v>
      </c>
      <c r="T170" s="42">
        <f t="shared" ca="1" si="89"/>
        <v>0</v>
      </c>
      <c r="U170" s="42">
        <f t="shared" ca="1" si="90"/>
        <v>0</v>
      </c>
      <c r="V170" s="42">
        <f t="shared" ca="1" si="91"/>
        <v>0</v>
      </c>
      <c r="W170" s="42">
        <f t="shared" ca="1" si="92"/>
        <v>0</v>
      </c>
      <c r="X170" s="42">
        <f t="shared" ca="1" si="93"/>
        <v>0</v>
      </c>
      <c r="Y170" s="42">
        <f t="shared" ca="1" si="94"/>
        <v>0</v>
      </c>
      <c r="Z170" s="42" t="str">
        <f t="shared" ca="1" si="94"/>
        <v/>
      </c>
      <c r="AA170" s="36"/>
      <c r="AB170" s="41" t="s">
        <v>75</v>
      </c>
      <c r="AC170" s="43">
        <f t="shared" ca="1" si="64"/>
        <v>0</v>
      </c>
      <c r="AD170" s="43">
        <f t="shared" ca="1" si="65"/>
        <v>0</v>
      </c>
      <c r="AE170" s="43">
        <f t="shared" ca="1" si="66"/>
        <v>0</v>
      </c>
      <c r="AF170" s="43">
        <f t="shared" ca="1" si="67"/>
        <v>0</v>
      </c>
      <c r="AG170" s="43">
        <f t="shared" ca="1" si="68"/>
        <v>0</v>
      </c>
      <c r="AH170" s="43">
        <f t="shared" ca="1" si="69"/>
        <v>0</v>
      </c>
      <c r="AI170" s="43">
        <f t="shared" ca="1" si="70"/>
        <v>0</v>
      </c>
      <c r="AJ170" s="43">
        <f t="shared" ca="1" si="71"/>
        <v>0</v>
      </c>
      <c r="AK170" s="43">
        <f t="shared" ca="1" si="72"/>
        <v>0</v>
      </c>
      <c r="AL170" s="43">
        <f t="shared" ca="1" si="73"/>
        <v>0</v>
      </c>
      <c r="AM170" s="36"/>
      <c r="AN170" s="61" t="s">
        <v>75</v>
      </c>
      <c r="AO170" s="45">
        <v>2333</v>
      </c>
      <c r="AP170" s="45">
        <v>2375</v>
      </c>
      <c r="AQ170" s="45">
        <v>2353</v>
      </c>
      <c r="AR170" s="45">
        <v>2296</v>
      </c>
      <c r="AS170" s="45">
        <v>2405</v>
      </c>
      <c r="AT170" s="45">
        <v>2439</v>
      </c>
      <c r="AU170" s="45">
        <v>2426</v>
      </c>
      <c r="AV170" s="45">
        <v>2431</v>
      </c>
      <c r="AW170" s="45">
        <v>2415</v>
      </c>
      <c r="AX170" s="45">
        <v>0</v>
      </c>
      <c r="AY170" s="36"/>
    </row>
    <row r="171" spans="1:51" x14ac:dyDescent="0.25">
      <c r="A171" s="38">
        <v>64</v>
      </c>
      <c r="B171" s="41" t="s">
        <v>76</v>
      </c>
      <c r="C171" s="42">
        <f t="shared" ref="C171:C202" ca="1" si="95">IFERROR(C68*1000/AO68,"")</f>
        <v>0</v>
      </c>
      <c r="D171" s="42">
        <f t="shared" ref="D171:D202" ca="1" si="96">IFERROR(D68*1000/AP68,"")</f>
        <v>0</v>
      </c>
      <c r="E171" s="42">
        <f t="shared" ref="E171:E202" ca="1" si="97">IFERROR(E68*1000/AQ68,"")</f>
        <v>0</v>
      </c>
      <c r="F171" s="42">
        <f t="shared" ref="F171:F202" ca="1" si="98">IFERROR(F68*1000/AR68,"")</f>
        <v>0</v>
      </c>
      <c r="G171" s="42">
        <f t="shared" ref="G171:G202" ca="1" si="99">IFERROR(G68*1000/AS68,"")</f>
        <v>0</v>
      </c>
      <c r="H171" s="42">
        <f t="shared" ref="H171:H202" ca="1" si="100">IFERROR(H68*1000/AT68,"")</f>
        <v>0</v>
      </c>
      <c r="I171" s="42">
        <f t="shared" ref="I171:I202" ca="1" si="101">IFERROR(I68*1000/AU68,"")</f>
        <v>0</v>
      </c>
      <c r="J171" s="42">
        <f t="shared" ref="J171:J202" ca="1" si="102">IFERROR(J68*1000/AV68,"")</f>
        <v>0</v>
      </c>
      <c r="K171" s="42">
        <f t="shared" ref="K171:K202" ca="1" si="103">IFERROR(K68*1000/AW68,"")</f>
        <v>0</v>
      </c>
      <c r="L171" s="42">
        <f t="shared" ref="L171:L202" ca="1" si="104">IFERROR(L68*1000/AX68,"")</f>
        <v>0</v>
      </c>
      <c r="M171" s="42" t="str">
        <f t="shared" ref="M171:M202" ca="1" si="105">IFERROR(M68*1000/AY68,"")</f>
        <v/>
      </c>
      <c r="N171" s="38">
        <v>64</v>
      </c>
      <c r="O171" s="41" t="s">
        <v>76</v>
      </c>
      <c r="P171" s="42">
        <f t="shared" ref="P171:P202" ca="1" si="106">IFERROR(P68*1000/AO68,"")</f>
        <v>0</v>
      </c>
      <c r="Q171" s="42">
        <f t="shared" ref="Q171:Q202" ca="1" si="107">IFERROR(Q68*1000/AP68,"")</f>
        <v>0</v>
      </c>
      <c r="R171" s="42">
        <f t="shared" ref="R171:R202" ca="1" si="108">IFERROR(R68*1000/AQ68,"")</f>
        <v>0</v>
      </c>
      <c r="S171" s="42">
        <f t="shared" ref="S171:S202" ca="1" si="109">IFERROR(S68*1000/AR68,"")</f>
        <v>0</v>
      </c>
      <c r="T171" s="42">
        <f t="shared" ref="T171:T202" ca="1" si="110">IFERROR(T68*1000/AS68,"")</f>
        <v>0</v>
      </c>
      <c r="U171" s="42">
        <f t="shared" ref="U171:U202" ca="1" si="111">IFERROR(U68*1000/AT68,"")</f>
        <v>0</v>
      </c>
      <c r="V171" s="42">
        <f t="shared" ref="V171:V202" ca="1" si="112">IFERROR(V68*1000/AU68,"")</f>
        <v>0</v>
      </c>
      <c r="W171" s="42">
        <f t="shared" ref="W171:W202" ca="1" si="113">IFERROR(W68*1000/AV68,"")</f>
        <v>0</v>
      </c>
      <c r="X171" s="42">
        <f t="shared" ref="X171:X202" ca="1" si="114">IFERROR(X68*1000/AW68,"")</f>
        <v>0</v>
      </c>
      <c r="Y171" s="42">
        <f t="shared" ref="Y171:Z202" ca="1" si="115">IFERROR(Y68*1000/AX68,"")</f>
        <v>0</v>
      </c>
      <c r="Z171" s="42" t="str">
        <f t="shared" ca="1" si="115"/>
        <v/>
      </c>
      <c r="AA171" s="36"/>
      <c r="AB171" s="41" t="s">
        <v>76</v>
      </c>
      <c r="AC171" s="43">
        <f t="shared" ca="1" si="64"/>
        <v>0</v>
      </c>
      <c r="AD171" s="43">
        <f t="shared" ca="1" si="65"/>
        <v>0</v>
      </c>
      <c r="AE171" s="43">
        <f t="shared" ca="1" si="66"/>
        <v>0</v>
      </c>
      <c r="AF171" s="43">
        <f t="shared" ca="1" si="67"/>
        <v>0</v>
      </c>
      <c r="AG171" s="43">
        <f t="shared" ca="1" si="68"/>
        <v>0</v>
      </c>
      <c r="AH171" s="43">
        <f t="shared" ca="1" si="69"/>
        <v>0</v>
      </c>
      <c r="AI171" s="43">
        <f t="shared" ca="1" si="70"/>
        <v>0</v>
      </c>
      <c r="AJ171" s="43">
        <f t="shared" ca="1" si="71"/>
        <v>0</v>
      </c>
      <c r="AK171" s="43">
        <f t="shared" ca="1" si="72"/>
        <v>0</v>
      </c>
      <c r="AL171" s="43">
        <f t="shared" ca="1" si="73"/>
        <v>0</v>
      </c>
      <c r="AM171" s="36"/>
      <c r="AN171" s="61" t="s">
        <v>76</v>
      </c>
      <c r="AO171" s="45">
        <v>27886</v>
      </c>
      <c r="AP171" s="45">
        <v>28393</v>
      </c>
      <c r="AQ171" s="45">
        <v>27876</v>
      </c>
      <c r="AR171" s="45">
        <v>27035</v>
      </c>
      <c r="AS171" s="45">
        <v>26985</v>
      </c>
      <c r="AT171" s="45">
        <v>27176</v>
      </c>
      <c r="AU171" s="45">
        <v>26722</v>
      </c>
      <c r="AV171" s="45">
        <v>26275</v>
      </c>
      <c r="AW171" s="45">
        <v>26296</v>
      </c>
      <c r="AX171" s="45">
        <v>0</v>
      </c>
      <c r="AY171" s="36"/>
    </row>
    <row r="172" spans="1:51" x14ac:dyDescent="0.25">
      <c r="A172" s="38">
        <v>65</v>
      </c>
      <c r="B172" s="41" t="s">
        <v>77</v>
      </c>
      <c r="C172" s="42">
        <f t="shared" ca="1" si="95"/>
        <v>0</v>
      </c>
      <c r="D172" s="42">
        <f t="shared" ca="1" si="96"/>
        <v>0</v>
      </c>
      <c r="E172" s="42">
        <f t="shared" ca="1" si="97"/>
        <v>0</v>
      </c>
      <c r="F172" s="42">
        <f t="shared" ca="1" si="98"/>
        <v>0</v>
      </c>
      <c r="G172" s="42">
        <f t="shared" ca="1" si="99"/>
        <v>0</v>
      </c>
      <c r="H172" s="42">
        <f t="shared" ca="1" si="100"/>
        <v>0</v>
      </c>
      <c r="I172" s="42">
        <f t="shared" ca="1" si="101"/>
        <v>0</v>
      </c>
      <c r="J172" s="42">
        <f t="shared" ca="1" si="102"/>
        <v>0</v>
      </c>
      <c r="K172" s="42">
        <f t="shared" ca="1" si="103"/>
        <v>0</v>
      </c>
      <c r="L172" s="42">
        <f t="shared" ca="1" si="104"/>
        <v>0</v>
      </c>
      <c r="M172" s="42" t="str">
        <f t="shared" ca="1" si="105"/>
        <v/>
      </c>
      <c r="N172" s="38">
        <v>65</v>
      </c>
      <c r="O172" s="41" t="s">
        <v>77</v>
      </c>
      <c r="P172" s="42">
        <f t="shared" ca="1" si="106"/>
        <v>0</v>
      </c>
      <c r="Q172" s="42">
        <f t="shared" ca="1" si="107"/>
        <v>0</v>
      </c>
      <c r="R172" s="42">
        <f t="shared" ca="1" si="108"/>
        <v>0</v>
      </c>
      <c r="S172" s="42">
        <f t="shared" ca="1" si="109"/>
        <v>0</v>
      </c>
      <c r="T172" s="42">
        <f t="shared" ca="1" si="110"/>
        <v>0</v>
      </c>
      <c r="U172" s="42">
        <f t="shared" ca="1" si="111"/>
        <v>0</v>
      </c>
      <c r="V172" s="42">
        <f t="shared" ca="1" si="112"/>
        <v>0</v>
      </c>
      <c r="W172" s="42">
        <f t="shared" ca="1" si="113"/>
        <v>0</v>
      </c>
      <c r="X172" s="42">
        <f t="shared" ca="1" si="114"/>
        <v>0</v>
      </c>
      <c r="Y172" s="42">
        <f t="shared" ca="1" si="115"/>
        <v>0</v>
      </c>
      <c r="Z172" s="42" t="str">
        <f t="shared" ca="1" si="115"/>
        <v/>
      </c>
      <c r="AA172" s="36"/>
      <c r="AB172" s="41" t="s">
        <v>77</v>
      </c>
      <c r="AC172" s="43">
        <f t="shared" ref="AC172:AC205" ca="1" si="116">IFERROR(AC69/AO69*1000,"")</f>
        <v>0</v>
      </c>
      <c r="AD172" s="43">
        <f t="shared" ref="AD172:AD205" ca="1" si="117">IFERROR(AD69/AP69*1000,"")</f>
        <v>0</v>
      </c>
      <c r="AE172" s="43">
        <f t="shared" ref="AE172:AE205" ca="1" si="118">IFERROR(AE69/AQ69*1000,"")</f>
        <v>0</v>
      </c>
      <c r="AF172" s="43">
        <f t="shared" ref="AF172:AF205" ca="1" si="119">IFERROR(AF69/AR69*1000,"")</f>
        <v>0</v>
      </c>
      <c r="AG172" s="43">
        <f t="shared" ref="AG172:AG205" ca="1" si="120">IFERROR(AG69/AS69*1000,"")</f>
        <v>0</v>
      </c>
      <c r="AH172" s="43">
        <f t="shared" ref="AH172:AH205" ca="1" si="121">IFERROR(AH69/AT69*1000,"")</f>
        <v>0</v>
      </c>
      <c r="AI172" s="43">
        <f t="shared" ref="AI172:AI205" ca="1" si="122">IFERROR(AI69/AU69*1000,"")</f>
        <v>0</v>
      </c>
      <c r="AJ172" s="43">
        <f t="shared" ref="AJ172:AJ205" ca="1" si="123">IFERROR(AJ69/AV69*1000,"")</f>
        <v>0</v>
      </c>
      <c r="AK172" s="43">
        <f t="shared" ref="AK172:AK205" ca="1" si="124">IFERROR(AK69/AW69*1000,"")</f>
        <v>0</v>
      </c>
      <c r="AL172" s="43">
        <f t="shared" ref="AL172:AL205" ca="1" si="125">IFERROR(AL69/AX69*1000,"")</f>
        <v>0</v>
      </c>
      <c r="AM172" s="36"/>
      <c r="AN172" s="61" t="s">
        <v>77</v>
      </c>
      <c r="AO172" s="45">
        <v>5005</v>
      </c>
      <c r="AP172" s="45">
        <v>4969</v>
      </c>
      <c r="AQ172" s="45">
        <v>4898</v>
      </c>
      <c r="AR172" s="45">
        <v>4786</v>
      </c>
      <c r="AS172" s="45">
        <v>4692</v>
      </c>
      <c r="AT172" s="45">
        <v>4569</v>
      </c>
      <c r="AU172" s="45">
        <v>4531</v>
      </c>
      <c r="AV172" s="45">
        <v>4427</v>
      </c>
      <c r="AW172" s="45">
        <v>4432</v>
      </c>
      <c r="AX172" s="45">
        <v>0</v>
      </c>
      <c r="AY172" s="36"/>
    </row>
    <row r="173" spans="1:51" x14ac:dyDescent="0.25">
      <c r="A173" s="38">
        <v>66</v>
      </c>
      <c r="B173" s="41" t="s">
        <v>78</v>
      </c>
      <c r="C173" s="42">
        <f t="shared" ca="1" si="95"/>
        <v>0</v>
      </c>
      <c r="D173" s="42">
        <f t="shared" ca="1" si="96"/>
        <v>0</v>
      </c>
      <c r="E173" s="42">
        <f t="shared" ca="1" si="97"/>
        <v>0</v>
      </c>
      <c r="F173" s="42">
        <f t="shared" ca="1" si="98"/>
        <v>0</v>
      </c>
      <c r="G173" s="42">
        <f t="shared" ca="1" si="99"/>
        <v>0</v>
      </c>
      <c r="H173" s="42">
        <f t="shared" ca="1" si="100"/>
        <v>0</v>
      </c>
      <c r="I173" s="42">
        <f t="shared" ca="1" si="101"/>
        <v>0</v>
      </c>
      <c r="J173" s="42">
        <f t="shared" ca="1" si="102"/>
        <v>0</v>
      </c>
      <c r="K173" s="42">
        <f t="shared" ca="1" si="103"/>
        <v>0</v>
      </c>
      <c r="L173" s="42">
        <f t="shared" ca="1" si="104"/>
        <v>0</v>
      </c>
      <c r="M173" s="42" t="str">
        <f t="shared" ca="1" si="105"/>
        <v/>
      </c>
      <c r="N173" s="38">
        <v>66</v>
      </c>
      <c r="O173" s="41" t="s">
        <v>78</v>
      </c>
      <c r="P173" s="42">
        <f t="shared" ca="1" si="106"/>
        <v>0</v>
      </c>
      <c r="Q173" s="42">
        <f t="shared" ca="1" si="107"/>
        <v>0</v>
      </c>
      <c r="R173" s="42">
        <f t="shared" ca="1" si="108"/>
        <v>0</v>
      </c>
      <c r="S173" s="42">
        <f t="shared" ca="1" si="109"/>
        <v>0</v>
      </c>
      <c r="T173" s="42">
        <f t="shared" ca="1" si="110"/>
        <v>0</v>
      </c>
      <c r="U173" s="42">
        <f t="shared" ca="1" si="111"/>
        <v>0</v>
      </c>
      <c r="V173" s="42">
        <f t="shared" ca="1" si="112"/>
        <v>0</v>
      </c>
      <c r="W173" s="42">
        <f t="shared" ca="1" si="113"/>
        <v>0</v>
      </c>
      <c r="X173" s="42">
        <f t="shared" ca="1" si="114"/>
        <v>0</v>
      </c>
      <c r="Y173" s="42">
        <f t="shared" ca="1" si="115"/>
        <v>0</v>
      </c>
      <c r="Z173" s="42" t="str">
        <f t="shared" ca="1" si="115"/>
        <v/>
      </c>
      <c r="AA173" s="36"/>
      <c r="AB173" s="41" t="s">
        <v>78</v>
      </c>
      <c r="AC173" s="43">
        <f t="shared" ca="1" si="116"/>
        <v>0</v>
      </c>
      <c r="AD173" s="43">
        <f t="shared" ca="1" si="117"/>
        <v>0</v>
      </c>
      <c r="AE173" s="43">
        <f t="shared" ca="1" si="118"/>
        <v>0</v>
      </c>
      <c r="AF173" s="43">
        <f t="shared" ca="1" si="119"/>
        <v>0</v>
      </c>
      <c r="AG173" s="43">
        <f t="shared" ca="1" si="120"/>
        <v>0</v>
      </c>
      <c r="AH173" s="43">
        <f t="shared" ca="1" si="121"/>
        <v>0</v>
      </c>
      <c r="AI173" s="43">
        <f t="shared" ca="1" si="122"/>
        <v>0</v>
      </c>
      <c r="AJ173" s="43">
        <f t="shared" ca="1" si="123"/>
        <v>0</v>
      </c>
      <c r="AK173" s="43">
        <f t="shared" ca="1" si="124"/>
        <v>0</v>
      </c>
      <c r="AL173" s="43">
        <f t="shared" ca="1" si="125"/>
        <v>0</v>
      </c>
      <c r="AM173" s="36"/>
      <c r="AN173" s="61" t="s">
        <v>78</v>
      </c>
      <c r="AO173" s="45">
        <v>13555</v>
      </c>
      <c r="AP173" s="45">
        <v>13754</v>
      </c>
      <c r="AQ173" s="45">
        <v>13503</v>
      </c>
      <c r="AR173" s="45">
        <v>13078</v>
      </c>
      <c r="AS173" s="45">
        <v>13011</v>
      </c>
      <c r="AT173" s="45">
        <v>12927</v>
      </c>
      <c r="AU173" s="45">
        <v>12831</v>
      </c>
      <c r="AV173" s="45">
        <v>12636</v>
      </c>
      <c r="AW173" s="45">
        <v>12831</v>
      </c>
      <c r="AX173" s="45">
        <v>0</v>
      </c>
      <c r="AY173" s="36"/>
    </row>
    <row r="174" spans="1:51" x14ac:dyDescent="0.25">
      <c r="A174" s="38">
        <v>67</v>
      </c>
      <c r="B174" s="41" t="s">
        <v>79</v>
      </c>
      <c r="C174" s="42">
        <f t="shared" ca="1" si="95"/>
        <v>0</v>
      </c>
      <c r="D174" s="42">
        <f t="shared" ca="1" si="96"/>
        <v>0</v>
      </c>
      <c r="E174" s="42">
        <f t="shared" ca="1" si="97"/>
        <v>0</v>
      </c>
      <c r="F174" s="42">
        <f t="shared" ca="1" si="98"/>
        <v>0</v>
      </c>
      <c r="G174" s="42">
        <f t="shared" ca="1" si="99"/>
        <v>0</v>
      </c>
      <c r="H174" s="42">
        <f t="shared" ca="1" si="100"/>
        <v>0</v>
      </c>
      <c r="I174" s="42">
        <f t="shared" ca="1" si="101"/>
        <v>0</v>
      </c>
      <c r="J174" s="42">
        <f t="shared" ca="1" si="102"/>
        <v>0</v>
      </c>
      <c r="K174" s="42">
        <f t="shared" ca="1" si="103"/>
        <v>0</v>
      </c>
      <c r="L174" s="42">
        <f t="shared" ca="1" si="104"/>
        <v>0</v>
      </c>
      <c r="M174" s="42" t="str">
        <f t="shared" ca="1" si="105"/>
        <v/>
      </c>
      <c r="N174" s="38">
        <v>67</v>
      </c>
      <c r="O174" s="41" t="s">
        <v>79</v>
      </c>
      <c r="P174" s="42">
        <f t="shared" ca="1" si="106"/>
        <v>0</v>
      </c>
      <c r="Q174" s="42">
        <f t="shared" ca="1" si="107"/>
        <v>0</v>
      </c>
      <c r="R174" s="42">
        <f t="shared" ca="1" si="108"/>
        <v>0</v>
      </c>
      <c r="S174" s="42">
        <f t="shared" ca="1" si="109"/>
        <v>0</v>
      </c>
      <c r="T174" s="42">
        <f t="shared" ca="1" si="110"/>
        <v>0</v>
      </c>
      <c r="U174" s="42">
        <f t="shared" ca="1" si="111"/>
        <v>0</v>
      </c>
      <c r="V174" s="42">
        <f t="shared" ca="1" si="112"/>
        <v>0</v>
      </c>
      <c r="W174" s="42">
        <f t="shared" ca="1" si="113"/>
        <v>0</v>
      </c>
      <c r="X174" s="42">
        <f t="shared" ca="1" si="114"/>
        <v>0</v>
      </c>
      <c r="Y174" s="42">
        <f t="shared" ca="1" si="115"/>
        <v>0</v>
      </c>
      <c r="Z174" s="42" t="str">
        <f t="shared" ca="1" si="115"/>
        <v/>
      </c>
      <c r="AA174" s="36"/>
      <c r="AB174" s="41" t="s">
        <v>79</v>
      </c>
      <c r="AC174" s="43">
        <f t="shared" ca="1" si="116"/>
        <v>0</v>
      </c>
      <c r="AD174" s="43">
        <f t="shared" ca="1" si="117"/>
        <v>0</v>
      </c>
      <c r="AE174" s="43">
        <f t="shared" ca="1" si="118"/>
        <v>0</v>
      </c>
      <c r="AF174" s="43">
        <f t="shared" ca="1" si="119"/>
        <v>0</v>
      </c>
      <c r="AG174" s="43">
        <f t="shared" ca="1" si="120"/>
        <v>0</v>
      </c>
      <c r="AH174" s="43">
        <f t="shared" ca="1" si="121"/>
        <v>0</v>
      </c>
      <c r="AI174" s="43">
        <f t="shared" ca="1" si="122"/>
        <v>0</v>
      </c>
      <c r="AJ174" s="43">
        <f t="shared" ca="1" si="123"/>
        <v>0</v>
      </c>
      <c r="AK174" s="43">
        <f t="shared" ca="1" si="124"/>
        <v>0</v>
      </c>
      <c r="AL174" s="43">
        <f t="shared" ca="1" si="125"/>
        <v>0</v>
      </c>
      <c r="AM174" s="36"/>
      <c r="AN174" s="61" t="s">
        <v>79</v>
      </c>
      <c r="AO174" s="45">
        <v>2805</v>
      </c>
      <c r="AP174" s="45">
        <v>2724</v>
      </c>
      <c r="AQ174" s="45">
        <v>2672</v>
      </c>
      <c r="AR174" s="45">
        <v>2699</v>
      </c>
      <c r="AS174" s="45">
        <v>2726</v>
      </c>
      <c r="AT174" s="45">
        <v>2691</v>
      </c>
      <c r="AU174" s="45">
        <v>2672</v>
      </c>
      <c r="AV174" s="45">
        <v>2604</v>
      </c>
      <c r="AW174" s="45">
        <v>2634</v>
      </c>
      <c r="AX174" s="45">
        <v>0</v>
      </c>
      <c r="AY174" s="36"/>
    </row>
    <row r="175" spans="1:51" x14ac:dyDescent="0.25">
      <c r="A175" s="38">
        <v>68</v>
      </c>
      <c r="B175" s="41" t="s">
        <v>80</v>
      </c>
      <c r="C175" s="42">
        <f t="shared" ca="1" si="95"/>
        <v>0</v>
      </c>
      <c r="D175" s="42">
        <f t="shared" ca="1" si="96"/>
        <v>0</v>
      </c>
      <c r="E175" s="42">
        <f t="shared" ca="1" si="97"/>
        <v>0</v>
      </c>
      <c r="F175" s="42">
        <f t="shared" ca="1" si="98"/>
        <v>0</v>
      </c>
      <c r="G175" s="42">
        <f t="shared" ca="1" si="99"/>
        <v>0</v>
      </c>
      <c r="H175" s="42">
        <f t="shared" ca="1" si="100"/>
        <v>0</v>
      </c>
      <c r="I175" s="42">
        <f t="shared" ca="1" si="101"/>
        <v>0</v>
      </c>
      <c r="J175" s="42">
        <f t="shared" ca="1" si="102"/>
        <v>0</v>
      </c>
      <c r="K175" s="42">
        <f t="shared" ca="1" si="103"/>
        <v>0</v>
      </c>
      <c r="L175" s="42">
        <f t="shared" ca="1" si="104"/>
        <v>0</v>
      </c>
      <c r="M175" s="42" t="str">
        <f t="shared" ca="1" si="105"/>
        <v/>
      </c>
      <c r="N175" s="38">
        <v>68</v>
      </c>
      <c r="O175" s="41" t="s">
        <v>80</v>
      </c>
      <c r="P175" s="42">
        <f t="shared" ca="1" si="106"/>
        <v>0</v>
      </c>
      <c r="Q175" s="42">
        <f t="shared" ca="1" si="107"/>
        <v>0</v>
      </c>
      <c r="R175" s="42">
        <f t="shared" ca="1" si="108"/>
        <v>0</v>
      </c>
      <c r="S175" s="42">
        <f t="shared" ca="1" si="109"/>
        <v>0</v>
      </c>
      <c r="T175" s="42">
        <f t="shared" ca="1" si="110"/>
        <v>0</v>
      </c>
      <c r="U175" s="42">
        <f t="shared" ca="1" si="111"/>
        <v>0</v>
      </c>
      <c r="V175" s="42">
        <f t="shared" ca="1" si="112"/>
        <v>0</v>
      </c>
      <c r="W175" s="42">
        <f t="shared" ca="1" si="113"/>
        <v>0</v>
      </c>
      <c r="X175" s="42">
        <f t="shared" ca="1" si="114"/>
        <v>0</v>
      </c>
      <c r="Y175" s="42">
        <f t="shared" ca="1" si="115"/>
        <v>0</v>
      </c>
      <c r="Z175" s="42" t="str">
        <f t="shared" ca="1" si="115"/>
        <v/>
      </c>
      <c r="AA175" s="36"/>
      <c r="AB175" s="41" t="s">
        <v>80</v>
      </c>
      <c r="AC175" s="43">
        <f t="shared" ca="1" si="116"/>
        <v>0</v>
      </c>
      <c r="AD175" s="43">
        <f t="shared" ca="1" si="117"/>
        <v>0</v>
      </c>
      <c r="AE175" s="43">
        <f t="shared" ca="1" si="118"/>
        <v>0</v>
      </c>
      <c r="AF175" s="43">
        <f t="shared" ca="1" si="119"/>
        <v>0</v>
      </c>
      <c r="AG175" s="43">
        <f t="shared" ca="1" si="120"/>
        <v>0</v>
      </c>
      <c r="AH175" s="43">
        <f t="shared" ca="1" si="121"/>
        <v>0</v>
      </c>
      <c r="AI175" s="43">
        <f t="shared" ca="1" si="122"/>
        <v>0</v>
      </c>
      <c r="AJ175" s="43">
        <f t="shared" ca="1" si="123"/>
        <v>0</v>
      </c>
      <c r="AK175" s="43">
        <f t="shared" ca="1" si="124"/>
        <v>0</v>
      </c>
      <c r="AL175" s="43">
        <f t="shared" ca="1" si="125"/>
        <v>0</v>
      </c>
      <c r="AM175" s="36"/>
      <c r="AN175" s="61" t="s">
        <v>80</v>
      </c>
      <c r="AO175" s="45">
        <v>6578</v>
      </c>
      <c r="AP175" s="45">
        <v>6632</v>
      </c>
      <c r="AQ175" s="45">
        <v>6715</v>
      </c>
      <c r="AR175" s="45">
        <v>6503</v>
      </c>
      <c r="AS175" s="45">
        <v>6570</v>
      </c>
      <c r="AT175" s="45">
        <v>6546</v>
      </c>
      <c r="AU175" s="45">
        <v>6456</v>
      </c>
      <c r="AV175" s="45">
        <v>6437</v>
      </c>
      <c r="AW175" s="45">
        <v>6524</v>
      </c>
      <c r="AX175" s="45">
        <v>0</v>
      </c>
      <c r="AY175" s="36"/>
    </row>
    <row r="176" spans="1:51" x14ac:dyDescent="0.25">
      <c r="A176" s="38">
        <v>69</v>
      </c>
      <c r="B176" s="41" t="s">
        <v>81</v>
      </c>
      <c r="C176" s="42">
        <f t="shared" ca="1" si="95"/>
        <v>0</v>
      </c>
      <c r="D176" s="42">
        <f t="shared" ca="1" si="96"/>
        <v>0</v>
      </c>
      <c r="E176" s="42">
        <f t="shared" ca="1" si="97"/>
        <v>0</v>
      </c>
      <c r="F176" s="42">
        <f t="shared" ca="1" si="98"/>
        <v>0</v>
      </c>
      <c r="G176" s="42">
        <f t="shared" ca="1" si="99"/>
        <v>0</v>
      </c>
      <c r="H176" s="42">
        <f t="shared" ca="1" si="100"/>
        <v>0</v>
      </c>
      <c r="I176" s="42">
        <f t="shared" ca="1" si="101"/>
        <v>0</v>
      </c>
      <c r="J176" s="42">
        <f t="shared" ca="1" si="102"/>
        <v>0</v>
      </c>
      <c r="K176" s="42">
        <f t="shared" ca="1" si="103"/>
        <v>0</v>
      </c>
      <c r="L176" s="42">
        <f t="shared" ca="1" si="104"/>
        <v>0</v>
      </c>
      <c r="M176" s="42" t="str">
        <f t="shared" ca="1" si="105"/>
        <v/>
      </c>
      <c r="N176" s="38">
        <v>69</v>
      </c>
      <c r="O176" s="41" t="s">
        <v>81</v>
      </c>
      <c r="P176" s="42">
        <f t="shared" ca="1" si="106"/>
        <v>0</v>
      </c>
      <c r="Q176" s="42">
        <f t="shared" ca="1" si="107"/>
        <v>0</v>
      </c>
      <c r="R176" s="42">
        <f t="shared" ca="1" si="108"/>
        <v>0</v>
      </c>
      <c r="S176" s="42">
        <f t="shared" ca="1" si="109"/>
        <v>0</v>
      </c>
      <c r="T176" s="42">
        <f t="shared" ca="1" si="110"/>
        <v>0</v>
      </c>
      <c r="U176" s="42">
        <f t="shared" ca="1" si="111"/>
        <v>0</v>
      </c>
      <c r="V176" s="42">
        <f t="shared" ca="1" si="112"/>
        <v>0</v>
      </c>
      <c r="W176" s="42">
        <f t="shared" ca="1" si="113"/>
        <v>0</v>
      </c>
      <c r="X176" s="42">
        <f t="shared" ca="1" si="114"/>
        <v>0</v>
      </c>
      <c r="Y176" s="42">
        <f t="shared" ca="1" si="115"/>
        <v>0</v>
      </c>
      <c r="Z176" s="42" t="str">
        <f t="shared" ca="1" si="115"/>
        <v/>
      </c>
      <c r="AA176" s="36"/>
      <c r="AB176" s="41" t="s">
        <v>81</v>
      </c>
      <c r="AC176" s="43">
        <f t="shared" ca="1" si="116"/>
        <v>0</v>
      </c>
      <c r="AD176" s="43">
        <f t="shared" ca="1" si="117"/>
        <v>0</v>
      </c>
      <c r="AE176" s="43">
        <f t="shared" ca="1" si="118"/>
        <v>0</v>
      </c>
      <c r="AF176" s="43">
        <f t="shared" ca="1" si="119"/>
        <v>0</v>
      </c>
      <c r="AG176" s="43">
        <f t="shared" ca="1" si="120"/>
        <v>0</v>
      </c>
      <c r="AH176" s="43">
        <f t="shared" ca="1" si="121"/>
        <v>0</v>
      </c>
      <c r="AI176" s="43">
        <f t="shared" ca="1" si="122"/>
        <v>0</v>
      </c>
      <c r="AJ176" s="43">
        <f t="shared" ca="1" si="123"/>
        <v>0</v>
      </c>
      <c r="AK176" s="43">
        <f t="shared" ca="1" si="124"/>
        <v>0</v>
      </c>
      <c r="AL176" s="43">
        <f t="shared" ca="1" si="125"/>
        <v>0</v>
      </c>
      <c r="AM176" s="36"/>
      <c r="AN176" s="61" t="s">
        <v>81</v>
      </c>
      <c r="AO176" s="45">
        <v>4021</v>
      </c>
      <c r="AP176" s="45">
        <v>4082</v>
      </c>
      <c r="AQ176" s="45">
        <v>4049</v>
      </c>
      <c r="AR176" s="45">
        <v>3877</v>
      </c>
      <c r="AS176" s="45">
        <v>3834</v>
      </c>
      <c r="AT176" s="45">
        <v>3858</v>
      </c>
      <c r="AU176" s="45">
        <v>3802</v>
      </c>
      <c r="AV176" s="45">
        <v>3701</v>
      </c>
      <c r="AW176" s="45">
        <v>3724</v>
      </c>
      <c r="AX176" s="45">
        <v>0</v>
      </c>
      <c r="AY176" s="36"/>
    </row>
    <row r="177" spans="1:51" x14ac:dyDescent="0.25">
      <c r="A177" s="38">
        <v>70</v>
      </c>
      <c r="B177" s="41" t="s">
        <v>82</v>
      </c>
      <c r="C177" s="42">
        <f t="shared" ca="1" si="95"/>
        <v>0</v>
      </c>
      <c r="D177" s="42">
        <f t="shared" ca="1" si="96"/>
        <v>0</v>
      </c>
      <c r="E177" s="42">
        <f t="shared" ca="1" si="97"/>
        <v>0</v>
      </c>
      <c r="F177" s="42">
        <f t="shared" ca="1" si="98"/>
        <v>0</v>
      </c>
      <c r="G177" s="42">
        <f t="shared" ca="1" si="99"/>
        <v>0</v>
      </c>
      <c r="H177" s="42">
        <f t="shared" ca="1" si="100"/>
        <v>0</v>
      </c>
      <c r="I177" s="42">
        <f t="shared" ca="1" si="101"/>
        <v>0</v>
      </c>
      <c r="J177" s="42">
        <f t="shared" ca="1" si="102"/>
        <v>0</v>
      </c>
      <c r="K177" s="42">
        <f t="shared" ca="1" si="103"/>
        <v>0</v>
      </c>
      <c r="L177" s="42">
        <f t="shared" ca="1" si="104"/>
        <v>0</v>
      </c>
      <c r="M177" s="42" t="str">
        <f t="shared" ca="1" si="105"/>
        <v/>
      </c>
      <c r="N177" s="38">
        <v>70</v>
      </c>
      <c r="O177" s="41" t="s">
        <v>82</v>
      </c>
      <c r="P177" s="42">
        <f t="shared" ca="1" si="106"/>
        <v>0</v>
      </c>
      <c r="Q177" s="42">
        <f t="shared" ca="1" si="107"/>
        <v>0</v>
      </c>
      <c r="R177" s="42">
        <f t="shared" ca="1" si="108"/>
        <v>0</v>
      </c>
      <c r="S177" s="42">
        <f t="shared" ca="1" si="109"/>
        <v>0</v>
      </c>
      <c r="T177" s="42">
        <f t="shared" ca="1" si="110"/>
        <v>0</v>
      </c>
      <c r="U177" s="42">
        <f t="shared" ca="1" si="111"/>
        <v>0</v>
      </c>
      <c r="V177" s="42">
        <f t="shared" ca="1" si="112"/>
        <v>0</v>
      </c>
      <c r="W177" s="42">
        <f t="shared" ca="1" si="113"/>
        <v>0</v>
      </c>
      <c r="X177" s="42">
        <f t="shared" ca="1" si="114"/>
        <v>0</v>
      </c>
      <c r="Y177" s="42">
        <f t="shared" ca="1" si="115"/>
        <v>0</v>
      </c>
      <c r="Z177" s="42" t="str">
        <f t="shared" ca="1" si="115"/>
        <v/>
      </c>
      <c r="AA177" s="36"/>
      <c r="AB177" s="41" t="s">
        <v>82</v>
      </c>
      <c r="AC177" s="43">
        <f t="shared" ca="1" si="116"/>
        <v>0</v>
      </c>
      <c r="AD177" s="43">
        <f t="shared" ca="1" si="117"/>
        <v>0</v>
      </c>
      <c r="AE177" s="43">
        <f t="shared" ca="1" si="118"/>
        <v>0</v>
      </c>
      <c r="AF177" s="43">
        <f t="shared" ca="1" si="119"/>
        <v>0</v>
      </c>
      <c r="AG177" s="43">
        <f t="shared" ca="1" si="120"/>
        <v>0</v>
      </c>
      <c r="AH177" s="43">
        <f t="shared" ca="1" si="121"/>
        <v>0</v>
      </c>
      <c r="AI177" s="43">
        <f t="shared" ca="1" si="122"/>
        <v>0</v>
      </c>
      <c r="AJ177" s="43">
        <f t="shared" ca="1" si="123"/>
        <v>0</v>
      </c>
      <c r="AK177" s="43">
        <f t="shared" ca="1" si="124"/>
        <v>0</v>
      </c>
      <c r="AL177" s="43">
        <f t="shared" ca="1" si="125"/>
        <v>0</v>
      </c>
      <c r="AM177" s="36"/>
      <c r="AN177" s="61" t="s">
        <v>82</v>
      </c>
      <c r="AO177" s="45">
        <v>7406</v>
      </c>
      <c r="AP177" s="45">
        <v>7450</v>
      </c>
      <c r="AQ177" s="45">
        <v>7427</v>
      </c>
      <c r="AR177" s="45">
        <v>7228</v>
      </c>
      <c r="AS177" s="45">
        <v>7378</v>
      </c>
      <c r="AT177" s="45">
        <v>7436</v>
      </c>
      <c r="AU177" s="45">
        <v>7338</v>
      </c>
      <c r="AV177" s="45">
        <v>7194</v>
      </c>
      <c r="AW177" s="45">
        <v>7177</v>
      </c>
      <c r="AX177" s="45">
        <v>0</v>
      </c>
      <c r="AY177" s="36"/>
    </row>
    <row r="178" spans="1:51" x14ac:dyDescent="0.25">
      <c r="A178" s="38">
        <v>71</v>
      </c>
      <c r="B178" s="41" t="s">
        <v>83</v>
      </c>
      <c r="C178" s="42">
        <f t="shared" ca="1" si="95"/>
        <v>0</v>
      </c>
      <c r="D178" s="42">
        <f t="shared" ca="1" si="96"/>
        <v>0</v>
      </c>
      <c r="E178" s="42">
        <f t="shared" ca="1" si="97"/>
        <v>0</v>
      </c>
      <c r="F178" s="42">
        <f t="shared" ca="1" si="98"/>
        <v>0</v>
      </c>
      <c r="G178" s="42">
        <f t="shared" ca="1" si="99"/>
        <v>0</v>
      </c>
      <c r="H178" s="42">
        <f t="shared" ca="1" si="100"/>
        <v>0</v>
      </c>
      <c r="I178" s="42">
        <f t="shared" ca="1" si="101"/>
        <v>0</v>
      </c>
      <c r="J178" s="42">
        <f t="shared" ca="1" si="102"/>
        <v>0</v>
      </c>
      <c r="K178" s="42">
        <f t="shared" ca="1" si="103"/>
        <v>0</v>
      </c>
      <c r="L178" s="42">
        <f t="shared" ca="1" si="104"/>
        <v>0</v>
      </c>
      <c r="M178" s="42" t="str">
        <f t="shared" ca="1" si="105"/>
        <v/>
      </c>
      <c r="N178" s="38">
        <v>71</v>
      </c>
      <c r="O178" s="41" t="s">
        <v>83</v>
      </c>
      <c r="P178" s="42">
        <f t="shared" ca="1" si="106"/>
        <v>0</v>
      </c>
      <c r="Q178" s="42">
        <f t="shared" ca="1" si="107"/>
        <v>0</v>
      </c>
      <c r="R178" s="42">
        <f t="shared" ca="1" si="108"/>
        <v>0</v>
      </c>
      <c r="S178" s="42">
        <f t="shared" ca="1" si="109"/>
        <v>0</v>
      </c>
      <c r="T178" s="42">
        <f t="shared" ca="1" si="110"/>
        <v>0</v>
      </c>
      <c r="U178" s="42">
        <f t="shared" ca="1" si="111"/>
        <v>0</v>
      </c>
      <c r="V178" s="42">
        <f t="shared" ca="1" si="112"/>
        <v>0</v>
      </c>
      <c r="W178" s="42">
        <f t="shared" ca="1" si="113"/>
        <v>0</v>
      </c>
      <c r="X178" s="42">
        <f t="shared" ca="1" si="114"/>
        <v>0</v>
      </c>
      <c r="Y178" s="42">
        <f t="shared" ca="1" si="115"/>
        <v>0</v>
      </c>
      <c r="Z178" s="42" t="str">
        <f t="shared" ca="1" si="115"/>
        <v/>
      </c>
      <c r="AA178" s="36"/>
      <c r="AB178" s="41" t="s">
        <v>83</v>
      </c>
      <c r="AC178" s="43">
        <f t="shared" ca="1" si="116"/>
        <v>0</v>
      </c>
      <c r="AD178" s="43">
        <f t="shared" ca="1" si="117"/>
        <v>0</v>
      </c>
      <c r="AE178" s="43">
        <f t="shared" ca="1" si="118"/>
        <v>0</v>
      </c>
      <c r="AF178" s="43">
        <f t="shared" ca="1" si="119"/>
        <v>0</v>
      </c>
      <c r="AG178" s="43">
        <f t="shared" ca="1" si="120"/>
        <v>0</v>
      </c>
      <c r="AH178" s="43">
        <f t="shared" ca="1" si="121"/>
        <v>0</v>
      </c>
      <c r="AI178" s="43">
        <f t="shared" ca="1" si="122"/>
        <v>0</v>
      </c>
      <c r="AJ178" s="43">
        <f t="shared" ca="1" si="123"/>
        <v>0</v>
      </c>
      <c r="AK178" s="43">
        <f t="shared" ca="1" si="124"/>
        <v>0</v>
      </c>
      <c r="AL178" s="43">
        <f t="shared" ca="1" si="125"/>
        <v>0</v>
      </c>
      <c r="AM178" s="36"/>
      <c r="AN178" s="61" t="s">
        <v>83</v>
      </c>
      <c r="AO178" s="45">
        <v>3232</v>
      </c>
      <c r="AP178" s="45">
        <v>3250</v>
      </c>
      <c r="AQ178" s="45">
        <v>3213</v>
      </c>
      <c r="AR178" s="45">
        <v>3194</v>
      </c>
      <c r="AS178" s="45">
        <v>3179</v>
      </c>
      <c r="AT178" s="45">
        <v>3184</v>
      </c>
      <c r="AU178" s="45">
        <v>3210</v>
      </c>
      <c r="AV178" s="45">
        <v>3139</v>
      </c>
      <c r="AW178" s="45">
        <v>3059</v>
      </c>
      <c r="AX178" s="45">
        <v>0</v>
      </c>
      <c r="AY178" s="36"/>
    </row>
    <row r="179" spans="1:51" x14ac:dyDescent="0.25">
      <c r="A179" s="38">
        <v>72</v>
      </c>
      <c r="B179" s="41" t="s">
        <v>84</v>
      </c>
      <c r="C179" s="42">
        <f t="shared" ca="1" si="95"/>
        <v>0</v>
      </c>
      <c r="D179" s="42">
        <f t="shared" ca="1" si="96"/>
        <v>0</v>
      </c>
      <c r="E179" s="42">
        <f t="shared" ca="1" si="97"/>
        <v>0</v>
      </c>
      <c r="F179" s="42">
        <f t="shared" ca="1" si="98"/>
        <v>0</v>
      </c>
      <c r="G179" s="42">
        <f t="shared" ca="1" si="99"/>
        <v>0</v>
      </c>
      <c r="H179" s="42">
        <f t="shared" ca="1" si="100"/>
        <v>0</v>
      </c>
      <c r="I179" s="42">
        <f t="shared" ca="1" si="101"/>
        <v>0</v>
      </c>
      <c r="J179" s="42">
        <f t="shared" ca="1" si="102"/>
        <v>0</v>
      </c>
      <c r="K179" s="42">
        <f t="shared" ca="1" si="103"/>
        <v>0</v>
      </c>
      <c r="L179" s="42">
        <f t="shared" ca="1" si="104"/>
        <v>0</v>
      </c>
      <c r="M179" s="42" t="str">
        <f t="shared" ca="1" si="105"/>
        <v/>
      </c>
      <c r="N179" s="38">
        <v>72</v>
      </c>
      <c r="O179" s="41" t="s">
        <v>84</v>
      </c>
      <c r="P179" s="42">
        <f t="shared" ca="1" si="106"/>
        <v>0</v>
      </c>
      <c r="Q179" s="42">
        <f t="shared" ca="1" si="107"/>
        <v>0</v>
      </c>
      <c r="R179" s="42">
        <f t="shared" ca="1" si="108"/>
        <v>0</v>
      </c>
      <c r="S179" s="42">
        <f t="shared" ca="1" si="109"/>
        <v>0</v>
      </c>
      <c r="T179" s="42">
        <f t="shared" ca="1" si="110"/>
        <v>0</v>
      </c>
      <c r="U179" s="42">
        <f t="shared" ca="1" si="111"/>
        <v>0</v>
      </c>
      <c r="V179" s="42">
        <f t="shared" ca="1" si="112"/>
        <v>0</v>
      </c>
      <c r="W179" s="42">
        <f t="shared" ca="1" si="113"/>
        <v>0</v>
      </c>
      <c r="X179" s="42">
        <f t="shared" ca="1" si="114"/>
        <v>0</v>
      </c>
      <c r="Y179" s="42">
        <f t="shared" ca="1" si="115"/>
        <v>0</v>
      </c>
      <c r="Z179" s="42" t="str">
        <f t="shared" ca="1" si="115"/>
        <v/>
      </c>
      <c r="AA179" s="36"/>
      <c r="AB179" s="41" t="s">
        <v>84</v>
      </c>
      <c r="AC179" s="43">
        <f t="shared" ca="1" si="116"/>
        <v>0</v>
      </c>
      <c r="AD179" s="43">
        <f t="shared" ca="1" si="117"/>
        <v>0</v>
      </c>
      <c r="AE179" s="43">
        <f t="shared" ca="1" si="118"/>
        <v>0</v>
      </c>
      <c r="AF179" s="43">
        <f t="shared" ca="1" si="119"/>
        <v>0</v>
      </c>
      <c r="AG179" s="43">
        <f t="shared" ca="1" si="120"/>
        <v>0</v>
      </c>
      <c r="AH179" s="43">
        <f t="shared" ca="1" si="121"/>
        <v>0</v>
      </c>
      <c r="AI179" s="43">
        <f t="shared" ca="1" si="122"/>
        <v>0</v>
      </c>
      <c r="AJ179" s="43">
        <f t="shared" ca="1" si="123"/>
        <v>0</v>
      </c>
      <c r="AK179" s="43">
        <f t="shared" ca="1" si="124"/>
        <v>0</v>
      </c>
      <c r="AL179" s="43">
        <f t="shared" ca="1" si="125"/>
        <v>0</v>
      </c>
      <c r="AM179" s="36"/>
      <c r="AN179" s="61" t="s">
        <v>84</v>
      </c>
      <c r="AO179" s="45">
        <v>4254</v>
      </c>
      <c r="AP179" s="45">
        <v>4350</v>
      </c>
      <c r="AQ179" s="45">
        <v>4304</v>
      </c>
      <c r="AR179" s="45">
        <v>4229</v>
      </c>
      <c r="AS179" s="45">
        <v>4093</v>
      </c>
      <c r="AT179" s="45">
        <v>4035</v>
      </c>
      <c r="AU179" s="45">
        <v>4007</v>
      </c>
      <c r="AV179" s="45">
        <v>3956</v>
      </c>
      <c r="AW179" s="45">
        <v>3938</v>
      </c>
      <c r="AX179" s="45">
        <v>0</v>
      </c>
      <c r="AY179" s="36"/>
    </row>
    <row r="180" spans="1:51" x14ac:dyDescent="0.25">
      <c r="A180" s="38">
        <v>73</v>
      </c>
      <c r="B180" s="41" t="s">
        <v>85</v>
      </c>
      <c r="C180" s="42">
        <f t="shared" ca="1" si="95"/>
        <v>0</v>
      </c>
      <c r="D180" s="42">
        <f t="shared" ca="1" si="96"/>
        <v>0</v>
      </c>
      <c r="E180" s="42">
        <f t="shared" ca="1" si="97"/>
        <v>0</v>
      </c>
      <c r="F180" s="42">
        <f t="shared" ca="1" si="98"/>
        <v>0</v>
      </c>
      <c r="G180" s="42">
        <f t="shared" ca="1" si="99"/>
        <v>0</v>
      </c>
      <c r="H180" s="42">
        <f t="shared" ca="1" si="100"/>
        <v>0</v>
      </c>
      <c r="I180" s="42">
        <f t="shared" ca="1" si="101"/>
        <v>0</v>
      </c>
      <c r="J180" s="42">
        <f t="shared" ca="1" si="102"/>
        <v>0</v>
      </c>
      <c r="K180" s="42">
        <f t="shared" ca="1" si="103"/>
        <v>0</v>
      </c>
      <c r="L180" s="42">
        <f t="shared" ca="1" si="104"/>
        <v>0</v>
      </c>
      <c r="M180" s="42" t="str">
        <f t="shared" ca="1" si="105"/>
        <v/>
      </c>
      <c r="N180" s="38">
        <v>73</v>
      </c>
      <c r="O180" s="41" t="s">
        <v>85</v>
      </c>
      <c r="P180" s="42">
        <f t="shared" ca="1" si="106"/>
        <v>0</v>
      </c>
      <c r="Q180" s="42">
        <f t="shared" ca="1" si="107"/>
        <v>0</v>
      </c>
      <c r="R180" s="42">
        <f t="shared" ca="1" si="108"/>
        <v>0</v>
      </c>
      <c r="S180" s="42">
        <f t="shared" ca="1" si="109"/>
        <v>0</v>
      </c>
      <c r="T180" s="42">
        <f t="shared" ca="1" si="110"/>
        <v>0</v>
      </c>
      <c r="U180" s="42">
        <f t="shared" ca="1" si="111"/>
        <v>0</v>
      </c>
      <c r="V180" s="42">
        <f t="shared" ca="1" si="112"/>
        <v>0</v>
      </c>
      <c r="W180" s="42">
        <f t="shared" ca="1" si="113"/>
        <v>0</v>
      </c>
      <c r="X180" s="42">
        <f t="shared" ca="1" si="114"/>
        <v>0</v>
      </c>
      <c r="Y180" s="42">
        <f t="shared" ca="1" si="115"/>
        <v>0</v>
      </c>
      <c r="Z180" s="42" t="str">
        <f t="shared" ca="1" si="115"/>
        <v/>
      </c>
      <c r="AA180" s="36"/>
      <c r="AB180" s="41" t="s">
        <v>85</v>
      </c>
      <c r="AC180" s="43">
        <f t="shared" ca="1" si="116"/>
        <v>0</v>
      </c>
      <c r="AD180" s="43">
        <f t="shared" ca="1" si="117"/>
        <v>0</v>
      </c>
      <c r="AE180" s="43">
        <f t="shared" ca="1" si="118"/>
        <v>0</v>
      </c>
      <c r="AF180" s="43">
        <f t="shared" ca="1" si="119"/>
        <v>0</v>
      </c>
      <c r="AG180" s="43">
        <f t="shared" ca="1" si="120"/>
        <v>0</v>
      </c>
      <c r="AH180" s="43">
        <f t="shared" ca="1" si="121"/>
        <v>0</v>
      </c>
      <c r="AI180" s="43">
        <f t="shared" ca="1" si="122"/>
        <v>0</v>
      </c>
      <c r="AJ180" s="43">
        <f t="shared" ca="1" si="123"/>
        <v>0</v>
      </c>
      <c r="AK180" s="43">
        <f t="shared" ca="1" si="124"/>
        <v>0</v>
      </c>
      <c r="AL180" s="43">
        <f t="shared" ca="1" si="125"/>
        <v>0</v>
      </c>
      <c r="AM180" s="36"/>
      <c r="AN180" s="61" t="s">
        <v>85</v>
      </c>
      <c r="AO180" s="45">
        <v>506</v>
      </c>
      <c r="AP180" s="45">
        <v>504</v>
      </c>
      <c r="AQ180" s="45">
        <v>504</v>
      </c>
      <c r="AR180" s="45">
        <v>477</v>
      </c>
      <c r="AS180" s="45">
        <v>480</v>
      </c>
      <c r="AT180" s="45">
        <v>485</v>
      </c>
      <c r="AU180" s="45">
        <v>477</v>
      </c>
      <c r="AV180" s="45">
        <v>472</v>
      </c>
      <c r="AW180" s="45">
        <v>474</v>
      </c>
      <c r="AX180" s="45">
        <v>0</v>
      </c>
      <c r="AY180" s="36"/>
    </row>
    <row r="181" spans="1:51" x14ac:dyDescent="0.25">
      <c r="A181" s="38">
        <v>74</v>
      </c>
      <c r="B181" s="41" t="s">
        <v>86</v>
      </c>
      <c r="C181" s="42">
        <f t="shared" ca="1" si="95"/>
        <v>0</v>
      </c>
      <c r="D181" s="42">
        <f t="shared" ca="1" si="96"/>
        <v>0</v>
      </c>
      <c r="E181" s="42">
        <f t="shared" ca="1" si="97"/>
        <v>0</v>
      </c>
      <c r="F181" s="42">
        <f t="shared" ca="1" si="98"/>
        <v>0</v>
      </c>
      <c r="G181" s="42">
        <f t="shared" ca="1" si="99"/>
        <v>0</v>
      </c>
      <c r="H181" s="42">
        <f t="shared" ca="1" si="100"/>
        <v>0</v>
      </c>
      <c r="I181" s="42">
        <f t="shared" ca="1" si="101"/>
        <v>0</v>
      </c>
      <c r="J181" s="42">
        <f t="shared" ca="1" si="102"/>
        <v>0</v>
      </c>
      <c r="K181" s="42">
        <f t="shared" ca="1" si="103"/>
        <v>0</v>
      </c>
      <c r="L181" s="42">
        <f t="shared" ca="1" si="104"/>
        <v>0</v>
      </c>
      <c r="M181" s="42" t="str">
        <f t="shared" ca="1" si="105"/>
        <v/>
      </c>
      <c r="N181" s="38">
        <v>74</v>
      </c>
      <c r="O181" s="41" t="s">
        <v>86</v>
      </c>
      <c r="P181" s="42">
        <f t="shared" ca="1" si="106"/>
        <v>0</v>
      </c>
      <c r="Q181" s="42">
        <f t="shared" ca="1" si="107"/>
        <v>0</v>
      </c>
      <c r="R181" s="42">
        <f t="shared" ca="1" si="108"/>
        <v>0</v>
      </c>
      <c r="S181" s="42">
        <f t="shared" ca="1" si="109"/>
        <v>0</v>
      </c>
      <c r="T181" s="42">
        <f t="shared" ca="1" si="110"/>
        <v>0</v>
      </c>
      <c r="U181" s="42">
        <f t="shared" ca="1" si="111"/>
        <v>0</v>
      </c>
      <c r="V181" s="42">
        <f t="shared" ca="1" si="112"/>
        <v>0</v>
      </c>
      <c r="W181" s="42">
        <f t="shared" ca="1" si="113"/>
        <v>0</v>
      </c>
      <c r="X181" s="42">
        <f t="shared" ca="1" si="114"/>
        <v>0</v>
      </c>
      <c r="Y181" s="42">
        <f t="shared" ca="1" si="115"/>
        <v>0</v>
      </c>
      <c r="Z181" s="42" t="str">
        <f t="shared" ca="1" si="115"/>
        <v/>
      </c>
      <c r="AA181" s="36"/>
      <c r="AB181" s="41" t="s">
        <v>86</v>
      </c>
      <c r="AC181" s="43">
        <f t="shared" ca="1" si="116"/>
        <v>0</v>
      </c>
      <c r="AD181" s="43">
        <f t="shared" ca="1" si="117"/>
        <v>0</v>
      </c>
      <c r="AE181" s="43">
        <f t="shared" ca="1" si="118"/>
        <v>0</v>
      </c>
      <c r="AF181" s="43">
        <f t="shared" ca="1" si="119"/>
        <v>0</v>
      </c>
      <c r="AG181" s="43">
        <f t="shared" ca="1" si="120"/>
        <v>0</v>
      </c>
      <c r="AH181" s="43">
        <f t="shared" ca="1" si="121"/>
        <v>0</v>
      </c>
      <c r="AI181" s="43">
        <f t="shared" ca="1" si="122"/>
        <v>0</v>
      </c>
      <c r="AJ181" s="43">
        <f t="shared" ca="1" si="123"/>
        <v>0</v>
      </c>
      <c r="AK181" s="43">
        <f t="shared" ca="1" si="124"/>
        <v>0</v>
      </c>
      <c r="AL181" s="43">
        <f t="shared" ca="1" si="125"/>
        <v>0</v>
      </c>
      <c r="AM181" s="36"/>
      <c r="AN181" s="61" t="s">
        <v>86</v>
      </c>
      <c r="AO181" s="45">
        <v>9585</v>
      </c>
      <c r="AP181" s="45">
        <v>9534</v>
      </c>
      <c r="AQ181" s="45">
        <v>9458</v>
      </c>
      <c r="AR181" s="45">
        <v>9398</v>
      </c>
      <c r="AS181" s="45">
        <v>9568</v>
      </c>
      <c r="AT181" s="45">
        <v>9602</v>
      </c>
      <c r="AU181" s="45">
        <v>9540</v>
      </c>
      <c r="AV181" s="45">
        <v>9542</v>
      </c>
      <c r="AW181" s="45">
        <v>9779</v>
      </c>
      <c r="AX181" s="45">
        <v>0</v>
      </c>
      <c r="AY181" s="36"/>
    </row>
    <row r="182" spans="1:51" x14ac:dyDescent="0.25">
      <c r="A182" s="38">
        <v>75</v>
      </c>
      <c r="B182" s="41" t="s">
        <v>87</v>
      </c>
      <c r="C182" s="42">
        <f t="shared" ca="1" si="95"/>
        <v>0</v>
      </c>
      <c r="D182" s="42">
        <f t="shared" ca="1" si="96"/>
        <v>0</v>
      </c>
      <c r="E182" s="42">
        <f t="shared" ca="1" si="97"/>
        <v>0</v>
      </c>
      <c r="F182" s="42">
        <f t="shared" ca="1" si="98"/>
        <v>0</v>
      </c>
      <c r="G182" s="42">
        <f t="shared" ca="1" si="99"/>
        <v>0</v>
      </c>
      <c r="H182" s="42">
        <f t="shared" ca="1" si="100"/>
        <v>0</v>
      </c>
      <c r="I182" s="42">
        <f t="shared" ca="1" si="101"/>
        <v>0</v>
      </c>
      <c r="J182" s="42">
        <f t="shared" ca="1" si="102"/>
        <v>0</v>
      </c>
      <c r="K182" s="42">
        <f t="shared" ca="1" si="103"/>
        <v>0</v>
      </c>
      <c r="L182" s="42">
        <f t="shared" ca="1" si="104"/>
        <v>0</v>
      </c>
      <c r="M182" s="42" t="str">
        <f t="shared" ca="1" si="105"/>
        <v/>
      </c>
      <c r="N182" s="38">
        <v>75</v>
      </c>
      <c r="O182" s="41" t="s">
        <v>87</v>
      </c>
      <c r="P182" s="42">
        <f t="shared" ca="1" si="106"/>
        <v>0</v>
      </c>
      <c r="Q182" s="42">
        <f t="shared" ca="1" si="107"/>
        <v>0</v>
      </c>
      <c r="R182" s="42">
        <f t="shared" ca="1" si="108"/>
        <v>0</v>
      </c>
      <c r="S182" s="42">
        <f t="shared" ca="1" si="109"/>
        <v>0</v>
      </c>
      <c r="T182" s="42">
        <f t="shared" ca="1" si="110"/>
        <v>0</v>
      </c>
      <c r="U182" s="42">
        <f t="shared" ca="1" si="111"/>
        <v>0</v>
      </c>
      <c r="V182" s="42">
        <f t="shared" ca="1" si="112"/>
        <v>0</v>
      </c>
      <c r="W182" s="42">
        <f t="shared" ca="1" si="113"/>
        <v>0</v>
      </c>
      <c r="X182" s="42">
        <f t="shared" ca="1" si="114"/>
        <v>0</v>
      </c>
      <c r="Y182" s="42">
        <f t="shared" ca="1" si="115"/>
        <v>0</v>
      </c>
      <c r="Z182" s="42" t="str">
        <f t="shared" ca="1" si="115"/>
        <v/>
      </c>
      <c r="AA182" s="36"/>
      <c r="AB182" s="41" t="s">
        <v>87</v>
      </c>
      <c r="AC182" s="43">
        <f t="shared" ca="1" si="116"/>
        <v>0</v>
      </c>
      <c r="AD182" s="43">
        <f t="shared" ca="1" si="117"/>
        <v>0</v>
      </c>
      <c r="AE182" s="43">
        <f t="shared" ca="1" si="118"/>
        <v>0</v>
      </c>
      <c r="AF182" s="43">
        <f t="shared" ca="1" si="119"/>
        <v>0</v>
      </c>
      <c r="AG182" s="43">
        <f t="shared" ca="1" si="120"/>
        <v>0</v>
      </c>
      <c r="AH182" s="43">
        <f t="shared" ca="1" si="121"/>
        <v>0</v>
      </c>
      <c r="AI182" s="43">
        <f t="shared" ca="1" si="122"/>
        <v>0</v>
      </c>
      <c r="AJ182" s="43">
        <f t="shared" ca="1" si="123"/>
        <v>0</v>
      </c>
      <c r="AK182" s="43">
        <f t="shared" ca="1" si="124"/>
        <v>0</v>
      </c>
      <c r="AL182" s="43">
        <f t="shared" ca="1" si="125"/>
        <v>0</v>
      </c>
      <c r="AM182" s="36"/>
      <c r="AN182" s="61" t="s">
        <v>87</v>
      </c>
      <c r="AO182" s="45">
        <v>5411</v>
      </c>
      <c r="AP182" s="45">
        <v>5419</v>
      </c>
      <c r="AQ182" s="45">
        <v>5343</v>
      </c>
      <c r="AR182" s="45">
        <v>5289</v>
      </c>
      <c r="AS182" s="45">
        <v>5377</v>
      </c>
      <c r="AT182" s="45">
        <v>5446</v>
      </c>
      <c r="AU182" s="45">
        <v>5358</v>
      </c>
      <c r="AV182" s="45">
        <v>5270</v>
      </c>
      <c r="AW182" s="45">
        <v>5354</v>
      </c>
      <c r="AX182" s="45">
        <v>0</v>
      </c>
      <c r="AY182" s="36"/>
    </row>
    <row r="183" spans="1:51" x14ac:dyDescent="0.25">
      <c r="A183" s="38">
        <v>76</v>
      </c>
      <c r="B183" s="41" t="s">
        <v>88</v>
      </c>
      <c r="C183" s="42">
        <f t="shared" ca="1" si="95"/>
        <v>0</v>
      </c>
      <c r="D183" s="42">
        <f t="shared" ca="1" si="96"/>
        <v>0</v>
      </c>
      <c r="E183" s="42">
        <f t="shared" ca="1" si="97"/>
        <v>0</v>
      </c>
      <c r="F183" s="42">
        <f t="shared" ca="1" si="98"/>
        <v>0</v>
      </c>
      <c r="G183" s="42">
        <f t="shared" ca="1" si="99"/>
        <v>0</v>
      </c>
      <c r="H183" s="42">
        <f t="shared" ca="1" si="100"/>
        <v>0</v>
      </c>
      <c r="I183" s="42">
        <f t="shared" ca="1" si="101"/>
        <v>0</v>
      </c>
      <c r="J183" s="42">
        <f t="shared" ca="1" si="102"/>
        <v>0</v>
      </c>
      <c r="K183" s="42">
        <f t="shared" ca="1" si="103"/>
        <v>0</v>
      </c>
      <c r="L183" s="42">
        <f t="shared" ca="1" si="104"/>
        <v>0</v>
      </c>
      <c r="M183" s="42" t="str">
        <f t="shared" ca="1" si="105"/>
        <v/>
      </c>
      <c r="N183" s="38">
        <v>76</v>
      </c>
      <c r="O183" s="41" t="s">
        <v>88</v>
      </c>
      <c r="P183" s="42">
        <f t="shared" ca="1" si="106"/>
        <v>0</v>
      </c>
      <c r="Q183" s="42">
        <f t="shared" ca="1" si="107"/>
        <v>0</v>
      </c>
      <c r="R183" s="42">
        <f t="shared" ca="1" si="108"/>
        <v>0</v>
      </c>
      <c r="S183" s="42">
        <f t="shared" ca="1" si="109"/>
        <v>0</v>
      </c>
      <c r="T183" s="42">
        <f t="shared" ca="1" si="110"/>
        <v>0</v>
      </c>
      <c r="U183" s="42">
        <f t="shared" ca="1" si="111"/>
        <v>0</v>
      </c>
      <c r="V183" s="42">
        <f t="shared" ca="1" si="112"/>
        <v>0</v>
      </c>
      <c r="W183" s="42">
        <f t="shared" ca="1" si="113"/>
        <v>0</v>
      </c>
      <c r="X183" s="42">
        <f t="shared" ca="1" si="114"/>
        <v>0</v>
      </c>
      <c r="Y183" s="42">
        <f t="shared" ca="1" si="115"/>
        <v>0</v>
      </c>
      <c r="Z183" s="42" t="str">
        <f t="shared" ca="1" si="115"/>
        <v/>
      </c>
      <c r="AA183" s="36"/>
      <c r="AB183" s="41" t="s">
        <v>88</v>
      </c>
      <c r="AC183" s="43">
        <f t="shared" ca="1" si="116"/>
        <v>0</v>
      </c>
      <c r="AD183" s="43">
        <f t="shared" ca="1" si="117"/>
        <v>0</v>
      </c>
      <c r="AE183" s="43">
        <f t="shared" ca="1" si="118"/>
        <v>0</v>
      </c>
      <c r="AF183" s="43">
        <f t="shared" ca="1" si="119"/>
        <v>0</v>
      </c>
      <c r="AG183" s="43">
        <f t="shared" ca="1" si="120"/>
        <v>0</v>
      </c>
      <c r="AH183" s="43">
        <f t="shared" ca="1" si="121"/>
        <v>0</v>
      </c>
      <c r="AI183" s="43">
        <f t="shared" ca="1" si="122"/>
        <v>0</v>
      </c>
      <c r="AJ183" s="43">
        <f t="shared" ca="1" si="123"/>
        <v>0</v>
      </c>
      <c r="AK183" s="43">
        <f t="shared" ca="1" si="124"/>
        <v>0</v>
      </c>
      <c r="AL183" s="43">
        <f t="shared" ca="1" si="125"/>
        <v>0</v>
      </c>
      <c r="AM183" s="36"/>
      <c r="AN183" s="61" t="s">
        <v>88</v>
      </c>
      <c r="AO183" s="45">
        <v>6199</v>
      </c>
      <c r="AP183" s="45">
        <v>6087</v>
      </c>
      <c r="AQ183" s="45">
        <v>5836</v>
      </c>
      <c r="AR183" s="45">
        <v>5596</v>
      </c>
      <c r="AS183" s="45">
        <v>5685</v>
      </c>
      <c r="AT183" s="45">
        <v>5703</v>
      </c>
      <c r="AU183" s="45">
        <v>5694</v>
      </c>
      <c r="AV183" s="45">
        <v>5686</v>
      </c>
      <c r="AW183" s="45">
        <v>5740</v>
      </c>
      <c r="AX183" s="45">
        <v>0</v>
      </c>
      <c r="AY183" s="36"/>
    </row>
    <row r="184" spans="1:51" x14ac:dyDescent="0.25">
      <c r="A184" s="38">
        <v>77</v>
      </c>
      <c r="B184" s="41" t="s">
        <v>89</v>
      </c>
      <c r="C184" s="42">
        <f t="shared" ca="1" si="95"/>
        <v>0</v>
      </c>
      <c r="D184" s="42">
        <f t="shared" ca="1" si="96"/>
        <v>0</v>
      </c>
      <c r="E184" s="42">
        <f t="shared" ca="1" si="97"/>
        <v>0</v>
      </c>
      <c r="F184" s="42">
        <f t="shared" ca="1" si="98"/>
        <v>0</v>
      </c>
      <c r="G184" s="42">
        <f t="shared" ca="1" si="99"/>
        <v>0</v>
      </c>
      <c r="H184" s="42">
        <f t="shared" ca="1" si="100"/>
        <v>0</v>
      </c>
      <c r="I184" s="42">
        <f t="shared" ca="1" si="101"/>
        <v>0</v>
      </c>
      <c r="J184" s="42">
        <f t="shared" ca="1" si="102"/>
        <v>0</v>
      </c>
      <c r="K184" s="42">
        <f t="shared" ca="1" si="103"/>
        <v>0</v>
      </c>
      <c r="L184" s="42">
        <f t="shared" ca="1" si="104"/>
        <v>0</v>
      </c>
      <c r="M184" s="42" t="str">
        <f t="shared" ca="1" si="105"/>
        <v/>
      </c>
      <c r="N184" s="38">
        <v>77</v>
      </c>
      <c r="O184" s="41" t="s">
        <v>89</v>
      </c>
      <c r="P184" s="42">
        <f t="shared" ca="1" si="106"/>
        <v>0</v>
      </c>
      <c r="Q184" s="42">
        <f t="shared" ca="1" si="107"/>
        <v>0</v>
      </c>
      <c r="R184" s="42">
        <f t="shared" ca="1" si="108"/>
        <v>0</v>
      </c>
      <c r="S184" s="42">
        <f t="shared" ca="1" si="109"/>
        <v>0</v>
      </c>
      <c r="T184" s="42">
        <f t="shared" ca="1" si="110"/>
        <v>0</v>
      </c>
      <c r="U184" s="42">
        <f t="shared" ca="1" si="111"/>
        <v>0</v>
      </c>
      <c r="V184" s="42">
        <f t="shared" ca="1" si="112"/>
        <v>0</v>
      </c>
      <c r="W184" s="42">
        <f t="shared" ca="1" si="113"/>
        <v>0</v>
      </c>
      <c r="X184" s="42">
        <f t="shared" ca="1" si="114"/>
        <v>0</v>
      </c>
      <c r="Y184" s="42">
        <f t="shared" ca="1" si="115"/>
        <v>0</v>
      </c>
      <c r="Z184" s="42" t="str">
        <f t="shared" ca="1" si="115"/>
        <v/>
      </c>
      <c r="AA184" s="36"/>
      <c r="AB184" s="41" t="s">
        <v>89</v>
      </c>
      <c r="AC184" s="43">
        <f t="shared" ca="1" si="116"/>
        <v>0</v>
      </c>
      <c r="AD184" s="43">
        <f t="shared" ca="1" si="117"/>
        <v>0</v>
      </c>
      <c r="AE184" s="43">
        <f t="shared" ca="1" si="118"/>
        <v>0</v>
      </c>
      <c r="AF184" s="43">
        <f t="shared" ca="1" si="119"/>
        <v>0</v>
      </c>
      <c r="AG184" s="43">
        <f t="shared" ca="1" si="120"/>
        <v>0</v>
      </c>
      <c r="AH184" s="43">
        <f t="shared" ca="1" si="121"/>
        <v>0</v>
      </c>
      <c r="AI184" s="43">
        <f t="shared" ca="1" si="122"/>
        <v>0</v>
      </c>
      <c r="AJ184" s="43">
        <f t="shared" ca="1" si="123"/>
        <v>0</v>
      </c>
      <c r="AK184" s="43">
        <f t="shared" ca="1" si="124"/>
        <v>0</v>
      </c>
      <c r="AL184" s="43">
        <f t="shared" ca="1" si="125"/>
        <v>0</v>
      </c>
      <c r="AM184" s="36"/>
      <c r="AN184" s="61" t="s">
        <v>89</v>
      </c>
      <c r="AO184" s="45">
        <v>10264</v>
      </c>
      <c r="AP184" s="45">
        <v>10336</v>
      </c>
      <c r="AQ184" s="45">
        <v>10089</v>
      </c>
      <c r="AR184" s="45">
        <v>9813</v>
      </c>
      <c r="AS184" s="45">
        <v>9947</v>
      </c>
      <c r="AT184" s="45">
        <v>9877</v>
      </c>
      <c r="AU184" s="45">
        <v>9698</v>
      </c>
      <c r="AV184" s="45">
        <v>9606</v>
      </c>
      <c r="AW184" s="45">
        <v>9724</v>
      </c>
      <c r="AX184" s="45">
        <v>0</v>
      </c>
      <c r="AY184" s="36"/>
    </row>
    <row r="185" spans="1:51" x14ac:dyDescent="0.25">
      <c r="A185" s="38">
        <v>78</v>
      </c>
      <c r="B185" s="41" t="s">
        <v>90</v>
      </c>
      <c r="C185" s="42">
        <f t="shared" ca="1" si="95"/>
        <v>0</v>
      </c>
      <c r="D185" s="42">
        <f t="shared" ca="1" si="96"/>
        <v>0</v>
      </c>
      <c r="E185" s="42">
        <f t="shared" ca="1" si="97"/>
        <v>0</v>
      </c>
      <c r="F185" s="42">
        <f t="shared" ca="1" si="98"/>
        <v>0</v>
      </c>
      <c r="G185" s="42">
        <f t="shared" ca="1" si="99"/>
        <v>0</v>
      </c>
      <c r="H185" s="42">
        <f t="shared" ca="1" si="100"/>
        <v>0</v>
      </c>
      <c r="I185" s="42">
        <f t="shared" ca="1" si="101"/>
        <v>0</v>
      </c>
      <c r="J185" s="42">
        <f t="shared" ca="1" si="102"/>
        <v>0</v>
      </c>
      <c r="K185" s="42">
        <f t="shared" ca="1" si="103"/>
        <v>0</v>
      </c>
      <c r="L185" s="42">
        <f t="shared" ca="1" si="104"/>
        <v>0</v>
      </c>
      <c r="M185" s="42" t="str">
        <f t="shared" ca="1" si="105"/>
        <v/>
      </c>
      <c r="N185" s="38">
        <v>78</v>
      </c>
      <c r="O185" s="41" t="s">
        <v>90</v>
      </c>
      <c r="P185" s="42">
        <f t="shared" ca="1" si="106"/>
        <v>0</v>
      </c>
      <c r="Q185" s="42">
        <f t="shared" ca="1" si="107"/>
        <v>0</v>
      </c>
      <c r="R185" s="42">
        <f t="shared" ca="1" si="108"/>
        <v>0</v>
      </c>
      <c r="S185" s="42">
        <f t="shared" ca="1" si="109"/>
        <v>0</v>
      </c>
      <c r="T185" s="42">
        <f t="shared" ca="1" si="110"/>
        <v>0</v>
      </c>
      <c r="U185" s="42">
        <f t="shared" ca="1" si="111"/>
        <v>0</v>
      </c>
      <c r="V185" s="42">
        <f t="shared" ca="1" si="112"/>
        <v>0</v>
      </c>
      <c r="W185" s="42">
        <f t="shared" ca="1" si="113"/>
        <v>0</v>
      </c>
      <c r="X185" s="42">
        <f t="shared" ca="1" si="114"/>
        <v>0</v>
      </c>
      <c r="Y185" s="42">
        <f t="shared" ca="1" si="115"/>
        <v>0</v>
      </c>
      <c r="Z185" s="42" t="str">
        <f t="shared" ca="1" si="115"/>
        <v/>
      </c>
      <c r="AA185" s="36"/>
      <c r="AB185" s="41" t="s">
        <v>90</v>
      </c>
      <c r="AC185" s="43">
        <f t="shared" ca="1" si="116"/>
        <v>0</v>
      </c>
      <c r="AD185" s="43">
        <f t="shared" ca="1" si="117"/>
        <v>0</v>
      </c>
      <c r="AE185" s="43">
        <f t="shared" ca="1" si="118"/>
        <v>0</v>
      </c>
      <c r="AF185" s="43">
        <f t="shared" ca="1" si="119"/>
        <v>0</v>
      </c>
      <c r="AG185" s="43">
        <f t="shared" ca="1" si="120"/>
        <v>0</v>
      </c>
      <c r="AH185" s="43">
        <f t="shared" ca="1" si="121"/>
        <v>0</v>
      </c>
      <c r="AI185" s="43">
        <f t="shared" ca="1" si="122"/>
        <v>0</v>
      </c>
      <c r="AJ185" s="43">
        <f t="shared" ca="1" si="123"/>
        <v>0</v>
      </c>
      <c r="AK185" s="43">
        <f t="shared" ca="1" si="124"/>
        <v>0</v>
      </c>
      <c r="AL185" s="43">
        <f t="shared" ca="1" si="125"/>
        <v>0</v>
      </c>
      <c r="AM185" s="36"/>
      <c r="AN185" s="61" t="s">
        <v>90</v>
      </c>
      <c r="AO185" s="45">
        <v>1536</v>
      </c>
      <c r="AP185" s="45">
        <v>1561</v>
      </c>
      <c r="AQ185" s="45">
        <v>1549</v>
      </c>
      <c r="AR185" s="45">
        <v>1595</v>
      </c>
      <c r="AS185" s="45">
        <v>1592</v>
      </c>
      <c r="AT185" s="45">
        <v>1577</v>
      </c>
      <c r="AU185" s="45">
        <v>1509</v>
      </c>
      <c r="AV185" s="45">
        <v>1491</v>
      </c>
      <c r="AW185" s="45">
        <v>1554</v>
      </c>
      <c r="AX185" s="45">
        <v>0</v>
      </c>
      <c r="AY185" s="36"/>
    </row>
    <row r="186" spans="1:51" x14ac:dyDescent="0.25">
      <c r="A186" s="38">
        <v>79</v>
      </c>
      <c r="B186" s="41" t="s">
        <v>91</v>
      </c>
      <c r="C186" s="42">
        <f t="shared" ca="1" si="95"/>
        <v>0</v>
      </c>
      <c r="D186" s="42">
        <f t="shared" ca="1" si="96"/>
        <v>0</v>
      </c>
      <c r="E186" s="42">
        <f t="shared" ca="1" si="97"/>
        <v>0</v>
      </c>
      <c r="F186" s="42">
        <f t="shared" ca="1" si="98"/>
        <v>0</v>
      </c>
      <c r="G186" s="42">
        <f t="shared" ca="1" si="99"/>
        <v>0</v>
      </c>
      <c r="H186" s="42">
        <f t="shared" ca="1" si="100"/>
        <v>0</v>
      </c>
      <c r="I186" s="42">
        <f t="shared" ca="1" si="101"/>
        <v>0</v>
      </c>
      <c r="J186" s="42">
        <f t="shared" ca="1" si="102"/>
        <v>0</v>
      </c>
      <c r="K186" s="42">
        <f t="shared" ca="1" si="103"/>
        <v>0</v>
      </c>
      <c r="L186" s="42">
        <f t="shared" ca="1" si="104"/>
        <v>0</v>
      </c>
      <c r="M186" s="42" t="str">
        <f t="shared" ca="1" si="105"/>
        <v/>
      </c>
      <c r="N186" s="38">
        <v>79</v>
      </c>
      <c r="O186" s="41" t="s">
        <v>91</v>
      </c>
      <c r="P186" s="42">
        <f t="shared" ca="1" si="106"/>
        <v>0</v>
      </c>
      <c r="Q186" s="42">
        <f t="shared" ca="1" si="107"/>
        <v>0</v>
      </c>
      <c r="R186" s="42">
        <f t="shared" ca="1" si="108"/>
        <v>0</v>
      </c>
      <c r="S186" s="42">
        <f t="shared" ca="1" si="109"/>
        <v>0</v>
      </c>
      <c r="T186" s="42">
        <f t="shared" ca="1" si="110"/>
        <v>0</v>
      </c>
      <c r="U186" s="42">
        <f t="shared" ca="1" si="111"/>
        <v>0</v>
      </c>
      <c r="V186" s="42">
        <f t="shared" ca="1" si="112"/>
        <v>0</v>
      </c>
      <c r="W186" s="42">
        <f t="shared" ca="1" si="113"/>
        <v>0</v>
      </c>
      <c r="X186" s="42">
        <f t="shared" ca="1" si="114"/>
        <v>0</v>
      </c>
      <c r="Y186" s="42">
        <f t="shared" ca="1" si="115"/>
        <v>0</v>
      </c>
      <c r="Z186" s="42" t="str">
        <f t="shared" ca="1" si="115"/>
        <v/>
      </c>
      <c r="AA186" s="36"/>
      <c r="AB186" s="41" t="s">
        <v>91</v>
      </c>
      <c r="AC186" s="43">
        <f t="shared" ca="1" si="116"/>
        <v>0</v>
      </c>
      <c r="AD186" s="43">
        <f t="shared" ca="1" si="117"/>
        <v>0</v>
      </c>
      <c r="AE186" s="43">
        <f t="shared" ca="1" si="118"/>
        <v>0</v>
      </c>
      <c r="AF186" s="43">
        <f t="shared" ca="1" si="119"/>
        <v>0</v>
      </c>
      <c r="AG186" s="43">
        <f t="shared" ca="1" si="120"/>
        <v>0</v>
      </c>
      <c r="AH186" s="43">
        <f t="shared" ca="1" si="121"/>
        <v>0</v>
      </c>
      <c r="AI186" s="43">
        <f t="shared" ca="1" si="122"/>
        <v>0</v>
      </c>
      <c r="AJ186" s="43">
        <f t="shared" ca="1" si="123"/>
        <v>0</v>
      </c>
      <c r="AK186" s="43">
        <f t="shared" ca="1" si="124"/>
        <v>0</v>
      </c>
      <c r="AL186" s="43">
        <f t="shared" ca="1" si="125"/>
        <v>0</v>
      </c>
      <c r="AM186" s="36"/>
      <c r="AN186" s="61" t="s">
        <v>91</v>
      </c>
      <c r="AO186" s="45">
        <v>3577</v>
      </c>
      <c r="AP186" s="45">
        <v>3621</v>
      </c>
      <c r="AQ186" s="45">
        <v>3593</v>
      </c>
      <c r="AR186" s="45">
        <v>3448</v>
      </c>
      <c r="AS186" s="45">
        <v>3461</v>
      </c>
      <c r="AT186" s="45">
        <v>3449</v>
      </c>
      <c r="AU186" s="45">
        <v>3377</v>
      </c>
      <c r="AV186" s="45">
        <v>3307</v>
      </c>
      <c r="AW186" s="45">
        <v>3321</v>
      </c>
      <c r="AX186" s="45">
        <v>0</v>
      </c>
      <c r="AY186" s="36"/>
    </row>
    <row r="187" spans="1:51" x14ac:dyDescent="0.25">
      <c r="A187" s="38">
        <v>80</v>
      </c>
      <c r="B187" s="41" t="s">
        <v>92</v>
      </c>
      <c r="C187" s="42">
        <f t="shared" ca="1" si="95"/>
        <v>0</v>
      </c>
      <c r="D187" s="42">
        <f t="shared" ca="1" si="96"/>
        <v>0</v>
      </c>
      <c r="E187" s="42">
        <f t="shared" ca="1" si="97"/>
        <v>0</v>
      </c>
      <c r="F187" s="42">
        <f t="shared" ca="1" si="98"/>
        <v>0</v>
      </c>
      <c r="G187" s="42">
        <f t="shared" ca="1" si="99"/>
        <v>0</v>
      </c>
      <c r="H187" s="42">
        <f t="shared" ca="1" si="100"/>
        <v>0</v>
      </c>
      <c r="I187" s="42">
        <f t="shared" ca="1" si="101"/>
        <v>0</v>
      </c>
      <c r="J187" s="42">
        <f t="shared" ca="1" si="102"/>
        <v>0</v>
      </c>
      <c r="K187" s="42">
        <f t="shared" ca="1" si="103"/>
        <v>0</v>
      </c>
      <c r="L187" s="42">
        <f t="shared" ca="1" si="104"/>
        <v>0</v>
      </c>
      <c r="M187" s="42" t="str">
        <f t="shared" ca="1" si="105"/>
        <v/>
      </c>
      <c r="N187" s="38">
        <v>80</v>
      </c>
      <c r="O187" s="41" t="s">
        <v>92</v>
      </c>
      <c r="P187" s="42">
        <f t="shared" ca="1" si="106"/>
        <v>0</v>
      </c>
      <c r="Q187" s="42">
        <f t="shared" ca="1" si="107"/>
        <v>0</v>
      </c>
      <c r="R187" s="42">
        <f t="shared" ca="1" si="108"/>
        <v>0</v>
      </c>
      <c r="S187" s="42">
        <f t="shared" ca="1" si="109"/>
        <v>0</v>
      </c>
      <c r="T187" s="42">
        <f t="shared" ca="1" si="110"/>
        <v>0</v>
      </c>
      <c r="U187" s="42">
        <f t="shared" ca="1" si="111"/>
        <v>0</v>
      </c>
      <c r="V187" s="42">
        <f t="shared" ca="1" si="112"/>
        <v>0</v>
      </c>
      <c r="W187" s="42">
        <f t="shared" ca="1" si="113"/>
        <v>0</v>
      </c>
      <c r="X187" s="42">
        <f t="shared" ca="1" si="114"/>
        <v>0</v>
      </c>
      <c r="Y187" s="42">
        <f t="shared" ca="1" si="115"/>
        <v>0</v>
      </c>
      <c r="Z187" s="42" t="str">
        <f t="shared" ca="1" si="115"/>
        <v/>
      </c>
      <c r="AA187" s="36"/>
      <c r="AB187" s="41" t="s">
        <v>92</v>
      </c>
      <c r="AC187" s="43">
        <f t="shared" ca="1" si="116"/>
        <v>0</v>
      </c>
      <c r="AD187" s="43">
        <f t="shared" ca="1" si="117"/>
        <v>0</v>
      </c>
      <c r="AE187" s="43">
        <f t="shared" ca="1" si="118"/>
        <v>0</v>
      </c>
      <c r="AF187" s="43">
        <f t="shared" ca="1" si="119"/>
        <v>0</v>
      </c>
      <c r="AG187" s="43">
        <f t="shared" ca="1" si="120"/>
        <v>0</v>
      </c>
      <c r="AH187" s="43">
        <f t="shared" ca="1" si="121"/>
        <v>0</v>
      </c>
      <c r="AI187" s="43">
        <f t="shared" ca="1" si="122"/>
        <v>0</v>
      </c>
      <c r="AJ187" s="43">
        <f t="shared" ca="1" si="123"/>
        <v>0</v>
      </c>
      <c r="AK187" s="43">
        <f t="shared" ca="1" si="124"/>
        <v>0</v>
      </c>
      <c r="AL187" s="43">
        <f t="shared" ca="1" si="125"/>
        <v>0</v>
      </c>
      <c r="AM187" s="36"/>
      <c r="AN187" s="61" t="s">
        <v>92</v>
      </c>
      <c r="AO187" s="45">
        <v>2467</v>
      </c>
      <c r="AP187" s="45">
        <v>2445</v>
      </c>
      <c r="AQ187" s="45">
        <v>2445</v>
      </c>
      <c r="AR187" s="45">
        <v>2391</v>
      </c>
      <c r="AS187" s="45">
        <v>2393</v>
      </c>
      <c r="AT187" s="45">
        <v>2408</v>
      </c>
      <c r="AU187" s="45">
        <v>2400</v>
      </c>
      <c r="AV187" s="45">
        <v>2338</v>
      </c>
      <c r="AW187" s="45">
        <v>2344</v>
      </c>
      <c r="AX187" s="45">
        <v>0</v>
      </c>
      <c r="AY187" s="36"/>
    </row>
    <row r="188" spans="1:51" x14ac:dyDescent="0.25">
      <c r="A188" s="38">
        <v>81</v>
      </c>
      <c r="B188" s="41" t="s">
        <v>93</v>
      </c>
      <c r="C188" s="42">
        <f t="shared" ca="1" si="95"/>
        <v>0</v>
      </c>
      <c r="D188" s="42">
        <f t="shared" ca="1" si="96"/>
        <v>0</v>
      </c>
      <c r="E188" s="42">
        <f t="shared" ca="1" si="97"/>
        <v>0</v>
      </c>
      <c r="F188" s="42">
        <f t="shared" ca="1" si="98"/>
        <v>0</v>
      </c>
      <c r="G188" s="42">
        <f t="shared" ca="1" si="99"/>
        <v>0</v>
      </c>
      <c r="H188" s="42">
        <f t="shared" ca="1" si="100"/>
        <v>0</v>
      </c>
      <c r="I188" s="42">
        <f t="shared" ca="1" si="101"/>
        <v>0</v>
      </c>
      <c r="J188" s="42">
        <f t="shared" ca="1" si="102"/>
        <v>0</v>
      </c>
      <c r="K188" s="42">
        <f t="shared" ca="1" si="103"/>
        <v>0</v>
      </c>
      <c r="L188" s="42">
        <f t="shared" ca="1" si="104"/>
        <v>0</v>
      </c>
      <c r="M188" s="42" t="str">
        <f t="shared" ca="1" si="105"/>
        <v/>
      </c>
      <c r="N188" s="38">
        <v>81</v>
      </c>
      <c r="O188" s="41" t="s">
        <v>93</v>
      </c>
      <c r="P188" s="42">
        <f t="shared" ca="1" si="106"/>
        <v>0</v>
      </c>
      <c r="Q188" s="42">
        <f t="shared" ca="1" si="107"/>
        <v>0</v>
      </c>
      <c r="R188" s="42">
        <f t="shared" ca="1" si="108"/>
        <v>0</v>
      </c>
      <c r="S188" s="42">
        <f t="shared" ca="1" si="109"/>
        <v>0</v>
      </c>
      <c r="T188" s="42">
        <f t="shared" ca="1" si="110"/>
        <v>0</v>
      </c>
      <c r="U188" s="42">
        <f t="shared" ca="1" si="111"/>
        <v>0</v>
      </c>
      <c r="V188" s="42">
        <f t="shared" ca="1" si="112"/>
        <v>0</v>
      </c>
      <c r="W188" s="42">
        <f t="shared" ca="1" si="113"/>
        <v>0</v>
      </c>
      <c r="X188" s="42">
        <f t="shared" ca="1" si="114"/>
        <v>0</v>
      </c>
      <c r="Y188" s="42">
        <f t="shared" ca="1" si="115"/>
        <v>0</v>
      </c>
      <c r="Z188" s="42" t="str">
        <f t="shared" ca="1" si="115"/>
        <v/>
      </c>
      <c r="AA188" s="36"/>
      <c r="AB188" s="41" t="s">
        <v>93</v>
      </c>
      <c r="AC188" s="43">
        <f t="shared" ca="1" si="116"/>
        <v>0</v>
      </c>
      <c r="AD188" s="43">
        <f t="shared" ca="1" si="117"/>
        <v>0</v>
      </c>
      <c r="AE188" s="43">
        <f t="shared" ca="1" si="118"/>
        <v>0</v>
      </c>
      <c r="AF188" s="43">
        <f t="shared" ca="1" si="119"/>
        <v>0</v>
      </c>
      <c r="AG188" s="43">
        <f t="shared" ca="1" si="120"/>
        <v>0</v>
      </c>
      <c r="AH188" s="43">
        <f t="shared" ca="1" si="121"/>
        <v>0</v>
      </c>
      <c r="AI188" s="43">
        <f t="shared" ca="1" si="122"/>
        <v>0</v>
      </c>
      <c r="AJ188" s="43">
        <f t="shared" ca="1" si="123"/>
        <v>0</v>
      </c>
      <c r="AK188" s="43">
        <f t="shared" ca="1" si="124"/>
        <v>0</v>
      </c>
      <c r="AL188" s="43">
        <f t="shared" ca="1" si="125"/>
        <v>0</v>
      </c>
      <c r="AM188" s="36"/>
      <c r="AN188" s="61" t="s">
        <v>93</v>
      </c>
      <c r="AO188" s="45">
        <v>2792</v>
      </c>
      <c r="AP188" s="45">
        <v>2805</v>
      </c>
      <c r="AQ188" s="45">
        <v>2691</v>
      </c>
      <c r="AR188" s="45">
        <v>2577</v>
      </c>
      <c r="AS188" s="45">
        <v>2541</v>
      </c>
      <c r="AT188" s="45">
        <v>2540</v>
      </c>
      <c r="AU188" s="45">
        <v>2497</v>
      </c>
      <c r="AV188" s="45">
        <v>2452</v>
      </c>
      <c r="AW188" s="45">
        <v>2527</v>
      </c>
      <c r="AX188" s="45">
        <v>0</v>
      </c>
      <c r="AY188" s="36"/>
    </row>
    <row r="189" spans="1:51" x14ac:dyDescent="0.25">
      <c r="A189" s="38">
        <v>82</v>
      </c>
      <c r="B189" s="41" t="s">
        <v>94</v>
      </c>
      <c r="C189" s="42">
        <f t="shared" ca="1" si="95"/>
        <v>0</v>
      </c>
      <c r="D189" s="42">
        <f t="shared" ca="1" si="96"/>
        <v>0</v>
      </c>
      <c r="E189" s="42">
        <f t="shared" ca="1" si="97"/>
        <v>0</v>
      </c>
      <c r="F189" s="42">
        <f t="shared" ca="1" si="98"/>
        <v>0</v>
      </c>
      <c r="G189" s="42">
        <f t="shared" ca="1" si="99"/>
        <v>0</v>
      </c>
      <c r="H189" s="42">
        <f t="shared" ca="1" si="100"/>
        <v>0</v>
      </c>
      <c r="I189" s="42">
        <f t="shared" ca="1" si="101"/>
        <v>0</v>
      </c>
      <c r="J189" s="42">
        <f t="shared" ca="1" si="102"/>
        <v>0</v>
      </c>
      <c r="K189" s="42">
        <f t="shared" ca="1" si="103"/>
        <v>0</v>
      </c>
      <c r="L189" s="42">
        <f t="shared" ca="1" si="104"/>
        <v>0</v>
      </c>
      <c r="M189" s="42" t="str">
        <f t="shared" ca="1" si="105"/>
        <v/>
      </c>
      <c r="N189" s="38">
        <v>82</v>
      </c>
      <c r="O189" s="41" t="s">
        <v>94</v>
      </c>
      <c r="P189" s="42">
        <f t="shared" ca="1" si="106"/>
        <v>0</v>
      </c>
      <c r="Q189" s="42">
        <f t="shared" ca="1" si="107"/>
        <v>0</v>
      </c>
      <c r="R189" s="42">
        <f t="shared" ca="1" si="108"/>
        <v>0</v>
      </c>
      <c r="S189" s="42">
        <f t="shared" ca="1" si="109"/>
        <v>0</v>
      </c>
      <c r="T189" s="42">
        <f t="shared" ca="1" si="110"/>
        <v>0</v>
      </c>
      <c r="U189" s="42">
        <f t="shared" ca="1" si="111"/>
        <v>0</v>
      </c>
      <c r="V189" s="42">
        <f t="shared" ca="1" si="112"/>
        <v>0</v>
      </c>
      <c r="W189" s="42">
        <f t="shared" ca="1" si="113"/>
        <v>0</v>
      </c>
      <c r="X189" s="42">
        <f t="shared" ca="1" si="114"/>
        <v>0</v>
      </c>
      <c r="Y189" s="42">
        <f t="shared" ca="1" si="115"/>
        <v>0</v>
      </c>
      <c r="Z189" s="42" t="str">
        <f t="shared" ca="1" si="115"/>
        <v/>
      </c>
      <c r="AA189" s="36"/>
      <c r="AB189" s="41" t="s">
        <v>94</v>
      </c>
      <c r="AC189" s="43">
        <f t="shared" ca="1" si="116"/>
        <v>0</v>
      </c>
      <c r="AD189" s="43">
        <f t="shared" ca="1" si="117"/>
        <v>0</v>
      </c>
      <c r="AE189" s="43">
        <f t="shared" ca="1" si="118"/>
        <v>0</v>
      </c>
      <c r="AF189" s="43">
        <f t="shared" ca="1" si="119"/>
        <v>0</v>
      </c>
      <c r="AG189" s="43">
        <f t="shared" ca="1" si="120"/>
        <v>0</v>
      </c>
      <c r="AH189" s="43">
        <f t="shared" ca="1" si="121"/>
        <v>0</v>
      </c>
      <c r="AI189" s="43">
        <f t="shared" ca="1" si="122"/>
        <v>0</v>
      </c>
      <c r="AJ189" s="43">
        <f t="shared" ca="1" si="123"/>
        <v>0</v>
      </c>
      <c r="AK189" s="43">
        <f t="shared" ca="1" si="124"/>
        <v>0</v>
      </c>
      <c r="AL189" s="43">
        <f t="shared" ca="1" si="125"/>
        <v>0</v>
      </c>
      <c r="AM189" s="36"/>
      <c r="AN189" s="61" t="s">
        <v>94</v>
      </c>
      <c r="AO189" s="45">
        <v>7978</v>
      </c>
      <c r="AP189" s="45">
        <v>7989</v>
      </c>
      <c r="AQ189" s="45">
        <v>7686</v>
      </c>
      <c r="AR189" s="45">
        <v>7395</v>
      </c>
      <c r="AS189" s="45">
        <v>7421</v>
      </c>
      <c r="AT189" s="45">
        <v>7403</v>
      </c>
      <c r="AU189" s="45">
        <v>7296</v>
      </c>
      <c r="AV189" s="45">
        <v>7005</v>
      </c>
      <c r="AW189" s="45">
        <v>6959</v>
      </c>
      <c r="AX189" s="45">
        <v>0</v>
      </c>
      <c r="AY189" s="36"/>
    </row>
    <row r="190" spans="1:51" x14ac:dyDescent="0.25">
      <c r="A190" s="38">
        <v>83</v>
      </c>
      <c r="B190" s="41" t="s">
        <v>95</v>
      </c>
      <c r="C190" s="42">
        <f t="shared" ca="1" si="95"/>
        <v>0</v>
      </c>
      <c r="D190" s="42">
        <f t="shared" ca="1" si="96"/>
        <v>0</v>
      </c>
      <c r="E190" s="42">
        <f t="shared" ca="1" si="97"/>
        <v>0</v>
      </c>
      <c r="F190" s="42">
        <f t="shared" ca="1" si="98"/>
        <v>0</v>
      </c>
      <c r="G190" s="42">
        <f t="shared" ca="1" si="99"/>
        <v>0</v>
      </c>
      <c r="H190" s="42">
        <f t="shared" ca="1" si="100"/>
        <v>0</v>
      </c>
      <c r="I190" s="42">
        <f t="shared" ca="1" si="101"/>
        <v>0</v>
      </c>
      <c r="J190" s="42">
        <f t="shared" ca="1" si="102"/>
        <v>0</v>
      </c>
      <c r="K190" s="42">
        <f t="shared" ca="1" si="103"/>
        <v>0</v>
      </c>
      <c r="L190" s="42">
        <f t="shared" ca="1" si="104"/>
        <v>0</v>
      </c>
      <c r="M190" s="42" t="str">
        <f t="shared" ca="1" si="105"/>
        <v/>
      </c>
      <c r="N190" s="38">
        <v>83</v>
      </c>
      <c r="O190" s="41" t="s">
        <v>95</v>
      </c>
      <c r="P190" s="42">
        <f t="shared" ca="1" si="106"/>
        <v>0</v>
      </c>
      <c r="Q190" s="42">
        <f t="shared" ca="1" si="107"/>
        <v>0</v>
      </c>
      <c r="R190" s="42">
        <f t="shared" ca="1" si="108"/>
        <v>0</v>
      </c>
      <c r="S190" s="42">
        <f t="shared" ca="1" si="109"/>
        <v>0</v>
      </c>
      <c r="T190" s="42">
        <f t="shared" ca="1" si="110"/>
        <v>0</v>
      </c>
      <c r="U190" s="42">
        <f t="shared" ca="1" si="111"/>
        <v>0</v>
      </c>
      <c r="V190" s="42">
        <f t="shared" ca="1" si="112"/>
        <v>0</v>
      </c>
      <c r="W190" s="42">
        <f t="shared" ca="1" si="113"/>
        <v>0</v>
      </c>
      <c r="X190" s="42">
        <f t="shared" ca="1" si="114"/>
        <v>0</v>
      </c>
      <c r="Y190" s="42">
        <f t="shared" ca="1" si="115"/>
        <v>0</v>
      </c>
      <c r="Z190" s="42" t="str">
        <f t="shared" ca="1" si="115"/>
        <v/>
      </c>
      <c r="AA190" s="36"/>
      <c r="AB190" s="41" t="s">
        <v>95</v>
      </c>
      <c r="AC190" s="43">
        <f t="shared" ca="1" si="116"/>
        <v>0</v>
      </c>
      <c r="AD190" s="43">
        <f t="shared" ca="1" si="117"/>
        <v>0</v>
      </c>
      <c r="AE190" s="43">
        <f t="shared" ca="1" si="118"/>
        <v>0</v>
      </c>
      <c r="AF190" s="43">
        <f t="shared" ca="1" si="119"/>
        <v>0</v>
      </c>
      <c r="AG190" s="43">
        <f t="shared" ca="1" si="120"/>
        <v>0</v>
      </c>
      <c r="AH190" s="43">
        <f t="shared" ca="1" si="121"/>
        <v>0</v>
      </c>
      <c r="AI190" s="43">
        <f t="shared" ca="1" si="122"/>
        <v>0</v>
      </c>
      <c r="AJ190" s="43">
        <f t="shared" ca="1" si="123"/>
        <v>0</v>
      </c>
      <c r="AK190" s="43">
        <f t="shared" ca="1" si="124"/>
        <v>0</v>
      </c>
      <c r="AL190" s="43">
        <f t="shared" ca="1" si="125"/>
        <v>0</v>
      </c>
      <c r="AM190" s="36"/>
      <c r="AN190" s="61" t="s">
        <v>95</v>
      </c>
      <c r="AO190" s="45">
        <v>5088</v>
      </c>
      <c r="AP190" s="45">
        <v>5111</v>
      </c>
      <c r="AQ190" s="45">
        <v>5063</v>
      </c>
      <c r="AR190" s="45">
        <v>4991</v>
      </c>
      <c r="AS190" s="45">
        <v>4955</v>
      </c>
      <c r="AT190" s="45">
        <v>4859</v>
      </c>
      <c r="AU190" s="45">
        <v>4694</v>
      </c>
      <c r="AV190" s="45">
        <v>4574</v>
      </c>
      <c r="AW190" s="45">
        <v>4580</v>
      </c>
      <c r="AX190" s="45">
        <v>0</v>
      </c>
      <c r="AY190" s="36"/>
    </row>
    <row r="191" spans="1:51" x14ac:dyDescent="0.25">
      <c r="A191" s="38">
        <v>84</v>
      </c>
      <c r="B191" s="41" t="s">
        <v>96</v>
      </c>
      <c r="C191" s="42">
        <f t="shared" ca="1" si="95"/>
        <v>0</v>
      </c>
      <c r="D191" s="42">
        <f t="shared" ca="1" si="96"/>
        <v>0</v>
      </c>
      <c r="E191" s="42">
        <f t="shared" ca="1" si="97"/>
        <v>0</v>
      </c>
      <c r="F191" s="42">
        <f t="shared" ca="1" si="98"/>
        <v>0</v>
      </c>
      <c r="G191" s="42">
        <f t="shared" ca="1" si="99"/>
        <v>0</v>
      </c>
      <c r="H191" s="42">
        <f t="shared" ca="1" si="100"/>
        <v>0</v>
      </c>
      <c r="I191" s="42">
        <f t="shared" ca="1" si="101"/>
        <v>0</v>
      </c>
      <c r="J191" s="42">
        <f t="shared" ca="1" si="102"/>
        <v>0</v>
      </c>
      <c r="K191" s="42">
        <f t="shared" ca="1" si="103"/>
        <v>0</v>
      </c>
      <c r="L191" s="42">
        <f t="shared" ca="1" si="104"/>
        <v>0</v>
      </c>
      <c r="M191" s="42" t="str">
        <f t="shared" ca="1" si="105"/>
        <v/>
      </c>
      <c r="N191" s="38">
        <v>84</v>
      </c>
      <c r="O191" s="41" t="s">
        <v>96</v>
      </c>
      <c r="P191" s="42">
        <f t="shared" ca="1" si="106"/>
        <v>0</v>
      </c>
      <c r="Q191" s="42">
        <f t="shared" ca="1" si="107"/>
        <v>0</v>
      </c>
      <c r="R191" s="42">
        <f t="shared" ca="1" si="108"/>
        <v>0</v>
      </c>
      <c r="S191" s="42">
        <f t="shared" ca="1" si="109"/>
        <v>0</v>
      </c>
      <c r="T191" s="42">
        <f t="shared" ca="1" si="110"/>
        <v>0</v>
      </c>
      <c r="U191" s="42">
        <f t="shared" ca="1" si="111"/>
        <v>0</v>
      </c>
      <c r="V191" s="42">
        <f t="shared" ca="1" si="112"/>
        <v>0</v>
      </c>
      <c r="W191" s="42">
        <f t="shared" ca="1" si="113"/>
        <v>0</v>
      </c>
      <c r="X191" s="42">
        <f t="shared" ca="1" si="114"/>
        <v>0</v>
      </c>
      <c r="Y191" s="42">
        <f t="shared" ca="1" si="115"/>
        <v>0</v>
      </c>
      <c r="Z191" s="42" t="str">
        <f t="shared" ca="1" si="115"/>
        <v/>
      </c>
      <c r="AA191" s="36"/>
      <c r="AB191" s="41" t="s">
        <v>96</v>
      </c>
      <c r="AC191" s="43">
        <f t="shared" ca="1" si="116"/>
        <v>0</v>
      </c>
      <c r="AD191" s="43">
        <f t="shared" ca="1" si="117"/>
        <v>0</v>
      </c>
      <c r="AE191" s="43">
        <f t="shared" ca="1" si="118"/>
        <v>0</v>
      </c>
      <c r="AF191" s="43">
        <f t="shared" ca="1" si="119"/>
        <v>0</v>
      </c>
      <c r="AG191" s="43">
        <f t="shared" ca="1" si="120"/>
        <v>0</v>
      </c>
      <c r="AH191" s="43">
        <f t="shared" ca="1" si="121"/>
        <v>0</v>
      </c>
      <c r="AI191" s="43">
        <f t="shared" ca="1" si="122"/>
        <v>0</v>
      </c>
      <c r="AJ191" s="43">
        <f t="shared" ca="1" si="123"/>
        <v>0</v>
      </c>
      <c r="AK191" s="43">
        <f t="shared" ca="1" si="124"/>
        <v>0</v>
      </c>
      <c r="AL191" s="43">
        <f t="shared" ca="1" si="125"/>
        <v>0</v>
      </c>
      <c r="AM191" s="36"/>
      <c r="AN191" s="61" t="s">
        <v>96</v>
      </c>
      <c r="AO191" s="45">
        <v>9537</v>
      </c>
      <c r="AP191" s="45">
        <v>9649</v>
      </c>
      <c r="AQ191" s="45">
        <v>9491</v>
      </c>
      <c r="AR191" s="45">
        <v>9086</v>
      </c>
      <c r="AS191" s="45">
        <v>9107</v>
      </c>
      <c r="AT191" s="45">
        <v>9291</v>
      </c>
      <c r="AU191" s="45">
        <v>9141</v>
      </c>
      <c r="AV191" s="45">
        <v>9119</v>
      </c>
      <c r="AW191" s="45">
        <v>9343</v>
      </c>
      <c r="AX191" s="45">
        <v>0</v>
      </c>
      <c r="AY191" s="36"/>
    </row>
    <row r="192" spans="1:51" x14ac:dyDescent="0.25">
      <c r="A192" s="38">
        <v>85</v>
      </c>
      <c r="B192" s="41" t="s">
        <v>97</v>
      </c>
      <c r="C192" s="42">
        <f t="shared" ca="1" si="95"/>
        <v>0</v>
      </c>
      <c r="D192" s="42">
        <f t="shared" ca="1" si="96"/>
        <v>0</v>
      </c>
      <c r="E192" s="42">
        <f t="shared" ca="1" si="97"/>
        <v>0</v>
      </c>
      <c r="F192" s="42">
        <f t="shared" ca="1" si="98"/>
        <v>0</v>
      </c>
      <c r="G192" s="42">
        <f t="shared" ca="1" si="99"/>
        <v>0</v>
      </c>
      <c r="H192" s="42">
        <f t="shared" ca="1" si="100"/>
        <v>0</v>
      </c>
      <c r="I192" s="42">
        <f t="shared" ca="1" si="101"/>
        <v>0</v>
      </c>
      <c r="J192" s="42">
        <f t="shared" ca="1" si="102"/>
        <v>0</v>
      </c>
      <c r="K192" s="42">
        <f t="shared" ca="1" si="103"/>
        <v>0</v>
      </c>
      <c r="L192" s="42">
        <f t="shared" ca="1" si="104"/>
        <v>0</v>
      </c>
      <c r="M192" s="42" t="str">
        <f t="shared" ca="1" si="105"/>
        <v/>
      </c>
      <c r="N192" s="38">
        <v>85</v>
      </c>
      <c r="O192" s="41" t="s">
        <v>97</v>
      </c>
      <c r="P192" s="42">
        <f t="shared" ca="1" si="106"/>
        <v>0</v>
      </c>
      <c r="Q192" s="42">
        <f t="shared" ca="1" si="107"/>
        <v>0</v>
      </c>
      <c r="R192" s="42">
        <f t="shared" ca="1" si="108"/>
        <v>0</v>
      </c>
      <c r="S192" s="42">
        <f t="shared" ca="1" si="109"/>
        <v>0</v>
      </c>
      <c r="T192" s="42">
        <f t="shared" ca="1" si="110"/>
        <v>0</v>
      </c>
      <c r="U192" s="42">
        <f t="shared" ca="1" si="111"/>
        <v>0</v>
      </c>
      <c r="V192" s="42">
        <f t="shared" ca="1" si="112"/>
        <v>0</v>
      </c>
      <c r="W192" s="42">
        <f t="shared" ca="1" si="113"/>
        <v>0</v>
      </c>
      <c r="X192" s="42">
        <f t="shared" ca="1" si="114"/>
        <v>0</v>
      </c>
      <c r="Y192" s="42">
        <f t="shared" ca="1" si="115"/>
        <v>0</v>
      </c>
      <c r="Z192" s="42" t="str">
        <f t="shared" ca="1" si="115"/>
        <v/>
      </c>
      <c r="AA192" s="36"/>
      <c r="AB192" s="41" t="s">
        <v>97</v>
      </c>
      <c r="AC192" s="43">
        <f t="shared" ca="1" si="116"/>
        <v>0</v>
      </c>
      <c r="AD192" s="43">
        <f t="shared" ca="1" si="117"/>
        <v>0</v>
      </c>
      <c r="AE192" s="43">
        <f t="shared" ca="1" si="118"/>
        <v>0</v>
      </c>
      <c r="AF192" s="43">
        <f t="shared" ca="1" si="119"/>
        <v>0</v>
      </c>
      <c r="AG192" s="43">
        <f t="shared" ca="1" si="120"/>
        <v>0</v>
      </c>
      <c r="AH192" s="43">
        <f t="shared" ca="1" si="121"/>
        <v>0</v>
      </c>
      <c r="AI192" s="43">
        <f t="shared" ca="1" si="122"/>
        <v>0</v>
      </c>
      <c r="AJ192" s="43">
        <f t="shared" ca="1" si="123"/>
        <v>0</v>
      </c>
      <c r="AK192" s="43">
        <f t="shared" ca="1" si="124"/>
        <v>0</v>
      </c>
      <c r="AL192" s="43">
        <f t="shared" ca="1" si="125"/>
        <v>0</v>
      </c>
      <c r="AM192" s="36"/>
      <c r="AN192" s="61" t="s">
        <v>97</v>
      </c>
      <c r="AO192" s="45">
        <v>6100</v>
      </c>
      <c r="AP192" s="45">
        <v>6039</v>
      </c>
      <c r="AQ192" s="45">
        <v>5934</v>
      </c>
      <c r="AR192" s="45">
        <v>5850</v>
      </c>
      <c r="AS192" s="45">
        <v>5920</v>
      </c>
      <c r="AT192" s="45">
        <v>5842</v>
      </c>
      <c r="AU192" s="45">
        <v>5753</v>
      </c>
      <c r="AV192" s="45">
        <v>5611</v>
      </c>
      <c r="AW192" s="45">
        <v>5596</v>
      </c>
      <c r="AX192" s="45">
        <v>0</v>
      </c>
      <c r="AY192" s="36"/>
    </row>
    <row r="193" spans="1:51" x14ac:dyDescent="0.25">
      <c r="A193" s="38">
        <v>86</v>
      </c>
      <c r="B193" s="41" t="s">
        <v>98</v>
      </c>
      <c r="C193" s="42">
        <f t="shared" ca="1" si="95"/>
        <v>0</v>
      </c>
      <c r="D193" s="42">
        <f t="shared" ca="1" si="96"/>
        <v>0</v>
      </c>
      <c r="E193" s="42">
        <f t="shared" ca="1" si="97"/>
        <v>0</v>
      </c>
      <c r="F193" s="42">
        <f t="shared" ca="1" si="98"/>
        <v>0</v>
      </c>
      <c r="G193" s="42">
        <f t="shared" ca="1" si="99"/>
        <v>0</v>
      </c>
      <c r="H193" s="42">
        <f t="shared" ca="1" si="100"/>
        <v>0</v>
      </c>
      <c r="I193" s="42">
        <f t="shared" ca="1" si="101"/>
        <v>0</v>
      </c>
      <c r="J193" s="42">
        <f t="shared" ca="1" si="102"/>
        <v>0</v>
      </c>
      <c r="K193" s="42">
        <f t="shared" ca="1" si="103"/>
        <v>0</v>
      </c>
      <c r="L193" s="42">
        <f t="shared" ca="1" si="104"/>
        <v>0</v>
      </c>
      <c r="M193" s="42" t="str">
        <f t="shared" ca="1" si="105"/>
        <v/>
      </c>
      <c r="N193" s="38">
        <v>86</v>
      </c>
      <c r="O193" s="41" t="s">
        <v>98</v>
      </c>
      <c r="P193" s="42">
        <f t="shared" ca="1" si="106"/>
        <v>0</v>
      </c>
      <c r="Q193" s="42">
        <f t="shared" ca="1" si="107"/>
        <v>0</v>
      </c>
      <c r="R193" s="42">
        <f t="shared" ca="1" si="108"/>
        <v>0</v>
      </c>
      <c r="S193" s="42">
        <f t="shared" ca="1" si="109"/>
        <v>0</v>
      </c>
      <c r="T193" s="42">
        <f t="shared" ca="1" si="110"/>
        <v>0</v>
      </c>
      <c r="U193" s="42">
        <f t="shared" ca="1" si="111"/>
        <v>0</v>
      </c>
      <c r="V193" s="42">
        <f t="shared" ca="1" si="112"/>
        <v>0</v>
      </c>
      <c r="W193" s="42">
        <f t="shared" ca="1" si="113"/>
        <v>0</v>
      </c>
      <c r="X193" s="42">
        <f t="shared" ca="1" si="114"/>
        <v>0</v>
      </c>
      <c r="Y193" s="42">
        <f t="shared" ca="1" si="115"/>
        <v>0</v>
      </c>
      <c r="Z193" s="42" t="str">
        <f t="shared" ca="1" si="115"/>
        <v/>
      </c>
      <c r="AA193" s="36"/>
      <c r="AB193" s="41" t="s">
        <v>98</v>
      </c>
      <c r="AC193" s="43">
        <f t="shared" ca="1" si="116"/>
        <v>0</v>
      </c>
      <c r="AD193" s="43">
        <f t="shared" ca="1" si="117"/>
        <v>0</v>
      </c>
      <c r="AE193" s="43">
        <f t="shared" ca="1" si="118"/>
        <v>0</v>
      </c>
      <c r="AF193" s="43">
        <f t="shared" ca="1" si="119"/>
        <v>0</v>
      </c>
      <c r="AG193" s="43">
        <f t="shared" ca="1" si="120"/>
        <v>0</v>
      </c>
      <c r="AH193" s="43">
        <f t="shared" ca="1" si="121"/>
        <v>0</v>
      </c>
      <c r="AI193" s="43">
        <f t="shared" ca="1" si="122"/>
        <v>0</v>
      </c>
      <c r="AJ193" s="43">
        <f t="shared" ca="1" si="123"/>
        <v>0</v>
      </c>
      <c r="AK193" s="43">
        <f t="shared" ca="1" si="124"/>
        <v>0</v>
      </c>
      <c r="AL193" s="43">
        <f t="shared" ca="1" si="125"/>
        <v>0</v>
      </c>
      <c r="AM193" s="36"/>
      <c r="AN193" s="61" t="s">
        <v>98</v>
      </c>
      <c r="AO193" s="45">
        <v>5076</v>
      </c>
      <c r="AP193" s="45">
        <v>5051</v>
      </c>
      <c r="AQ193" s="45">
        <v>4964</v>
      </c>
      <c r="AR193" s="45">
        <v>4651</v>
      </c>
      <c r="AS193" s="45">
        <v>4674</v>
      </c>
      <c r="AT193" s="45">
        <v>4658</v>
      </c>
      <c r="AU193" s="45">
        <v>4609</v>
      </c>
      <c r="AV193" s="45">
        <v>4614</v>
      </c>
      <c r="AW193" s="45">
        <v>4684</v>
      </c>
      <c r="AX193" s="45">
        <v>0</v>
      </c>
      <c r="AY193" s="36"/>
    </row>
    <row r="194" spans="1:51" x14ac:dyDescent="0.25">
      <c r="A194" s="38">
        <v>87</v>
      </c>
      <c r="B194" s="41" t="s">
        <v>99</v>
      </c>
      <c r="C194" s="42">
        <f t="shared" ca="1" si="95"/>
        <v>0</v>
      </c>
      <c r="D194" s="42">
        <f t="shared" ca="1" si="96"/>
        <v>0</v>
      </c>
      <c r="E194" s="42">
        <f t="shared" ca="1" si="97"/>
        <v>0</v>
      </c>
      <c r="F194" s="42">
        <f t="shared" ca="1" si="98"/>
        <v>0</v>
      </c>
      <c r="G194" s="42">
        <f t="shared" ca="1" si="99"/>
        <v>0</v>
      </c>
      <c r="H194" s="42">
        <f t="shared" ca="1" si="100"/>
        <v>0</v>
      </c>
      <c r="I194" s="42">
        <f t="shared" ca="1" si="101"/>
        <v>0</v>
      </c>
      <c r="J194" s="42">
        <f t="shared" ca="1" si="102"/>
        <v>0</v>
      </c>
      <c r="K194" s="42">
        <f t="shared" ca="1" si="103"/>
        <v>0</v>
      </c>
      <c r="L194" s="42">
        <f t="shared" ca="1" si="104"/>
        <v>0</v>
      </c>
      <c r="M194" s="42" t="str">
        <f t="shared" ca="1" si="105"/>
        <v/>
      </c>
      <c r="N194" s="38">
        <v>87</v>
      </c>
      <c r="O194" s="41" t="s">
        <v>99</v>
      </c>
      <c r="P194" s="42">
        <f t="shared" ca="1" si="106"/>
        <v>0</v>
      </c>
      <c r="Q194" s="42">
        <f t="shared" ca="1" si="107"/>
        <v>0</v>
      </c>
      <c r="R194" s="42">
        <f t="shared" ca="1" si="108"/>
        <v>0</v>
      </c>
      <c r="S194" s="42">
        <f t="shared" ca="1" si="109"/>
        <v>0</v>
      </c>
      <c r="T194" s="42">
        <f t="shared" ca="1" si="110"/>
        <v>0</v>
      </c>
      <c r="U194" s="42">
        <f t="shared" ca="1" si="111"/>
        <v>0</v>
      </c>
      <c r="V194" s="42">
        <f t="shared" ca="1" si="112"/>
        <v>0</v>
      </c>
      <c r="W194" s="42">
        <f t="shared" ca="1" si="113"/>
        <v>0</v>
      </c>
      <c r="X194" s="42">
        <f t="shared" ca="1" si="114"/>
        <v>0</v>
      </c>
      <c r="Y194" s="42">
        <f t="shared" ca="1" si="115"/>
        <v>0</v>
      </c>
      <c r="Z194" s="42" t="str">
        <f t="shared" ca="1" si="115"/>
        <v/>
      </c>
      <c r="AA194" s="36"/>
      <c r="AB194" s="41" t="s">
        <v>99</v>
      </c>
      <c r="AC194" s="43">
        <f t="shared" ca="1" si="116"/>
        <v>0</v>
      </c>
      <c r="AD194" s="43">
        <f t="shared" ca="1" si="117"/>
        <v>0</v>
      </c>
      <c r="AE194" s="43">
        <f t="shared" ca="1" si="118"/>
        <v>0</v>
      </c>
      <c r="AF194" s="43">
        <f t="shared" ca="1" si="119"/>
        <v>0</v>
      </c>
      <c r="AG194" s="43">
        <f t="shared" ca="1" si="120"/>
        <v>0</v>
      </c>
      <c r="AH194" s="43">
        <f t="shared" ca="1" si="121"/>
        <v>0</v>
      </c>
      <c r="AI194" s="43">
        <f t="shared" ca="1" si="122"/>
        <v>0</v>
      </c>
      <c r="AJ194" s="43">
        <f t="shared" ca="1" si="123"/>
        <v>0</v>
      </c>
      <c r="AK194" s="43">
        <f t="shared" ca="1" si="124"/>
        <v>0</v>
      </c>
      <c r="AL194" s="43">
        <f t="shared" ca="1" si="125"/>
        <v>0</v>
      </c>
      <c r="AM194" s="36"/>
      <c r="AN194" s="61" t="s">
        <v>99</v>
      </c>
      <c r="AO194" s="45">
        <v>4066</v>
      </c>
      <c r="AP194" s="45">
        <v>3997</v>
      </c>
      <c r="AQ194" s="45">
        <v>3960</v>
      </c>
      <c r="AR194" s="45">
        <v>4023</v>
      </c>
      <c r="AS194" s="45">
        <v>4000</v>
      </c>
      <c r="AT194" s="45">
        <v>3897</v>
      </c>
      <c r="AU194" s="45">
        <v>3884</v>
      </c>
      <c r="AV194" s="45">
        <v>3892</v>
      </c>
      <c r="AW194" s="45">
        <v>3930</v>
      </c>
      <c r="AX194" s="45">
        <v>0</v>
      </c>
      <c r="AY194" s="36"/>
    </row>
    <row r="195" spans="1:51" x14ac:dyDescent="0.25">
      <c r="A195" s="38">
        <v>88</v>
      </c>
      <c r="B195" s="41" t="s">
        <v>100</v>
      </c>
      <c r="C195" s="42">
        <f t="shared" ca="1" si="95"/>
        <v>0</v>
      </c>
      <c r="D195" s="42">
        <f t="shared" ca="1" si="96"/>
        <v>0</v>
      </c>
      <c r="E195" s="42">
        <f t="shared" ca="1" si="97"/>
        <v>0</v>
      </c>
      <c r="F195" s="42">
        <f t="shared" ca="1" si="98"/>
        <v>0</v>
      </c>
      <c r="G195" s="42">
        <f t="shared" ca="1" si="99"/>
        <v>0</v>
      </c>
      <c r="H195" s="42">
        <f t="shared" ca="1" si="100"/>
        <v>0</v>
      </c>
      <c r="I195" s="42">
        <f t="shared" ca="1" si="101"/>
        <v>0</v>
      </c>
      <c r="J195" s="42">
        <f t="shared" ca="1" si="102"/>
        <v>0</v>
      </c>
      <c r="K195" s="42">
        <f t="shared" ca="1" si="103"/>
        <v>0</v>
      </c>
      <c r="L195" s="42">
        <f t="shared" ca="1" si="104"/>
        <v>0</v>
      </c>
      <c r="M195" s="42" t="str">
        <f t="shared" ca="1" si="105"/>
        <v/>
      </c>
      <c r="N195" s="38">
        <v>88</v>
      </c>
      <c r="O195" s="41" t="s">
        <v>100</v>
      </c>
      <c r="P195" s="42">
        <f t="shared" ca="1" si="106"/>
        <v>0</v>
      </c>
      <c r="Q195" s="42">
        <f t="shared" ca="1" si="107"/>
        <v>0</v>
      </c>
      <c r="R195" s="42">
        <f t="shared" ca="1" si="108"/>
        <v>0</v>
      </c>
      <c r="S195" s="42">
        <f t="shared" ca="1" si="109"/>
        <v>0</v>
      </c>
      <c r="T195" s="42">
        <f t="shared" ca="1" si="110"/>
        <v>0</v>
      </c>
      <c r="U195" s="42">
        <f t="shared" ca="1" si="111"/>
        <v>0</v>
      </c>
      <c r="V195" s="42">
        <f t="shared" ca="1" si="112"/>
        <v>0</v>
      </c>
      <c r="W195" s="42">
        <f t="shared" ca="1" si="113"/>
        <v>0</v>
      </c>
      <c r="X195" s="42">
        <f t="shared" ca="1" si="114"/>
        <v>0</v>
      </c>
      <c r="Y195" s="42">
        <f t="shared" ca="1" si="115"/>
        <v>0</v>
      </c>
      <c r="Z195" s="42" t="str">
        <f t="shared" ca="1" si="115"/>
        <v/>
      </c>
      <c r="AA195" s="36"/>
      <c r="AB195" s="41" t="s">
        <v>100</v>
      </c>
      <c r="AC195" s="43">
        <f t="shared" ca="1" si="116"/>
        <v>0</v>
      </c>
      <c r="AD195" s="43">
        <f t="shared" ca="1" si="117"/>
        <v>0</v>
      </c>
      <c r="AE195" s="43">
        <f t="shared" ca="1" si="118"/>
        <v>0</v>
      </c>
      <c r="AF195" s="43">
        <f t="shared" ca="1" si="119"/>
        <v>0</v>
      </c>
      <c r="AG195" s="43">
        <f t="shared" ca="1" si="120"/>
        <v>0</v>
      </c>
      <c r="AH195" s="43">
        <f t="shared" ca="1" si="121"/>
        <v>0</v>
      </c>
      <c r="AI195" s="43">
        <f t="shared" ca="1" si="122"/>
        <v>0</v>
      </c>
      <c r="AJ195" s="43">
        <f t="shared" ca="1" si="123"/>
        <v>0</v>
      </c>
      <c r="AK195" s="43">
        <f t="shared" ca="1" si="124"/>
        <v>0</v>
      </c>
      <c r="AL195" s="43">
        <f t="shared" ca="1" si="125"/>
        <v>0</v>
      </c>
      <c r="AM195" s="36"/>
      <c r="AN195" s="61" t="s">
        <v>100</v>
      </c>
      <c r="AO195" s="45">
        <v>1004</v>
      </c>
      <c r="AP195" s="45">
        <v>1032</v>
      </c>
      <c r="AQ195" s="45">
        <v>1054</v>
      </c>
      <c r="AR195" s="45">
        <v>1024</v>
      </c>
      <c r="AS195" s="45">
        <v>996</v>
      </c>
      <c r="AT195" s="45">
        <v>981</v>
      </c>
      <c r="AU195" s="45">
        <v>964</v>
      </c>
      <c r="AV195" s="45">
        <v>959</v>
      </c>
      <c r="AW195" s="45">
        <v>965</v>
      </c>
      <c r="AX195" s="45">
        <v>0</v>
      </c>
      <c r="AY195" s="36"/>
    </row>
    <row r="196" spans="1:51" x14ac:dyDescent="0.25">
      <c r="A196" s="38">
        <v>89</v>
      </c>
      <c r="B196" s="41" t="s">
        <v>101</v>
      </c>
      <c r="C196" s="42">
        <f t="shared" ca="1" si="95"/>
        <v>0</v>
      </c>
      <c r="D196" s="42">
        <f t="shared" ca="1" si="96"/>
        <v>0</v>
      </c>
      <c r="E196" s="42">
        <f t="shared" ca="1" si="97"/>
        <v>0</v>
      </c>
      <c r="F196" s="42">
        <f t="shared" ca="1" si="98"/>
        <v>0</v>
      </c>
      <c r="G196" s="42">
        <f t="shared" ca="1" si="99"/>
        <v>0</v>
      </c>
      <c r="H196" s="42">
        <f t="shared" ca="1" si="100"/>
        <v>0</v>
      </c>
      <c r="I196" s="42">
        <f t="shared" ca="1" si="101"/>
        <v>0</v>
      </c>
      <c r="J196" s="42">
        <f t="shared" ca="1" si="102"/>
        <v>0</v>
      </c>
      <c r="K196" s="42">
        <f t="shared" ca="1" si="103"/>
        <v>0</v>
      </c>
      <c r="L196" s="42">
        <f t="shared" ca="1" si="104"/>
        <v>0</v>
      </c>
      <c r="M196" s="42" t="str">
        <f t="shared" ca="1" si="105"/>
        <v/>
      </c>
      <c r="N196" s="38">
        <v>89</v>
      </c>
      <c r="O196" s="41" t="s">
        <v>101</v>
      </c>
      <c r="P196" s="42">
        <f t="shared" ca="1" si="106"/>
        <v>0</v>
      </c>
      <c r="Q196" s="42">
        <f t="shared" ca="1" si="107"/>
        <v>0</v>
      </c>
      <c r="R196" s="42">
        <f t="shared" ca="1" si="108"/>
        <v>0</v>
      </c>
      <c r="S196" s="42">
        <f t="shared" ca="1" si="109"/>
        <v>0</v>
      </c>
      <c r="T196" s="42">
        <f t="shared" ca="1" si="110"/>
        <v>0</v>
      </c>
      <c r="U196" s="42">
        <f t="shared" ca="1" si="111"/>
        <v>0</v>
      </c>
      <c r="V196" s="42">
        <f t="shared" ca="1" si="112"/>
        <v>0</v>
      </c>
      <c r="W196" s="42">
        <f t="shared" ca="1" si="113"/>
        <v>0</v>
      </c>
      <c r="X196" s="42">
        <f t="shared" ca="1" si="114"/>
        <v>0</v>
      </c>
      <c r="Y196" s="42">
        <f t="shared" ca="1" si="115"/>
        <v>0</v>
      </c>
      <c r="Z196" s="42" t="str">
        <f t="shared" ca="1" si="115"/>
        <v/>
      </c>
      <c r="AA196" s="36"/>
      <c r="AB196" s="41" t="s">
        <v>101</v>
      </c>
      <c r="AC196" s="43">
        <f t="shared" ca="1" si="116"/>
        <v>0</v>
      </c>
      <c r="AD196" s="43">
        <f t="shared" ca="1" si="117"/>
        <v>0</v>
      </c>
      <c r="AE196" s="43">
        <f t="shared" ca="1" si="118"/>
        <v>0</v>
      </c>
      <c r="AF196" s="43">
        <f t="shared" ca="1" si="119"/>
        <v>0</v>
      </c>
      <c r="AG196" s="43">
        <f t="shared" ca="1" si="120"/>
        <v>0</v>
      </c>
      <c r="AH196" s="43">
        <f t="shared" ca="1" si="121"/>
        <v>0</v>
      </c>
      <c r="AI196" s="43">
        <f t="shared" ca="1" si="122"/>
        <v>0</v>
      </c>
      <c r="AJ196" s="43">
        <f t="shared" ca="1" si="123"/>
        <v>0</v>
      </c>
      <c r="AK196" s="43">
        <f t="shared" ca="1" si="124"/>
        <v>0</v>
      </c>
      <c r="AL196" s="43">
        <f t="shared" ca="1" si="125"/>
        <v>0</v>
      </c>
      <c r="AM196" s="36"/>
      <c r="AN196" s="61" t="s">
        <v>101</v>
      </c>
      <c r="AO196" s="45">
        <v>5498</v>
      </c>
      <c r="AP196" s="45">
        <v>5605</v>
      </c>
      <c r="AQ196" s="45">
        <v>5562</v>
      </c>
      <c r="AR196" s="45">
        <v>5464</v>
      </c>
      <c r="AS196" s="45">
        <v>5649</v>
      </c>
      <c r="AT196" s="45">
        <v>5626</v>
      </c>
      <c r="AU196" s="45">
        <v>5537</v>
      </c>
      <c r="AV196" s="45">
        <v>5433</v>
      </c>
      <c r="AW196" s="45">
        <v>5473</v>
      </c>
      <c r="AX196" s="45">
        <v>0</v>
      </c>
      <c r="AY196" s="36"/>
    </row>
    <row r="197" spans="1:51" x14ac:dyDescent="0.25">
      <c r="A197" s="38">
        <v>90</v>
      </c>
      <c r="B197" s="41" t="s">
        <v>102</v>
      </c>
      <c r="C197" s="42">
        <f t="shared" ca="1" si="95"/>
        <v>0</v>
      </c>
      <c r="D197" s="42">
        <f t="shared" ca="1" si="96"/>
        <v>0</v>
      </c>
      <c r="E197" s="42">
        <f t="shared" ca="1" si="97"/>
        <v>0</v>
      </c>
      <c r="F197" s="42">
        <f t="shared" ca="1" si="98"/>
        <v>0</v>
      </c>
      <c r="G197" s="42">
        <f t="shared" ca="1" si="99"/>
        <v>0</v>
      </c>
      <c r="H197" s="42">
        <f t="shared" ca="1" si="100"/>
        <v>0</v>
      </c>
      <c r="I197" s="42">
        <f t="shared" ca="1" si="101"/>
        <v>0</v>
      </c>
      <c r="J197" s="42">
        <f t="shared" ca="1" si="102"/>
        <v>0</v>
      </c>
      <c r="K197" s="42">
        <f t="shared" ca="1" si="103"/>
        <v>0</v>
      </c>
      <c r="L197" s="42">
        <f t="shared" ca="1" si="104"/>
        <v>0</v>
      </c>
      <c r="M197" s="42" t="str">
        <f t="shared" ca="1" si="105"/>
        <v/>
      </c>
      <c r="N197" s="38">
        <v>90</v>
      </c>
      <c r="O197" s="41" t="s">
        <v>102</v>
      </c>
      <c r="P197" s="42">
        <f t="shared" ca="1" si="106"/>
        <v>0</v>
      </c>
      <c r="Q197" s="42">
        <f t="shared" ca="1" si="107"/>
        <v>0</v>
      </c>
      <c r="R197" s="42">
        <f t="shared" ca="1" si="108"/>
        <v>0</v>
      </c>
      <c r="S197" s="42">
        <f t="shared" ca="1" si="109"/>
        <v>0</v>
      </c>
      <c r="T197" s="42">
        <f t="shared" ca="1" si="110"/>
        <v>0</v>
      </c>
      <c r="U197" s="42">
        <f t="shared" ca="1" si="111"/>
        <v>0</v>
      </c>
      <c r="V197" s="42">
        <f t="shared" ca="1" si="112"/>
        <v>0</v>
      </c>
      <c r="W197" s="42">
        <f t="shared" ca="1" si="113"/>
        <v>0</v>
      </c>
      <c r="X197" s="42">
        <f t="shared" ca="1" si="114"/>
        <v>0</v>
      </c>
      <c r="Y197" s="42">
        <f t="shared" ca="1" si="115"/>
        <v>0</v>
      </c>
      <c r="Z197" s="42" t="str">
        <f t="shared" ca="1" si="115"/>
        <v/>
      </c>
      <c r="AA197" s="36"/>
      <c r="AB197" s="41" t="s">
        <v>102</v>
      </c>
      <c r="AC197" s="43">
        <f t="shared" ca="1" si="116"/>
        <v>0</v>
      </c>
      <c r="AD197" s="43">
        <f t="shared" ca="1" si="117"/>
        <v>0</v>
      </c>
      <c r="AE197" s="43">
        <f t="shared" ca="1" si="118"/>
        <v>0</v>
      </c>
      <c r="AF197" s="43">
        <f t="shared" ca="1" si="119"/>
        <v>0</v>
      </c>
      <c r="AG197" s="43">
        <f t="shared" ca="1" si="120"/>
        <v>0</v>
      </c>
      <c r="AH197" s="43">
        <f t="shared" ca="1" si="121"/>
        <v>0</v>
      </c>
      <c r="AI197" s="43">
        <f t="shared" ca="1" si="122"/>
        <v>0</v>
      </c>
      <c r="AJ197" s="43">
        <f t="shared" ca="1" si="123"/>
        <v>0</v>
      </c>
      <c r="AK197" s="43">
        <f t="shared" ca="1" si="124"/>
        <v>0</v>
      </c>
      <c r="AL197" s="43">
        <f t="shared" ca="1" si="125"/>
        <v>0</v>
      </c>
      <c r="AM197" s="36"/>
      <c r="AN197" s="61" t="s">
        <v>102</v>
      </c>
      <c r="AO197" s="45">
        <v>4859</v>
      </c>
      <c r="AP197" s="45">
        <v>4851</v>
      </c>
      <c r="AQ197" s="45">
        <v>4802</v>
      </c>
      <c r="AR197" s="45">
        <v>4618</v>
      </c>
      <c r="AS197" s="45">
        <v>4641</v>
      </c>
      <c r="AT197" s="45">
        <v>4672</v>
      </c>
      <c r="AU197" s="45">
        <v>4520</v>
      </c>
      <c r="AV197" s="45">
        <v>4458</v>
      </c>
      <c r="AW197" s="45">
        <v>4393</v>
      </c>
      <c r="AX197" s="45">
        <v>0</v>
      </c>
      <c r="AY197" s="36"/>
    </row>
    <row r="198" spans="1:51" x14ac:dyDescent="0.25">
      <c r="A198" s="38">
        <v>91</v>
      </c>
      <c r="B198" s="41" t="s">
        <v>103</v>
      </c>
      <c r="C198" s="42">
        <f t="shared" ca="1" si="95"/>
        <v>0</v>
      </c>
      <c r="D198" s="42">
        <f t="shared" ca="1" si="96"/>
        <v>0</v>
      </c>
      <c r="E198" s="42">
        <f t="shared" ca="1" si="97"/>
        <v>0</v>
      </c>
      <c r="F198" s="42">
        <f t="shared" ca="1" si="98"/>
        <v>0</v>
      </c>
      <c r="G198" s="42">
        <f t="shared" ca="1" si="99"/>
        <v>0</v>
      </c>
      <c r="H198" s="42">
        <f t="shared" ca="1" si="100"/>
        <v>0</v>
      </c>
      <c r="I198" s="42">
        <f t="shared" ca="1" si="101"/>
        <v>0</v>
      </c>
      <c r="J198" s="42">
        <f t="shared" ca="1" si="102"/>
        <v>0</v>
      </c>
      <c r="K198" s="42">
        <f t="shared" ca="1" si="103"/>
        <v>0</v>
      </c>
      <c r="L198" s="42">
        <f t="shared" ca="1" si="104"/>
        <v>0</v>
      </c>
      <c r="M198" s="42" t="str">
        <f t="shared" ca="1" si="105"/>
        <v/>
      </c>
      <c r="N198" s="38">
        <v>91</v>
      </c>
      <c r="O198" s="41" t="s">
        <v>103</v>
      </c>
      <c r="P198" s="42">
        <f t="shared" ca="1" si="106"/>
        <v>0</v>
      </c>
      <c r="Q198" s="42">
        <f t="shared" ca="1" si="107"/>
        <v>0</v>
      </c>
      <c r="R198" s="42">
        <f t="shared" ca="1" si="108"/>
        <v>0</v>
      </c>
      <c r="S198" s="42">
        <f t="shared" ca="1" si="109"/>
        <v>0</v>
      </c>
      <c r="T198" s="42">
        <f t="shared" ca="1" si="110"/>
        <v>0</v>
      </c>
      <c r="U198" s="42">
        <f t="shared" ca="1" si="111"/>
        <v>0</v>
      </c>
      <c r="V198" s="42">
        <f t="shared" ca="1" si="112"/>
        <v>0</v>
      </c>
      <c r="W198" s="42">
        <f t="shared" ca="1" si="113"/>
        <v>0</v>
      </c>
      <c r="X198" s="42">
        <f t="shared" ca="1" si="114"/>
        <v>0</v>
      </c>
      <c r="Y198" s="42">
        <f t="shared" ca="1" si="115"/>
        <v>0</v>
      </c>
      <c r="Z198" s="42" t="str">
        <f t="shared" ca="1" si="115"/>
        <v/>
      </c>
      <c r="AA198" s="36"/>
      <c r="AB198" s="41" t="s">
        <v>103</v>
      </c>
      <c r="AC198" s="43">
        <f t="shared" ca="1" si="116"/>
        <v>0</v>
      </c>
      <c r="AD198" s="43">
        <f t="shared" ca="1" si="117"/>
        <v>0</v>
      </c>
      <c r="AE198" s="43">
        <f t="shared" ca="1" si="118"/>
        <v>0</v>
      </c>
      <c r="AF198" s="43">
        <f t="shared" ca="1" si="119"/>
        <v>0</v>
      </c>
      <c r="AG198" s="43">
        <f t="shared" ca="1" si="120"/>
        <v>0</v>
      </c>
      <c r="AH198" s="43">
        <f t="shared" ca="1" si="121"/>
        <v>0</v>
      </c>
      <c r="AI198" s="43">
        <f t="shared" ca="1" si="122"/>
        <v>0</v>
      </c>
      <c r="AJ198" s="43">
        <f t="shared" ca="1" si="123"/>
        <v>0</v>
      </c>
      <c r="AK198" s="43">
        <f t="shared" ca="1" si="124"/>
        <v>0</v>
      </c>
      <c r="AL198" s="43">
        <f t="shared" ca="1" si="125"/>
        <v>0</v>
      </c>
      <c r="AM198" s="36"/>
      <c r="AN198" s="61" t="s">
        <v>103</v>
      </c>
      <c r="AO198" s="45">
        <v>12257</v>
      </c>
      <c r="AP198" s="45">
        <v>12377</v>
      </c>
      <c r="AQ198" s="45">
        <v>12150</v>
      </c>
      <c r="AR198" s="45">
        <v>11922</v>
      </c>
      <c r="AS198" s="45">
        <v>11973</v>
      </c>
      <c r="AT198" s="45">
        <v>11770</v>
      </c>
      <c r="AU198" s="45">
        <v>11578</v>
      </c>
      <c r="AV198" s="45">
        <v>11436</v>
      </c>
      <c r="AW198" s="45">
        <v>11554</v>
      </c>
      <c r="AX198" s="45">
        <v>0</v>
      </c>
      <c r="AY198" s="36"/>
    </row>
    <row r="199" spans="1:51" x14ac:dyDescent="0.25">
      <c r="A199" s="38">
        <v>92</v>
      </c>
      <c r="B199" s="41" t="s">
        <v>104</v>
      </c>
      <c r="C199" s="42">
        <f t="shared" ca="1" si="95"/>
        <v>0</v>
      </c>
      <c r="D199" s="42">
        <f t="shared" ca="1" si="96"/>
        <v>0</v>
      </c>
      <c r="E199" s="42">
        <f t="shared" ca="1" si="97"/>
        <v>0</v>
      </c>
      <c r="F199" s="42">
        <f t="shared" ca="1" si="98"/>
        <v>0</v>
      </c>
      <c r="G199" s="42">
        <f t="shared" ca="1" si="99"/>
        <v>0</v>
      </c>
      <c r="H199" s="42">
        <f t="shared" ca="1" si="100"/>
        <v>0</v>
      </c>
      <c r="I199" s="42">
        <f t="shared" ca="1" si="101"/>
        <v>0</v>
      </c>
      <c r="J199" s="42">
        <f t="shared" ca="1" si="102"/>
        <v>0</v>
      </c>
      <c r="K199" s="42">
        <f t="shared" ca="1" si="103"/>
        <v>0</v>
      </c>
      <c r="L199" s="42">
        <f t="shared" ca="1" si="104"/>
        <v>0</v>
      </c>
      <c r="M199" s="42" t="str">
        <f t="shared" ca="1" si="105"/>
        <v/>
      </c>
      <c r="N199" s="38">
        <v>92</v>
      </c>
      <c r="O199" s="41" t="s">
        <v>104</v>
      </c>
      <c r="P199" s="42">
        <f t="shared" ca="1" si="106"/>
        <v>0</v>
      </c>
      <c r="Q199" s="42">
        <f t="shared" ca="1" si="107"/>
        <v>0</v>
      </c>
      <c r="R199" s="42">
        <f t="shared" ca="1" si="108"/>
        <v>0</v>
      </c>
      <c r="S199" s="42">
        <f t="shared" ca="1" si="109"/>
        <v>0</v>
      </c>
      <c r="T199" s="42">
        <f t="shared" ca="1" si="110"/>
        <v>0</v>
      </c>
      <c r="U199" s="42">
        <f t="shared" ca="1" si="111"/>
        <v>0</v>
      </c>
      <c r="V199" s="42">
        <f t="shared" ca="1" si="112"/>
        <v>0</v>
      </c>
      <c r="W199" s="42">
        <f t="shared" ca="1" si="113"/>
        <v>0</v>
      </c>
      <c r="X199" s="42">
        <f t="shared" ca="1" si="114"/>
        <v>0</v>
      </c>
      <c r="Y199" s="42">
        <f t="shared" ca="1" si="115"/>
        <v>0</v>
      </c>
      <c r="Z199" s="42" t="str">
        <f t="shared" ca="1" si="115"/>
        <v/>
      </c>
      <c r="AA199" s="36"/>
      <c r="AB199" s="41" t="s">
        <v>104</v>
      </c>
      <c r="AC199" s="43">
        <f t="shared" ca="1" si="116"/>
        <v>0</v>
      </c>
      <c r="AD199" s="43">
        <f t="shared" ca="1" si="117"/>
        <v>0</v>
      </c>
      <c r="AE199" s="43">
        <f t="shared" ca="1" si="118"/>
        <v>0</v>
      </c>
      <c r="AF199" s="43">
        <f t="shared" ca="1" si="119"/>
        <v>0</v>
      </c>
      <c r="AG199" s="43">
        <f t="shared" ca="1" si="120"/>
        <v>0</v>
      </c>
      <c r="AH199" s="43">
        <f t="shared" ca="1" si="121"/>
        <v>0</v>
      </c>
      <c r="AI199" s="43">
        <f t="shared" ca="1" si="122"/>
        <v>0</v>
      </c>
      <c r="AJ199" s="43">
        <f t="shared" ca="1" si="123"/>
        <v>0</v>
      </c>
      <c r="AK199" s="43">
        <f t="shared" ca="1" si="124"/>
        <v>0</v>
      </c>
      <c r="AL199" s="43">
        <f t="shared" ca="1" si="125"/>
        <v>0</v>
      </c>
      <c r="AM199" s="36"/>
      <c r="AN199" s="61" t="s">
        <v>104</v>
      </c>
      <c r="AO199" s="45">
        <v>4814</v>
      </c>
      <c r="AP199" s="45">
        <v>4790</v>
      </c>
      <c r="AQ199" s="45">
        <v>4782</v>
      </c>
      <c r="AR199" s="45">
        <v>4546</v>
      </c>
      <c r="AS199" s="45">
        <v>4618</v>
      </c>
      <c r="AT199" s="45">
        <v>4553</v>
      </c>
      <c r="AU199" s="45">
        <v>4445</v>
      </c>
      <c r="AV199" s="45">
        <v>4309</v>
      </c>
      <c r="AW199" s="45">
        <v>4363</v>
      </c>
      <c r="AX199" s="45">
        <v>0</v>
      </c>
      <c r="AY199" s="36"/>
    </row>
    <row r="200" spans="1:51" x14ac:dyDescent="0.25">
      <c r="A200" s="38">
        <v>93</v>
      </c>
      <c r="B200" s="41" t="s">
        <v>105</v>
      </c>
      <c r="C200" s="42">
        <f t="shared" ca="1" si="95"/>
        <v>0</v>
      </c>
      <c r="D200" s="42">
        <f t="shared" ca="1" si="96"/>
        <v>0</v>
      </c>
      <c r="E200" s="42">
        <f t="shared" ca="1" si="97"/>
        <v>0</v>
      </c>
      <c r="F200" s="42">
        <f t="shared" ca="1" si="98"/>
        <v>0</v>
      </c>
      <c r="G200" s="42">
        <f t="shared" ca="1" si="99"/>
        <v>0</v>
      </c>
      <c r="H200" s="42">
        <f t="shared" ca="1" si="100"/>
        <v>0</v>
      </c>
      <c r="I200" s="42">
        <f t="shared" ca="1" si="101"/>
        <v>0</v>
      </c>
      <c r="J200" s="42">
        <f t="shared" ca="1" si="102"/>
        <v>0</v>
      </c>
      <c r="K200" s="42">
        <f t="shared" ca="1" si="103"/>
        <v>0</v>
      </c>
      <c r="L200" s="42">
        <f t="shared" ca="1" si="104"/>
        <v>0</v>
      </c>
      <c r="M200" s="42" t="str">
        <f t="shared" ca="1" si="105"/>
        <v/>
      </c>
      <c r="N200" s="38">
        <v>93</v>
      </c>
      <c r="O200" s="41" t="s">
        <v>105</v>
      </c>
      <c r="P200" s="42">
        <f t="shared" ca="1" si="106"/>
        <v>0</v>
      </c>
      <c r="Q200" s="42">
        <f t="shared" ca="1" si="107"/>
        <v>0</v>
      </c>
      <c r="R200" s="42">
        <f t="shared" ca="1" si="108"/>
        <v>0</v>
      </c>
      <c r="S200" s="42">
        <f t="shared" ca="1" si="109"/>
        <v>0</v>
      </c>
      <c r="T200" s="42">
        <f t="shared" ca="1" si="110"/>
        <v>0</v>
      </c>
      <c r="U200" s="42">
        <f t="shared" ca="1" si="111"/>
        <v>0</v>
      </c>
      <c r="V200" s="42">
        <f t="shared" ca="1" si="112"/>
        <v>0</v>
      </c>
      <c r="W200" s="42">
        <f t="shared" ca="1" si="113"/>
        <v>0</v>
      </c>
      <c r="X200" s="42">
        <f t="shared" ca="1" si="114"/>
        <v>0</v>
      </c>
      <c r="Y200" s="42">
        <f t="shared" ca="1" si="115"/>
        <v>0</v>
      </c>
      <c r="Z200" s="42" t="str">
        <f t="shared" ca="1" si="115"/>
        <v/>
      </c>
      <c r="AA200" s="36"/>
      <c r="AB200" s="41" t="s">
        <v>105</v>
      </c>
      <c r="AC200" s="43">
        <f t="shared" ca="1" si="116"/>
        <v>0</v>
      </c>
      <c r="AD200" s="43">
        <f t="shared" ca="1" si="117"/>
        <v>0</v>
      </c>
      <c r="AE200" s="43">
        <f t="shared" ca="1" si="118"/>
        <v>0</v>
      </c>
      <c r="AF200" s="43">
        <f t="shared" ca="1" si="119"/>
        <v>0</v>
      </c>
      <c r="AG200" s="43">
        <f t="shared" ca="1" si="120"/>
        <v>0</v>
      </c>
      <c r="AH200" s="43">
        <f t="shared" ca="1" si="121"/>
        <v>0</v>
      </c>
      <c r="AI200" s="43">
        <f t="shared" ca="1" si="122"/>
        <v>0</v>
      </c>
      <c r="AJ200" s="43">
        <f t="shared" ca="1" si="123"/>
        <v>0</v>
      </c>
      <c r="AK200" s="43">
        <f t="shared" ca="1" si="124"/>
        <v>0</v>
      </c>
      <c r="AL200" s="43">
        <f t="shared" ca="1" si="125"/>
        <v>0</v>
      </c>
      <c r="AM200" s="36"/>
      <c r="AN200" s="61" t="s">
        <v>105</v>
      </c>
      <c r="AO200" s="45">
        <v>11093</v>
      </c>
      <c r="AP200" s="45">
        <v>11228</v>
      </c>
      <c r="AQ200" s="45">
        <v>11078</v>
      </c>
      <c r="AR200" s="45">
        <v>10948</v>
      </c>
      <c r="AS200" s="45">
        <v>11154</v>
      </c>
      <c r="AT200" s="45">
        <v>11283</v>
      </c>
      <c r="AU200" s="45">
        <v>11239</v>
      </c>
      <c r="AV200" s="45">
        <v>11210</v>
      </c>
      <c r="AW200" s="45">
        <v>11309</v>
      </c>
      <c r="AX200" s="45">
        <v>0</v>
      </c>
      <c r="AY200" s="36"/>
    </row>
    <row r="201" spans="1:51" x14ac:dyDescent="0.25">
      <c r="A201" s="38">
        <v>94</v>
      </c>
      <c r="B201" s="41" t="s">
        <v>106</v>
      </c>
      <c r="C201" s="42">
        <f t="shared" ca="1" si="95"/>
        <v>0</v>
      </c>
      <c r="D201" s="42">
        <f t="shared" ca="1" si="96"/>
        <v>0</v>
      </c>
      <c r="E201" s="42">
        <f t="shared" ca="1" si="97"/>
        <v>0</v>
      </c>
      <c r="F201" s="42">
        <f t="shared" ca="1" si="98"/>
        <v>0</v>
      </c>
      <c r="G201" s="42">
        <f t="shared" ca="1" si="99"/>
        <v>0</v>
      </c>
      <c r="H201" s="42">
        <f t="shared" ca="1" si="100"/>
        <v>0</v>
      </c>
      <c r="I201" s="42">
        <f t="shared" ca="1" si="101"/>
        <v>0</v>
      </c>
      <c r="J201" s="42">
        <f t="shared" ca="1" si="102"/>
        <v>0</v>
      </c>
      <c r="K201" s="42">
        <f t="shared" ca="1" si="103"/>
        <v>0</v>
      </c>
      <c r="L201" s="42">
        <f t="shared" ca="1" si="104"/>
        <v>0</v>
      </c>
      <c r="M201" s="42" t="str">
        <f t="shared" ca="1" si="105"/>
        <v/>
      </c>
      <c r="N201" s="38">
        <v>94</v>
      </c>
      <c r="O201" s="41" t="s">
        <v>106</v>
      </c>
      <c r="P201" s="42">
        <f t="shared" ca="1" si="106"/>
        <v>0</v>
      </c>
      <c r="Q201" s="42">
        <f t="shared" ca="1" si="107"/>
        <v>0</v>
      </c>
      <c r="R201" s="42">
        <f t="shared" ca="1" si="108"/>
        <v>0</v>
      </c>
      <c r="S201" s="42">
        <f t="shared" ca="1" si="109"/>
        <v>0</v>
      </c>
      <c r="T201" s="42">
        <f t="shared" ca="1" si="110"/>
        <v>0</v>
      </c>
      <c r="U201" s="42">
        <f t="shared" ca="1" si="111"/>
        <v>0</v>
      </c>
      <c r="V201" s="42">
        <f t="shared" ca="1" si="112"/>
        <v>0</v>
      </c>
      <c r="W201" s="42">
        <f t="shared" ca="1" si="113"/>
        <v>0</v>
      </c>
      <c r="X201" s="42">
        <f t="shared" ca="1" si="114"/>
        <v>0</v>
      </c>
      <c r="Y201" s="42">
        <f t="shared" ca="1" si="115"/>
        <v>0</v>
      </c>
      <c r="Z201" s="42" t="str">
        <f t="shared" ca="1" si="115"/>
        <v/>
      </c>
      <c r="AA201" s="36"/>
      <c r="AB201" s="41" t="s">
        <v>106</v>
      </c>
      <c r="AC201" s="43">
        <f t="shared" ca="1" si="116"/>
        <v>0</v>
      </c>
      <c r="AD201" s="43">
        <f t="shared" ca="1" si="117"/>
        <v>0</v>
      </c>
      <c r="AE201" s="43">
        <f t="shared" ca="1" si="118"/>
        <v>0</v>
      </c>
      <c r="AF201" s="43">
        <f t="shared" ca="1" si="119"/>
        <v>0</v>
      </c>
      <c r="AG201" s="43">
        <f t="shared" ca="1" si="120"/>
        <v>0</v>
      </c>
      <c r="AH201" s="43">
        <f t="shared" ca="1" si="121"/>
        <v>0</v>
      </c>
      <c r="AI201" s="43">
        <f t="shared" ca="1" si="122"/>
        <v>0</v>
      </c>
      <c r="AJ201" s="43">
        <f t="shared" ca="1" si="123"/>
        <v>0</v>
      </c>
      <c r="AK201" s="43">
        <f t="shared" ca="1" si="124"/>
        <v>0</v>
      </c>
      <c r="AL201" s="43">
        <f t="shared" ca="1" si="125"/>
        <v>0</v>
      </c>
      <c r="AM201" s="36"/>
      <c r="AN201" s="61" t="s">
        <v>106</v>
      </c>
      <c r="AO201" s="45">
        <v>6488</v>
      </c>
      <c r="AP201" s="45">
        <v>6412</v>
      </c>
      <c r="AQ201" s="45">
        <v>6316</v>
      </c>
      <c r="AR201" s="45">
        <v>6261</v>
      </c>
      <c r="AS201" s="45">
        <v>6213</v>
      </c>
      <c r="AT201" s="45">
        <v>6049</v>
      </c>
      <c r="AU201" s="45">
        <v>5965</v>
      </c>
      <c r="AV201" s="45">
        <v>5855</v>
      </c>
      <c r="AW201" s="45">
        <v>5764</v>
      </c>
      <c r="AX201" s="45">
        <v>0</v>
      </c>
      <c r="AY201" s="36"/>
    </row>
    <row r="202" spans="1:51" x14ac:dyDescent="0.25">
      <c r="A202" s="38">
        <v>95</v>
      </c>
      <c r="B202" s="41" t="s">
        <v>107</v>
      </c>
      <c r="C202" s="42">
        <f t="shared" ca="1" si="95"/>
        <v>0</v>
      </c>
      <c r="D202" s="42">
        <f t="shared" ca="1" si="96"/>
        <v>0</v>
      </c>
      <c r="E202" s="42">
        <f t="shared" ca="1" si="97"/>
        <v>0</v>
      </c>
      <c r="F202" s="42">
        <f t="shared" ca="1" si="98"/>
        <v>0</v>
      </c>
      <c r="G202" s="42">
        <f t="shared" ca="1" si="99"/>
        <v>0</v>
      </c>
      <c r="H202" s="42">
        <f t="shared" ca="1" si="100"/>
        <v>0</v>
      </c>
      <c r="I202" s="42">
        <f t="shared" ca="1" si="101"/>
        <v>0</v>
      </c>
      <c r="J202" s="42">
        <f t="shared" ca="1" si="102"/>
        <v>0</v>
      </c>
      <c r="K202" s="42">
        <f t="shared" ca="1" si="103"/>
        <v>0</v>
      </c>
      <c r="L202" s="42">
        <f t="shared" ca="1" si="104"/>
        <v>0</v>
      </c>
      <c r="M202" s="42" t="str">
        <f t="shared" ca="1" si="105"/>
        <v/>
      </c>
      <c r="N202" s="38">
        <v>95</v>
      </c>
      <c r="O202" s="41" t="s">
        <v>107</v>
      </c>
      <c r="P202" s="42">
        <f t="shared" ca="1" si="106"/>
        <v>0</v>
      </c>
      <c r="Q202" s="42">
        <f t="shared" ca="1" si="107"/>
        <v>0</v>
      </c>
      <c r="R202" s="42">
        <f t="shared" ca="1" si="108"/>
        <v>0</v>
      </c>
      <c r="S202" s="42">
        <f t="shared" ca="1" si="109"/>
        <v>0</v>
      </c>
      <c r="T202" s="42">
        <f t="shared" ca="1" si="110"/>
        <v>0</v>
      </c>
      <c r="U202" s="42">
        <f t="shared" ca="1" si="111"/>
        <v>0</v>
      </c>
      <c r="V202" s="42">
        <f t="shared" ca="1" si="112"/>
        <v>0</v>
      </c>
      <c r="W202" s="42">
        <f t="shared" ca="1" si="113"/>
        <v>0</v>
      </c>
      <c r="X202" s="42">
        <f t="shared" ca="1" si="114"/>
        <v>0</v>
      </c>
      <c r="Y202" s="42">
        <f t="shared" ca="1" si="115"/>
        <v>0</v>
      </c>
      <c r="Z202" s="42" t="str">
        <f t="shared" ca="1" si="115"/>
        <v/>
      </c>
      <c r="AA202" s="36"/>
      <c r="AB202" s="41" t="s">
        <v>107</v>
      </c>
      <c r="AC202" s="43">
        <f t="shared" ca="1" si="116"/>
        <v>0</v>
      </c>
      <c r="AD202" s="43">
        <f t="shared" ca="1" si="117"/>
        <v>0</v>
      </c>
      <c r="AE202" s="43">
        <f t="shared" ca="1" si="118"/>
        <v>0</v>
      </c>
      <c r="AF202" s="43">
        <f t="shared" ca="1" si="119"/>
        <v>0</v>
      </c>
      <c r="AG202" s="43">
        <f t="shared" ca="1" si="120"/>
        <v>0</v>
      </c>
      <c r="AH202" s="43">
        <f t="shared" ca="1" si="121"/>
        <v>0</v>
      </c>
      <c r="AI202" s="43">
        <f t="shared" ca="1" si="122"/>
        <v>0</v>
      </c>
      <c r="AJ202" s="43">
        <f t="shared" ca="1" si="123"/>
        <v>0</v>
      </c>
      <c r="AK202" s="43">
        <f t="shared" ca="1" si="124"/>
        <v>0</v>
      </c>
      <c r="AL202" s="43">
        <f t="shared" ca="1" si="125"/>
        <v>0</v>
      </c>
      <c r="AM202" s="36"/>
      <c r="AN202" s="61" t="s">
        <v>107</v>
      </c>
      <c r="AO202" s="45">
        <v>708</v>
      </c>
      <c r="AP202" s="45">
        <v>716</v>
      </c>
      <c r="AQ202" s="45">
        <v>711</v>
      </c>
      <c r="AR202" s="45">
        <v>707</v>
      </c>
      <c r="AS202" s="45">
        <v>690</v>
      </c>
      <c r="AT202" s="45">
        <v>690</v>
      </c>
      <c r="AU202" s="45">
        <v>700</v>
      </c>
      <c r="AV202" s="45">
        <v>682</v>
      </c>
      <c r="AW202" s="45">
        <v>665</v>
      </c>
      <c r="AX202" s="45">
        <v>0</v>
      </c>
      <c r="AY202" s="36"/>
    </row>
    <row r="203" spans="1:51" x14ac:dyDescent="0.25">
      <c r="A203" s="38">
        <v>96</v>
      </c>
      <c r="B203" s="41" t="s">
        <v>108</v>
      </c>
      <c r="C203" s="42">
        <f t="shared" ref="C203:C205" ca="1" si="126">IFERROR(C100*1000/AO100,"")</f>
        <v>0</v>
      </c>
      <c r="D203" s="42">
        <f t="shared" ref="D203:D205" ca="1" si="127">IFERROR(D100*1000/AP100,"")</f>
        <v>0</v>
      </c>
      <c r="E203" s="42">
        <f t="shared" ref="E203:E205" ca="1" si="128">IFERROR(E100*1000/AQ100,"")</f>
        <v>0</v>
      </c>
      <c r="F203" s="42">
        <f t="shared" ref="F203:F205" ca="1" si="129">IFERROR(F100*1000/AR100,"")</f>
        <v>0</v>
      </c>
      <c r="G203" s="42">
        <f t="shared" ref="G203:G205" ca="1" si="130">IFERROR(G100*1000/AS100,"")</f>
        <v>0</v>
      </c>
      <c r="H203" s="42">
        <f t="shared" ref="H203:H205" ca="1" si="131">IFERROR(H100*1000/AT100,"")</f>
        <v>0</v>
      </c>
      <c r="I203" s="42">
        <f t="shared" ref="I203:I205" ca="1" si="132">IFERROR(I100*1000/AU100,"")</f>
        <v>0</v>
      </c>
      <c r="J203" s="42">
        <f t="shared" ref="J203:J205" ca="1" si="133">IFERROR(J100*1000/AV100,"")</f>
        <v>0</v>
      </c>
      <c r="K203" s="42">
        <f t="shared" ref="K203:K205" ca="1" si="134">IFERROR(K100*1000/AW100,"")</f>
        <v>0</v>
      </c>
      <c r="L203" s="42">
        <f t="shared" ref="L203:L205" ca="1" si="135">IFERROR(L100*1000/AX100,"")</f>
        <v>0</v>
      </c>
      <c r="M203" s="42" t="str">
        <f t="shared" ref="M203:M205" ca="1" si="136">IFERROR(M100*1000/AY100,"")</f>
        <v/>
      </c>
      <c r="N203" s="38">
        <v>96</v>
      </c>
      <c r="O203" s="41" t="s">
        <v>108</v>
      </c>
      <c r="P203" s="42">
        <f t="shared" ref="P203:P205" ca="1" si="137">IFERROR(P100*1000/AO100,"")</f>
        <v>0</v>
      </c>
      <c r="Q203" s="42">
        <f t="shared" ref="Q203:Q205" ca="1" si="138">IFERROR(Q100*1000/AP100,"")</f>
        <v>0</v>
      </c>
      <c r="R203" s="42">
        <f t="shared" ref="R203:R205" ca="1" si="139">IFERROR(R100*1000/AQ100,"")</f>
        <v>0</v>
      </c>
      <c r="S203" s="42">
        <f t="shared" ref="S203:S205" ca="1" si="140">IFERROR(S100*1000/AR100,"")</f>
        <v>0</v>
      </c>
      <c r="T203" s="42">
        <f t="shared" ref="T203:T205" ca="1" si="141">IFERROR(T100*1000/AS100,"")</f>
        <v>0</v>
      </c>
      <c r="U203" s="42">
        <f t="shared" ref="U203:U205" ca="1" si="142">IFERROR(U100*1000/AT100,"")</f>
        <v>0</v>
      </c>
      <c r="V203" s="42">
        <f t="shared" ref="V203:V205" ca="1" si="143">IFERROR(V100*1000/AU100,"")</f>
        <v>0</v>
      </c>
      <c r="W203" s="42">
        <f t="shared" ref="W203:W205" ca="1" si="144">IFERROR(W100*1000/AV100,"")</f>
        <v>0</v>
      </c>
      <c r="X203" s="42">
        <f t="shared" ref="X203:X205" ca="1" si="145">IFERROR(X100*1000/AW100,"")</f>
        <v>0</v>
      </c>
      <c r="Y203" s="42">
        <f t="shared" ref="Y203:Z205" ca="1" si="146">IFERROR(Y100*1000/AX100,"")</f>
        <v>0</v>
      </c>
      <c r="Z203" s="42" t="str">
        <f t="shared" ca="1" si="146"/>
        <v/>
      </c>
      <c r="AA203" s="36"/>
      <c r="AB203" s="41" t="s">
        <v>108</v>
      </c>
      <c r="AC203" s="43">
        <f t="shared" ca="1" si="116"/>
        <v>0</v>
      </c>
      <c r="AD203" s="43">
        <f t="shared" ca="1" si="117"/>
        <v>0</v>
      </c>
      <c r="AE203" s="43">
        <f t="shared" ca="1" si="118"/>
        <v>0</v>
      </c>
      <c r="AF203" s="43">
        <f t="shared" ca="1" si="119"/>
        <v>0</v>
      </c>
      <c r="AG203" s="43">
        <f t="shared" ca="1" si="120"/>
        <v>0</v>
      </c>
      <c r="AH203" s="43">
        <f t="shared" ca="1" si="121"/>
        <v>0</v>
      </c>
      <c r="AI203" s="43">
        <f t="shared" ca="1" si="122"/>
        <v>0</v>
      </c>
      <c r="AJ203" s="43">
        <f t="shared" ca="1" si="123"/>
        <v>0</v>
      </c>
      <c r="AK203" s="43">
        <f t="shared" ca="1" si="124"/>
        <v>0</v>
      </c>
      <c r="AL203" s="43">
        <f t="shared" ca="1" si="125"/>
        <v>0</v>
      </c>
      <c r="AM203" s="36"/>
      <c r="AN203" s="61" t="s">
        <v>108</v>
      </c>
      <c r="AO203" s="45">
        <v>7826</v>
      </c>
      <c r="AP203" s="45">
        <v>7840</v>
      </c>
      <c r="AQ203" s="45">
        <v>7704</v>
      </c>
      <c r="AR203" s="45">
        <v>7390</v>
      </c>
      <c r="AS203" s="45">
        <v>7457</v>
      </c>
      <c r="AT203" s="45">
        <v>7337</v>
      </c>
      <c r="AU203" s="45">
        <v>7070</v>
      </c>
      <c r="AV203" s="45">
        <v>6897</v>
      </c>
      <c r="AW203" s="45">
        <v>6974</v>
      </c>
      <c r="AX203" s="45">
        <v>0</v>
      </c>
      <c r="AY203" s="36"/>
    </row>
    <row r="204" spans="1:51" x14ac:dyDescent="0.25">
      <c r="A204" s="38">
        <v>97</v>
      </c>
      <c r="B204" s="41" t="s">
        <v>109</v>
      </c>
      <c r="C204" s="42">
        <f t="shared" ca="1" si="126"/>
        <v>0</v>
      </c>
      <c r="D204" s="42">
        <f t="shared" ca="1" si="127"/>
        <v>0</v>
      </c>
      <c r="E204" s="42">
        <f t="shared" ca="1" si="128"/>
        <v>0</v>
      </c>
      <c r="F204" s="42">
        <f t="shared" ca="1" si="129"/>
        <v>0</v>
      </c>
      <c r="G204" s="42">
        <f t="shared" ca="1" si="130"/>
        <v>0</v>
      </c>
      <c r="H204" s="42">
        <f t="shared" ca="1" si="131"/>
        <v>0</v>
      </c>
      <c r="I204" s="42">
        <f t="shared" ca="1" si="132"/>
        <v>0</v>
      </c>
      <c r="J204" s="42">
        <f t="shared" ca="1" si="133"/>
        <v>0</v>
      </c>
      <c r="K204" s="42">
        <f t="shared" ca="1" si="134"/>
        <v>0</v>
      </c>
      <c r="L204" s="42">
        <f t="shared" ca="1" si="135"/>
        <v>0</v>
      </c>
      <c r="M204" s="42" t="str">
        <f t="shared" ca="1" si="136"/>
        <v/>
      </c>
      <c r="N204" s="38">
        <v>97</v>
      </c>
      <c r="O204" s="41" t="s">
        <v>109</v>
      </c>
      <c r="P204" s="42">
        <f t="shared" ca="1" si="137"/>
        <v>0</v>
      </c>
      <c r="Q204" s="42">
        <f t="shared" ca="1" si="138"/>
        <v>0</v>
      </c>
      <c r="R204" s="42">
        <f t="shared" ca="1" si="139"/>
        <v>0</v>
      </c>
      <c r="S204" s="42">
        <f t="shared" ca="1" si="140"/>
        <v>0</v>
      </c>
      <c r="T204" s="42">
        <f t="shared" ca="1" si="141"/>
        <v>0</v>
      </c>
      <c r="U204" s="42">
        <f t="shared" ca="1" si="142"/>
        <v>0</v>
      </c>
      <c r="V204" s="42">
        <f t="shared" ca="1" si="143"/>
        <v>0</v>
      </c>
      <c r="W204" s="42">
        <f t="shared" ca="1" si="144"/>
        <v>0</v>
      </c>
      <c r="X204" s="42">
        <f t="shared" ca="1" si="145"/>
        <v>0</v>
      </c>
      <c r="Y204" s="42">
        <f t="shared" ca="1" si="146"/>
        <v>0</v>
      </c>
      <c r="Z204" s="42" t="str">
        <f t="shared" ca="1" si="146"/>
        <v/>
      </c>
      <c r="AA204" s="36"/>
      <c r="AB204" s="41" t="s">
        <v>109</v>
      </c>
      <c r="AC204" s="43">
        <f t="shared" ca="1" si="116"/>
        <v>0</v>
      </c>
      <c r="AD204" s="43">
        <f t="shared" ca="1" si="117"/>
        <v>0</v>
      </c>
      <c r="AE204" s="43">
        <f t="shared" ca="1" si="118"/>
        <v>0</v>
      </c>
      <c r="AF204" s="43">
        <f t="shared" ca="1" si="119"/>
        <v>0</v>
      </c>
      <c r="AG204" s="43">
        <f t="shared" ca="1" si="120"/>
        <v>0</v>
      </c>
      <c r="AH204" s="43">
        <f t="shared" ca="1" si="121"/>
        <v>0</v>
      </c>
      <c r="AI204" s="43">
        <f t="shared" ca="1" si="122"/>
        <v>0</v>
      </c>
      <c r="AJ204" s="43">
        <f t="shared" ca="1" si="123"/>
        <v>0</v>
      </c>
      <c r="AK204" s="43">
        <f t="shared" ca="1" si="124"/>
        <v>0</v>
      </c>
      <c r="AL204" s="43">
        <f t="shared" ca="1" si="125"/>
        <v>0</v>
      </c>
      <c r="AM204" s="36"/>
      <c r="AN204" s="61" t="s">
        <v>109</v>
      </c>
      <c r="AO204" s="45">
        <v>23782</v>
      </c>
      <c r="AP204" s="45">
        <v>23951</v>
      </c>
      <c r="AQ204" s="45">
        <v>23718</v>
      </c>
      <c r="AR204" s="45">
        <v>23431</v>
      </c>
      <c r="AS204" s="45">
        <v>23679</v>
      </c>
      <c r="AT204" s="45">
        <v>23423</v>
      </c>
      <c r="AU204" s="45">
        <v>23227</v>
      </c>
      <c r="AV204" s="45">
        <v>23112</v>
      </c>
      <c r="AW204" s="45">
        <v>23422</v>
      </c>
      <c r="AX204" s="45">
        <v>0</v>
      </c>
      <c r="AY204" s="36"/>
    </row>
    <row r="205" spans="1:51" x14ac:dyDescent="0.25">
      <c r="A205" s="38">
        <v>98</v>
      </c>
      <c r="B205" s="41" t="s">
        <v>110</v>
      </c>
      <c r="C205" s="42">
        <f t="shared" ca="1" si="126"/>
        <v>0</v>
      </c>
      <c r="D205" s="42">
        <f t="shared" ca="1" si="127"/>
        <v>0</v>
      </c>
      <c r="E205" s="42">
        <f t="shared" ca="1" si="128"/>
        <v>0</v>
      </c>
      <c r="F205" s="42">
        <f t="shared" ca="1" si="129"/>
        <v>0</v>
      </c>
      <c r="G205" s="42">
        <f t="shared" ca="1" si="130"/>
        <v>0</v>
      </c>
      <c r="H205" s="42">
        <f t="shared" ca="1" si="131"/>
        <v>0</v>
      </c>
      <c r="I205" s="42">
        <f t="shared" ca="1" si="132"/>
        <v>0</v>
      </c>
      <c r="J205" s="42">
        <f t="shared" ca="1" si="133"/>
        <v>0</v>
      </c>
      <c r="K205" s="42">
        <f t="shared" ca="1" si="134"/>
        <v>0</v>
      </c>
      <c r="L205" s="42">
        <f t="shared" ca="1" si="135"/>
        <v>0</v>
      </c>
      <c r="M205" s="42" t="str">
        <f t="shared" ca="1" si="136"/>
        <v/>
      </c>
      <c r="N205" s="38">
        <v>98</v>
      </c>
      <c r="O205" s="41" t="s">
        <v>110</v>
      </c>
      <c r="P205" s="42">
        <f t="shared" ca="1" si="137"/>
        <v>0</v>
      </c>
      <c r="Q205" s="42">
        <f t="shared" ca="1" si="138"/>
        <v>0</v>
      </c>
      <c r="R205" s="42">
        <f t="shared" ca="1" si="139"/>
        <v>0</v>
      </c>
      <c r="S205" s="42">
        <f t="shared" ca="1" si="140"/>
        <v>0</v>
      </c>
      <c r="T205" s="42">
        <f t="shared" ca="1" si="141"/>
        <v>0</v>
      </c>
      <c r="U205" s="42">
        <f t="shared" ca="1" si="142"/>
        <v>0</v>
      </c>
      <c r="V205" s="42">
        <f t="shared" ca="1" si="143"/>
        <v>0</v>
      </c>
      <c r="W205" s="42">
        <f t="shared" ca="1" si="144"/>
        <v>0</v>
      </c>
      <c r="X205" s="42">
        <f t="shared" ca="1" si="145"/>
        <v>0</v>
      </c>
      <c r="Y205" s="42">
        <f t="shared" ca="1" si="146"/>
        <v>0</v>
      </c>
      <c r="Z205" s="42" t="str">
        <f t="shared" ca="1" si="146"/>
        <v/>
      </c>
      <c r="AA205" s="36"/>
      <c r="AB205" s="41" t="s">
        <v>110</v>
      </c>
      <c r="AC205" s="43">
        <f t="shared" ca="1" si="116"/>
        <v>0</v>
      </c>
      <c r="AD205" s="43">
        <f t="shared" ca="1" si="117"/>
        <v>0</v>
      </c>
      <c r="AE205" s="43">
        <f t="shared" ca="1" si="118"/>
        <v>0</v>
      </c>
      <c r="AF205" s="43">
        <f t="shared" ca="1" si="119"/>
        <v>0</v>
      </c>
      <c r="AG205" s="43">
        <f t="shared" ca="1" si="120"/>
        <v>0</v>
      </c>
      <c r="AH205" s="43">
        <f t="shared" ca="1" si="121"/>
        <v>0</v>
      </c>
      <c r="AI205" s="43">
        <f t="shared" ca="1" si="122"/>
        <v>0</v>
      </c>
      <c r="AJ205" s="43">
        <f t="shared" ca="1" si="123"/>
        <v>0</v>
      </c>
      <c r="AK205" s="43">
        <f t="shared" ca="1" si="124"/>
        <v>0</v>
      </c>
      <c r="AL205" s="43">
        <f t="shared" ca="1" si="125"/>
        <v>0</v>
      </c>
      <c r="AM205" s="36"/>
      <c r="AN205" s="61" t="s">
        <v>110</v>
      </c>
      <c r="AO205" s="45">
        <v>40046</v>
      </c>
      <c r="AP205" s="45">
        <v>40934</v>
      </c>
      <c r="AQ205" s="45">
        <v>41054</v>
      </c>
      <c r="AR205" s="45">
        <v>40466</v>
      </c>
      <c r="AS205" s="45">
        <v>40107</v>
      </c>
      <c r="AT205" s="45">
        <v>40575</v>
      </c>
      <c r="AU205" s="45">
        <v>39976</v>
      </c>
      <c r="AV205" s="45">
        <v>39621</v>
      </c>
      <c r="AW205" s="45">
        <v>40080</v>
      </c>
      <c r="AX205" s="45">
        <v>0</v>
      </c>
      <c r="AY205" s="36"/>
    </row>
    <row r="206" spans="1:51" x14ac:dyDescent="0.2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row>
    <row r="207" spans="1:51" x14ac:dyDescent="0.25">
      <c r="A207" s="35"/>
      <c r="B207" s="36"/>
      <c r="C207" s="36"/>
      <c r="D207" s="36"/>
      <c r="E207" s="36"/>
      <c r="F207" s="36"/>
      <c r="G207" s="36"/>
      <c r="H207" s="36"/>
      <c r="I207" s="36"/>
      <c r="J207" s="36"/>
      <c r="K207" s="36"/>
      <c r="L207" s="36"/>
      <c r="M207" s="36"/>
      <c r="N207" s="35"/>
      <c r="O207" s="36"/>
      <c r="P207" s="36"/>
      <c r="Q207" s="36"/>
      <c r="R207" s="36"/>
      <c r="S207" s="36"/>
      <c r="T207" s="36"/>
      <c r="U207" s="36"/>
      <c r="V207" s="36"/>
      <c r="W207" s="36"/>
      <c r="X207" s="36"/>
      <c r="Y207" s="36"/>
      <c r="Z207" s="36"/>
      <c r="AA207" s="35"/>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row>
    <row r="208" spans="1:51" x14ac:dyDescent="0.25">
      <c r="A208" s="35"/>
      <c r="B208" s="39" t="s">
        <v>124</v>
      </c>
      <c r="C208" s="39"/>
      <c r="D208" s="39"/>
      <c r="E208" s="39"/>
      <c r="F208" s="39"/>
      <c r="G208" s="39"/>
      <c r="H208" s="39"/>
      <c r="I208" s="39"/>
      <c r="J208" s="39"/>
      <c r="K208" s="39"/>
      <c r="L208" s="39"/>
      <c r="M208" s="39"/>
      <c r="N208" s="35"/>
      <c r="O208" s="39" t="s">
        <v>125</v>
      </c>
      <c r="P208" s="39"/>
      <c r="Q208" s="39"/>
      <c r="R208" s="39"/>
      <c r="S208" s="39"/>
      <c r="T208" s="39"/>
      <c r="U208" s="39"/>
      <c r="V208" s="39"/>
      <c r="W208" s="39"/>
      <c r="X208" s="39"/>
      <c r="Y208" s="39"/>
      <c r="Z208" s="39"/>
      <c r="AA208" s="35"/>
      <c r="AB208" s="39" t="s">
        <v>127</v>
      </c>
      <c r="AC208" s="39"/>
      <c r="AD208" s="39"/>
      <c r="AE208" s="39"/>
      <c r="AF208" s="39"/>
      <c r="AG208" s="39"/>
      <c r="AH208" s="39"/>
      <c r="AI208" s="39"/>
      <c r="AJ208" s="39"/>
      <c r="AK208" s="39"/>
      <c r="AL208" s="39"/>
      <c r="AM208" s="36"/>
      <c r="AN208" s="39" t="str">
        <f>"ADMINISTRATION kr., pr. "&amp;AN105</f>
        <v>ADMINISTRATION kr., pr. ydelsesmodtagere i alt</v>
      </c>
      <c r="AO208" s="39"/>
      <c r="AP208" s="39"/>
      <c r="AQ208" s="39"/>
      <c r="AR208" s="39"/>
      <c r="AS208" s="39"/>
      <c r="AT208" s="39"/>
      <c r="AU208" s="39"/>
      <c r="AV208" s="39"/>
      <c r="AW208" s="39"/>
      <c r="AX208" s="39"/>
      <c r="AY208" s="36"/>
    </row>
    <row r="209" spans="1:51" x14ac:dyDescent="0.25">
      <c r="A209" s="35"/>
      <c r="B209" s="40"/>
      <c r="C209" s="40">
        <v>2013</v>
      </c>
      <c r="D209" s="40">
        <v>2014</v>
      </c>
      <c r="E209" s="40">
        <v>2015</v>
      </c>
      <c r="F209" s="40">
        <v>2016</v>
      </c>
      <c r="G209" s="40">
        <v>2017</v>
      </c>
      <c r="H209" s="40">
        <v>2018</v>
      </c>
      <c r="I209" s="40">
        <v>2019</v>
      </c>
      <c r="J209" s="40">
        <v>2020</v>
      </c>
      <c r="K209" s="40">
        <v>2021</v>
      </c>
      <c r="L209" s="40">
        <v>2022</v>
      </c>
      <c r="M209" s="40">
        <v>2023</v>
      </c>
      <c r="N209" s="35"/>
      <c r="O209" s="40"/>
      <c r="P209" s="40">
        <v>2013</v>
      </c>
      <c r="Q209" s="40">
        <v>2014</v>
      </c>
      <c r="R209" s="40">
        <v>2015</v>
      </c>
      <c r="S209" s="40">
        <v>2016</v>
      </c>
      <c r="T209" s="40">
        <v>2017</v>
      </c>
      <c r="U209" s="40">
        <v>2018</v>
      </c>
      <c r="V209" s="40">
        <v>2019</v>
      </c>
      <c r="W209" s="40">
        <v>2020</v>
      </c>
      <c r="X209" s="40">
        <v>2021</v>
      </c>
      <c r="Y209" s="40">
        <v>2022</v>
      </c>
      <c r="Z209" s="40">
        <v>2023</v>
      </c>
      <c r="AA209" s="35"/>
      <c r="AB209" s="40"/>
      <c r="AC209" s="40">
        <v>2013</v>
      </c>
      <c r="AD209" s="40">
        <v>2014</v>
      </c>
      <c r="AE209" s="40">
        <v>2015</v>
      </c>
      <c r="AF209" s="40">
        <v>2016</v>
      </c>
      <c r="AG209" s="40">
        <v>2017</v>
      </c>
      <c r="AH209" s="40">
        <v>2018</v>
      </c>
      <c r="AI209" s="40">
        <v>2019</v>
      </c>
      <c r="AJ209" s="40">
        <v>2020</v>
      </c>
      <c r="AK209" s="40">
        <v>2021</v>
      </c>
      <c r="AL209" s="40">
        <v>2022</v>
      </c>
      <c r="AM209" s="36"/>
      <c r="AN209" s="60"/>
      <c r="AO209" s="60">
        <v>2013</v>
      </c>
      <c r="AP209" s="60">
        <v>2014</v>
      </c>
      <c r="AQ209" s="60">
        <v>2015</v>
      </c>
      <c r="AR209" s="60">
        <v>2016</v>
      </c>
      <c r="AS209" s="60">
        <v>2017</v>
      </c>
      <c r="AT209" s="60">
        <v>2018</v>
      </c>
      <c r="AU209" s="60">
        <v>2019</v>
      </c>
      <c r="AV209" s="60">
        <v>2020</v>
      </c>
      <c r="AW209" s="60">
        <v>2021</v>
      </c>
      <c r="AX209" s="60">
        <v>2022</v>
      </c>
      <c r="AY209" s="36"/>
    </row>
    <row r="210" spans="1:51" x14ac:dyDescent="0.25">
      <c r="A210" s="38">
        <v>0</v>
      </c>
      <c r="B210" s="41" t="s">
        <v>111</v>
      </c>
      <c r="C210" s="44" t="str">
        <f>IFERROR(C4/C$4,"")</f>
        <v/>
      </c>
      <c r="D210" s="44" t="str">
        <f t="shared" ref="D210:L211" si="147">IFERROR(D4/D$4,"")</f>
        <v/>
      </c>
      <c r="E210" s="44" t="str">
        <f t="shared" si="147"/>
        <v/>
      </c>
      <c r="F210" s="44" t="str">
        <f t="shared" si="147"/>
        <v/>
      </c>
      <c r="G210" s="44" t="str">
        <f t="shared" si="147"/>
        <v/>
      </c>
      <c r="H210" s="44" t="str">
        <f t="shared" si="147"/>
        <v/>
      </c>
      <c r="I210" s="44" t="str">
        <f t="shared" si="147"/>
        <v/>
      </c>
      <c r="J210" s="44" t="str">
        <f t="shared" si="147"/>
        <v/>
      </c>
      <c r="K210" s="44" t="str">
        <f t="shared" si="147"/>
        <v/>
      </c>
      <c r="L210" s="44" t="str">
        <f t="shared" si="147"/>
        <v/>
      </c>
      <c r="M210" s="44" t="str">
        <f t="shared" ref="M210" si="148">IFERROR(M4/M$4,"")</f>
        <v/>
      </c>
      <c r="N210" s="38">
        <v>0</v>
      </c>
      <c r="O210" s="41" t="s">
        <v>111</v>
      </c>
      <c r="P210" s="44" t="str">
        <f>IFERROR(P4/P$4,"")</f>
        <v/>
      </c>
      <c r="Q210" s="44" t="str">
        <f t="shared" ref="Q210:Y210" si="149">IFERROR(Q4/Q$4,"")</f>
        <v/>
      </c>
      <c r="R210" s="44" t="str">
        <f t="shared" si="149"/>
        <v/>
      </c>
      <c r="S210" s="44" t="str">
        <f t="shared" si="149"/>
        <v/>
      </c>
      <c r="T210" s="44" t="str">
        <f t="shared" si="149"/>
        <v/>
      </c>
      <c r="U210" s="44" t="str">
        <f t="shared" si="149"/>
        <v/>
      </c>
      <c r="V210" s="44" t="str">
        <f t="shared" si="149"/>
        <v/>
      </c>
      <c r="W210" s="44" t="str">
        <f t="shared" si="149"/>
        <v/>
      </c>
      <c r="X210" s="44" t="str">
        <f t="shared" si="149"/>
        <v/>
      </c>
      <c r="Y210" s="44" t="str">
        <f t="shared" si="149"/>
        <v/>
      </c>
      <c r="Z210" s="44" t="str">
        <f t="shared" ref="Z210" si="150">IFERROR(Z4/Z$4,"")</f>
        <v/>
      </c>
      <c r="AA210" s="38">
        <v>0</v>
      </c>
      <c r="AB210" s="41" t="s">
        <v>111</v>
      </c>
      <c r="AC210" s="44" t="str">
        <f>IFERROR(AC4/AC$4,"")</f>
        <v/>
      </c>
      <c r="AD210" s="44" t="str">
        <f t="shared" ref="AD210:AL210" si="151">IFERROR(AD4/AD$4,"")</f>
        <v/>
      </c>
      <c r="AE210" s="44" t="str">
        <f t="shared" si="151"/>
        <v/>
      </c>
      <c r="AF210" s="44" t="str">
        <f t="shared" si="151"/>
        <v/>
      </c>
      <c r="AG210" s="44" t="str">
        <f t="shared" si="151"/>
        <v/>
      </c>
      <c r="AH210" s="44" t="str">
        <f t="shared" si="151"/>
        <v/>
      </c>
      <c r="AI210" s="44" t="str">
        <f t="shared" si="151"/>
        <v/>
      </c>
      <c r="AJ210" s="44" t="str">
        <f t="shared" si="151"/>
        <v/>
      </c>
      <c r="AK210" s="44" t="str">
        <f t="shared" si="151"/>
        <v/>
      </c>
      <c r="AL210" s="44" t="str">
        <f t="shared" si="151"/>
        <v/>
      </c>
      <c r="AM210" s="36"/>
      <c r="AN210" s="61" t="s">
        <v>111</v>
      </c>
      <c r="AO210" s="45" t="str">
        <f>IFERROR(IF(#REF!=TRUE,'DATA - økonomi'!AM4,IF(#REF!=TRUE,'DATA - økonomi'!AM106,IF(#REF!=TRUE,'DATA - økonomi'!AM208,IF(#REF!=TRUE,'DATA - økonomi'!AM310,IF(#REF!=TRUE,'DATA - økonomi'!AM310+'DATA - økonomi'!AM208+'DATA - økonomi'!AM106,"")))))/AO107*1000,"")</f>
        <v/>
      </c>
      <c r="AP210" s="45" t="str">
        <f>IFERROR(IF(#REF!=TRUE,'DATA - økonomi'!AN4,IF(#REF!=TRUE,'DATA - økonomi'!AN106,IF(#REF!=TRUE,'DATA - økonomi'!AN208,IF(#REF!=TRUE,'DATA - økonomi'!AN310,IF(#REF!=TRUE,'DATA - økonomi'!AN310+'DATA - økonomi'!AN208+'DATA - økonomi'!AN106,"")))))/AP107*1000,"")</f>
        <v/>
      </c>
      <c r="AQ210" s="45" t="str">
        <f>IFERROR(IF(#REF!=TRUE,'DATA - økonomi'!AO4,IF(#REF!=TRUE,'DATA - økonomi'!AO106,IF(#REF!=TRUE,'DATA - økonomi'!AO208,IF(#REF!=TRUE,'DATA - økonomi'!AO310,IF(#REF!=TRUE,'DATA - økonomi'!AO310+'DATA - økonomi'!AO208+'DATA - økonomi'!AO106,"")))))/AQ107*1000,"")</f>
        <v/>
      </c>
      <c r="AR210" s="45" t="str">
        <f>IFERROR(IF(#REF!=TRUE,'DATA - økonomi'!AP4,IF(#REF!=TRUE,'DATA - økonomi'!AP106,IF(#REF!=TRUE,'DATA - økonomi'!AP208,IF(#REF!=TRUE,'DATA - økonomi'!AP310,IF(#REF!=TRUE,'DATA - økonomi'!AP310+'DATA - økonomi'!AP208+'DATA - økonomi'!AP106,"")))))/AR107*1000,"")</f>
        <v/>
      </c>
      <c r="AS210" s="45" t="str">
        <f>IFERROR(IF(#REF!=TRUE,'DATA - økonomi'!AQ4,IF(#REF!=TRUE,'DATA - økonomi'!AQ106,IF(#REF!=TRUE,'DATA - økonomi'!AQ208,IF(#REF!=TRUE,'DATA - økonomi'!AQ310,IF(#REF!=TRUE,'DATA - økonomi'!AQ310+'DATA - økonomi'!AQ208+'DATA - økonomi'!AQ106,"")))))/AS107*1000,"")</f>
        <v/>
      </c>
      <c r="AT210" s="45" t="str">
        <f>IFERROR(IF(#REF!=TRUE,'DATA - økonomi'!AR4,IF(#REF!=TRUE,'DATA - økonomi'!AR106,IF(#REF!=TRUE,'DATA - økonomi'!AR208,IF(#REF!=TRUE,'DATA - økonomi'!AR310,IF(#REF!=TRUE,'DATA - økonomi'!AR310+'DATA - økonomi'!AR208+'DATA - økonomi'!AR106,"")))))/AT107*1000,"")</f>
        <v/>
      </c>
      <c r="AU210" s="45" t="str">
        <f>IFERROR(IF(#REF!=TRUE,'DATA - økonomi'!AS4,IF(#REF!=TRUE,'DATA - økonomi'!AS106,IF(#REF!=TRUE,'DATA - økonomi'!AS208,IF(#REF!=TRUE,'DATA - økonomi'!AS310,IF(#REF!=TRUE,'DATA - økonomi'!AS310+'DATA - økonomi'!AS208+'DATA - økonomi'!AS106,"")))))/AU107*1000,"")</f>
        <v/>
      </c>
      <c r="AV210" s="45" t="str">
        <f>IFERROR(IF(#REF!=TRUE,'DATA - økonomi'!AT4,IF(#REF!=TRUE,'DATA - økonomi'!AT106,IF(#REF!=TRUE,'DATA - økonomi'!AT208,IF(#REF!=TRUE,'DATA - økonomi'!AT310,IF(#REF!=TRUE,'DATA - økonomi'!AT310+'DATA - økonomi'!AT208+'DATA - økonomi'!AT106,"")))))/AV107*1000,"")</f>
        <v/>
      </c>
      <c r="AW210" s="45" t="str">
        <f>IFERROR(IF(#REF!=TRUE,'DATA - økonomi'!AU4,IF(#REF!=TRUE,'DATA - økonomi'!AU106,IF(#REF!=TRUE,'DATA - økonomi'!AU208,IF(#REF!=TRUE,'DATA - økonomi'!AU310,IF(#REF!=TRUE,'DATA - økonomi'!AU310+'DATA - økonomi'!AU208+'DATA - økonomi'!AU106,"")))))/AW107*1000,"")</f>
        <v/>
      </c>
      <c r="AX210" s="45" t="str">
        <f>IFERROR(IF(#REF!=TRUE,'DATA - økonomi'!AV4,IF(#REF!=TRUE,'DATA - økonomi'!AV106,IF(#REF!=TRUE,'DATA - økonomi'!AV208,IF(#REF!=TRUE,'DATA - økonomi'!AV310,IF(#REF!=TRUE,'DATA - økonomi'!AV310+'DATA - økonomi'!AV208+'DATA - økonomi'!AV106,"")))))/AX107*1000,"")</f>
        <v/>
      </c>
      <c r="AY210" s="36"/>
    </row>
    <row r="211" spans="1:51" x14ac:dyDescent="0.25">
      <c r="A211" s="38">
        <v>1</v>
      </c>
      <c r="B211" s="41" t="s">
        <v>13</v>
      </c>
      <c r="C211" s="44" t="str">
        <f ca="1">IFERROR(C5/C$4,"")</f>
        <v/>
      </c>
      <c r="D211" s="44" t="str">
        <f t="shared" ca="1" si="147"/>
        <v/>
      </c>
      <c r="E211" s="44" t="str">
        <f t="shared" ca="1" si="147"/>
        <v/>
      </c>
      <c r="F211" s="44" t="str">
        <f t="shared" ca="1" si="147"/>
        <v/>
      </c>
      <c r="G211" s="44" t="str">
        <f t="shared" ca="1" si="147"/>
        <v/>
      </c>
      <c r="H211" s="44" t="str">
        <f t="shared" ca="1" si="147"/>
        <v/>
      </c>
      <c r="I211" s="44" t="str">
        <f t="shared" ca="1" si="147"/>
        <v/>
      </c>
      <c r="J211" s="44" t="str">
        <f t="shared" ca="1" si="147"/>
        <v/>
      </c>
      <c r="K211" s="44" t="str">
        <f t="shared" ca="1" si="147"/>
        <v/>
      </c>
      <c r="L211" s="44" t="str">
        <f t="shared" ca="1" si="147"/>
        <v/>
      </c>
      <c r="M211" s="44" t="str">
        <f t="shared" ref="M211" ca="1" si="152">IFERROR(M5/M$4,"")</f>
        <v/>
      </c>
      <c r="N211" s="38">
        <v>1</v>
      </c>
      <c r="O211" s="41" t="s">
        <v>13</v>
      </c>
      <c r="P211" s="44" t="str">
        <f ca="1">IFERROR(P5/P$4,"")</f>
        <v/>
      </c>
      <c r="Q211" s="44" t="str">
        <f t="shared" ref="Q211:Y211" ca="1" si="153">IFERROR(Q5/Q$4,"")</f>
        <v/>
      </c>
      <c r="R211" s="44" t="str">
        <f t="shared" ca="1" si="153"/>
        <v/>
      </c>
      <c r="S211" s="44" t="str">
        <f t="shared" ca="1" si="153"/>
        <v/>
      </c>
      <c r="T211" s="44" t="str">
        <f t="shared" ca="1" si="153"/>
        <v/>
      </c>
      <c r="U211" s="44" t="str">
        <f t="shared" ca="1" si="153"/>
        <v/>
      </c>
      <c r="V211" s="44" t="str">
        <f t="shared" ca="1" si="153"/>
        <v/>
      </c>
      <c r="W211" s="44" t="str">
        <f t="shared" ca="1" si="153"/>
        <v/>
      </c>
      <c r="X211" s="44" t="str">
        <f t="shared" ca="1" si="153"/>
        <v/>
      </c>
      <c r="Y211" s="44" t="str">
        <f t="shared" ca="1" si="153"/>
        <v/>
      </c>
      <c r="Z211" s="44" t="str">
        <f t="shared" ref="Z211" ca="1" si="154">IFERROR(Z5/Z$4,"")</f>
        <v/>
      </c>
      <c r="AA211" s="38">
        <v>1</v>
      </c>
      <c r="AB211" s="41" t="s">
        <v>13</v>
      </c>
      <c r="AC211" s="44" t="str">
        <f ca="1">IFERROR(AC5/AC$4,"")</f>
        <v/>
      </c>
      <c r="AD211" s="44" t="str">
        <f t="shared" ref="AD211:AL211" ca="1" si="155">IFERROR(AD5/AD$4,"")</f>
        <v/>
      </c>
      <c r="AE211" s="44" t="str">
        <f t="shared" ca="1" si="155"/>
        <v/>
      </c>
      <c r="AF211" s="44" t="str">
        <f t="shared" ca="1" si="155"/>
        <v/>
      </c>
      <c r="AG211" s="44" t="str">
        <f t="shared" ca="1" si="155"/>
        <v/>
      </c>
      <c r="AH211" s="44" t="str">
        <f t="shared" ca="1" si="155"/>
        <v/>
      </c>
      <c r="AI211" s="44" t="str">
        <f t="shared" ca="1" si="155"/>
        <v/>
      </c>
      <c r="AJ211" s="44" t="str">
        <f t="shared" ca="1" si="155"/>
        <v/>
      </c>
      <c r="AK211" s="44" t="str">
        <f t="shared" ca="1" si="155"/>
        <v/>
      </c>
      <c r="AL211" s="44" t="str">
        <f t="shared" ca="1" si="155"/>
        <v/>
      </c>
      <c r="AM211" s="36"/>
      <c r="AN211" s="41" t="s">
        <v>13</v>
      </c>
      <c r="AO211" s="45" t="str">
        <f>IFERROR(IF(#REF!=TRUE,'DATA - økonomi'!AM5,IF(#REF!=TRUE,'DATA - økonomi'!AM107,IF(#REF!=TRUE,'DATA - økonomi'!AM209,IF(#REF!=TRUE,'DATA - økonomi'!AM311,IF(#REF!=TRUE,'DATA - økonomi'!AM311+'DATA - økonomi'!AM209+'DATA - økonomi'!AM107,"")))))/AO108*1000,"")</f>
        <v/>
      </c>
      <c r="AP211" s="45" t="str">
        <f>IFERROR(IF(#REF!=TRUE,'DATA - økonomi'!AN5,IF(#REF!=TRUE,'DATA - økonomi'!AN107,IF(#REF!=TRUE,'DATA - økonomi'!AN209,IF(#REF!=TRUE,'DATA - økonomi'!AN311,IF(#REF!=TRUE,'DATA - økonomi'!AN311+'DATA - økonomi'!AN209+'DATA - økonomi'!AN107,"")))))/AP108*1000,"")</f>
        <v/>
      </c>
      <c r="AQ211" s="45" t="str">
        <f>IFERROR(IF(#REF!=TRUE,'DATA - økonomi'!AO5,IF(#REF!=TRUE,'DATA - økonomi'!AO107,IF(#REF!=TRUE,'DATA - økonomi'!AO209,IF(#REF!=TRUE,'DATA - økonomi'!AO311,IF(#REF!=TRUE,'DATA - økonomi'!AO311+'DATA - økonomi'!AO209+'DATA - økonomi'!AO107,"")))))/AQ108*1000,"")</f>
        <v/>
      </c>
      <c r="AR211" s="45" t="str">
        <f>IFERROR(IF(#REF!=TRUE,'DATA - økonomi'!AP5,IF(#REF!=TRUE,'DATA - økonomi'!AP107,IF(#REF!=TRUE,'DATA - økonomi'!AP209,IF(#REF!=TRUE,'DATA - økonomi'!AP311,IF(#REF!=TRUE,'DATA - økonomi'!AP311+'DATA - økonomi'!AP209+'DATA - økonomi'!AP107,"")))))/AR108*1000,"")</f>
        <v/>
      </c>
      <c r="AS211" s="45" t="str">
        <f>IFERROR(IF(#REF!=TRUE,'DATA - økonomi'!AQ5,IF(#REF!=TRUE,'DATA - økonomi'!AQ107,IF(#REF!=TRUE,'DATA - økonomi'!AQ209,IF(#REF!=TRUE,'DATA - økonomi'!AQ311,IF(#REF!=TRUE,'DATA - økonomi'!AQ311+'DATA - økonomi'!AQ209+'DATA - økonomi'!AQ107,"")))))/AS108*1000,"")</f>
        <v/>
      </c>
      <c r="AT211" s="45" t="str">
        <f>IFERROR(IF(#REF!=TRUE,'DATA - økonomi'!AR5,IF(#REF!=TRUE,'DATA - økonomi'!AR107,IF(#REF!=TRUE,'DATA - økonomi'!AR209,IF(#REF!=TRUE,'DATA - økonomi'!AR311,IF(#REF!=TRUE,'DATA - økonomi'!AR311+'DATA - økonomi'!AR209+'DATA - økonomi'!AR107,"")))))/AT108*1000,"")</f>
        <v/>
      </c>
      <c r="AU211" s="45" t="str">
        <f>IFERROR(IF(#REF!=TRUE,'DATA - økonomi'!AS5,IF(#REF!=TRUE,'DATA - økonomi'!AS107,IF(#REF!=TRUE,'DATA - økonomi'!AS209,IF(#REF!=TRUE,'DATA - økonomi'!AS311,IF(#REF!=TRUE,'DATA - økonomi'!AS311+'DATA - økonomi'!AS209+'DATA - økonomi'!AS107,"")))))/AU108*1000,"")</f>
        <v/>
      </c>
      <c r="AV211" s="45" t="str">
        <f>IFERROR(IF(#REF!=TRUE,'DATA - økonomi'!AT5,IF(#REF!=TRUE,'DATA - økonomi'!AT107,IF(#REF!=TRUE,'DATA - økonomi'!AT209,IF(#REF!=TRUE,'DATA - økonomi'!AT311,IF(#REF!=TRUE,'DATA - økonomi'!AT311+'DATA - økonomi'!AT209+'DATA - økonomi'!AT107,"")))))/AV108*1000,"")</f>
        <v/>
      </c>
      <c r="AW211" s="45" t="str">
        <f>IFERROR(IF(#REF!=TRUE,'DATA - økonomi'!AU5,IF(#REF!=TRUE,'DATA - økonomi'!AU107,IF(#REF!=TRUE,'DATA - økonomi'!AU209,IF(#REF!=TRUE,'DATA - økonomi'!AU311,IF(#REF!=TRUE,'DATA - økonomi'!AU311+'DATA - økonomi'!AU209+'DATA - økonomi'!AU107,"")))))/AW108*1000,"")</f>
        <v/>
      </c>
      <c r="AX211" s="45" t="str">
        <f>IFERROR(IF(#REF!=TRUE,'DATA - økonomi'!AV5,IF(#REF!=TRUE,'DATA - økonomi'!AV107,IF(#REF!=TRUE,'DATA - økonomi'!AV209,IF(#REF!=TRUE,'DATA - økonomi'!AV311,IF(#REF!=TRUE,'DATA - økonomi'!AV311+'DATA - økonomi'!AV209+'DATA - økonomi'!AV107,"")))))/AX108*1000,"")</f>
        <v/>
      </c>
      <c r="AY211" s="36"/>
    </row>
    <row r="212" spans="1:51" x14ac:dyDescent="0.25">
      <c r="A212" s="38">
        <v>2</v>
      </c>
      <c r="B212" s="41" t="s">
        <v>14</v>
      </c>
      <c r="C212" s="44" t="str">
        <f t="shared" ref="C212:L212" ca="1" si="156">IFERROR(C6/C$4,"")</f>
        <v/>
      </c>
      <c r="D212" s="44" t="str">
        <f t="shared" ca="1" si="156"/>
        <v/>
      </c>
      <c r="E212" s="44" t="str">
        <f t="shared" ca="1" si="156"/>
        <v/>
      </c>
      <c r="F212" s="44" t="str">
        <f t="shared" ca="1" si="156"/>
        <v/>
      </c>
      <c r="G212" s="44" t="str">
        <f t="shared" ca="1" si="156"/>
        <v/>
      </c>
      <c r="H212" s="44" t="str">
        <f t="shared" ca="1" si="156"/>
        <v/>
      </c>
      <c r="I212" s="44" t="str">
        <f t="shared" ca="1" si="156"/>
        <v/>
      </c>
      <c r="J212" s="44" t="str">
        <f t="shared" ca="1" si="156"/>
        <v/>
      </c>
      <c r="K212" s="44" t="str">
        <f t="shared" ca="1" si="156"/>
        <v/>
      </c>
      <c r="L212" s="44" t="str">
        <f t="shared" ca="1" si="156"/>
        <v/>
      </c>
      <c r="M212" s="44" t="str">
        <f t="shared" ref="M212" ca="1" si="157">IFERROR(M6/M$4,"")</f>
        <v/>
      </c>
      <c r="N212" s="38">
        <v>2</v>
      </c>
      <c r="O212" s="41" t="s">
        <v>14</v>
      </c>
      <c r="P212" s="44" t="str">
        <f t="shared" ref="P212:Y212" ca="1" si="158">IFERROR(P6/P$4,"")</f>
        <v/>
      </c>
      <c r="Q212" s="44" t="str">
        <f t="shared" ca="1" si="158"/>
        <v/>
      </c>
      <c r="R212" s="44" t="str">
        <f t="shared" ca="1" si="158"/>
        <v/>
      </c>
      <c r="S212" s="44" t="str">
        <f t="shared" ca="1" si="158"/>
        <v/>
      </c>
      <c r="T212" s="44" t="str">
        <f t="shared" ca="1" si="158"/>
        <v/>
      </c>
      <c r="U212" s="44" t="str">
        <f t="shared" ca="1" si="158"/>
        <v/>
      </c>
      <c r="V212" s="44" t="str">
        <f t="shared" ca="1" si="158"/>
        <v/>
      </c>
      <c r="W212" s="44" t="str">
        <f t="shared" ca="1" si="158"/>
        <v/>
      </c>
      <c r="X212" s="44" t="str">
        <f t="shared" ca="1" si="158"/>
        <v/>
      </c>
      <c r="Y212" s="44" t="str">
        <f t="shared" ca="1" si="158"/>
        <v/>
      </c>
      <c r="Z212" s="44" t="str">
        <f t="shared" ref="Z212" ca="1" si="159">IFERROR(Z6/Z$4,"")</f>
        <v/>
      </c>
      <c r="AA212" s="38">
        <v>2</v>
      </c>
      <c r="AB212" s="41" t="s">
        <v>14</v>
      </c>
      <c r="AC212" s="44" t="str">
        <f t="shared" ref="AC212:AL212" ca="1" si="160">IFERROR(AC6/AC$4,"")</f>
        <v/>
      </c>
      <c r="AD212" s="44" t="str">
        <f t="shared" ca="1" si="160"/>
        <v/>
      </c>
      <c r="AE212" s="44" t="str">
        <f t="shared" ca="1" si="160"/>
        <v/>
      </c>
      <c r="AF212" s="44" t="str">
        <f t="shared" ca="1" si="160"/>
        <v/>
      </c>
      <c r="AG212" s="44" t="str">
        <f t="shared" ca="1" si="160"/>
        <v/>
      </c>
      <c r="AH212" s="44" t="str">
        <f t="shared" ca="1" si="160"/>
        <v/>
      </c>
      <c r="AI212" s="44" t="str">
        <f t="shared" ca="1" si="160"/>
        <v/>
      </c>
      <c r="AJ212" s="44" t="str">
        <f t="shared" ca="1" si="160"/>
        <v/>
      </c>
      <c r="AK212" s="44" t="str">
        <f t="shared" ca="1" si="160"/>
        <v/>
      </c>
      <c r="AL212" s="44" t="str">
        <f t="shared" ca="1" si="160"/>
        <v/>
      </c>
      <c r="AM212" s="36"/>
      <c r="AN212" s="41" t="s">
        <v>14</v>
      </c>
      <c r="AO212" s="45" t="str">
        <f>IFERROR(IF(#REF!=TRUE,'DATA - økonomi'!AM6,IF(#REF!=TRUE,'DATA - økonomi'!AM108,IF(#REF!=TRUE,'DATA - økonomi'!AM210,IF(#REF!=TRUE,'DATA - økonomi'!AM312,IF(#REF!=TRUE,'DATA - økonomi'!AM312+'DATA - økonomi'!AM210+'DATA - økonomi'!AM108,"")))))/AO109*1000,"")</f>
        <v/>
      </c>
      <c r="AP212" s="45" t="str">
        <f>IFERROR(IF(#REF!=TRUE,'DATA - økonomi'!AN6,IF(#REF!=TRUE,'DATA - økonomi'!AN108,IF(#REF!=TRUE,'DATA - økonomi'!AN210,IF(#REF!=TRUE,'DATA - økonomi'!AN312,IF(#REF!=TRUE,'DATA - økonomi'!AN312+'DATA - økonomi'!AN210+'DATA - økonomi'!AN108,"")))))/AP109*1000,"")</f>
        <v/>
      </c>
      <c r="AQ212" s="45" t="str">
        <f>IFERROR(IF(#REF!=TRUE,'DATA - økonomi'!AO6,IF(#REF!=TRUE,'DATA - økonomi'!AO108,IF(#REF!=TRUE,'DATA - økonomi'!AO210,IF(#REF!=TRUE,'DATA - økonomi'!AO312,IF(#REF!=TRUE,'DATA - økonomi'!AO312+'DATA - økonomi'!AO210+'DATA - økonomi'!AO108,"")))))/AQ109*1000,"")</f>
        <v/>
      </c>
      <c r="AR212" s="45" t="str">
        <f>IFERROR(IF(#REF!=TRUE,'DATA - økonomi'!AP6,IF(#REF!=TRUE,'DATA - økonomi'!AP108,IF(#REF!=TRUE,'DATA - økonomi'!AP210,IF(#REF!=TRUE,'DATA - økonomi'!AP312,IF(#REF!=TRUE,'DATA - økonomi'!AP312+'DATA - økonomi'!AP210+'DATA - økonomi'!AP108,"")))))/AR109*1000,"")</f>
        <v/>
      </c>
      <c r="AS212" s="45" t="str">
        <f>IFERROR(IF(#REF!=TRUE,'DATA - økonomi'!AQ6,IF(#REF!=TRUE,'DATA - økonomi'!AQ108,IF(#REF!=TRUE,'DATA - økonomi'!AQ210,IF(#REF!=TRUE,'DATA - økonomi'!AQ312,IF(#REF!=TRUE,'DATA - økonomi'!AQ312+'DATA - økonomi'!AQ210+'DATA - økonomi'!AQ108,"")))))/AS109*1000,"")</f>
        <v/>
      </c>
      <c r="AT212" s="45" t="str">
        <f>IFERROR(IF(#REF!=TRUE,'DATA - økonomi'!AR6,IF(#REF!=TRUE,'DATA - økonomi'!AR108,IF(#REF!=TRUE,'DATA - økonomi'!AR210,IF(#REF!=TRUE,'DATA - økonomi'!AR312,IF(#REF!=TRUE,'DATA - økonomi'!AR312+'DATA - økonomi'!AR210+'DATA - økonomi'!AR108,"")))))/AT109*1000,"")</f>
        <v/>
      </c>
      <c r="AU212" s="45" t="str">
        <f>IFERROR(IF(#REF!=TRUE,'DATA - økonomi'!AS6,IF(#REF!=TRUE,'DATA - økonomi'!AS108,IF(#REF!=TRUE,'DATA - økonomi'!AS210,IF(#REF!=TRUE,'DATA - økonomi'!AS312,IF(#REF!=TRUE,'DATA - økonomi'!AS312+'DATA - økonomi'!AS210+'DATA - økonomi'!AS108,"")))))/AU109*1000,"")</f>
        <v/>
      </c>
      <c r="AV212" s="45" t="str">
        <f>IFERROR(IF(#REF!=TRUE,'DATA - økonomi'!AT6,IF(#REF!=TRUE,'DATA - økonomi'!AT108,IF(#REF!=TRUE,'DATA - økonomi'!AT210,IF(#REF!=TRUE,'DATA - økonomi'!AT312,IF(#REF!=TRUE,'DATA - økonomi'!AT312+'DATA - økonomi'!AT210+'DATA - økonomi'!AT108,"")))))/AV109*1000,"")</f>
        <v/>
      </c>
      <c r="AW212" s="45" t="str">
        <f>IFERROR(IF(#REF!=TRUE,'DATA - økonomi'!AU6,IF(#REF!=TRUE,'DATA - økonomi'!AU108,IF(#REF!=TRUE,'DATA - økonomi'!AU210,IF(#REF!=TRUE,'DATA - økonomi'!AU312,IF(#REF!=TRUE,'DATA - økonomi'!AU312+'DATA - økonomi'!AU210+'DATA - økonomi'!AU108,"")))))/AW109*1000,"")</f>
        <v/>
      </c>
      <c r="AX212" s="45" t="str">
        <f>IFERROR(IF(#REF!=TRUE,'DATA - økonomi'!AV6,IF(#REF!=TRUE,'DATA - økonomi'!AV108,IF(#REF!=TRUE,'DATA - økonomi'!AV210,IF(#REF!=TRUE,'DATA - økonomi'!AV312,IF(#REF!=TRUE,'DATA - økonomi'!AV312+'DATA - økonomi'!AV210+'DATA - økonomi'!AV108,"")))))/AX109*1000,"")</f>
        <v/>
      </c>
      <c r="AY212" s="36"/>
    </row>
    <row r="213" spans="1:51" x14ac:dyDescent="0.25">
      <c r="A213" s="38">
        <v>3</v>
      </c>
      <c r="B213" s="41" t="s">
        <v>15</v>
      </c>
      <c r="C213" s="44" t="str">
        <f t="shared" ref="C213:L213" ca="1" si="161">IFERROR(C7/C$4,"")</f>
        <v/>
      </c>
      <c r="D213" s="44" t="str">
        <f t="shared" ca="1" si="161"/>
        <v/>
      </c>
      <c r="E213" s="44" t="str">
        <f t="shared" ca="1" si="161"/>
        <v/>
      </c>
      <c r="F213" s="44" t="str">
        <f t="shared" ca="1" si="161"/>
        <v/>
      </c>
      <c r="G213" s="44" t="str">
        <f t="shared" ca="1" si="161"/>
        <v/>
      </c>
      <c r="H213" s="44" t="str">
        <f t="shared" ca="1" si="161"/>
        <v/>
      </c>
      <c r="I213" s="44" t="str">
        <f t="shared" ca="1" si="161"/>
        <v/>
      </c>
      <c r="J213" s="44" t="str">
        <f t="shared" ca="1" si="161"/>
        <v/>
      </c>
      <c r="K213" s="44" t="str">
        <f t="shared" ca="1" si="161"/>
        <v/>
      </c>
      <c r="L213" s="44" t="str">
        <f t="shared" ca="1" si="161"/>
        <v/>
      </c>
      <c r="M213" s="44" t="str">
        <f t="shared" ref="M213" ca="1" si="162">IFERROR(M7/M$4,"")</f>
        <v/>
      </c>
      <c r="N213" s="38">
        <v>3</v>
      </c>
      <c r="O213" s="41" t="s">
        <v>15</v>
      </c>
      <c r="P213" s="44" t="str">
        <f t="shared" ref="P213:Y213" ca="1" si="163">IFERROR(P7/P$4,"")</f>
        <v/>
      </c>
      <c r="Q213" s="44" t="str">
        <f t="shared" ca="1" si="163"/>
        <v/>
      </c>
      <c r="R213" s="44" t="str">
        <f t="shared" ca="1" si="163"/>
        <v/>
      </c>
      <c r="S213" s="44" t="str">
        <f t="shared" ca="1" si="163"/>
        <v/>
      </c>
      <c r="T213" s="44" t="str">
        <f t="shared" ca="1" si="163"/>
        <v/>
      </c>
      <c r="U213" s="44" t="str">
        <f t="shared" ca="1" si="163"/>
        <v/>
      </c>
      <c r="V213" s="44" t="str">
        <f t="shared" ca="1" si="163"/>
        <v/>
      </c>
      <c r="W213" s="44" t="str">
        <f t="shared" ca="1" si="163"/>
        <v/>
      </c>
      <c r="X213" s="44" t="str">
        <f t="shared" ca="1" si="163"/>
        <v/>
      </c>
      <c r="Y213" s="44" t="str">
        <f t="shared" ca="1" si="163"/>
        <v/>
      </c>
      <c r="Z213" s="44" t="str">
        <f t="shared" ref="Z213" ca="1" si="164">IFERROR(Z7/Z$4,"")</f>
        <v/>
      </c>
      <c r="AA213" s="38">
        <v>3</v>
      </c>
      <c r="AB213" s="41" t="s">
        <v>15</v>
      </c>
      <c r="AC213" s="44" t="str">
        <f t="shared" ref="AC213:AL213" ca="1" si="165">IFERROR(AC7/AC$4,"")</f>
        <v/>
      </c>
      <c r="AD213" s="44" t="str">
        <f t="shared" ca="1" si="165"/>
        <v/>
      </c>
      <c r="AE213" s="44" t="str">
        <f t="shared" ca="1" si="165"/>
        <v/>
      </c>
      <c r="AF213" s="44" t="str">
        <f t="shared" ca="1" si="165"/>
        <v/>
      </c>
      <c r="AG213" s="44" t="str">
        <f t="shared" ca="1" si="165"/>
        <v/>
      </c>
      <c r="AH213" s="44" t="str">
        <f t="shared" ca="1" si="165"/>
        <v/>
      </c>
      <c r="AI213" s="44" t="str">
        <f t="shared" ca="1" si="165"/>
        <v/>
      </c>
      <c r="AJ213" s="44" t="str">
        <f t="shared" ca="1" si="165"/>
        <v/>
      </c>
      <c r="AK213" s="44" t="str">
        <f t="shared" ca="1" si="165"/>
        <v/>
      </c>
      <c r="AL213" s="44" t="str">
        <f t="shared" ca="1" si="165"/>
        <v/>
      </c>
      <c r="AM213" s="36"/>
      <c r="AN213" s="41" t="s">
        <v>15</v>
      </c>
      <c r="AO213" s="45" t="str">
        <f>IFERROR(IF(#REF!=TRUE,'DATA - økonomi'!AM7,IF(#REF!=TRUE,'DATA - økonomi'!AM109,IF(#REF!=TRUE,'DATA - økonomi'!AM211,IF(#REF!=TRUE,'DATA - økonomi'!AM313,IF(#REF!=TRUE,'DATA - økonomi'!AM313+'DATA - økonomi'!AM211+'DATA - økonomi'!AM109,"")))))/AO110*1000,"")</f>
        <v/>
      </c>
      <c r="AP213" s="45" t="str">
        <f>IFERROR(IF(#REF!=TRUE,'DATA - økonomi'!AN7,IF(#REF!=TRUE,'DATA - økonomi'!AN109,IF(#REF!=TRUE,'DATA - økonomi'!AN211,IF(#REF!=TRUE,'DATA - økonomi'!AN313,IF(#REF!=TRUE,'DATA - økonomi'!AN313+'DATA - økonomi'!AN211+'DATA - økonomi'!AN109,"")))))/AP110*1000,"")</f>
        <v/>
      </c>
      <c r="AQ213" s="45" t="str">
        <f>IFERROR(IF(#REF!=TRUE,'DATA - økonomi'!AO7,IF(#REF!=TRUE,'DATA - økonomi'!AO109,IF(#REF!=TRUE,'DATA - økonomi'!AO211,IF(#REF!=TRUE,'DATA - økonomi'!AO313,IF(#REF!=TRUE,'DATA - økonomi'!AO313+'DATA - økonomi'!AO211+'DATA - økonomi'!AO109,"")))))/AQ110*1000,"")</f>
        <v/>
      </c>
      <c r="AR213" s="45" t="str">
        <f>IFERROR(IF(#REF!=TRUE,'DATA - økonomi'!AP7,IF(#REF!=TRUE,'DATA - økonomi'!AP109,IF(#REF!=TRUE,'DATA - økonomi'!AP211,IF(#REF!=TRUE,'DATA - økonomi'!AP313,IF(#REF!=TRUE,'DATA - økonomi'!AP313+'DATA - økonomi'!AP211+'DATA - økonomi'!AP109,"")))))/AR110*1000,"")</f>
        <v/>
      </c>
      <c r="AS213" s="45" t="str">
        <f>IFERROR(IF(#REF!=TRUE,'DATA - økonomi'!AQ7,IF(#REF!=TRUE,'DATA - økonomi'!AQ109,IF(#REF!=TRUE,'DATA - økonomi'!AQ211,IF(#REF!=TRUE,'DATA - økonomi'!AQ313,IF(#REF!=TRUE,'DATA - økonomi'!AQ313+'DATA - økonomi'!AQ211+'DATA - økonomi'!AQ109,"")))))/AS110*1000,"")</f>
        <v/>
      </c>
      <c r="AT213" s="45" t="str">
        <f>IFERROR(IF(#REF!=TRUE,'DATA - økonomi'!AR7,IF(#REF!=TRUE,'DATA - økonomi'!AR109,IF(#REF!=TRUE,'DATA - økonomi'!AR211,IF(#REF!=TRUE,'DATA - økonomi'!AR313,IF(#REF!=TRUE,'DATA - økonomi'!AR313+'DATA - økonomi'!AR211+'DATA - økonomi'!AR109,"")))))/AT110*1000,"")</f>
        <v/>
      </c>
      <c r="AU213" s="45" t="str">
        <f>IFERROR(IF(#REF!=TRUE,'DATA - økonomi'!AS7,IF(#REF!=TRUE,'DATA - økonomi'!AS109,IF(#REF!=TRUE,'DATA - økonomi'!AS211,IF(#REF!=TRUE,'DATA - økonomi'!AS313,IF(#REF!=TRUE,'DATA - økonomi'!AS313+'DATA - økonomi'!AS211+'DATA - økonomi'!AS109,"")))))/AU110*1000,"")</f>
        <v/>
      </c>
      <c r="AV213" s="45" t="str">
        <f>IFERROR(IF(#REF!=TRUE,'DATA - økonomi'!AT7,IF(#REF!=TRUE,'DATA - økonomi'!AT109,IF(#REF!=TRUE,'DATA - økonomi'!AT211,IF(#REF!=TRUE,'DATA - økonomi'!AT313,IF(#REF!=TRUE,'DATA - økonomi'!AT313+'DATA - økonomi'!AT211+'DATA - økonomi'!AT109,"")))))/AV110*1000,"")</f>
        <v/>
      </c>
      <c r="AW213" s="45" t="str">
        <f>IFERROR(IF(#REF!=TRUE,'DATA - økonomi'!AU7,IF(#REF!=TRUE,'DATA - økonomi'!AU109,IF(#REF!=TRUE,'DATA - økonomi'!AU211,IF(#REF!=TRUE,'DATA - økonomi'!AU313,IF(#REF!=TRUE,'DATA - økonomi'!AU313+'DATA - økonomi'!AU211+'DATA - økonomi'!AU109,"")))))/AW110*1000,"")</f>
        <v/>
      </c>
      <c r="AX213" s="45" t="str">
        <f>IFERROR(IF(#REF!=TRUE,'DATA - økonomi'!AV7,IF(#REF!=TRUE,'DATA - økonomi'!AV109,IF(#REF!=TRUE,'DATA - økonomi'!AV211,IF(#REF!=TRUE,'DATA - økonomi'!AV313,IF(#REF!=TRUE,'DATA - økonomi'!AV313+'DATA - økonomi'!AV211+'DATA - økonomi'!AV109,"")))))/AX110*1000,"")</f>
        <v/>
      </c>
      <c r="AY213" s="36"/>
    </row>
    <row r="214" spans="1:51" x14ac:dyDescent="0.25">
      <c r="A214" s="38">
        <v>4</v>
      </c>
      <c r="B214" s="41" t="s">
        <v>16</v>
      </c>
      <c r="C214" s="44" t="str">
        <f t="shared" ref="C214:L214" ca="1" si="166">IFERROR(C8/C$4,"")</f>
        <v/>
      </c>
      <c r="D214" s="44" t="str">
        <f t="shared" ca="1" si="166"/>
        <v/>
      </c>
      <c r="E214" s="44" t="str">
        <f t="shared" ca="1" si="166"/>
        <v/>
      </c>
      <c r="F214" s="44" t="str">
        <f t="shared" ca="1" si="166"/>
        <v/>
      </c>
      <c r="G214" s="44" t="str">
        <f t="shared" ca="1" si="166"/>
        <v/>
      </c>
      <c r="H214" s="44" t="str">
        <f t="shared" ca="1" si="166"/>
        <v/>
      </c>
      <c r="I214" s="44" t="str">
        <f t="shared" ca="1" si="166"/>
        <v/>
      </c>
      <c r="J214" s="44" t="str">
        <f t="shared" ca="1" si="166"/>
        <v/>
      </c>
      <c r="K214" s="44" t="str">
        <f t="shared" ca="1" si="166"/>
        <v/>
      </c>
      <c r="L214" s="44" t="str">
        <f t="shared" ca="1" si="166"/>
        <v/>
      </c>
      <c r="M214" s="44" t="str">
        <f t="shared" ref="M214" ca="1" si="167">IFERROR(M8/M$4,"")</f>
        <v/>
      </c>
      <c r="N214" s="38">
        <v>4</v>
      </c>
      <c r="O214" s="41" t="s">
        <v>16</v>
      </c>
      <c r="P214" s="44" t="str">
        <f t="shared" ref="P214:Y214" ca="1" si="168">IFERROR(P8/P$4,"")</f>
        <v/>
      </c>
      <c r="Q214" s="44" t="str">
        <f t="shared" ca="1" si="168"/>
        <v/>
      </c>
      <c r="R214" s="44" t="str">
        <f t="shared" ca="1" si="168"/>
        <v/>
      </c>
      <c r="S214" s="44" t="str">
        <f t="shared" ca="1" si="168"/>
        <v/>
      </c>
      <c r="T214" s="44" t="str">
        <f t="shared" ca="1" si="168"/>
        <v/>
      </c>
      <c r="U214" s="44" t="str">
        <f t="shared" ca="1" si="168"/>
        <v/>
      </c>
      <c r="V214" s="44" t="str">
        <f t="shared" ca="1" si="168"/>
        <v/>
      </c>
      <c r="W214" s="44" t="str">
        <f t="shared" ca="1" si="168"/>
        <v/>
      </c>
      <c r="X214" s="44" t="str">
        <f t="shared" ca="1" si="168"/>
        <v/>
      </c>
      <c r="Y214" s="44" t="str">
        <f t="shared" ca="1" si="168"/>
        <v/>
      </c>
      <c r="Z214" s="44" t="str">
        <f t="shared" ref="Z214" ca="1" si="169">IFERROR(Z8/Z$4,"")</f>
        <v/>
      </c>
      <c r="AA214" s="38">
        <v>4</v>
      </c>
      <c r="AB214" s="41" t="s">
        <v>16</v>
      </c>
      <c r="AC214" s="44" t="str">
        <f t="shared" ref="AC214:AL214" ca="1" si="170">IFERROR(AC8/AC$4,"")</f>
        <v/>
      </c>
      <c r="AD214" s="44" t="str">
        <f t="shared" ca="1" si="170"/>
        <v/>
      </c>
      <c r="AE214" s="44" t="str">
        <f t="shared" ca="1" si="170"/>
        <v/>
      </c>
      <c r="AF214" s="44" t="str">
        <f t="shared" ca="1" si="170"/>
        <v/>
      </c>
      <c r="AG214" s="44" t="str">
        <f t="shared" ca="1" si="170"/>
        <v/>
      </c>
      <c r="AH214" s="44" t="str">
        <f t="shared" ca="1" si="170"/>
        <v/>
      </c>
      <c r="AI214" s="44" t="str">
        <f t="shared" ca="1" si="170"/>
        <v/>
      </c>
      <c r="AJ214" s="44" t="str">
        <f t="shared" ca="1" si="170"/>
        <v/>
      </c>
      <c r="AK214" s="44" t="str">
        <f t="shared" ca="1" si="170"/>
        <v/>
      </c>
      <c r="AL214" s="44" t="str">
        <f t="shared" ca="1" si="170"/>
        <v/>
      </c>
      <c r="AM214" s="36"/>
      <c r="AN214" s="41" t="s">
        <v>16</v>
      </c>
      <c r="AO214" s="45" t="str">
        <f>IFERROR(IF(#REF!=TRUE,'DATA - økonomi'!AM8,IF(#REF!=TRUE,'DATA - økonomi'!AM110,IF(#REF!=TRUE,'DATA - økonomi'!AM212,IF(#REF!=TRUE,'DATA - økonomi'!AM314,IF(#REF!=TRUE,'DATA - økonomi'!AM314+'DATA - økonomi'!AM212+'DATA - økonomi'!AM110,"")))))/AO111*1000,"")</f>
        <v/>
      </c>
      <c r="AP214" s="45" t="str">
        <f>IFERROR(IF(#REF!=TRUE,'DATA - økonomi'!AN8,IF(#REF!=TRUE,'DATA - økonomi'!AN110,IF(#REF!=TRUE,'DATA - økonomi'!AN212,IF(#REF!=TRUE,'DATA - økonomi'!AN314,IF(#REF!=TRUE,'DATA - økonomi'!AN314+'DATA - økonomi'!AN212+'DATA - økonomi'!AN110,"")))))/AP111*1000,"")</f>
        <v/>
      </c>
      <c r="AQ214" s="45" t="str">
        <f>IFERROR(IF(#REF!=TRUE,'DATA - økonomi'!AO8,IF(#REF!=TRUE,'DATA - økonomi'!AO110,IF(#REF!=TRUE,'DATA - økonomi'!AO212,IF(#REF!=TRUE,'DATA - økonomi'!AO314,IF(#REF!=TRUE,'DATA - økonomi'!AO314+'DATA - økonomi'!AO212+'DATA - økonomi'!AO110,"")))))/AQ111*1000,"")</f>
        <v/>
      </c>
      <c r="AR214" s="45" t="str">
        <f>IFERROR(IF(#REF!=TRUE,'DATA - økonomi'!AP8,IF(#REF!=TRUE,'DATA - økonomi'!AP110,IF(#REF!=TRUE,'DATA - økonomi'!AP212,IF(#REF!=TRUE,'DATA - økonomi'!AP314,IF(#REF!=TRUE,'DATA - økonomi'!AP314+'DATA - økonomi'!AP212+'DATA - økonomi'!AP110,"")))))/AR111*1000,"")</f>
        <v/>
      </c>
      <c r="AS214" s="45" t="str">
        <f>IFERROR(IF(#REF!=TRUE,'DATA - økonomi'!AQ8,IF(#REF!=TRUE,'DATA - økonomi'!AQ110,IF(#REF!=TRUE,'DATA - økonomi'!AQ212,IF(#REF!=TRUE,'DATA - økonomi'!AQ314,IF(#REF!=TRUE,'DATA - økonomi'!AQ314+'DATA - økonomi'!AQ212+'DATA - økonomi'!AQ110,"")))))/AS111*1000,"")</f>
        <v/>
      </c>
      <c r="AT214" s="45" t="str">
        <f>IFERROR(IF(#REF!=TRUE,'DATA - økonomi'!AR8,IF(#REF!=TRUE,'DATA - økonomi'!AR110,IF(#REF!=TRUE,'DATA - økonomi'!AR212,IF(#REF!=TRUE,'DATA - økonomi'!AR314,IF(#REF!=TRUE,'DATA - økonomi'!AR314+'DATA - økonomi'!AR212+'DATA - økonomi'!AR110,"")))))/AT111*1000,"")</f>
        <v/>
      </c>
      <c r="AU214" s="45" t="str">
        <f>IFERROR(IF(#REF!=TRUE,'DATA - økonomi'!AS8,IF(#REF!=TRUE,'DATA - økonomi'!AS110,IF(#REF!=TRUE,'DATA - økonomi'!AS212,IF(#REF!=TRUE,'DATA - økonomi'!AS314,IF(#REF!=TRUE,'DATA - økonomi'!AS314+'DATA - økonomi'!AS212+'DATA - økonomi'!AS110,"")))))/AU111*1000,"")</f>
        <v/>
      </c>
      <c r="AV214" s="45" t="str">
        <f>IFERROR(IF(#REF!=TRUE,'DATA - økonomi'!AT8,IF(#REF!=TRUE,'DATA - økonomi'!AT110,IF(#REF!=TRUE,'DATA - økonomi'!AT212,IF(#REF!=TRUE,'DATA - økonomi'!AT314,IF(#REF!=TRUE,'DATA - økonomi'!AT314+'DATA - økonomi'!AT212+'DATA - økonomi'!AT110,"")))))/AV111*1000,"")</f>
        <v/>
      </c>
      <c r="AW214" s="45" t="str">
        <f>IFERROR(IF(#REF!=TRUE,'DATA - økonomi'!AU8,IF(#REF!=TRUE,'DATA - økonomi'!AU110,IF(#REF!=TRUE,'DATA - økonomi'!AU212,IF(#REF!=TRUE,'DATA - økonomi'!AU314,IF(#REF!=TRUE,'DATA - økonomi'!AU314+'DATA - økonomi'!AU212+'DATA - økonomi'!AU110,"")))))/AW111*1000,"")</f>
        <v/>
      </c>
      <c r="AX214" s="45" t="str">
        <f>IFERROR(IF(#REF!=TRUE,'DATA - økonomi'!AV8,IF(#REF!=TRUE,'DATA - økonomi'!AV110,IF(#REF!=TRUE,'DATA - økonomi'!AV212,IF(#REF!=TRUE,'DATA - økonomi'!AV314,IF(#REF!=TRUE,'DATA - økonomi'!AV314+'DATA - økonomi'!AV212+'DATA - økonomi'!AV110,"")))))/AX111*1000,"")</f>
        <v/>
      </c>
      <c r="AY214" s="36"/>
    </row>
    <row r="215" spans="1:51" x14ac:dyDescent="0.25">
      <c r="A215" s="38">
        <v>5</v>
      </c>
      <c r="B215" s="41" t="s">
        <v>17</v>
      </c>
      <c r="C215" s="44" t="str">
        <f t="shared" ref="C215:L215" ca="1" si="171">IFERROR(C9/C$4,"")</f>
        <v/>
      </c>
      <c r="D215" s="44" t="str">
        <f t="shared" ca="1" si="171"/>
        <v/>
      </c>
      <c r="E215" s="44" t="str">
        <f t="shared" ca="1" si="171"/>
        <v/>
      </c>
      <c r="F215" s="44" t="str">
        <f t="shared" ca="1" si="171"/>
        <v/>
      </c>
      <c r="G215" s="44" t="str">
        <f t="shared" ca="1" si="171"/>
        <v/>
      </c>
      <c r="H215" s="44" t="str">
        <f t="shared" ca="1" si="171"/>
        <v/>
      </c>
      <c r="I215" s="44" t="str">
        <f t="shared" ca="1" si="171"/>
        <v/>
      </c>
      <c r="J215" s="44" t="str">
        <f t="shared" ca="1" si="171"/>
        <v/>
      </c>
      <c r="K215" s="44" t="str">
        <f t="shared" ca="1" si="171"/>
        <v/>
      </c>
      <c r="L215" s="44" t="str">
        <f t="shared" ca="1" si="171"/>
        <v/>
      </c>
      <c r="M215" s="44" t="str">
        <f t="shared" ref="M215" ca="1" si="172">IFERROR(M9/M$4,"")</f>
        <v/>
      </c>
      <c r="N215" s="38">
        <v>5</v>
      </c>
      <c r="O215" s="41" t="s">
        <v>17</v>
      </c>
      <c r="P215" s="44" t="str">
        <f t="shared" ref="P215:Y215" ca="1" si="173">IFERROR(P9/P$4,"")</f>
        <v/>
      </c>
      <c r="Q215" s="44" t="str">
        <f t="shared" ca="1" si="173"/>
        <v/>
      </c>
      <c r="R215" s="44" t="str">
        <f t="shared" ca="1" si="173"/>
        <v/>
      </c>
      <c r="S215" s="44" t="str">
        <f t="shared" ca="1" si="173"/>
        <v/>
      </c>
      <c r="T215" s="44" t="str">
        <f t="shared" ca="1" si="173"/>
        <v/>
      </c>
      <c r="U215" s="44" t="str">
        <f t="shared" ca="1" si="173"/>
        <v/>
      </c>
      <c r="V215" s="44" t="str">
        <f t="shared" ca="1" si="173"/>
        <v/>
      </c>
      <c r="W215" s="44" t="str">
        <f t="shared" ca="1" si="173"/>
        <v/>
      </c>
      <c r="X215" s="44" t="str">
        <f t="shared" ca="1" si="173"/>
        <v/>
      </c>
      <c r="Y215" s="44" t="str">
        <f t="shared" ca="1" si="173"/>
        <v/>
      </c>
      <c r="Z215" s="44" t="str">
        <f t="shared" ref="Z215" ca="1" si="174">IFERROR(Z9/Z$4,"")</f>
        <v/>
      </c>
      <c r="AA215" s="38">
        <v>5</v>
      </c>
      <c r="AB215" s="41" t="s">
        <v>17</v>
      </c>
      <c r="AC215" s="44" t="str">
        <f t="shared" ref="AC215:AL215" ca="1" si="175">IFERROR(AC9/AC$4,"")</f>
        <v/>
      </c>
      <c r="AD215" s="44" t="str">
        <f t="shared" ca="1" si="175"/>
        <v/>
      </c>
      <c r="AE215" s="44" t="str">
        <f t="shared" ca="1" si="175"/>
        <v/>
      </c>
      <c r="AF215" s="44" t="str">
        <f t="shared" ca="1" si="175"/>
        <v/>
      </c>
      <c r="AG215" s="44" t="str">
        <f t="shared" ca="1" si="175"/>
        <v/>
      </c>
      <c r="AH215" s="44" t="str">
        <f t="shared" ca="1" si="175"/>
        <v/>
      </c>
      <c r="AI215" s="44" t="str">
        <f t="shared" ca="1" si="175"/>
        <v/>
      </c>
      <c r="AJ215" s="44" t="str">
        <f t="shared" ca="1" si="175"/>
        <v/>
      </c>
      <c r="AK215" s="44" t="str">
        <f t="shared" ca="1" si="175"/>
        <v/>
      </c>
      <c r="AL215" s="44" t="str">
        <f t="shared" ca="1" si="175"/>
        <v/>
      </c>
      <c r="AM215" s="36"/>
      <c r="AN215" s="41" t="s">
        <v>17</v>
      </c>
      <c r="AO215" s="45" t="str">
        <f>IFERROR(IF(#REF!=TRUE,'DATA - økonomi'!AM9,IF(#REF!=TRUE,'DATA - økonomi'!AM111,IF(#REF!=TRUE,'DATA - økonomi'!AM213,IF(#REF!=TRUE,'DATA - økonomi'!AM315,IF(#REF!=TRUE,'DATA - økonomi'!AM315+'DATA - økonomi'!AM213+'DATA - økonomi'!AM111,"")))))/AO112*1000,"")</f>
        <v/>
      </c>
      <c r="AP215" s="45" t="str">
        <f>IFERROR(IF(#REF!=TRUE,'DATA - økonomi'!AN9,IF(#REF!=TRUE,'DATA - økonomi'!AN111,IF(#REF!=TRUE,'DATA - økonomi'!AN213,IF(#REF!=TRUE,'DATA - økonomi'!AN315,IF(#REF!=TRUE,'DATA - økonomi'!AN315+'DATA - økonomi'!AN213+'DATA - økonomi'!AN111,"")))))/AP112*1000,"")</f>
        <v/>
      </c>
      <c r="AQ215" s="45" t="str">
        <f>IFERROR(IF(#REF!=TRUE,'DATA - økonomi'!AO9,IF(#REF!=TRUE,'DATA - økonomi'!AO111,IF(#REF!=TRUE,'DATA - økonomi'!AO213,IF(#REF!=TRUE,'DATA - økonomi'!AO315,IF(#REF!=TRUE,'DATA - økonomi'!AO315+'DATA - økonomi'!AO213+'DATA - økonomi'!AO111,"")))))/AQ112*1000,"")</f>
        <v/>
      </c>
      <c r="AR215" s="45" t="str">
        <f>IFERROR(IF(#REF!=TRUE,'DATA - økonomi'!AP9,IF(#REF!=TRUE,'DATA - økonomi'!AP111,IF(#REF!=TRUE,'DATA - økonomi'!AP213,IF(#REF!=TRUE,'DATA - økonomi'!AP315,IF(#REF!=TRUE,'DATA - økonomi'!AP315+'DATA - økonomi'!AP213+'DATA - økonomi'!AP111,"")))))/AR112*1000,"")</f>
        <v/>
      </c>
      <c r="AS215" s="45" t="str">
        <f>IFERROR(IF(#REF!=TRUE,'DATA - økonomi'!AQ9,IF(#REF!=TRUE,'DATA - økonomi'!AQ111,IF(#REF!=TRUE,'DATA - økonomi'!AQ213,IF(#REF!=TRUE,'DATA - økonomi'!AQ315,IF(#REF!=TRUE,'DATA - økonomi'!AQ315+'DATA - økonomi'!AQ213+'DATA - økonomi'!AQ111,"")))))/AS112*1000,"")</f>
        <v/>
      </c>
      <c r="AT215" s="45" t="str">
        <f>IFERROR(IF(#REF!=TRUE,'DATA - økonomi'!AR9,IF(#REF!=TRUE,'DATA - økonomi'!AR111,IF(#REF!=TRUE,'DATA - økonomi'!AR213,IF(#REF!=TRUE,'DATA - økonomi'!AR315,IF(#REF!=TRUE,'DATA - økonomi'!AR315+'DATA - økonomi'!AR213+'DATA - økonomi'!AR111,"")))))/AT112*1000,"")</f>
        <v/>
      </c>
      <c r="AU215" s="45" t="str">
        <f>IFERROR(IF(#REF!=TRUE,'DATA - økonomi'!AS9,IF(#REF!=TRUE,'DATA - økonomi'!AS111,IF(#REF!=TRUE,'DATA - økonomi'!AS213,IF(#REF!=TRUE,'DATA - økonomi'!AS315,IF(#REF!=TRUE,'DATA - økonomi'!AS315+'DATA - økonomi'!AS213+'DATA - økonomi'!AS111,"")))))/AU112*1000,"")</f>
        <v/>
      </c>
      <c r="AV215" s="45" t="str">
        <f>IFERROR(IF(#REF!=TRUE,'DATA - økonomi'!AT9,IF(#REF!=TRUE,'DATA - økonomi'!AT111,IF(#REF!=TRUE,'DATA - økonomi'!AT213,IF(#REF!=TRUE,'DATA - økonomi'!AT315,IF(#REF!=TRUE,'DATA - økonomi'!AT315+'DATA - økonomi'!AT213+'DATA - økonomi'!AT111,"")))))/AV112*1000,"")</f>
        <v/>
      </c>
      <c r="AW215" s="45" t="str">
        <f>IFERROR(IF(#REF!=TRUE,'DATA - økonomi'!AU9,IF(#REF!=TRUE,'DATA - økonomi'!AU111,IF(#REF!=TRUE,'DATA - økonomi'!AU213,IF(#REF!=TRUE,'DATA - økonomi'!AU315,IF(#REF!=TRUE,'DATA - økonomi'!AU315+'DATA - økonomi'!AU213+'DATA - økonomi'!AU111,"")))))/AW112*1000,"")</f>
        <v/>
      </c>
      <c r="AX215" s="45" t="str">
        <f>IFERROR(IF(#REF!=TRUE,'DATA - økonomi'!AV9,IF(#REF!=TRUE,'DATA - økonomi'!AV111,IF(#REF!=TRUE,'DATA - økonomi'!AV213,IF(#REF!=TRUE,'DATA - økonomi'!AV315,IF(#REF!=TRUE,'DATA - økonomi'!AV315+'DATA - økonomi'!AV213+'DATA - økonomi'!AV111,"")))))/AX112*1000,"")</f>
        <v/>
      </c>
      <c r="AY215" s="36"/>
    </row>
    <row r="216" spans="1:51" x14ac:dyDescent="0.25">
      <c r="A216" s="38">
        <v>6</v>
      </c>
      <c r="B216" s="41" t="s">
        <v>18</v>
      </c>
      <c r="C216" s="44" t="str">
        <f t="shared" ref="C216:L216" ca="1" si="176">IFERROR(C10/C$4,"")</f>
        <v/>
      </c>
      <c r="D216" s="44" t="str">
        <f t="shared" ca="1" si="176"/>
        <v/>
      </c>
      <c r="E216" s="44" t="str">
        <f t="shared" ca="1" si="176"/>
        <v/>
      </c>
      <c r="F216" s="44" t="str">
        <f t="shared" ca="1" si="176"/>
        <v/>
      </c>
      <c r="G216" s="44" t="str">
        <f t="shared" ca="1" si="176"/>
        <v/>
      </c>
      <c r="H216" s="44" t="str">
        <f t="shared" ca="1" si="176"/>
        <v/>
      </c>
      <c r="I216" s="44" t="str">
        <f t="shared" ca="1" si="176"/>
        <v/>
      </c>
      <c r="J216" s="44" t="str">
        <f t="shared" ca="1" si="176"/>
        <v/>
      </c>
      <c r="K216" s="44" t="str">
        <f t="shared" ca="1" si="176"/>
        <v/>
      </c>
      <c r="L216" s="44" t="str">
        <f t="shared" ca="1" si="176"/>
        <v/>
      </c>
      <c r="M216" s="44" t="str">
        <f t="shared" ref="M216" ca="1" si="177">IFERROR(M10/M$4,"")</f>
        <v/>
      </c>
      <c r="N216" s="38">
        <v>6</v>
      </c>
      <c r="O216" s="41" t="s">
        <v>18</v>
      </c>
      <c r="P216" s="44" t="str">
        <f t="shared" ref="P216:Y216" ca="1" si="178">IFERROR(P10/P$4,"")</f>
        <v/>
      </c>
      <c r="Q216" s="44" t="str">
        <f t="shared" ca="1" si="178"/>
        <v/>
      </c>
      <c r="R216" s="44" t="str">
        <f t="shared" ca="1" si="178"/>
        <v/>
      </c>
      <c r="S216" s="44" t="str">
        <f t="shared" ca="1" si="178"/>
        <v/>
      </c>
      <c r="T216" s="44" t="str">
        <f t="shared" ca="1" si="178"/>
        <v/>
      </c>
      <c r="U216" s="44" t="str">
        <f t="shared" ca="1" si="178"/>
        <v/>
      </c>
      <c r="V216" s="44" t="str">
        <f t="shared" ca="1" si="178"/>
        <v/>
      </c>
      <c r="W216" s="44" t="str">
        <f t="shared" ca="1" si="178"/>
        <v/>
      </c>
      <c r="X216" s="44" t="str">
        <f t="shared" ca="1" si="178"/>
        <v/>
      </c>
      <c r="Y216" s="44" t="str">
        <f t="shared" ca="1" si="178"/>
        <v/>
      </c>
      <c r="Z216" s="44" t="str">
        <f t="shared" ref="Z216" ca="1" si="179">IFERROR(Z10/Z$4,"")</f>
        <v/>
      </c>
      <c r="AA216" s="38">
        <v>6</v>
      </c>
      <c r="AB216" s="41" t="s">
        <v>18</v>
      </c>
      <c r="AC216" s="44" t="str">
        <f t="shared" ref="AC216:AL216" ca="1" si="180">IFERROR(AC10/AC$4,"")</f>
        <v/>
      </c>
      <c r="AD216" s="44" t="str">
        <f t="shared" ca="1" si="180"/>
        <v/>
      </c>
      <c r="AE216" s="44" t="str">
        <f t="shared" ca="1" si="180"/>
        <v/>
      </c>
      <c r="AF216" s="44" t="str">
        <f t="shared" ca="1" si="180"/>
        <v/>
      </c>
      <c r="AG216" s="44" t="str">
        <f t="shared" ca="1" si="180"/>
        <v/>
      </c>
      <c r="AH216" s="44" t="str">
        <f t="shared" ca="1" si="180"/>
        <v/>
      </c>
      <c r="AI216" s="44" t="str">
        <f t="shared" ca="1" si="180"/>
        <v/>
      </c>
      <c r="AJ216" s="44" t="str">
        <f t="shared" ca="1" si="180"/>
        <v/>
      </c>
      <c r="AK216" s="44" t="str">
        <f t="shared" ca="1" si="180"/>
        <v/>
      </c>
      <c r="AL216" s="44" t="str">
        <f t="shared" ca="1" si="180"/>
        <v/>
      </c>
      <c r="AM216" s="36"/>
      <c r="AN216" s="41" t="s">
        <v>18</v>
      </c>
      <c r="AO216" s="45" t="str">
        <f>IFERROR(IF(#REF!=TRUE,'DATA - økonomi'!AM10,IF(#REF!=TRUE,'DATA - økonomi'!AM112,IF(#REF!=TRUE,'DATA - økonomi'!AM214,IF(#REF!=TRUE,'DATA - økonomi'!AM316,IF(#REF!=TRUE,'DATA - økonomi'!AM316+'DATA - økonomi'!AM214+'DATA - økonomi'!AM112,"")))))/AO113*1000,"")</f>
        <v/>
      </c>
      <c r="AP216" s="45" t="str">
        <f>IFERROR(IF(#REF!=TRUE,'DATA - økonomi'!AN10,IF(#REF!=TRUE,'DATA - økonomi'!AN112,IF(#REF!=TRUE,'DATA - økonomi'!AN214,IF(#REF!=TRUE,'DATA - økonomi'!AN316,IF(#REF!=TRUE,'DATA - økonomi'!AN316+'DATA - økonomi'!AN214+'DATA - økonomi'!AN112,"")))))/AP113*1000,"")</f>
        <v/>
      </c>
      <c r="AQ216" s="45" t="str">
        <f>IFERROR(IF(#REF!=TRUE,'DATA - økonomi'!AO10,IF(#REF!=TRUE,'DATA - økonomi'!AO112,IF(#REF!=TRUE,'DATA - økonomi'!AO214,IF(#REF!=TRUE,'DATA - økonomi'!AO316,IF(#REF!=TRUE,'DATA - økonomi'!AO316+'DATA - økonomi'!AO214+'DATA - økonomi'!AO112,"")))))/AQ113*1000,"")</f>
        <v/>
      </c>
      <c r="AR216" s="45" t="str">
        <f>IFERROR(IF(#REF!=TRUE,'DATA - økonomi'!AP10,IF(#REF!=TRUE,'DATA - økonomi'!AP112,IF(#REF!=TRUE,'DATA - økonomi'!AP214,IF(#REF!=TRUE,'DATA - økonomi'!AP316,IF(#REF!=TRUE,'DATA - økonomi'!AP316+'DATA - økonomi'!AP214+'DATA - økonomi'!AP112,"")))))/AR113*1000,"")</f>
        <v/>
      </c>
      <c r="AS216" s="45" t="str">
        <f>IFERROR(IF(#REF!=TRUE,'DATA - økonomi'!AQ10,IF(#REF!=TRUE,'DATA - økonomi'!AQ112,IF(#REF!=TRUE,'DATA - økonomi'!AQ214,IF(#REF!=TRUE,'DATA - økonomi'!AQ316,IF(#REF!=TRUE,'DATA - økonomi'!AQ316+'DATA - økonomi'!AQ214+'DATA - økonomi'!AQ112,"")))))/AS113*1000,"")</f>
        <v/>
      </c>
      <c r="AT216" s="45" t="str">
        <f>IFERROR(IF(#REF!=TRUE,'DATA - økonomi'!AR10,IF(#REF!=TRUE,'DATA - økonomi'!AR112,IF(#REF!=TRUE,'DATA - økonomi'!AR214,IF(#REF!=TRUE,'DATA - økonomi'!AR316,IF(#REF!=TRUE,'DATA - økonomi'!AR316+'DATA - økonomi'!AR214+'DATA - økonomi'!AR112,"")))))/AT113*1000,"")</f>
        <v/>
      </c>
      <c r="AU216" s="45" t="str">
        <f>IFERROR(IF(#REF!=TRUE,'DATA - økonomi'!AS10,IF(#REF!=TRUE,'DATA - økonomi'!AS112,IF(#REF!=TRUE,'DATA - økonomi'!AS214,IF(#REF!=TRUE,'DATA - økonomi'!AS316,IF(#REF!=TRUE,'DATA - økonomi'!AS316+'DATA - økonomi'!AS214+'DATA - økonomi'!AS112,"")))))/AU113*1000,"")</f>
        <v/>
      </c>
      <c r="AV216" s="45" t="str">
        <f>IFERROR(IF(#REF!=TRUE,'DATA - økonomi'!AT10,IF(#REF!=TRUE,'DATA - økonomi'!AT112,IF(#REF!=TRUE,'DATA - økonomi'!AT214,IF(#REF!=TRUE,'DATA - økonomi'!AT316,IF(#REF!=TRUE,'DATA - økonomi'!AT316+'DATA - økonomi'!AT214+'DATA - økonomi'!AT112,"")))))/AV113*1000,"")</f>
        <v/>
      </c>
      <c r="AW216" s="45" t="str">
        <f>IFERROR(IF(#REF!=TRUE,'DATA - økonomi'!AU10,IF(#REF!=TRUE,'DATA - økonomi'!AU112,IF(#REF!=TRUE,'DATA - økonomi'!AU214,IF(#REF!=TRUE,'DATA - økonomi'!AU316,IF(#REF!=TRUE,'DATA - økonomi'!AU316+'DATA - økonomi'!AU214+'DATA - økonomi'!AU112,"")))))/AW113*1000,"")</f>
        <v/>
      </c>
      <c r="AX216" s="45" t="str">
        <f>IFERROR(IF(#REF!=TRUE,'DATA - økonomi'!AV10,IF(#REF!=TRUE,'DATA - økonomi'!AV112,IF(#REF!=TRUE,'DATA - økonomi'!AV214,IF(#REF!=TRUE,'DATA - økonomi'!AV316,IF(#REF!=TRUE,'DATA - økonomi'!AV316+'DATA - økonomi'!AV214+'DATA - økonomi'!AV112,"")))))/AX113*1000,"")</f>
        <v/>
      </c>
      <c r="AY216" s="36"/>
    </row>
    <row r="217" spans="1:51" x14ac:dyDescent="0.25">
      <c r="A217" s="38">
        <v>7</v>
      </c>
      <c r="B217" s="41" t="s">
        <v>19</v>
      </c>
      <c r="C217" s="44" t="str">
        <f t="shared" ref="C217:L217" ca="1" si="181">IFERROR(C11/C$4,"")</f>
        <v/>
      </c>
      <c r="D217" s="44" t="str">
        <f t="shared" ca="1" si="181"/>
        <v/>
      </c>
      <c r="E217" s="44" t="str">
        <f t="shared" ca="1" si="181"/>
        <v/>
      </c>
      <c r="F217" s="44" t="str">
        <f t="shared" ca="1" si="181"/>
        <v/>
      </c>
      <c r="G217" s="44" t="str">
        <f t="shared" ca="1" si="181"/>
        <v/>
      </c>
      <c r="H217" s="44" t="str">
        <f t="shared" ca="1" si="181"/>
        <v/>
      </c>
      <c r="I217" s="44" t="str">
        <f t="shared" ca="1" si="181"/>
        <v/>
      </c>
      <c r="J217" s="44" t="str">
        <f t="shared" ca="1" si="181"/>
        <v/>
      </c>
      <c r="K217" s="44" t="str">
        <f t="shared" ca="1" si="181"/>
        <v/>
      </c>
      <c r="L217" s="44" t="str">
        <f t="shared" ca="1" si="181"/>
        <v/>
      </c>
      <c r="M217" s="44" t="str">
        <f t="shared" ref="M217" ca="1" si="182">IFERROR(M11/M$4,"")</f>
        <v/>
      </c>
      <c r="N217" s="38">
        <v>7</v>
      </c>
      <c r="O217" s="41" t="s">
        <v>19</v>
      </c>
      <c r="P217" s="44" t="str">
        <f t="shared" ref="P217:Y217" ca="1" si="183">IFERROR(P11/P$4,"")</f>
        <v/>
      </c>
      <c r="Q217" s="44" t="str">
        <f t="shared" ca="1" si="183"/>
        <v/>
      </c>
      <c r="R217" s="44" t="str">
        <f t="shared" ca="1" si="183"/>
        <v/>
      </c>
      <c r="S217" s="44" t="str">
        <f t="shared" ca="1" si="183"/>
        <v/>
      </c>
      <c r="T217" s="44" t="str">
        <f t="shared" ca="1" si="183"/>
        <v/>
      </c>
      <c r="U217" s="44" t="str">
        <f t="shared" ca="1" si="183"/>
        <v/>
      </c>
      <c r="V217" s="44" t="str">
        <f t="shared" ca="1" si="183"/>
        <v/>
      </c>
      <c r="W217" s="44" t="str">
        <f t="shared" ca="1" si="183"/>
        <v/>
      </c>
      <c r="X217" s="44" t="str">
        <f t="shared" ca="1" si="183"/>
        <v/>
      </c>
      <c r="Y217" s="44" t="str">
        <f t="shared" ca="1" si="183"/>
        <v/>
      </c>
      <c r="Z217" s="44" t="str">
        <f t="shared" ref="Z217" ca="1" si="184">IFERROR(Z11/Z$4,"")</f>
        <v/>
      </c>
      <c r="AA217" s="38">
        <v>7</v>
      </c>
      <c r="AB217" s="41" t="s">
        <v>19</v>
      </c>
      <c r="AC217" s="44" t="str">
        <f t="shared" ref="AC217:AL217" ca="1" si="185">IFERROR(AC11/AC$4,"")</f>
        <v/>
      </c>
      <c r="AD217" s="44" t="str">
        <f t="shared" ca="1" si="185"/>
        <v/>
      </c>
      <c r="AE217" s="44" t="str">
        <f t="shared" ca="1" si="185"/>
        <v/>
      </c>
      <c r="AF217" s="44" t="str">
        <f t="shared" ca="1" si="185"/>
        <v/>
      </c>
      <c r="AG217" s="44" t="str">
        <f t="shared" ca="1" si="185"/>
        <v/>
      </c>
      <c r="AH217" s="44" t="str">
        <f t="shared" ca="1" si="185"/>
        <v/>
      </c>
      <c r="AI217" s="44" t="str">
        <f t="shared" ca="1" si="185"/>
        <v/>
      </c>
      <c r="AJ217" s="44" t="str">
        <f t="shared" ca="1" si="185"/>
        <v/>
      </c>
      <c r="AK217" s="44" t="str">
        <f t="shared" ca="1" si="185"/>
        <v/>
      </c>
      <c r="AL217" s="44" t="str">
        <f t="shared" ca="1" si="185"/>
        <v/>
      </c>
      <c r="AM217" s="36"/>
      <c r="AN217" s="41" t="s">
        <v>19</v>
      </c>
      <c r="AO217" s="45" t="str">
        <f>IFERROR(IF(#REF!=TRUE,'DATA - økonomi'!AM11,IF(#REF!=TRUE,'DATA - økonomi'!AM113,IF(#REF!=TRUE,'DATA - økonomi'!AM215,IF(#REF!=TRUE,'DATA - økonomi'!AM317,IF(#REF!=TRUE,'DATA - økonomi'!AM317+'DATA - økonomi'!AM215+'DATA - økonomi'!AM113,"")))))/AO114*1000,"")</f>
        <v/>
      </c>
      <c r="AP217" s="45" t="str">
        <f>IFERROR(IF(#REF!=TRUE,'DATA - økonomi'!AN11,IF(#REF!=TRUE,'DATA - økonomi'!AN113,IF(#REF!=TRUE,'DATA - økonomi'!AN215,IF(#REF!=TRUE,'DATA - økonomi'!AN317,IF(#REF!=TRUE,'DATA - økonomi'!AN317+'DATA - økonomi'!AN215+'DATA - økonomi'!AN113,"")))))/AP114*1000,"")</f>
        <v/>
      </c>
      <c r="AQ217" s="45" t="str">
        <f>IFERROR(IF(#REF!=TRUE,'DATA - økonomi'!AO11,IF(#REF!=TRUE,'DATA - økonomi'!AO113,IF(#REF!=TRUE,'DATA - økonomi'!AO215,IF(#REF!=TRUE,'DATA - økonomi'!AO317,IF(#REF!=TRUE,'DATA - økonomi'!AO317+'DATA - økonomi'!AO215+'DATA - økonomi'!AO113,"")))))/AQ114*1000,"")</f>
        <v/>
      </c>
      <c r="AR217" s="45" t="str">
        <f>IFERROR(IF(#REF!=TRUE,'DATA - økonomi'!AP11,IF(#REF!=TRUE,'DATA - økonomi'!AP113,IF(#REF!=TRUE,'DATA - økonomi'!AP215,IF(#REF!=TRUE,'DATA - økonomi'!AP317,IF(#REF!=TRUE,'DATA - økonomi'!AP317+'DATA - økonomi'!AP215+'DATA - økonomi'!AP113,"")))))/AR114*1000,"")</f>
        <v/>
      </c>
      <c r="AS217" s="45" t="str">
        <f>IFERROR(IF(#REF!=TRUE,'DATA - økonomi'!AQ11,IF(#REF!=TRUE,'DATA - økonomi'!AQ113,IF(#REF!=TRUE,'DATA - økonomi'!AQ215,IF(#REF!=TRUE,'DATA - økonomi'!AQ317,IF(#REF!=TRUE,'DATA - økonomi'!AQ317+'DATA - økonomi'!AQ215+'DATA - økonomi'!AQ113,"")))))/AS114*1000,"")</f>
        <v/>
      </c>
      <c r="AT217" s="45" t="str">
        <f>IFERROR(IF(#REF!=TRUE,'DATA - økonomi'!AR11,IF(#REF!=TRUE,'DATA - økonomi'!AR113,IF(#REF!=TRUE,'DATA - økonomi'!AR215,IF(#REF!=TRUE,'DATA - økonomi'!AR317,IF(#REF!=TRUE,'DATA - økonomi'!AR317+'DATA - økonomi'!AR215+'DATA - økonomi'!AR113,"")))))/AT114*1000,"")</f>
        <v/>
      </c>
      <c r="AU217" s="45" t="str">
        <f>IFERROR(IF(#REF!=TRUE,'DATA - økonomi'!AS11,IF(#REF!=TRUE,'DATA - økonomi'!AS113,IF(#REF!=TRUE,'DATA - økonomi'!AS215,IF(#REF!=TRUE,'DATA - økonomi'!AS317,IF(#REF!=TRUE,'DATA - økonomi'!AS317+'DATA - økonomi'!AS215+'DATA - økonomi'!AS113,"")))))/AU114*1000,"")</f>
        <v/>
      </c>
      <c r="AV217" s="45" t="str">
        <f>IFERROR(IF(#REF!=TRUE,'DATA - økonomi'!AT11,IF(#REF!=TRUE,'DATA - økonomi'!AT113,IF(#REF!=TRUE,'DATA - økonomi'!AT215,IF(#REF!=TRUE,'DATA - økonomi'!AT317,IF(#REF!=TRUE,'DATA - økonomi'!AT317+'DATA - økonomi'!AT215+'DATA - økonomi'!AT113,"")))))/AV114*1000,"")</f>
        <v/>
      </c>
      <c r="AW217" s="45" t="str">
        <f>IFERROR(IF(#REF!=TRUE,'DATA - økonomi'!AU11,IF(#REF!=TRUE,'DATA - økonomi'!AU113,IF(#REF!=TRUE,'DATA - økonomi'!AU215,IF(#REF!=TRUE,'DATA - økonomi'!AU317,IF(#REF!=TRUE,'DATA - økonomi'!AU317+'DATA - økonomi'!AU215+'DATA - økonomi'!AU113,"")))))/AW114*1000,"")</f>
        <v/>
      </c>
      <c r="AX217" s="45" t="str">
        <f>IFERROR(IF(#REF!=TRUE,'DATA - økonomi'!AV11,IF(#REF!=TRUE,'DATA - økonomi'!AV113,IF(#REF!=TRUE,'DATA - økonomi'!AV215,IF(#REF!=TRUE,'DATA - økonomi'!AV317,IF(#REF!=TRUE,'DATA - økonomi'!AV317+'DATA - økonomi'!AV215+'DATA - økonomi'!AV113,"")))))/AX114*1000,"")</f>
        <v/>
      </c>
      <c r="AY217" s="36"/>
    </row>
    <row r="218" spans="1:51" x14ac:dyDescent="0.25">
      <c r="A218" s="38">
        <v>8</v>
      </c>
      <c r="B218" s="41" t="s">
        <v>20</v>
      </c>
      <c r="C218" s="44" t="str">
        <f t="shared" ref="C218:L218" ca="1" si="186">IFERROR(C12/C$4,"")</f>
        <v/>
      </c>
      <c r="D218" s="44" t="str">
        <f t="shared" ca="1" si="186"/>
        <v/>
      </c>
      <c r="E218" s="44" t="str">
        <f t="shared" ca="1" si="186"/>
        <v/>
      </c>
      <c r="F218" s="44" t="str">
        <f t="shared" ca="1" si="186"/>
        <v/>
      </c>
      <c r="G218" s="44" t="str">
        <f t="shared" ca="1" si="186"/>
        <v/>
      </c>
      <c r="H218" s="44" t="str">
        <f t="shared" ca="1" si="186"/>
        <v/>
      </c>
      <c r="I218" s="44" t="str">
        <f t="shared" ca="1" si="186"/>
        <v/>
      </c>
      <c r="J218" s="44" t="str">
        <f t="shared" ca="1" si="186"/>
        <v/>
      </c>
      <c r="K218" s="44" t="str">
        <f t="shared" ca="1" si="186"/>
        <v/>
      </c>
      <c r="L218" s="44" t="str">
        <f t="shared" ca="1" si="186"/>
        <v/>
      </c>
      <c r="M218" s="44" t="str">
        <f t="shared" ref="M218" ca="1" si="187">IFERROR(M12/M$4,"")</f>
        <v/>
      </c>
      <c r="N218" s="38">
        <v>8</v>
      </c>
      <c r="O218" s="41" t="s">
        <v>20</v>
      </c>
      <c r="P218" s="44" t="str">
        <f t="shared" ref="P218:Y218" ca="1" si="188">IFERROR(P12/P$4,"")</f>
        <v/>
      </c>
      <c r="Q218" s="44" t="str">
        <f t="shared" ca="1" si="188"/>
        <v/>
      </c>
      <c r="R218" s="44" t="str">
        <f t="shared" ca="1" si="188"/>
        <v/>
      </c>
      <c r="S218" s="44" t="str">
        <f t="shared" ca="1" si="188"/>
        <v/>
      </c>
      <c r="T218" s="44" t="str">
        <f t="shared" ca="1" si="188"/>
        <v/>
      </c>
      <c r="U218" s="44" t="str">
        <f t="shared" ca="1" si="188"/>
        <v/>
      </c>
      <c r="V218" s="44" t="str">
        <f t="shared" ca="1" si="188"/>
        <v/>
      </c>
      <c r="W218" s="44" t="str">
        <f t="shared" ca="1" si="188"/>
        <v/>
      </c>
      <c r="X218" s="44" t="str">
        <f t="shared" ca="1" si="188"/>
        <v/>
      </c>
      <c r="Y218" s="44" t="str">
        <f t="shared" ca="1" si="188"/>
        <v/>
      </c>
      <c r="Z218" s="44" t="str">
        <f t="shared" ref="Z218" ca="1" si="189">IFERROR(Z12/Z$4,"")</f>
        <v/>
      </c>
      <c r="AA218" s="38">
        <v>8</v>
      </c>
      <c r="AB218" s="41" t="s">
        <v>20</v>
      </c>
      <c r="AC218" s="44" t="str">
        <f t="shared" ref="AC218:AL218" ca="1" si="190">IFERROR(AC12/AC$4,"")</f>
        <v/>
      </c>
      <c r="AD218" s="44" t="str">
        <f t="shared" ca="1" si="190"/>
        <v/>
      </c>
      <c r="AE218" s="44" t="str">
        <f t="shared" ca="1" si="190"/>
        <v/>
      </c>
      <c r="AF218" s="44" t="str">
        <f t="shared" ca="1" si="190"/>
        <v/>
      </c>
      <c r="AG218" s="44" t="str">
        <f t="shared" ca="1" si="190"/>
        <v/>
      </c>
      <c r="AH218" s="44" t="str">
        <f t="shared" ca="1" si="190"/>
        <v/>
      </c>
      <c r="AI218" s="44" t="str">
        <f t="shared" ca="1" si="190"/>
        <v/>
      </c>
      <c r="AJ218" s="44" t="str">
        <f t="shared" ca="1" si="190"/>
        <v/>
      </c>
      <c r="AK218" s="44" t="str">
        <f t="shared" ca="1" si="190"/>
        <v/>
      </c>
      <c r="AL218" s="44" t="str">
        <f t="shared" ca="1" si="190"/>
        <v/>
      </c>
      <c r="AM218" s="36"/>
      <c r="AN218" s="41" t="s">
        <v>20</v>
      </c>
      <c r="AO218" s="45" t="str">
        <f>IFERROR(IF(#REF!=TRUE,'DATA - økonomi'!AM12,IF(#REF!=TRUE,'DATA - økonomi'!AM114,IF(#REF!=TRUE,'DATA - økonomi'!AM216,IF(#REF!=TRUE,'DATA - økonomi'!AM318,IF(#REF!=TRUE,'DATA - økonomi'!AM318+'DATA - økonomi'!AM216+'DATA - økonomi'!AM114,"")))))/AO115*1000,"")</f>
        <v/>
      </c>
      <c r="AP218" s="45" t="str">
        <f>IFERROR(IF(#REF!=TRUE,'DATA - økonomi'!AN12,IF(#REF!=TRUE,'DATA - økonomi'!AN114,IF(#REF!=TRUE,'DATA - økonomi'!AN216,IF(#REF!=TRUE,'DATA - økonomi'!AN318,IF(#REF!=TRUE,'DATA - økonomi'!AN318+'DATA - økonomi'!AN216+'DATA - økonomi'!AN114,"")))))/AP115*1000,"")</f>
        <v/>
      </c>
      <c r="AQ218" s="45" t="str">
        <f>IFERROR(IF(#REF!=TRUE,'DATA - økonomi'!AO12,IF(#REF!=TRUE,'DATA - økonomi'!AO114,IF(#REF!=TRUE,'DATA - økonomi'!AO216,IF(#REF!=TRUE,'DATA - økonomi'!AO318,IF(#REF!=TRUE,'DATA - økonomi'!AO318+'DATA - økonomi'!AO216+'DATA - økonomi'!AO114,"")))))/AQ115*1000,"")</f>
        <v/>
      </c>
      <c r="AR218" s="45" t="str">
        <f>IFERROR(IF(#REF!=TRUE,'DATA - økonomi'!AP12,IF(#REF!=TRUE,'DATA - økonomi'!AP114,IF(#REF!=TRUE,'DATA - økonomi'!AP216,IF(#REF!=TRUE,'DATA - økonomi'!AP318,IF(#REF!=TRUE,'DATA - økonomi'!AP318+'DATA - økonomi'!AP216+'DATA - økonomi'!AP114,"")))))/AR115*1000,"")</f>
        <v/>
      </c>
      <c r="AS218" s="45" t="str">
        <f>IFERROR(IF(#REF!=TRUE,'DATA - økonomi'!AQ12,IF(#REF!=TRUE,'DATA - økonomi'!AQ114,IF(#REF!=TRUE,'DATA - økonomi'!AQ216,IF(#REF!=TRUE,'DATA - økonomi'!AQ318,IF(#REF!=TRUE,'DATA - økonomi'!AQ318+'DATA - økonomi'!AQ216+'DATA - økonomi'!AQ114,"")))))/AS115*1000,"")</f>
        <v/>
      </c>
      <c r="AT218" s="45" t="str">
        <f>IFERROR(IF(#REF!=TRUE,'DATA - økonomi'!AR12,IF(#REF!=TRUE,'DATA - økonomi'!AR114,IF(#REF!=TRUE,'DATA - økonomi'!AR216,IF(#REF!=TRUE,'DATA - økonomi'!AR318,IF(#REF!=TRUE,'DATA - økonomi'!AR318+'DATA - økonomi'!AR216+'DATA - økonomi'!AR114,"")))))/AT115*1000,"")</f>
        <v/>
      </c>
      <c r="AU218" s="45" t="str">
        <f>IFERROR(IF(#REF!=TRUE,'DATA - økonomi'!AS12,IF(#REF!=TRUE,'DATA - økonomi'!AS114,IF(#REF!=TRUE,'DATA - økonomi'!AS216,IF(#REF!=TRUE,'DATA - økonomi'!AS318,IF(#REF!=TRUE,'DATA - økonomi'!AS318+'DATA - økonomi'!AS216+'DATA - økonomi'!AS114,"")))))/AU115*1000,"")</f>
        <v/>
      </c>
      <c r="AV218" s="45" t="str">
        <f>IFERROR(IF(#REF!=TRUE,'DATA - økonomi'!AT12,IF(#REF!=TRUE,'DATA - økonomi'!AT114,IF(#REF!=TRUE,'DATA - økonomi'!AT216,IF(#REF!=TRUE,'DATA - økonomi'!AT318,IF(#REF!=TRUE,'DATA - økonomi'!AT318+'DATA - økonomi'!AT216+'DATA - økonomi'!AT114,"")))))/AV115*1000,"")</f>
        <v/>
      </c>
      <c r="AW218" s="45" t="str">
        <f>IFERROR(IF(#REF!=TRUE,'DATA - økonomi'!AU12,IF(#REF!=TRUE,'DATA - økonomi'!AU114,IF(#REF!=TRUE,'DATA - økonomi'!AU216,IF(#REF!=TRUE,'DATA - økonomi'!AU318,IF(#REF!=TRUE,'DATA - økonomi'!AU318+'DATA - økonomi'!AU216+'DATA - økonomi'!AU114,"")))))/AW115*1000,"")</f>
        <v/>
      </c>
      <c r="AX218" s="45" t="str">
        <f>IFERROR(IF(#REF!=TRUE,'DATA - økonomi'!AV12,IF(#REF!=TRUE,'DATA - økonomi'!AV114,IF(#REF!=TRUE,'DATA - økonomi'!AV216,IF(#REF!=TRUE,'DATA - økonomi'!AV318,IF(#REF!=TRUE,'DATA - økonomi'!AV318+'DATA - økonomi'!AV216+'DATA - økonomi'!AV114,"")))))/AX115*1000,"")</f>
        <v/>
      </c>
      <c r="AY218" s="36"/>
    </row>
    <row r="219" spans="1:51" x14ac:dyDescent="0.25">
      <c r="A219" s="38">
        <v>9</v>
      </c>
      <c r="B219" s="41" t="s">
        <v>21</v>
      </c>
      <c r="C219" s="44" t="str">
        <f t="shared" ref="C219:L219" ca="1" si="191">IFERROR(C13/C$4,"")</f>
        <v/>
      </c>
      <c r="D219" s="44" t="str">
        <f t="shared" ca="1" si="191"/>
        <v/>
      </c>
      <c r="E219" s="44" t="str">
        <f t="shared" ca="1" si="191"/>
        <v/>
      </c>
      <c r="F219" s="44" t="str">
        <f t="shared" ca="1" si="191"/>
        <v/>
      </c>
      <c r="G219" s="44" t="str">
        <f t="shared" ca="1" si="191"/>
        <v/>
      </c>
      <c r="H219" s="44" t="str">
        <f t="shared" ca="1" si="191"/>
        <v/>
      </c>
      <c r="I219" s="44" t="str">
        <f t="shared" ca="1" si="191"/>
        <v/>
      </c>
      <c r="J219" s="44" t="str">
        <f t="shared" ca="1" si="191"/>
        <v/>
      </c>
      <c r="K219" s="44" t="str">
        <f t="shared" ca="1" si="191"/>
        <v/>
      </c>
      <c r="L219" s="44" t="str">
        <f t="shared" ca="1" si="191"/>
        <v/>
      </c>
      <c r="M219" s="44" t="str">
        <f t="shared" ref="M219" ca="1" si="192">IFERROR(M13/M$4,"")</f>
        <v/>
      </c>
      <c r="N219" s="38">
        <v>9</v>
      </c>
      <c r="O219" s="41" t="s">
        <v>21</v>
      </c>
      <c r="P219" s="44" t="str">
        <f t="shared" ref="P219:Y219" ca="1" si="193">IFERROR(P13/P$4,"")</f>
        <v/>
      </c>
      <c r="Q219" s="44" t="str">
        <f t="shared" ca="1" si="193"/>
        <v/>
      </c>
      <c r="R219" s="44" t="str">
        <f t="shared" ca="1" si="193"/>
        <v/>
      </c>
      <c r="S219" s="44" t="str">
        <f t="shared" ca="1" si="193"/>
        <v/>
      </c>
      <c r="T219" s="44" t="str">
        <f t="shared" ca="1" si="193"/>
        <v/>
      </c>
      <c r="U219" s="44" t="str">
        <f t="shared" ca="1" si="193"/>
        <v/>
      </c>
      <c r="V219" s="44" t="str">
        <f t="shared" ca="1" si="193"/>
        <v/>
      </c>
      <c r="W219" s="44" t="str">
        <f t="shared" ca="1" si="193"/>
        <v/>
      </c>
      <c r="X219" s="44" t="str">
        <f t="shared" ca="1" si="193"/>
        <v/>
      </c>
      <c r="Y219" s="44" t="str">
        <f t="shared" ca="1" si="193"/>
        <v/>
      </c>
      <c r="Z219" s="44" t="str">
        <f t="shared" ref="Z219" ca="1" si="194">IFERROR(Z13/Z$4,"")</f>
        <v/>
      </c>
      <c r="AA219" s="38">
        <v>9</v>
      </c>
      <c r="AB219" s="41" t="s">
        <v>21</v>
      </c>
      <c r="AC219" s="44" t="str">
        <f t="shared" ref="AC219:AL219" ca="1" si="195">IFERROR(AC13/AC$4,"")</f>
        <v/>
      </c>
      <c r="AD219" s="44" t="str">
        <f t="shared" ca="1" si="195"/>
        <v/>
      </c>
      <c r="AE219" s="44" t="str">
        <f t="shared" ca="1" si="195"/>
        <v/>
      </c>
      <c r="AF219" s="44" t="str">
        <f t="shared" ca="1" si="195"/>
        <v/>
      </c>
      <c r="AG219" s="44" t="str">
        <f t="shared" ca="1" si="195"/>
        <v/>
      </c>
      <c r="AH219" s="44" t="str">
        <f t="shared" ca="1" si="195"/>
        <v/>
      </c>
      <c r="AI219" s="44" t="str">
        <f t="shared" ca="1" si="195"/>
        <v/>
      </c>
      <c r="AJ219" s="44" t="str">
        <f t="shared" ca="1" si="195"/>
        <v/>
      </c>
      <c r="AK219" s="44" t="str">
        <f t="shared" ca="1" si="195"/>
        <v/>
      </c>
      <c r="AL219" s="44" t="str">
        <f t="shared" ca="1" si="195"/>
        <v/>
      </c>
      <c r="AM219" s="36"/>
      <c r="AN219" s="41" t="s">
        <v>21</v>
      </c>
      <c r="AO219" s="45" t="str">
        <f>IFERROR(IF(#REF!=TRUE,'DATA - økonomi'!AM13,IF(#REF!=TRUE,'DATA - økonomi'!AM115,IF(#REF!=TRUE,'DATA - økonomi'!AM217,IF(#REF!=TRUE,'DATA - økonomi'!AM319,IF(#REF!=TRUE,'DATA - økonomi'!AM319+'DATA - økonomi'!AM217+'DATA - økonomi'!AM115,"")))))/AO116*1000,"")</f>
        <v/>
      </c>
      <c r="AP219" s="45" t="str">
        <f>IFERROR(IF(#REF!=TRUE,'DATA - økonomi'!AN13,IF(#REF!=TRUE,'DATA - økonomi'!AN115,IF(#REF!=TRUE,'DATA - økonomi'!AN217,IF(#REF!=TRUE,'DATA - økonomi'!AN319,IF(#REF!=TRUE,'DATA - økonomi'!AN319+'DATA - økonomi'!AN217+'DATA - økonomi'!AN115,"")))))/AP116*1000,"")</f>
        <v/>
      </c>
      <c r="AQ219" s="45" t="str">
        <f>IFERROR(IF(#REF!=TRUE,'DATA - økonomi'!AO13,IF(#REF!=TRUE,'DATA - økonomi'!AO115,IF(#REF!=TRUE,'DATA - økonomi'!AO217,IF(#REF!=TRUE,'DATA - økonomi'!AO319,IF(#REF!=TRUE,'DATA - økonomi'!AO319+'DATA - økonomi'!AO217+'DATA - økonomi'!AO115,"")))))/AQ116*1000,"")</f>
        <v/>
      </c>
      <c r="AR219" s="45" t="str">
        <f>IFERROR(IF(#REF!=TRUE,'DATA - økonomi'!AP13,IF(#REF!=TRUE,'DATA - økonomi'!AP115,IF(#REF!=TRUE,'DATA - økonomi'!AP217,IF(#REF!=TRUE,'DATA - økonomi'!AP319,IF(#REF!=TRUE,'DATA - økonomi'!AP319+'DATA - økonomi'!AP217+'DATA - økonomi'!AP115,"")))))/AR116*1000,"")</f>
        <v/>
      </c>
      <c r="AS219" s="45" t="str">
        <f>IFERROR(IF(#REF!=TRUE,'DATA - økonomi'!AQ13,IF(#REF!=TRUE,'DATA - økonomi'!AQ115,IF(#REF!=TRUE,'DATA - økonomi'!AQ217,IF(#REF!=TRUE,'DATA - økonomi'!AQ319,IF(#REF!=TRUE,'DATA - økonomi'!AQ319+'DATA - økonomi'!AQ217+'DATA - økonomi'!AQ115,"")))))/AS116*1000,"")</f>
        <v/>
      </c>
      <c r="AT219" s="45" t="str">
        <f>IFERROR(IF(#REF!=TRUE,'DATA - økonomi'!AR13,IF(#REF!=TRUE,'DATA - økonomi'!AR115,IF(#REF!=TRUE,'DATA - økonomi'!AR217,IF(#REF!=TRUE,'DATA - økonomi'!AR319,IF(#REF!=TRUE,'DATA - økonomi'!AR319+'DATA - økonomi'!AR217+'DATA - økonomi'!AR115,"")))))/AT116*1000,"")</f>
        <v/>
      </c>
      <c r="AU219" s="45" t="str">
        <f>IFERROR(IF(#REF!=TRUE,'DATA - økonomi'!AS13,IF(#REF!=TRUE,'DATA - økonomi'!AS115,IF(#REF!=TRUE,'DATA - økonomi'!AS217,IF(#REF!=TRUE,'DATA - økonomi'!AS319,IF(#REF!=TRUE,'DATA - økonomi'!AS319+'DATA - økonomi'!AS217+'DATA - økonomi'!AS115,"")))))/AU116*1000,"")</f>
        <v/>
      </c>
      <c r="AV219" s="45" t="str">
        <f>IFERROR(IF(#REF!=TRUE,'DATA - økonomi'!AT13,IF(#REF!=TRUE,'DATA - økonomi'!AT115,IF(#REF!=TRUE,'DATA - økonomi'!AT217,IF(#REF!=TRUE,'DATA - økonomi'!AT319,IF(#REF!=TRUE,'DATA - økonomi'!AT319+'DATA - økonomi'!AT217+'DATA - økonomi'!AT115,"")))))/AV116*1000,"")</f>
        <v/>
      </c>
      <c r="AW219" s="45" t="str">
        <f>IFERROR(IF(#REF!=TRUE,'DATA - økonomi'!AU13,IF(#REF!=TRUE,'DATA - økonomi'!AU115,IF(#REF!=TRUE,'DATA - økonomi'!AU217,IF(#REF!=TRUE,'DATA - økonomi'!AU319,IF(#REF!=TRUE,'DATA - økonomi'!AU319+'DATA - økonomi'!AU217+'DATA - økonomi'!AU115,"")))))/AW116*1000,"")</f>
        <v/>
      </c>
      <c r="AX219" s="45" t="str">
        <f>IFERROR(IF(#REF!=TRUE,'DATA - økonomi'!AV13,IF(#REF!=TRUE,'DATA - økonomi'!AV115,IF(#REF!=TRUE,'DATA - økonomi'!AV217,IF(#REF!=TRUE,'DATA - økonomi'!AV319,IF(#REF!=TRUE,'DATA - økonomi'!AV319+'DATA - økonomi'!AV217+'DATA - økonomi'!AV115,"")))))/AX116*1000,"")</f>
        <v/>
      </c>
      <c r="AY219" s="36"/>
    </row>
    <row r="220" spans="1:51" x14ac:dyDescent="0.25">
      <c r="A220" s="38">
        <v>10</v>
      </c>
      <c r="B220" s="41" t="s">
        <v>22</v>
      </c>
      <c r="C220" s="44" t="str">
        <f t="shared" ref="C220:L220" ca="1" si="196">IFERROR(C14/C$4,"")</f>
        <v/>
      </c>
      <c r="D220" s="44" t="str">
        <f t="shared" ca="1" si="196"/>
        <v/>
      </c>
      <c r="E220" s="44" t="str">
        <f t="shared" ca="1" si="196"/>
        <v/>
      </c>
      <c r="F220" s="44" t="str">
        <f t="shared" ca="1" si="196"/>
        <v/>
      </c>
      <c r="G220" s="44" t="str">
        <f t="shared" ca="1" si="196"/>
        <v/>
      </c>
      <c r="H220" s="44" t="str">
        <f t="shared" ca="1" si="196"/>
        <v/>
      </c>
      <c r="I220" s="44" t="str">
        <f t="shared" ca="1" si="196"/>
        <v/>
      </c>
      <c r="J220" s="44" t="str">
        <f t="shared" ca="1" si="196"/>
        <v/>
      </c>
      <c r="K220" s="44" t="str">
        <f t="shared" ca="1" si="196"/>
        <v/>
      </c>
      <c r="L220" s="44" t="str">
        <f t="shared" ca="1" si="196"/>
        <v/>
      </c>
      <c r="M220" s="44" t="str">
        <f t="shared" ref="M220" ca="1" si="197">IFERROR(M14/M$4,"")</f>
        <v/>
      </c>
      <c r="N220" s="38">
        <v>10</v>
      </c>
      <c r="O220" s="41" t="s">
        <v>22</v>
      </c>
      <c r="P220" s="44" t="str">
        <f t="shared" ref="P220:Y220" ca="1" si="198">IFERROR(P14/P$4,"")</f>
        <v/>
      </c>
      <c r="Q220" s="44" t="str">
        <f t="shared" ca="1" si="198"/>
        <v/>
      </c>
      <c r="R220" s="44" t="str">
        <f t="shared" ca="1" si="198"/>
        <v/>
      </c>
      <c r="S220" s="44" t="str">
        <f t="shared" ca="1" si="198"/>
        <v/>
      </c>
      <c r="T220" s="44" t="str">
        <f t="shared" ca="1" si="198"/>
        <v/>
      </c>
      <c r="U220" s="44" t="str">
        <f t="shared" ca="1" si="198"/>
        <v/>
      </c>
      <c r="V220" s="44" t="str">
        <f t="shared" ca="1" si="198"/>
        <v/>
      </c>
      <c r="W220" s="44" t="str">
        <f t="shared" ca="1" si="198"/>
        <v/>
      </c>
      <c r="X220" s="44" t="str">
        <f t="shared" ca="1" si="198"/>
        <v/>
      </c>
      <c r="Y220" s="44" t="str">
        <f t="shared" ca="1" si="198"/>
        <v/>
      </c>
      <c r="Z220" s="44" t="str">
        <f t="shared" ref="Z220" ca="1" si="199">IFERROR(Z14/Z$4,"")</f>
        <v/>
      </c>
      <c r="AA220" s="38">
        <v>10</v>
      </c>
      <c r="AB220" s="41" t="s">
        <v>22</v>
      </c>
      <c r="AC220" s="44" t="str">
        <f t="shared" ref="AC220:AL220" ca="1" si="200">IFERROR(AC14/AC$4,"")</f>
        <v/>
      </c>
      <c r="AD220" s="44" t="str">
        <f t="shared" ca="1" si="200"/>
        <v/>
      </c>
      <c r="AE220" s="44" t="str">
        <f t="shared" ca="1" si="200"/>
        <v/>
      </c>
      <c r="AF220" s="44" t="str">
        <f t="shared" ca="1" si="200"/>
        <v/>
      </c>
      <c r="AG220" s="44" t="str">
        <f t="shared" ca="1" si="200"/>
        <v/>
      </c>
      <c r="AH220" s="44" t="str">
        <f t="shared" ca="1" si="200"/>
        <v/>
      </c>
      <c r="AI220" s="44" t="str">
        <f t="shared" ca="1" si="200"/>
        <v/>
      </c>
      <c r="AJ220" s="44" t="str">
        <f t="shared" ca="1" si="200"/>
        <v/>
      </c>
      <c r="AK220" s="44" t="str">
        <f t="shared" ca="1" si="200"/>
        <v/>
      </c>
      <c r="AL220" s="44" t="str">
        <f t="shared" ca="1" si="200"/>
        <v/>
      </c>
      <c r="AM220" s="36"/>
      <c r="AN220" s="41" t="s">
        <v>22</v>
      </c>
      <c r="AO220" s="45" t="str">
        <f>IFERROR(IF(#REF!=TRUE,'DATA - økonomi'!AM14,IF(#REF!=TRUE,'DATA - økonomi'!AM116,IF(#REF!=TRUE,'DATA - økonomi'!AM218,IF(#REF!=TRUE,'DATA - økonomi'!AM320,IF(#REF!=TRUE,'DATA - økonomi'!AM320+'DATA - økonomi'!AM218+'DATA - økonomi'!AM116,"")))))/AO117*1000,"")</f>
        <v/>
      </c>
      <c r="AP220" s="45" t="str">
        <f>IFERROR(IF(#REF!=TRUE,'DATA - økonomi'!AN14,IF(#REF!=TRUE,'DATA - økonomi'!AN116,IF(#REF!=TRUE,'DATA - økonomi'!AN218,IF(#REF!=TRUE,'DATA - økonomi'!AN320,IF(#REF!=TRUE,'DATA - økonomi'!AN320+'DATA - økonomi'!AN218+'DATA - økonomi'!AN116,"")))))/AP117*1000,"")</f>
        <v/>
      </c>
      <c r="AQ220" s="45" t="str">
        <f>IFERROR(IF(#REF!=TRUE,'DATA - økonomi'!AO14,IF(#REF!=TRUE,'DATA - økonomi'!AO116,IF(#REF!=TRUE,'DATA - økonomi'!AO218,IF(#REF!=TRUE,'DATA - økonomi'!AO320,IF(#REF!=TRUE,'DATA - økonomi'!AO320+'DATA - økonomi'!AO218+'DATA - økonomi'!AO116,"")))))/AQ117*1000,"")</f>
        <v/>
      </c>
      <c r="AR220" s="45" t="str">
        <f>IFERROR(IF(#REF!=TRUE,'DATA - økonomi'!AP14,IF(#REF!=TRUE,'DATA - økonomi'!AP116,IF(#REF!=TRUE,'DATA - økonomi'!AP218,IF(#REF!=TRUE,'DATA - økonomi'!AP320,IF(#REF!=TRUE,'DATA - økonomi'!AP320+'DATA - økonomi'!AP218+'DATA - økonomi'!AP116,"")))))/AR117*1000,"")</f>
        <v/>
      </c>
      <c r="AS220" s="45" t="str">
        <f>IFERROR(IF(#REF!=TRUE,'DATA - økonomi'!AQ14,IF(#REF!=TRUE,'DATA - økonomi'!AQ116,IF(#REF!=TRUE,'DATA - økonomi'!AQ218,IF(#REF!=TRUE,'DATA - økonomi'!AQ320,IF(#REF!=TRUE,'DATA - økonomi'!AQ320+'DATA - økonomi'!AQ218+'DATA - økonomi'!AQ116,"")))))/AS117*1000,"")</f>
        <v/>
      </c>
      <c r="AT220" s="45" t="str">
        <f>IFERROR(IF(#REF!=TRUE,'DATA - økonomi'!AR14,IF(#REF!=TRUE,'DATA - økonomi'!AR116,IF(#REF!=TRUE,'DATA - økonomi'!AR218,IF(#REF!=TRUE,'DATA - økonomi'!AR320,IF(#REF!=TRUE,'DATA - økonomi'!AR320+'DATA - økonomi'!AR218+'DATA - økonomi'!AR116,"")))))/AT117*1000,"")</f>
        <v/>
      </c>
      <c r="AU220" s="45" t="str">
        <f>IFERROR(IF(#REF!=TRUE,'DATA - økonomi'!AS14,IF(#REF!=TRUE,'DATA - økonomi'!AS116,IF(#REF!=TRUE,'DATA - økonomi'!AS218,IF(#REF!=TRUE,'DATA - økonomi'!AS320,IF(#REF!=TRUE,'DATA - økonomi'!AS320+'DATA - økonomi'!AS218+'DATA - økonomi'!AS116,"")))))/AU117*1000,"")</f>
        <v/>
      </c>
      <c r="AV220" s="45" t="str">
        <f>IFERROR(IF(#REF!=TRUE,'DATA - økonomi'!AT14,IF(#REF!=TRUE,'DATA - økonomi'!AT116,IF(#REF!=TRUE,'DATA - økonomi'!AT218,IF(#REF!=TRUE,'DATA - økonomi'!AT320,IF(#REF!=TRUE,'DATA - økonomi'!AT320+'DATA - økonomi'!AT218+'DATA - økonomi'!AT116,"")))))/AV117*1000,"")</f>
        <v/>
      </c>
      <c r="AW220" s="45" t="str">
        <f>IFERROR(IF(#REF!=TRUE,'DATA - økonomi'!AU14,IF(#REF!=TRUE,'DATA - økonomi'!AU116,IF(#REF!=TRUE,'DATA - økonomi'!AU218,IF(#REF!=TRUE,'DATA - økonomi'!AU320,IF(#REF!=TRUE,'DATA - økonomi'!AU320+'DATA - økonomi'!AU218+'DATA - økonomi'!AU116,"")))))/AW117*1000,"")</f>
        <v/>
      </c>
      <c r="AX220" s="45" t="str">
        <f>IFERROR(IF(#REF!=TRUE,'DATA - økonomi'!AV14,IF(#REF!=TRUE,'DATA - økonomi'!AV116,IF(#REF!=TRUE,'DATA - økonomi'!AV218,IF(#REF!=TRUE,'DATA - økonomi'!AV320,IF(#REF!=TRUE,'DATA - økonomi'!AV320+'DATA - økonomi'!AV218+'DATA - økonomi'!AV116,"")))))/AX117*1000,"")</f>
        <v/>
      </c>
      <c r="AY220" s="36"/>
    </row>
    <row r="221" spans="1:51" x14ac:dyDescent="0.25">
      <c r="A221" s="38">
        <v>11</v>
      </c>
      <c r="B221" s="41" t="s">
        <v>23</v>
      </c>
      <c r="C221" s="44" t="str">
        <f t="shared" ref="C221:L221" ca="1" si="201">IFERROR(C15/C$4,"")</f>
        <v/>
      </c>
      <c r="D221" s="44" t="str">
        <f t="shared" ca="1" si="201"/>
        <v/>
      </c>
      <c r="E221" s="44" t="str">
        <f t="shared" ca="1" si="201"/>
        <v/>
      </c>
      <c r="F221" s="44" t="str">
        <f t="shared" ca="1" si="201"/>
        <v/>
      </c>
      <c r="G221" s="44" t="str">
        <f t="shared" ca="1" si="201"/>
        <v/>
      </c>
      <c r="H221" s="44" t="str">
        <f t="shared" ca="1" si="201"/>
        <v/>
      </c>
      <c r="I221" s="44" t="str">
        <f t="shared" ca="1" si="201"/>
        <v/>
      </c>
      <c r="J221" s="44" t="str">
        <f t="shared" ca="1" si="201"/>
        <v/>
      </c>
      <c r="K221" s="44" t="str">
        <f t="shared" ca="1" si="201"/>
        <v/>
      </c>
      <c r="L221" s="44" t="str">
        <f t="shared" ca="1" si="201"/>
        <v/>
      </c>
      <c r="M221" s="44" t="str">
        <f t="shared" ref="M221" ca="1" si="202">IFERROR(M15/M$4,"")</f>
        <v/>
      </c>
      <c r="N221" s="38">
        <v>11</v>
      </c>
      <c r="O221" s="41" t="s">
        <v>23</v>
      </c>
      <c r="P221" s="44" t="str">
        <f t="shared" ref="P221:Y221" ca="1" si="203">IFERROR(P15/P$4,"")</f>
        <v/>
      </c>
      <c r="Q221" s="44" t="str">
        <f t="shared" ca="1" si="203"/>
        <v/>
      </c>
      <c r="R221" s="44" t="str">
        <f t="shared" ca="1" si="203"/>
        <v/>
      </c>
      <c r="S221" s="44" t="str">
        <f t="shared" ca="1" si="203"/>
        <v/>
      </c>
      <c r="T221" s="44" t="str">
        <f t="shared" ca="1" si="203"/>
        <v/>
      </c>
      <c r="U221" s="44" t="str">
        <f t="shared" ca="1" si="203"/>
        <v/>
      </c>
      <c r="V221" s="44" t="str">
        <f t="shared" ca="1" si="203"/>
        <v/>
      </c>
      <c r="W221" s="44" t="str">
        <f t="shared" ca="1" si="203"/>
        <v/>
      </c>
      <c r="X221" s="44" t="str">
        <f t="shared" ca="1" si="203"/>
        <v/>
      </c>
      <c r="Y221" s="44" t="str">
        <f t="shared" ca="1" si="203"/>
        <v/>
      </c>
      <c r="Z221" s="44" t="str">
        <f t="shared" ref="Z221" ca="1" si="204">IFERROR(Z15/Z$4,"")</f>
        <v/>
      </c>
      <c r="AA221" s="38">
        <v>11</v>
      </c>
      <c r="AB221" s="41" t="s">
        <v>23</v>
      </c>
      <c r="AC221" s="44" t="str">
        <f t="shared" ref="AC221:AL221" ca="1" si="205">IFERROR(AC15/AC$4,"")</f>
        <v/>
      </c>
      <c r="AD221" s="44" t="str">
        <f t="shared" ca="1" si="205"/>
        <v/>
      </c>
      <c r="AE221" s="44" t="str">
        <f t="shared" ca="1" si="205"/>
        <v/>
      </c>
      <c r="AF221" s="44" t="str">
        <f t="shared" ca="1" si="205"/>
        <v/>
      </c>
      <c r="AG221" s="44" t="str">
        <f t="shared" ca="1" si="205"/>
        <v/>
      </c>
      <c r="AH221" s="44" t="str">
        <f t="shared" ca="1" si="205"/>
        <v/>
      </c>
      <c r="AI221" s="44" t="str">
        <f t="shared" ca="1" si="205"/>
        <v/>
      </c>
      <c r="AJ221" s="44" t="str">
        <f t="shared" ca="1" si="205"/>
        <v/>
      </c>
      <c r="AK221" s="44" t="str">
        <f t="shared" ca="1" si="205"/>
        <v/>
      </c>
      <c r="AL221" s="44" t="str">
        <f t="shared" ca="1" si="205"/>
        <v/>
      </c>
      <c r="AM221" s="36"/>
      <c r="AN221" s="41" t="s">
        <v>23</v>
      </c>
      <c r="AO221" s="45" t="str">
        <f>IFERROR(IF(#REF!=TRUE,'DATA - økonomi'!AM15,IF(#REF!=TRUE,'DATA - økonomi'!AM117,IF(#REF!=TRUE,'DATA - økonomi'!AM219,IF(#REF!=TRUE,'DATA - økonomi'!AM321,IF(#REF!=TRUE,'DATA - økonomi'!AM321+'DATA - økonomi'!AM219+'DATA - økonomi'!AM117,"")))))/AO118*1000,"")</f>
        <v/>
      </c>
      <c r="AP221" s="45" t="str">
        <f>IFERROR(IF(#REF!=TRUE,'DATA - økonomi'!AN15,IF(#REF!=TRUE,'DATA - økonomi'!AN117,IF(#REF!=TRUE,'DATA - økonomi'!AN219,IF(#REF!=TRUE,'DATA - økonomi'!AN321,IF(#REF!=TRUE,'DATA - økonomi'!AN321+'DATA - økonomi'!AN219+'DATA - økonomi'!AN117,"")))))/AP118*1000,"")</f>
        <v/>
      </c>
      <c r="AQ221" s="45" t="str">
        <f>IFERROR(IF(#REF!=TRUE,'DATA - økonomi'!AO15,IF(#REF!=TRUE,'DATA - økonomi'!AO117,IF(#REF!=TRUE,'DATA - økonomi'!AO219,IF(#REF!=TRUE,'DATA - økonomi'!AO321,IF(#REF!=TRUE,'DATA - økonomi'!AO321+'DATA - økonomi'!AO219+'DATA - økonomi'!AO117,"")))))/AQ118*1000,"")</f>
        <v/>
      </c>
      <c r="AR221" s="45" t="str">
        <f>IFERROR(IF(#REF!=TRUE,'DATA - økonomi'!AP15,IF(#REF!=TRUE,'DATA - økonomi'!AP117,IF(#REF!=TRUE,'DATA - økonomi'!AP219,IF(#REF!=TRUE,'DATA - økonomi'!AP321,IF(#REF!=TRUE,'DATA - økonomi'!AP321+'DATA - økonomi'!AP219+'DATA - økonomi'!AP117,"")))))/AR118*1000,"")</f>
        <v/>
      </c>
      <c r="AS221" s="45" t="str">
        <f>IFERROR(IF(#REF!=TRUE,'DATA - økonomi'!AQ15,IF(#REF!=TRUE,'DATA - økonomi'!AQ117,IF(#REF!=TRUE,'DATA - økonomi'!AQ219,IF(#REF!=TRUE,'DATA - økonomi'!AQ321,IF(#REF!=TRUE,'DATA - økonomi'!AQ321+'DATA - økonomi'!AQ219+'DATA - økonomi'!AQ117,"")))))/AS118*1000,"")</f>
        <v/>
      </c>
      <c r="AT221" s="45" t="str">
        <f>IFERROR(IF(#REF!=TRUE,'DATA - økonomi'!AR15,IF(#REF!=TRUE,'DATA - økonomi'!AR117,IF(#REF!=TRUE,'DATA - økonomi'!AR219,IF(#REF!=TRUE,'DATA - økonomi'!AR321,IF(#REF!=TRUE,'DATA - økonomi'!AR321+'DATA - økonomi'!AR219+'DATA - økonomi'!AR117,"")))))/AT118*1000,"")</f>
        <v/>
      </c>
      <c r="AU221" s="45" t="str">
        <f>IFERROR(IF(#REF!=TRUE,'DATA - økonomi'!AS15,IF(#REF!=TRUE,'DATA - økonomi'!AS117,IF(#REF!=TRUE,'DATA - økonomi'!AS219,IF(#REF!=TRUE,'DATA - økonomi'!AS321,IF(#REF!=TRUE,'DATA - økonomi'!AS321+'DATA - økonomi'!AS219+'DATA - økonomi'!AS117,"")))))/AU118*1000,"")</f>
        <v/>
      </c>
      <c r="AV221" s="45" t="str">
        <f>IFERROR(IF(#REF!=TRUE,'DATA - økonomi'!AT15,IF(#REF!=TRUE,'DATA - økonomi'!AT117,IF(#REF!=TRUE,'DATA - økonomi'!AT219,IF(#REF!=TRUE,'DATA - økonomi'!AT321,IF(#REF!=TRUE,'DATA - økonomi'!AT321+'DATA - økonomi'!AT219+'DATA - økonomi'!AT117,"")))))/AV118*1000,"")</f>
        <v/>
      </c>
      <c r="AW221" s="45" t="str">
        <f>IFERROR(IF(#REF!=TRUE,'DATA - økonomi'!AU15,IF(#REF!=TRUE,'DATA - økonomi'!AU117,IF(#REF!=TRUE,'DATA - økonomi'!AU219,IF(#REF!=TRUE,'DATA - økonomi'!AU321,IF(#REF!=TRUE,'DATA - økonomi'!AU321+'DATA - økonomi'!AU219+'DATA - økonomi'!AU117,"")))))/AW118*1000,"")</f>
        <v/>
      </c>
      <c r="AX221" s="45" t="str">
        <f>IFERROR(IF(#REF!=TRUE,'DATA - økonomi'!AV15,IF(#REF!=TRUE,'DATA - økonomi'!AV117,IF(#REF!=TRUE,'DATA - økonomi'!AV219,IF(#REF!=TRUE,'DATA - økonomi'!AV321,IF(#REF!=TRUE,'DATA - økonomi'!AV321+'DATA - økonomi'!AV219+'DATA - økonomi'!AV117,"")))))/AX118*1000,"")</f>
        <v/>
      </c>
      <c r="AY221" s="36"/>
    </row>
    <row r="222" spans="1:51" x14ac:dyDescent="0.25">
      <c r="A222" s="38">
        <v>12</v>
      </c>
      <c r="B222" s="41" t="s">
        <v>24</v>
      </c>
      <c r="C222" s="44" t="str">
        <f t="shared" ref="C222:L222" ca="1" si="206">IFERROR(C16/C$4,"")</f>
        <v/>
      </c>
      <c r="D222" s="44" t="str">
        <f t="shared" ca="1" si="206"/>
        <v/>
      </c>
      <c r="E222" s="44" t="str">
        <f t="shared" ca="1" si="206"/>
        <v/>
      </c>
      <c r="F222" s="44" t="str">
        <f t="shared" ca="1" si="206"/>
        <v/>
      </c>
      <c r="G222" s="44" t="str">
        <f t="shared" ca="1" si="206"/>
        <v/>
      </c>
      <c r="H222" s="44" t="str">
        <f t="shared" ca="1" si="206"/>
        <v/>
      </c>
      <c r="I222" s="44" t="str">
        <f t="shared" ca="1" si="206"/>
        <v/>
      </c>
      <c r="J222" s="44" t="str">
        <f t="shared" ca="1" si="206"/>
        <v/>
      </c>
      <c r="K222" s="44" t="str">
        <f t="shared" ca="1" si="206"/>
        <v/>
      </c>
      <c r="L222" s="44" t="str">
        <f t="shared" ca="1" si="206"/>
        <v/>
      </c>
      <c r="M222" s="44" t="str">
        <f t="shared" ref="M222" ca="1" si="207">IFERROR(M16/M$4,"")</f>
        <v/>
      </c>
      <c r="N222" s="38">
        <v>12</v>
      </c>
      <c r="O222" s="41" t="s">
        <v>24</v>
      </c>
      <c r="P222" s="44" t="str">
        <f t="shared" ref="P222:Y222" ca="1" si="208">IFERROR(P16/P$4,"")</f>
        <v/>
      </c>
      <c r="Q222" s="44" t="str">
        <f t="shared" ca="1" si="208"/>
        <v/>
      </c>
      <c r="R222" s="44" t="str">
        <f t="shared" ca="1" si="208"/>
        <v/>
      </c>
      <c r="S222" s="44" t="str">
        <f t="shared" ca="1" si="208"/>
        <v/>
      </c>
      <c r="T222" s="44" t="str">
        <f t="shared" ca="1" si="208"/>
        <v/>
      </c>
      <c r="U222" s="44" t="str">
        <f t="shared" ca="1" si="208"/>
        <v/>
      </c>
      <c r="V222" s="44" t="str">
        <f t="shared" ca="1" si="208"/>
        <v/>
      </c>
      <c r="W222" s="44" t="str">
        <f t="shared" ca="1" si="208"/>
        <v/>
      </c>
      <c r="X222" s="44" t="str">
        <f t="shared" ca="1" si="208"/>
        <v/>
      </c>
      <c r="Y222" s="44" t="str">
        <f t="shared" ca="1" si="208"/>
        <v/>
      </c>
      <c r="Z222" s="44" t="str">
        <f t="shared" ref="Z222" ca="1" si="209">IFERROR(Z16/Z$4,"")</f>
        <v/>
      </c>
      <c r="AA222" s="38">
        <v>12</v>
      </c>
      <c r="AB222" s="41" t="s">
        <v>24</v>
      </c>
      <c r="AC222" s="44" t="str">
        <f t="shared" ref="AC222:AL222" ca="1" si="210">IFERROR(AC16/AC$4,"")</f>
        <v/>
      </c>
      <c r="AD222" s="44" t="str">
        <f t="shared" ca="1" si="210"/>
        <v/>
      </c>
      <c r="AE222" s="44" t="str">
        <f t="shared" ca="1" si="210"/>
        <v/>
      </c>
      <c r="AF222" s="44" t="str">
        <f t="shared" ca="1" si="210"/>
        <v/>
      </c>
      <c r="AG222" s="44" t="str">
        <f t="shared" ca="1" si="210"/>
        <v/>
      </c>
      <c r="AH222" s="44" t="str">
        <f t="shared" ca="1" si="210"/>
        <v/>
      </c>
      <c r="AI222" s="44" t="str">
        <f t="shared" ca="1" si="210"/>
        <v/>
      </c>
      <c r="AJ222" s="44" t="str">
        <f t="shared" ca="1" si="210"/>
        <v/>
      </c>
      <c r="AK222" s="44" t="str">
        <f t="shared" ca="1" si="210"/>
        <v/>
      </c>
      <c r="AL222" s="44" t="str">
        <f t="shared" ca="1" si="210"/>
        <v/>
      </c>
      <c r="AM222" s="36"/>
      <c r="AN222" s="41" t="s">
        <v>24</v>
      </c>
      <c r="AO222" s="45" t="str">
        <f>IFERROR(IF(#REF!=TRUE,'DATA - økonomi'!AM16,IF(#REF!=TRUE,'DATA - økonomi'!AM118,IF(#REF!=TRUE,'DATA - økonomi'!AM220,IF(#REF!=TRUE,'DATA - økonomi'!AM322,IF(#REF!=TRUE,'DATA - økonomi'!AM322+'DATA - økonomi'!AM220+'DATA - økonomi'!AM118,"")))))/AO119*1000,"")</f>
        <v/>
      </c>
      <c r="AP222" s="45" t="str">
        <f>IFERROR(IF(#REF!=TRUE,'DATA - økonomi'!AN16,IF(#REF!=TRUE,'DATA - økonomi'!AN118,IF(#REF!=TRUE,'DATA - økonomi'!AN220,IF(#REF!=TRUE,'DATA - økonomi'!AN322,IF(#REF!=TRUE,'DATA - økonomi'!AN322+'DATA - økonomi'!AN220+'DATA - økonomi'!AN118,"")))))/AP119*1000,"")</f>
        <v/>
      </c>
      <c r="AQ222" s="45" t="str">
        <f>IFERROR(IF(#REF!=TRUE,'DATA - økonomi'!AO16,IF(#REF!=TRUE,'DATA - økonomi'!AO118,IF(#REF!=TRUE,'DATA - økonomi'!AO220,IF(#REF!=TRUE,'DATA - økonomi'!AO322,IF(#REF!=TRUE,'DATA - økonomi'!AO322+'DATA - økonomi'!AO220+'DATA - økonomi'!AO118,"")))))/AQ119*1000,"")</f>
        <v/>
      </c>
      <c r="AR222" s="45" t="str">
        <f>IFERROR(IF(#REF!=TRUE,'DATA - økonomi'!AP16,IF(#REF!=TRUE,'DATA - økonomi'!AP118,IF(#REF!=TRUE,'DATA - økonomi'!AP220,IF(#REF!=TRUE,'DATA - økonomi'!AP322,IF(#REF!=TRUE,'DATA - økonomi'!AP322+'DATA - økonomi'!AP220+'DATA - økonomi'!AP118,"")))))/AR119*1000,"")</f>
        <v/>
      </c>
      <c r="AS222" s="45" t="str">
        <f>IFERROR(IF(#REF!=TRUE,'DATA - økonomi'!AQ16,IF(#REF!=TRUE,'DATA - økonomi'!AQ118,IF(#REF!=TRUE,'DATA - økonomi'!AQ220,IF(#REF!=TRUE,'DATA - økonomi'!AQ322,IF(#REF!=TRUE,'DATA - økonomi'!AQ322+'DATA - økonomi'!AQ220+'DATA - økonomi'!AQ118,"")))))/AS119*1000,"")</f>
        <v/>
      </c>
      <c r="AT222" s="45" t="str">
        <f>IFERROR(IF(#REF!=TRUE,'DATA - økonomi'!AR16,IF(#REF!=TRUE,'DATA - økonomi'!AR118,IF(#REF!=TRUE,'DATA - økonomi'!AR220,IF(#REF!=TRUE,'DATA - økonomi'!AR322,IF(#REF!=TRUE,'DATA - økonomi'!AR322+'DATA - økonomi'!AR220+'DATA - økonomi'!AR118,"")))))/AT119*1000,"")</f>
        <v/>
      </c>
      <c r="AU222" s="45" t="str">
        <f>IFERROR(IF(#REF!=TRUE,'DATA - økonomi'!AS16,IF(#REF!=TRUE,'DATA - økonomi'!AS118,IF(#REF!=TRUE,'DATA - økonomi'!AS220,IF(#REF!=TRUE,'DATA - økonomi'!AS322,IF(#REF!=TRUE,'DATA - økonomi'!AS322+'DATA - økonomi'!AS220+'DATA - økonomi'!AS118,"")))))/AU119*1000,"")</f>
        <v/>
      </c>
      <c r="AV222" s="45" t="str">
        <f>IFERROR(IF(#REF!=TRUE,'DATA - økonomi'!AT16,IF(#REF!=TRUE,'DATA - økonomi'!AT118,IF(#REF!=TRUE,'DATA - økonomi'!AT220,IF(#REF!=TRUE,'DATA - økonomi'!AT322,IF(#REF!=TRUE,'DATA - økonomi'!AT322+'DATA - økonomi'!AT220+'DATA - økonomi'!AT118,"")))))/AV119*1000,"")</f>
        <v/>
      </c>
      <c r="AW222" s="45" t="str">
        <f>IFERROR(IF(#REF!=TRUE,'DATA - økonomi'!AU16,IF(#REF!=TRUE,'DATA - økonomi'!AU118,IF(#REF!=TRUE,'DATA - økonomi'!AU220,IF(#REF!=TRUE,'DATA - økonomi'!AU322,IF(#REF!=TRUE,'DATA - økonomi'!AU322+'DATA - økonomi'!AU220+'DATA - økonomi'!AU118,"")))))/AW119*1000,"")</f>
        <v/>
      </c>
      <c r="AX222" s="45" t="str">
        <f>IFERROR(IF(#REF!=TRUE,'DATA - økonomi'!AV16,IF(#REF!=TRUE,'DATA - økonomi'!AV118,IF(#REF!=TRUE,'DATA - økonomi'!AV220,IF(#REF!=TRUE,'DATA - økonomi'!AV322,IF(#REF!=TRUE,'DATA - økonomi'!AV322+'DATA - økonomi'!AV220+'DATA - økonomi'!AV118,"")))))/AX119*1000,"")</f>
        <v/>
      </c>
      <c r="AY222" s="36"/>
    </row>
    <row r="223" spans="1:51" x14ac:dyDescent="0.25">
      <c r="A223" s="38">
        <v>13</v>
      </c>
      <c r="B223" s="41" t="s">
        <v>25</v>
      </c>
      <c r="C223" s="44" t="str">
        <f t="shared" ref="C223:L223" ca="1" si="211">IFERROR(C17/C$4,"")</f>
        <v/>
      </c>
      <c r="D223" s="44" t="str">
        <f t="shared" ca="1" si="211"/>
        <v/>
      </c>
      <c r="E223" s="44" t="str">
        <f t="shared" ca="1" si="211"/>
        <v/>
      </c>
      <c r="F223" s="44" t="str">
        <f t="shared" ca="1" si="211"/>
        <v/>
      </c>
      <c r="G223" s="44" t="str">
        <f t="shared" ca="1" si="211"/>
        <v/>
      </c>
      <c r="H223" s="44" t="str">
        <f t="shared" ca="1" si="211"/>
        <v/>
      </c>
      <c r="I223" s="44" t="str">
        <f t="shared" ca="1" si="211"/>
        <v/>
      </c>
      <c r="J223" s="44" t="str">
        <f t="shared" ca="1" si="211"/>
        <v/>
      </c>
      <c r="K223" s="44" t="str">
        <f t="shared" ca="1" si="211"/>
        <v/>
      </c>
      <c r="L223" s="44" t="str">
        <f t="shared" ca="1" si="211"/>
        <v/>
      </c>
      <c r="M223" s="44" t="str">
        <f t="shared" ref="M223" ca="1" si="212">IFERROR(M17/M$4,"")</f>
        <v/>
      </c>
      <c r="N223" s="38">
        <v>13</v>
      </c>
      <c r="O223" s="41" t="s">
        <v>25</v>
      </c>
      <c r="P223" s="44" t="str">
        <f t="shared" ref="P223:Y223" ca="1" si="213">IFERROR(P17/P$4,"")</f>
        <v/>
      </c>
      <c r="Q223" s="44" t="str">
        <f t="shared" ca="1" si="213"/>
        <v/>
      </c>
      <c r="R223" s="44" t="str">
        <f t="shared" ca="1" si="213"/>
        <v/>
      </c>
      <c r="S223" s="44" t="str">
        <f t="shared" ca="1" si="213"/>
        <v/>
      </c>
      <c r="T223" s="44" t="str">
        <f t="shared" ca="1" si="213"/>
        <v/>
      </c>
      <c r="U223" s="44" t="str">
        <f t="shared" ca="1" si="213"/>
        <v/>
      </c>
      <c r="V223" s="44" t="str">
        <f t="shared" ca="1" si="213"/>
        <v/>
      </c>
      <c r="W223" s="44" t="str">
        <f t="shared" ca="1" si="213"/>
        <v/>
      </c>
      <c r="X223" s="44" t="str">
        <f t="shared" ca="1" si="213"/>
        <v/>
      </c>
      <c r="Y223" s="44" t="str">
        <f t="shared" ca="1" si="213"/>
        <v/>
      </c>
      <c r="Z223" s="44" t="str">
        <f t="shared" ref="Z223" ca="1" si="214">IFERROR(Z17/Z$4,"")</f>
        <v/>
      </c>
      <c r="AA223" s="38">
        <v>13</v>
      </c>
      <c r="AB223" s="41" t="s">
        <v>25</v>
      </c>
      <c r="AC223" s="44" t="str">
        <f t="shared" ref="AC223:AL223" ca="1" si="215">IFERROR(AC17/AC$4,"")</f>
        <v/>
      </c>
      <c r="AD223" s="44" t="str">
        <f t="shared" ca="1" si="215"/>
        <v/>
      </c>
      <c r="AE223" s="44" t="str">
        <f t="shared" ca="1" si="215"/>
        <v/>
      </c>
      <c r="AF223" s="44" t="str">
        <f t="shared" ca="1" si="215"/>
        <v/>
      </c>
      <c r="AG223" s="44" t="str">
        <f t="shared" ca="1" si="215"/>
        <v/>
      </c>
      <c r="AH223" s="44" t="str">
        <f t="shared" ca="1" si="215"/>
        <v/>
      </c>
      <c r="AI223" s="44" t="str">
        <f t="shared" ca="1" si="215"/>
        <v/>
      </c>
      <c r="AJ223" s="44" t="str">
        <f t="shared" ca="1" si="215"/>
        <v/>
      </c>
      <c r="AK223" s="44" t="str">
        <f t="shared" ca="1" si="215"/>
        <v/>
      </c>
      <c r="AL223" s="44" t="str">
        <f t="shared" ca="1" si="215"/>
        <v/>
      </c>
      <c r="AM223" s="36"/>
      <c r="AN223" s="41" t="s">
        <v>25</v>
      </c>
      <c r="AO223" s="45" t="str">
        <f>IFERROR(IF(#REF!=TRUE,'DATA - økonomi'!AM17,IF(#REF!=TRUE,'DATA - økonomi'!AM119,IF(#REF!=TRUE,'DATA - økonomi'!AM221,IF(#REF!=TRUE,'DATA - økonomi'!AM323,IF(#REF!=TRUE,'DATA - økonomi'!AM323+'DATA - økonomi'!AM221+'DATA - økonomi'!AM119,"")))))/AO120*1000,"")</f>
        <v/>
      </c>
      <c r="AP223" s="45" t="str">
        <f>IFERROR(IF(#REF!=TRUE,'DATA - økonomi'!AN17,IF(#REF!=TRUE,'DATA - økonomi'!AN119,IF(#REF!=TRUE,'DATA - økonomi'!AN221,IF(#REF!=TRUE,'DATA - økonomi'!AN323,IF(#REF!=TRUE,'DATA - økonomi'!AN323+'DATA - økonomi'!AN221+'DATA - økonomi'!AN119,"")))))/AP120*1000,"")</f>
        <v/>
      </c>
      <c r="AQ223" s="45" t="str">
        <f>IFERROR(IF(#REF!=TRUE,'DATA - økonomi'!AO17,IF(#REF!=TRUE,'DATA - økonomi'!AO119,IF(#REF!=TRUE,'DATA - økonomi'!AO221,IF(#REF!=TRUE,'DATA - økonomi'!AO323,IF(#REF!=TRUE,'DATA - økonomi'!AO323+'DATA - økonomi'!AO221+'DATA - økonomi'!AO119,"")))))/AQ120*1000,"")</f>
        <v/>
      </c>
      <c r="AR223" s="45" t="str">
        <f>IFERROR(IF(#REF!=TRUE,'DATA - økonomi'!AP17,IF(#REF!=TRUE,'DATA - økonomi'!AP119,IF(#REF!=TRUE,'DATA - økonomi'!AP221,IF(#REF!=TRUE,'DATA - økonomi'!AP323,IF(#REF!=TRUE,'DATA - økonomi'!AP323+'DATA - økonomi'!AP221+'DATA - økonomi'!AP119,"")))))/AR120*1000,"")</f>
        <v/>
      </c>
      <c r="AS223" s="45" t="str">
        <f>IFERROR(IF(#REF!=TRUE,'DATA - økonomi'!AQ17,IF(#REF!=TRUE,'DATA - økonomi'!AQ119,IF(#REF!=TRUE,'DATA - økonomi'!AQ221,IF(#REF!=TRUE,'DATA - økonomi'!AQ323,IF(#REF!=TRUE,'DATA - økonomi'!AQ323+'DATA - økonomi'!AQ221+'DATA - økonomi'!AQ119,"")))))/AS120*1000,"")</f>
        <v/>
      </c>
      <c r="AT223" s="45" t="str">
        <f>IFERROR(IF(#REF!=TRUE,'DATA - økonomi'!AR17,IF(#REF!=TRUE,'DATA - økonomi'!AR119,IF(#REF!=TRUE,'DATA - økonomi'!AR221,IF(#REF!=TRUE,'DATA - økonomi'!AR323,IF(#REF!=TRUE,'DATA - økonomi'!AR323+'DATA - økonomi'!AR221+'DATA - økonomi'!AR119,"")))))/AT120*1000,"")</f>
        <v/>
      </c>
      <c r="AU223" s="45" t="str">
        <f>IFERROR(IF(#REF!=TRUE,'DATA - økonomi'!AS17,IF(#REF!=TRUE,'DATA - økonomi'!AS119,IF(#REF!=TRUE,'DATA - økonomi'!AS221,IF(#REF!=TRUE,'DATA - økonomi'!AS323,IF(#REF!=TRUE,'DATA - økonomi'!AS323+'DATA - økonomi'!AS221+'DATA - økonomi'!AS119,"")))))/AU120*1000,"")</f>
        <v/>
      </c>
      <c r="AV223" s="45" t="str">
        <f>IFERROR(IF(#REF!=TRUE,'DATA - økonomi'!AT17,IF(#REF!=TRUE,'DATA - økonomi'!AT119,IF(#REF!=TRUE,'DATA - økonomi'!AT221,IF(#REF!=TRUE,'DATA - økonomi'!AT323,IF(#REF!=TRUE,'DATA - økonomi'!AT323+'DATA - økonomi'!AT221+'DATA - økonomi'!AT119,"")))))/AV120*1000,"")</f>
        <v/>
      </c>
      <c r="AW223" s="45" t="str">
        <f>IFERROR(IF(#REF!=TRUE,'DATA - økonomi'!AU17,IF(#REF!=TRUE,'DATA - økonomi'!AU119,IF(#REF!=TRUE,'DATA - økonomi'!AU221,IF(#REF!=TRUE,'DATA - økonomi'!AU323,IF(#REF!=TRUE,'DATA - økonomi'!AU323+'DATA - økonomi'!AU221+'DATA - økonomi'!AU119,"")))))/AW120*1000,"")</f>
        <v/>
      </c>
      <c r="AX223" s="45" t="str">
        <f>IFERROR(IF(#REF!=TRUE,'DATA - økonomi'!AV17,IF(#REF!=TRUE,'DATA - økonomi'!AV119,IF(#REF!=TRUE,'DATA - økonomi'!AV221,IF(#REF!=TRUE,'DATA - økonomi'!AV323,IF(#REF!=TRUE,'DATA - økonomi'!AV323+'DATA - økonomi'!AV221+'DATA - økonomi'!AV119,"")))))/AX120*1000,"")</f>
        <v/>
      </c>
      <c r="AY223" s="36"/>
    </row>
    <row r="224" spans="1:51" x14ac:dyDescent="0.25">
      <c r="A224" s="38">
        <v>14</v>
      </c>
      <c r="B224" s="41" t="s">
        <v>26</v>
      </c>
      <c r="C224" s="44" t="str">
        <f t="shared" ref="C224:L224" ca="1" si="216">IFERROR(C18/C$4,"")</f>
        <v/>
      </c>
      <c r="D224" s="44" t="str">
        <f t="shared" ca="1" si="216"/>
        <v/>
      </c>
      <c r="E224" s="44" t="str">
        <f t="shared" ca="1" si="216"/>
        <v/>
      </c>
      <c r="F224" s="44" t="str">
        <f t="shared" ca="1" si="216"/>
        <v/>
      </c>
      <c r="G224" s="44" t="str">
        <f t="shared" ca="1" si="216"/>
        <v/>
      </c>
      <c r="H224" s="44" t="str">
        <f t="shared" ca="1" si="216"/>
        <v/>
      </c>
      <c r="I224" s="44" t="str">
        <f t="shared" ca="1" si="216"/>
        <v/>
      </c>
      <c r="J224" s="44" t="str">
        <f t="shared" ca="1" si="216"/>
        <v/>
      </c>
      <c r="K224" s="44" t="str">
        <f t="shared" ca="1" si="216"/>
        <v/>
      </c>
      <c r="L224" s="44" t="str">
        <f t="shared" ca="1" si="216"/>
        <v/>
      </c>
      <c r="M224" s="44" t="str">
        <f t="shared" ref="M224" ca="1" si="217">IFERROR(M18/M$4,"")</f>
        <v/>
      </c>
      <c r="N224" s="38">
        <v>14</v>
      </c>
      <c r="O224" s="41" t="s">
        <v>26</v>
      </c>
      <c r="P224" s="44" t="str">
        <f t="shared" ref="P224:Y224" ca="1" si="218">IFERROR(P18/P$4,"")</f>
        <v/>
      </c>
      <c r="Q224" s="44" t="str">
        <f t="shared" ca="1" si="218"/>
        <v/>
      </c>
      <c r="R224" s="44" t="str">
        <f t="shared" ca="1" si="218"/>
        <v/>
      </c>
      <c r="S224" s="44" t="str">
        <f t="shared" ca="1" si="218"/>
        <v/>
      </c>
      <c r="T224" s="44" t="str">
        <f t="shared" ca="1" si="218"/>
        <v/>
      </c>
      <c r="U224" s="44" t="str">
        <f t="shared" ca="1" si="218"/>
        <v/>
      </c>
      <c r="V224" s="44" t="str">
        <f t="shared" ca="1" si="218"/>
        <v/>
      </c>
      <c r="W224" s="44" t="str">
        <f t="shared" ca="1" si="218"/>
        <v/>
      </c>
      <c r="X224" s="44" t="str">
        <f t="shared" ca="1" si="218"/>
        <v/>
      </c>
      <c r="Y224" s="44" t="str">
        <f t="shared" ca="1" si="218"/>
        <v/>
      </c>
      <c r="Z224" s="44" t="str">
        <f t="shared" ref="Z224" ca="1" si="219">IFERROR(Z18/Z$4,"")</f>
        <v/>
      </c>
      <c r="AA224" s="38">
        <v>14</v>
      </c>
      <c r="AB224" s="41" t="s">
        <v>26</v>
      </c>
      <c r="AC224" s="44" t="str">
        <f t="shared" ref="AC224:AL224" ca="1" si="220">IFERROR(AC18/AC$4,"")</f>
        <v/>
      </c>
      <c r="AD224" s="44" t="str">
        <f t="shared" ca="1" si="220"/>
        <v/>
      </c>
      <c r="AE224" s="44" t="str">
        <f t="shared" ca="1" si="220"/>
        <v/>
      </c>
      <c r="AF224" s="44" t="str">
        <f t="shared" ca="1" si="220"/>
        <v/>
      </c>
      <c r="AG224" s="44" t="str">
        <f t="shared" ca="1" si="220"/>
        <v/>
      </c>
      <c r="AH224" s="44" t="str">
        <f t="shared" ca="1" si="220"/>
        <v/>
      </c>
      <c r="AI224" s="44" t="str">
        <f t="shared" ca="1" si="220"/>
        <v/>
      </c>
      <c r="AJ224" s="44" t="str">
        <f t="shared" ca="1" si="220"/>
        <v/>
      </c>
      <c r="AK224" s="44" t="str">
        <f t="shared" ca="1" si="220"/>
        <v/>
      </c>
      <c r="AL224" s="44" t="str">
        <f t="shared" ca="1" si="220"/>
        <v/>
      </c>
      <c r="AM224" s="36"/>
      <c r="AN224" s="41" t="s">
        <v>26</v>
      </c>
      <c r="AO224" s="45" t="str">
        <f>IFERROR(IF(#REF!=TRUE,'DATA - økonomi'!AM18,IF(#REF!=TRUE,'DATA - økonomi'!AM120,IF(#REF!=TRUE,'DATA - økonomi'!AM222,IF(#REF!=TRUE,'DATA - økonomi'!AM324,IF(#REF!=TRUE,'DATA - økonomi'!AM324+'DATA - økonomi'!AM222+'DATA - økonomi'!AM120,"")))))/AO121*1000,"")</f>
        <v/>
      </c>
      <c r="AP224" s="45" t="str">
        <f>IFERROR(IF(#REF!=TRUE,'DATA - økonomi'!AN18,IF(#REF!=TRUE,'DATA - økonomi'!AN120,IF(#REF!=TRUE,'DATA - økonomi'!AN222,IF(#REF!=TRUE,'DATA - økonomi'!AN324,IF(#REF!=TRUE,'DATA - økonomi'!AN324+'DATA - økonomi'!AN222+'DATA - økonomi'!AN120,"")))))/AP121*1000,"")</f>
        <v/>
      </c>
      <c r="AQ224" s="45" t="str">
        <f>IFERROR(IF(#REF!=TRUE,'DATA - økonomi'!AO18,IF(#REF!=TRUE,'DATA - økonomi'!AO120,IF(#REF!=TRUE,'DATA - økonomi'!AO222,IF(#REF!=TRUE,'DATA - økonomi'!AO324,IF(#REF!=TRUE,'DATA - økonomi'!AO324+'DATA - økonomi'!AO222+'DATA - økonomi'!AO120,"")))))/AQ121*1000,"")</f>
        <v/>
      </c>
      <c r="AR224" s="45" t="str">
        <f>IFERROR(IF(#REF!=TRUE,'DATA - økonomi'!AP18,IF(#REF!=TRUE,'DATA - økonomi'!AP120,IF(#REF!=TRUE,'DATA - økonomi'!AP222,IF(#REF!=TRUE,'DATA - økonomi'!AP324,IF(#REF!=TRUE,'DATA - økonomi'!AP324+'DATA - økonomi'!AP222+'DATA - økonomi'!AP120,"")))))/AR121*1000,"")</f>
        <v/>
      </c>
      <c r="AS224" s="45" t="str">
        <f>IFERROR(IF(#REF!=TRUE,'DATA - økonomi'!AQ18,IF(#REF!=TRUE,'DATA - økonomi'!AQ120,IF(#REF!=TRUE,'DATA - økonomi'!AQ222,IF(#REF!=TRUE,'DATA - økonomi'!AQ324,IF(#REF!=TRUE,'DATA - økonomi'!AQ324+'DATA - økonomi'!AQ222+'DATA - økonomi'!AQ120,"")))))/AS121*1000,"")</f>
        <v/>
      </c>
      <c r="AT224" s="45" t="str">
        <f>IFERROR(IF(#REF!=TRUE,'DATA - økonomi'!AR18,IF(#REF!=TRUE,'DATA - økonomi'!AR120,IF(#REF!=TRUE,'DATA - økonomi'!AR222,IF(#REF!=TRUE,'DATA - økonomi'!AR324,IF(#REF!=TRUE,'DATA - økonomi'!AR324+'DATA - økonomi'!AR222+'DATA - økonomi'!AR120,"")))))/AT121*1000,"")</f>
        <v/>
      </c>
      <c r="AU224" s="45" t="str">
        <f>IFERROR(IF(#REF!=TRUE,'DATA - økonomi'!AS18,IF(#REF!=TRUE,'DATA - økonomi'!AS120,IF(#REF!=TRUE,'DATA - økonomi'!AS222,IF(#REF!=TRUE,'DATA - økonomi'!AS324,IF(#REF!=TRUE,'DATA - økonomi'!AS324+'DATA - økonomi'!AS222+'DATA - økonomi'!AS120,"")))))/AU121*1000,"")</f>
        <v/>
      </c>
      <c r="AV224" s="45" t="str">
        <f>IFERROR(IF(#REF!=TRUE,'DATA - økonomi'!AT18,IF(#REF!=TRUE,'DATA - økonomi'!AT120,IF(#REF!=TRUE,'DATA - økonomi'!AT222,IF(#REF!=TRUE,'DATA - økonomi'!AT324,IF(#REF!=TRUE,'DATA - økonomi'!AT324+'DATA - økonomi'!AT222+'DATA - økonomi'!AT120,"")))))/AV121*1000,"")</f>
        <v/>
      </c>
      <c r="AW224" s="45" t="str">
        <f>IFERROR(IF(#REF!=TRUE,'DATA - økonomi'!AU18,IF(#REF!=TRUE,'DATA - økonomi'!AU120,IF(#REF!=TRUE,'DATA - økonomi'!AU222,IF(#REF!=TRUE,'DATA - økonomi'!AU324,IF(#REF!=TRUE,'DATA - økonomi'!AU324+'DATA - økonomi'!AU222+'DATA - økonomi'!AU120,"")))))/AW121*1000,"")</f>
        <v/>
      </c>
      <c r="AX224" s="45" t="str">
        <f>IFERROR(IF(#REF!=TRUE,'DATA - økonomi'!AV18,IF(#REF!=TRUE,'DATA - økonomi'!AV120,IF(#REF!=TRUE,'DATA - økonomi'!AV222,IF(#REF!=TRUE,'DATA - økonomi'!AV324,IF(#REF!=TRUE,'DATA - økonomi'!AV324+'DATA - økonomi'!AV222+'DATA - økonomi'!AV120,"")))))/AX121*1000,"")</f>
        <v/>
      </c>
      <c r="AY224" s="36"/>
    </row>
    <row r="225" spans="1:51" x14ac:dyDescent="0.25">
      <c r="A225" s="38">
        <v>15</v>
      </c>
      <c r="B225" s="41" t="s">
        <v>27</v>
      </c>
      <c r="C225" s="44" t="str">
        <f t="shared" ref="C225:L225" ca="1" si="221">IFERROR(C19/C$4,"")</f>
        <v/>
      </c>
      <c r="D225" s="44" t="str">
        <f t="shared" ca="1" si="221"/>
        <v/>
      </c>
      <c r="E225" s="44" t="str">
        <f t="shared" ca="1" si="221"/>
        <v/>
      </c>
      <c r="F225" s="44" t="str">
        <f t="shared" ca="1" si="221"/>
        <v/>
      </c>
      <c r="G225" s="44" t="str">
        <f t="shared" ca="1" si="221"/>
        <v/>
      </c>
      <c r="H225" s="44" t="str">
        <f t="shared" ca="1" si="221"/>
        <v/>
      </c>
      <c r="I225" s="44" t="str">
        <f t="shared" ca="1" si="221"/>
        <v/>
      </c>
      <c r="J225" s="44" t="str">
        <f t="shared" ca="1" si="221"/>
        <v/>
      </c>
      <c r="K225" s="44" t="str">
        <f t="shared" ca="1" si="221"/>
        <v/>
      </c>
      <c r="L225" s="44" t="str">
        <f t="shared" ca="1" si="221"/>
        <v/>
      </c>
      <c r="M225" s="44" t="str">
        <f t="shared" ref="M225" ca="1" si="222">IFERROR(M19/M$4,"")</f>
        <v/>
      </c>
      <c r="N225" s="38">
        <v>15</v>
      </c>
      <c r="O225" s="41" t="s">
        <v>27</v>
      </c>
      <c r="P225" s="44" t="str">
        <f t="shared" ref="P225:Y225" ca="1" si="223">IFERROR(P19/P$4,"")</f>
        <v/>
      </c>
      <c r="Q225" s="44" t="str">
        <f t="shared" ca="1" si="223"/>
        <v/>
      </c>
      <c r="R225" s="44" t="str">
        <f t="shared" ca="1" si="223"/>
        <v/>
      </c>
      <c r="S225" s="44" t="str">
        <f t="shared" ca="1" si="223"/>
        <v/>
      </c>
      <c r="T225" s="44" t="str">
        <f t="shared" ca="1" si="223"/>
        <v/>
      </c>
      <c r="U225" s="44" t="str">
        <f t="shared" ca="1" si="223"/>
        <v/>
      </c>
      <c r="V225" s="44" t="str">
        <f t="shared" ca="1" si="223"/>
        <v/>
      </c>
      <c r="W225" s="44" t="str">
        <f t="shared" ca="1" si="223"/>
        <v/>
      </c>
      <c r="X225" s="44" t="str">
        <f t="shared" ca="1" si="223"/>
        <v/>
      </c>
      <c r="Y225" s="44" t="str">
        <f t="shared" ca="1" si="223"/>
        <v/>
      </c>
      <c r="Z225" s="44" t="str">
        <f t="shared" ref="Z225" ca="1" si="224">IFERROR(Z19/Z$4,"")</f>
        <v/>
      </c>
      <c r="AA225" s="38">
        <v>15</v>
      </c>
      <c r="AB225" s="41" t="s">
        <v>27</v>
      </c>
      <c r="AC225" s="44" t="str">
        <f t="shared" ref="AC225:AL225" ca="1" si="225">IFERROR(AC19/AC$4,"")</f>
        <v/>
      </c>
      <c r="AD225" s="44" t="str">
        <f t="shared" ca="1" si="225"/>
        <v/>
      </c>
      <c r="AE225" s="44" t="str">
        <f t="shared" ca="1" si="225"/>
        <v/>
      </c>
      <c r="AF225" s="44" t="str">
        <f t="shared" ca="1" si="225"/>
        <v/>
      </c>
      <c r="AG225" s="44" t="str">
        <f t="shared" ca="1" si="225"/>
        <v/>
      </c>
      <c r="AH225" s="44" t="str">
        <f t="shared" ca="1" si="225"/>
        <v/>
      </c>
      <c r="AI225" s="44" t="str">
        <f t="shared" ca="1" si="225"/>
        <v/>
      </c>
      <c r="AJ225" s="44" t="str">
        <f t="shared" ca="1" si="225"/>
        <v/>
      </c>
      <c r="AK225" s="44" t="str">
        <f t="shared" ca="1" si="225"/>
        <v/>
      </c>
      <c r="AL225" s="44" t="str">
        <f t="shared" ca="1" si="225"/>
        <v/>
      </c>
      <c r="AM225" s="36"/>
      <c r="AN225" s="41" t="s">
        <v>27</v>
      </c>
      <c r="AO225" s="45" t="str">
        <f>IFERROR(IF(#REF!=TRUE,'DATA - økonomi'!AM19,IF(#REF!=TRUE,'DATA - økonomi'!AM121,IF(#REF!=TRUE,'DATA - økonomi'!AM223,IF(#REF!=TRUE,'DATA - økonomi'!AM325,IF(#REF!=TRUE,'DATA - økonomi'!AM325+'DATA - økonomi'!AM223+'DATA - økonomi'!AM121,"")))))/AO122*1000,"")</f>
        <v/>
      </c>
      <c r="AP225" s="45" t="str">
        <f>IFERROR(IF(#REF!=TRUE,'DATA - økonomi'!AN19,IF(#REF!=TRUE,'DATA - økonomi'!AN121,IF(#REF!=TRUE,'DATA - økonomi'!AN223,IF(#REF!=TRUE,'DATA - økonomi'!AN325,IF(#REF!=TRUE,'DATA - økonomi'!AN325+'DATA - økonomi'!AN223+'DATA - økonomi'!AN121,"")))))/AP122*1000,"")</f>
        <v/>
      </c>
      <c r="AQ225" s="45" t="str">
        <f>IFERROR(IF(#REF!=TRUE,'DATA - økonomi'!AO19,IF(#REF!=TRUE,'DATA - økonomi'!AO121,IF(#REF!=TRUE,'DATA - økonomi'!AO223,IF(#REF!=TRUE,'DATA - økonomi'!AO325,IF(#REF!=TRUE,'DATA - økonomi'!AO325+'DATA - økonomi'!AO223+'DATA - økonomi'!AO121,"")))))/AQ122*1000,"")</f>
        <v/>
      </c>
      <c r="AR225" s="45" t="str">
        <f>IFERROR(IF(#REF!=TRUE,'DATA - økonomi'!AP19,IF(#REF!=TRUE,'DATA - økonomi'!AP121,IF(#REF!=TRUE,'DATA - økonomi'!AP223,IF(#REF!=TRUE,'DATA - økonomi'!AP325,IF(#REF!=TRUE,'DATA - økonomi'!AP325+'DATA - økonomi'!AP223+'DATA - økonomi'!AP121,"")))))/AR122*1000,"")</f>
        <v/>
      </c>
      <c r="AS225" s="45" t="str">
        <f>IFERROR(IF(#REF!=TRUE,'DATA - økonomi'!AQ19,IF(#REF!=TRUE,'DATA - økonomi'!AQ121,IF(#REF!=TRUE,'DATA - økonomi'!AQ223,IF(#REF!=TRUE,'DATA - økonomi'!AQ325,IF(#REF!=TRUE,'DATA - økonomi'!AQ325+'DATA - økonomi'!AQ223+'DATA - økonomi'!AQ121,"")))))/AS122*1000,"")</f>
        <v/>
      </c>
      <c r="AT225" s="45" t="str">
        <f>IFERROR(IF(#REF!=TRUE,'DATA - økonomi'!AR19,IF(#REF!=TRUE,'DATA - økonomi'!AR121,IF(#REF!=TRUE,'DATA - økonomi'!AR223,IF(#REF!=TRUE,'DATA - økonomi'!AR325,IF(#REF!=TRUE,'DATA - økonomi'!AR325+'DATA - økonomi'!AR223+'DATA - økonomi'!AR121,"")))))/AT122*1000,"")</f>
        <v/>
      </c>
      <c r="AU225" s="45" t="str">
        <f>IFERROR(IF(#REF!=TRUE,'DATA - økonomi'!AS19,IF(#REF!=TRUE,'DATA - økonomi'!AS121,IF(#REF!=TRUE,'DATA - økonomi'!AS223,IF(#REF!=TRUE,'DATA - økonomi'!AS325,IF(#REF!=TRUE,'DATA - økonomi'!AS325+'DATA - økonomi'!AS223+'DATA - økonomi'!AS121,"")))))/AU122*1000,"")</f>
        <v/>
      </c>
      <c r="AV225" s="45" t="str">
        <f>IFERROR(IF(#REF!=TRUE,'DATA - økonomi'!AT19,IF(#REF!=TRUE,'DATA - økonomi'!AT121,IF(#REF!=TRUE,'DATA - økonomi'!AT223,IF(#REF!=TRUE,'DATA - økonomi'!AT325,IF(#REF!=TRUE,'DATA - økonomi'!AT325+'DATA - økonomi'!AT223+'DATA - økonomi'!AT121,"")))))/AV122*1000,"")</f>
        <v/>
      </c>
      <c r="AW225" s="45" t="str">
        <f>IFERROR(IF(#REF!=TRUE,'DATA - økonomi'!AU19,IF(#REF!=TRUE,'DATA - økonomi'!AU121,IF(#REF!=TRUE,'DATA - økonomi'!AU223,IF(#REF!=TRUE,'DATA - økonomi'!AU325,IF(#REF!=TRUE,'DATA - økonomi'!AU325+'DATA - økonomi'!AU223+'DATA - økonomi'!AU121,"")))))/AW122*1000,"")</f>
        <v/>
      </c>
      <c r="AX225" s="45" t="str">
        <f>IFERROR(IF(#REF!=TRUE,'DATA - økonomi'!AV19,IF(#REF!=TRUE,'DATA - økonomi'!AV121,IF(#REF!=TRUE,'DATA - økonomi'!AV223,IF(#REF!=TRUE,'DATA - økonomi'!AV325,IF(#REF!=TRUE,'DATA - økonomi'!AV325+'DATA - økonomi'!AV223+'DATA - økonomi'!AV121,"")))))/AX122*1000,"")</f>
        <v/>
      </c>
      <c r="AY225" s="36"/>
    </row>
    <row r="226" spans="1:51" x14ac:dyDescent="0.25">
      <c r="A226" s="38">
        <v>16</v>
      </c>
      <c r="B226" s="41" t="s">
        <v>28</v>
      </c>
      <c r="C226" s="44" t="str">
        <f t="shared" ref="C226:L226" ca="1" si="226">IFERROR(C20/C$4,"")</f>
        <v/>
      </c>
      <c r="D226" s="44" t="str">
        <f t="shared" ca="1" si="226"/>
        <v/>
      </c>
      <c r="E226" s="44" t="str">
        <f t="shared" ca="1" si="226"/>
        <v/>
      </c>
      <c r="F226" s="44" t="str">
        <f t="shared" ca="1" si="226"/>
        <v/>
      </c>
      <c r="G226" s="44" t="str">
        <f t="shared" ca="1" si="226"/>
        <v/>
      </c>
      <c r="H226" s="44" t="str">
        <f t="shared" ca="1" si="226"/>
        <v/>
      </c>
      <c r="I226" s="44" t="str">
        <f t="shared" ca="1" si="226"/>
        <v/>
      </c>
      <c r="J226" s="44" t="str">
        <f t="shared" ca="1" si="226"/>
        <v/>
      </c>
      <c r="K226" s="44" t="str">
        <f t="shared" ca="1" si="226"/>
        <v/>
      </c>
      <c r="L226" s="44" t="str">
        <f t="shared" ca="1" si="226"/>
        <v/>
      </c>
      <c r="M226" s="44" t="str">
        <f t="shared" ref="M226" ca="1" si="227">IFERROR(M20/M$4,"")</f>
        <v/>
      </c>
      <c r="N226" s="38">
        <v>16</v>
      </c>
      <c r="O226" s="41" t="s">
        <v>28</v>
      </c>
      <c r="P226" s="44" t="str">
        <f t="shared" ref="P226:Y226" ca="1" si="228">IFERROR(P20/P$4,"")</f>
        <v/>
      </c>
      <c r="Q226" s="44" t="str">
        <f t="shared" ca="1" si="228"/>
        <v/>
      </c>
      <c r="R226" s="44" t="str">
        <f t="shared" ca="1" si="228"/>
        <v/>
      </c>
      <c r="S226" s="44" t="str">
        <f t="shared" ca="1" si="228"/>
        <v/>
      </c>
      <c r="T226" s="44" t="str">
        <f t="shared" ca="1" si="228"/>
        <v/>
      </c>
      <c r="U226" s="44" t="str">
        <f t="shared" ca="1" si="228"/>
        <v/>
      </c>
      <c r="V226" s="44" t="str">
        <f t="shared" ca="1" si="228"/>
        <v/>
      </c>
      <c r="W226" s="44" t="str">
        <f t="shared" ca="1" si="228"/>
        <v/>
      </c>
      <c r="X226" s="44" t="str">
        <f t="shared" ca="1" si="228"/>
        <v/>
      </c>
      <c r="Y226" s="44" t="str">
        <f t="shared" ca="1" si="228"/>
        <v/>
      </c>
      <c r="Z226" s="44" t="str">
        <f t="shared" ref="Z226" ca="1" si="229">IFERROR(Z20/Z$4,"")</f>
        <v/>
      </c>
      <c r="AA226" s="38">
        <v>16</v>
      </c>
      <c r="AB226" s="41" t="s">
        <v>28</v>
      </c>
      <c r="AC226" s="44" t="str">
        <f t="shared" ref="AC226:AL226" ca="1" si="230">IFERROR(AC20/AC$4,"")</f>
        <v/>
      </c>
      <c r="AD226" s="44" t="str">
        <f t="shared" ca="1" si="230"/>
        <v/>
      </c>
      <c r="AE226" s="44" t="str">
        <f t="shared" ca="1" si="230"/>
        <v/>
      </c>
      <c r="AF226" s="44" t="str">
        <f t="shared" ca="1" si="230"/>
        <v/>
      </c>
      <c r="AG226" s="44" t="str">
        <f t="shared" ca="1" si="230"/>
        <v/>
      </c>
      <c r="AH226" s="44" t="str">
        <f t="shared" ca="1" si="230"/>
        <v/>
      </c>
      <c r="AI226" s="44" t="str">
        <f t="shared" ca="1" si="230"/>
        <v/>
      </c>
      <c r="AJ226" s="44" t="str">
        <f t="shared" ca="1" si="230"/>
        <v/>
      </c>
      <c r="AK226" s="44" t="str">
        <f t="shared" ca="1" si="230"/>
        <v/>
      </c>
      <c r="AL226" s="44" t="str">
        <f t="shared" ca="1" si="230"/>
        <v/>
      </c>
      <c r="AM226" s="36"/>
      <c r="AN226" s="41" t="s">
        <v>28</v>
      </c>
      <c r="AO226" s="45" t="str">
        <f>IFERROR(IF(#REF!=TRUE,'DATA - økonomi'!AM20,IF(#REF!=TRUE,'DATA - økonomi'!AM122,IF(#REF!=TRUE,'DATA - økonomi'!AM224,IF(#REF!=TRUE,'DATA - økonomi'!AM326,IF(#REF!=TRUE,'DATA - økonomi'!AM326+'DATA - økonomi'!AM224+'DATA - økonomi'!AM122,"")))))/AO123*1000,"")</f>
        <v/>
      </c>
      <c r="AP226" s="45" t="str">
        <f>IFERROR(IF(#REF!=TRUE,'DATA - økonomi'!AN20,IF(#REF!=TRUE,'DATA - økonomi'!AN122,IF(#REF!=TRUE,'DATA - økonomi'!AN224,IF(#REF!=TRUE,'DATA - økonomi'!AN326,IF(#REF!=TRUE,'DATA - økonomi'!AN326+'DATA - økonomi'!AN224+'DATA - økonomi'!AN122,"")))))/AP123*1000,"")</f>
        <v/>
      </c>
      <c r="AQ226" s="45" t="str">
        <f>IFERROR(IF(#REF!=TRUE,'DATA - økonomi'!AO20,IF(#REF!=TRUE,'DATA - økonomi'!AO122,IF(#REF!=TRUE,'DATA - økonomi'!AO224,IF(#REF!=TRUE,'DATA - økonomi'!AO326,IF(#REF!=TRUE,'DATA - økonomi'!AO326+'DATA - økonomi'!AO224+'DATA - økonomi'!AO122,"")))))/AQ123*1000,"")</f>
        <v/>
      </c>
      <c r="AR226" s="45" t="str">
        <f>IFERROR(IF(#REF!=TRUE,'DATA - økonomi'!AP20,IF(#REF!=TRUE,'DATA - økonomi'!AP122,IF(#REF!=TRUE,'DATA - økonomi'!AP224,IF(#REF!=TRUE,'DATA - økonomi'!AP326,IF(#REF!=TRUE,'DATA - økonomi'!AP326+'DATA - økonomi'!AP224+'DATA - økonomi'!AP122,"")))))/AR123*1000,"")</f>
        <v/>
      </c>
      <c r="AS226" s="45" t="str">
        <f>IFERROR(IF(#REF!=TRUE,'DATA - økonomi'!AQ20,IF(#REF!=TRUE,'DATA - økonomi'!AQ122,IF(#REF!=TRUE,'DATA - økonomi'!AQ224,IF(#REF!=TRUE,'DATA - økonomi'!AQ326,IF(#REF!=TRUE,'DATA - økonomi'!AQ326+'DATA - økonomi'!AQ224+'DATA - økonomi'!AQ122,"")))))/AS123*1000,"")</f>
        <v/>
      </c>
      <c r="AT226" s="45" t="str">
        <f>IFERROR(IF(#REF!=TRUE,'DATA - økonomi'!AR20,IF(#REF!=TRUE,'DATA - økonomi'!AR122,IF(#REF!=TRUE,'DATA - økonomi'!AR224,IF(#REF!=TRUE,'DATA - økonomi'!AR326,IF(#REF!=TRUE,'DATA - økonomi'!AR326+'DATA - økonomi'!AR224+'DATA - økonomi'!AR122,"")))))/AT123*1000,"")</f>
        <v/>
      </c>
      <c r="AU226" s="45" t="str">
        <f>IFERROR(IF(#REF!=TRUE,'DATA - økonomi'!AS20,IF(#REF!=TRUE,'DATA - økonomi'!AS122,IF(#REF!=TRUE,'DATA - økonomi'!AS224,IF(#REF!=TRUE,'DATA - økonomi'!AS326,IF(#REF!=TRUE,'DATA - økonomi'!AS326+'DATA - økonomi'!AS224+'DATA - økonomi'!AS122,"")))))/AU123*1000,"")</f>
        <v/>
      </c>
      <c r="AV226" s="45" t="str">
        <f>IFERROR(IF(#REF!=TRUE,'DATA - økonomi'!AT20,IF(#REF!=TRUE,'DATA - økonomi'!AT122,IF(#REF!=TRUE,'DATA - økonomi'!AT224,IF(#REF!=TRUE,'DATA - økonomi'!AT326,IF(#REF!=TRUE,'DATA - økonomi'!AT326+'DATA - økonomi'!AT224+'DATA - økonomi'!AT122,"")))))/AV123*1000,"")</f>
        <v/>
      </c>
      <c r="AW226" s="45" t="str">
        <f>IFERROR(IF(#REF!=TRUE,'DATA - økonomi'!AU20,IF(#REF!=TRUE,'DATA - økonomi'!AU122,IF(#REF!=TRUE,'DATA - økonomi'!AU224,IF(#REF!=TRUE,'DATA - økonomi'!AU326,IF(#REF!=TRUE,'DATA - økonomi'!AU326+'DATA - økonomi'!AU224+'DATA - økonomi'!AU122,"")))))/AW123*1000,"")</f>
        <v/>
      </c>
      <c r="AX226" s="45" t="str">
        <f>IFERROR(IF(#REF!=TRUE,'DATA - økonomi'!AV20,IF(#REF!=TRUE,'DATA - økonomi'!AV122,IF(#REF!=TRUE,'DATA - økonomi'!AV224,IF(#REF!=TRUE,'DATA - økonomi'!AV326,IF(#REF!=TRUE,'DATA - økonomi'!AV326+'DATA - økonomi'!AV224+'DATA - økonomi'!AV122,"")))))/AX123*1000,"")</f>
        <v/>
      </c>
      <c r="AY226" s="36"/>
    </row>
    <row r="227" spans="1:51" x14ac:dyDescent="0.25">
      <c r="A227" s="38">
        <v>17</v>
      </c>
      <c r="B227" s="41" t="s">
        <v>29</v>
      </c>
      <c r="C227" s="44" t="str">
        <f t="shared" ref="C227:L227" ca="1" si="231">IFERROR(C21/C$4,"")</f>
        <v/>
      </c>
      <c r="D227" s="44" t="str">
        <f t="shared" ca="1" si="231"/>
        <v/>
      </c>
      <c r="E227" s="44" t="str">
        <f t="shared" ca="1" si="231"/>
        <v/>
      </c>
      <c r="F227" s="44" t="str">
        <f t="shared" ca="1" si="231"/>
        <v/>
      </c>
      <c r="G227" s="44" t="str">
        <f t="shared" ca="1" si="231"/>
        <v/>
      </c>
      <c r="H227" s="44" t="str">
        <f t="shared" ca="1" si="231"/>
        <v/>
      </c>
      <c r="I227" s="44" t="str">
        <f t="shared" ca="1" si="231"/>
        <v/>
      </c>
      <c r="J227" s="44" t="str">
        <f t="shared" ca="1" si="231"/>
        <v/>
      </c>
      <c r="K227" s="44" t="str">
        <f t="shared" ca="1" si="231"/>
        <v/>
      </c>
      <c r="L227" s="44" t="str">
        <f t="shared" ca="1" si="231"/>
        <v/>
      </c>
      <c r="M227" s="44" t="str">
        <f t="shared" ref="M227" ca="1" si="232">IFERROR(M21/M$4,"")</f>
        <v/>
      </c>
      <c r="N227" s="38">
        <v>17</v>
      </c>
      <c r="O227" s="41" t="s">
        <v>29</v>
      </c>
      <c r="P227" s="44" t="str">
        <f t="shared" ref="P227:Y227" ca="1" si="233">IFERROR(P21/P$4,"")</f>
        <v/>
      </c>
      <c r="Q227" s="44" t="str">
        <f t="shared" ca="1" si="233"/>
        <v/>
      </c>
      <c r="R227" s="44" t="str">
        <f t="shared" ca="1" si="233"/>
        <v/>
      </c>
      <c r="S227" s="44" t="str">
        <f t="shared" ca="1" si="233"/>
        <v/>
      </c>
      <c r="T227" s="44" t="str">
        <f t="shared" ca="1" si="233"/>
        <v/>
      </c>
      <c r="U227" s="44" t="str">
        <f t="shared" ca="1" si="233"/>
        <v/>
      </c>
      <c r="V227" s="44" t="str">
        <f t="shared" ca="1" si="233"/>
        <v/>
      </c>
      <c r="W227" s="44" t="str">
        <f t="shared" ca="1" si="233"/>
        <v/>
      </c>
      <c r="X227" s="44" t="str">
        <f t="shared" ca="1" si="233"/>
        <v/>
      </c>
      <c r="Y227" s="44" t="str">
        <f t="shared" ca="1" si="233"/>
        <v/>
      </c>
      <c r="Z227" s="44" t="str">
        <f t="shared" ref="Z227" ca="1" si="234">IFERROR(Z21/Z$4,"")</f>
        <v/>
      </c>
      <c r="AA227" s="38">
        <v>17</v>
      </c>
      <c r="AB227" s="41" t="s">
        <v>29</v>
      </c>
      <c r="AC227" s="44" t="str">
        <f t="shared" ref="AC227:AL227" ca="1" si="235">IFERROR(AC21/AC$4,"")</f>
        <v/>
      </c>
      <c r="AD227" s="44" t="str">
        <f t="shared" ca="1" si="235"/>
        <v/>
      </c>
      <c r="AE227" s="44" t="str">
        <f t="shared" ca="1" si="235"/>
        <v/>
      </c>
      <c r="AF227" s="44" t="str">
        <f t="shared" ca="1" si="235"/>
        <v/>
      </c>
      <c r="AG227" s="44" t="str">
        <f t="shared" ca="1" si="235"/>
        <v/>
      </c>
      <c r="AH227" s="44" t="str">
        <f t="shared" ca="1" si="235"/>
        <v/>
      </c>
      <c r="AI227" s="44" t="str">
        <f t="shared" ca="1" si="235"/>
        <v/>
      </c>
      <c r="AJ227" s="44" t="str">
        <f t="shared" ca="1" si="235"/>
        <v/>
      </c>
      <c r="AK227" s="44" t="str">
        <f t="shared" ca="1" si="235"/>
        <v/>
      </c>
      <c r="AL227" s="44" t="str">
        <f t="shared" ca="1" si="235"/>
        <v/>
      </c>
      <c r="AM227" s="36"/>
      <c r="AN227" s="41" t="s">
        <v>29</v>
      </c>
      <c r="AO227" s="45" t="str">
        <f>IFERROR(IF(#REF!=TRUE,'DATA - økonomi'!AM21,IF(#REF!=TRUE,'DATA - økonomi'!AM123,IF(#REF!=TRUE,'DATA - økonomi'!AM225,IF(#REF!=TRUE,'DATA - økonomi'!AM327,IF(#REF!=TRUE,'DATA - økonomi'!AM327+'DATA - økonomi'!AM225+'DATA - økonomi'!AM123,"")))))/AO124*1000,"")</f>
        <v/>
      </c>
      <c r="AP227" s="45" t="str">
        <f>IFERROR(IF(#REF!=TRUE,'DATA - økonomi'!AN21,IF(#REF!=TRUE,'DATA - økonomi'!AN123,IF(#REF!=TRUE,'DATA - økonomi'!AN225,IF(#REF!=TRUE,'DATA - økonomi'!AN327,IF(#REF!=TRUE,'DATA - økonomi'!AN327+'DATA - økonomi'!AN225+'DATA - økonomi'!AN123,"")))))/AP124*1000,"")</f>
        <v/>
      </c>
      <c r="AQ227" s="45" t="str">
        <f>IFERROR(IF(#REF!=TRUE,'DATA - økonomi'!AO21,IF(#REF!=TRUE,'DATA - økonomi'!AO123,IF(#REF!=TRUE,'DATA - økonomi'!AO225,IF(#REF!=TRUE,'DATA - økonomi'!AO327,IF(#REF!=TRUE,'DATA - økonomi'!AO327+'DATA - økonomi'!AO225+'DATA - økonomi'!AO123,"")))))/AQ124*1000,"")</f>
        <v/>
      </c>
      <c r="AR227" s="45" t="str">
        <f>IFERROR(IF(#REF!=TRUE,'DATA - økonomi'!AP21,IF(#REF!=TRUE,'DATA - økonomi'!AP123,IF(#REF!=TRUE,'DATA - økonomi'!AP225,IF(#REF!=TRUE,'DATA - økonomi'!AP327,IF(#REF!=TRUE,'DATA - økonomi'!AP327+'DATA - økonomi'!AP225+'DATA - økonomi'!AP123,"")))))/AR124*1000,"")</f>
        <v/>
      </c>
      <c r="AS227" s="45" t="str">
        <f>IFERROR(IF(#REF!=TRUE,'DATA - økonomi'!AQ21,IF(#REF!=TRUE,'DATA - økonomi'!AQ123,IF(#REF!=TRUE,'DATA - økonomi'!AQ225,IF(#REF!=TRUE,'DATA - økonomi'!AQ327,IF(#REF!=TRUE,'DATA - økonomi'!AQ327+'DATA - økonomi'!AQ225+'DATA - økonomi'!AQ123,"")))))/AS124*1000,"")</f>
        <v/>
      </c>
      <c r="AT227" s="45" t="str">
        <f>IFERROR(IF(#REF!=TRUE,'DATA - økonomi'!AR21,IF(#REF!=TRUE,'DATA - økonomi'!AR123,IF(#REF!=TRUE,'DATA - økonomi'!AR225,IF(#REF!=TRUE,'DATA - økonomi'!AR327,IF(#REF!=TRUE,'DATA - økonomi'!AR327+'DATA - økonomi'!AR225+'DATA - økonomi'!AR123,"")))))/AT124*1000,"")</f>
        <v/>
      </c>
      <c r="AU227" s="45" t="str">
        <f>IFERROR(IF(#REF!=TRUE,'DATA - økonomi'!AS21,IF(#REF!=TRUE,'DATA - økonomi'!AS123,IF(#REF!=TRUE,'DATA - økonomi'!AS225,IF(#REF!=TRUE,'DATA - økonomi'!AS327,IF(#REF!=TRUE,'DATA - økonomi'!AS327+'DATA - økonomi'!AS225+'DATA - økonomi'!AS123,"")))))/AU124*1000,"")</f>
        <v/>
      </c>
      <c r="AV227" s="45" t="str">
        <f>IFERROR(IF(#REF!=TRUE,'DATA - økonomi'!AT21,IF(#REF!=TRUE,'DATA - økonomi'!AT123,IF(#REF!=TRUE,'DATA - økonomi'!AT225,IF(#REF!=TRUE,'DATA - økonomi'!AT327,IF(#REF!=TRUE,'DATA - økonomi'!AT327+'DATA - økonomi'!AT225+'DATA - økonomi'!AT123,"")))))/AV124*1000,"")</f>
        <v/>
      </c>
      <c r="AW227" s="45" t="str">
        <f>IFERROR(IF(#REF!=TRUE,'DATA - økonomi'!AU21,IF(#REF!=TRUE,'DATA - økonomi'!AU123,IF(#REF!=TRUE,'DATA - økonomi'!AU225,IF(#REF!=TRUE,'DATA - økonomi'!AU327,IF(#REF!=TRUE,'DATA - økonomi'!AU327+'DATA - økonomi'!AU225+'DATA - økonomi'!AU123,"")))))/AW124*1000,"")</f>
        <v/>
      </c>
      <c r="AX227" s="45" t="str">
        <f>IFERROR(IF(#REF!=TRUE,'DATA - økonomi'!AV21,IF(#REF!=TRUE,'DATA - økonomi'!AV123,IF(#REF!=TRUE,'DATA - økonomi'!AV225,IF(#REF!=TRUE,'DATA - økonomi'!AV327,IF(#REF!=TRUE,'DATA - økonomi'!AV327+'DATA - økonomi'!AV225+'DATA - økonomi'!AV123,"")))))/AX124*1000,"")</f>
        <v/>
      </c>
      <c r="AY227" s="36"/>
    </row>
    <row r="228" spans="1:51" x14ac:dyDescent="0.25">
      <c r="A228" s="38">
        <v>18</v>
      </c>
      <c r="B228" s="41" t="s">
        <v>30</v>
      </c>
      <c r="C228" s="44" t="str">
        <f t="shared" ref="C228:L228" ca="1" si="236">IFERROR(C22/C$4,"")</f>
        <v/>
      </c>
      <c r="D228" s="44" t="str">
        <f t="shared" ca="1" si="236"/>
        <v/>
      </c>
      <c r="E228" s="44" t="str">
        <f t="shared" ca="1" si="236"/>
        <v/>
      </c>
      <c r="F228" s="44" t="str">
        <f t="shared" ca="1" si="236"/>
        <v/>
      </c>
      <c r="G228" s="44" t="str">
        <f t="shared" ca="1" si="236"/>
        <v/>
      </c>
      <c r="H228" s="44" t="str">
        <f t="shared" ca="1" si="236"/>
        <v/>
      </c>
      <c r="I228" s="44" t="str">
        <f t="shared" ca="1" si="236"/>
        <v/>
      </c>
      <c r="J228" s="44" t="str">
        <f t="shared" ca="1" si="236"/>
        <v/>
      </c>
      <c r="K228" s="44" t="str">
        <f t="shared" ca="1" si="236"/>
        <v/>
      </c>
      <c r="L228" s="44" t="str">
        <f t="shared" ca="1" si="236"/>
        <v/>
      </c>
      <c r="M228" s="44" t="str">
        <f t="shared" ref="M228" ca="1" si="237">IFERROR(M22/M$4,"")</f>
        <v/>
      </c>
      <c r="N228" s="38">
        <v>18</v>
      </c>
      <c r="O228" s="41" t="s">
        <v>30</v>
      </c>
      <c r="P228" s="44" t="str">
        <f t="shared" ref="P228:Y228" ca="1" si="238">IFERROR(P22/P$4,"")</f>
        <v/>
      </c>
      <c r="Q228" s="44" t="str">
        <f t="shared" ca="1" si="238"/>
        <v/>
      </c>
      <c r="R228" s="44" t="str">
        <f t="shared" ca="1" si="238"/>
        <v/>
      </c>
      <c r="S228" s="44" t="str">
        <f t="shared" ca="1" si="238"/>
        <v/>
      </c>
      <c r="T228" s="44" t="str">
        <f t="shared" ca="1" si="238"/>
        <v/>
      </c>
      <c r="U228" s="44" t="str">
        <f t="shared" ca="1" si="238"/>
        <v/>
      </c>
      <c r="V228" s="44" t="str">
        <f t="shared" ca="1" si="238"/>
        <v/>
      </c>
      <c r="W228" s="44" t="str">
        <f t="shared" ca="1" si="238"/>
        <v/>
      </c>
      <c r="X228" s="44" t="str">
        <f t="shared" ca="1" si="238"/>
        <v/>
      </c>
      <c r="Y228" s="44" t="str">
        <f t="shared" ca="1" si="238"/>
        <v/>
      </c>
      <c r="Z228" s="44" t="str">
        <f t="shared" ref="Z228" ca="1" si="239">IFERROR(Z22/Z$4,"")</f>
        <v/>
      </c>
      <c r="AA228" s="38">
        <v>18</v>
      </c>
      <c r="AB228" s="41" t="s">
        <v>30</v>
      </c>
      <c r="AC228" s="44" t="str">
        <f t="shared" ref="AC228:AL228" ca="1" si="240">IFERROR(AC22/AC$4,"")</f>
        <v/>
      </c>
      <c r="AD228" s="44" t="str">
        <f t="shared" ca="1" si="240"/>
        <v/>
      </c>
      <c r="AE228" s="44" t="str">
        <f t="shared" ca="1" si="240"/>
        <v/>
      </c>
      <c r="AF228" s="44" t="str">
        <f t="shared" ca="1" si="240"/>
        <v/>
      </c>
      <c r="AG228" s="44" t="str">
        <f t="shared" ca="1" si="240"/>
        <v/>
      </c>
      <c r="AH228" s="44" t="str">
        <f t="shared" ca="1" si="240"/>
        <v/>
      </c>
      <c r="AI228" s="44" t="str">
        <f t="shared" ca="1" si="240"/>
        <v/>
      </c>
      <c r="AJ228" s="44" t="str">
        <f t="shared" ca="1" si="240"/>
        <v/>
      </c>
      <c r="AK228" s="44" t="str">
        <f t="shared" ca="1" si="240"/>
        <v/>
      </c>
      <c r="AL228" s="44" t="str">
        <f t="shared" ca="1" si="240"/>
        <v/>
      </c>
      <c r="AM228" s="36"/>
      <c r="AN228" s="41" t="s">
        <v>30</v>
      </c>
      <c r="AO228" s="45" t="str">
        <f>IFERROR(IF(#REF!=TRUE,'DATA - økonomi'!AM22,IF(#REF!=TRUE,'DATA - økonomi'!AM124,IF(#REF!=TRUE,'DATA - økonomi'!AM226,IF(#REF!=TRUE,'DATA - økonomi'!AM328,IF(#REF!=TRUE,'DATA - økonomi'!AM328+'DATA - økonomi'!AM226+'DATA - økonomi'!AM124,"")))))/AO125*1000,"")</f>
        <v/>
      </c>
      <c r="AP228" s="45" t="str">
        <f>IFERROR(IF(#REF!=TRUE,'DATA - økonomi'!AN22,IF(#REF!=TRUE,'DATA - økonomi'!AN124,IF(#REF!=TRUE,'DATA - økonomi'!AN226,IF(#REF!=TRUE,'DATA - økonomi'!AN328,IF(#REF!=TRUE,'DATA - økonomi'!AN328+'DATA - økonomi'!AN226+'DATA - økonomi'!AN124,"")))))/AP125*1000,"")</f>
        <v/>
      </c>
      <c r="AQ228" s="45" t="str">
        <f>IFERROR(IF(#REF!=TRUE,'DATA - økonomi'!AO22,IF(#REF!=TRUE,'DATA - økonomi'!AO124,IF(#REF!=TRUE,'DATA - økonomi'!AO226,IF(#REF!=TRUE,'DATA - økonomi'!AO328,IF(#REF!=TRUE,'DATA - økonomi'!AO328+'DATA - økonomi'!AO226+'DATA - økonomi'!AO124,"")))))/AQ125*1000,"")</f>
        <v/>
      </c>
      <c r="AR228" s="45" t="str">
        <f>IFERROR(IF(#REF!=TRUE,'DATA - økonomi'!AP22,IF(#REF!=TRUE,'DATA - økonomi'!AP124,IF(#REF!=TRUE,'DATA - økonomi'!AP226,IF(#REF!=TRUE,'DATA - økonomi'!AP328,IF(#REF!=TRUE,'DATA - økonomi'!AP328+'DATA - økonomi'!AP226+'DATA - økonomi'!AP124,"")))))/AR125*1000,"")</f>
        <v/>
      </c>
      <c r="AS228" s="45" t="str">
        <f>IFERROR(IF(#REF!=TRUE,'DATA - økonomi'!AQ22,IF(#REF!=TRUE,'DATA - økonomi'!AQ124,IF(#REF!=TRUE,'DATA - økonomi'!AQ226,IF(#REF!=TRUE,'DATA - økonomi'!AQ328,IF(#REF!=TRUE,'DATA - økonomi'!AQ328+'DATA - økonomi'!AQ226+'DATA - økonomi'!AQ124,"")))))/AS125*1000,"")</f>
        <v/>
      </c>
      <c r="AT228" s="45" t="str">
        <f>IFERROR(IF(#REF!=TRUE,'DATA - økonomi'!AR22,IF(#REF!=TRUE,'DATA - økonomi'!AR124,IF(#REF!=TRUE,'DATA - økonomi'!AR226,IF(#REF!=TRUE,'DATA - økonomi'!AR328,IF(#REF!=TRUE,'DATA - økonomi'!AR328+'DATA - økonomi'!AR226+'DATA - økonomi'!AR124,"")))))/AT125*1000,"")</f>
        <v/>
      </c>
      <c r="AU228" s="45" t="str">
        <f>IFERROR(IF(#REF!=TRUE,'DATA - økonomi'!AS22,IF(#REF!=TRUE,'DATA - økonomi'!AS124,IF(#REF!=TRUE,'DATA - økonomi'!AS226,IF(#REF!=TRUE,'DATA - økonomi'!AS328,IF(#REF!=TRUE,'DATA - økonomi'!AS328+'DATA - økonomi'!AS226+'DATA - økonomi'!AS124,"")))))/AU125*1000,"")</f>
        <v/>
      </c>
      <c r="AV228" s="45" t="str">
        <f>IFERROR(IF(#REF!=TRUE,'DATA - økonomi'!AT22,IF(#REF!=TRUE,'DATA - økonomi'!AT124,IF(#REF!=TRUE,'DATA - økonomi'!AT226,IF(#REF!=TRUE,'DATA - økonomi'!AT328,IF(#REF!=TRUE,'DATA - økonomi'!AT328+'DATA - økonomi'!AT226+'DATA - økonomi'!AT124,"")))))/AV125*1000,"")</f>
        <v/>
      </c>
      <c r="AW228" s="45" t="str">
        <f>IFERROR(IF(#REF!=TRUE,'DATA - økonomi'!AU22,IF(#REF!=TRUE,'DATA - økonomi'!AU124,IF(#REF!=TRUE,'DATA - økonomi'!AU226,IF(#REF!=TRUE,'DATA - økonomi'!AU328,IF(#REF!=TRUE,'DATA - økonomi'!AU328+'DATA - økonomi'!AU226+'DATA - økonomi'!AU124,"")))))/AW125*1000,"")</f>
        <v/>
      </c>
      <c r="AX228" s="45" t="str">
        <f>IFERROR(IF(#REF!=TRUE,'DATA - økonomi'!AV22,IF(#REF!=TRUE,'DATA - økonomi'!AV124,IF(#REF!=TRUE,'DATA - økonomi'!AV226,IF(#REF!=TRUE,'DATA - økonomi'!AV328,IF(#REF!=TRUE,'DATA - økonomi'!AV328+'DATA - økonomi'!AV226+'DATA - økonomi'!AV124,"")))))/AX125*1000,"")</f>
        <v/>
      </c>
      <c r="AY228" s="36"/>
    </row>
    <row r="229" spans="1:51" x14ac:dyDescent="0.25">
      <c r="A229" s="38">
        <v>19</v>
      </c>
      <c r="B229" s="41" t="s">
        <v>31</v>
      </c>
      <c r="C229" s="44" t="str">
        <f t="shared" ref="C229:L229" ca="1" si="241">IFERROR(C23/C$4,"")</f>
        <v/>
      </c>
      <c r="D229" s="44" t="str">
        <f t="shared" ca="1" si="241"/>
        <v/>
      </c>
      <c r="E229" s="44" t="str">
        <f t="shared" ca="1" si="241"/>
        <v/>
      </c>
      <c r="F229" s="44" t="str">
        <f t="shared" ca="1" si="241"/>
        <v/>
      </c>
      <c r="G229" s="44" t="str">
        <f t="shared" ca="1" si="241"/>
        <v/>
      </c>
      <c r="H229" s="44" t="str">
        <f t="shared" ca="1" si="241"/>
        <v/>
      </c>
      <c r="I229" s="44" t="str">
        <f t="shared" ca="1" si="241"/>
        <v/>
      </c>
      <c r="J229" s="44" t="str">
        <f t="shared" ca="1" si="241"/>
        <v/>
      </c>
      <c r="K229" s="44" t="str">
        <f t="shared" ca="1" si="241"/>
        <v/>
      </c>
      <c r="L229" s="44" t="str">
        <f t="shared" ca="1" si="241"/>
        <v/>
      </c>
      <c r="M229" s="44" t="str">
        <f t="shared" ref="M229" ca="1" si="242">IFERROR(M23/M$4,"")</f>
        <v/>
      </c>
      <c r="N229" s="38">
        <v>19</v>
      </c>
      <c r="O229" s="41" t="s">
        <v>31</v>
      </c>
      <c r="P229" s="44" t="str">
        <f t="shared" ref="P229:Y229" ca="1" si="243">IFERROR(P23/P$4,"")</f>
        <v/>
      </c>
      <c r="Q229" s="44" t="str">
        <f t="shared" ca="1" si="243"/>
        <v/>
      </c>
      <c r="R229" s="44" t="str">
        <f t="shared" ca="1" si="243"/>
        <v/>
      </c>
      <c r="S229" s="44" t="str">
        <f t="shared" ca="1" si="243"/>
        <v/>
      </c>
      <c r="T229" s="44" t="str">
        <f t="shared" ca="1" si="243"/>
        <v/>
      </c>
      <c r="U229" s="44" t="str">
        <f t="shared" ca="1" si="243"/>
        <v/>
      </c>
      <c r="V229" s="44" t="str">
        <f t="shared" ca="1" si="243"/>
        <v/>
      </c>
      <c r="W229" s="44" t="str">
        <f t="shared" ca="1" si="243"/>
        <v/>
      </c>
      <c r="X229" s="44" t="str">
        <f t="shared" ca="1" si="243"/>
        <v/>
      </c>
      <c r="Y229" s="44" t="str">
        <f t="shared" ca="1" si="243"/>
        <v/>
      </c>
      <c r="Z229" s="44" t="str">
        <f t="shared" ref="Z229" ca="1" si="244">IFERROR(Z23/Z$4,"")</f>
        <v/>
      </c>
      <c r="AA229" s="38">
        <v>19</v>
      </c>
      <c r="AB229" s="41" t="s">
        <v>31</v>
      </c>
      <c r="AC229" s="44" t="str">
        <f t="shared" ref="AC229:AL229" ca="1" si="245">IFERROR(AC23/AC$4,"")</f>
        <v/>
      </c>
      <c r="AD229" s="44" t="str">
        <f t="shared" ca="1" si="245"/>
        <v/>
      </c>
      <c r="AE229" s="44" t="str">
        <f t="shared" ca="1" si="245"/>
        <v/>
      </c>
      <c r="AF229" s="44" t="str">
        <f t="shared" ca="1" si="245"/>
        <v/>
      </c>
      <c r="AG229" s="44" t="str">
        <f t="shared" ca="1" si="245"/>
        <v/>
      </c>
      <c r="AH229" s="44" t="str">
        <f t="shared" ca="1" si="245"/>
        <v/>
      </c>
      <c r="AI229" s="44" t="str">
        <f t="shared" ca="1" si="245"/>
        <v/>
      </c>
      <c r="AJ229" s="44" t="str">
        <f t="shared" ca="1" si="245"/>
        <v/>
      </c>
      <c r="AK229" s="44" t="str">
        <f t="shared" ca="1" si="245"/>
        <v/>
      </c>
      <c r="AL229" s="44" t="str">
        <f t="shared" ca="1" si="245"/>
        <v/>
      </c>
      <c r="AM229" s="36"/>
      <c r="AN229" s="41" t="s">
        <v>31</v>
      </c>
      <c r="AO229" s="45" t="str">
        <f>IFERROR(IF(#REF!=TRUE,'DATA - økonomi'!AM23,IF(#REF!=TRUE,'DATA - økonomi'!AM125,IF(#REF!=TRUE,'DATA - økonomi'!AM227,IF(#REF!=TRUE,'DATA - økonomi'!AM329,IF(#REF!=TRUE,'DATA - økonomi'!AM329+'DATA - økonomi'!AM227+'DATA - økonomi'!AM125,"")))))/AO126*1000,"")</f>
        <v/>
      </c>
      <c r="AP229" s="45" t="str">
        <f>IFERROR(IF(#REF!=TRUE,'DATA - økonomi'!AN23,IF(#REF!=TRUE,'DATA - økonomi'!AN125,IF(#REF!=TRUE,'DATA - økonomi'!AN227,IF(#REF!=TRUE,'DATA - økonomi'!AN329,IF(#REF!=TRUE,'DATA - økonomi'!AN329+'DATA - økonomi'!AN227+'DATA - økonomi'!AN125,"")))))/AP126*1000,"")</f>
        <v/>
      </c>
      <c r="AQ229" s="45" t="str">
        <f>IFERROR(IF(#REF!=TRUE,'DATA - økonomi'!AO23,IF(#REF!=TRUE,'DATA - økonomi'!AO125,IF(#REF!=TRUE,'DATA - økonomi'!AO227,IF(#REF!=TRUE,'DATA - økonomi'!AO329,IF(#REF!=TRUE,'DATA - økonomi'!AO329+'DATA - økonomi'!AO227+'DATA - økonomi'!AO125,"")))))/AQ126*1000,"")</f>
        <v/>
      </c>
      <c r="AR229" s="45" t="str">
        <f>IFERROR(IF(#REF!=TRUE,'DATA - økonomi'!AP23,IF(#REF!=TRUE,'DATA - økonomi'!AP125,IF(#REF!=TRUE,'DATA - økonomi'!AP227,IF(#REF!=TRUE,'DATA - økonomi'!AP329,IF(#REF!=TRUE,'DATA - økonomi'!AP329+'DATA - økonomi'!AP227+'DATA - økonomi'!AP125,"")))))/AR126*1000,"")</f>
        <v/>
      </c>
      <c r="AS229" s="45" t="str">
        <f>IFERROR(IF(#REF!=TRUE,'DATA - økonomi'!AQ23,IF(#REF!=TRUE,'DATA - økonomi'!AQ125,IF(#REF!=TRUE,'DATA - økonomi'!AQ227,IF(#REF!=TRUE,'DATA - økonomi'!AQ329,IF(#REF!=TRUE,'DATA - økonomi'!AQ329+'DATA - økonomi'!AQ227+'DATA - økonomi'!AQ125,"")))))/AS126*1000,"")</f>
        <v/>
      </c>
      <c r="AT229" s="45" t="str">
        <f>IFERROR(IF(#REF!=TRUE,'DATA - økonomi'!AR23,IF(#REF!=TRUE,'DATA - økonomi'!AR125,IF(#REF!=TRUE,'DATA - økonomi'!AR227,IF(#REF!=TRUE,'DATA - økonomi'!AR329,IF(#REF!=TRUE,'DATA - økonomi'!AR329+'DATA - økonomi'!AR227+'DATA - økonomi'!AR125,"")))))/AT126*1000,"")</f>
        <v/>
      </c>
      <c r="AU229" s="45" t="str">
        <f>IFERROR(IF(#REF!=TRUE,'DATA - økonomi'!AS23,IF(#REF!=TRUE,'DATA - økonomi'!AS125,IF(#REF!=TRUE,'DATA - økonomi'!AS227,IF(#REF!=TRUE,'DATA - økonomi'!AS329,IF(#REF!=TRUE,'DATA - økonomi'!AS329+'DATA - økonomi'!AS227+'DATA - økonomi'!AS125,"")))))/AU126*1000,"")</f>
        <v/>
      </c>
      <c r="AV229" s="45" t="str">
        <f>IFERROR(IF(#REF!=TRUE,'DATA - økonomi'!AT23,IF(#REF!=TRUE,'DATA - økonomi'!AT125,IF(#REF!=TRUE,'DATA - økonomi'!AT227,IF(#REF!=TRUE,'DATA - økonomi'!AT329,IF(#REF!=TRUE,'DATA - økonomi'!AT329+'DATA - økonomi'!AT227+'DATA - økonomi'!AT125,"")))))/AV126*1000,"")</f>
        <v/>
      </c>
      <c r="AW229" s="45" t="str">
        <f>IFERROR(IF(#REF!=TRUE,'DATA - økonomi'!AU23,IF(#REF!=TRUE,'DATA - økonomi'!AU125,IF(#REF!=TRUE,'DATA - økonomi'!AU227,IF(#REF!=TRUE,'DATA - økonomi'!AU329,IF(#REF!=TRUE,'DATA - økonomi'!AU329+'DATA - økonomi'!AU227+'DATA - økonomi'!AU125,"")))))/AW126*1000,"")</f>
        <v/>
      </c>
      <c r="AX229" s="45" t="str">
        <f>IFERROR(IF(#REF!=TRUE,'DATA - økonomi'!AV23,IF(#REF!=TRUE,'DATA - økonomi'!AV125,IF(#REF!=TRUE,'DATA - økonomi'!AV227,IF(#REF!=TRUE,'DATA - økonomi'!AV329,IF(#REF!=TRUE,'DATA - økonomi'!AV329+'DATA - økonomi'!AV227+'DATA - økonomi'!AV125,"")))))/AX126*1000,"")</f>
        <v/>
      </c>
      <c r="AY229" s="36"/>
    </row>
    <row r="230" spans="1:51" x14ac:dyDescent="0.25">
      <c r="A230" s="38">
        <v>20</v>
      </c>
      <c r="B230" s="41" t="s">
        <v>32</v>
      </c>
      <c r="C230" s="44" t="str">
        <f t="shared" ref="C230:L230" ca="1" si="246">IFERROR(C24/C$4,"")</f>
        <v/>
      </c>
      <c r="D230" s="44" t="str">
        <f t="shared" ca="1" si="246"/>
        <v/>
      </c>
      <c r="E230" s="44" t="str">
        <f t="shared" ca="1" si="246"/>
        <v/>
      </c>
      <c r="F230" s="44" t="str">
        <f t="shared" ca="1" si="246"/>
        <v/>
      </c>
      <c r="G230" s="44" t="str">
        <f t="shared" ca="1" si="246"/>
        <v/>
      </c>
      <c r="H230" s="44" t="str">
        <f t="shared" ca="1" si="246"/>
        <v/>
      </c>
      <c r="I230" s="44" t="str">
        <f t="shared" ca="1" si="246"/>
        <v/>
      </c>
      <c r="J230" s="44" t="str">
        <f t="shared" ca="1" si="246"/>
        <v/>
      </c>
      <c r="K230" s="44" t="str">
        <f t="shared" ca="1" si="246"/>
        <v/>
      </c>
      <c r="L230" s="44" t="str">
        <f t="shared" ca="1" si="246"/>
        <v/>
      </c>
      <c r="M230" s="44" t="str">
        <f t="shared" ref="M230" ca="1" si="247">IFERROR(M24/M$4,"")</f>
        <v/>
      </c>
      <c r="N230" s="38">
        <v>20</v>
      </c>
      <c r="O230" s="41" t="s">
        <v>32</v>
      </c>
      <c r="P230" s="44" t="str">
        <f t="shared" ref="P230:Y230" ca="1" si="248">IFERROR(P24/P$4,"")</f>
        <v/>
      </c>
      <c r="Q230" s="44" t="str">
        <f t="shared" ca="1" si="248"/>
        <v/>
      </c>
      <c r="R230" s="44" t="str">
        <f t="shared" ca="1" si="248"/>
        <v/>
      </c>
      <c r="S230" s="44" t="str">
        <f t="shared" ca="1" si="248"/>
        <v/>
      </c>
      <c r="T230" s="44" t="str">
        <f t="shared" ca="1" si="248"/>
        <v/>
      </c>
      <c r="U230" s="44" t="str">
        <f t="shared" ca="1" si="248"/>
        <v/>
      </c>
      <c r="V230" s="44" t="str">
        <f t="shared" ca="1" si="248"/>
        <v/>
      </c>
      <c r="W230" s="44" t="str">
        <f t="shared" ca="1" si="248"/>
        <v/>
      </c>
      <c r="X230" s="44" t="str">
        <f t="shared" ca="1" si="248"/>
        <v/>
      </c>
      <c r="Y230" s="44" t="str">
        <f t="shared" ca="1" si="248"/>
        <v/>
      </c>
      <c r="Z230" s="44" t="str">
        <f t="shared" ref="Z230" ca="1" si="249">IFERROR(Z24/Z$4,"")</f>
        <v/>
      </c>
      <c r="AA230" s="38">
        <v>20</v>
      </c>
      <c r="AB230" s="41" t="s">
        <v>32</v>
      </c>
      <c r="AC230" s="44" t="str">
        <f t="shared" ref="AC230:AL230" ca="1" si="250">IFERROR(AC24/AC$4,"")</f>
        <v/>
      </c>
      <c r="AD230" s="44" t="str">
        <f t="shared" ca="1" si="250"/>
        <v/>
      </c>
      <c r="AE230" s="44" t="str">
        <f t="shared" ca="1" si="250"/>
        <v/>
      </c>
      <c r="AF230" s="44" t="str">
        <f t="shared" ca="1" si="250"/>
        <v/>
      </c>
      <c r="AG230" s="44" t="str">
        <f t="shared" ca="1" si="250"/>
        <v/>
      </c>
      <c r="AH230" s="44" t="str">
        <f t="shared" ca="1" si="250"/>
        <v/>
      </c>
      <c r="AI230" s="44" t="str">
        <f t="shared" ca="1" si="250"/>
        <v/>
      </c>
      <c r="AJ230" s="44" t="str">
        <f t="shared" ca="1" si="250"/>
        <v/>
      </c>
      <c r="AK230" s="44" t="str">
        <f t="shared" ca="1" si="250"/>
        <v/>
      </c>
      <c r="AL230" s="44" t="str">
        <f t="shared" ca="1" si="250"/>
        <v/>
      </c>
      <c r="AM230" s="36"/>
      <c r="AN230" s="41" t="s">
        <v>32</v>
      </c>
      <c r="AO230" s="45" t="str">
        <f>IFERROR(IF(#REF!=TRUE,'DATA - økonomi'!AM24,IF(#REF!=TRUE,'DATA - økonomi'!AM126,IF(#REF!=TRUE,'DATA - økonomi'!AM228,IF(#REF!=TRUE,'DATA - økonomi'!AM330,IF(#REF!=TRUE,'DATA - økonomi'!AM330+'DATA - økonomi'!AM228+'DATA - økonomi'!AM126,"")))))/AO127*1000,"")</f>
        <v/>
      </c>
      <c r="AP230" s="45" t="str">
        <f>IFERROR(IF(#REF!=TRUE,'DATA - økonomi'!AN24,IF(#REF!=TRUE,'DATA - økonomi'!AN126,IF(#REF!=TRUE,'DATA - økonomi'!AN228,IF(#REF!=TRUE,'DATA - økonomi'!AN330,IF(#REF!=TRUE,'DATA - økonomi'!AN330+'DATA - økonomi'!AN228+'DATA - økonomi'!AN126,"")))))/AP127*1000,"")</f>
        <v/>
      </c>
      <c r="AQ230" s="45" t="str">
        <f>IFERROR(IF(#REF!=TRUE,'DATA - økonomi'!AO24,IF(#REF!=TRUE,'DATA - økonomi'!AO126,IF(#REF!=TRUE,'DATA - økonomi'!AO228,IF(#REF!=TRUE,'DATA - økonomi'!AO330,IF(#REF!=TRUE,'DATA - økonomi'!AO330+'DATA - økonomi'!AO228+'DATA - økonomi'!AO126,"")))))/AQ127*1000,"")</f>
        <v/>
      </c>
      <c r="AR230" s="45" t="str">
        <f>IFERROR(IF(#REF!=TRUE,'DATA - økonomi'!AP24,IF(#REF!=TRUE,'DATA - økonomi'!AP126,IF(#REF!=TRUE,'DATA - økonomi'!AP228,IF(#REF!=TRUE,'DATA - økonomi'!AP330,IF(#REF!=TRUE,'DATA - økonomi'!AP330+'DATA - økonomi'!AP228+'DATA - økonomi'!AP126,"")))))/AR127*1000,"")</f>
        <v/>
      </c>
      <c r="AS230" s="45" t="str">
        <f>IFERROR(IF(#REF!=TRUE,'DATA - økonomi'!AQ24,IF(#REF!=TRUE,'DATA - økonomi'!AQ126,IF(#REF!=TRUE,'DATA - økonomi'!AQ228,IF(#REF!=TRUE,'DATA - økonomi'!AQ330,IF(#REF!=TRUE,'DATA - økonomi'!AQ330+'DATA - økonomi'!AQ228+'DATA - økonomi'!AQ126,"")))))/AS127*1000,"")</f>
        <v/>
      </c>
      <c r="AT230" s="45" t="str">
        <f>IFERROR(IF(#REF!=TRUE,'DATA - økonomi'!AR24,IF(#REF!=TRUE,'DATA - økonomi'!AR126,IF(#REF!=TRUE,'DATA - økonomi'!AR228,IF(#REF!=TRUE,'DATA - økonomi'!AR330,IF(#REF!=TRUE,'DATA - økonomi'!AR330+'DATA - økonomi'!AR228+'DATA - økonomi'!AR126,"")))))/AT127*1000,"")</f>
        <v/>
      </c>
      <c r="AU230" s="45" t="str">
        <f>IFERROR(IF(#REF!=TRUE,'DATA - økonomi'!AS24,IF(#REF!=TRUE,'DATA - økonomi'!AS126,IF(#REF!=TRUE,'DATA - økonomi'!AS228,IF(#REF!=TRUE,'DATA - økonomi'!AS330,IF(#REF!=TRUE,'DATA - økonomi'!AS330+'DATA - økonomi'!AS228+'DATA - økonomi'!AS126,"")))))/AU127*1000,"")</f>
        <v/>
      </c>
      <c r="AV230" s="45" t="str">
        <f>IFERROR(IF(#REF!=TRUE,'DATA - økonomi'!AT24,IF(#REF!=TRUE,'DATA - økonomi'!AT126,IF(#REF!=TRUE,'DATA - økonomi'!AT228,IF(#REF!=TRUE,'DATA - økonomi'!AT330,IF(#REF!=TRUE,'DATA - økonomi'!AT330+'DATA - økonomi'!AT228+'DATA - økonomi'!AT126,"")))))/AV127*1000,"")</f>
        <v/>
      </c>
      <c r="AW230" s="45" t="str">
        <f>IFERROR(IF(#REF!=TRUE,'DATA - økonomi'!AU24,IF(#REF!=TRUE,'DATA - økonomi'!AU126,IF(#REF!=TRUE,'DATA - økonomi'!AU228,IF(#REF!=TRUE,'DATA - økonomi'!AU330,IF(#REF!=TRUE,'DATA - økonomi'!AU330+'DATA - økonomi'!AU228+'DATA - økonomi'!AU126,"")))))/AW127*1000,"")</f>
        <v/>
      </c>
      <c r="AX230" s="45" t="str">
        <f>IFERROR(IF(#REF!=TRUE,'DATA - økonomi'!AV24,IF(#REF!=TRUE,'DATA - økonomi'!AV126,IF(#REF!=TRUE,'DATA - økonomi'!AV228,IF(#REF!=TRUE,'DATA - økonomi'!AV330,IF(#REF!=TRUE,'DATA - økonomi'!AV330+'DATA - økonomi'!AV228+'DATA - økonomi'!AV126,"")))))/AX127*1000,"")</f>
        <v/>
      </c>
      <c r="AY230" s="36"/>
    </row>
    <row r="231" spans="1:51" x14ac:dyDescent="0.25">
      <c r="A231" s="38">
        <v>21</v>
      </c>
      <c r="B231" s="41" t="s">
        <v>33</v>
      </c>
      <c r="C231" s="44" t="str">
        <f t="shared" ref="C231:L231" ca="1" si="251">IFERROR(C25/C$4,"")</f>
        <v/>
      </c>
      <c r="D231" s="44" t="str">
        <f t="shared" ca="1" si="251"/>
        <v/>
      </c>
      <c r="E231" s="44" t="str">
        <f t="shared" ca="1" si="251"/>
        <v/>
      </c>
      <c r="F231" s="44" t="str">
        <f t="shared" ca="1" si="251"/>
        <v/>
      </c>
      <c r="G231" s="44" t="str">
        <f t="shared" ca="1" si="251"/>
        <v/>
      </c>
      <c r="H231" s="44" t="str">
        <f t="shared" ca="1" si="251"/>
        <v/>
      </c>
      <c r="I231" s="44" t="str">
        <f t="shared" ca="1" si="251"/>
        <v/>
      </c>
      <c r="J231" s="44" t="str">
        <f t="shared" ca="1" si="251"/>
        <v/>
      </c>
      <c r="K231" s="44" t="str">
        <f t="shared" ca="1" si="251"/>
        <v/>
      </c>
      <c r="L231" s="44" t="str">
        <f t="shared" ca="1" si="251"/>
        <v/>
      </c>
      <c r="M231" s="44" t="str">
        <f t="shared" ref="M231" ca="1" si="252">IFERROR(M25/M$4,"")</f>
        <v/>
      </c>
      <c r="N231" s="38">
        <v>21</v>
      </c>
      <c r="O231" s="41" t="s">
        <v>33</v>
      </c>
      <c r="P231" s="44" t="str">
        <f t="shared" ref="P231:Y231" ca="1" si="253">IFERROR(P25/P$4,"")</f>
        <v/>
      </c>
      <c r="Q231" s="44" t="str">
        <f t="shared" ca="1" si="253"/>
        <v/>
      </c>
      <c r="R231" s="44" t="str">
        <f t="shared" ca="1" si="253"/>
        <v/>
      </c>
      <c r="S231" s="44" t="str">
        <f t="shared" ca="1" si="253"/>
        <v/>
      </c>
      <c r="T231" s="44" t="str">
        <f t="shared" ca="1" si="253"/>
        <v/>
      </c>
      <c r="U231" s="44" t="str">
        <f t="shared" ca="1" si="253"/>
        <v/>
      </c>
      <c r="V231" s="44" t="str">
        <f t="shared" ca="1" si="253"/>
        <v/>
      </c>
      <c r="W231" s="44" t="str">
        <f t="shared" ca="1" si="253"/>
        <v/>
      </c>
      <c r="X231" s="44" t="str">
        <f t="shared" ca="1" si="253"/>
        <v/>
      </c>
      <c r="Y231" s="44" t="str">
        <f t="shared" ca="1" si="253"/>
        <v/>
      </c>
      <c r="Z231" s="44" t="str">
        <f t="shared" ref="Z231" ca="1" si="254">IFERROR(Z25/Z$4,"")</f>
        <v/>
      </c>
      <c r="AA231" s="38">
        <v>21</v>
      </c>
      <c r="AB231" s="41" t="s">
        <v>33</v>
      </c>
      <c r="AC231" s="44" t="str">
        <f t="shared" ref="AC231:AL231" ca="1" si="255">IFERROR(AC25/AC$4,"")</f>
        <v/>
      </c>
      <c r="AD231" s="44" t="str">
        <f t="shared" ca="1" si="255"/>
        <v/>
      </c>
      <c r="AE231" s="44" t="str">
        <f t="shared" ca="1" si="255"/>
        <v/>
      </c>
      <c r="AF231" s="44" t="str">
        <f t="shared" ca="1" si="255"/>
        <v/>
      </c>
      <c r="AG231" s="44" t="str">
        <f t="shared" ca="1" si="255"/>
        <v/>
      </c>
      <c r="AH231" s="44" t="str">
        <f t="shared" ca="1" si="255"/>
        <v/>
      </c>
      <c r="AI231" s="44" t="str">
        <f t="shared" ca="1" si="255"/>
        <v/>
      </c>
      <c r="AJ231" s="44" t="str">
        <f t="shared" ca="1" si="255"/>
        <v/>
      </c>
      <c r="AK231" s="44" t="str">
        <f t="shared" ca="1" si="255"/>
        <v/>
      </c>
      <c r="AL231" s="44" t="str">
        <f t="shared" ca="1" si="255"/>
        <v/>
      </c>
      <c r="AM231" s="36"/>
      <c r="AN231" s="41" t="s">
        <v>33</v>
      </c>
      <c r="AO231" s="45" t="str">
        <f>IFERROR(IF(#REF!=TRUE,'DATA - økonomi'!AM25,IF(#REF!=TRUE,'DATA - økonomi'!AM127,IF(#REF!=TRUE,'DATA - økonomi'!AM229,IF(#REF!=TRUE,'DATA - økonomi'!AM331,IF(#REF!=TRUE,'DATA - økonomi'!AM331+'DATA - økonomi'!AM229+'DATA - økonomi'!AM127,"")))))/AO128*1000,"")</f>
        <v/>
      </c>
      <c r="AP231" s="45" t="str">
        <f>IFERROR(IF(#REF!=TRUE,'DATA - økonomi'!AN25,IF(#REF!=TRUE,'DATA - økonomi'!AN127,IF(#REF!=TRUE,'DATA - økonomi'!AN229,IF(#REF!=TRUE,'DATA - økonomi'!AN331,IF(#REF!=TRUE,'DATA - økonomi'!AN331+'DATA - økonomi'!AN229+'DATA - økonomi'!AN127,"")))))/AP128*1000,"")</f>
        <v/>
      </c>
      <c r="AQ231" s="45" t="str">
        <f>IFERROR(IF(#REF!=TRUE,'DATA - økonomi'!AO25,IF(#REF!=TRUE,'DATA - økonomi'!AO127,IF(#REF!=TRUE,'DATA - økonomi'!AO229,IF(#REF!=TRUE,'DATA - økonomi'!AO331,IF(#REF!=TRUE,'DATA - økonomi'!AO331+'DATA - økonomi'!AO229+'DATA - økonomi'!AO127,"")))))/AQ128*1000,"")</f>
        <v/>
      </c>
      <c r="AR231" s="45" t="str">
        <f>IFERROR(IF(#REF!=TRUE,'DATA - økonomi'!AP25,IF(#REF!=TRUE,'DATA - økonomi'!AP127,IF(#REF!=TRUE,'DATA - økonomi'!AP229,IF(#REF!=TRUE,'DATA - økonomi'!AP331,IF(#REF!=TRUE,'DATA - økonomi'!AP331+'DATA - økonomi'!AP229+'DATA - økonomi'!AP127,"")))))/AR128*1000,"")</f>
        <v/>
      </c>
      <c r="AS231" s="45" t="str">
        <f>IFERROR(IF(#REF!=TRUE,'DATA - økonomi'!AQ25,IF(#REF!=TRUE,'DATA - økonomi'!AQ127,IF(#REF!=TRUE,'DATA - økonomi'!AQ229,IF(#REF!=TRUE,'DATA - økonomi'!AQ331,IF(#REF!=TRUE,'DATA - økonomi'!AQ331+'DATA - økonomi'!AQ229+'DATA - økonomi'!AQ127,"")))))/AS128*1000,"")</f>
        <v/>
      </c>
      <c r="AT231" s="45" t="str">
        <f>IFERROR(IF(#REF!=TRUE,'DATA - økonomi'!AR25,IF(#REF!=TRUE,'DATA - økonomi'!AR127,IF(#REF!=TRUE,'DATA - økonomi'!AR229,IF(#REF!=TRUE,'DATA - økonomi'!AR331,IF(#REF!=TRUE,'DATA - økonomi'!AR331+'DATA - økonomi'!AR229+'DATA - økonomi'!AR127,"")))))/AT128*1000,"")</f>
        <v/>
      </c>
      <c r="AU231" s="45" t="str">
        <f>IFERROR(IF(#REF!=TRUE,'DATA - økonomi'!AS25,IF(#REF!=TRUE,'DATA - økonomi'!AS127,IF(#REF!=TRUE,'DATA - økonomi'!AS229,IF(#REF!=TRUE,'DATA - økonomi'!AS331,IF(#REF!=TRUE,'DATA - økonomi'!AS331+'DATA - økonomi'!AS229+'DATA - økonomi'!AS127,"")))))/AU128*1000,"")</f>
        <v/>
      </c>
      <c r="AV231" s="45" t="str">
        <f>IFERROR(IF(#REF!=TRUE,'DATA - økonomi'!AT25,IF(#REF!=TRUE,'DATA - økonomi'!AT127,IF(#REF!=TRUE,'DATA - økonomi'!AT229,IF(#REF!=TRUE,'DATA - økonomi'!AT331,IF(#REF!=TRUE,'DATA - økonomi'!AT331+'DATA - økonomi'!AT229+'DATA - økonomi'!AT127,"")))))/AV128*1000,"")</f>
        <v/>
      </c>
      <c r="AW231" s="45" t="str">
        <f>IFERROR(IF(#REF!=TRUE,'DATA - økonomi'!AU25,IF(#REF!=TRUE,'DATA - økonomi'!AU127,IF(#REF!=TRUE,'DATA - økonomi'!AU229,IF(#REF!=TRUE,'DATA - økonomi'!AU331,IF(#REF!=TRUE,'DATA - økonomi'!AU331+'DATA - økonomi'!AU229+'DATA - økonomi'!AU127,"")))))/AW128*1000,"")</f>
        <v/>
      </c>
      <c r="AX231" s="45" t="str">
        <f>IFERROR(IF(#REF!=TRUE,'DATA - økonomi'!AV25,IF(#REF!=TRUE,'DATA - økonomi'!AV127,IF(#REF!=TRUE,'DATA - økonomi'!AV229,IF(#REF!=TRUE,'DATA - økonomi'!AV331,IF(#REF!=TRUE,'DATA - økonomi'!AV331+'DATA - økonomi'!AV229+'DATA - økonomi'!AV127,"")))))/AX128*1000,"")</f>
        <v/>
      </c>
      <c r="AY231" s="36"/>
    </row>
    <row r="232" spans="1:51" x14ac:dyDescent="0.25">
      <c r="A232" s="38">
        <v>22</v>
      </c>
      <c r="B232" s="41" t="s">
        <v>34</v>
      </c>
      <c r="C232" s="44" t="str">
        <f t="shared" ref="C232:L232" ca="1" si="256">IFERROR(C26/C$4,"")</f>
        <v/>
      </c>
      <c r="D232" s="44" t="str">
        <f t="shared" ca="1" si="256"/>
        <v/>
      </c>
      <c r="E232" s="44" t="str">
        <f t="shared" ca="1" si="256"/>
        <v/>
      </c>
      <c r="F232" s="44" t="str">
        <f t="shared" ca="1" si="256"/>
        <v/>
      </c>
      <c r="G232" s="44" t="str">
        <f t="shared" ca="1" si="256"/>
        <v/>
      </c>
      <c r="H232" s="44" t="str">
        <f t="shared" ca="1" si="256"/>
        <v/>
      </c>
      <c r="I232" s="44" t="str">
        <f t="shared" ca="1" si="256"/>
        <v/>
      </c>
      <c r="J232" s="44" t="str">
        <f t="shared" ca="1" si="256"/>
        <v/>
      </c>
      <c r="K232" s="44" t="str">
        <f t="shared" ca="1" si="256"/>
        <v/>
      </c>
      <c r="L232" s="44" t="str">
        <f t="shared" ca="1" si="256"/>
        <v/>
      </c>
      <c r="M232" s="44" t="str">
        <f t="shared" ref="M232" ca="1" si="257">IFERROR(M26/M$4,"")</f>
        <v/>
      </c>
      <c r="N232" s="38">
        <v>22</v>
      </c>
      <c r="O232" s="41" t="s">
        <v>34</v>
      </c>
      <c r="P232" s="44" t="str">
        <f t="shared" ref="P232:Y232" ca="1" si="258">IFERROR(P26/P$4,"")</f>
        <v/>
      </c>
      <c r="Q232" s="44" t="str">
        <f t="shared" ca="1" si="258"/>
        <v/>
      </c>
      <c r="R232" s="44" t="str">
        <f t="shared" ca="1" si="258"/>
        <v/>
      </c>
      <c r="S232" s="44" t="str">
        <f t="shared" ca="1" si="258"/>
        <v/>
      </c>
      <c r="T232" s="44" t="str">
        <f t="shared" ca="1" si="258"/>
        <v/>
      </c>
      <c r="U232" s="44" t="str">
        <f t="shared" ca="1" si="258"/>
        <v/>
      </c>
      <c r="V232" s="44" t="str">
        <f t="shared" ca="1" si="258"/>
        <v/>
      </c>
      <c r="W232" s="44" t="str">
        <f t="shared" ca="1" si="258"/>
        <v/>
      </c>
      <c r="X232" s="44" t="str">
        <f t="shared" ca="1" si="258"/>
        <v/>
      </c>
      <c r="Y232" s="44" t="str">
        <f t="shared" ca="1" si="258"/>
        <v/>
      </c>
      <c r="Z232" s="44" t="str">
        <f t="shared" ref="Z232" ca="1" si="259">IFERROR(Z26/Z$4,"")</f>
        <v/>
      </c>
      <c r="AA232" s="38">
        <v>22</v>
      </c>
      <c r="AB232" s="41" t="s">
        <v>34</v>
      </c>
      <c r="AC232" s="44" t="str">
        <f t="shared" ref="AC232:AL232" ca="1" si="260">IFERROR(AC26/AC$4,"")</f>
        <v/>
      </c>
      <c r="AD232" s="44" t="str">
        <f t="shared" ca="1" si="260"/>
        <v/>
      </c>
      <c r="AE232" s="44" t="str">
        <f t="shared" ca="1" si="260"/>
        <v/>
      </c>
      <c r="AF232" s="44" t="str">
        <f t="shared" ca="1" si="260"/>
        <v/>
      </c>
      <c r="AG232" s="44" t="str">
        <f t="shared" ca="1" si="260"/>
        <v/>
      </c>
      <c r="AH232" s="44" t="str">
        <f t="shared" ca="1" si="260"/>
        <v/>
      </c>
      <c r="AI232" s="44" t="str">
        <f t="shared" ca="1" si="260"/>
        <v/>
      </c>
      <c r="AJ232" s="44" t="str">
        <f t="shared" ca="1" si="260"/>
        <v/>
      </c>
      <c r="AK232" s="44" t="str">
        <f t="shared" ca="1" si="260"/>
        <v/>
      </c>
      <c r="AL232" s="44" t="str">
        <f t="shared" ca="1" si="260"/>
        <v/>
      </c>
      <c r="AM232" s="36"/>
      <c r="AN232" s="41" t="s">
        <v>34</v>
      </c>
      <c r="AO232" s="45" t="str">
        <f>IFERROR(IF(#REF!=TRUE,'DATA - økonomi'!AM26,IF(#REF!=TRUE,'DATA - økonomi'!AM128,IF(#REF!=TRUE,'DATA - økonomi'!AM230,IF(#REF!=TRUE,'DATA - økonomi'!AM332,IF(#REF!=TRUE,'DATA - økonomi'!AM332+'DATA - økonomi'!AM230+'DATA - økonomi'!AM128,"")))))/AO129*1000,"")</f>
        <v/>
      </c>
      <c r="AP232" s="45" t="str">
        <f>IFERROR(IF(#REF!=TRUE,'DATA - økonomi'!AN26,IF(#REF!=TRUE,'DATA - økonomi'!AN128,IF(#REF!=TRUE,'DATA - økonomi'!AN230,IF(#REF!=TRUE,'DATA - økonomi'!AN332,IF(#REF!=TRUE,'DATA - økonomi'!AN332+'DATA - økonomi'!AN230+'DATA - økonomi'!AN128,"")))))/AP129*1000,"")</f>
        <v/>
      </c>
      <c r="AQ232" s="45" t="str">
        <f>IFERROR(IF(#REF!=TRUE,'DATA - økonomi'!AO26,IF(#REF!=TRUE,'DATA - økonomi'!AO128,IF(#REF!=TRUE,'DATA - økonomi'!AO230,IF(#REF!=TRUE,'DATA - økonomi'!AO332,IF(#REF!=TRUE,'DATA - økonomi'!AO332+'DATA - økonomi'!AO230+'DATA - økonomi'!AO128,"")))))/AQ129*1000,"")</f>
        <v/>
      </c>
      <c r="AR232" s="45" t="str">
        <f>IFERROR(IF(#REF!=TRUE,'DATA - økonomi'!AP26,IF(#REF!=TRUE,'DATA - økonomi'!AP128,IF(#REF!=TRUE,'DATA - økonomi'!AP230,IF(#REF!=TRUE,'DATA - økonomi'!AP332,IF(#REF!=TRUE,'DATA - økonomi'!AP332+'DATA - økonomi'!AP230+'DATA - økonomi'!AP128,"")))))/AR129*1000,"")</f>
        <v/>
      </c>
      <c r="AS232" s="45" t="str">
        <f>IFERROR(IF(#REF!=TRUE,'DATA - økonomi'!AQ26,IF(#REF!=TRUE,'DATA - økonomi'!AQ128,IF(#REF!=TRUE,'DATA - økonomi'!AQ230,IF(#REF!=TRUE,'DATA - økonomi'!AQ332,IF(#REF!=TRUE,'DATA - økonomi'!AQ332+'DATA - økonomi'!AQ230+'DATA - økonomi'!AQ128,"")))))/AS129*1000,"")</f>
        <v/>
      </c>
      <c r="AT232" s="45" t="str">
        <f>IFERROR(IF(#REF!=TRUE,'DATA - økonomi'!AR26,IF(#REF!=TRUE,'DATA - økonomi'!AR128,IF(#REF!=TRUE,'DATA - økonomi'!AR230,IF(#REF!=TRUE,'DATA - økonomi'!AR332,IF(#REF!=TRUE,'DATA - økonomi'!AR332+'DATA - økonomi'!AR230+'DATA - økonomi'!AR128,"")))))/AT129*1000,"")</f>
        <v/>
      </c>
      <c r="AU232" s="45" t="str">
        <f>IFERROR(IF(#REF!=TRUE,'DATA - økonomi'!AS26,IF(#REF!=TRUE,'DATA - økonomi'!AS128,IF(#REF!=TRUE,'DATA - økonomi'!AS230,IF(#REF!=TRUE,'DATA - økonomi'!AS332,IF(#REF!=TRUE,'DATA - økonomi'!AS332+'DATA - økonomi'!AS230+'DATA - økonomi'!AS128,"")))))/AU129*1000,"")</f>
        <v/>
      </c>
      <c r="AV232" s="45" t="str">
        <f>IFERROR(IF(#REF!=TRUE,'DATA - økonomi'!AT26,IF(#REF!=TRUE,'DATA - økonomi'!AT128,IF(#REF!=TRUE,'DATA - økonomi'!AT230,IF(#REF!=TRUE,'DATA - økonomi'!AT332,IF(#REF!=TRUE,'DATA - økonomi'!AT332+'DATA - økonomi'!AT230+'DATA - økonomi'!AT128,"")))))/AV129*1000,"")</f>
        <v/>
      </c>
      <c r="AW232" s="45" t="str">
        <f>IFERROR(IF(#REF!=TRUE,'DATA - økonomi'!AU26,IF(#REF!=TRUE,'DATA - økonomi'!AU128,IF(#REF!=TRUE,'DATA - økonomi'!AU230,IF(#REF!=TRUE,'DATA - økonomi'!AU332,IF(#REF!=TRUE,'DATA - økonomi'!AU332+'DATA - økonomi'!AU230+'DATA - økonomi'!AU128,"")))))/AW129*1000,"")</f>
        <v/>
      </c>
      <c r="AX232" s="45" t="str">
        <f>IFERROR(IF(#REF!=TRUE,'DATA - økonomi'!AV26,IF(#REF!=TRUE,'DATA - økonomi'!AV128,IF(#REF!=TRUE,'DATA - økonomi'!AV230,IF(#REF!=TRUE,'DATA - økonomi'!AV332,IF(#REF!=TRUE,'DATA - økonomi'!AV332+'DATA - økonomi'!AV230+'DATA - økonomi'!AV128,"")))))/AX129*1000,"")</f>
        <v/>
      </c>
      <c r="AY232" s="36"/>
    </row>
    <row r="233" spans="1:51" x14ac:dyDescent="0.25">
      <c r="A233" s="38">
        <v>23</v>
      </c>
      <c r="B233" s="41" t="s">
        <v>35</v>
      </c>
      <c r="C233" s="44" t="str">
        <f t="shared" ref="C233:L233" ca="1" si="261">IFERROR(C27/C$4,"")</f>
        <v/>
      </c>
      <c r="D233" s="44" t="str">
        <f t="shared" ca="1" si="261"/>
        <v/>
      </c>
      <c r="E233" s="44" t="str">
        <f t="shared" ca="1" si="261"/>
        <v/>
      </c>
      <c r="F233" s="44" t="str">
        <f t="shared" ca="1" si="261"/>
        <v/>
      </c>
      <c r="G233" s="44" t="str">
        <f t="shared" ca="1" si="261"/>
        <v/>
      </c>
      <c r="H233" s="44" t="str">
        <f t="shared" ca="1" si="261"/>
        <v/>
      </c>
      <c r="I233" s="44" t="str">
        <f t="shared" ca="1" si="261"/>
        <v/>
      </c>
      <c r="J233" s="44" t="str">
        <f t="shared" ca="1" si="261"/>
        <v/>
      </c>
      <c r="K233" s="44" t="str">
        <f t="shared" ca="1" si="261"/>
        <v/>
      </c>
      <c r="L233" s="44" t="str">
        <f t="shared" ca="1" si="261"/>
        <v/>
      </c>
      <c r="M233" s="44" t="str">
        <f t="shared" ref="M233" ca="1" si="262">IFERROR(M27/M$4,"")</f>
        <v/>
      </c>
      <c r="N233" s="38">
        <v>23</v>
      </c>
      <c r="O233" s="41" t="s">
        <v>35</v>
      </c>
      <c r="P233" s="44" t="str">
        <f t="shared" ref="P233:Y233" ca="1" si="263">IFERROR(P27/P$4,"")</f>
        <v/>
      </c>
      <c r="Q233" s="44" t="str">
        <f t="shared" ca="1" si="263"/>
        <v/>
      </c>
      <c r="R233" s="44" t="str">
        <f t="shared" ca="1" si="263"/>
        <v/>
      </c>
      <c r="S233" s="44" t="str">
        <f t="shared" ca="1" si="263"/>
        <v/>
      </c>
      <c r="T233" s="44" t="str">
        <f t="shared" ca="1" si="263"/>
        <v/>
      </c>
      <c r="U233" s="44" t="str">
        <f t="shared" ca="1" si="263"/>
        <v/>
      </c>
      <c r="V233" s="44" t="str">
        <f t="shared" ca="1" si="263"/>
        <v/>
      </c>
      <c r="W233" s="44" t="str">
        <f t="shared" ca="1" si="263"/>
        <v/>
      </c>
      <c r="X233" s="44" t="str">
        <f t="shared" ca="1" si="263"/>
        <v/>
      </c>
      <c r="Y233" s="44" t="str">
        <f t="shared" ca="1" si="263"/>
        <v/>
      </c>
      <c r="Z233" s="44" t="str">
        <f t="shared" ref="Z233" ca="1" si="264">IFERROR(Z27/Z$4,"")</f>
        <v/>
      </c>
      <c r="AA233" s="38">
        <v>23</v>
      </c>
      <c r="AB233" s="41" t="s">
        <v>35</v>
      </c>
      <c r="AC233" s="44" t="str">
        <f t="shared" ref="AC233:AL233" ca="1" si="265">IFERROR(AC27/AC$4,"")</f>
        <v/>
      </c>
      <c r="AD233" s="44" t="str">
        <f t="shared" ca="1" si="265"/>
        <v/>
      </c>
      <c r="AE233" s="44" t="str">
        <f t="shared" ca="1" si="265"/>
        <v/>
      </c>
      <c r="AF233" s="44" t="str">
        <f t="shared" ca="1" si="265"/>
        <v/>
      </c>
      <c r="AG233" s="44" t="str">
        <f t="shared" ca="1" si="265"/>
        <v/>
      </c>
      <c r="AH233" s="44" t="str">
        <f t="shared" ca="1" si="265"/>
        <v/>
      </c>
      <c r="AI233" s="44" t="str">
        <f t="shared" ca="1" si="265"/>
        <v/>
      </c>
      <c r="AJ233" s="44" t="str">
        <f t="shared" ca="1" si="265"/>
        <v/>
      </c>
      <c r="AK233" s="44" t="str">
        <f t="shared" ca="1" si="265"/>
        <v/>
      </c>
      <c r="AL233" s="44" t="str">
        <f t="shared" ca="1" si="265"/>
        <v/>
      </c>
      <c r="AM233" s="36"/>
      <c r="AN233" s="41" t="s">
        <v>35</v>
      </c>
      <c r="AO233" s="45" t="str">
        <f>IFERROR(IF(#REF!=TRUE,'DATA - økonomi'!AM27,IF(#REF!=TRUE,'DATA - økonomi'!AM129,IF(#REF!=TRUE,'DATA - økonomi'!AM231,IF(#REF!=TRUE,'DATA - økonomi'!AM333,IF(#REF!=TRUE,'DATA - økonomi'!AM333+'DATA - økonomi'!AM231+'DATA - økonomi'!AM129,"")))))/AO130*1000,"")</f>
        <v/>
      </c>
      <c r="AP233" s="45" t="str">
        <f>IFERROR(IF(#REF!=TRUE,'DATA - økonomi'!AN27,IF(#REF!=TRUE,'DATA - økonomi'!AN129,IF(#REF!=TRUE,'DATA - økonomi'!AN231,IF(#REF!=TRUE,'DATA - økonomi'!AN333,IF(#REF!=TRUE,'DATA - økonomi'!AN333+'DATA - økonomi'!AN231+'DATA - økonomi'!AN129,"")))))/AP130*1000,"")</f>
        <v/>
      </c>
      <c r="AQ233" s="45" t="str">
        <f>IFERROR(IF(#REF!=TRUE,'DATA - økonomi'!AO27,IF(#REF!=TRUE,'DATA - økonomi'!AO129,IF(#REF!=TRUE,'DATA - økonomi'!AO231,IF(#REF!=TRUE,'DATA - økonomi'!AO333,IF(#REF!=TRUE,'DATA - økonomi'!AO333+'DATA - økonomi'!AO231+'DATA - økonomi'!AO129,"")))))/AQ130*1000,"")</f>
        <v/>
      </c>
      <c r="AR233" s="45" t="str">
        <f>IFERROR(IF(#REF!=TRUE,'DATA - økonomi'!AP27,IF(#REF!=TRUE,'DATA - økonomi'!AP129,IF(#REF!=TRUE,'DATA - økonomi'!AP231,IF(#REF!=TRUE,'DATA - økonomi'!AP333,IF(#REF!=TRUE,'DATA - økonomi'!AP333+'DATA - økonomi'!AP231+'DATA - økonomi'!AP129,"")))))/AR130*1000,"")</f>
        <v/>
      </c>
      <c r="AS233" s="45" t="str">
        <f>IFERROR(IF(#REF!=TRUE,'DATA - økonomi'!AQ27,IF(#REF!=TRUE,'DATA - økonomi'!AQ129,IF(#REF!=TRUE,'DATA - økonomi'!AQ231,IF(#REF!=TRUE,'DATA - økonomi'!AQ333,IF(#REF!=TRUE,'DATA - økonomi'!AQ333+'DATA - økonomi'!AQ231+'DATA - økonomi'!AQ129,"")))))/AS130*1000,"")</f>
        <v/>
      </c>
      <c r="AT233" s="45" t="str">
        <f>IFERROR(IF(#REF!=TRUE,'DATA - økonomi'!AR27,IF(#REF!=TRUE,'DATA - økonomi'!AR129,IF(#REF!=TRUE,'DATA - økonomi'!AR231,IF(#REF!=TRUE,'DATA - økonomi'!AR333,IF(#REF!=TRUE,'DATA - økonomi'!AR333+'DATA - økonomi'!AR231+'DATA - økonomi'!AR129,"")))))/AT130*1000,"")</f>
        <v/>
      </c>
      <c r="AU233" s="45" t="str">
        <f>IFERROR(IF(#REF!=TRUE,'DATA - økonomi'!AS27,IF(#REF!=TRUE,'DATA - økonomi'!AS129,IF(#REF!=TRUE,'DATA - økonomi'!AS231,IF(#REF!=TRUE,'DATA - økonomi'!AS333,IF(#REF!=TRUE,'DATA - økonomi'!AS333+'DATA - økonomi'!AS231+'DATA - økonomi'!AS129,"")))))/AU130*1000,"")</f>
        <v/>
      </c>
      <c r="AV233" s="45" t="str">
        <f>IFERROR(IF(#REF!=TRUE,'DATA - økonomi'!AT27,IF(#REF!=TRUE,'DATA - økonomi'!AT129,IF(#REF!=TRUE,'DATA - økonomi'!AT231,IF(#REF!=TRUE,'DATA - økonomi'!AT333,IF(#REF!=TRUE,'DATA - økonomi'!AT333+'DATA - økonomi'!AT231+'DATA - økonomi'!AT129,"")))))/AV130*1000,"")</f>
        <v/>
      </c>
      <c r="AW233" s="45" t="str">
        <f>IFERROR(IF(#REF!=TRUE,'DATA - økonomi'!AU27,IF(#REF!=TRUE,'DATA - økonomi'!AU129,IF(#REF!=TRUE,'DATA - økonomi'!AU231,IF(#REF!=TRUE,'DATA - økonomi'!AU333,IF(#REF!=TRUE,'DATA - økonomi'!AU333+'DATA - økonomi'!AU231+'DATA - økonomi'!AU129,"")))))/AW130*1000,"")</f>
        <v/>
      </c>
      <c r="AX233" s="45" t="str">
        <f>IFERROR(IF(#REF!=TRUE,'DATA - økonomi'!AV27,IF(#REF!=TRUE,'DATA - økonomi'!AV129,IF(#REF!=TRUE,'DATA - økonomi'!AV231,IF(#REF!=TRUE,'DATA - økonomi'!AV333,IF(#REF!=TRUE,'DATA - økonomi'!AV333+'DATA - økonomi'!AV231+'DATA - økonomi'!AV129,"")))))/AX130*1000,"")</f>
        <v/>
      </c>
      <c r="AY233" s="36"/>
    </row>
    <row r="234" spans="1:51" x14ac:dyDescent="0.25">
      <c r="A234" s="38">
        <v>24</v>
      </c>
      <c r="B234" s="41" t="s">
        <v>36</v>
      </c>
      <c r="C234" s="44" t="str">
        <f t="shared" ref="C234:L234" ca="1" si="266">IFERROR(C28/C$4,"")</f>
        <v/>
      </c>
      <c r="D234" s="44" t="str">
        <f t="shared" ca="1" si="266"/>
        <v/>
      </c>
      <c r="E234" s="44" t="str">
        <f t="shared" ca="1" si="266"/>
        <v/>
      </c>
      <c r="F234" s="44" t="str">
        <f t="shared" ca="1" si="266"/>
        <v/>
      </c>
      <c r="G234" s="44" t="str">
        <f t="shared" ca="1" si="266"/>
        <v/>
      </c>
      <c r="H234" s="44" t="str">
        <f t="shared" ca="1" si="266"/>
        <v/>
      </c>
      <c r="I234" s="44" t="str">
        <f t="shared" ca="1" si="266"/>
        <v/>
      </c>
      <c r="J234" s="44" t="str">
        <f t="shared" ca="1" si="266"/>
        <v/>
      </c>
      <c r="K234" s="44" t="str">
        <f t="shared" ca="1" si="266"/>
        <v/>
      </c>
      <c r="L234" s="44" t="str">
        <f t="shared" ca="1" si="266"/>
        <v/>
      </c>
      <c r="M234" s="44" t="str">
        <f t="shared" ref="M234" ca="1" si="267">IFERROR(M28/M$4,"")</f>
        <v/>
      </c>
      <c r="N234" s="38">
        <v>24</v>
      </c>
      <c r="O234" s="41" t="s">
        <v>36</v>
      </c>
      <c r="P234" s="44" t="str">
        <f t="shared" ref="P234:Y234" ca="1" si="268">IFERROR(P28/P$4,"")</f>
        <v/>
      </c>
      <c r="Q234" s="44" t="str">
        <f t="shared" ca="1" si="268"/>
        <v/>
      </c>
      <c r="R234" s="44" t="str">
        <f t="shared" ca="1" si="268"/>
        <v/>
      </c>
      <c r="S234" s="44" t="str">
        <f t="shared" ca="1" si="268"/>
        <v/>
      </c>
      <c r="T234" s="44" t="str">
        <f t="shared" ca="1" si="268"/>
        <v/>
      </c>
      <c r="U234" s="44" t="str">
        <f t="shared" ca="1" si="268"/>
        <v/>
      </c>
      <c r="V234" s="44" t="str">
        <f t="shared" ca="1" si="268"/>
        <v/>
      </c>
      <c r="W234" s="44" t="str">
        <f t="shared" ca="1" si="268"/>
        <v/>
      </c>
      <c r="X234" s="44" t="str">
        <f t="shared" ca="1" si="268"/>
        <v/>
      </c>
      <c r="Y234" s="44" t="str">
        <f t="shared" ca="1" si="268"/>
        <v/>
      </c>
      <c r="Z234" s="44" t="str">
        <f t="shared" ref="Z234" ca="1" si="269">IFERROR(Z28/Z$4,"")</f>
        <v/>
      </c>
      <c r="AA234" s="38">
        <v>24</v>
      </c>
      <c r="AB234" s="41" t="s">
        <v>36</v>
      </c>
      <c r="AC234" s="44" t="str">
        <f t="shared" ref="AC234:AL234" ca="1" si="270">IFERROR(AC28/AC$4,"")</f>
        <v/>
      </c>
      <c r="AD234" s="44" t="str">
        <f t="shared" ca="1" si="270"/>
        <v/>
      </c>
      <c r="AE234" s="44" t="str">
        <f t="shared" ca="1" si="270"/>
        <v/>
      </c>
      <c r="AF234" s="44" t="str">
        <f t="shared" ca="1" si="270"/>
        <v/>
      </c>
      <c r="AG234" s="44" t="str">
        <f t="shared" ca="1" si="270"/>
        <v/>
      </c>
      <c r="AH234" s="44" t="str">
        <f t="shared" ca="1" si="270"/>
        <v/>
      </c>
      <c r="AI234" s="44" t="str">
        <f t="shared" ca="1" si="270"/>
        <v/>
      </c>
      <c r="AJ234" s="44" t="str">
        <f t="shared" ca="1" si="270"/>
        <v/>
      </c>
      <c r="AK234" s="44" t="str">
        <f t="shared" ca="1" si="270"/>
        <v/>
      </c>
      <c r="AL234" s="44" t="str">
        <f t="shared" ca="1" si="270"/>
        <v/>
      </c>
      <c r="AM234" s="36"/>
      <c r="AN234" s="41" t="s">
        <v>36</v>
      </c>
      <c r="AO234" s="45" t="str">
        <f>IFERROR(IF(#REF!=TRUE,'DATA - økonomi'!AM28,IF(#REF!=TRUE,'DATA - økonomi'!AM130,IF(#REF!=TRUE,'DATA - økonomi'!AM232,IF(#REF!=TRUE,'DATA - økonomi'!AM334,IF(#REF!=TRUE,'DATA - økonomi'!AM334+'DATA - økonomi'!AM232+'DATA - økonomi'!AM130,"")))))/AO131*1000,"")</f>
        <v/>
      </c>
      <c r="AP234" s="45" t="str">
        <f>IFERROR(IF(#REF!=TRUE,'DATA - økonomi'!AN28,IF(#REF!=TRUE,'DATA - økonomi'!AN130,IF(#REF!=TRUE,'DATA - økonomi'!AN232,IF(#REF!=TRUE,'DATA - økonomi'!AN334,IF(#REF!=TRUE,'DATA - økonomi'!AN334+'DATA - økonomi'!AN232+'DATA - økonomi'!AN130,"")))))/AP131*1000,"")</f>
        <v/>
      </c>
      <c r="AQ234" s="45" t="str">
        <f>IFERROR(IF(#REF!=TRUE,'DATA - økonomi'!AO28,IF(#REF!=TRUE,'DATA - økonomi'!AO130,IF(#REF!=TRUE,'DATA - økonomi'!AO232,IF(#REF!=TRUE,'DATA - økonomi'!AO334,IF(#REF!=TRUE,'DATA - økonomi'!AO334+'DATA - økonomi'!AO232+'DATA - økonomi'!AO130,"")))))/AQ131*1000,"")</f>
        <v/>
      </c>
      <c r="AR234" s="45" t="str">
        <f>IFERROR(IF(#REF!=TRUE,'DATA - økonomi'!AP28,IF(#REF!=TRUE,'DATA - økonomi'!AP130,IF(#REF!=TRUE,'DATA - økonomi'!AP232,IF(#REF!=TRUE,'DATA - økonomi'!AP334,IF(#REF!=TRUE,'DATA - økonomi'!AP334+'DATA - økonomi'!AP232+'DATA - økonomi'!AP130,"")))))/AR131*1000,"")</f>
        <v/>
      </c>
      <c r="AS234" s="45" t="str">
        <f>IFERROR(IF(#REF!=TRUE,'DATA - økonomi'!AQ28,IF(#REF!=TRUE,'DATA - økonomi'!AQ130,IF(#REF!=TRUE,'DATA - økonomi'!AQ232,IF(#REF!=TRUE,'DATA - økonomi'!AQ334,IF(#REF!=TRUE,'DATA - økonomi'!AQ334+'DATA - økonomi'!AQ232+'DATA - økonomi'!AQ130,"")))))/AS131*1000,"")</f>
        <v/>
      </c>
      <c r="AT234" s="45" t="str">
        <f>IFERROR(IF(#REF!=TRUE,'DATA - økonomi'!AR28,IF(#REF!=TRUE,'DATA - økonomi'!AR130,IF(#REF!=TRUE,'DATA - økonomi'!AR232,IF(#REF!=TRUE,'DATA - økonomi'!AR334,IF(#REF!=TRUE,'DATA - økonomi'!AR334+'DATA - økonomi'!AR232+'DATA - økonomi'!AR130,"")))))/AT131*1000,"")</f>
        <v/>
      </c>
      <c r="AU234" s="45" t="str">
        <f>IFERROR(IF(#REF!=TRUE,'DATA - økonomi'!AS28,IF(#REF!=TRUE,'DATA - økonomi'!AS130,IF(#REF!=TRUE,'DATA - økonomi'!AS232,IF(#REF!=TRUE,'DATA - økonomi'!AS334,IF(#REF!=TRUE,'DATA - økonomi'!AS334+'DATA - økonomi'!AS232+'DATA - økonomi'!AS130,"")))))/AU131*1000,"")</f>
        <v/>
      </c>
      <c r="AV234" s="45" t="str">
        <f>IFERROR(IF(#REF!=TRUE,'DATA - økonomi'!AT28,IF(#REF!=TRUE,'DATA - økonomi'!AT130,IF(#REF!=TRUE,'DATA - økonomi'!AT232,IF(#REF!=TRUE,'DATA - økonomi'!AT334,IF(#REF!=TRUE,'DATA - økonomi'!AT334+'DATA - økonomi'!AT232+'DATA - økonomi'!AT130,"")))))/AV131*1000,"")</f>
        <v/>
      </c>
      <c r="AW234" s="45" t="str">
        <f>IFERROR(IF(#REF!=TRUE,'DATA - økonomi'!AU28,IF(#REF!=TRUE,'DATA - økonomi'!AU130,IF(#REF!=TRUE,'DATA - økonomi'!AU232,IF(#REF!=TRUE,'DATA - økonomi'!AU334,IF(#REF!=TRUE,'DATA - økonomi'!AU334+'DATA - økonomi'!AU232+'DATA - økonomi'!AU130,"")))))/AW131*1000,"")</f>
        <v/>
      </c>
      <c r="AX234" s="45" t="str">
        <f>IFERROR(IF(#REF!=TRUE,'DATA - økonomi'!AV28,IF(#REF!=TRUE,'DATA - økonomi'!AV130,IF(#REF!=TRUE,'DATA - økonomi'!AV232,IF(#REF!=TRUE,'DATA - økonomi'!AV334,IF(#REF!=TRUE,'DATA - økonomi'!AV334+'DATA - økonomi'!AV232+'DATA - økonomi'!AV130,"")))))/AX131*1000,"")</f>
        <v/>
      </c>
      <c r="AY234" s="36"/>
    </row>
    <row r="235" spans="1:51" x14ac:dyDescent="0.25">
      <c r="A235" s="38">
        <v>25</v>
      </c>
      <c r="B235" s="41" t="s">
        <v>37</v>
      </c>
      <c r="C235" s="44" t="str">
        <f t="shared" ref="C235:L235" ca="1" si="271">IFERROR(C29/C$4,"")</f>
        <v/>
      </c>
      <c r="D235" s="44" t="str">
        <f t="shared" ca="1" si="271"/>
        <v/>
      </c>
      <c r="E235" s="44" t="str">
        <f t="shared" ca="1" si="271"/>
        <v/>
      </c>
      <c r="F235" s="44" t="str">
        <f t="shared" ca="1" si="271"/>
        <v/>
      </c>
      <c r="G235" s="44" t="str">
        <f t="shared" ca="1" si="271"/>
        <v/>
      </c>
      <c r="H235" s="44" t="str">
        <f t="shared" ca="1" si="271"/>
        <v/>
      </c>
      <c r="I235" s="44" t="str">
        <f t="shared" ca="1" si="271"/>
        <v/>
      </c>
      <c r="J235" s="44" t="str">
        <f t="shared" ca="1" si="271"/>
        <v/>
      </c>
      <c r="K235" s="44" t="str">
        <f t="shared" ca="1" si="271"/>
        <v/>
      </c>
      <c r="L235" s="44" t="str">
        <f t="shared" ca="1" si="271"/>
        <v/>
      </c>
      <c r="M235" s="44" t="str">
        <f t="shared" ref="M235" ca="1" si="272">IFERROR(M29/M$4,"")</f>
        <v/>
      </c>
      <c r="N235" s="38">
        <v>25</v>
      </c>
      <c r="O235" s="41" t="s">
        <v>37</v>
      </c>
      <c r="P235" s="44" t="str">
        <f t="shared" ref="P235:Y235" ca="1" si="273">IFERROR(P29/P$4,"")</f>
        <v/>
      </c>
      <c r="Q235" s="44" t="str">
        <f t="shared" ca="1" si="273"/>
        <v/>
      </c>
      <c r="R235" s="44" t="str">
        <f t="shared" ca="1" si="273"/>
        <v/>
      </c>
      <c r="S235" s="44" t="str">
        <f t="shared" ca="1" si="273"/>
        <v/>
      </c>
      <c r="T235" s="44" t="str">
        <f t="shared" ca="1" si="273"/>
        <v/>
      </c>
      <c r="U235" s="44" t="str">
        <f t="shared" ca="1" si="273"/>
        <v/>
      </c>
      <c r="V235" s="44" t="str">
        <f t="shared" ca="1" si="273"/>
        <v/>
      </c>
      <c r="W235" s="44" t="str">
        <f t="shared" ca="1" si="273"/>
        <v/>
      </c>
      <c r="X235" s="44" t="str">
        <f t="shared" ca="1" si="273"/>
        <v/>
      </c>
      <c r="Y235" s="44" t="str">
        <f t="shared" ca="1" si="273"/>
        <v/>
      </c>
      <c r="Z235" s="44" t="str">
        <f t="shared" ref="Z235" ca="1" si="274">IFERROR(Z29/Z$4,"")</f>
        <v/>
      </c>
      <c r="AA235" s="38">
        <v>25</v>
      </c>
      <c r="AB235" s="41" t="s">
        <v>37</v>
      </c>
      <c r="AC235" s="44" t="str">
        <f t="shared" ref="AC235:AL235" ca="1" si="275">IFERROR(AC29/AC$4,"")</f>
        <v/>
      </c>
      <c r="AD235" s="44" t="str">
        <f t="shared" ca="1" si="275"/>
        <v/>
      </c>
      <c r="AE235" s="44" t="str">
        <f t="shared" ca="1" si="275"/>
        <v/>
      </c>
      <c r="AF235" s="44" t="str">
        <f t="shared" ca="1" si="275"/>
        <v/>
      </c>
      <c r="AG235" s="44" t="str">
        <f t="shared" ca="1" si="275"/>
        <v/>
      </c>
      <c r="AH235" s="44" t="str">
        <f t="shared" ca="1" si="275"/>
        <v/>
      </c>
      <c r="AI235" s="44" t="str">
        <f t="shared" ca="1" si="275"/>
        <v/>
      </c>
      <c r="AJ235" s="44" t="str">
        <f t="shared" ca="1" si="275"/>
        <v/>
      </c>
      <c r="AK235" s="44" t="str">
        <f t="shared" ca="1" si="275"/>
        <v/>
      </c>
      <c r="AL235" s="44" t="str">
        <f t="shared" ca="1" si="275"/>
        <v/>
      </c>
      <c r="AM235" s="36"/>
      <c r="AN235" s="41" t="s">
        <v>37</v>
      </c>
      <c r="AO235" s="45" t="str">
        <f>IFERROR(IF(#REF!=TRUE,'DATA - økonomi'!AM29,IF(#REF!=TRUE,'DATA - økonomi'!AM131,IF(#REF!=TRUE,'DATA - økonomi'!AM233,IF(#REF!=TRUE,'DATA - økonomi'!AM335,IF(#REF!=TRUE,'DATA - økonomi'!AM335+'DATA - økonomi'!AM233+'DATA - økonomi'!AM131,"")))))/AO132*1000,"")</f>
        <v/>
      </c>
      <c r="AP235" s="45" t="str">
        <f>IFERROR(IF(#REF!=TRUE,'DATA - økonomi'!AN29,IF(#REF!=TRUE,'DATA - økonomi'!AN131,IF(#REF!=TRUE,'DATA - økonomi'!AN233,IF(#REF!=TRUE,'DATA - økonomi'!AN335,IF(#REF!=TRUE,'DATA - økonomi'!AN335+'DATA - økonomi'!AN233+'DATA - økonomi'!AN131,"")))))/AP132*1000,"")</f>
        <v/>
      </c>
      <c r="AQ235" s="45" t="str">
        <f>IFERROR(IF(#REF!=TRUE,'DATA - økonomi'!AO29,IF(#REF!=TRUE,'DATA - økonomi'!AO131,IF(#REF!=TRUE,'DATA - økonomi'!AO233,IF(#REF!=TRUE,'DATA - økonomi'!AO335,IF(#REF!=TRUE,'DATA - økonomi'!AO335+'DATA - økonomi'!AO233+'DATA - økonomi'!AO131,"")))))/AQ132*1000,"")</f>
        <v/>
      </c>
      <c r="AR235" s="45" t="str">
        <f>IFERROR(IF(#REF!=TRUE,'DATA - økonomi'!AP29,IF(#REF!=TRUE,'DATA - økonomi'!AP131,IF(#REF!=TRUE,'DATA - økonomi'!AP233,IF(#REF!=TRUE,'DATA - økonomi'!AP335,IF(#REF!=TRUE,'DATA - økonomi'!AP335+'DATA - økonomi'!AP233+'DATA - økonomi'!AP131,"")))))/AR132*1000,"")</f>
        <v/>
      </c>
      <c r="AS235" s="45" t="str">
        <f>IFERROR(IF(#REF!=TRUE,'DATA - økonomi'!AQ29,IF(#REF!=TRUE,'DATA - økonomi'!AQ131,IF(#REF!=TRUE,'DATA - økonomi'!AQ233,IF(#REF!=TRUE,'DATA - økonomi'!AQ335,IF(#REF!=TRUE,'DATA - økonomi'!AQ335+'DATA - økonomi'!AQ233+'DATA - økonomi'!AQ131,"")))))/AS132*1000,"")</f>
        <v/>
      </c>
      <c r="AT235" s="45" t="str">
        <f>IFERROR(IF(#REF!=TRUE,'DATA - økonomi'!AR29,IF(#REF!=TRUE,'DATA - økonomi'!AR131,IF(#REF!=TRUE,'DATA - økonomi'!AR233,IF(#REF!=TRUE,'DATA - økonomi'!AR335,IF(#REF!=TRUE,'DATA - økonomi'!AR335+'DATA - økonomi'!AR233+'DATA - økonomi'!AR131,"")))))/AT132*1000,"")</f>
        <v/>
      </c>
      <c r="AU235" s="45" t="str">
        <f>IFERROR(IF(#REF!=TRUE,'DATA - økonomi'!AS29,IF(#REF!=TRUE,'DATA - økonomi'!AS131,IF(#REF!=TRUE,'DATA - økonomi'!AS233,IF(#REF!=TRUE,'DATA - økonomi'!AS335,IF(#REF!=TRUE,'DATA - økonomi'!AS335+'DATA - økonomi'!AS233+'DATA - økonomi'!AS131,"")))))/AU132*1000,"")</f>
        <v/>
      </c>
      <c r="AV235" s="45" t="str">
        <f>IFERROR(IF(#REF!=TRUE,'DATA - økonomi'!AT29,IF(#REF!=TRUE,'DATA - økonomi'!AT131,IF(#REF!=TRUE,'DATA - økonomi'!AT233,IF(#REF!=TRUE,'DATA - økonomi'!AT335,IF(#REF!=TRUE,'DATA - økonomi'!AT335+'DATA - økonomi'!AT233+'DATA - økonomi'!AT131,"")))))/AV132*1000,"")</f>
        <v/>
      </c>
      <c r="AW235" s="45" t="str">
        <f>IFERROR(IF(#REF!=TRUE,'DATA - økonomi'!AU29,IF(#REF!=TRUE,'DATA - økonomi'!AU131,IF(#REF!=TRUE,'DATA - økonomi'!AU233,IF(#REF!=TRUE,'DATA - økonomi'!AU335,IF(#REF!=TRUE,'DATA - økonomi'!AU335+'DATA - økonomi'!AU233+'DATA - økonomi'!AU131,"")))))/AW132*1000,"")</f>
        <v/>
      </c>
      <c r="AX235" s="45" t="str">
        <f>IFERROR(IF(#REF!=TRUE,'DATA - økonomi'!AV29,IF(#REF!=TRUE,'DATA - økonomi'!AV131,IF(#REF!=TRUE,'DATA - økonomi'!AV233,IF(#REF!=TRUE,'DATA - økonomi'!AV335,IF(#REF!=TRUE,'DATA - økonomi'!AV335+'DATA - økonomi'!AV233+'DATA - økonomi'!AV131,"")))))/AX132*1000,"")</f>
        <v/>
      </c>
      <c r="AY235" s="36"/>
    </row>
    <row r="236" spans="1:51" x14ac:dyDescent="0.25">
      <c r="A236" s="38">
        <v>26</v>
      </c>
      <c r="B236" s="41" t="s">
        <v>38</v>
      </c>
      <c r="C236" s="44" t="str">
        <f t="shared" ref="C236:L236" ca="1" si="276">IFERROR(C30/C$4,"")</f>
        <v/>
      </c>
      <c r="D236" s="44" t="str">
        <f t="shared" ca="1" si="276"/>
        <v/>
      </c>
      <c r="E236" s="44" t="str">
        <f t="shared" ca="1" si="276"/>
        <v/>
      </c>
      <c r="F236" s="44" t="str">
        <f t="shared" ca="1" si="276"/>
        <v/>
      </c>
      <c r="G236" s="44" t="str">
        <f t="shared" ca="1" si="276"/>
        <v/>
      </c>
      <c r="H236" s="44" t="str">
        <f t="shared" ca="1" si="276"/>
        <v/>
      </c>
      <c r="I236" s="44" t="str">
        <f t="shared" ca="1" si="276"/>
        <v/>
      </c>
      <c r="J236" s="44" t="str">
        <f t="shared" ca="1" si="276"/>
        <v/>
      </c>
      <c r="K236" s="44" t="str">
        <f t="shared" ca="1" si="276"/>
        <v/>
      </c>
      <c r="L236" s="44" t="str">
        <f t="shared" ca="1" si="276"/>
        <v/>
      </c>
      <c r="M236" s="44" t="str">
        <f t="shared" ref="M236" ca="1" si="277">IFERROR(M30/M$4,"")</f>
        <v/>
      </c>
      <c r="N236" s="38">
        <v>26</v>
      </c>
      <c r="O236" s="41" t="s">
        <v>38</v>
      </c>
      <c r="P236" s="44" t="str">
        <f t="shared" ref="P236:Y236" ca="1" si="278">IFERROR(P30/P$4,"")</f>
        <v/>
      </c>
      <c r="Q236" s="44" t="str">
        <f t="shared" ca="1" si="278"/>
        <v/>
      </c>
      <c r="R236" s="44" t="str">
        <f t="shared" ca="1" si="278"/>
        <v/>
      </c>
      <c r="S236" s="44" t="str">
        <f t="shared" ca="1" si="278"/>
        <v/>
      </c>
      <c r="T236" s="44" t="str">
        <f t="shared" ca="1" si="278"/>
        <v/>
      </c>
      <c r="U236" s="44" t="str">
        <f t="shared" ca="1" si="278"/>
        <v/>
      </c>
      <c r="V236" s="44" t="str">
        <f t="shared" ca="1" si="278"/>
        <v/>
      </c>
      <c r="W236" s="44" t="str">
        <f t="shared" ca="1" si="278"/>
        <v/>
      </c>
      <c r="X236" s="44" t="str">
        <f t="shared" ca="1" si="278"/>
        <v/>
      </c>
      <c r="Y236" s="44" t="str">
        <f t="shared" ca="1" si="278"/>
        <v/>
      </c>
      <c r="Z236" s="44" t="str">
        <f t="shared" ref="Z236" ca="1" si="279">IFERROR(Z30/Z$4,"")</f>
        <v/>
      </c>
      <c r="AA236" s="38">
        <v>26</v>
      </c>
      <c r="AB236" s="41" t="s">
        <v>38</v>
      </c>
      <c r="AC236" s="44" t="str">
        <f t="shared" ref="AC236:AL236" ca="1" si="280">IFERROR(AC30/AC$4,"")</f>
        <v/>
      </c>
      <c r="AD236" s="44" t="str">
        <f t="shared" ca="1" si="280"/>
        <v/>
      </c>
      <c r="AE236" s="44" t="str">
        <f t="shared" ca="1" si="280"/>
        <v/>
      </c>
      <c r="AF236" s="44" t="str">
        <f t="shared" ca="1" si="280"/>
        <v/>
      </c>
      <c r="AG236" s="44" t="str">
        <f t="shared" ca="1" si="280"/>
        <v/>
      </c>
      <c r="AH236" s="44" t="str">
        <f t="shared" ca="1" si="280"/>
        <v/>
      </c>
      <c r="AI236" s="44" t="str">
        <f t="shared" ca="1" si="280"/>
        <v/>
      </c>
      <c r="AJ236" s="44" t="str">
        <f t="shared" ca="1" si="280"/>
        <v/>
      </c>
      <c r="AK236" s="44" t="str">
        <f t="shared" ca="1" si="280"/>
        <v/>
      </c>
      <c r="AL236" s="44" t="str">
        <f t="shared" ca="1" si="280"/>
        <v/>
      </c>
      <c r="AM236" s="36"/>
      <c r="AN236" s="41" t="s">
        <v>38</v>
      </c>
      <c r="AO236" s="45" t="str">
        <f>IFERROR(IF(#REF!=TRUE,'DATA - økonomi'!AM30,IF(#REF!=TRUE,'DATA - økonomi'!AM132,IF(#REF!=TRUE,'DATA - økonomi'!AM234,IF(#REF!=TRUE,'DATA - økonomi'!AM336,IF(#REF!=TRUE,'DATA - økonomi'!AM336+'DATA - økonomi'!AM234+'DATA - økonomi'!AM132,"")))))/AO133*1000,"")</f>
        <v/>
      </c>
      <c r="AP236" s="45" t="str">
        <f>IFERROR(IF(#REF!=TRUE,'DATA - økonomi'!AN30,IF(#REF!=TRUE,'DATA - økonomi'!AN132,IF(#REF!=TRUE,'DATA - økonomi'!AN234,IF(#REF!=TRUE,'DATA - økonomi'!AN336,IF(#REF!=TRUE,'DATA - økonomi'!AN336+'DATA - økonomi'!AN234+'DATA - økonomi'!AN132,"")))))/AP133*1000,"")</f>
        <v/>
      </c>
      <c r="AQ236" s="45" t="str">
        <f>IFERROR(IF(#REF!=TRUE,'DATA - økonomi'!AO30,IF(#REF!=TRUE,'DATA - økonomi'!AO132,IF(#REF!=TRUE,'DATA - økonomi'!AO234,IF(#REF!=TRUE,'DATA - økonomi'!AO336,IF(#REF!=TRUE,'DATA - økonomi'!AO336+'DATA - økonomi'!AO234+'DATA - økonomi'!AO132,"")))))/AQ133*1000,"")</f>
        <v/>
      </c>
      <c r="AR236" s="45" t="str">
        <f>IFERROR(IF(#REF!=TRUE,'DATA - økonomi'!AP30,IF(#REF!=TRUE,'DATA - økonomi'!AP132,IF(#REF!=TRUE,'DATA - økonomi'!AP234,IF(#REF!=TRUE,'DATA - økonomi'!AP336,IF(#REF!=TRUE,'DATA - økonomi'!AP336+'DATA - økonomi'!AP234+'DATA - økonomi'!AP132,"")))))/AR133*1000,"")</f>
        <v/>
      </c>
      <c r="AS236" s="45" t="str">
        <f>IFERROR(IF(#REF!=TRUE,'DATA - økonomi'!AQ30,IF(#REF!=TRUE,'DATA - økonomi'!AQ132,IF(#REF!=TRUE,'DATA - økonomi'!AQ234,IF(#REF!=TRUE,'DATA - økonomi'!AQ336,IF(#REF!=TRUE,'DATA - økonomi'!AQ336+'DATA - økonomi'!AQ234+'DATA - økonomi'!AQ132,"")))))/AS133*1000,"")</f>
        <v/>
      </c>
      <c r="AT236" s="45" t="str">
        <f>IFERROR(IF(#REF!=TRUE,'DATA - økonomi'!AR30,IF(#REF!=TRUE,'DATA - økonomi'!AR132,IF(#REF!=TRUE,'DATA - økonomi'!AR234,IF(#REF!=TRUE,'DATA - økonomi'!AR336,IF(#REF!=TRUE,'DATA - økonomi'!AR336+'DATA - økonomi'!AR234+'DATA - økonomi'!AR132,"")))))/AT133*1000,"")</f>
        <v/>
      </c>
      <c r="AU236" s="45" t="str">
        <f>IFERROR(IF(#REF!=TRUE,'DATA - økonomi'!AS30,IF(#REF!=TRUE,'DATA - økonomi'!AS132,IF(#REF!=TRUE,'DATA - økonomi'!AS234,IF(#REF!=TRUE,'DATA - økonomi'!AS336,IF(#REF!=TRUE,'DATA - økonomi'!AS336+'DATA - økonomi'!AS234+'DATA - økonomi'!AS132,"")))))/AU133*1000,"")</f>
        <v/>
      </c>
      <c r="AV236" s="45" t="str">
        <f>IFERROR(IF(#REF!=TRUE,'DATA - økonomi'!AT30,IF(#REF!=TRUE,'DATA - økonomi'!AT132,IF(#REF!=TRUE,'DATA - økonomi'!AT234,IF(#REF!=TRUE,'DATA - økonomi'!AT336,IF(#REF!=TRUE,'DATA - økonomi'!AT336+'DATA - økonomi'!AT234+'DATA - økonomi'!AT132,"")))))/AV133*1000,"")</f>
        <v/>
      </c>
      <c r="AW236" s="45" t="str">
        <f>IFERROR(IF(#REF!=TRUE,'DATA - økonomi'!AU30,IF(#REF!=TRUE,'DATA - økonomi'!AU132,IF(#REF!=TRUE,'DATA - økonomi'!AU234,IF(#REF!=TRUE,'DATA - økonomi'!AU336,IF(#REF!=TRUE,'DATA - økonomi'!AU336+'DATA - økonomi'!AU234+'DATA - økonomi'!AU132,"")))))/AW133*1000,"")</f>
        <v/>
      </c>
      <c r="AX236" s="45" t="str">
        <f>IFERROR(IF(#REF!=TRUE,'DATA - økonomi'!AV30,IF(#REF!=TRUE,'DATA - økonomi'!AV132,IF(#REF!=TRUE,'DATA - økonomi'!AV234,IF(#REF!=TRUE,'DATA - økonomi'!AV336,IF(#REF!=TRUE,'DATA - økonomi'!AV336+'DATA - økonomi'!AV234+'DATA - økonomi'!AV132,"")))))/AX133*1000,"")</f>
        <v/>
      </c>
      <c r="AY236" s="36"/>
    </row>
    <row r="237" spans="1:51" x14ac:dyDescent="0.25">
      <c r="A237" s="38">
        <v>27</v>
      </c>
      <c r="B237" s="41" t="s">
        <v>39</v>
      </c>
      <c r="C237" s="44" t="str">
        <f t="shared" ref="C237:L237" ca="1" si="281">IFERROR(C31/C$4,"")</f>
        <v/>
      </c>
      <c r="D237" s="44" t="str">
        <f t="shared" ca="1" si="281"/>
        <v/>
      </c>
      <c r="E237" s="44" t="str">
        <f t="shared" ca="1" si="281"/>
        <v/>
      </c>
      <c r="F237" s="44" t="str">
        <f t="shared" ca="1" si="281"/>
        <v/>
      </c>
      <c r="G237" s="44" t="str">
        <f t="shared" ca="1" si="281"/>
        <v/>
      </c>
      <c r="H237" s="44" t="str">
        <f t="shared" ca="1" si="281"/>
        <v/>
      </c>
      <c r="I237" s="44" t="str">
        <f t="shared" ca="1" si="281"/>
        <v/>
      </c>
      <c r="J237" s="44" t="str">
        <f t="shared" ca="1" si="281"/>
        <v/>
      </c>
      <c r="K237" s="44" t="str">
        <f t="shared" ca="1" si="281"/>
        <v/>
      </c>
      <c r="L237" s="44" t="str">
        <f t="shared" ca="1" si="281"/>
        <v/>
      </c>
      <c r="M237" s="44" t="str">
        <f t="shared" ref="M237" ca="1" si="282">IFERROR(M31/M$4,"")</f>
        <v/>
      </c>
      <c r="N237" s="38">
        <v>27</v>
      </c>
      <c r="O237" s="41" t="s">
        <v>39</v>
      </c>
      <c r="P237" s="44" t="str">
        <f t="shared" ref="P237:Y237" ca="1" si="283">IFERROR(P31/P$4,"")</f>
        <v/>
      </c>
      <c r="Q237" s="44" t="str">
        <f t="shared" ca="1" si="283"/>
        <v/>
      </c>
      <c r="R237" s="44" t="str">
        <f t="shared" ca="1" si="283"/>
        <v/>
      </c>
      <c r="S237" s="44" t="str">
        <f t="shared" ca="1" si="283"/>
        <v/>
      </c>
      <c r="T237" s="44" t="str">
        <f t="shared" ca="1" si="283"/>
        <v/>
      </c>
      <c r="U237" s="44" t="str">
        <f t="shared" ca="1" si="283"/>
        <v/>
      </c>
      <c r="V237" s="44" t="str">
        <f t="shared" ca="1" si="283"/>
        <v/>
      </c>
      <c r="W237" s="44" t="str">
        <f t="shared" ca="1" si="283"/>
        <v/>
      </c>
      <c r="X237" s="44" t="str">
        <f t="shared" ca="1" si="283"/>
        <v/>
      </c>
      <c r="Y237" s="44" t="str">
        <f t="shared" ca="1" si="283"/>
        <v/>
      </c>
      <c r="Z237" s="44" t="str">
        <f t="shared" ref="Z237" ca="1" si="284">IFERROR(Z31/Z$4,"")</f>
        <v/>
      </c>
      <c r="AA237" s="38">
        <v>27</v>
      </c>
      <c r="AB237" s="41" t="s">
        <v>39</v>
      </c>
      <c r="AC237" s="44" t="str">
        <f t="shared" ref="AC237:AL237" ca="1" si="285">IFERROR(AC31/AC$4,"")</f>
        <v/>
      </c>
      <c r="AD237" s="44" t="str">
        <f t="shared" ca="1" si="285"/>
        <v/>
      </c>
      <c r="AE237" s="44" t="str">
        <f t="shared" ca="1" si="285"/>
        <v/>
      </c>
      <c r="AF237" s="44" t="str">
        <f t="shared" ca="1" si="285"/>
        <v/>
      </c>
      <c r="AG237" s="44" t="str">
        <f t="shared" ca="1" si="285"/>
        <v/>
      </c>
      <c r="AH237" s="44" t="str">
        <f t="shared" ca="1" si="285"/>
        <v/>
      </c>
      <c r="AI237" s="44" t="str">
        <f t="shared" ca="1" si="285"/>
        <v/>
      </c>
      <c r="AJ237" s="44" t="str">
        <f t="shared" ca="1" si="285"/>
        <v/>
      </c>
      <c r="AK237" s="44" t="str">
        <f t="shared" ca="1" si="285"/>
        <v/>
      </c>
      <c r="AL237" s="44" t="str">
        <f t="shared" ca="1" si="285"/>
        <v/>
      </c>
      <c r="AM237" s="36"/>
      <c r="AN237" s="41" t="s">
        <v>39</v>
      </c>
      <c r="AO237" s="45" t="str">
        <f>IFERROR(IF(#REF!=TRUE,'DATA - økonomi'!AM31,IF(#REF!=TRUE,'DATA - økonomi'!AM133,IF(#REF!=TRUE,'DATA - økonomi'!AM235,IF(#REF!=TRUE,'DATA - økonomi'!AM337,IF(#REF!=TRUE,'DATA - økonomi'!AM337+'DATA - økonomi'!AM235+'DATA - økonomi'!AM133,"")))))/AO134*1000,"")</f>
        <v/>
      </c>
      <c r="AP237" s="45" t="str">
        <f>IFERROR(IF(#REF!=TRUE,'DATA - økonomi'!AN31,IF(#REF!=TRUE,'DATA - økonomi'!AN133,IF(#REF!=TRUE,'DATA - økonomi'!AN235,IF(#REF!=TRUE,'DATA - økonomi'!AN337,IF(#REF!=TRUE,'DATA - økonomi'!AN337+'DATA - økonomi'!AN235+'DATA - økonomi'!AN133,"")))))/AP134*1000,"")</f>
        <v/>
      </c>
      <c r="AQ237" s="45" t="str">
        <f>IFERROR(IF(#REF!=TRUE,'DATA - økonomi'!AO31,IF(#REF!=TRUE,'DATA - økonomi'!AO133,IF(#REF!=TRUE,'DATA - økonomi'!AO235,IF(#REF!=TRUE,'DATA - økonomi'!AO337,IF(#REF!=TRUE,'DATA - økonomi'!AO337+'DATA - økonomi'!AO235+'DATA - økonomi'!AO133,"")))))/AQ134*1000,"")</f>
        <v/>
      </c>
      <c r="AR237" s="45" t="str">
        <f>IFERROR(IF(#REF!=TRUE,'DATA - økonomi'!AP31,IF(#REF!=TRUE,'DATA - økonomi'!AP133,IF(#REF!=TRUE,'DATA - økonomi'!AP235,IF(#REF!=TRUE,'DATA - økonomi'!AP337,IF(#REF!=TRUE,'DATA - økonomi'!AP337+'DATA - økonomi'!AP235+'DATA - økonomi'!AP133,"")))))/AR134*1000,"")</f>
        <v/>
      </c>
      <c r="AS237" s="45" t="str">
        <f>IFERROR(IF(#REF!=TRUE,'DATA - økonomi'!AQ31,IF(#REF!=TRUE,'DATA - økonomi'!AQ133,IF(#REF!=TRUE,'DATA - økonomi'!AQ235,IF(#REF!=TRUE,'DATA - økonomi'!AQ337,IF(#REF!=TRUE,'DATA - økonomi'!AQ337+'DATA - økonomi'!AQ235+'DATA - økonomi'!AQ133,"")))))/AS134*1000,"")</f>
        <v/>
      </c>
      <c r="AT237" s="45" t="str">
        <f>IFERROR(IF(#REF!=TRUE,'DATA - økonomi'!AR31,IF(#REF!=TRUE,'DATA - økonomi'!AR133,IF(#REF!=TRUE,'DATA - økonomi'!AR235,IF(#REF!=TRUE,'DATA - økonomi'!AR337,IF(#REF!=TRUE,'DATA - økonomi'!AR337+'DATA - økonomi'!AR235+'DATA - økonomi'!AR133,"")))))/AT134*1000,"")</f>
        <v/>
      </c>
      <c r="AU237" s="45" t="str">
        <f>IFERROR(IF(#REF!=TRUE,'DATA - økonomi'!AS31,IF(#REF!=TRUE,'DATA - økonomi'!AS133,IF(#REF!=TRUE,'DATA - økonomi'!AS235,IF(#REF!=TRUE,'DATA - økonomi'!AS337,IF(#REF!=TRUE,'DATA - økonomi'!AS337+'DATA - økonomi'!AS235+'DATA - økonomi'!AS133,"")))))/AU134*1000,"")</f>
        <v/>
      </c>
      <c r="AV237" s="45" t="str">
        <f>IFERROR(IF(#REF!=TRUE,'DATA - økonomi'!AT31,IF(#REF!=TRUE,'DATA - økonomi'!AT133,IF(#REF!=TRUE,'DATA - økonomi'!AT235,IF(#REF!=TRUE,'DATA - økonomi'!AT337,IF(#REF!=TRUE,'DATA - økonomi'!AT337+'DATA - økonomi'!AT235+'DATA - økonomi'!AT133,"")))))/AV134*1000,"")</f>
        <v/>
      </c>
      <c r="AW237" s="45" t="str">
        <f>IFERROR(IF(#REF!=TRUE,'DATA - økonomi'!AU31,IF(#REF!=TRUE,'DATA - økonomi'!AU133,IF(#REF!=TRUE,'DATA - økonomi'!AU235,IF(#REF!=TRUE,'DATA - økonomi'!AU337,IF(#REF!=TRUE,'DATA - økonomi'!AU337+'DATA - økonomi'!AU235+'DATA - økonomi'!AU133,"")))))/AW134*1000,"")</f>
        <v/>
      </c>
      <c r="AX237" s="45" t="str">
        <f>IFERROR(IF(#REF!=TRUE,'DATA - økonomi'!AV31,IF(#REF!=TRUE,'DATA - økonomi'!AV133,IF(#REF!=TRUE,'DATA - økonomi'!AV235,IF(#REF!=TRUE,'DATA - økonomi'!AV337,IF(#REF!=TRUE,'DATA - økonomi'!AV337+'DATA - økonomi'!AV235+'DATA - økonomi'!AV133,"")))))/AX134*1000,"")</f>
        <v/>
      </c>
      <c r="AY237" s="36"/>
    </row>
    <row r="238" spans="1:51" x14ac:dyDescent="0.25">
      <c r="A238" s="38">
        <v>28</v>
      </c>
      <c r="B238" s="41" t="s">
        <v>40</v>
      </c>
      <c r="C238" s="44" t="str">
        <f t="shared" ref="C238:L238" ca="1" si="286">IFERROR(C32/C$4,"")</f>
        <v/>
      </c>
      <c r="D238" s="44" t="str">
        <f t="shared" ca="1" si="286"/>
        <v/>
      </c>
      <c r="E238" s="44" t="str">
        <f t="shared" ca="1" si="286"/>
        <v/>
      </c>
      <c r="F238" s="44" t="str">
        <f t="shared" ca="1" si="286"/>
        <v/>
      </c>
      <c r="G238" s="44" t="str">
        <f t="shared" ca="1" si="286"/>
        <v/>
      </c>
      <c r="H238" s="44" t="str">
        <f t="shared" ca="1" si="286"/>
        <v/>
      </c>
      <c r="I238" s="44" t="str">
        <f t="shared" ca="1" si="286"/>
        <v/>
      </c>
      <c r="J238" s="44" t="str">
        <f t="shared" ca="1" si="286"/>
        <v/>
      </c>
      <c r="K238" s="44" t="str">
        <f t="shared" ca="1" si="286"/>
        <v/>
      </c>
      <c r="L238" s="44" t="str">
        <f t="shared" ca="1" si="286"/>
        <v/>
      </c>
      <c r="M238" s="44" t="str">
        <f t="shared" ref="M238" ca="1" si="287">IFERROR(M32/M$4,"")</f>
        <v/>
      </c>
      <c r="N238" s="38">
        <v>28</v>
      </c>
      <c r="O238" s="41" t="s">
        <v>40</v>
      </c>
      <c r="P238" s="44" t="str">
        <f t="shared" ref="P238:Y238" ca="1" si="288">IFERROR(P32/P$4,"")</f>
        <v/>
      </c>
      <c r="Q238" s="44" t="str">
        <f t="shared" ca="1" si="288"/>
        <v/>
      </c>
      <c r="R238" s="44" t="str">
        <f t="shared" ca="1" si="288"/>
        <v/>
      </c>
      <c r="S238" s="44" t="str">
        <f t="shared" ca="1" si="288"/>
        <v/>
      </c>
      <c r="T238" s="44" t="str">
        <f t="shared" ca="1" si="288"/>
        <v/>
      </c>
      <c r="U238" s="44" t="str">
        <f t="shared" ca="1" si="288"/>
        <v/>
      </c>
      <c r="V238" s="44" t="str">
        <f t="shared" ca="1" si="288"/>
        <v/>
      </c>
      <c r="W238" s="44" t="str">
        <f t="shared" ca="1" si="288"/>
        <v/>
      </c>
      <c r="X238" s="44" t="str">
        <f t="shared" ca="1" si="288"/>
        <v/>
      </c>
      <c r="Y238" s="44" t="str">
        <f t="shared" ca="1" si="288"/>
        <v/>
      </c>
      <c r="Z238" s="44" t="str">
        <f t="shared" ref="Z238" ca="1" si="289">IFERROR(Z32/Z$4,"")</f>
        <v/>
      </c>
      <c r="AA238" s="38">
        <v>28</v>
      </c>
      <c r="AB238" s="41" t="s">
        <v>40</v>
      </c>
      <c r="AC238" s="44" t="str">
        <f t="shared" ref="AC238:AL238" ca="1" si="290">IFERROR(AC32/AC$4,"")</f>
        <v/>
      </c>
      <c r="AD238" s="44" t="str">
        <f t="shared" ca="1" si="290"/>
        <v/>
      </c>
      <c r="AE238" s="44" t="str">
        <f t="shared" ca="1" si="290"/>
        <v/>
      </c>
      <c r="AF238" s="44" t="str">
        <f t="shared" ca="1" si="290"/>
        <v/>
      </c>
      <c r="AG238" s="44" t="str">
        <f t="shared" ca="1" si="290"/>
        <v/>
      </c>
      <c r="AH238" s="44" t="str">
        <f t="shared" ca="1" si="290"/>
        <v/>
      </c>
      <c r="AI238" s="44" t="str">
        <f t="shared" ca="1" si="290"/>
        <v/>
      </c>
      <c r="AJ238" s="44" t="str">
        <f t="shared" ca="1" si="290"/>
        <v/>
      </c>
      <c r="AK238" s="44" t="str">
        <f t="shared" ca="1" si="290"/>
        <v/>
      </c>
      <c r="AL238" s="44" t="str">
        <f t="shared" ca="1" si="290"/>
        <v/>
      </c>
      <c r="AM238" s="36"/>
      <c r="AN238" s="41" t="s">
        <v>40</v>
      </c>
      <c r="AO238" s="45" t="str">
        <f>IFERROR(IF(#REF!=TRUE,'DATA - økonomi'!AM32,IF(#REF!=TRUE,'DATA - økonomi'!AM134,IF(#REF!=TRUE,'DATA - økonomi'!AM236,IF(#REF!=TRUE,'DATA - økonomi'!AM338,IF(#REF!=TRUE,'DATA - økonomi'!AM338+'DATA - økonomi'!AM236+'DATA - økonomi'!AM134,"")))))/AO135*1000,"")</f>
        <v/>
      </c>
      <c r="AP238" s="45" t="str">
        <f>IFERROR(IF(#REF!=TRUE,'DATA - økonomi'!AN32,IF(#REF!=TRUE,'DATA - økonomi'!AN134,IF(#REF!=TRUE,'DATA - økonomi'!AN236,IF(#REF!=TRUE,'DATA - økonomi'!AN338,IF(#REF!=TRUE,'DATA - økonomi'!AN338+'DATA - økonomi'!AN236+'DATA - økonomi'!AN134,"")))))/AP135*1000,"")</f>
        <v/>
      </c>
      <c r="AQ238" s="45" t="str">
        <f>IFERROR(IF(#REF!=TRUE,'DATA - økonomi'!AO32,IF(#REF!=TRUE,'DATA - økonomi'!AO134,IF(#REF!=TRUE,'DATA - økonomi'!AO236,IF(#REF!=TRUE,'DATA - økonomi'!AO338,IF(#REF!=TRUE,'DATA - økonomi'!AO338+'DATA - økonomi'!AO236+'DATA - økonomi'!AO134,"")))))/AQ135*1000,"")</f>
        <v/>
      </c>
      <c r="AR238" s="45" t="str">
        <f>IFERROR(IF(#REF!=TRUE,'DATA - økonomi'!AP32,IF(#REF!=TRUE,'DATA - økonomi'!AP134,IF(#REF!=TRUE,'DATA - økonomi'!AP236,IF(#REF!=TRUE,'DATA - økonomi'!AP338,IF(#REF!=TRUE,'DATA - økonomi'!AP338+'DATA - økonomi'!AP236+'DATA - økonomi'!AP134,"")))))/AR135*1000,"")</f>
        <v/>
      </c>
      <c r="AS238" s="45" t="str">
        <f>IFERROR(IF(#REF!=TRUE,'DATA - økonomi'!AQ32,IF(#REF!=TRUE,'DATA - økonomi'!AQ134,IF(#REF!=TRUE,'DATA - økonomi'!AQ236,IF(#REF!=TRUE,'DATA - økonomi'!AQ338,IF(#REF!=TRUE,'DATA - økonomi'!AQ338+'DATA - økonomi'!AQ236+'DATA - økonomi'!AQ134,"")))))/AS135*1000,"")</f>
        <v/>
      </c>
      <c r="AT238" s="45" t="str">
        <f>IFERROR(IF(#REF!=TRUE,'DATA - økonomi'!AR32,IF(#REF!=TRUE,'DATA - økonomi'!AR134,IF(#REF!=TRUE,'DATA - økonomi'!AR236,IF(#REF!=TRUE,'DATA - økonomi'!AR338,IF(#REF!=TRUE,'DATA - økonomi'!AR338+'DATA - økonomi'!AR236+'DATA - økonomi'!AR134,"")))))/AT135*1000,"")</f>
        <v/>
      </c>
      <c r="AU238" s="45" t="str">
        <f>IFERROR(IF(#REF!=TRUE,'DATA - økonomi'!AS32,IF(#REF!=TRUE,'DATA - økonomi'!AS134,IF(#REF!=TRUE,'DATA - økonomi'!AS236,IF(#REF!=TRUE,'DATA - økonomi'!AS338,IF(#REF!=TRUE,'DATA - økonomi'!AS338+'DATA - økonomi'!AS236+'DATA - økonomi'!AS134,"")))))/AU135*1000,"")</f>
        <v/>
      </c>
      <c r="AV238" s="45" t="str">
        <f>IFERROR(IF(#REF!=TRUE,'DATA - økonomi'!AT32,IF(#REF!=TRUE,'DATA - økonomi'!AT134,IF(#REF!=TRUE,'DATA - økonomi'!AT236,IF(#REF!=TRUE,'DATA - økonomi'!AT338,IF(#REF!=TRUE,'DATA - økonomi'!AT338+'DATA - økonomi'!AT236+'DATA - økonomi'!AT134,"")))))/AV135*1000,"")</f>
        <v/>
      </c>
      <c r="AW238" s="45" t="str">
        <f>IFERROR(IF(#REF!=TRUE,'DATA - økonomi'!AU32,IF(#REF!=TRUE,'DATA - økonomi'!AU134,IF(#REF!=TRUE,'DATA - økonomi'!AU236,IF(#REF!=TRUE,'DATA - økonomi'!AU338,IF(#REF!=TRUE,'DATA - økonomi'!AU338+'DATA - økonomi'!AU236+'DATA - økonomi'!AU134,"")))))/AW135*1000,"")</f>
        <v/>
      </c>
      <c r="AX238" s="45" t="str">
        <f>IFERROR(IF(#REF!=TRUE,'DATA - økonomi'!AV32,IF(#REF!=TRUE,'DATA - økonomi'!AV134,IF(#REF!=TRUE,'DATA - økonomi'!AV236,IF(#REF!=TRUE,'DATA - økonomi'!AV338,IF(#REF!=TRUE,'DATA - økonomi'!AV338+'DATA - økonomi'!AV236+'DATA - økonomi'!AV134,"")))))/AX135*1000,"")</f>
        <v/>
      </c>
      <c r="AY238" s="36"/>
    </row>
    <row r="239" spans="1:51" x14ac:dyDescent="0.25">
      <c r="A239" s="38">
        <v>29</v>
      </c>
      <c r="B239" s="41" t="s">
        <v>41</v>
      </c>
      <c r="C239" s="44" t="str">
        <f t="shared" ref="C239:L239" ca="1" si="291">IFERROR(C33/C$4,"")</f>
        <v/>
      </c>
      <c r="D239" s="44" t="str">
        <f t="shared" ca="1" si="291"/>
        <v/>
      </c>
      <c r="E239" s="44" t="str">
        <f t="shared" ca="1" si="291"/>
        <v/>
      </c>
      <c r="F239" s="44" t="str">
        <f t="shared" ca="1" si="291"/>
        <v/>
      </c>
      <c r="G239" s="44" t="str">
        <f t="shared" ca="1" si="291"/>
        <v/>
      </c>
      <c r="H239" s="44" t="str">
        <f t="shared" ca="1" si="291"/>
        <v/>
      </c>
      <c r="I239" s="44" t="str">
        <f t="shared" ca="1" si="291"/>
        <v/>
      </c>
      <c r="J239" s="44" t="str">
        <f t="shared" ca="1" si="291"/>
        <v/>
      </c>
      <c r="K239" s="44" t="str">
        <f t="shared" ca="1" si="291"/>
        <v/>
      </c>
      <c r="L239" s="44" t="str">
        <f t="shared" ca="1" si="291"/>
        <v/>
      </c>
      <c r="M239" s="44" t="str">
        <f t="shared" ref="M239" ca="1" si="292">IFERROR(M33/M$4,"")</f>
        <v/>
      </c>
      <c r="N239" s="38">
        <v>29</v>
      </c>
      <c r="O239" s="41" t="s">
        <v>41</v>
      </c>
      <c r="P239" s="44" t="str">
        <f t="shared" ref="P239:Y239" ca="1" si="293">IFERROR(P33/P$4,"")</f>
        <v/>
      </c>
      <c r="Q239" s="44" t="str">
        <f t="shared" ca="1" si="293"/>
        <v/>
      </c>
      <c r="R239" s="44" t="str">
        <f t="shared" ca="1" si="293"/>
        <v/>
      </c>
      <c r="S239" s="44" t="str">
        <f t="shared" ca="1" si="293"/>
        <v/>
      </c>
      <c r="T239" s="44" t="str">
        <f t="shared" ca="1" si="293"/>
        <v/>
      </c>
      <c r="U239" s="44" t="str">
        <f t="shared" ca="1" si="293"/>
        <v/>
      </c>
      <c r="V239" s="44" t="str">
        <f t="shared" ca="1" si="293"/>
        <v/>
      </c>
      <c r="W239" s="44" t="str">
        <f t="shared" ca="1" si="293"/>
        <v/>
      </c>
      <c r="X239" s="44" t="str">
        <f t="shared" ca="1" si="293"/>
        <v/>
      </c>
      <c r="Y239" s="44" t="str">
        <f t="shared" ca="1" si="293"/>
        <v/>
      </c>
      <c r="Z239" s="44" t="str">
        <f t="shared" ref="Z239" ca="1" si="294">IFERROR(Z33/Z$4,"")</f>
        <v/>
      </c>
      <c r="AA239" s="38">
        <v>29</v>
      </c>
      <c r="AB239" s="41" t="s">
        <v>41</v>
      </c>
      <c r="AC239" s="44" t="str">
        <f t="shared" ref="AC239:AL239" ca="1" si="295">IFERROR(AC33/AC$4,"")</f>
        <v/>
      </c>
      <c r="AD239" s="44" t="str">
        <f t="shared" ca="1" si="295"/>
        <v/>
      </c>
      <c r="AE239" s="44" t="str">
        <f t="shared" ca="1" si="295"/>
        <v/>
      </c>
      <c r="AF239" s="44" t="str">
        <f t="shared" ca="1" si="295"/>
        <v/>
      </c>
      <c r="AG239" s="44" t="str">
        <f t="shared" ca="1" si="295"/>
        <v/>
      </c>
      <c r="AH239" s="44" t="str">
        <f t="shared" ca="1" si="295"/>
        <v/>
      </c>
      <c r="AI239" s="44" t="str">
        <f t="shared" ca="1" si="295"/>
        <v/>
      </c>
      <c r="AJ239" s="44" t="str">
        <f t="shared" ca="1" si="295"/>
        <v/>
      </c>
      <c r="AK239" s="44" t="str">
        <f t="shared" ca="1" si="295"/>
        <v/>
      </c>
      <c r="AL239" s="44" t="str">
        <f t="shared" ca="1" si="295"/>
        <v/>
      </c>
      <c r="AM239" s="36"/>
      <c r="AN239" s="41" t="s">
        <v>41</v>
      </c>
      <c r="AO239" s="45" t="str">
        <f>IFERROR(IF(#REF!=TRUE,'DATA - økonomi'!AM33,IF(#REF!=TRUE,'DATA - økonomi'!AM135,IF(#REF!=TRUE,'DATA - økonomi'!AM237,IF(#REF!=TRUE,'DATA - økonomi'!AM339,IF(#REF!=TRUE,'DATA - økonomi'!AM339+'DATA - økonomi'!AM237+'DATA - økonomi'!AM135,"")))))/AO136*1000,"")</f>
        <v/>
      </c>
      <c r="AP239" s="45" t="str">
        <f>IFERROR(IF(#REF!=TRUE,'DATA - økonomi'!AN33,IF(#REF!=TRUE,'DATA - økonomi'!AN135,IF(#REF!=TRUE,'DATA - økonomi'!AN237,IF(#REF!=TRUE,'DATA - økonomi'!AN339,IF(#REF!=TRUE,'DATA - økonomi'!AN339+'DATA - økonomi'!AN237+'DATA - økonomi'!AN135,"")))))/AP136*1000,"")</f>
        <v/>
      </c>
      <c r="AQ239" s="45" t="str">
        <f>IFERROR(IF(#REF!=TRUE,'DATA - økonomi'!AO33,IF(#REF!=TRUE,'DATA - økonomi'!AO135,IF(#REF!=TRUE,'DATA - økonomi'!AO237,IF(#REF!=TRUE,'DATA - økonomi'!AO339,IF(#REF!=TRUE,'DATA - økonomi'!AO339+'DATA - økonomi'!AO237+'DATA - økonomi'!AO135,"")))))/AQ136*1000,"")</f>
        <v/>
      </c>
      <c r="AR239" s="45" t="str">
        <f>IFERROR(IF(#REF!=TRUE,'DATA - økonomi'!AP33,IF(#REF!=TRUE,'DATA - økonomi'!AP135,IF(#REF!=TRUE,'DATA - økonomi'!AP237,IF(#REF!=TRUE,'DATA - økonomi'!AP339,IF(#REF!=TRUE,'DATA - økonomi'!AP339+'DATA - økonomi'!AP237+'DATA - økonomi'!AP135,"")))))/AR136*1000,"")</f>
        <v/>
      </c>
      <c r="AS239" s="45" t="str">
        <f>IFERROR(IF(#REF!=TRUE,'DATA - økonomi'!AQ33,IF(#REF!=TRUE,'DATA - økonomi'!AQ135,IF(#REF!=TRUE,'DATA - økonomi'!AQ237,IF(#REF!=TRUE,'DATA - økonomi'!AQ339,IF(#REF!=TRUE,'DATA - økonomi'!AQ339+'DATA - økonomi'!AQ237+'DATA - økonomi'!AQ135,"")))))/AS136*1000,"")</f>
        <v/>
      </c>
      <c r="AT239" s="45" t="str">
        <f>IFERROR(IF(#REF!=TRUE,'DATA - økonomi'!AR33,IF(#REF!=TRUE,'DATA - økonomi'!AR135,IF(#REF!=TRUE,'DATA - økonomi'!AR237,IF(#REF!=TRUE,'DATA - økonomi'!AR339,IF(#REF!=TRUE,'DATA - økonomi'!AR339+'DATA - økonomi'!AR237+'DATA - økonomi'!AR135,"")))))/AT136*1000,"")</f>
        <v/>
      </c>
      <c r="AU239" s="45" t="str">
        <f>IFERROR(IF(#REF!=TRUE,'DATA - økonomi'!AS33,IF(#REF!=TRUE,'DATA - økonomi'!AS135,IF(#REF!=TRUE,'DATA - økonomi'!AS237,IF(#REF!=TRUE,'DATA - økonomi'!AS339,IF(#REF!=TRUE,'DATA - økonomi'!AS339+'DATA - økonomi'!AS237+'DATA - økonomi'!AS135,"")))))/AU136*1000,"")</f>
        <v/>
      </c>
      <c r="AV239" s="45" t="str">
        <f>IFERROR(IF(#REF!=TRUE,'DATA - økonomi'!AT33,IF(#REF!=TRUE,'DATA - økonomi'!AT135,IF(#REF!=TRUE,'DATA - økonomi'!AT237,IF(#REF!=TRUE,'DATA - økonomi'!AT339,IF(#REF!=TRUE,'DATA - økonomi'!AT339+'DATA - økonomi'!AT237+'DATA - økonomi'!AT135,"")))))/AV136*1000,"")</f>
        <v/>
      </c>
      <c r="AW239" s="45" t="str">
        <f>IFERROR(IF(#REF!=TRUE,'DATA - økonomi'!AU33,IF(#REF!=TRUE,'DATA - økonomi'!AU135,IF(#REF!=TRUE,'DATA - økonomi'!AU237,IF(#REF!=TRUE,'DATA - økonomi'!AU339,IF(#REF!=TRUE,'DATA - økonomi'!AU339+'DATA - økonomi'!AU237+'DATA - økonomi'!AU135,"")))))/AW136*1000,"")</f>
        <v/>
      </c>
      <c r="AX239" s="45" t="str">
        <f>IFERROR(IF(#REF!=TRUE,'DATA - økonomi'!AV33,IF(#REF!=TRUE,'DATA - økonomi'!AV135,IF(#REF!=TRUE,'DATA - økonomi'!AV237,IF(#REF!=TRUE,'DATA - økonomi'!AV339,IF(#REF!=TRUE,'DATA - økonomi'!AV339+'DATA - økonomi'!AV237+'DATA - økonomi'!AV135,"")))))/AX136*1000,"")</f>
        <v/>
      </c>
      <c r="AY239" s="36"/>
    </row>
    <row r="240" spans="1:51" x14ac:dyDescent="0.25">
      <c r="A240" s="38">
        <v>30</v>
      </c>
      <c r="B240" s="41" t="s">
        <v>42</v>
      </c>
      <c r="C240" s="44" t="str">
        <f t="shared" ref="C240:L240" ca="1" si="296">IFERROR(C34/C$4,"")</f>
        <v/>
      </c>
      <c r="D240" s="44" t="str">
        <f t="shared" ca="1" si="296"/>
        <v/>
      </c>
      <c r="E240" s="44" t="str">
        <f t="shared" ca="1" si="296"/>
        <v/>
      </c>
      <c r="F240" s="44" t="str">
        <f t="shared" ca="1" si="296"/>
        <v/>
      </c>
      <c r="G240" s="44" t="str">
        <f t="shared" ca="1" si="296"/>
        <v/>
      </c>
      <c r="H240" s="44" t="str">
        <f t="shared" ca="1" si="296"/>
        <v/>
      </c>
      <c r="I240" s="44" t="str">
        <f t="shared" ca="1" si="296"/>
        <v/>
      </c>
      <c r="J240" s="44" t="str">
        <f t="shared" ca="1" si="296"/>
        <v/>
      </c>
      <c r="K240" s="44" t="str">
        <f t="shared" ca="1" si="296"/>
        <v/>
      </c>
      <c r="L240" s="44" t="str">
        <f t="shared" ca="1" si="296"/>
        <v/>
      </c>
      <c r="M240" s="44" t="str">
        <f t="shared" ref="M240" ca="1" si="297">IFERROR(M34/M$4,"")</f>
        <v/>
      </c>
      <c r="N240" s="38">
        <v>30</v>
      </c>
      <c r="O240" s="41" t="s">
        <v>42</v>
      </c>
      <c r="P240" s="44" t="str">
        <f t="shared" ref="P240:Y240" ca="1" si="298">IFERROR(P34/P$4,"")</f>
        <v/>
      </c>
      <c r="Q240" s="44" t="str">
        <f t="shared" ca="1" si="298"/>
        <v/>
      </c>
      <c r="R240" s="44" t="str">
        <f t="shared" ca="1" si="298"/>
        <v/>
      </c>
      <c r="S240" s="44" t="str">
        <f t="shared" ca="1" si="298"/>
        <v/>
      </c>
      <c r="T240" s="44" t="str">
        <f t="shared" ca="1" si="298"/>
        <v/>
      </c>
      <c r="U240" s="44" t="str">
        <f t="shared" ca="1" si="298"/>
        <v/>
      </c>
      <c r="V240" s="44" t="str">
        <f t="shared" ca="1" si="298"/>
        <v/>
      </c>
      <c r="W240" s="44" t="str">
        <f t="shared" ca="1" si="298"/>
        <v/>
      </c>
      <c r="X240" s="44" t="str">
        <f t="shared" ca="1" si="298"/>
        <v/>
      </c>
      <c r="Y240" s="44" t="str">
        <f t="shared" ca="1" si="298"/>
        <v/>
      </c>
      <c r="Z240" s="44" t="str">
        <f t="shared" ref="Z240" ca="1" si="299">IFERROR(Z34/Z$4,"")</f>
        <v/>
      </c>
      <c r="AA240" s="38">
        <v>30</v>
      </c>
      <c r="AB240" s="41" t="s">
        <v>42</v>
      </c>
      <c r="AC240" s="44" t="str">
        <f t="shared" ref="AC240:AL240" ca="1" si="300">IFERROR(AC34/AC$4,"")</f>
        <v/>
      </c>
      <c r="AD240" s="44" t="str">
        <f t="shared" ca="1" si="300"/>
        <v/>
      </c>
      <c r="AE240" s="44" t="str">
        <f t="shared" ca="1" si="300"/>
        <v/>
      </c>
      <c r="AF240" s="44" t="str">
        <f t="shared" ca="1" si="300"/>
        <v/>
      </c>
      <c r="AG240" s="44" t="str">
        <f t="shared" ca="1" si="300"/>
        <v/>
      </c>
      <c r="AH240" s="44" t="str">
        <f t="shared" ca="1" si="300"/>
        <v/>
      </c>
      <c r="AI240" s="44" t="str">
        <f t="shared" ca="1" si="300"/>
        <v/>
      </c>
      <c r="AJ240" s="44" t="str">
        <f t="shared" ca="1" si="300"/>
        <v/>
      </c>
      <c r="AK240" s="44" t="str">
        <f t="shared" ca="1" si="300"/>
        <v/>
      </c>
      <c r="AL240" s="44" t="str">
        <f t="shared" ca="1" si="300"/>
        <v/>
      </c>
      <c r="AM240" s="36"/>
      <c r="AN240" s="41" t="s">
        <v>42</v>
      </c>
      <c r="AO240" s="45" t="str">
        <f>IFERROR(IF(#REF!=TRUE,'DATA - økonomi'!AM34,IF(#REF!=TRUE,'DATA - økonomi'!AM136,IF(#REF!=TRUE,'DATA - økonomi'!AM238,IF(#REF!=TRUE,'DATA - økonomi'!AM340,IF(#REF!=TRUE,'DATA - økonomi'!AM340+'DATA - økonomi'!AM238+'DATA - økonomi'!AM136,"")))))/AO137*1000,"")</f>
        <v/>
      </c>
      <c r="AP240" s="45" t="str">
        <f>IFERROR(IF(#REF!=TRUE,'DATA - økonomi'!AN34,IF(#REF!=TRUE,'DATA - økonomi'!AN136,IF(#REF!=TRUE,'DATA - økonomi'!AN238,IF(#REF!=TRUE,'DATA - økonomi'!AN340,IF(#REF!=TRUE,'DATA - økonomi'!AN340+'DATA - økonomi'!AN238+'DATA - økonomi'!AN136,"")))))/AP137*1000,"")</f>
        <v/>
      </c>
      <c r="AQ240" s="45" t="str">
        <f>IFERROR(IF(#REF!=TRUE,'DATA - økonomi'!AO34,IF(#REF!=TRUE,'DATA - økonomi'!AO136,IF(#REF!=TRUE,'DATA - økonomi'!AO238,IF(#REF!=TRUE,'DATA - økonomi'!AO340,IF(#REF!=TRUE,'DATA - økonomi'!AO340+'DATA - økonomi'!AO238+'DATA - økonomi'!AO136,"")))))/AQ137*1000,"")</f>
        <v/>
      </c>
      <c r="AR240" s="45" t="str">
        <f>IFERROR(IF(#REF!=TRUE,'DATA - økonomi'!AP34,IF(#REF!=TRUE,'DATA - økonomi'!AP136,IF(#REF!=TRUE,'DATA - økonomi'!AP238,IF(#REF!=TRUE,'DATA - økonomi'!AP340,IF(#REF!=TRUE,'DATA - økonomi'!AP340+'DATA - økonomi'!AP238+'DATA - økonomi'!AP136,"")))))/AR137*1000,"")</f>
        <v/>
      </c>
      <c r="AS240" s="45" t="str">
        <f>IFERROR(IF(#REF!=TRUE,'DATA - økonomi'!AQ34,IF(#REF!=TRUE,'DATA - økonomi'!AQ136,IF(#REF!=TRUE,'DATA - økonomi'!AQ238,IF(#REF!=TRUE,'DATA - økonomi'!AQ340,IF(#REF!=TRUE,'DATA - økonomi'!AQ340+'DATA - økonomi'!AQ238+'DATA - økonomi'!AQ136,"")))))/AS137*1000,"")</f>
        <v/>
      </c>
      <c r="AT240" s="45" t="str">
        <f>IFERROR(IF(#REF!=TRUE,'DATA - økonomi'!AR34,IF(#REF!=TRUE,'DATA - økonomi'!AR136,IF(#REF!=TRUE,'DATA - økonomi'!AR238,IF(#REF!=TRUE,'DATA - økonomi'!AR340,IF(#REF!=TRUE,'DATA - økonomi'!AR340+'DATA - økonomi'!AR238+'DATA - økonomi'!AR136,"")))))/AT137*1000,"")</f>
        <v/>
      </c>
      <c r="AU240" s="45" t="str">
        <f>IFERROR(IF(#REF!=TRUE,'DATA - økonomi'!AS34,IF(#REF!=TRUE,'DATA - økonomi'!AS136,IF(#REF!=TRUE,'DATA - økonomi'!AS238,IF(#REF!=TRUE,'DATA - økonomi'!AS340,IF(#REF!=TRUE,'DATA - økonomi'!AS340+'DATA - økonomi'!AS238+'DATA - økonomi'!AS136,"")))))/AU137*1000,"")</f>
        <v/>
      </c>
      <c r="AV240" s="45" t="str">
        <f>IFERROR(IF(#REF!=TRUE,'DATA - økonomi'!AT34,IF(#REF!=TRUE,'DATA - økonomi'!AT136,IF(#REF!=TRUE,'DATA - økonomi'!AT238,IF(#REF!=TRUE,'DATA - økonomi'!AT340,IF(#REF!=TRUE,'DATA - økonomi'!AT340+'DATA - økonomi'!AT238+'DATA - økonomi'!AT136,"")))))/AV137*1000,"")</f>
        <v/>
      </c>
      <c r="AW240" s="45" t="str">
        <f>IFERROR(IF(#REF!=TRUE,'DATA - økonomi'!AU34,IF(#REF!=TRUE,'DATA - økonomi'!AU136,IF(#REF!=TRUE,'DATA - økonomi'!AU238,IF(#REF!=TRUE,'DATA - økonomi'!AU340,IF(#REF!=TRUE,'DATA - økonomi'!AU340+'DATA - økonomi'!AU238+'DATA - økonomi'!AU136,"")))))/AW137*1000,"")</f>
        <v/>
      </c>
      <c r="AX240" s="45" t="str">
        <f>IFERROR(IF(#REF!=TRUE,'DATA - økonomi'!AV34,IF(#REF!=TRUE,'DATA - økonomi'!AV136,IF(#REF!=TRUE,'DATA - økonomi'!AV238,IF(#REF!=TRUE,'DATA - økonomi'!AV340,IF(#REF!=TRUE,'DATA - økonomi'!AV340+'DATA - økonomi'!AV238+'DATA - økonomi'!AV136,"")))))/AX137*1000,"")</f>
        <v/>
      </c>
      <c r="AY240" s="36"/>
    </row>
    <row r="241" spans="1:51" x14ac:dyDescent="0.25">
      <c r="A241" s="38">
        <v>31</v>
      </c>
      <c r="B241" s="41" t="s">
        <v>43</v>
      </c>
      <c r="C241" s="44" t="str">
        <f t="shared" ref="C241:L241" ca="1" si="301">IFERROR(C35/C$4,"")</f>
        <v/>
      </c>
      <c r="D241" s="44" t="str">
        <f t="shared" ca="1" si="301"/>
        <v/>
      </c>
      <c r="E241" s="44" t="str">
        <f t="shared" ca="1" si="301"/>
        <v/>
      </c>
      <c r="F241" s="44" t="str">
        <f t="shared" ca="1" si="301"/>
        <v/>
      </c>
      <c r="G241" s="44" t="str">
        <f t="shared" ca="1" si="301"/>
        <v/>
      </c>
      <c r="H241" s="44" t="str">
        <f t="shared" ca="1" si="301"/>
        <v/>
      </c>
      <c r="I241" s="44" t="str">
        <f t="shared" ca="1" si="301"/>
        <v/>
      </c>
      <c r="J241" s="44" t="str">
        <f t="shared" ca="1" si="301"/>
        <v/>
      </c>
      <c r="K241" s="44" t="str">
        <f t="shared" ca="1" si="301"/>
        <v/>
      </c>
      <c r="L241" s="44" t="str">
        <f t="shared" ca="1" si="301"/>
        <v/>
      </c>
      <c r="M241" s="44" t="str">
        <f t="shared" ref="M241" ca="1" si="302">IFERROR(M35/M$4,"")</f>
        <v/>
      </c>
      <c r="N241" s="38">
        <v>31</v>
      </c>
      <c r="O241" s="41" t="s">
        <v>43</v>
      </c>
      <c r="P241" s="44" t="str">
        <f t="shared" ref="P241:Y241" ca="1" si="303">IFERROR(P35/P$4,"")</f>
        <v/>
      </c>
      <c r="Q241" s="44" t="str">
        <f t="shared" ca="1" si="303"/>
        <v/>
      </c>
      <c r="R241" s="44" t="str">
        <f t="shared" ca="1" si="303"/>
        <v/>
      </c>
      <c r="S241" s="44" t="str">
        <f t="shared" ca="1" si="303"/>
        <v/>
      </c>
      <c r="T241" s="44" t="str">
        <f t="shared" ca="1" si="303"/>
        <v/>
      </c>
      <c r="U241" s="44" t="str">
        <f t="shared" ca="1" si="303"/>
        <v/>
      </c>
      <c r="V241" s="44" t="str">
        <f t="shared" ca="1" si="303"/>
        <v/>
      </c>
      <c r="W241" s="44" t="str">
        <f t="shared" ca="1" si="303"/>
        <v/>
      </c>
      <c r="X241" s="44" t="str">
        <f t="shared" ca="1" si="303"/>
        <v/>
      </c>
      <c r="Y241" s="44" t="str">
        <f t="shared" ca="1" si="303"/>
        <v/>
      </c>
      <c r="Z241" s="44" t="str">
        <f t="shared" ref="Z241" ca="1" si="304">IFERROR(Z35/Z$4,"")</f>
        <v/>
      </c>
      <c r="AA241" s="38">
        <v>31</v>
      </c>
      <c r="AB241" s="41" t="s">
        <v>43</v>
      </c>
      <c r="AC241" s="44" t="str">
        <f t="shared" ref="AC241:AL241" ca="1" si="305">IFERROR(AC35/AC$4,"")</f>
        <v/>
      </c>
      <c r="AD241" s="44" t="str">
        <f t="shared" ca="1" si="305"/>
        <v/>
      </c>
      <c r="AE241" s="44" t="str">
        <f t="shared" ca="1" si="305"/>
        <v/>
      </c>
      <c r="AF241" s="44" t="str">
        <f t="shared" ca="1" si="305"/>
        <v/>
      </c>
      <c r="AG241" s="44" t="str">
        <f t="shared" ca="1" si="305"/>
        <v/>
      </c>
      <c r="AH241" s="44" t="str">
        <f t="shared" ca="1" si="305"/>
        <v/>
      </c>
      <c r="AI241" s="44" t="str">
        <f t="shared" ca="1" si="305"/>
        <v/>
      </c>
      <c r="AJ241" s="44" t="str">
        <f t="shared" ca="1" si="305"/>
        <v/>
      </c>
      <c r="AK241" s="44" t="str">
        <f t="shared" ca="1" si="305"/>
        <v/>
      </c>
      <c r="AL241" s="44" t="str">
        <f t="shared" ca="1" si="305"/>
        <v/>
      </c>
      <c r="AM241" s="36"/>
      <c r="AN241" s="41" t="s">
        <v>43</v>
      </c>
      <c r="AO241" s="45" t="str">
        <f>IFERROR(IF(#REF!=TRUE,'DATA - økonomi'!AM35,IF(#REF!=TRUE,'DATA - økonomi'!AM137,IF(#REF!=TRUE,'DATA - økonomi'!AM239,IF(#REF!=TRUE,'DATA - økonomi'!AM341,IF(#REF!=TRUE,'DATA - økonomi'!AM341+'DATA - økonomi'!AM239+'DATA - økonomi'!AM137,"")))))/AO138*1000,"")</f>
        <v/>
      </c>
      <c r="AP241" s="45" t="str">
        <f>IFERROR(IF(#REF!=TRUE,'DATA - økonomi'!AN35,IF(#REF!=TRUE,'DATA - økonomi'!AN137,IF(#REF!=TRUE,'DATA - økonomi'!AN239,IF(#REF!=TRUE,'DATA - økonomi'!AN341,IF(#REF!=TRUE,'DATA - økonomi'!AN341+'DATA - økonomi'!AN239+'DATA - økonomi'!AN137,"")))))/AP138*1000,"")</f>
        <v/>
      </c>
      <c r="AQ241" s="45" t="str">
        <f>IFERROR(IF(#REF!=TRUE,'DATA - økonomi'!AO35,IF(#REF!=TRUE,'DATA - økonomi'!AO137,IF(#REF!=TRUE,'DATA - økonomi'!AO239,IF(#REF!=TRUE,'DATA - økonomi'!AO341,IF(#REF!=TRUE,'DATA - økonomi'!AO341+'DATA - økonomi'!AO239+'DATA - økonomi'!AO137,"")))))/AQ138*1000,"")</f>
        <v/>
      </c>
      <c r="AR241" s="45" t="str">
        <f>IFERROR(IF(#REF!=TRUE,'DATA - økonomi'!AP35,IF(#REF!=TRUE,'DATA - økonomi'!AP137,IF(#REF!=TRUE,'DATA - økonomi'!AP239,IF(#REF!=TRUE,'DATA - økonomi'!AP341,IF(#REF!=TRUE,'DATA - økonomi'!AP341+'DATA - økonomi'!AP239+'DATA - økonomi'!AP137,"")))))/AR138*1000,"")</f>
        <v/>
      </c>
      <c r="AS241" s="45" t="str">
        <f>IFERROR(IF(#REF!=TRUE,'DATA - økonomi'!AQ35,IF(#REF!=TRUE,'DATA - økonomi'!AQ137,IF(#REF!=TRUE,'DATA - økonomi'!AQ239,IF(#REF!=TRUE,'DATA - økonomi'!AQ341,IF(#REF!=TRUE,'DATA - økonomi'!AQ341+'DATA - økonomi'!AQ239+'DATA - økonomi'!AQ137,"")))))/AS138*1000,"")</f>
        <v/>
      </c>
      <c r="AT241" s="45" t="str">
        <f>IFERROR(IF(#REF!=TRUE,'DATA - økonomi'!AR35,IF(#REF!=TRUE,'DATA - økonomi'!AR137,IF(#REF!=TRUE,'DATA - økonomi'!AR239,IF(#REF!=TRUE,'DATA - økonomi'!AR341,IF(#REF!=TRUE,'DATA - økonomi'!AR341+'DATA - økonomi'!AR239+'DATA - økonomi'!AR137,"")))))/AT138*1000,"")</f>
        <v/>
      </c>
      <c r="AU241" s="45" t="str">
        <f>IFERROR(IF(#REF!=TRUE,'DATA - økonomi'!AS35,IF(#REF!=TRUE,'DATA - økonomi'!AS137,IF(#REF!=TRUE,'DATA - økonomi'!AS239,IF(#REF!=TRUE,'DATA - økonomi'!AS341,IF(#REF!=TRUE,'DATA - økonomi'!AS341+'DATA - økonomi'!AS239+'DATA - økonomi'!AS137,"")))))/AU138*1000,"")</f>
        <v/>
      </c>
      <c r="AV241" s="45" t="str">
        <f>IFERROR(IF(#REF!=TRUE,'DATA - økonomi'!AT35,IF(#REF!=TRUE,'DATA - økonomi'!AT137,IF(#REF!=TRUE,'DATA - økonomi'!AT239,IF(#REF!=TRUE,'DATA - økonomi'!AT341,IF(#REF!=TRUE,'DATA - økonomi'!AT341+'DATA - økonomi'!AT239+'DATA - økonomi'!AT137,"")))))/AV138*1000,"")</f>
        <v/>
      </c>
      <c r="AW241" s="45" t="str">
        <f>IFERROR(IF(#REF!=TRUE,'DATA - økonomi'!AU35,IF(#REF!=TRUE,'DATA - økonomi'!AU137,IF(#REF!=TRUE,'DATA - økonomi'!AU239,IF(#REF!=TRUE,'DATA - økonomi'!AU341,IF(#REF!=TRUE,'DATA - økonomi'!AU341+'DATA - økonomi'!AU239+'DATA - økonomi'!AU137,"")))))/AW138*1000,"")</f>
        <v/>
      </c>
      <c r="AX241" s="45" t="str">
        <f>IFERROR(IF(#REF!=TRUE,'DATA - økonomi'!AV35,IF(#REF!=TRUE,'DATA - økonomi'!AV137,IF(#REF!=TRUE,'DATA - økonomi'!AV239,IF(#REF!=TRUE,'DATA - økonomi'!AV341,IF(#REF!=TRUE,'DATA - økonomi'!AV341+'DATA - økonomi'!AV239+'DATA - økonomi'!AV137,"")))))/AX138*1000,"")</f>
        <v/>
      </c>
      <c r="AY241" s="36"/>
    </row>
    <row r="242" spans="1:51" x14ac:dyDescent="0.25">
      <c r="A242" s="38">
        <v>32</v>
      </c>
      <c r="B242" s="41" t="s">
        <v>44</v>
      </c>
      <c r="C242" s="44" t="str">
        <f t="shared" ref="C242:L242" ca="1" si="306">IFERROR(C36/C$4,"")</f>
        <v/>
      </c>
      <c r="D242" s="44" t="str">
        <f t="shared" ca="1" si="306"/>
        <v/>
      </c>
      <c r="E242" s="44" t="str">
        <f t="shared" ca="1" si="306"/>
        <v/>
      </c>
      <c r="F242" s="44" t="str">
        <f t="shared" ca="1" si="306"/>
        <v/>
      </c>
      <c r="G242" s="44" t="str">
        <f t="shared" ca="1" si="306"/>
        <v/>
      </c>
      <c r="H242" s="44" t="str">
        <f t="shared" ca="1" si="306"/>
        <v/>
      </c>
      <c r="I242" s="44" t="str">
        <f t="shared" ca="1" si="306"/>
        <v/>
      </c>
      <c r="J242" s="44" t="str">
        <f t="shared" ca="1" si="306"/>
        <v/>
      </c>
      <c r="K242" s="44" t="str">
        <f t="shared" ca="1" si="306"/>
        <v/>
      </c>
      <c r="L242" s="44" t="str">
        <f t="shared" ca="1" si="306"/>
        <v/>
      </c>
      <c r="M242" s="44" t="str">
        <f t="shared" ref="M242" ca="1" si="307">IFERROR(M36/M$4,"")</f>
        <v/>
      </c>
      <c r="N242" s="38">
        <v>32</v>
      </c>
      <c r="O242" s="41" t="s">
        <v>44</v>
      </c>
      <c r="P242" s="44" t="str">
        <f t="shared" ref="P242:Y242" ca="1" si="308">IFERROR(P36/P$4,"")</f>
        <v/>
      </c>
      <c r="Q242" s="44" t="str">
        <f t="shared" ca="1" si="308"/>
        <v/>
      </c>
      <c r="R242" s="44" t="str">
        <f t="shared" ca="1" si="308"/>
        <v/>
      </c>
      <c r="S242" s="44" t="str">
        <f t="shared" ca="1" si="308"/>
        <v/>
      </c>
      <c r="T242" s="44" t="str">
        <f t="shared" ca="1" si="308"/>
        <v/>
      </c>
      <c r="U242" s="44" t="str">
        <f t="shared" ca="1" si="308"/>
        <v/>
      </c>
      <c r="V242" s="44" t="str">
        <f t="shared" ca="1" si="308"/>
        <v/>
      </c>
      <c r="W242" s="44" t="str">
        <f t="shared" ca="1" si="308"/>
        <v/>
      </c>
      <c r="X242" s="44" t="str">
        <f t="shared" ca="1" si="308"/>
        <v/>
      </c>
      <c r="Y242" s="44" t="str">
        <f t="shared" ca="1" si="308"/>
        <v/>
      </c>
      <c r="Z242" s="44" t="str">
        <f t="shared" ref="Z242" ca="1" si="309">IFERROR(Z36/Z$4,"")</f>
        <v/>
      </c>
      <c r="AA242" s="38">
        <v>32</v>
      </c>
      <c r="AB242" s="41" t="s">
        <v>44</v>
      </c>
      <c r="AC242" s="44" t="str">
        <f t="shared" ref="AC242:AL242" ca="1" si="310">IFERROR(AC36/AC$4,"")</f>
        <v/>
      </c>
      <c r="AD242" s="44" t="str">
        <f t="shared" ca="1" si="310"/>
        <v/>
      </c>
      <c r="AE242" s="44" t="str">
        <f t="shared" ca="1" si="310"/>
        <v/>
      </c>
      <c r="AF242" s="44" t="str">
        <f t="shared" ca="1" si="310"/>
        <v/>
      </c>
      <c r="AG242" s="44" t="str">
        <f t="shared" ca="1" si="310"/>
        <v/>
      </c>
      <c r="AH242" s="44" t="str">
        <f t="shared" ca="1" si="310"/>
        <v/>
      </c>
      <c r="AI242" s="44" t="str">
        <f t="shared" ca="1" si="310"/>
        <v/>
      </c>
      <c r="AJ242" s="44" t="str">
        <f t="shared" ca="1" si="310"/>
        <v/>
      </c>
      <c r="AK242" s="44" t="str">
        <f t="shared" ca="1" si="310"/>
        <v/>
      </c>
      <c r="AL242" s="44" t="str">
        <f t="shared" ca="1" si="310"/>
        <v/>
      </c>
      <c r="AM242" s="36"/>
      <c r="AN242" s="41" t="s">
        <v>44</v>
      </c>
      <c r="AO242" s="45" t="str">
        <f>IFERROR(IF(#REF!=TRUE,'DATA - økonomi'!AM36,IF(#REF!=TRUE,'DATA - økonomi'!AM138,IF(#REF!=TRUE,'DATA - økonomi'!AM240,IF(#REF!=TRUE,'DATA - økonomi'!AM342,IF(#REF!=TRUE,'DATA - økonomi'!AM342+'DATA - økonomi'!AM240+'DATA - økonomi'!AM138,"")))))/AO139*1000,"")</f>
        <v/>
      </c>
      <c r="AP242" s="45" t="str">
        <f>IFERROR(IF(#REF!=TRUE,'DATA - økonomi'!AN36,IF(#REF!=TRUE,'DATA - økonomi'!AN138,IF(#REF!=TRUE,'DATA - økonomi'!AN240,IF(#REF!=TRUE,'DATA - økonomi'!AN342,IF(#REF!=TRUE,'DATA - økonomi'!AN342+'DATA - økonomi'!AN240+'DATA - økonomi'!AN138,"")))))/AP139*1000,"")</f>
        <v/>
      </c>
      <c r="AQ242" s="45" t="str">
        <f>IFERROR(IF(#REF!=TRUE,'DATA - økonomi'!AO36,IF(#REF!=TRUE,'DATA - økonomi'!AO138,IF(#REF!=TRUE,'DATA - økonomi'!AO240,IF(#REF!=TRUE,'DATA - økonomi'!AO342,IF(#REF!=TRUE,'DATA - økonomi'!AO342+'DATA - økonomi'!AO240+'DATA - økonomi'!AO138,"")))))/AQ139*1000,"")</f>
        <v/>
      </c>
      <c r="AR242" s="45" t="str">
        <f>IFERROR(IF(#REF!=TRUE,'DATA - økonomi'!AP36,IF(#REF!=TRUE,'DATA - økonomi'!AP138,IF(#REF!=TRUE,'DATA - økonomi'!AP240,IF(#REF!=TRUE,'DATA - økonomi'!AP342,IF(#REF!=TRUE,'DATA - økonomi'!AP342+'DATA - økonomi'!AP240+'DATA - økonomi'!AP138,"")))))/AR139*1000,"")</f>
        <v/>
      </c>
      <c r="AS242" s="45" t="str">
        <f>IFERROR(IF(#REF!=TRUE,'DATA - økonomi'!AQ36,IF(#REF!=TRUE,'DATA - økonomi'!AQ138,IF(#REF!=TRUE,'DATA - økonomi'!AQ240,IF(#REF!=TRUE,'DATA - økonomi'!AQ342,IF(#REF!=TRUE,'DATA - økonomi'!AQ342+'DATA - økonomi'!AQ240+'DATA - økonomi'!AQ138,"")))))/AS139*1000,"")</f>
        <v/>
      </c>
      <c r="AT242" s="45" t="str">
        <f>IFERROR(IF(#REF!=TRUE,'DATA - økonomi'!AR36,IF(#REF!=TRUE,'DATA - økonomi'!AR138,IF(#REF!=TRUE,'DATA - økonomi'!AR240,IF(#REF!=TRUE,'DATA - økonomi'!AR342,IF(#REF!=TRUE,'DATA - økonomi'!AR342+'DATA - økonomi'!AR240+'DATA - økonomi'!AR138,"")))))/AT139*1000,"")</f>
        <v/>
      </c>
      <c r="AU242" s="45" t="str">
        <f>IFERROR(IF(#REF!=TRUE,'DATA - økonomi'!AS36,IF(#REF!=TRUE,'DATA - økonomi'!AS138,IF(#REF!=TRUE,'DATA - økonomi'!AS240,IF(#REF!=TRUE,'DATA - økonomi'!AS342,IF(#REF!=TRUE,'DATA - økonomi'!AS342+'DATA - økonomi'!AS240+'DATA - økonomi'!AS138,"")))))/AU139*1000,"")</f>
        <v/>
      </c>
      <c r="AV242" s="45" t="str">
        <f>IFERROR(IF(#REF!=TRUE,'DATA - økonomi'!AT36,IF(#REF!=TRUE,'DATA - økonomi'!AT138,IF(#REF!=TRUE,'DATA - økonomi'!AT240,IF(#REF!=TRUE,'DATA - økonomi'!AT342,IF(#REF!=TRUE,'DATA - økonomi'!AT342+'DATA - økonomi'!AT240+'DATA - økonomi'!AT138,"")))))/AV139*1000,"")</f>
        <v/>
      </c>
      <c r="AW242" s="45" t="str">
        <f>IFERROR(IF(#REF!=TRUE,'DATA - økonomi'!AU36,IF(#REF!=TRUE,'DATA - økonomi'!AU138,IF(#REF!=TRUE,'DATA - økonomi'!AU240,IF(#REF!=TRUE,'DATA - økonomi'!AU342,IF(#REF!=TRUE,'DATA - økonomi'!AU342+'DATA - økonomi'!AU240+'DATA - økonomi'!AU138,"")))))/AW139*1000,"")</f>
        <v/>
      </c>
      <c r="AX242" s="45" t="str">
        <f>IFERROR(IF(#REF!=TRUE,'DATA - økonomi'!AV36,IF(#REF!=TRUE,'DATA - økonomi'!AV138,IF(#REF!=TRUE,'DATA - økonomi'!AV240,IF(#REF!=TRUE,'DATA - økonomi'!AV342,IF(#REF!=TRUE,'DATA - økonomi'!AV342+'DATA - økonomi'!AV240+'DATA - økonomi'!AV138,"")))))/AX139*1000,"")</f>
        <v/>
      </c>
      <c r="AY242" s="36"/>
    </row>
    <row r="243" spans="1:51" x14ac:dyDescent="0.25">
      <c r="A243" s="38">
        <v>33</v>
      </c>
      <c r="B243" s="41" t="s">
        <v>45</v>
      </c>
      <c r="C243" s="44" t="str">
        <f t="shared" ref="C243:L243" ca="1" si="311">IFERROR(C37/C$4,"")</f>
        <v/>
      </c>
      <c r="D243" s="44" t="str">
        <f t="shared" ca="1" si="311"/>
        <v/>
      </c>
      <c r="E243" s="44" t="str">
        <f t="shared" ca="1" si="311"/>
        <v/>
      </c>
      <c r="F243" s="44" t="str">
        <f t="shared" ca="1" si="311"/>
        <v/>
      </c>
      <c r="G243" s="44" t="str">
        <f t="shared" ca="1" si="311"/>
        <v/>
      </c>
      <c r="H243" s="44" t="str">
        <f t="shared" ca="1" si="311"/>
        <v/>
      </c>
      <c r="I243" s="44" t="str">
        <f t="shared" ca="1" si="311"/>
        <v/>
      </c>
      <c r="J243" s="44" t="str">
        <f t="shared" ca="1" si="311"/>
        <v/>
      </c>
      <c r="K243" s="44" t="str">
        <f t="shared" ca="1" si="311"/>
        <v/>
      </c>
      <c r="L243" s="44" t="str">
        <f t="shared" ca="1" si="311"/>
        <v/>
      </c>
      <c r="M243" s="44" t="str">
        <f t="shared" ref="M243" ca="1" si="312">IFERROR(M37/M$4,"")</f>
        <v/>
      </c>
      <c r="N243" s="38">
        <v>33</v>
      </c>
      <c r="O243" s="41" t="s">
        <v>45</v>
      </c>
      <c r="P243" s="44" t="str">
        <f t="shared" ref="P243:Y243" ca="1" si="313">IFERROR(P37/P$4,"")</f>
        <v/>
      </c>
      <c r="Q243" s="44" t="str">
        <f t="shared" ca="1" si="313"/>
        <v/>
      </c>
      <c r="R243" s="44" t="str">
        <f t="shared" ca="1" si="313"/>
        <v/>
      </c>
      <c r="S243" s="44" t="str">
        <f t="shared" ca="1" si="313"/>
        <v/>
      </c>
      <c r="T243" s="44" t="str">
        <f t="shared" ca="1" si="313"/>
        <v/>
      </c>
      <c r="U243" s="44" t="str">
        <f t="shared" ca="1" si="313"/>
        <v/>
      </c>
      <c r="V243" s="44" t="str">
        <f t="shared" ca="1" si="313"/>
        <v/>
      </c>
      <c r="W243" s="44" t="str">
        <f t="shared" ca="1" si="313"/>
        <v/>
      </c>
      <c r="X243" s="44" t="str">
        <f t="shared" ca="1" si="313"/>
        <v/>
      </c>
      <c r="Y243" s="44" t="str">
        <f t="shared" ca="1" si="313"/>
        <v/>
      </c>
      <c r="Z243" s="44" t="str">
        <f t="shared" ref="Z243" ca="1" si="314">IFERROR(Z37/Z$4,"")</f>
        <v/>
      </c>
      <c r="AA243" s="38">
        <v>33</v>
      </c>
      <c r="AB243" s="41" t="s">
        <v>45</v>
      </c>
      <c r="AC243" s="44" t="str">
        <f t="shared" ref="AC243:AL243" ca="1" si="315">IFERROR(AC37/AC$4,"")</f>
        <v/>
      </c>
      <c r="AD243" s="44" t="str">
        <f t="shared" ca="1" si="315"/>
        <v/>
      </c>
      <c r="AE243" s="44" t="str">
        <f t="shared" ca="1" si="315"/>
        <v/>
      </c>
      <c r="AF243" s="44" t="str">
        <f t="shared" ca="1" si="315"/>
        <v/>
      </c>
      <c r="AG243" s="44" t="str">
        <f t="shared" ca="1" si="315"/>
        <v/>
      </c>
      <c r="AH243" s="44" t="str">
        <f t="shared" ca="1" si="315"/>
        <v/>
      </c>
      <c r="AI243" s="44" t="str">
        <f t="shared" ca="1" si="315"/>
        <v/>
      </c>
      <c r="AJ243" s="44" t="str">
        <f t="shared" ca="1" si="315"/>
        <v/>
      </c>
      <c r="AK243" s="44" t="str">
        <f t="shared" ca="1" si="315"/>
        <v/>
      </c>
      <c r="AL243" s="44" t="str">
        <f t="shared" ca="1" si="315"/>
        <v/>
      </c>
      <c r="AM243" s="36"/>
      <c r="AN243" s="41" t="s">
        <v>45</v>
      </c>
      <c r="AO243" s="45" t="str">
        <f>IFERROR(IF(#REF!=TRUE,'DATA - økonomi'!AM37,IF(#REF!=TRUE,'DATA - økonomi'!AM139,IF(#REF!=TRUE,'DATA - økonomi'!AM241,IF(#REF!=TRUE,'DATA - økonomi'!AM343,IF(#REF!=TRUE,'DATA - økonomi'!AM343+'DATA - økonomi'!AM241+'DATA - økonomi'!AM139,"")))))/AO140*1000,"")</f>
        <v/>
      </c>
      <c r="AP243" s="45" t="str">
        <f>IFERROR(IF(#REF!=TRUE,'DATA - økonomi'!AN37,IF(#REF!=TRUE,'DATA - økonomi'!AN139,IF(#REF!=TRUE,'DATA - økonomi'!AN241,IF(#REF!=TRUE,'DATA - økonomi'!AN343,IF(#REF!=TRUE,'DATA - økonomi'!AN343+'DATA - økonomi'!AN241+'DATA - økonomi'!AN139,"")))))/AP140*1000,"")</f>
        <v/>
      </c>
      <c r="AQ243" s="45" t="str">
        <f>IFERROR(IF(#REF!=TRUE,'DATA - økonomi'!AO37,IF(#REF!=TRUE,'DATA - økonomi'!AO139,IF(#REF!=TRUE,'DATA - økonomi'!AO241,IF(#REF!=TRUE,'DATA - økonomi'!AO343,IF(#REF!=TRUE,'DATA - økonomi'!AO343+'DATA - økonomi'!AO241+'DATA - økonomi'!AO139,"")))))/AQ140*1000,"")</f>
        <v/>
      </c>
      <c r="AR243" s="45" t="str">
        <f>IFERROR(IF(#REF!=TRUE,'DATA - økonomi'!AP37,IF(#REF!=TRUE,'DATA - økonomi'!AP139,IF(#REF!=TRUE,'DATA - økonomi'!AP241,IF(#REF!=TRUE,'DATA - økonomi'!AP343,IF(#REF!=TRUE,'DATA - økonomi'!AP343+'DATA - økonomi'!AP241+'DATA - økonomi'!AP139,"")))))/AR140*1000,"")</f>
        <v/>
      </c>
      <c r="AS243" s="45" t="str">
        <f>IFERROR(IF(#REF!=TRUE,'DATA - økonomi'!AQ37,IF(#REF!=TRUE,'DATA - økonomi'!AQ139,IF(#REF!=TRUE,'DATA - økonomi'!AQ241,IF(#REF!=TRUE,'DATA - økonomi'!AQ343,IF(#REF!=TRUE,'DATA - økonomi'!AQ343+'DATA - økonomi'!AQ241+'DATA - økonomi'!AQ139,"")))))/AS140*1000,"")</f>
        <v/>
      </c>
      <c r="AT243" s="45" t="str">
        <f>IFERROR(IF(#REF!=TRUE,'DATA - økonomi'!AR37,IF(#REF!=TRUE,'DATA - økonomi'!AR139,IF(#REF!=TRUE,'DATA - økonomi'!AR241,IF(#REF!=TRUE,'DATA - økonomi'!AR343,IF(#REF!=TRUE,'DATA - økonomi'!AR343+'DATA - økonomi'!AR241+'DATA - økonomi'!AR139,"")))))/AT140*1000,"")</f>
        <v/>
      </c>
      <c r="AU243" s="45" t="str">
        <f>IFERROR(IF(#REF!=TRUE,'DATA - økonomi'!AS37,IF(#REF!=TRUE,'DATA - økonomi'!AS139,IF(#REF!=TRUE,'DATA - økonomi'!AS241,IF(#REF!=TRUE,'DATA - økonomi'!AS343,IF(#REF!=TRUE,'DATA - økonomi'!AS343+'DATA - økonomi'!AS241+'DATA - økonomi'!AS139,"")))))/AU140*1000,"")</f>
        <v/>
      </c>
      <c r="AV243" s="45" t="str">
        <f>IFERROR(IF(#REF!=TRUE,'DATA - økonomi'!AT37,IF(#REF!=TRUE,'DATA - økonomi'!AT139,IF(#REF!=TRUE,'DATA - økonomi'!AT241,IF(#REF!=TRUE,'DATA - økonomi'!AT343,IF(#REF!=TRUE,'DATA - økonomi'!AT343+'DATA - økonomi'!AT241+'DATA - økonomi'!AT139,"")))))/AV140*1000,"")</f>
        <v/>
      </c>
      <c r="AW243" s="45" t="str">
        <f>IFERROR(IF(#REF!=TRUE,'DATA - økonomi'!AU37,IF(#REF!=TRUE,'DATA - økonomi'!AU139,IF(#REF!=TRUE,'DATA - økonomi'!AU241,IF(#REF!=TRUE,'DATA - økonomi'!AU343,IF(#REF!=TRUE,'DATA - økonomi'!AU343+'DATA - økonomi'!AU241+'DATA - økonomi'!AU139,"")))))/AW140*1000,"")</f>
        <v/>
      </c>
      <c r="AX243" s="45" t="str">
        <f>IFERROR(IF(#REF!=TRUE,'DATA - økonomi'!AV37,IF(#REF!=TRUE,'DATA - økonomi'!AV139,IF(#REF!=TRUE,'DATA - økonomi'!AV241,IF(#REF!=TRUE,'DATA - økonomi'!AV343,IF(#REF!=TRUE,'DATA - økonomi'!AV343+'DATA - økonomi'!AV241+'DATA - økonomi'!AV139,"")))))/AX140*1000,"")</f>
        <v/>
      </c>
      <c r="AY243" s="36"/>
    </row>
    <row r="244" spans="1:51" x14ac:dyDescent="0.25">
      <c r="A244" s="38">
        <v>34</v>
      </c>
      <c r="B244" s="41" t="s">
        <v>46</v>
      </c>
      <c r="C244" s="44" t="str">
        <f t="shared" ref="C244:L244" ca="1" si="316">IFERROR(C38/C$4,"")</f>
        <v/>
      </c>
      <c r="D244" s="44" t="str">
        <f t="shared" ca="1" si="316"/>
        <v/>
      </c>
      <c r="E244" s="44" t="str">
        <f t="shared" ca="1" si="316"/>
        <v/>
      </c>
      <c r="F244" s="44" t="str">
        <f t="shared" ca="1" si="316"/>
        <v/>
      </c>
      <c r="G244" s="44" t="str">
        <f t="shared" ca="1" si="316"/>
        <v/>
      </c>
      <c r="H244" s="44" t="str">
        <f t="shared" ca="1" si="316"/>
        <v/>
      </c>
      <c r="I244" s="44" t="str">
        <f t="shared" ca="1" si="316"/>
        <v/>
      </c>
      <c r="J244" s="44" t="str">
        <f t="shared" ca="1" si="316"/>
        <v/>
      </c>
      <c r="K244" s="44" t="str">
        <f t="shared" ca="1" si="316"/>
        <v/>
      </c>
      <c r="L244" s="44" t="str">
        <f t="shared" ca="1" si="316"/>
        <v/>
      </c>
      <c r="M244" s="44" t="str">
        <f t="shared" ref="M244" ca="1" si="317">IFERROR(M38/M$4,"")</f>
        <v/>
      </c>
      <c r="N244" s="38">
        <v>34</v>
      </c>
      <c r="O244" s="41" t="s">
        <v>46</v>
      </c>
      <c r="P244" s="44" t="str">
        <f t="shared" ref="P244:Y244" ca="1" si="318">IFERROR(P38/P$4,"")</f>
        <v/>
      </c>
      <c r="Q244" s="44" t="str">
        <f t="shared" ca="1" si="318"/>
        <v/>
      </c>
      <c r="R244" s="44" t="str">
        <f t="shared" ca="1" si="318"/>
        <v/>
      </c>
      <c r="S244" s="44" t="str">
        <f t="shared" ca="1" si="318"/>
        <v/>
      </c>
      <c r="T244" s="44" t="str">
        <f t="shared" ca="1" si="318"/>
        <v/>
      </c>
      <c r="U244" s="44" t="str">
        <f t="shared" ca="1" si="318"/>
        <v/>
      </c>
      <c r="V244" s="44" t="str">
        <f t="shared" ca="1" si="318"/>
        <v/>
      </c>
      <c r="W244" s="44" t="str">
        <f t="shared" ca="1" si="318"/>
        <v/>
      </c>
      <c r="X244" s="44" t="str">
        <f t="shared" ca="1" si="318"/>
        <v/>
      </c>
      <c r="Y244" s="44" t="str">
        <f t="shared" ca="1" si="318"/>
        <v/>
      </c>
      <c r="Z244" s="44" t="str">
        <f t="shared" ref="Z244" ca="1" si="319">IFERROR(Z38/Z$4,"")</f>
        <v/>
      </c>
      <c r="AA244" s="38">
        <v>34</v>
      </c>
      <c r="AB244" s="41" t="s">
        <v>46</v>
      </c>
      <c r="AC244" s="44" t="str">
        <f t="shared" ref="AC244:AL244" ca="1" si="320">IFERROR(AC38/AC$4,"")</f>
        <v/>
      </c>
      <c r="AD244" s="44" t="str">
        <f t="shared" ca="1" si="320"/>
        <v/>
      </c>
      <c r="AE244" s="44" t="str">
        <f t="shared" ca="1" si="320"/>
        <v/>
      </c>
      <c r="AF244" s="44" t="str">
        <f t="shared" ca="1" si="320"/>
        <v/>
      </c>
      <c r="AG244" s="44" t="str">
        <f t="shared" ca="1" si="320"/>
        <v/>
      </c>
      <c r="AH244" s="44" t="str">
        <f t="shared" ca="1" si="320"/>
        <v/>
      </c>
      <c r="AI244" s="44" t="str">
        <f t="shared" ca="1" si="320"/>
        <v/>
      </c>
      <c r="AJ244" s="44" t="str">
        <f t="shared" ca="1" si="320"/>
        <v/>
      </c>
      <c r="AK244" s="44" t="str">
        <f t="shared" ca="1" si="320"/>
        <v/>
      </c>
      <c r="AL244" s="44" t="str">
        <f t="shared" ca="1" si="320"/>
        <v/>
      </c>
      <c r="AM244" s="36"/>
      <c r="AN244" s="41" t="s">
        <v>46</v>
      </c>
      <c r="AO244" s="45" t="str">
        <f>IFERROR(IF(#REF!=TRUE,'DATA - økonomi'!AM38,IF(#REF!=TRUE,'DATA - økonomi'!AM140,IF(#REF!=TRUE,'DATA - økonomi'!AM242,IF(#REF!=TRUE,'DATA - økonomi'!AM344,IF(#REF!=TRUE,'DATA - økonomi'!AM344+'DATA - økonomi'!AM242+'DATA - økonomi'!AM140,"")))))/AO141*1000,"")</f>
        <v/>
      </c>
      <c r="AP244" s="45" t="str">
        <f>IFERROR(IF(#REF!=TRUE,'DATA - økonomi'!AN38,IF(#REF!=TRUE,'DATA - økonomi'!AN140,IF(#REF!=TRUE,'DATA - økonomi'!AN242,IF(#REF!=TRUE,'DATA - økonomi'!AN344,IF(#REF!=TRUE,'DATA - økonomi'!AN344+'DATA - økonomi'!AN242+'DATA - økonomi'!AN140,"")))))/AP141*1000,"")</f>
        <v/>
      </c>
      <c r="AQ244" s="45" t="str">
        <f>IFERROR(IF(#REF!=TRUE,'DATA - økonomi'!AO38,IF(#REF!=TRUE,'DATA - økonomi'!AO140,IF(#REF!=TRUE,'DATA - økonomi'!AO242,IF(#REF!=TRUE,'DATA - økonomi'!AO344,IF(#REF!=TRUE,'DATA - økonomi'!AO344+'DATA - økonomi'!AO242+'DATA - økonomi'!AO140,"")))))/AQ141*1000,"")</f>
        <v/>
      </c>
      <c r="AR244" s="45" t="str">
        <f>IFERROR(IF(#REF!=TRUE,'DATA - økonomi'!AP38,IF(#REF!=TRUE,'DATA - økonomi'!AP140,IF(#REF!=TRUE,'DATA - økonomi'!AP242,IF(#REF!=TRUE,'DATA - økonomi'!AP344,IF(#REF!=TRUE,'DATA - økonomi'!AP344+'DATA - økonomi'!AP242+'DATA - økonomi'!AP140,"")))))/AR141*1000,"")</f>
        <v/>
      </c>
      <c r="AS244" s="45" t="str">
        <f>IFERROR(IF(#REF!=TRUE,'DATA - økonomi'!AQ38,IF(#REF!=TRUE,'DATA - økonomi'!AQ140,IF(#REF!=TRUE,'DATA - økonomi'!AQ242,IF(#REF!=TRUE,'DATA - økonomi'!AQ344,IF(#REF!=TRUE,'DATA - økonomi'!AQ344+'DATA - økonomi'!AQ242+'DATA - økonomi'!AQ140,"")))))/AS141*1000,"")</f>
        <v/>
      </c>
      <c r="AT244" s="45" t="str">
        <f>IFERROR(IF(#REF!=TRUE,'DATA - økonomi'!AR38,IF(#REF!=TRUE,'DATA - økonomi'!AR140,IF(#REF!=TRUE,'DATA - økonomi'!AR242,IF(#REF!=TRUE,'DATA - økonomi'!AR344,IF(#REF!=TRUE,'DATA - økonomi'!AR344+'DATA - økonomi'!AR242+'DATA - økonomi'!AR140,"")))))/AT141*1000,"")</f>
        <v/>
      </c>
      <c r="AU244" s="45" t="str">
        <f>IFERROR(IF(#REF!=TRUE,'DATA - økonomi'!AS38,IF(#REF!=TRUE,'DATA - økonomi'!AS140,IF(#REF!=TRUE,'DATA - økonomi'!AS242,IF(#REF!=TRUE,'DATA - økonomi'!AS344,IF(#REF!=TRUE,'DATA - økonomi'!AS344+'DATA - økonomi'!AS242+'DATA - økonomi'!AS140,"")))))/AU141*1000,"")</f>
        <v/>
      </c>
      <c r="AV244" s="45" t="str">
        <f>IFERROR(IF(#REF!=TRUE,'DATA - økonomi'!AT38,IF(#REF!=TRUE,'DATA - økonomi'!AT140,IF(#REF!=TRUE,'DATA - økonomi'!AT242,IF(#REF!=TRUE,'DATA - økonomi'!AT344,IF(#REF!=TRUE,'DATA - økonomi'!AT344+'DATA - økonomi'!AT242+'DATA - økonomi'!AT140,"")))))/AV141*1000,"")</f>
        <v/>
      </c>
      <c r="AW244" s="45" t="str">
        <f>IFERROR(IF(#REF!=TRUE,'DATA - økonomi'!AU38,IF(#REF!=TRUE,'DATA - økonomi'!AU140,IF(#REF!=TRUE,'DATA - økonomi'!AU242,IF(#REF!=TRUE,'DATA - økonomi'!AU344,IF(#REF!=TRUE,'DATA - økonomi'!AU344+'DATA - økonomi'!AU242+'DATA - økonomi'!AU140,"")))))/AW141*1000,"")</f>
        <v/>
      </c>
      <c r="AX244" s="45" t="str">
        <f>IFERROR(IF(#REF!=TRUE,'DATA - økonomi'!AV38,IF(#REF!=TRUE,'DATA - økonomi'!AV140,IF(#REF!=TRUE,'DATA - økonomi'!AV242,IF(#REF!=TRUE,'DATA - økonomi'!AV344,IF(#REF!=TRUE,'DATA - økonomi'!AV344+'DATA - økonomi'!AV242+'DATA - økonomi'!AV140,"")))))/AX141*1000,"")</f>
        <v/>
      </c>
      <c r="AY244" s="36"/>
    </row>
    <row r="245" spans="1:51" x14ac:dyDescent="0.25">
      <c r="A245" s="38">
        <v>35</v>
      </c>
      <c r="B245" s="41" t="s">
        <v>47</v>
      </c>
      <c r="C245" s="44" t="str">
        <f t="shared" ref="C245:L245" ca="1" si="321">IFERROR(C39/C$4,"")</f>
        <v/>
      </c>
      <c r="D245" s="44" t="str">
        <f t="shared" ca="1" si="321"/>
        <v/>
      </c>
      <c r="E245" s="44" t="str">
        <f t="shared" ca="1" si="321"/>
        <v/>
      </c>
      <c r="F245" s="44" t="str">
        <f t="shared" ca="1" si="321"/>
        <v/>
      </c>
      <c r="G245" s="44" t="str">
        <f t="shared" ca="1" si="321"/>
        <v/>
      </c>
      <c r="H245" s="44" t="str">
        <f t="shared" ca="1" si="321"/>
        <v/>
      </c>
      <c r="I245" s="44" t="str">
        <f t="shared" ca="1" si="321"/>
        <v/>
      </c>
      <c r="J245" s="44" t="str">
        <f t="shared" ca="1" si="321"/>
        <v/>
      </c>
      <c r="K245" s="44" t="str">
        <f t="shared" ca="1" si="321"/>
        <v/>
      </c>
      <c r="L245" s="44" t="str">
        <f t="shared" ca="1" si="321"/>
        <v/>
      </c>
      <c r="M245" s="44" t="str">
        <f t="shared" ref="M245" ca="1" si="322">IFERROR(M39/M$4,"")</f>
        <v/>
      </c>
      <c r="N245" s="38">
        <v>35</v>
      </c>
      <c r="O245" s="41" t="s">
        <v>47</v>
      </c>
      <c r="P245" s="44" t="str">
        <f t="shared" ref="P245:Y245" ca="1" si="323">IFERROR(P39/P$4,"")</f>
        <v/>
      </c>
      <c r="Q245" s="44" t="str">
        <f t="shared" ca="1" si="323"/>
        <v/>
      </c>
      <c r="R245" s="44" t="str">
        <f t="shared" ca="1" si="323"/>
        <v/>
      </c>
      <c r="S245" s="44" t="str">
        <f t="shared" ca="1" si="323"/>
        <v/>
      </c>
      <c r="T245" s="44" t="str">
        <f t="shared" ca="1" si="323"/>
        <v/>
      </c>
      <c r="U245" s="44" t="str">
        <f t="shared" ca="1" si="323"/>
        <v/>
      </c>
      <c r="V245" s="44" t="str">
        <f t="shared" ca="1" si="323"/>
        <v/>
      </c>
      <c r="W245" s="44" t="str">
        <f t="shared" ca="1" si="323"/>
        <v/>
      </c>
      <c r="X245" s="44" t="str">
        <f t="shared" ca="1" si="323"/>
        <v/>
      </c>
      <c r="Y245" s="44" t="str">
        <f t="shared" ca="1" si="323"/>
        <v/>
      </c>
      <c r="Z245" s="44" t="str">
        <f t="shared" ref="Z245" ca="1" si="324">IFERROR(Z39/Z$4,"")</f>
        <v/>
      </c>
      <c r="AA245" s="38">
        <v>35</v>
      </c>
      <c r="AB245" s="41" t="s">
        <v>47</v>
      </c>
      <c r="AC245" s="44" t="str">
        <f t="shared" ref="AC245:AL245" ca="1" si="325">IFERROR(AC39/AC$4,"")</f>
        <v/>
      </c>
      <c r="AD245" s="44" t="str">
        <f t="shared" ca="1" si="325"/>
        <v/>
      </c>
      <c r="AE245" s="44" t="str">
        <f t="shared" ca="1" si="325"/>
        <v/>
      </c>
      <c r="AF245" s="44" t="str">
        <f t="shared" ca="1" si="325"/>
        <v/>
      </c>
      <c r="AG245" s="44" t="str">
        <f t="shared" ca="1" si="325"/>
        <v/>
      </c>
      <c r="AH245" s="44" t="str">
        <f t="shared" ca="1" si="325"/>
        <v/>
      </c>
      <c r="AI245" s="44" t="str">
        <f t="shared" ca="1" si="325"/>
        <v/>
      </c>
      <c r="AJ245" s="44" t="str">
        <f t="shared" ca="1" si="325"/>
        <v/>
      </c>
      <c r="AK245" s="44" t="str">
        <f t="shared" ca="1" si="325"/>
        <v/>
      </c>
      <c r="AL245" s="44" t="str">
        <f t="shared" ca="1" si="325"/>
        <v/>
      </c>
      <c r="AM245" s="36"/>
      <c r="AN245" s="41" t="s">
        <v>47</v>
      </c>
      <c r="AO245" s="45" t="str">
        <f>IFERROR(IF(#REF!=TRUE,'DATA - økonomi'!AM39,IF(#REF!=TRUE,'DATA - økonomi'!AM141,IF(#REF!=TRUE,'DATA - økonomi'!AM243,IF(#REF!=TRUE,'DATA - økonomi'!AM345,IF(#REF!=TRUE,'DATA - økonomi'!AM345+'DATA - økonomi'!AM243+'DATA - økonomi'!AM141,"")))))/AO142*1000,"")</f>
        <v/>
      </c>
      <c r="AP245" s="45" t="str">
        <f>IFERROR(IF(#REF!=TRUE,'DATA - økonomi'!AN39,IF(#REF!=TRUE,'DATA - økonomi'!AN141,IF(#REF!=TRUE,'DATA - økonomi'!AN243,IF(#REF!=TRUE,'DATA - økonomi'!AN345,IF(#REF!=TRUE,'DATA - økonomi'!AN345+'DATA - økonomi'!AN243+'DATA - økonomi'!AN141,"")))))/AP142*1000,"")</f>
        <v/>
      </c>
      <c r="AQ245" s="45" t="str">
        <f>IFERROR(IF(#REF!=TRUE,'DATA - økonomi'!AO39,IF(#REF!=TRUE,'DATA - økonomi'!AO141,IF(#REF!=TRUE,'DATA - økonomi'!AO243,IF(#REF!=TRUE,'DATA - økonomi'!AO345,IF(#REF!=TRUE,'DATA - økonomi'!AO345+'DATA - økonomi'!AO243+'DATA - økonomi'!AO141,"")))))/AQ142*1000,"")</f>
        <v/>
      </c>
      <c r="AR245" s="45" t="str">
        <f>IFERROR(IF(#REF!=TRUE,'DATA - økonomi'!AP39,IF(#REF!=TRUE,'DATA - økonomi'!AP141,IF(#REF!=TRUE,'DATA - økonomi'!AP243,IF(#REF!=TRUE,'DATA - økonomi'!AP345,IF(#REF!=TRUE,'DATA - økonomi'!AP345+'DATA - økonomi'!AP243+'DATA - økonomi'!AP141,"")))))/AR142*1000,"")</f>
        <v/>
      </c>
      <c r="AS245" s="45" t="str">
        <f>IFERROR(IF(#REF!=TRUE,'DATA - økonomi'!AQ39,IF(#REF!=TRUE,'DATA - økonomi'!AQ141,IF(#REF!=TRUE,'DATA - økonomi'!AQ243,IF(#REF!=TRUE,'DATA - økonomi'!AQ345,IF(#REF!=TRUE,'DATA - økonomi'!AQ345+'DATA - økonomi'!AQ243+'DATA - økonomi'!AQ141,"")))))/AS142*1000,"")</f>
        <v/>
      </c>
      <c r="AT245" s="45" t="str">
        <f>IFERROR(IF(#REF!=TRUE,'DATA - økonomi'!AR39,IF(#REF!=TRUE,'DATA - økonomi'!AR141,IF(#REF!=TRUE,'DATA - økonomi'!AR243,IF(#REF!=TRUE,'DATA - økonomi'!AR345,IF(#REF!=TRUE,'DATA - økonomi'!AR345+'DATA - økonomi'!AR243+'DATA - økonomi'!AR141,"")))))/AT142*1000,"")</f>
        <v/>
      </c>
      <c r="AU245" s="45" t="str">
        <f>IFERROR(IF(#REF!=TRUE,'DATA - økonomi'!AS39,IF(#REF!=TRUE,'DATA - økonomi'!AS141,IF(#REF!=TRUE,'DATA - økonomi'!AS243,IF(#REF!=TRUE,'DATA - økonomi'!AS345,IF(#REF!=TRUE,'DATA - økonomi'!AS345+'DATA - økonomi'!AS243+'DATA - økonomi'!AS141,"")))))/AU142*1000,"")</f>
        <v/>
      </c>
      <c r="AV245" s="45" t="str">
        <f>IFERROR(IF(#REF!=TRUE,'DATA - økonomi'!AT39,IF(#REF!=TRUE,'DATA - økonomi'!AT141,IF(#REF!=TRUE,'DATA - økonomi'!AT243,IF(#REF!=TRUE,'DATA - økonomi'!AT345,IF(#REF!=TRUE,'DATA - økonomi'!AT345+'DATA - økonomi'!AT243+'DATA - økonomi'!AT141,"")))))/AV142*1000,"")</f>
        <v/>
      </c>
      <c r="AW245" s="45" t="str">
        <f>IFERROR(IF(#REF!=TRUE,'DATA - økonomi'!AU39,IF(#REF!=TRUE,'DATA - økonomi'!AU141,IF(#REF!=TRUE,'DATA - økonomi'!AU243,IF(#REF!=TRUE,'DATA - økonomi'!AU345,IF(#REF!=TRUE,'DATA - økonomi'!AU345+'DATA - økonomi'!AU243+'DATA - økonomi'!AU141,"")))))/AW142*1000,"")</f>
        <v/>
      </c>
      <c r="AX245" s="45" t="str">
        <f>IFERROR(IF(#REF!=TRUE,'DATA - økonomi'!AV39,IF(#REF!=TRUE,'DATA - økonomi'!AV141,IF(#REF!=TRUE,'DATA - økonomi'!AV243,IF(#REF!=TRUE,'DATA - økonomi'!AV345,IF(#REF!=TRUE,'DATA - økonomi'!AV345+'DATA - økonomi'!AV243+'DATA - økonomi'!AV141,"")))))/AX142*1000,"")</f>
        <v/>
      </c>
      <c r="AY245" s="36"/>
    </row>
    <row r="246" spans="1:51" x14ac:dyDescent="0.25">
      <c r="A246" s="38">
        <v>36</v>
      </c>
      <c r="B246" s="41" t="s">
        <v>48</v>
      </c>
      <c r="C246" s="44" t="str">
        <f t="shared" ref="C246:L246" ca="1" si="326">IFERROR(C40/C$4,"")</f>
        <v/>
      </c>
      <c r="D246" s="44" t="str">
        <f t="shared" ca="1" si="326"/>
        <v/>
      </c>
      <c r="E246" s="44" t="str">
        <f t="shared" ca="1" si="326"/>
        <v/>
      </c>
      <c r="F246" s="44" t="str">
        <f t="shared" ca="1" si="326"/>
        <v/>
      </c>
      <c r="G246" s="44" t="str">
        <f t="shared" ca="1" si="326"/>
        <v/>
      </c>
      <c r="H246" s="44" t="str">
        <f t="shared" ca="1" si="326"/>
        <v/>
      </c>
      <c r="I246" s="44" t="str">
        <f t="shared" ca="1" si="326"/>
        <v/>
      </c>
      <c r="J246" s="44" t="str">
        <f t="shared" ca="1" si="326"/>
        <v/>
      </c>
      <c r="K246" s="44" t="str">
        <f t="shared" ca="1" si="326"/>
        <v/>
      </c>
      <c r="L246" s="44" t="str">
        <f t="shared" ca="1" si="326"/>
        <v/>
      </c>
      <c r="M246" s="44" t="str">
        <f t="shared" ref="M246" ca="1" si="327">IFERROR(M40/M$4,"")</f>
        <v/>
      </c>
      <c r="N246" s="38">
        <v>36</v>
      </c>
      <c r="O246" s="41" t="s">
        <v>48</v>
      </c>
      <c r="P246" s="44" t="str">
        <f t="shared" ref="P246:Y246" ca="1" si="328">IFERROR(P40/P$4,"")</f>
        <v/>
      </c>
      <c r="Q246" s="44" t="str">
        <f t="shared" ca="1" si="328"/>
        <v/>
      </c>
      <c r="R246" s="44" t="str">
        <f t="shared" ca="1" si="328"/>
        <v/>
      </c>
      <c r="S246" s="44" t="str">
        <f t="shared" ca="1" si="328"/>
        <v/>
      </c>
      <c r="T246" s="44" t="str">
        <f t="shared" ca="1" si="328"/>
        <v/>
      </c>
      <c r="U246" s="44" t="str">
        <f t="shared" ca="1" si="328"/>
        <v/>
      </c>
      <c r="V246" s="44" t="str">
        <f t="shared" ca="1" si="328"/>
        <v/>
      </c>
      <c r="W246" s="44" t="str">
        <f t="shared" ca="1" si="328"/>
        <v/>
      </c>
      <c r="X246" s="44" t="str">
        <f t="shared" ca="1" si="328"/>
        <v/>
      </c>
      <c r="Y246" s="44" t="str">
        <f t="shared" ca="1" si="328"/>
        <v/>
      </c>
      <c r="Z246" s="44" t="str">
        <f t="shared" ref="Z246" ca="1" si="329">IFERROR(Z40/Z$4,"")</f>
        <v/>
      </c>
      <c r="AA246" s="38">
        <v>36</v>
      </c>
      <c r="AB246" s="41" t="s">
        <v>48</v>
      </c>
      <c r="AC246" s="44" t="str">
        <f t="shared" ref="AC246:AL246" ca="1" si="330">IFERROR(AC40/AC$4,"")</f>
        <v/>
      </c>
      <c r="AD246" s="44" t="str">
        <f t="shared" ca="1" si="330"/>
        <v/>
      </c>
      <c r="AE246" s="44" t="str">
        <f t="shared" ca="1" si="330"/>
        <v/>
      </c>
      <c r="AF246" s="44" t="str">
        <f t="shared" ca="1" si="330"/>
        <v/>
      </c>
      <c r="AG246" s="44" t="str">
        <f t="shared" ca="1" si="330"/>
        <v/>
      </c>
      <c r="AH246" s="44" t="str">
        <f t="shared" ca="1" si="330"/>
        <v/>
      </c>
      <c r="AI246" s="44" t="str">
        <f t="shared" ca="1" si="330"/>
        <v/>
      </c>
      <c r="AJ246" s="44" t="str">
        <f t="shared" ca="1" si="330"/>
        <v/>
      </c>
      <c r="AK246" s="44" t="str">
        <f t="shared" ca="1" si="330"/>
        <v/>
      </c>
      <c r="AL246" s="44" t="str">
        <f t="shared" ca="1" si="330"/>
        <v/>
      </c>
      <c r="AM246" s="36"/>
      <c r="AN246" s="41" t="s">
        <v>48</v>
      </c>
      <c r="AO246" s="45" t="str">
        <f>IFERROR(IF(#REF!=TRUE,'DATA - økonomi'!AM40,IF(#REF!=TRUE,'DATA - økonomi'!AM142,IF(#REF!=TRUE,'DATA - økonomi'!AM244,IF(#REF!=TRUE,'DATA - økonomi'!AM346,IF(#REF!=TRUE,'DATA - økonomi'!AM346+'DATA - økonomi'!AM244+'DATA - økonomi'!AM142,"")))))/AO143*1000,"")</f>
        <v/>
      </c>
      <c r="AP246" s="45" t="str">
        <f>IFERROR(IF(#REF!=TRUE,'DATA - økonomi'!AN40,IF(#REF!=TRUE,'DATA - økonomi'!AN142,IF(#REF!=TRUE,'DATA - økonomi'!AN244,IF(#REF!=TRUE,'DATA - økonomi'!AN346,IF(#REF!=TRUE,'DATA - økonomi'!AN346+'DATA - økonomi'!AN244+'DATA - økonomi'!AN142,"")))))/AP143*1000,"")</f>
        <v/>
      </c>
      <c r="AQ246" s="45" t="str">
        <f>IFERROR(IF(#REF!=TRUE,'DATA - økonomi'!AO40,IF(#REF!=TRUE,'DATA - økonomi'!AO142,IF(#REF!=TRUE,'DATA - økonomi'!AO244,IF(#REF!=TRUE,'DATA - økonomi'!AO346,IF(#REF!=TRUE,'DATA - økonomi'!AO346+'DATA - økonomi'!AO244+'DATA - økonomi'!AO142,"")))))/AQ143*1000,"")</f>
        <v/>
      </c>
      <c r="AR246" s="45" t="str">
        <f>IFERROR(IF(#REF!=TRUE,'DATA - økonomi'!AP40,IF(#REF!=TRUE,'DATA - økonomi'!AP142,IF(#REF!=TRUE,'DATA - økonomi'!AP244,IF(#REF!=TRUE,'DATA - økonomi'!AP346,IF(#REF!=TRUE,'DATA - økonomi'!AP346+'DATA - økonomi'!AP244+'DATA - økonomi'!AP142,"")))))/AR143*1000,"")</f>
        <v/>
      </c>
      <c r="AS246" s="45" t="str">
        <f>IFERROR(IF(#REF!=TRUE,'DATA - økonomi'!AQ40,IF(#REF!=TRUE,'DATA - økonomi'!AQ142,IF(#REF!=TRUE,'DATA - økonomi'!AQ244,IF(#REF!=TRUE,'DATA - økonomi'!AQ346,IF(#REF!=TRUE,'DATA - økonomi'!AQ346+'DATA - økonomi'!AQ244+'DATA - økonomi'!AQ142,"")))))/AS143*1000,"")</f>
        <v/>
      </c>
      <c r="AT246" s="45" t="str">
        <f>IFERROR(IF(#REF!=TRUE,'DATA - økonomi'!AR40,IF(#REF!=TRUE,'DATA - økonomi'!AR142,IF(#REF!=TRUE,'DATA - økonomi'!AR244,IF(#REF!=TRUE,'DATA - økonomi'!AR346,IF(#REF!=TRUE,'DATA - økonomi'!AR346+'DATA - økonomi'!AR244+'DATA - økonomi'!AR142,"")))))/AT143*1000,"")</f>
        <v/>
      </c>
      <c r="AU246" s="45" t="str">
        <f>IFERROR(IF(#REF!=TRUE,'DATA - økonomi'!AS40,IF(#REF!=TRUE,'DATA - økonomi'!AS142,IF(#REF!=TRUE,'DATA - økonomi'!AS244,IF(#REF!=TRUE,'DATA - økonomi'!AS346,IF(#REF!=TRUE,'DATA - økonomi'!AS346+'DATA - økonomi'!AS244+'DATA - økonomi'!AS142,"")))))/AU143*1000,"")</f>
        <v/>
      </c>
      <c r="AV246" s="45" t="str">
        <f>IFERROR(IF(#REF!=TRUE,'DATA - økonomi'!AT40,IF(#REF!=TRUE,'DATA - økonomi'!AT142,IF(#REF!=TRUE,'DATA - økonomi'!AT244,IF(#REF!=TRUE,'DATA - økonomi'!AT346,IF(#REF!=TRUE,'DATA - økonomi'!AT346+'DATA - økonomi'!AT244+'DATA - økonomi'!AT142,"")))))/AV143*1000,"")</f>
        <v/>
      </c>
      <c r="AW246" s="45" t="str">
        <f>IFERROR(IF(#REF!=TRUE,'DATA - økonomi'!AU40,IF(#REF!=TRUE,'DATA - økonomi'!AU142,IF(#REF!=TRUE,'DATA - økonomi'!AU244,IF(#REF!=TRUE,'DATA - økonomi'!AU346,IF(#REF!=TRUE,'DATA - økonomi'!AU346+'DATA - økonomi'!AU244+'DATA - økonomi'!AU142,"")))))/AW143*1000,"")</f>
        <v/>
      </c>
      <c r="AX246" s="45" t="str">
        <f>IFERROR(IF(#REF!=TRUE,'DATA - økonomi'!AV40,IF(#REF!=TRUE,'DATA - økonomi'!AV142,IF(#REF!=TRUE,'DATA - økonomi'!AV244,IF(#REF!=TRUE,'DATA - økonomi'!AV346,IF(#REF!=TRUE,'DATA - økonomi'!AV346+'DATA - økonomi'!AV244+'DATA - økonomi'!AV142,"")))))/AX143*1000,"")</f>
        <v/>
      </c>
      <c r="AY246" s="36"/>
    </row>
    <row r="247" spans="1:51" x14ac:dyDescent="0.25">
      <c r="A247" s="38">
        <v>37</v>
      </c>
      <c r="B247" s="41" t="s">
        <v>49</v>
      </c>
      <c r="C247" s="44" t="str">
        <f t="shared" ref="C247:L247" ca="1" si="331">IFERROR(C41/C$4,"")</f>
        <v/>
      </c>
      <c r="D247" s="44" t="str">
        <f t="shared" ca="1" si="331"/>
        <v/>
      </c>
      <c r="E247" s="44" t="str">
        <f t="shared" ca="1" si="331"/>
        <v/>
      </c>
      <c r="F247" s="44" t="str">
        <f t="shared" ca="1" si="331"/>
        <v/>
      </c>
      <c r="G247" s="44" t="str">
        <f t="shared" ca="1" si="331"/>
        <v/>
      </c>
      <c r="H247" s="44" t="str">
        <f t="shared" ca="1" si="331"/>
        <v/>
      </c>
      <c r="I247" s="44" t="str">
        <f t="shared" ca="1" si="331"/>
        <v/>
      </c>
      <c r="J247" s="44" t="str">
        <f t="shared" ca="1" si="331"/>
        <v/>
      </c>
      <c r="K247" s="44" t="str">
        <f t="shared" ca="1" si="331"/>
        <v/>
      </c>
      <c r="L247" s="44" t="str">
        <f t="shared" ca="1" si="331"/>
        <v/>
      </c>
      <c r="M247" s="44" t="str">
        <f t="shared" ref="M247" ca="1" si="332">IFERROR(M41/M$4,"")</f>
        <v/>
      </c>
      <c r="N247" s="38">
        <v>37</v>
      </c>
      <c r="O247" s="41" t="s">
        <v>49</v>
      </c>
      <c r="P247" s="44" t="str">
        <f t="shared" ref="P247:Y247" ca="1" si="333">IFERROR(P41/P$4,"")</f>
        <v/>
      </c>
      <c r="Q247" s="44" t="str">
        <f t="shared" ca="1" si="333"/>
        <v/>
      </c>
      <c r="R247" s="44" t="str">
        <f t="shared" ca="1" si="333"/>
        <v/>
      </c>
      <c r="S247" s="44" t="str">
        <f t="shared" ca="1" si="333"/>
        <v/>
      </c>
      <c r="T247" s="44" t="str">
        <f t="shared" ca="1" si="333"/>
        <v/>
      </c>
      <c r="U247" s="44" t="str">
        <f t="shared" ca="1" si="333"/>
        <v/>
      </c>
      <c r="V247" s="44" t="str">
        <f t="shared" ca="1" si="333"/>
        <v/>
      </c>
      <c r="W247" s="44" t="str">
        <f t="shared" ca="1" si="333"/>
        <v/>
      </c>
      <c r="X247" s="44" t="str">
        <f t="shared" ca="1" si="333"/>
        <v/>
      </c>
      <c r="Y247" s="44" t="str">
        <f t="shared" ca="1" si="333"/>
        <v/>
      </c>
      <c r="Z247" s="44" t="str">
        <f t="shared" ref="Z247" ca="1" si="334">IFERROR(Z41/Z$4,"")</f>
        <v/>
      </c>
      <c r="AA247" s="38">
        <v>37</v>
      </c>
      <c r="AB247" s="41" t="s">
        <v>49</v>
      </c>
      <c r="AC247" s="44" t="str">
        <f t="shared" ref="AC247:AL247" ca="1" si="335">IFERROR(AC41/AC$4,"")</f>
        <v/>
      </c>
      <c r="AD247" s="44" t="str">
        <f t="shared" ca="1" si="335"/>
        <v/>
      </c>
      <c r="AE247" s="44" t="str">
        <f t="shared" ca="1" si="335"/>
        <v/>
      </c>
      <c r="AF247" s="44" t="str">
        <f t="shared" ca="1" si="335"/>
        <v/>
      </c>
      <c r="AG247" s="44" t="str">
        <f t="shared" ca="1" si="335"/>
        <v/>
      </c>
      <c r="AH247" s="44" t="str">
        <f t="shared" ca="1" si="335"/>
        <v/>
      </c>
      <c r="AI247" s="44" t="str">
        <f t="shared" ca="1" si="335"/>
        <v/>
      </c>
      <c r="AJ247" s="44" t="str">
        <f t="shared" ca="1" si="335"/>
        <v/>
      </c>
      <c r="AK247" s="44" t="str">
        <f t="shared" ca="1" si="335"/>
        <v/>
      </c>
      <c r="AL247" s="44" t="str">
        <f t="shared" ca="1" si="335"/>
        <v/>
      </c>
      <c r="AM247" s="36"/>
      <c r="AN247" s="41" t="s">
        <v>49</v>
      </c>
      <c r="AO247" s="45" t="str">
        <f>IFERROR(IF(#REF!=TRUE,'DATA - økonomi'!AM41,IF(#REF!=TRUE,'DATA - økonomi'!AM143,IF(#REF!=TRUE,'DATA - økonomi'!AM245,IF(#REF!=TRUE,'DATA - økonomi'!AM347,IF(#REF!=TRUE,'DATA - økonomi'!AM347+'DATA - økonomi'!AM245+'DATA - økonomi'!AM143,"")))))/AO144*1000,"")</f>
        <v/>
      </c>
      <c r="AP247" s="45" t="str">
        <f>IFERROR(IF(#REF!=TRUE,'DATA - økonomi'!AN41,IF(#REF!=TRUE,'DATA - økonomi'!AN143,IF(#REF!=TRUE,'DATA - økonomi'!AN245,IF(#REF!=TRUE,'DATA - økonomi'!AN347,IF(#REF!=TRUE,'DATA - økonomi'!AN347+'DATA - økonomi'!AN245+'DATA - økonomi'!AN143,"")))))/AP144*1000,"")</f>
        <v/>
      </c>
      <c r="AQ247" s="45" t="str">
        <f>IFERROR(IF(#REF!=TRUE,'DATA - økonomi'!AO41,IF(#REF!=TRUE,'DATA - økonomi'!AO143,IF(#REF!=TRUE,'DATA - økonomi'!AO245,IF(#REF!=TRUE,'DATA - økonomi'!AO347,IF(#REF!=TRUE,'DATA - økonomi'!AO347+'DATA - økonomi'!AO245+'DATA - økonomi'!AO143,"")))))/AQ144*1000,"")</f>
        <v/>
      </c>
      <c r="AR247" s="45" t="str">
        <f>IFERROR(IF(#REF!=TRUE,'DATA - økonomi'!AP41,IF(#REF!=TRUE,'DATA - økonomi'!AP143,IF(#REF!=TRUE,'DATA - økonomi'!AP245,IF(#REF!=TRUE,'DATA - økonomi'!AP347,IF(#REF!=TRUE,'DATA - økonomi'!AP347+'DATA - økonomi'!AP245+'DATA - økonomi'!AP143,"")))))/AR144*1000,"")</f>
        <v/>
      </c>
      <c r="AS247" s="45" t="str">
        <f>IFERROR(IF(#REF!=TRUE,'DATA - økonomi'!AQ41,IF(#REF!=TRUE,'DATA - økonomi'!AQ143,IF(#REF!=TRUE,'DATA - økonomi'!AQ245,IF(#REF!=TRUE,'DATA - økonomi'!AQ347,IF(#REF!=TRUE,'DATA - økonomi'!AQ347+'DATA - økonomi'!AQ245+'DATA - økonomi'!AQ143,"")))))/AS144*1000,"")</f>
        <v/>
      </c>
      <c r="AT247" s="45" t="str">
        <f>IFERROR(IF(#REF!=TRUE,'DATA - økonomi'!AR41,IF(#REF!=TRUE,'DATA - økonomi'!AR143,IF(#REF!=TRUE,'DATA - økonomi'!AR245,IF(#REF!=TRUE,'DATA - økonomi'!AR347,IF(#REF!=TRUE,'DATA - økonomi'!AR347+'DATA - økonomi'!AR245+'DATA - økonomi'!AR143,"")))))/AT144*1000,"")</f>
        <v/>
      </c>
      <c r="AU247" s="45" t="str">
        <f>IFERROR(IF(#REF!=TRUE,'DATA - økonomi'!AS41,IF(#REF!=TRUE,'DATA - økonomi'!AS143,IF(#REF!=TRUE,'DATA - økonomi'!AS245,IF(#REF!=TRUE,'DATA - økonomi'!AS347,IF(#REF!=TRUE,'DATA - økonomi'!AS347+'DATA - økonomi'!AS245+'DATA - økonomi'!AS143,"")))))/AU144*1000,"")</f>
        <v/>
      </c>
      <c r="AV247" s="45" t="str">
        <f>IFERROR(IF(#REF!=TRUE,'DATA - økonomi'!AT41,IF(#REF!=TRUE,'DATA - økonomi'!AT143,IF(#REF!=TRUE,'DATA - økonomi'!AT245,IF(#REF!=TRUE,'DATA - økonomi'!AT347,IF(#REF!=TRUE,'DATA - økonomi'!AT347+'DATA - økonomi'!AT245+'DATA - økonomi'!AT143,"")))))/AV144*1000,"")</f>
        <v/>
      </c>
      <c r="AW247" s="45" t="str">
        <f>IFERROR(IF(#REF!=TRUE,'DATA - økonomi'!AU41,IF(#REF!=TRUE,'DATA - økonomi'!AU143,IF(#REF!=TRUE,'DATA - økonomi'!AU245,IF(#REF!=TRUE,'DATA - økonomi'!AU347,IF(#REF!=TRUE,'DATA - økonomi'!AU347+'DATA - økonomi'!AU245+'DATA - økonomi'!AU143,"")))))/AW144*1000,"")</f>
        <v/>
      </c>
      <c r="AX247" s="45" t="str">
        <f>IFERROR(IF(#REF!=TRUE,'DATA - økonomi'!AV41,IF(#REF!=TRUE,'DATA - økonomi'!AV143,IF(#REF!=TRUE,'DATA - økonomi'!AV245,IF(#REF!=TRUE,'DATA - økonomi'!AV347,IF(#REF!=TRUE,'DATA - økonomi'!AV347+'DATA - økonomi'!AV245+'DATA - økonomi'!AV143,"")))))/AX144*1000,"")</f>
        <v/>
      </c>
      <c r="AY247" s="36"/>
    </row>
    <row r="248" spans="1:51" x14ac:dyDescent="0.25">
      <c r="A248" s="38">
        <v>38</v>
      </c>
      <c r="B248" s="41" t="s">
        <v>50</v>
      </c>
      <c r="C248" s="44" t="str">
        <f t="shared" ref="C248:L248" ca="1" si="336">IFERROR(C42/C$4,"")</f>
        <v/>
      </c>
      <c r="D248" s="44" t="str">
        <f t="shared" ca="1" si="336"/>
        <v/>
      </c>
      <c r="E248" s="44" t="str">
        <f t="shared" ca="1" si="336"/>
        <v/>
      </c>
      <c r="F248" s="44" t="str">
        <f t="shared" ca="1" si="336"/>
        <v/>
      </c>
      <c r="G248" s="44" t="str">
        <f t="shared" ca="1" si="336"/>
        <v/>
      </c>
      <c r="H248" s="44" t="str">
        <f t="shared" ca="1" si="336"/>
        <v/>
      </c>
      <c r="I248" s="44" t="str">
        <f t="shared" ca="1" si="336"/>
        <v/>
      </c>
      <c r="J248" s="44" t="str">
        <f t="shared" ca="1" si="336"/>
        <v/>
      </c>
      <c r="K248" s="44" t="str">
        <f t="shared" ca="1" si="336"/>
        <v/>
      </c>
      <c r="L248" s="44" t="str">
        <f t="shared" ca="1" si="336"/>
        <v/>
      </c>
      <c r="M248" s="44" t="str">
        <f t="shared" ref="M248" ca="1" si="337">IFERROR(M42/M$4,"")</f>
        <v/>
      </c>
      <c r="N248" s="38">
        <v>38</v>
      </c>
      <c r="O248" s="41" t="s">
        <v>50</v>
      </c>
      <c r="P248" s="44" t="str">
        <f t="shared" ref="P248:Y248" ca="1" si="338">IFERROR(P42/P$4,"")</f>
        <v/>
      </c>
      <c r="Q248" s="44" t="str">
        <f t="shared" ca="1" si="338"/>
        <v/>
      </c>
      <c r="R248" s="44" t="str">
        <f t="shared" ca="1" si="338"/>
        <v/>
      </c>
      <c r="S248" s="44" t="str">
        <f t="shared" ca="1" si="338"/>
        <v/>
      </c>
      <c r="T248" s="44" t="str">
        <f t="shared" ca="1" si="338"/>
        <v/>
      </c>
      <c r="U248" s="44" t="str">
        <f t="shared" ca="1" si="338"/>
        <v/>
      </c>
      <c r="V248" s="44" t="str">
        <f t="shared" ca="1" si="338"/>
        <v/>
      </c>
      <c r="W248" s="44" t="str">
        <f t="shared" ca="1" si="338"/>
        <v/>
      </c>
      <c r="X248" s="44" t="str">
        <f t="shared" ca="1" si="338"/>
        <v/>
      </c>
      <c r="Y248" s="44" t="str">
        <f t="shared" ca="1" si="338"/>
        <v/>
      </c>
      <c r="Z248" s="44" t="str">
        <f t="shared" ref="Z248" ca="1" si="339">IFERROR(Z42/Z$4,"")</f>
        <v/>
      </c>
      <c r="AA248" s="38">
        <v>38</v>
      </c>
      <c r="AB248" s="41" t="s">
        <v>50</v>
      </c>
      <c r="AC248" s="44" t="str">
        <f t="shared" ref="AC248:AL248" ca="1" si="340">IFERROR(AC42/AC$4,"")</f>
        <v/>
      </c>
      <c r="AD248" s="44" t="str">
        <f t="shared" ca="1" si="340"/>
        <v/>
      </c>
      <c r="AE248" s="44" t="str">
        <f t="shared" ca="1" si="340"/>
        <v/>
      </c>
      <c r="AF248" s="44" t="str">
        <f t="shared" ca="1" si="340"/>
        <v/>
      </c>
      <c r="AG248" s="44" t="str">
        <f t="shared" ca="1" si="340"/>
        <v/>
      </c>
      <c r="AH248" s="44" t="str">
        <f t="shared" ca="1" si="340"/>
        <v/>
      </c>
      <c r="AI248" s="44" t="str">
        <f t="shared" ca="1" si="340"/>
        <v/>
      </c>
      <c r="AJ248" s="44" t="str">
        <f t="shared" ca="1" si="340"/>
        <v/>
      </c>
      <c r="AK248" s="44" t="str">
        <f t="shared" ca="1" si="340"/>
        <v/>
      </c>
      <c r="AL248" s="44" t="str">
        <f t="shared" ca="1" si="340"/>
        <v/>
      </c>
      <c r="AM248" s="36"/>
      <c r="AN248" s="41" t="s">
        <v>50</v>
      </c>
      <c r="AO248" s="45" t="str">
        <f>IFERROR(IF(#REF!=TRUE,'DATA - økonomi'!AM42,IF(#REF!=TRUE,'DATA - økonomi'!AM144,IF(#REF!=TRUE,'DATA - økonomi'!AM246,IF(#REF!=TRUE,'DATA - økonomi'!AM348,IF(#REF!=TRUE,'DATA - økonomi'!AM348+'DATA - økonomi'!AM246+'DATA - økonomi'!AM144,"")))))/AO145*1000,"")</f>
        <v/>
      </c>
      <c r="AP248" s="45" t="str">
        <f>IFERROR(IF(#REF!=TRUE,'DATA - økonomi'!AN42,IF(#REF!=TRUE,'DATA - økonomi'!AN144,IF(#REF!=TRUE,'DATA - økonomi'!AN246,IF(#REF!=TRUE,'DATA - økonomi'!AN348,IF(#REF!=TRUE,'DATA - økonomi'!AN348+'DATA - økonomi'!AN246+'DATA - økonomi'!AN144,"")))))/AP145*1000,"")</f>
        <v/>
      </c>
      <c r="AQ248" s="45" t="str">
        <f>IFERROR(IF(#REF!=TRUE,'DATA - økonomi'!AO42,IF(#REF!=TRUE,'DATA - økonomi'!AO144,IF(#REF!=TRUE,'DATA - økonomi'!AO246,IF(#REF!=TRUE,'DATA - økonomi'!AO348,IF(#REF!=TRUE,'DATA - økonomi'!AO348+'DATA - økonomi'!AO246+'DATA - økonomi'!AO144,"")))))/AQ145*1000,"")</f>
        <v/>
      </c>
      <c r="AR248" s="45" t="str">
        <f>IFERROR(IF(#REF!=TRUE,'DATA - økonomi'!AP42,IF(#REF!=TRUE,'DATA - økonomi'!AP144,IF(#REF!=TRUE,'DATA - økonomi'!AP246,IF(#REF!=TRUE,'DATA - økonomi'!AP348,IF(#REF!=TRUE,'DATA - økonomi'!AP348+'DATA - økonomi'!AP246+'DATA - økonomi'!AP144,"")))))/AR145*1000,"")</f>
        <v/>
      </c>
      <c r="AS248" s="45" t="str">
        <f>IFERROR(IF(#REF!=TRUE,'DATA - økonomi'!AQ42,IF(#REF!=TRUE,'DATA - økonomi'!AQ144,IF(#REF!=TRUE,'DATA - økonomi'!AQ246,IF(#REF!=TRUE,'DATA - økonomi'!AQ348,IF(#REF!=TRUE,'DATA - økonomi'!AQ348+'DATA - økonomi'!AQ246+'DATA - økonomi'!AQ144,"")))))/AS145*1000,"")</f>
        <v/>
      </c>
      <c r="AT248" s="45" t="str">
        <f>IFERROR(IF(#REF!=TRUE,'DATA - økonomi'!AR42,IF(#REF!=TRUE,'DATA - økonomi'!AR144,IF(#REF!=TRUE,'DATA - økonomi'!AR246,IF(#REF!=TRUE,'DATA - økonomi'!AR348,IF(#REF!=TRUE,'DATA - økonomi'!AR348+'DATA - økonomi'!AR246+'DATA - økonomi'!AR144,"")))))/AT145*1000,"")</f>
        <v/>
      </c>
      <c r="AU248" s="45" t="str">
        <f>IFERROR(IF(#REF!=TRUE,'DATA - økonomi'!AS42,IF(#REF!=TRUE,'DATA - økonomi'!AS144,IF(#REF!=TRUE,'DATA - økonomi'!AS246,IF(#REF!=TRUE,'DATA - økonomi'!AS348,IF(#REF!=TRUE,'DATA - økonomi'!AS348+'DATA - økonomi'!AS246+'DATA - økonomi'!AS144,"")))))/AU145*1000,"")</f>
        <v/>
      </c>
      <c r="AV248" s="45" t="str">
        <f>IFERROR(IF(#REF!=TRUE,'DATA - økonomi'!AT42,IF(#REF!=TRUE,'DATA - økonomi'!AT144,IF(#REF!=TRUE,'DATA - økonomi'!AT246,IF(#REF!=TRUE,'DATA - økonomi'!AT348,IF(#REF!=TRUE,'DATA - økonomi'!AT348+'DATA - økonomi'!AT246+'DATA - økonomi'!AT144,"")))))/AV145*1000,"")</f>
        <v/>
      </c>
      <c r="AW248" s="45" t="str">
        <f>IFERROR(IF(#REF!=TRUE,'DATA - økonomi'!AU42,IF(#REF!=TRUE,'DATA - økonomi'!AU144,IF(#REF!=TRUE,'DATA - økonomi'!AU246,IF(#REF!=TRUE,'DATA - økonomi'!AU348,IF(#REF!=TRUE,'DATA - økonomi'!AU348+'DATA - økonomi'!AU246+'DATA - økonomi'!AU144,"")))))/AW145*1000,"")</f>
        <v/>
      </c>
      <c r="AX248" s="45" t="str">
        <f>IFERROR(IF(#REF!=TRUE,'DATA - økonomi'!AV42,IF(#REF!=TRUE,'DATA - økonomi'!AV144,IF(#REF!=TRUE,'DATA - økonomi'!AV246,IF(#REF!=TRUE,'DATA - økonomi'!AV348,IF(#REF!=TRUE,'DATA - økonomi'!AV348+'DATA - økonomi'!AV246+'DATA - økonomi'!AV144,"")))))/AX145*1000,"")</f>
        <v/>
      </c>
      <c r="AY248" s="36"/>
    </row>
    <row r="249" spans="1:51" x14ac:dyDescent="0.25">
      <c r="A249" s="38">
        <v>39</v>
      </c>
      <c r="B249" s="41" t="s">
        <v>51</v>
      </c>
      <c r="C249" s="44" t="str">
        <f t="shared" ref="C249:L249" ca="1" si="341">IFERROR(C43/C$4,"")</f>
        <v/>
      </c>
      <c r="D249" s="44" t="str">
        <f t="shared" ca="1" si="341"/>
        <v/>
      </c>
      <c r="E249" s="44" t="str">
        <f t="shared" ca="1" si="341"/>
        <v/>
      </c>
      <c r="F249" s="44" t="str">
        <f t="shared" ca="1" si="341"/>
        <v/>
      </c>
      <c r="G249" s="44" t="str">
        <f t="shared" ca="1" si="341"/>
        <v/>
      </c>
      <c r="H249" s="44" t="str">
        <f t="shared" ca="1" si="341"/>
        <v/>
      </c>
      <c r="I249" s="44" t="str">
        <f t="shared" ca="1" si="341"/>
        <v/>
      </c>
      <c r="J249" s="44" t="str">
        <f t="shared" ca="1" si="341"/>
        <v/>
      </c>
      <c r="K249" s="44" t="str">
        <f t="shared" ca="1" si="341"/>
        <v/>
      </c>
      <c r="L249" s="44" t="str">
        <f t="shared" ca="1" si="341"/>
        <v/>
      </c>
      <c r="M249" s="44" t="str">
        <f t="shared" ref="M249" ca="1" si="342">IFERROR(M43/M$4,"")</f>
        <v/>
      </c>
      <c r="N249" s="38">
        <v>39</v>
      </c>
      <c r="O249" s="41" t="s">
        <v>51</v>
      </c>
      <c r="P249" s="44" t="str">
        <f t="shared" ref="P249:Y249" ca="1" si="343">IFERROR(P43/P$4,"")</f>
        <v/>
      </c>
      <c r="Q249" s="44" t="str">
        <f t="shared" ca="1" si="343"/>
        <v/>
      </c>
      <c r="R249" s="44" t="str">
        <f t="shared" ca="1" si="343"/>
        <v/>
      </c>
      <c r="S249" s="44" t="str">
        <f t="shared" ca="1" si="343"/>
        <v/>
      </c>
      <c r="T249" s="44" t="str">
        <f t="shared" ca="1" si="343"/>
        <v/>
      </c>
      <c r="U249" s="44" t="str">
        <f t="shared" ca="1" si="343"/>
        <v/>
      </c>
      <c r="V249" s="44" t="str">
        <f t="shared" ca="1" si="343"/>
        <v/>
      </c>
      <c r="W249" s="44" t="str">
        <f t="shared" ca="1" si="343"/>
        <v/>
      </c>
      <c r="X249" s="44" t="str">
        <f t="shared" ca="1" si="343"/>
        <v/>
      </c>
      <c r="Y249" s="44" t="str">
        <f t="shared" ca="1" si="343"/>
        <v/>
      </c>
      <c r="Z249" s="44" t="str">
        <f t="shared" ref="Z249" ca="1" si="344">IFERROR(Z43/Z$4,"")</f>
        <v/>
      </c>
      <c r="AA249" s="38">
        <v>39</v>
      </c>
      <c r="AB249" s="41" t="s">
        <v>51</v>
      </c>
      <c r="AC249" s="44" t="str">
        <f t="shared" ref="AC249:AL249" ca="1" si="345">IFERROR(AC43/AC$4,"")</f>
        <v/>
      </c>
      <c r="AD249" s="44" t="str">
        <f t="shared" ca="1" si="345"/>
        <v/>
      </c>
      <c r="AE249" s="44" t="str">
        <f t="shared" ca="1" si="345"/>
        <v/>
      </c>
      <c r="AF249" s="44" t="str">
        <f t="shared" ca="1" si="345"/>
        <v/>
      </c>
      <c r="AG249" s="44" t="str">
        <f t="shared" ca="1" si="345"/>
        <v/>
      </c>
      <c r="AH249" s="44" t="str">
        <f t="shared" ca="1" si="345"/>
        <v/>
      </c>
      <c r="AI249" s="44" t="str">
        <f t="shared" ca="1" si="345"/>
        <v/>
      </c>
      <c r="AJ249" s="44" t="str">
        <f t="shared" ca="1" si="345"/>
        <v/>
      </c>
      <c r="AK249" s="44" t="str">
        <f t="shared" ca="1" si="345"/>
        <v/>
      </c>
      <c r="AL249" s="44" t="str">
        <f t="shared" ca="1" si="345"/>
        <v/>
      </c>
      <c r="AM249" s="36"/>
      <c r="AN249" s="41" t="s">
        <v>51</v>
      </c>
      <c r="AO249" s="45" t="str">
        <f>IFERROR(IF(#REF!=TRUE,'DATA - økonomi'!AM43,IF(#REF!=TRUE,'DATA - økonomi'!AM145,IF(#REF!=TRUE,'DATA - økonomi'!AM247,IF(#REF!=TRUE,'DATA - økonomi'!AM349,IF(#REF!=TRUE,'DATA - økonomi'!AM349+'DATA - økonomi'!AM247+'DATA - økonomi'!AM145,"")))))/AO146*1000,"")</f>
        <v/>
      </c>
      <c r="AP249" s="45" t="str">
        <f>IFERROR(IF(#REF!=TRUE,'DATA - økonomi'!AN43,IF(#REF!=TRUE,'DATA - økonomi'!AN145,IF(#REF!=TRUE,'DATA - økonomi'!AN247,IF(#REF!=TRUE,'DATA - økonomi'!AN349,IF(#REF!=TRUE,'DATA - økonomi'!AN349+'DATA - økonomi'!AN247+'DATA - økonomi'!AN145,"")))))/AP146*1000,"")</f>
        <v/>
      </c>
      <c r="AQ249" s="45" t="str">
        <f>IFERROR(IF(#REF!=TRUE,'DATA - økonomi'!AO43,IF(#REF!=TRUE,'DATA - økonomi'!AO145,IF(#REF!=TRUE,'DATA - økonomi'!AO247,IF(#REF!=TRUE,'DATA - økonomi'!AO349,IF(#REF!=TRUE,'DATA - økonomi'!AO349+'DATA - økonomi'!AO247+'DATA - økonomi'!AO145,"")))))/AQ146*1000,"")</f>
        <v/>
      </c>
      <c r="AR249" s="45" t="str">
        <f>IFERROR(IF(#REF!=TRUE,'DATA - økonomi'!AP43,IF(#REF!=TRUE,'DATA - økonomi'!AP145,IF(#REF!=TRUE,'DATA - økonomi'!AP247,IF(#REF!=TRUE,'DATA - økonomi'!AP349,IF(#REF!=TRUE,'DATA - økonomi'!AP349+'DATA - økonomi'!AP247+'DATA - økonomi'!AP145,"")))))/AR146*1000,"")</f>
        <v/>
      </c>
      <c r="AS249" s="45" t="str">
        <f>IFERROR(IF(#REF!=TRUE,'DATA - økonomi'!AQ43,IF(#REF!=TRUE,'DATA - økonomi'!AQ145,IF(#REF!=TRUE,'DATA - økonomi'!AQ247,IF(#REF!=TRUE,'DATA - økonomi'!AQ349,IF(#REF!=TRUE,'DATA - økonomi'!AQ349+'DATA - økonomi'!AQ247+'DATA - økonomi'!AQ145,"")))))/AS146*1000,"")</f>
        <v/>
      </c>
      <c r="AT249" s="45" t="str">
        <f>IFERROR(IF(#REF!=TRUE,'DATA - økonomi'!AR43,IF(#REF!=TRUE,'DATA - økonomi'!AR145,IF(#REF!=TRUE,'DATA - økonomi'!AR247,IF(#REF!=TRUE,'DATA - økonomi'!AR349,IF(#REF!=TRUE,'DATA - økonomi'!AR349+'DATA - økonomi'!AR247+'DATA - økonomi'!AR145,"")))))/AT146*1000,"")</f>
        <v/>
      </c>
      <c r="AU249" s="45" t="str">
        <f>IFERROR(IF(#REF!=TRUE,'DATA - økonomi'!AS43,IF(#REF!=TRUE,'DATA - økonomi'!AS145,IF(#REF!=TRUE,'DATA - økonomi'!AS247,IF(#REF!=TRUE,'DATA - økonomi'!AS349,IF(#REF!=TRUE,'DATA - økonomi'!AS349+'DATA - økonomi'!AS247+'DATA - økonomi'!AS145,"")))))/AU146*1000,"")</f>
        <v/>
      </c>
      <c r="AV249" s="45" t="str">
        <f>IFERROR(IF(#REF!=TRUE,'DATA - økonomi'!AT43,IF(#REF!=TRUE,'DATA - økonomi'!AT145,IF(#REF!=TRUE,'DATA - økonomi'!AT247,IF(#REF!=TRUE,'DATA - økonomi'!AT349,IF(#REF!=TRUE,'DATA - økonomi'!AT349+'DATA - økonomi'!AT247+'DATA - økonomi'!AT145,"")))))/AV146*1000,"")</f>
        <v/>
      </c>
      <c r="AW249" s="45" t="str">
        <f>IFERROR(IF(#REF!=TRUE,'DATA - økonomi'!AU43,IF(#REF!=TRUE,'DATA - økonomi'!AU145,IF(#REF!=TRUE,'DATA - økonomi'!AU247,IF(#REF!=TRUE,'DATA - økonomi'!AU349,IF(#REF!=TRUE,'DATA - økonomi'!AU349+'DATA - økonomi'!AU247+'DATA - økonomi'!AU145,"")))))/AW146*1000,"")</f>
        <v/>
      </c>
      <c r="AX249" s="45" t="str">
        <f>IFERROR(IF(#REF!=TRUE,'DATA - økonomi'!AV43,IF(#REF!=TRUE,'DATA - økonomi'!AV145,IF(#REF!=TRUE,'DATA - økonomi'!AV247,IF(#REF!=TRUE,'DATA - økonomi'!AV349,IF(#REF!=TRUE,'DATA - økonomi'!AV349+'DATA - økonomi'!AV247+'DATA - økonomi'!AV145,"")))))/AX146*1000,"")</f>
        <v/>
      </c>
      <c r="AY249" s="36"/>
    </row>
    <row r="250" spans="1:51" x14ac:dyDescent="0.25">
      <c r="A250" s="38">
        <v>40</v>
      </c>
      <c r="B250" s="41" t="s">
        <v>52</v>
      </c>
      <c r="C250" s="44" t="str">
        <f t="shared" ref="C250:L250" ca="1" si="346">IFERROR(C44/C$4,"")</f>
        <v/>
      </c>
      <c r="D250" s="44" t="str">
        <f t="shared" ca="1" si="346"/>
        <v/>
      </c>
      <c r="E250" s="44" t="str">
        <f t="shared" ca="1" si="346"/>
        <v/>
      </c>
      <c r="F250" s="44" t="str">
        <f t="shared" ca="1" si="346"/>
        <v/>
      </c>
      <c r="G250" s="44" t="str">
        <f t="shared" ca="1" si="346"/>
        <v/>
      </c>
      <c r="H250" s="44" t="str">
        <f t="shared" ca="1" si="346"/>
        <v/>
      </c>
      <c r="I250" s="44" t="str">
        <f t="shared" ca="1" si="346"/>
        <v/>
      </c>
      <c r="J250" s="44" t="str">
        <f t="shared" ca="1" si="346"/>
        <v/>
      </c>
      <c r="K250" s="44" t="str">
        <f t="shared" ca="1" si="346"/>
        <v/>
      </c>
      <c r="L250" s="44" t="str">
        <f t="shared" ca="1" si="346"/>
        <v/>
      </c>
      <c r="M250" s="44" t="str">
        <f t="shared" ref="M250" ca="1" si="347">IFERROR(M44/M$4,"")</f>
        <v/>
      </c>
      <c r="N250" s="38">
        <v>40</v>
      </c>
      <c r="O250" s="41" t="s">
        <v>52</v>
      </c>
      <c r="P250" s="44" t="str">
        <f t="shared" ref="P250:Y250" ca="1" si="348">IFERROR(P44/P$4,"")</f>
        <v/>
      </c>
      <c r="Q250" s="44" t="str">
        <f t="shared" ca="1" si="348"/>
        <v/>
      </c>
      <c r="R250" s="44" t="str">
        <f t="shared" ca="1" si="348"/>
        <v/>
      </c>
      <c r="S250" s="44" t="str">
        <f t="shared" ca="1" si="348"/>
        <v/>
      </c>
      <c r="T250" s="44" t="str">
        <f t="shared" ca="1" si="348"/>
        <v/>
      </c>
      <c r="U250" s="44" t="str">
        <f t="shared" ca="1" si="348"/>
        <v/>
      </c>
      <c r="V250" s="44" t="str">
        <f t="shared" ca="1" si="348"/>
        <v/>
      </c>
      <c r="W250" s="44" t="str">
        <f t="shared" ca="1" si="348"/>
        <v/>
      </c>
      <c r="X250" s="44" t="str">
        <f t="shared" ca="1" si="348"/>
        <v/>
      </c>
      <c r="Y250" s="44" t="str">
        <f t="shared" ca="1" si="348"/>
        <v/>
      </c>
      <c r="Z250" s="44" t="str">
        <f t="shared" ref="Z250" ca="1" si="349">IFERROR(Z44/Z$4,"")</f>
        <v/>
      </c>
      <c r="AA250" s="38">
        <v>40</v>
      </c>
      <c r="AB250" s="41" t="s">
        <v>52</v>
      </c>
      <c r="AC250" s="44" t="str">
        <f t="shared" ref="AC250:AL250" ca="1" si="350">IFERROR(AC44/AC$4,"")</f>
        <v/>
      </c>
      <c r="AD250" s="44" t="str">
        <f t="shared" ca="1" si="350"/>
        <v/>
      </c>
      <c r="AE250" s="44" t="str">
        <f t="shared" ca="1" si="350"/>
        <v/>
      </c>
      <c r="AF250" s="44" t="str">
        <f t="shared" ca="1" si="350"/>
        <v/>
      </c>
      <c r="AG250" s="44" t="str">
        <f t="shared" ca="1" si="350"/>
        <v/>
      </c>
      <c r="AH250" s="44" t="str">
        <f t="shared" ca="1" si="350"/>
        <v/>
      </c>
      <c r="AI250" s="44" t="str">
        <f t="shared" ca="1" si="350"/>
        <v/>
      </c>
      <c r="AJ250" s="44" t="str">
        <f t="shared" ca="1" si="350"/>
        <v/>
      </c>
      <c r="AK250" s="44" t="str">
        <f t="shared" ca="1" si="350"/>
        <v/>
      </c>
      <c r="AL250" s="44" t="str">
        <f t="shared" ca="1" si="350"/>
        <v/>
      </c>
      <c r="AM250" s="36"/>
      <c r="AN250" s="41" t="s">
        <v>52</v>
      </c>
      <c r="AO250" s="45" t="str">
        <f>IFERROR(IF(#REF!=TRUE,'DATA - økonomi'!AM44,IF(#REF!=TRUE,'DATA - økonomi'!AM146,IF(#REF!=TRUE,'DATA - økonomi'!AM248,IF(#REF!=TRUE,'DATA - økonomi'!AM350,IF(#REF!=TRUE,'DATA - økonomi'!AM350+'DATA - økonomi'!AM248+'DATA - økonomi'!AM146,"")))))/AO147*1000,"")</f>
        <v/>
      </c>
      <c r="AP250" s="45" t="str">
        <f>IFERROR(IF(#REF!=TRUE,'DATA - økonomi'!AN44,IF(#REF!=TRUE,'DATA - økonomi'!AN146,IF(#REF!=TRUE,'DATA - økonomi'!AN248,IF(#REF!=TRUE,'DATA - økonomi'!AN350,IF(#REF!=TRUE,'DATA - økonomi'!AN350+'DATA - økonomi'!AN248+'DATA - økonomi'!AN146,"")))))/AP147*1000,"")</f>
        <v/>
      </c>
      <c r="AQ250" s="45" t="str">
        <f>IFERROR(IF(#REF!=TRUE,'DATA - økonomi'!AO44,IF(#REF!=TRUE,'DATA - økonomi'!AO146,IF(#REF!=TRUE,'DATA - økonomi'!AO248,IF(#REF!=TRUE,'DATA - økonomi'!AO350,IF(#REF!=TRUE,'DATA - økonomi'!AO350+'DATA - økonomi'!AO248+'DATA - økonomi'!AO146,"")))))/AQ147*1000,"")</f>
        <v/>
      </c>
      <c r="AR250" s="45" t="str">
        <f>IFERROR(IF(#REF!=TRUE,'DATA - økonomi'!AP44,IF(#REF!=TRUE,'DATA - økonomi'!AP146,IF(#REF!=TRUE,'DATA - økonomi'!AP248,IF(#REF!=TRUE,'DATA - økonomi'!AP350,IF(#REF!=TRUE,'DATA - økonomi'!AP350+'DATA - økonomi'!AP248+'DATA - økonomi'!AP146,"")))))/AR147*1000,"")</f>
        <v/>
      </c>
      <c r="AS250" s="45" t="str">
        <f>IFERROR(IF(#REF!=TRUE,'DATA - økonomi'!AQ44,IF(#REF!=TRUE,'DATA - økonomi'!AQ146,IF(#REF!=TRUE,'DATA - økonomi'!AQ248,IF(#REF!=TRUE,'DATA - økonomi'!AQ350,IF(#REF!=TRUE,'DATA - økonomi'!AQ350+'DATA - økonomi'!AQ248+'DATA - økonomi'!AQ146,"")))))/AS147*1000,"")</f>
        <v/>
      </c>
      <c r="AT250" s="45" t="str">
        <f>IFERROR(IF(#REF!=TRUE,'DATA - økonomi'!AR44,IF(#REF!=TRUE,'DATA - økonomi'!AR146,IF(#REF!=TRUE,'DATA - økonomi'!AR248,IF(#REF!=TRUE,'DATA - økonomi'!AR350,IF(#REF!=TRUE,'DATA - økonomi'!AR350+'DATA - økonomi'!AR248+'DATA - økonomi'!AR146,"")))))/AT147*1000,"")</f>
        <v/>
      </c>
      <c r="AU250" s="45" t="str">
        <f>IFERROR(IF(#REF!=TRUE,'DATA - økonomi'!AS44,IF(#REF!=TRUE,'DATA - økonomi'!AS146,IF(#REF!=TRUE,'DATA - økonomi'!AS248,IF(#REF!=TRUE,'DATA - økonomi'!AS350,IF(#REF!=TRUE,'DATA - økonomi'!AS350+'DATA - økonomi'!AS248+'DATA - økonomi'!AS146,"")))))/AU147*1000,"")</f>
        <v/>
      </c>
      <c r="AV250" s="45" t="str">
        <f>IFERROR(IF(#REF!=TRUE,'DATA - økonomi'!AT44,IF(#REF!=TRUE,'DATA - økonomi'!AT146,IF(#REF!=TRUE,'DATA - økonomi'!AT248,IF(#REF!=TRUE,'DATA - økonomi'!AT350,IF(#REF!=TRUE,'DATA - økonomi'!AT350+'DATA - økonomi'!AT248+'DATA - økonomi'!AT146,"")))))/AV147*1000,"")</f>
        <v/>
      </c>
      <c r="AW250" s="45" t="str">
        <f>IFERROR(IF(#REF!=TRUE,'DATA - økonomi'!AU44,IF(#REF!=TRUE,'DATA - økonomi'!AU146,IF(#REF!=TRUE,'DATA - økonomi'!AU248,IF(#REF!=TRUE,'DATA - økonomi'!AU350,IF(#REF!=TRUE,'DATA - økonomi'!AU350+'DATA - økonomi'!AU248+'DATA - økonomi'!AU146,"")))))/AW147*1000,"")</f>
        <v/>
      </c>
      <c r="AX250" s="45" t="str">
        <f>IFERROR(IF(#REF!=TRUE,'DATA - økonomi'!AV44,IF(#REF!=TRUE,'DATA - økonomi'!AV146,IF(#REF!=TRUE,'DATA - økonomi'!AV248,IF(#REF!=TRUE,'DATA - økonomi'!AV350,IF(#REF!=TRUE,'DATA - økonomi'!AV350+'DATA - økonomi'!AV248+'DATA - økonomi'!AV146,"")))))/AX147*1000,"")</f>
        <v/>
      </c>
      <c r="AY250" s="36"/>
    </row>
    <row r="251" spans="1:51" x14ac:dyDescent="0.25">
      <c r="A251" s="38">
        <v>41</v>
      </c>
      <c r="B251" s="41" t="s">
        <v>53</v>
      </c>
      <c r="C251" s="44" t="str">
        <f t="shared" ref="C251:L251" ca="1" si="351">IFERROR(C45/C$4,"")</f>
        <v/>
      </c>
      <c r="D251" s="44" t="str">
        <f t="shared" ca="1" si="351"/>
        <v/>
      </c>
      <c r="E251" s="44" t="str">
        <f t="shared" ca="1" si="351"/>
        <v/>
      </c>
      <c r="F251" s="44" t="str">
        <f t="shared" ca="1" si="351"/>
        <v/>
      </c>
      <c r="G251" s="44" t="str">
        <f t="shared" ca="1" si="351"/>
        <v/>
      </c>
      <c r="H251" s="44" t="str">
        <f t="shared" ca="1" si="351"/>
        <v/>
      </c>
      <c r="I251" s="44" t="str">
        <f t="shared" ca="1" si="351"/>
        <v/>
      </c>
      <c r="J251" s="44" t="str">
        <f t="shared" ca="1" si="351"/>
        <v/>
      </c>
      <c r="K251" s="44" t="str">
        <f t="shared" ca="1" si="351"/>
        <v/>
      </c>
      <c r="L251" s="44" t="str">
        <f t="shared" ca="1" si="351"/>
        <v/>
      </c>
      <c r="M251" s="44" t="str">
        <f t="shared" ref="M251" ca="1" si="352">IFERROR(M45/M$4,"")</f>
        <v/>
      </c>
      <c r="N251" s="38">
        <v>41</v>
      </c>
      <c r="O251" s="41" t="s">
        <v>53</v>
      </c>
      <c r="P251" s="44" t="str">
        <f t="shared" ref="P251:Y251" ca="1" si="353">IFERROR(P45/P$4,"")</f>
        <v/>
      </c>
      <c r="Q251" s="44" t="str">
        <f t="shared" ca="1" si="353"/>
        <v/>
      </c>
      <c r="R251" s="44" t="str">
        <f t="shared" ca="1" si="353"/>
        <v/>
      </c>
      <c r="S251" s="44" t="str">
        <f t="shared" ca="1" si="353"/>
        <v/>
      </c>
      <c r="T251" s="44" t="str">
        <f t="shared" ca="1" si="353"/>
        <v/>
      </c>
      <c r="U251" s="44" t="str">
        <f t="shared" ca="1" si="353"/>
        <v/>
      </c>
      <c r="V251" s="44" t="str">
        <f t="shared" ca="1" si="353"/>
        <v/>
      </c>
      <c r="W251" s="44" t="str">
        <f t="shared" ca="1" si="353"/>
        <v/>
      </c>
      <c r="X251" s="44" t="str">
        <f t="shared" ca="1" si="353"/>
        <v/>
      </c>
      <c r="Y251" s="44" t="str">
        <f t="shared" ca="1" si="353"/>
        <v/>
      </c>
      <c r="Z251" s="44" t="str">
        <f t="shared" ref="Z251" ca="1" si="354">IFERROR(Z45/Z$4,"")</f>
        <v/>
      </c>
      <c r="AA251" s="38">
        <v>41</v>
      </c>
      <c r="AB251" s="41" t="s">
        <v>53</v>
      </c>
      <c r="AC251" s="44" t="str">
        <f t="shared" ref="AC251:AL251" ca="1" si="355">IFERROR(AC45/AC$4,"")</f>
        <v/>
      </c>
      <c r="AD251" s="44" t="str">
        <f t="shared" ca="1" si="355"/>
        <v/>
      </c>
      <c r="AE251" s="44" t="str">
        <f t="shared" ca="1" si="355"/>
        <v/>
      </c>
      <c r="AF251" s="44" t="str">
        <f t="shared" ca="1" si="355"/>
        <v/>
      </c>
      <c r="AG251" s="44" t="str">
        <f t="shared" ca="1" si="355"/>
        <v/>
      </c>
      <c r="AH251" s="44" t="str">
        <f t="shared" ca="1" si="355"/>
        <v/>
      </c>
      <c r="AI251" s="44" t="str">
        <f t="shared" ca="1" si="355"/>
        <v/>
      </c>
      <c r="AJ251" s="44" t="str">
        <f t="shared" ca="1" si="355"/>
        <v/>
      </c>
      <c r="AK251" s="44" t="str">
        <f t="shared" ca="1" si="355"/>
        <v/>
      </c>
      <c r="AL251" s="44" t="str">
        <f t="shared" ca="1" si="355"/>
        <v/>
      </c>
      <c r="AM251" s="36"/>
      <c r="AN251" s="41" t="s">
        <v>53</v>
      </c>
      <c r="AO251" s="45" t="str">
        <f>IFERROR(IF(#REF!=TRUE,'DATA - økonomi'!AM45,IF(#REF!=TRUE,'DATA - økonomi'!AM147,IF(#REF!=TRUE,'DATA - økonomi'!AM249,IF(#REF!=TRUE,'DATA - økonomi'!AM351,IF(#REF!=TRUE,'DATA - økonomi'!AM351+'DATA - økonomi'!AM249+'DATA - økonomi'!AM147,"")))))/AO148*1000,"")</f>
        <v/>
      </c>
      <c r="AP251" s="45" t="str">
        <f>IFERROR(IF(#REF!=TRUE,'DATA - økonomi'!AN45,IF(#REF!=TRUE,'DATA - økonomi'!AN147,IF(#REF!=TRUE,'DATA - økonomi'!AN249,IF(#REF!=TRUE,'DATA - økonomi'!AN351,IF(#REF!=TRUE,'DATA - økonomi'!AN351+'DATA - økonomi'!AN249+'DATA - økonomi'!AN147,"")))))/AP148*1000,"")</f>
        <v/>
      </c>
      <c r="AQ251" s="45" t="str">
        <f>IFERROR(IF(#REF!=TRUE,'DATA - økonomi'!AO45,IF(#REF!=TRUE,'DATA - økonomi'!AO147,IF(#REF!=TRUE,'DATA - økonomi'!AO249,IF(#REF!=TRUE,'DATA - økonomi'!AO351,IF(#REF!=TRUE,'DATA - økonomi'!AO351+'DATA - økonomi'!AO249+'DATA - økonomi'!AO147,"")))))/AQ148*1000,"")</f>
        <v/>
      </c>
      <c r="AR251" s="45" t="str">
        <f>IFERROR(IF(#REF!=TRUE,'DATA - økonomi'!AP45,IF(#REF!=TRUE,'DATA - økonomi'!AP147,IF(#REF!=TRUE,'DATA - økonomi'!AP249,IF(#REF!=TRUE,'DATA - økonomi'!AP351,IF(#REF!=TRUE,'DATA - økonomi'!AP351+'DATA - økonomi'!AP249+'DATA - økonomi'!AP147,"")))))/AR148*1000,"")</f>
        <v/>
      </c>
      <c r="AS251" s="45" t="str">
        <f>IFERROR(IF(#REF!=TRUE,'DATA - økonomi'!AQ45,IF(#REF!=TRUE,'DATA - økonomi'!AQ147,IF(#REF!=TRUE,'DATA - økonomi'!AQ249,IF(#REF!=TRUE,'DATA - økonomi'!AQ351,IF(#REF!=TRUE,'DATA - økonomi'!AQ351+'DATA - økonomi'!AQ249+'DATA - økonomi'!AQ147,"")))))/AS148*1000,"")</f>
        <v/>
      </c>
      <c r="AT251" s="45" t="str">
        <f>IFERROR(IF(#REF!=TRUE,'DATA - økonomi'!AR45,IF(#REF!=TRUE,'DATA - økonomi'!AR147,IF(#REF!=TRUE,'DATA - økonomi'!AR249,IF(#REF!=TRUE,'DATA - økonomi'!AR351,IF(#REF!=TRUE,'DATA - økonomi'!AR351+'DATA - økonomi'!AR249+'DATA - økonomi'!AR147,"")))))/AT148*1000,"")</f>
        <v/>
      </c>
      <c r="AU251" s="45" t="str">
        <f>IFERROR(IF(#REF!=TRUE,'DATA - økonomi'!AS45,IF(#REF!=TRUE,'DATA - økonomi'!AS147,IF(#REF!=TRUE,'DATA - økonomi'!AS249,IF(#REF!=TRUE,'DATA - økonomi'!AS351,IF(#REF!=TRUE,'DATA - økonomi'!AS351+'DATA - økonomi'!AS249+'DATA - økonomi'!AS147,"")))))/AU148*1000,"")</f>
        <v/>
      </c>
      <c r="AV251" s="45" t="str">
        <f>IFERROR(IF(#REF!=TRUE,'DATA - økonomi'!AT45,IF(#REF!=TRUE,'DATA - økonomi'!AT147,IF(#REF!=TRUE,'DATA - økonomi'!AT249,IF(#REF!=TRUE,'DATA - økonomi'!AT351,IF(#REF!=TRUE,'DATA - økonomi'!AT351+'DATA - økonomi'!AT249+'DATA - økonomi'!AT147,"")))))/AV148*1000,"")</f>
        <v/>
      </c>
      <c r="AW251" s="45" t="str">
        <f>IFERROR(IF(#REF!=TRUE,'DATA - økonomi'!AU45,IF(#REF!=TRUE,'DATA - økonomi'!AU147,IF(#REF!=TRUE,'DATA - økonomi'!AU249,IF(#REF!=TRUE,'DATA - økonomi'!AU351,IF(#REF!=TRUE,'DATA - økonomi'!AU351+'DATA - økonomi'!AU249+'DATA - økonomi'!AU147,"")))))/AW148*1000,"")</f>
        <v/>
      </c>
      <c r="AX251" s="45" t="str">
        <f>IFERROR(IF(#REF!=TRUE,'DATA - økonomi'!AV45,IF(#REF!=TRUE,'DATA - økonomi'!AV147,IF(#REF!=TRUE,'DATA - økonomi'!AV249,IF(#REF!=TRUE,'DATA - økonomi'!AV351,IF(#REF!=TRUE,'DATA - økonomi'!AV351+'DATA - økonomi'!AV249+'DATA - økonomi'!AV147,"")))))/AX148*1000,"")</f>
        <v/>
      </c>
      <c r="AY251" s="36"/>
    </row>
    <row r="252" spans="1:51" x14ac:dyDescent="0.25">
      <c r="A252" s="38">
        <v>42</v>
      </c>
      <c r="B252" s="41" t="s">
        <v>54</v>
      </c>
      <c r="C252" s="44" t="str">
        <f t="shared" ref="C252:L252" ca="1" si="356">IFERROR(C46/C$4,"")</f>
        <v/>
      </c>
      <c r="D252" s="44" t="str">
        <f t="shared" ca="1" si="356"/>
        <v/>
      </c>
      <c r="E252" s="44" t="str">
        <f t="shared" ca="1" si="356"/>
        <v/>
      </c>
      <c r="F252" s="44" t="str">
        <f t="shared" ca="1" si="356"/>
        <v/>
      </c>
      <c r="G252" s="44" t="str">
        <f t="shared" ca="1" si="356"/>
        <v/>
      </c>
      <c r="H252" s="44" t="str">
        <f t="shared" ca="1" si="356"/>
        <v/>
      </c>
      <c r="I252" s="44" t="str">
        <f t="shared" ca="1" si="356"/>
        <v/>
      </c>
      <c r="J252" s="44" t="str">
        <f t="shared" ca="1" si="356"/>
        <v/>
      </c>
      <c r="K252" s="44" t="str">
        <f t="shared" ca="1" si="356"/>
        <v/>
      </c>
      <c r="L252" s="44" t="str">
        <f t="shared" ca="1" si="356"/>
        <v/>
      </c>
      <c r="M252" s="44" t="str">
        <f t="shared" ref="M252" ca="1" si="357">IFERROR(M46/M$4,"")</f>
        <v/>
      </c>
      <c r="N252" s="38">
        <v>42</v>
      </c>
      <c r="O252" s="41" t="s">
        <v>54</v>
      </c>
      <c r="P252" s="44" t="str">
        <f t="shared" ref="P252:Y252" ca="1" si="358">IFERROR(P46/P$4,"")</f>
        <v/>
      </c>
      <c r="Q252" s="44" t="str">
        <f t="shared" ca="1" si="358"/>
        <v/>
      </c>
      <c r="R252" s="44" t="str">
        <f t="shared" ca="1" si="358"/>
        <v/>
      </c>
      <c r="S252" s="44" t="str">
        <f t="shared" ca="1" si="358"/>
        <v/>
      </c>
      <c r="T252" s="44" t="str">
        <f t="shared" ca="1" si="358"/>
        <v/>
      </c>
      <c r="U252" s="44" t="str">
        <f t="shared" ca="1" si="358"/>
        <v/>
      </c>
      <c r="V252" s="44" t="str">
        <f t="shared" ca="1" si="358"/>
        <v/>
      </c>
      <c r="W252" s="44" t="str">
        <f t="shared" ca="1" si="358"/>
        <v/>
      </c>
      <c r="X252" s="44" t="str">
        <f t="shared" ca="1" si="358"/>
        <v/>
      </c>
      <c r="Y252" s="44" t="str">
        <f t="shared" ca="1" si="358"/>
        <v/>
      </c>
      <c r="Z252" s="44" t="str">
        <f t="shared" ref="Z252" ca="1" si="359">IFERROR(Z46/Z$4,"")</f>
        <v/>
      </c>
      <c r="AA252" s="38">
        <v>42</v>
      </c>
      <c r="AB252" s="41" t="s">
        <v>54</v>
      </c>
      <c r="AC252" s="44" t="str">
        <f t="shared" ref="AC252:AL252" ca="1" si="360">IFERROR(AC46/AC$4,"")</f>
        <v/>
      </c>
      <c r="AD252" s="44" t="str">
        <f t="shared" ca="1" si="360"/>
        <v/>
      </c>
      <c r="AE252" s="44" t="str">
        <f t="shared" ca="1" si="360"/>
        <v/>
      </c>
      <c r="AF252" s="44" t="str">
        <f t="shared" ca="1" si="360"/>
        <v/>
      </c>
      <c r="AG252" s="44" t="str">
        <f t="shared" ca="1" si="360"/>
        <v/>
      </c>
      <c r="AH252" s="44" t="str">
        <f t="shared" ca="1" si="360"/>
        <v/>
      </c>
      <c r="AI252" s="44" t="str">
        <f t="shared" ca="1" si="360"/>
        <v/>
      </c>
      <c r="AJ252" s="44" t="str">
        <f t="shared" ca="1" si="360"/>
        <v/>
      </c>
      <c r="AK252" s="44" t="str">
        <f t="shared" ca="1" si="360"/>
        <v/>
      </c>
      <c r="AL252" s="44" t="str">
        <f t="shared" ca="1" si="360"/>
        <v/>
      </c>
      <c r="AM252" s="36"/>
      <c r="AN252" s="41" t="s">
        <v>54</v>
      </c>
      <c r="AO252" s="45" t="str">
        <f>IFERROR(IF(#REF!=TRUE,'DATA - økonomi'!AM46,IF(#REF!=TRUE,'DATA - økonomi'!AM148,IF(#REF!=TRUE,'DATA - økonomi'!AM250,IF(#REF!=TRUE,'DATA - økonomi'!AM352,IF(#REF!=TRUE,'DATA - økonomi'!AM352+'DATA - økonomi'!AM250+'DATA - økonomi'!AM148,"")))))/AO149*1000,"")</f>
        <v/>
      </c>
      <c r="AP252" s="45" t="str">
        <f>IFERROR(IF(#REF!=TRUE,'DATA - økonomi'!AN46,IF(#REF!=TRUE,'DATA - økonomi'!AN148,IF(#REF!=TRUE,'DATA - økonomi'!AN250,IF(#REF!=TRUE,'DATA - økonomi'!AN352,IF(#REF!=TRUE,'DATA - økonomi'!AN352+'DATA - økonomi'!AN250+'DATA - økonomi'!AN148,"")))))/AP149*1000,"")</f>
        <v/>
      </c>
      <c r="AQ252" s="45" t="str">
        <f>IFERROR(IF(#REF!=TRUE,'DATA - økonomi'!AO46,IF(#REF!=TRUE,'DATA - økonomi'!AO148,IF(#REF!=TRUE,'DATA - økonomi'!AO250,IF(#REF!=TRUE,'DATA - økonomi'!AO352,IF(#REF!=TRUE,'DATA - økonomi'!AO352+'DATA - økonomi'!AO250+'DATA - økonomi'!AO148,"")))))/AQ149*1000,"")</f>
        <v/>
      </c>
      <c r="AR252" s="45" t="str">
        <f>IFERROR(IF(#REF!=TRUE,'DATA - økonomi'!AP46,IF(#REF!=TRUE,'DATA - økonomi'!AP148,IF(#REF!=TRUE,'DATA - økonomi'!AP250,IF(#REF!=TRUE,'DATA - økonomi'!AP352,IF(#REF!=TRUE,'DATA - økonomi'!AP352+'DATA - økonomi'!AP250+'DATA - økonomi'!AP148,"")))))/AR149*1000,"")</f>
        <v/>
      </c>
      <c r="AS252" s="45" t="str">
        <f>IFERROR(IF(#REF!=TRUE,'DATA - økonomi'!AQ46,IF(#REF!=TRUE,'DATA - økonomi'!AQ148,IF(#REF!=TRUE,'DATA - økonomi'!AQ250,IF(#REF!=TRUE,'DATA - økonomi'!AQ352,IF(#REF!=TRUE,'DATA - økonomi'!AQ352+'DATA - økonomi'!AQ250+'DATA - økonomi'!AQ148,"")))))/AS149*1000,"")</f>
        <v/>
      </c>
      <c r="AT252" s="45" t="str">
        <f>IFERROR(IF(#REF!=TRUE,'DATA - økonomi'!AR46,IF(#REF!=TRUE,'DATA - økonomi'!AR148,IF(#REF!=TRUE,'DATA - økonomi'!AR250,IF(#REF!=TRUE,'DATA - økonomi'!AR352,IF(#REF!=TRUE,'DATA - økonomi'!AR352+'DATA - økonomi'!AR250+'DATA - økonomi'!AR148,"")))))/AT149*1000,"")</f>
        <v/>
      </c>
      <c r="AU252" s="45" t="str">
        <f>IFERROR(IF(#REF!=TRUE,'DATA - økonomi'!AS46,IF(#REF!=TRUE,'DATA - økonomi'!AS148,IF(#REF!=TRUE,'DATA - økonomi'!AS250,IF(#REF!=TRUE,'DATA - økonomi'!AS352,IF(#REF!=TRUE,'DATA - økonomi'!AS352+'DATA - økonomi'!AS250+'DATA - økonomi'!AS148,"")))))/AU149*1000,"")</f>
        <v/>
      </c>
      <c r="AV252" s="45" t="str">
        <f>IFERROR(IF(#REF!=TRUE,'DATA - økonomi'!AT46,IF(#REF!=TRUE,'DATA - økonomi'!AT148,IF(#REF!=TRUE,'DATA - økonomi'!AT250,IF(#REF!=TRUE,'DATA - økonomi'!AT352,IF(#REF!=TRUE,'DATA - økonomi'!AT352+'DATA - økonomi'!AT250+'DATA - økonomi'!AT148,"")))))/AV149*1000,"")</f>
        <v/>
      </c>
      <c r="AW252" s="45" t="str">
        <f>IFERROR(IF(#REF!=TRUE,'DATA - økonomi'!AU46,IF(#REF!=TRUE,'DATA - økonomi'!AU148,IF(#REF!=TRUE,'DATA - økonomi'!AU250,IF(#REF!=TRUE,'DATA - økonomi'!AU352,IF(#REF!=TRUE,'DATA - økonomi'!AU352+'DATA - økonomi'!AU250+'DATA - økonomi'!AU148,"")))))/AW149*1000,"")</f>
        <v/>
      </c>
      <c r="AX252" s="45" t="str">
        <f>IFERROR(IF(#REF!=TRUE,'DATA - økonomi'!AV46,IF(#REF!=TRUE,'DATA - økonomi'!AV148,IF(#REF!=TRUE,'DATA - økonomi'!AV250,IF(#REF!=TRUE,'DATA - økonomi'!AV352,IF(#REF!=TRUE,'DATA - økonomi'!AV352+'DATA - økonomi'!AV250+'DATA - økonomi'!AV148,"")))))/AX149*1000,"")</f>
        <v/>
      </c>
      <c r="AY252" s="36"/>
    </row>
    <row r="253" spans="1:51" x14ac:dyDescent="0.25">
      <c r="A253" s="38">
        <v>43</v>
      </c>
      <c r="B253" s="41" t="s">
        <v>55</v>
      </c>
      <c r="C253" s="44" t="str">
        <f t="shared" ref="C253:L253" ca="1" si="361">IFERROR(C47/C$4,"")</f>
        <v/>
      </c>
      <c r="D253" s="44" t="str">
        <f t="shared" ca="1" si="361"/>
        <v/>
      </c>
      <c r="E253" s="44" t="str">
        <f t="shared" ca="1" si="361"/>
        <v/>
      </c>
      <c r="F253" s="44" t="str">
        <f t="shared" ca="1" si="361"/>
        <v/>
      </c>
      <c r="G253" s="44" t="str">
        <f t="shared" ca="1" si="361"/>
        <v/>
      </c>
      <c r="H253" s="44" t="str">
        <f t="shared" ca="1" si="361"/>
        <v/>
      </c>
      <c r="I253" s="44" t="str">
        <f t="shared" ca="1" si="361"/>
        <v/>
      </c>
      <c r="J253" s="44" t="str">
        <f t="shared" ca="1" si="361"/>
        <v/>
      </c>
      <c r="K253" s="44" t="str">
        <f t="shared" ca="1" si="361"/>
        <v/>
      </c>
      <c r="L253" s="44" t="str">
        <f t="shared" ca="1" si="361"/>
        <v/>
      </c>
      <c r="M253" s="44" t="str">
        <f t="shared" ref="M253" ca="1" si="362">IFERROR(M47/M$4,"")</f>
        <v/>
      </c>
      <c r="N253" s="38">
        <v>43</v>
      </c>
      <c r="O253" s="41" t="s">
        <v>55</v>
      </c>
      <c r="P253" s="44" t="str">
        <f t="shared" ref="P253:Y253" ca="1" si="363">IFERROR(P47/P$4,"")</f>
        <v/>
      </c>
      <c r="Q253" s="44" t="str">
        <f t="shared" ca="1" si="363"/>
        <v/>
      </c>
      <c r="R253" s="44" t="str">
        <f t="shared" ca="1" si="363"/>
        <v/>
      </c>
      <c r="S253" s="44" t="str">
        <f t="shared" ca="1" si="363"/>
        <v/>
      </c>
      <c r="T253" s="44" t="str">
        <f t="shared" ca="1" si="363"/>
        <v/>
      </c>
      <c r="U253" s="44" t="str">
        <f t="shared" ca="1" si="363"/>
        <v/>
      </c>
      <c r="V253" s="44" t="str">
        <f t="shared" ca="1" si="363"/>
        <v/>
      </c>
      <c r="W253" s="44" t="str">
        <f t="shared" ca="1" si="363"/>
        <v/>
      </c>
      <c r="X253" s="44" t="str">
        <f t="shared" ca="1" si="363"/>
        <v/>
      </c>
      <c r="Y253" s="44" t="str">
        <f t="shared" ca="1" si="363"/>
        <v/>
      </c>
      <c r="Z253" s="44" t="str">
        <f t="shared" ref="Z253" ca="1" si="364">IFERROR(Z47/Z$4,"")</f>
        <v/>
      </c>
      <c r="AA253" s="38">
        <v>43</v>
      </c>
      <c r="AB253" s="41" t="s">
        <v>55</v>
      </c>
      <c r="AC253" s="44" t="str">
        <f t="shared" ref="AC253:AL253" ca="1" si="365">IFERROR(AC47/AC$4,"")</f>
        <v/>
      </c>
      <c r="AD253" s="44" t="str">
        <f t="shared" ca="1" si="365"/>
        <v/>
      </c>
      <c r="AE253" s="44" t="str">
        <f t="shared" ca="1" si="365"/>
        <v/>
      </c>
      <c r="AF253" s="44" t="str">
        <f t="shared" ca="1" si="365"/>
        <v/>
      </c>
      <c r="AG253" s="44" t="str">
        <f t="shared" ca="1" si="365"/>
        <v/>
      </c>
      <c r="AH253" s="44" t="str">
        <f t="shared" ca="1" si="365"/>
        <v/>
      </c>
      <c r="AI253" s="44" t="str">
        <f t="shared" ca="1" si="365"/>
        <v/>
      </c>
      <c r="AJ253" s="44" t="str">
        <f t="shared" ca="1" si="365"/>
        <v/>
      </c>
      <c r="AK253" s="44" t="str">
        <f t="shared" ca="1" si="365"/>
        <v/>
      </c>
      <c r="AL253" s="44" t="str">
        <f t="shared" ca="1" si="365"/>
        <v/>
      </c>
      <c r="AM253" s="36"/>
      <c r="AN253" s="41" t="s">
        <v>55</v>
      </c>
      <c r="AO253" s="45" t="str">
        <f>IFERROR(IF(#REF!=TRUE,'DATA - økonomi'!AM47,IF(#REF!=TRUE,'DATA - økonomi'!AM149,IF(#REF!=TRUE,'DATA - økonomi'!AM251,IF(#REF!=TRUE,'DATA - økonomi'!AM353,IF(#REF!=TRUE,'DATA - økonomi'!AM353+'DATA - økonomi'!AM251+'DATA - økonomi'!AM149,"")))))/AO150*1000,"")</f>
        <v/>
      </c>
      <c r="AP253" s="45" t="str">
        <f>IFERROR(IF(#REF!=TRUE,'DATA - økonomi'!AN47,IF(#REF!=TRUE,'DATA - økonomi'!AN149,IF(#REF!=TRUE,'DATA - økonomi'!AN251,IF(#REF!=TRUE,'DATA - økonomi'!AN353,IF(#REF!=TRUE,'DATA - økonomi'!AN353+'DATA - økonomi'!AN251+'DATA - økonomi'!AN149,"")))))/AP150*1000,"")</f>
        <v/>
      </c>
      <c r="AQ253" s="45" t="str">
        <f>IFERROR(IF(#REF!=TRUE,'DATA - økonomi'!AO47,IF(#REF!=TRUE,'DATA - økonomi'!AO149,IF(#REF!=TRUE,'DATA - økonomi'!AO251,IF(#REF!=TRUE,'DATA - økonomi'!AO353,IF(#REF!=TRUE,'DATA - økonomi'!AO353+'DATA - økonomi'!AO251+'DATA - økonomi'!AO149,"")))))/AQ150*1000,"")</f>
        <v/>
      </c>
      <c r="AR253" s="45" t="str">
        <f>IFERROR(IF(#REF!=TRUE,'DATA - økonomi'!AP47,IF(#REF!=TRUE,'DATA - økonomi'!AP149,IF(#REF!=TRUE,'DATA - økonomi'!AP251,IF(#REF!=TRUE,'DATA - økonomi'!AP353,IF(#REF!=TRUE,'DATA - økonomi'!AP353+'DATA - økonomi'!AP251+'DATA - økonomi'!AP149,"")))))/AR150*1000,"")</f>
        <v/>
      </c>
      <c r="AS253" s="45" t="str">
        <f>IFERROR(IF(#REF!=TRUE,'DATA - økonomi'!AQ47,IF(#REF!=TRUE,'DATA - økonomi'!AQ149,IF(#REF!=TRUE,'DATA - økonomi'!AQ251,IF(#REF!=TRUE,'DATA - økonomi'!AQ353,IF(#REF!=TRUE,'DATA - økonomi'!AQ353+'DATA - økonomi'!AQ251+'DATA - økonomi'!AQ149,"")))))/AS150*1000,"")</f>
        <v/>
      </c>
      <c r="AT253" s="45" t="str">
        <f>IFERROR(IF(#REF!=TRUE,'DATA - økonomi'!AR47,IF(#REF!=TRUE,'DATA - økonomi'!AR149,IF(#REF!=TRUE,'DATA - økonomi'!AR251,IF(#REF!=TRUE,'DATA - økonomi'!AR353,IF(#REF!=TRUE,'DATA - økonomi'!AR353+'DATA - økonomi'!AR251+'DATA - økonomi'!AR149,"")))))/AT150*1000,"")</f>
        <v/>
      </c>
      <c r="AU253" s="45" t="str">
        <f>IFERROR(IF(#REF!=TRUE,'DATA - økonomi'!AS47,IF(#REF!=TRUE,'DATA - økonomi'!AS149,IF(#REF!=TRUE,'DATA - økonomi'!AS251,IF(#REF!=TRUE,'DATA - økonomi'!AS353,IF(#REF!=TRUE,'DATA - økonomi'!AS353+'DATA - økonomi'!AS251+'DATA - økonomi'!AS149,"")))))/AU150*1000,"")</f>
        <v/>
      </c>
      <c r="AV253" s="45" t="str">
        <f>IFERROR(IF(#REF!=TRUE,'DATA - økonomi'!AT47,IF(#REF!=TRUE,'DATA - økonomi'!AT149,IF(#REF!=TRUE,'DATA - økonomi'!AT251,IF(#REF!=TRUE,'DATA - økonomi'!AT353,IF(#REF!=TRUE,'DATA - økonomi'!AT353+'DATA - økonomi'!AT251+'DATA - økonomi'!AT149,"")))))/AV150*1000,"")</f>
        <v/>
      </c>
      <c r="AW253" s="45" t="str">
        <f>IFERROR(IF(#REF!=TRUE,'DATA - økonomi'!AU47,IF(#REF!=TRUE,'DATA - økonomi'!AU149,IF(#REF!=TRUE,'DATA - økonomi'!AU251,IF(#REF!=TRUE,'DATA - økonomi'!AU353,IF(#REF!=TRUE,'DATA - økonomi'!AU353+'DATA - økonomi'!AU251+'DATA - økonomi'!AU149,"")))))/AW150*1000,"")</f>
        <v/>
      </c>
      <c r="AX253" s="45" t="str">
        <f>IFERROR(IF(#REF!=TRUE,'DATA - økonomi'!AV47,IF(#REF!=TRUE,'DATA - økonomi'!AV149,IF(#REF!=TRUE,'DATA - økonomi'!AV251,IF(#REF!=TRUE,'DATA - økonomi'!AV353,IF(#REF!=TRUE,'DATA - økonomi'!AV353+'DATA - økonomi'!AV251+'DATA - økonomi'!AV149,"")))))/AX150*1000,"")</f>
        <v/>
      </c>
      <c r="AY253" s="36"/>
    </row>
    <row r="254" spans="1:51" x14ac:dyDescent="0.25">
      <c r="A254" s="38">
        <v>44</v>
      </c>
      <c r="B254" s="41" t="s">
        <v>56</v>
      </c>
      <c r="C254" s="44" t="str">
        <f t="shared" ref="C254:L254" ca="1" si="366">IFERROR(C48/C$4,"")</f>
        <v/>
      </c>
      <c r="D254" s="44" t="str">
        <f t="shared" ca="1" si="366"/>
        <v/>
      </c>
      <c r="E254" s="44" t="str">
        <f t="shared" ca="1" si="366"/>
        <v/>
      </c>
      <c r="F254" s="44" t="str">
        <f t="shared" ca="1" si="366"/>
        <v/>
      </c>
      <c r="G254" s="44" t="str">
        <f t="shared" ca="1" si="366"/>
        <v/>
      </c>
      <c r="H254" s="44" t="str">
        <f t="shared" ca="1" si="366"/>
        <v/>
      </c>
      <c r="I254" s="44" t="str">
        <f t="shared" ca="1" si="366"/>
        <v/>
      </c>
      <c r="J254" s="44" t="str">
        <f t="shared" ca="1" si="366"/>
        <v/>
      </c>
      <c r="K254" s="44" t="str">
        <f t="shared" ca="1" si="366"/>
        <v/>
      </c>
      <c r="L254" s="44" t="str">
        <f t="shared" ca="1" si="366"/>
        <v/>
      </c>
      <c r="M254" s="44" t="str">
        <f t="shared" ref="M254" ca="1" si="367">IFERROR(M48/M$4,"")</f>
        <v/>
      </c>
      <c r="N254" s="38">
        <v>44</v>
      </c>
      <c r="O254" s="41" t="s">
        <v>56</v>
      </c>
      <c r="P254" s="44" t="str">
        <f t="shared" ref="P254:Y254" ca="1" si="368">IFERROR(P48/P$4,"")</f>
        <v/>
      </c>
      <c r="Q254" s="44" t="str">
        <f t="shared" ca="1" si="368"/>
        <v/>
      </c>
      <c r="R254" s="44" t="str">
        <f t="shared" ca="1" si="368"/>
        <v/>
      </c>
      <c r="S254" s="44" t="str">
        <f t="shared" ca="1" si="368"/>
        <v/>
      </c>
      <c r="T254" s="44" t="str">
        <f t="shared" ca="1" si="368"/>
        <v/>
      </c>
      <c r="U254" s="44" t="str">
        <f t="shared" ca="1" si="368"/>
        <v/>
      </c>
      <c r="V254" s="44" t="str">
        <f t="shared" ca="1" si="368"/>
        <v/>
      </c>
      <c r="W254" s="44" t="str">
        <f t="shared" ca="1" si="368"/>
        <v/>
      </c>
      <c r="X254" s="44" t="str">
        <f t="shared" ca="1" si="368"/>
        <v/>
      </c>
      <c r="Y254" s="44" t="str">
        <f t="shared" ca="1" si="368"/>
        <v/>
      </c>
      <c r="Z254" s="44" t="str">
        <f t="shared" ref="Z254" ca="1" si="369">IFERROR(Z48/Z$4,"")</f>
        <v/>
      </c>
      <c r="AA254" s="38">
        <v>44</v>
      </c>
      <c r="AB254" s="41" t="s">
        <v>56</v>
      </c>
      <c r="AC254" s="44" t="str">
        <f t="shared" ref="AC254:AL254" ca="1" si="370">IFERROR(AC48/AC$4,"")</f>
        <v/>
      </c>
      <c r="AD254" s="44" t="str">
        <f t="shared" ca="1" si="370"/>
        <v/>
      </c>
      <c r="AE254" s="44" t="str">
        <f t="shared" ca="1" si="370"/>
        <v/>
      </c>
      <c r="AF254" s="44" t="str">
        <f t="shared" ca="1" si="370"/>
        <v/>
      </c>
      <c r="AG254" s="44" t="str">
        <f t="shared" ca="1" si="370"/>
        <v/>
      </c>
      <c r="AH254" s="44" t="str">
        <f t="shared" ca="1" si="370"/>
        <v/>
      </c>
      <c r="AI254" s="44" t="str">
        <f t="shared" ca="1" si="370"/>
        <v/>
      </c>
      <c r="AJ254" s="44" t="str">
        <f t="shared" ca="1" si="370"/>
        <v/>
      </c>
      <c r="AK254" s="44" t="str">
        <f t="shared" ca="1" si="370"/>
        <v/>
      </c>
      <c r="AL254" s="44" t="str">
        <f t="shared" ca="1" si="370"/>
        <v/>
      </c>
      <c r="AM254" s="36"/>
      <c r="AN254" s="41" t="s">
        <v>56</v>
      </c>
      <c r="AO254" s="45" t="str">
        <f>IFERROR(IF(#REF!=TRUE,'DATA - økonomi'!AM48,IF(#REF!=TRUE,'DATA - økonomi'!AM150,IF(#REF!=TRUE,'DATA - økonomi'!AM252,IF(#REF!=TRUE,'DATA - økonomi'!AM354,IF(#REF!=TRUE,'DATA - økonomi'!AM354+'DATA - økonomi'!AM252+'DATA - økonomi'!AM150,"")))))/AO151*1000,"")</f>
        <v/>
      </c>
      <c r="AP254" s="45" t="str">
        <f>IFERROR(IF(#REF!=TRUE,'DATA - økonomi'!AN48,IF(#REF!=TRUE,'DATA - økonomi'!AN150,IF(#REF!=TRUE,'DATA - økonomi'!AN252,IF(#REF!=TRUE,'DATA - økonomi'!AN354,IF(#REF!=TRUE,'DATA - økonomi'!AN354+'DATA - økonomi'!AN252+'DATA - økonomi'!AN150,"")))))/AP151*1000,"")</f>
        <v/>
      </c>
      <c r="AQ254" s="45" t="str">
        <f>IFERROR(IF(#REF!=TRUE,'DATA - økonomi'!AO48,IF(#REF!=TRUE,'DATA - økonomi'!AO150,IF(#REF!=TRUE,'DATA - økonomi'!AO252,IF(#REF!=TRUE,'DATA - økonomi'!AO354,IF(#REF!=TRUE,'DATA - økonomi'!AO354+'DATA - økonomi'!AO252+'DATA - økonomi'!AO150,"")))))/AQ151*1000,"")</f>
        <v/>
      </c>
      <c r="AR254" s="45" t="str">
        <f>IFERROR(IF(#REF!=TRUE,'DATA - økonomi'!AP48,IF(#REF!=TRUE,'DATA - økonomi'!AP150,IF(#REF!=TRUE,'DATA - økonomi'!AP252,IF(#REF!=TRUE,'DATA - økonomi'!AP354,IF(#REF!=TRUE,'DATA - økonomi'!AP354+'DATA - økonomi'!AP252+'DATA - økonomi'!AP150,"")))))/AR151*1000,"")</f>
        <v/>
      </c>
      <c r="AS254" s="45" t="str">
        <f>IFERROR(IF(#REF!=TRUE,'DATA - økonomi'!AQ48,IF(#REF!=TRUE,'DATA - økonomi'!AQ150,IF(#REF!=TRUE,'DATA - økonomi'!AQ252,IF(#REF!=TRUE,'DATA - økonomi'!AQ354,IF(#REF!=TRUE,'DATA - økonomi'!AQ354+'DATA - økonomi'!AQ252+'DATA - økonomi'!AQ150,"")))))/AS151*1000,"")</f>
        <v/>
      </c>
      <c r="AT254" s="45" t="str">
        <f>IFERROR(IF(#REF!=TRUE,'DATA - økonomi'!AR48,IF(#REF!=TRUE,'DATA - økonomi'!AR150,IF(#REF!=TRUE,'DATA - økonomi'!AR252,IF(#REF!=TRUE,'DATA - økonomi'!AR354,IF(#REF!=TRUE,'DATA - økonomi'!AR354+'DATA - økonomi'!AR252+'DATA - økonomi'!AR150,"")))))/AT151*1000,"")</f>
        <v/>
      </c>
      <c r="AU254" s="45" t="str">
        <f>IFERROR(IF(#REF!=TRUE,'DATA - økonomi'!AS48,IF(#REF!=TRUE,'DATA - økonomi'!AS150,IF(#REF!=TRUE,'DATA - økonomi'!AS252,IF(#REF!=TRUE,'DATA - økonomi'!AS354,IF(#REF!=TRUE,'DATA - økonomi'!AS354+'DATA - økonomi'!AS252+'DATA - økonomi'!AS150,"")))))/AU151*1000,"")</f>
        <v/>
      </c>
      <c r="AV254" s="45" t="str">
        <f>IFERROR(IF(#REF!=TRUE,'DATA - økonomi'!AT48,IF(#REF!=TRUE,'DATA - økonomi'!AT150,IF(#REF!=TRUE,'DATA - økonomi'!AT252,IF(#REF!=TRUE,'DATA - økonomi'!AT354,IF(#REF!=TRUE,'DATA - økonomi'!AT354+'DATA - økonomi'!AT252+'DATA - økonomi'!AT150,"")))))/AV151*1000,"")</f>
        <v/>
      </c>
      <c r="AW254" s="45" t="str">
        <f>IFERROR(IF(#REF!=TRUE,'DATA - økonomi'!AU48,IF(#REF!=TRUE,'DATA - økonomi'!AU150,IF(#REF!=TRUE,'DATA - økonomi'!AU252,IF(#REF!=TRUE,'DATA - økonomi'!AU354,IF(#REF!=TRUE,'DATA - økonomi'!AU354+'DATA - økonomi'!AU252+'DATA - økonomi'!AU150,"")))))/AW151*1000,"")</f>
        <v/>
      </c>
      <c r="AX254" s="45" t="str">
        <f>IFERROR(IF(#REF!=TRUE,'DATA - økonomi'!AV48,IF(#REF!=TRUE,'DATA - økonomi'!AV150,IF(#REF!=TRUE,'DATA - økonomi'!AV252,IF(#REF!=TRUE,'DATA - økonomi'!AV354,IF(#REF!=TRUE,'DATA - økonomi'!AV354+'DATA - økonomi'!AV252+'DATA - økonomi'!AV150,"")))))/AX151*1000,"")</f>
        <v/>
      </c>
      <c r="AY254" s="36"/>
    </row>
    <row r="255" spans="1:51" x14ac:dyDescent="0.25">
      <c r="A255" s="38">
        <v>45</v>
      </c>
      <c r="B255" s="41" t="s">
        <v>57</v>
      </c>
      <c r="C255" s="44" t="str">
        <f t="shared" ref="C255:L255" ca="1" si="371">IFERROR(C49/C$4,"")</f>
        <v/>
      </c>
      <c r="D255" s="44" t="str">
        <f t="shared" ca="1" si="371"/>
        <v/>
      </c>
      <c r="E255" s="44" t="str">
        <f t="shared" ca="1" si="371"/>
        <v/>
      </c>
      <c r="F255" s="44" t="str">
        <f t="shared" ca="1" si="371"/>
        <v/>
      </c>
      <c r="G255" s="44" t="str">
        <f t="shared" ca="1" si="371"/>
        <v/>
      </c>
      <c r="H255" s="44" t="str">
        <f t="shared" ca="1" si="371"/>
        <v/>
      </c>
      <c r="I255" s="44" t="str">
        <f t="shared" ca="1" si="371"/>
        <v/>
      </c>
      <c r="J255" s="44" t="str">
        <f t="shared" ca="1" si="371"/>
        <v/>
      </c>
      <c r="K255" s="44" t="str">
        <f t="shared" ca="1" si="371"/>
        <v/>
      </c>
      <c r="L255" s="44" t="str">
        <f t="shared" ca="1" si="371"/>
        <v/>
      </c>
      <c r="M255" s="44" t="str">
        <f t="shared" ref="M255" ca="1" si="372">IFERROR(M49/M$4,"")</f>
        <v/>
      </c>
      <c r="N255" s="38">
        <v>45</v>
      </c>
      <c r="O255" s="41" t="s">
        <v>57</v>
      </c>
      <c r="P255" s="44" t="str">
        <f t="shared" ref="P255:Y255" ca="1" si="373">IFERROR(P49/P$4,"")</f>
        <v/>
      </c>
      <c r="Q255" s="44" t="str">
        <f t="shared" ca="1" si="373"/>
        <v/>
      </c>
      <c r="R255" s="44" t="str">
        <f t="shared" ca="1" si="373"/>
        <v/>
      </c>
      <c r="S255" s="44" t="str">
        <f t="shared" ca="1" si="373"/>
        <v/>
      </c>
      <c r="T255" s="44" t="str">
        <f t="shared" ca="1" si="373"/>
        <v/>
      </c>
      <c r="U255" s="44" t="str">
        <f t="shared" ca="1" si="373"/>
        <v/>
      </c>
      <c r="V255" s="44" t="str">
        <f t="shared" ca="1" si="373"/>
        <v/>
      </c>
      <c r="W255" s="44" t="str">
        <f t="shared" ca="1" si="373"/>
        <v/>
      </c>
      <c r="X255" s="44" t="str">
        <f t="shared" ca="1" si="373"/>
        <v/>
      </c>
      <c r="Y255" s="44" t="str">
        <f t="shared" ca="1" si="373"/>
        <v/>
      </c>
      <c r="Z255" s="44" t="str">
        <f t="shared" ref="Z255" ca="1" si="374">IFERROR(Z49/Z$4,"")</f>
        <v/>
      </c>
      <c r="AA255" s="38">
        <v>45</v>
      </c>
      <c r="AB255" s="41" t="s">
        <v>57</v>
      </c>
      <c r="AC255" s="44" t="str">
        <f t="shared" ref="AC255:AL255" ca="1" si="375">IFERROR(AC49/AC$4,"")</f>
        <v/>
      </c>
      <c r="AD255" s="44" t="str">
        <f t="shared" ca="1" si="375"/>
        <v/>
      </c>
      <c r="AE255" s="44" t="str">
        <f t="shared" ca="1" si="375"/>
        <v/>
      </c>
      <c r="AF255" s="44" t="str">
        <f t="shared" ca="1" si="375"/>
        <v/>
      </c>
      <c r="AG255" s="44" t="str">
        <f t="shared" ca="1" si="375"/>
        <v/>
      </c>
      <c r="AH255" s="44" t="str">
        <f t="shared" ca="1" si="375"/>
        <v/>
      </c>
      <c r="AI255" s="44" t="str">
        <f t="shared" ca="1" si="375"/>
        <v/>
      </c>
      <c r="AJ255" s="44" t="str">
        <f t="shared" ca="1" si="375"/>
        <v/>
      </c>
      <c r="AK255" s="44" t="str">
        <f t="shared" ca="1" si="375"/>
        <v/>
      </c>
      <c r="AL255" s="44" t="str">
        <f t="shared" ca="1" si="375"/>
        <v/>
      </c>
      <c r="AM255" s="36"/>
      <c r="AN255" s="41" t="s">
        <v>57</v>
      </c>
      <c r="AO255" s="45" t="str">
        <f>IFERROR(IF(#REF!=TRUE,'DATA - økonomi'!AM49,IF(#REF!=TRUE,'DATA - økonomi'!AM151,IF(#REF!=TRUE,'DATA - økonomi'!AM253,IF(#REF!=TRUE,'DATA - økonomi'!AM355,IF(#REF!=TRUE,'DATA - økonomi'!AM355+'DATA - økonomi'!AM253+'DATA - økonomi'!AM151,"")))))/AO152*1000,"")</f>
        <v/>
      </c>
      <c r="AP255" s="45" t="str">
        <f>IFERROR(IF(#REF!=TRUE,'DATA - økonomi'!AN49,IF(#REF!=TRUE,'DATA - økonomi'!AN151,IF(#REF!=TRUE,'DATA - økonomi'!AN253,IF(#REF!=TRUE,'DATA - økonomi'!AN355,IF(#REF!=TRUE,'DATA - økonomi'!AN355+'DATA - økonomi'!AN253+'DATA - økonomi'!AN151,"")))))/AP152*1000,"")</f>
        <v/>
      </c>
      <c r="AQ255" s="45" t="str">
        <f>IFERROR(IF(#REF!=TRUE,'DATA - økonomi'!AO49,IF(#REF!=TRUE,'DATA - økonomi'!AO151,IF(#REF!=TRUE,'DATA - økonomi'!AO253,IF(#REF!=TRUE,'DATA - økonomi'!AO355,IF(#REF!=TRUE,'DATA - økonomi'!AO355+'DATA - økonomi'!AO253+'DATA - økonomi'!AO151,"")))))/AQ152*1000,"")</f>
        <v/>
      </c>
      <c r="AR255" s="45" t="str">
        <f>IFERROR(IF(#REF!=TRUE,'DATA - økonomi'!AP49,IF(#REF!=TRUE,'DATA - økonomi'!AP151,IF(#REF!=TRUE,'DATA - økonomi'!AP253,IF(#REF!=TRUE,'DATA - økonomi'!AP355,IF(#REF!=TRUE,'DATA - økonomi'!AP355+'DATA - økonomi'!AP253+'DATA - økonomi'!AP151,"")))))/AR152*1000,"")</f>
        <v/>
      </c>
      <c r="AS255" s="45" t="str">
        <f>IFERROR(IF(#REF!=TRUE,'DATA - økonomi'!AQ49,IF(#REF!=TRUE,'DATA - økonomi'!AQ151,IF(#REF!=TRUE,'DATA - økonomi'!AQ253,IF(#REF!=TRUE,'DATA - økonomi'!AQ355,IF(#REF!=TRUE,'DATA - økonomi'!AQ355+'DATA - økonomi'!AQ253+'DATA - økonomi'!AQ151,"")))))/AS152*1000,"")</f>
        <v/>
      </c>
      <c r="AT255" s="45" t="str">
        <f>IFERROR(IF(#REF!=TRUE,'DATA - økonomi'!AR49,IF(#REF!=TRUE,'DATA - økonomi'!AR151,IF(#REF!=TRUE,'DATA - økonomi'!AR253,IF(#REF!=TRUE,'DATA - økonomi'!AR355,IF(#REF!=TRUE,'DATA - økonomi'!AR355+'DATA - økonomi'!AR253+'DATA - økonomi'!AR151,"")))))/AT152*1000,"")</f>
        <v/>
      </c>
      <c r="AU255" s="45" t="str">
        <f>IFERROR(IF(#REF!=TRUE,'DATA - økonomi'!AS49,IF(#REF!=TRUE,'DATA - økonomi'!AS151,IF(#REF!=TRUE,'DATA - økonomi'!AS253,IF(#REF!=TRUE,'DATA - økonomi'!AS355,IF(#REF!=TRUE,'DATA - økonomi'!AS355+'DATA - økonomi'!AS253+'DATA - økonomi'!AS151,"")))))/AU152*1000,"")</f>
        <v/>
      </c>
      <c r="AV255" s="45" t="str">
        <f>IFERROR(IF(#REF!=TRUE,'DATA - økonomi'!AT49,IF(#REF!=TRUE,'DATA - økonomi'!AT151,IF(#REF!=TRUE,'DATA - økonomi'!AT253,IF(#REF!=TRUE,'DATA - økonomi'!AT355,IF(#REF!=TRUE,'DATA - økonomi'!AT355+'DATA - økonomi'!AT253+'DATA - økonomi'!AT151,"")))))/AV152*1000,"")</f>
        <v/>
      </c>
      <c r="AW255" s="45" t="str">
        <f>IFERROR(IF(#REF!=TRUE,'DATA - økonomi'!AU49,IF(#REF!=TRUE,'DATA - økonomi'!AU151,IF(#REF!=TRUE,'DATA - økonomi'!AU253,IF(#REF!=TRUE,'DATA - økonomi'!AU355,IF(#REF!=TRUE,'DATA - økonomi'!AU355+'DATA - økonomi'!AU253+'DATA - økonomi'!AU151,"")))))/AW152*1000,"")</f>
        <v/>
      </c>
      <c r="AX255" s="45" t="str">
        <f>IFERROR(IF(#REF!=TRUE,'DATA - økonomi'!AV49,IF(#REF!=TRUE,'DATA - økonomi'!AV151,IF(#REF!=TRUE,'DATA - økonomi'!AV253,IF(#REF!=TRUE,'DATA - økonomi'!AV355,IF(#REF!=TRUE,'DATA - økonomi'!AV355+'DATA - økonomi'!AV253+'DATA - økonomi'!AV151,"")))))/AX152*1000,"")</f>
        <v/>
      </c>
      <c r="AY255" s="36"/>
    </row>
    <row r="256" spans="1:51" x14ac:dyDescent="0.25">
      <c r="A256" s="38">
        <v>46</v>
      </c>
      <c r="B256" s="41" t="s">
        <v>58</v>
      </c>
      <c r="C256" s="44" t="str">
        <f t="shared" ref="C256:L256" ca="1" si="376">IFERROR(C50/C$4,"")</f>
        <v/>
      </c>
      <c r="D256" s="44" t="str">
        <f t="shared" ca="1" si="376"/>
        <v/>
      </c>
      <c r="E256" s="44" t="str">
        <f t="shared" ca="1" si="376"/>
        <v/>
      </c>
      <c r="F256" s="44" t="str">
        <f t="shared" ca="1" si="376"/>
        <v/>
      </c>
      <c r="G256" s="44" t="str">
        <f t="shared" ca="1" si="376"/>
        <v/>
      </c>
      <c r="H256" s="44" t="str">
        <f t="shared" ca="1" si="376"/>
        <v/>
      </c>
      <c r="I256" s="44" t="str">
        <f t="shared" ca="1" si="376"/>
        <v/>
      </c>
      <c r="J256" s="44" t="str">
        <f t="shared" ca="1" si="376"/>
        <v/>
      </c>
      <c r="K256" s="44" t="str">
        <f t="shared" ca="1" si="376"/>
        <v/>
      </c>
      <c r="L256" s="44" t="str">
        <f t="shared" ca="1" si="376"/>
        <v/>
      </c>
      <c r="M256" s="44" t="str">
        <f t="shared" ref="M256" ca="1" si="377">IFERROR(M50/M$4,"")</f>
        <v/>
      </c>
      <c r="N256" s="38">
        <v>46</v>
      </c>
      <c r="O256" s="41" t="s">
        <v>58</v>
      </c>
      <c r="P256" s="44" t="str">
        <f t="shared" ref="P256:Y256" ca="1" si="378">IFERROR(P50/P$4,"")</f>
        <v/>
      </c>
      <c r="Q256" s="44" t="str">
        <f t="shared" ca="1" si="378"/>
        <v/>
      </c>
      <c r="R256" s="44" t="str">
        <f t="shared" ca="1" si="378"/>
        <v/>
      </c>
      <c r="S256" s="44" t="str">
        <f t="shared" ca="1" si="378"/>
        <v/>
      </c>
      <c r="T256" s="44" t="str">
        <f t="shared" ca="1" si="378"/>
        <v/>
      </c>
      <c r="U256" s="44" t="str">
        <f t="shared" ca="1" si="378"/>
        <v/>
      </c>
      <c r="V256" s="44" t="str">
        <f t="shared" ca="1" si="378"/>
        <v/>
      </c>
      <c r="W256" s="44" t="str">
        <f t="shared" ca="1" si="378"/>
        <v/>
      </c>
      <c r="X256" s="44" t="str">
        <f t="shared" ca="1" si="378"/>
        <v/>
      </c>
      <c r="Y256" s="44" t="str">
        <f t="shared" ca="1" si="378"/>
        <v/>
      </c>
      <c r="Z256" s="44" t="str">
        <f t="shared" ref="Z256" ca="1" si="379">IFERROR(Z50/Z$4,"")</f>
        <v/>
      </c>
      <c r="AA256" s="38">
        <v>46</v>
      </c>
      <c r="AB256" s="41" t="s">
        <v>58</v>
      </c>
      <c r="AC256" s="44" t="str">
        <f t="shared" ref="AC256:AL256" ca="1" si="380">IFERROR(AC50/AC$4,"")</f>
        <v/>
      </c>
      <c r="AD256" s="44" t="str">
        <f t="shared" ca="1" si="380"/>
        <v/>
      </c>
      <c r="AE256" s="44" t="str">
        <f t="shared" ca="1" si="380"/>
        <v/>
      </c>
      <c r="AF256" s="44" t="str">
        <f t="shared" ca="1" si="380"/>
        <v/>
      </c>
      <c r="AG256" s="44" t="str">
        <f t="shared" ca="1" si="380"/>
        <v/>
      </c>
      <c r="AH256" s="44" t="str">
        <f t="shared" ca="1" si="380"/>
        <v/>
      </c>
      <c r="AI256" s="44" t="str">
        <f t="shared" ca="1" si="380"/>
        <v/>
      </c>
      <c r="AJ256" s="44" t="str">
        <f t="shared" ca="1" si="380"/>
        <v/>
      </c>
      <c r="AK256" s="44" t="str">
        <f t="shared" ca="1" si="380"/>
        <v/>
      </c>
      <c r="AL256" s="44" t="str">
        <f t="shared" ca="1" si="380"/>
        <v/>
      </c>
      <c r="AM256" s="36"/>
      <c r="AN256" s="41" t="s">
        <v>58</v>
      </c>
      <c r="AO256" s="45" t="str">
        <f>IFERROR(IF(#REF!=TRUE,'DATA - økonomi'!AM50,IF(#REF!=TRUE,'DATA - økonomi'!AM152,IF(#REF!=TRUE,'DATA - økonomi'!AM254,IF(#REF!=TRUE,'DATA - økonomi'!AM356,IF(#REF!=TRUE,'DATA - økonomi'!AM356+'DATA - økonomi'!AM254+'DATA - økonomi'!AM152,"")))))/AO153*1000,"")</f>
        <v/>
      </c>
      <c r="AP256" s="45" t="str">
        <f>IFERROR(IF(#REF!=TRUE,'DATA - økonomi'!AN50,IF(#REF!=TRUE,'DATA - økonomi'!AN152,IF(#REF!=TRUE,'DATA - økonomi'!AN254,IF(#REF!=TRUE,'DATA - økonomi'!AN356,IF(#REF!=TRUE,'DATA - økonomi'!AN356+'DATA - økonomi'!AN254+'DATA - økonomi'!AN152,"")))))/AP153*1000,"")</f>
        <v/>
      </c>
      <c r="AQ256" s="45" t="str">
        <f>IFERROR(IF(#REF!=TRUE,'DATA - økonomi'!AO50,IF(#REF!=TRUE,'DATA - økonomi'!AO152,IF(#REF!=TRUE,'DATA - økonomi'!AO254,IF(#REF!=TRUE,'DATA - økonomi'!AO356,IF(#REF!=TRUE,'DATA - økonomi'!AO356+'DATA - økonomi'!AO254+'DATA - økonomi'!AO152,"")))))/AQ153*1000,"")</f>
        <v/>
      </c>
      <c r="AR256" s="45" t="str">
        <f>IFERROR(IF(#REF!=TRUE,'DATA - økonomi'!AP50,IF(#REF!=TRUE,'DATA - økonomi'!AP152,IF(#REF!=TRUE,'DATA - økonomi'!AP254,IF(#REF!=TRUE,'DATA - økonomi'!AP356,IF(#REF!=TRUE,'DATA - økonomi'!AP356+'DATA - økonomi'!AP254+'DATA - økonomi'!AP152,"")))))/AR153*1000,"")</f>
        <v/>
      </c>
      <c r="AS256" s="45" t="str">
        <f>IFERROR(IF(#REF!=TRUE,'DATA - økonomi'!AQ50,IF(#REF!=TRUE,'DATA - økonomi'!AQ152,IF(#REF!=TRUE,'DATA - økonomi'!AQ254,IF(#REF!=TRUE,'DATA - økonomi'!AQ356,IF(#REF!=TRUE,'DATA - økonomi'!AQ356+'DATA - økonomi'!AQ254+'DATA - økonomi'!AQ152,"")))))/AS153*1000,"")</f>
        <v/>
      </c>
      <c r="AT256" s="45" t="str">
        <f>IFERROR(IF(#REF!=TRUE,'DATA - økonomi'!AR50,IF(#REF!=TRUE,'DATA - økonomi'!AR152,IF(#REF!=TRUE,'DATA - økonomi'!AR254,IF(#REF!=TRUE,'DATA - økonomi'!AR356,IF(#REF!=TRUE,'DATA - økonomi'!AR356+'DATA - økonomi'!AR254+'DATA - økonomi'!AR152,"")))))/AT153*1000,"")</f>
        <v/>
      </c>
      <c r="AU256" s="45" t="str">
        <f>IFERROR(IF(#REF!=TRUE,'DATA - økonomi'!AS50,IF(#REF!=TRUE,'DATA - økonomi'!AS152,IF(#REF!=TRUE,'DATA - økonomi'!AS254,IF(#REF!=TRUE,'DATA - økonomi'!AS356,IF(#REF!=TRUE,'DATA - økonomi'!AS356+'DATA - økonomi'!AS254+'DATA - økonomi'!AS152,"")))))/AU153*1000,"")</f>
        <v/>
      </c>
      <c r="AV256" s="45" t="str">
        <f>IFERROR(IF(#REF!=TRUE,'DATA - økonomi'!AT50,IF(#REF!=TRUE,'DATA - økonomi'!AT152,IF(#REF!=TRUE,'DATA - økonomi'!AT254,IF(#REF!=TRUE,'DATA - økonomi'!AT356,IF(#REF!=TRUE,'DATA - økonomi'!AT356+'DATA - økonomi'!AT254+'DATA - økonomi'!AT152,"")))))/AV153*1000,"")</f>
        <v/>
      </c>
      <c r="AW256" s="45" t="str">
        <f>IFERROR(IF(#REF!=TRUE,'DATA - økonomi'!AU50,IF(#REF!=TRUE,'DATA - økonomi'!AU152,IF(#REF!=TRUE,'DATA - økonomi'!AU254,IF(#REF!=TRUE,'DATA - økonomi'!AU356,IF(#REF!=TRUE,'DATA - økonomi'!AU356+'DATA - økonomi'!AU254+'DATA - økonomi'!AU152,"")))))/AW153*1000,"")</f>
        <v/>
      </c>
      <c r="AX256" s="45" t="str">
        <f>IFERROR(IF(#REF!=TRUE,'DATA - økonomi'!AV50,IF(#REF!=TRUE,'DATA - økonomi'!AV152,IF(#REF!=TRUE,'DATA - økonomi'!AV254,IF(#REF!=TRUE,'DATA - økonomi'!AV356,IF(#REF!=TRUE,'DATA - økonomi'!AV356+'DATA - økonomi'!AV254+'DATA - økonomi'!AV152,"")))))/AX153*1000,"")</f>
        <v/>
      </c>
      <c r="AY256" s="36"/>
    </row>
    <row r="257" spans="1:51" x14ac:dyDescent="0.25">
      <c r="A257" s="38">
        <v>47</v>
      </c>
      <c r="B257" s="41" t="s">
        <v>59</v>
      </c>
      <c r="C257" s="44" t="str">
        <f t="shared" ref="C257:L257" ca="1" si="381">IFERROR(C51/C$4,"")</f>
        <v/>
      </c>
      <c r="D257" s="44" t="str">
        <f t="shared" ca="1" si="381"/>
        <v/>
      </c>
      <c r="E257" s="44" t="str">
        <f t="shared" ca="1" si="381"/>
        <v/>
      </c>
      <c r="F257" s="44" t="str">
        <f t="shared" ca="1" si="381"/>
        <v/>
      </c>
      <c r="G257" s="44" t="str">
        <f t="shared" ca="1" si="381"/>
        <v/>
      </c>
      <c r="H257" s="44" t="str">
        <f t="shared" ca="1" si="381"/>
        <v/>
      </c>
      <c r="I257" s="44" t="str">
        <f t="shared" ca="1" si="381"/>
        <v/>
      </c>
      <c r="J257" s="44" t="str">
        <f t="shared" ca="1" si="381"/>
        <v/>
      </c>
      <c r="K257" s="44" t="str">
        <f t="shared" ca="1" si="381"/>
        <v/>
      </c>
      <c r="L257" s="44" t="str">
        <f t="shared" ca="1" si="381"/>
        <v/>
      </c>
      <c r="M257" s="44" t="str">
        <f t="shared" ref="M257" ca="1" si="382">IFERROR(M51/M$4,"")</f>
        <v/>
      </c>
      <c r="N257" s="38">
        <v>47</v>
      </c>
      <c r="O257" s="41" t="s">
        <v>59</v>
      </c>
      <c r="P257" s="44" t="str">
        <f t="shared" ref="P257:Y257" ca="1" si="383">IFERROR(P51/P$4,"")</f>
        <v/>
      </c>
      <c r="Q257" s="44" t="str">
        <f t="shared" ca="1" si="383"/>
        <v/>
      </c>
      <c r="R257" s="44" t="str">
        <f t="shared" ca="1" si="383"/>
        <v/>
      </c>
      <c r="S257" s="44" t="str">
        <f t="shared" ca="1" si="383"/>
        <v/>
      </c>
      <c r="T257" s="44" t="str">
        <f t="shared" ca="1" si="383"/>
        <v/>
      </c>
      <c r="U257" s="44" t="str">
        <f t="shared" ca="1" si="383"/>
        <v/>
      </c>
      <c r="V257" s="44" t="str">
        <f t="shared" ca="1" si="383"/>
        <v/>
      </c>
      <c r="W257" s="44" t="str">
        <f t="shared" ca="1" si="383"/>
        <v/>
      </c>
      <c r="X257" s="44" t="str">
        <f t="shared" ca="1" si="383"/>
        <v/>
      </c>
      <c r="Y257" s="44" t="str">
        <f t="shared" ca="1" si="383"/>
        <v/>
      </c>
      <c r="Z257" s="44" t="str">
        <f t="shared" ref="Z257" ca="1" si="384">IFERROR(Z51/Z$4,"")</f>
        <v/>
      </c>
      <c r="AA257" s="38">
        <v>47</v>
      </c>
      <c r="AB257" s="41" t="s">
        <v>59</v>
      </c>
      <c r="AC257" s="44" t="str">
        <f t="shared" ref="AC257:AL257" ca="1" si="385">IFERROR(AC51/AC$4,"")</f>
        <v/>
      </c>
      <c r="AD257" s="44" t="str">
        <f t="shared" ca="1" si="385"/>
        <v/>
      </c>
      <c r="AE257" s="44" t="str">
        <f t="shared" ca="1" si="385"/>
        <v/>
      </c>
      <c r="AF257" s="44" t="str">
        <f t="shared" ca="1" si="385"/>
        <v/>
      </c>
      <c r="AG257" s="44" t="str">
        <f t="shared" ca="1" si="385"/>
        <v/>
      </c>
      <c r="AH257" s="44" t="str">
        <f t="shared" ca="1" si="385"/>
        <v/>
      </c>
      <c r="AI257" s="44" t="str">
        <f t="shared" ca="1" si="385"/>
        <v/>
      </c>
      <c r="AJ257" s="44" t="str">
        <f t="shared" ca="1" si="385"/>
        <v/>
      </c>
      <c r="AK257" s="44" t="str">
        <f t="shared" ca="1" si="385"/>
        <v/>
      </c>
      <c r="AL257" s="44" t="str">
        <f t="shared" ca="1" si="385"/>
        <v/>
      </c>
      <c r="AM257" s="36"/>
      <c r="AN257" s="41" t="s">
        <v>59</v>
      </c>
      <c r="AO257" s="45" t="str">
        <f>IFERROR(IF(#REF!=TRUE,'DATA - økonomi'!AM51,IF(#REF!=TRUE,'DATA - økonomi'!AM153,IF(#REF!=TRUE,'DATA - økonomi'!AM255,IF(#REF!=TRUE,'DATA - økonomi'!AM357,IF(#REF!=TRUE,'DATA - økonomi'!AM357+'DATA - økonomi'!AM255+'DATA - økonomi'!AM153,"")))))/AO154*1000,"")</f>
        <v/>
      </c>
      <c r="AP257" s="45" t="str">
        <f>IFERROR(IF(#REF!=TRUE,'DATA - økonomi'!AN51,IF(#REF!=TRUE,'DATA - økonomi'!AN153,IF(#REF!=TRUE,'DATA - økonomi'!AN255,IF(#REF!=TRUE,'DATA - økonomi'!AN357,IF(#REF!=TRUE,'DATA - økonomi'!AN357+'DATA - økonomi'!AN255+'DATA - økonomi'!AN153,"")))))/AP154*1000,"")</f>
        <v/>
      </c>
      <c r="AQ257" s="45" t="str">
        <f>IFERROR(IF(#REF!=TRUE,'DATA - økonomi'!AO51,IF(#REF!=TRUE,'DATA - økonomi'!AO153,IF(#REF!=TRUE,'DATA - økonomi'!AO255,IF(#REF!=TRUE,'DATA - økonomi'!AO357,IF(#REF!=TRUE,'DATA - økonomi'!AO357+'DATA - økonomi'!AO255+'DATA - økonomi'!AO153,"")))))/AQ154*1000,"")</f>
        <v/>
      </c>
      <c r="AR257" s="45" t="str">
        <f>IFERROR(IF(#REF!=TRUE,'DATA - økonomi'!AP51,IF(#REF!=TRUE,'DATA - økonomi'!AP153,IF(#REF!=TRUE,'DATA - økonomi'!AP255,IF(#REF!=TRUE,'DATA - økonomi'!AP357,IF(#REF!=TRUE,'DATA - økonomi'!AP357+'DATA - økonomi'!AP255+'DATA - økonomi'!AP153,"")))))/AR154*1000,"")</f>
        <v/>
      </c>
      <c r="AS257" s="45" t="str">
        <f>IFERROR(IF(#REF!=TRUE,'DATA - økonomi'!AQ51,IF(#REF!=TRUE,'DATA - økonomi'!AQ153,IF(#REF!=TRUE,'DATA - økonomi'!AQ255,IF(#REF!=TRUE,'DATA - økonomi'!AQ357,IF(#REF!=TRUE,'DATA - økonomi'!AQ357+'DATA - økonomi'!AQ255+'DATA - økonomi'!AQ153,"")))))/AS154*1000,"")</f>
        <v/>
      </c>
      <c r="AT257" s="45" t="str">
        <f>IFERROR(IF(#REF!=TRUE,'DATA - økonomi'!AR51,IF(#REF!=TRUE,'DATA - økonomi'!AR153,IF(#REF!=TRUE,'DATA - økonomi'!AR255,IF(#REF!=TRUE,'DATA - økonomi'!AR357,IF(#REF!=TRUE,'DATA - økonomi'!AR357+'DATA - økonomi'!AR255+'DATA - økonomi'!AR153,"")))))/AT154*1000,"")</f>
        <v/>
      </c>
      <c r="AU257" s="45" t="str">
        <f>IFERROR(IF(#REF!=TRUE,'DATA - økonomi'!AS51,IF(#REF!=TRUE,'DATA - økonomi'!AS153,IF(#REF!=TRUE,'DATA - økonomi'!AS255,IF(#REF!=TRUE,'DATA - økonomi'!AS357,IF(#REF!=TRUE,'DATA - økonomi'!AS357+'DATA - økonomi'!AS255+'DATA - økonomi'!AS153,"")))))/AU154*1000,"")</f>
        <v/>
      </c>
      <c r="AV257" s="45" t="str">
        <f>IFERROR(IF(#REF!=TRUE,'DATA - økonomi'!AT51,IF(#REF!=TRUE,'DATA - økonomi'!AT153,IF(#REF!=TRUE,'DATA - økonomi'!AT255,IF(#REF!=TRUE,'DATA - økonomi'!AT357,IF(#REF!=TRUE,'DATA - økonomi'!AT357+'DATA - økonomi'!AT255+'DATA - økonomi'!AT153,"")))))/AV154*1000,"")</f>
        <v/>
      </c>
      <c r="AW257" s="45" t="str">
        <f>IFERROR(IF(#REF!=TRUE,'DATA - økonomi'!AU51,IF(#REF!=TRUE,'DATA - økonomi'!AU153,IF(#REF!=TRUE,'DATA - økonomi'!AU255,IF(#REF!=TRUE,'DATA - økonomi'!AU357,IF(#REF!=TRUE,'DATA - økonomi'!AU357+'DATA - økonomi'!AU255+'DATA - økonomi'!AU153,"")))))/AW154*1000,"")</f>
        <v/>
      </c>
      <c r="AX257" s="45" t="str">
        <f>IFERROR(IF(#REF!=TRUE,'DATA - økonomi'!AV51,IF(#REF!=TRUE,'DATA - økonomi'!AV153,IF(#REF!=TRUE,'DATA - økonomi'!AV255,IF(#REF!=TRUE,'DATA - økonomi'!AV357,IF(#REF!=TRUE,'DATA - økonomi'!AV357+'DATA - økonomi'!AV255+'DATA - økonomi'!AV153,"")))))/AX154*1000,"")</f>
        <v/>
      </c>
      <c r="AY257" s="36"/>
    </row>
    <row r="258" spans="1:51" x14ac:dyDescent="0.25">
      <c r="A258" s="38">
        <v>48</v>
      </c>
      <c r="B258" s="41" t="s">
        <v>60</v>
      </c>
      <c r="C258" s="44" t="str">
        <f t="shared" ref="C258:L258" ca="1" si="386">IFERROR(C52/C$4,"")</f>
        <v/>
      </c>
      <c r="D258" s="44" t="str">
        <f t="shared" ca="1" si="386"/>
        <v/>
      </c>
      <c r="E258" s="44" t="str">
        <f t="shared" ca="1" si="386"/>
        <v/>
      </c>
      <c r="F258" s="44" t="str">
        <f t="shared" ca="1" si="386"/>
        <v/>
      </c>
      <c r="G258" s="44" t="str">
        <f t="shared" ca="1" si="386"/>
        <v/>
      </c>
      <c r="H258" s="44" t="str">
        <f t="shared" ca="1" si="386"/>
        <v/>
      </c>
      <c r="I258" s="44" t="str">
        <f t="shared" ca="1" si="386"/>
        <v/>
      </c>
      <c r="J258" s="44" t="str">
        <f t="shared" ca="1" si="386"/>
        <v/>
      </c>
      <c r="K258" s="44" t="str">
        <f t="shared" ca="1" si="386"/>
        <v/>
      </c>
      <c r="L258" s="44" t="str">
        <f t="shared" ca="1" si="386"/>
        <v/>
      </c>
      <c r="M258" s="44" t="str">
        <f t="shared" ref="M258" ca="1" si="387">IFERROR(M52/M$4,"")</f>
        <v/>
      </c>
      <c r="N258" s="38">
        <v>48</v>
      </c>
      <c r="O258" s="41" t="s">
        <v>60</v>
      </c>
      <c r="P258" s="44" t="str">
        <f t="shared" ref="P258:Y258" ca="1" si="388">IFERROR(P52/P$4,"")</f>
        <v/>
      </c>
      <c r="Q258" s="44" t="str">
        <f t="shared" ca="1" si="388"/>
        <v/>
      </c>
      <c r="R258" s="44" t="str">
        <f t="shared" ca="1" si="388"/>
        <v/>
      </c>
      <c r="S258" s="44" t="str">
        <f t="shared" ca="1" si="388"/>
        <v/>
      </c>
      <c r="T258" s="44" t="str">
        <f t="shared" ca="1" si="388"/>
        <v/>
      </c>
      <c r="U258" s="44" t="str">
        <f t="shared" ca="1" si="388"/>
        <v/>
      </c>
      <c r="V258" s="44" t="str">
        <f t="shared" ca="1" si="388"/>
        <v/>
      </c>
      <c r="W258" s="44" t="str">
        <f t="shared" ca="1" si="388"/>
        <v/>
      </c>
      <c r="X258" s="44" t="str">
        <f t="shared" ca="1" si="388"/>
        <v/>
      </c>
      <c r="Y258" s="44" t="str">
        <f t="shared" ca="1" si="388"/>
        <v/>
      </c>
      <c r="Z258" s="44" t="str">
        <f t="shared" ref="Z258" ca="1" si="389">IFERROR(Z52/Z$4,"")</f>
        <v/>
      </c>
      <c r="AA258" s="38">
        <v>48</v>
      </c>
      <c r="AB258" s="41" t="s">
        <v>60</v>
      </c>
      <c r="AC258" s="44" t="str">
        <f t="shared" ref="AC258:AL258" ca="1" si="390">IFERROR(AC52/AC$4,"")</f>
        <v/>
      </c>
      <c r="AD258" s="44" t="str">
        <f t="shared" ca="1" si="390"/>
        <v/>
      </c>
      <c r="AE258" s="44" t="str">
        <f t="shared" ca="1" si="390"/>
        <v/>
      </c>
      <c r="AF258" s="44" t="str">
        <f t="shared" ca="1" si="390"/>
        <v/>
      </c>
      <c r="AG258" s="44" t="str">
        <f t="shared" ca="1" si="390"/>
        <v/>
      </c>
      <c r="AH258" s="44" t="str">
        <f t="shared" ca="1" si="390"/>
        <v/>
      </c>
      <c r="AI258" s="44" t="str">
        <f t="shared" ca="1" si="390"/>
        <v/>
      </c>
      <c r="AJ258" s="44" t="str">
        <f t="shared" ca="1" si="390"/>
        <v/>
      </c>
      <c r="AK258" s="44" t="str">
        <f t="shared" ca="1" si="390"/>
        <v/>
      </c>
      <c r="AL258" s="44" t="str">
        <f t="shared" ca="1" si="390"/>
        <v/>
      </c>
      <c r="AM258" s="36"/>
      <c r="AN258" s="41" t="s">
        <v>60</v>
      </c>
      <c r="AO258" s="45" t="str">
        <f>IFERROR(IF(#REF!=TRUE,'DATA - økonomi'!AM52,IF(#REF!=TRUE,'DATA - økonomi'!AM154,IF(#REF!=TRUE,'DATA - økonomi'!AM256,IF(#REF!=TRUE,'DATA - økonomi'!AM358,IF(#REF!=TRUE,'DATA - økonomi'!AM358+'DATA - økonomi'!AM256+'DATA - økonomi'!AM154,"")))))/AO155*1000,"")</f>
        <v/>
      </c>
      <c r="AP258" s="45" t="str">
        <f>IFERROR(IF(#REF!=TRUE,'DATA - økonomi'!AN52,IF(#REF!=TRUE,'DATA - økonomi'!AN154,IF(#REF!=TRUE,'DATA - økonomi'!AN256,IF(#REF!=TRUE,'DATA - økonomi'!AN358,IF(#REF!=TRUE,'DATA - økonomi'!AN358+'DATA - økonomi'!AN256+'DATA - økonomi'!AN154,"")))))/AP155*1000,"")</f>
        <v/>
      </c>
      <c r="AQ258" s="45" t="str">
        <f>IFERROR(IF(#REF!=TRUE,'DATA - økonomi'!AO52,IF(#REF!=TRUE,'DATA - økonomi'!AO154,IF(#REF!=TRUE,'DATA - økonomi'!AO256,IF(#REF!=TRUE,'DATA - økonomi'!AO358,IF(#REF!=TRUE,'DATA - økonomi'!AO358+'DATA - økonomi'!AO256+'DATA - økonomi'!AO154,"")))))/AQ155*1000,"")</f>
        <v/>
      </c>
      <c r="AR258" s="45" t="str">
        <f>IFERROR(IF(#REF!=TRUE,'DATA - økonomi'!AP52,IF(#REF!=TRUE,'DATA - økonomi'!AP154,IF(#REF!=TRUE,'DATA - økonomi'!AP256,IF(#REF!=TRUE,'DATA - økonomi'!AP358,IF(#REF!=TRUE,'DATA - økonomi'!AP358+'DATA - økonomi'!AP256+'DATA - økonomi'!AP154,"")))))/AR155*1000,"")</f>
        <v/>
      </c>
      <c r="AS258" s="45" t="str">
        <f>IFERROR(IF(#REF!=TRUE,'DATA - økonomi'!AQ52,IF(#REF!=TRUE,'DATA - økonomi'!AQ154,IF(#REF!=TRUE,'DATA - økonomi'!AQ256,IF(#REF!=TRUE,'DATA - økonomi'!AQ358,IF(#REF!=TRUE,'DATA - økonomi'!AQ358+'DATA - økonomi'!AQ256+'DATA - økonomi'!AQ154,"")))))/AS155*1000,"")</f>
        <v/>
      </c>
      <c r="AT258" s="45" t="str">
        <f>IFERROR(IF(#REF!=TRUE,'DATA - økonomi'!AR52,IF(#REF!=TRUE,'DATA - økonomi'!AR154,IF(#REF!=TRUE,'DATA - økonomi'!AR256,IF(#REF!=TRUE,'DATA - økonomi'!AR358,IF(#REF!=TRUE,'DATA - økonomi'!AR358+'DATA - økonomi'!AR256+'DATA - økonomi'!AR154,"")))))/AT155*1000,"")</f>
        <v/>
      </c>
      <c r="AU258" s="45" t="str">
        <f>IFERROR(IF(#REF!=TRUE,'DATA - økonomi'!AS52,IF(#REF!=TRUE,'DATA - økonomi'!AS154,IF(#REF!=TRUE,'DATA - økonomi'!AS256,IF(#REF!=TRUE,'DATA - økonomi'!AS358,IF(#REF!=TRUE,'DATA - økonomi'!AS358+'DATA - økonomi'!AS256+'DATA - økonomi'!AS154,"")))))/AU155*1000,"")</f>
        <v/>
      </c>
      <c r="AV258" s="45" t="str">
        <f>IFERROR(IF(#REF!=TRUE,'DATA - økonomi'!AT52,IF(#REF!=TRUE,'DATA - økonomi'!AT154,IF(#REF!=TRUE,'DATA - økonomi'!AT256,IF(#REF!=TRUE,'DATA - økonomi'!AT358,IF(#REF!=TRUE,'DATA - økonomi'!AT358+'DATA - økonomi'!AT256+'DATA - økonomi'!AT154,"")))))/AV155*1000,"")</f>
        <v/>
      </c>
      <c r="AW258" s="45" t="str">
        <f>IFERROR(IF(#REF!=TRUE,'DATA - økonomi'!AU52,IF(#REF!=TRUE,'DATA - økonomi'!AU154,IF(#REF!=TRUE,'DATA - økonomi'!AU256,IF(#REF!=TRUE,'DATA - økonomi'!AU358,IF(#REF!=TRUE,'DATA - økonomi'!AU358+'DATA - økonomi'!AU256+'DATA - økonomi'!AU154,"")))))/AW155*1000,"")</f>
        <v/>
      </c>
      <c r="AX258" s="45" t="str">
        <f>IFERROR(IF(#REF!=TRUE,'DATA - økonomi'!AV52,IF(#REF!=TRUE,'DATA - økonomi'!AV154,IF(#REF!=TRUE,'DATA - økonomi'!AV256,IF(#REF!=TRUE,'DATA - økonomi'!AV358,IF(#REF!=TRUE,'DATA - økonomi'!AV358+'DATA - økonomi'!AV256+'DATA - økonomi'!AV154,"")))))/AX155*1000,"")</f>
        <v/>
      </c>
      <c r="AY258" s="36"/>
    </row>
    <row r="259" spans="1:51" x14ac:dyDescent="0.25">
      <c r="A259" s="38">
        <v>49</v>
      </c>
      <c r="B259" s="41" t="s">
        <v>61</v>
      </c>
      <c r="C259" s="44" t="str">
        <f t="shared" ref="C259:L259" ca="1" si="391">IFERROR(C53/C$4,"")</f>
        <v/>
      </c>
      <c r="D259" s="44" t="str">
        <f t="shared" ca="1" si="391"/>
        <v/>
      </c>
      <c r="E259" s="44" t="str">
        <f t="shared" ca="1" si="391"/>
        <v/>
      </c>
      <c r="F259" s="44" t="str">
        <f t="shared" ca="1" si="391"/>
        <v/>
      </c>
      <c r="G259" s="44" t="str">
        <f t="shared" ca="1" si="391"/>
        <v/>
      </c>
      <c r="H259" s="44" t="str">
        <f t="shared" ca="1" si="391"/>
        <v/>
      </c>
      <c r="I259" s="44" t="str">
        <f t="shared" ca="1" si="391"/>
        <v/>
      </c>
      <c r="J259" s="44" t="str">
        <f t="shared" ca="1" si="391"/>
        <v/>
      </c>
      <c r="K259" s="44" t="str">
        <f t="shared" ca="1" si="391"/>
        <v/>
      </c>
      <c r="L259" s="44" t="str">
        <f t="shared" ca="1" si="391"/>
        <v/>
      </c>
      <c r="M259" s="44" t="str">
        <f t="shared" ref="M259" ca="1" si="392">IFERROR(M53/M$4,"")</f>
        <v/>
      </c>
      <c r="N259" s="38">
        <v>49</v>
      </c>
      <c r="O259" s="41" t="s">
        <v>61</v>
      </c>
      <c r="P259" s="44" t="str">
        <f t="shared" ref="P259:Y259" ca="1" si="393">IFERROR(P53/P$4,"")</f>
        <v/>
      </c>
      <c r="Q259" s="44" t="str">
        <f t="shared" ca="1" si="393"/>
        <v/>
      </c>
      <c r="R259" s="44" t="str">
        <f t="shared" ca="1" si="393"/>
        <v/>
      </c>
      <c r="S259" s="44" t="str">
        <f t="shared" ca="1" si="393"/>
        <v/>
      </c>
      <c r="T259" s="44" t="str">
        <f t="shared" ca="1" si="393"/>
        <v/>
      </c>
      <c r="U259" s="44" t="str">
        <f t="shared" ca="1" si="393"/>
        <v/>
      </c>
      <c r="V259" s="44" t="str">
        <f t="shared" ca="1" si="393"/>
        <v/>
      </c>
      <c r="W259" s="44" t="str">
        <f t="shared" ca="1" si="393"/>
        <v/>
      </c>
      <c r="X259" s="44" t="str">
        <f t="shared" ca="1" si="393"/>
        <v/>
      </c>
      <c r="Y259" s="44" t="str">
        <f t="shared" ca="1" si="393"/>
        <v/>
      </c>
      <c r="Z259" s="44" t="str">
        <f t="shared" ref="Z259" ca="1" si="394">IFERROR(Z53/Z$4,"")</f>
        <v/>
      </c>
      <c r="AA259" s="38">
        <v>49</v>
      </c>
      <c r="AB259" s="41" t="s">
        <v>61</v>
      </c>
      <c r="AC259" s="44" t="str">
        <f t="shared" ref="AC259:AL259" ca="1" si="395">IFERROR(AC53/AC$4,"")</f>
        <v/>
      </c>
      <c r="AD259" s="44" t="str">
        <f t="shared" ca="1" si="395"/>
        <v/>
      </c>
      <c r="AE259" s="44" t="str">
        <f t="shared" ca="1" si="395"/>
        <v/>
      </c>
      <c r="AF259" s="44" t="str">
        <f t="shared" ca="1" si="395"/>
        <v/>
      </c>
      <c r="AG259" s="44" t="str">
        <f t="shared" ca="1" si="395"/>
        <v/>
      </c>
      <c r="AH259" s="44" t="str">
        <f t="shared" ca="1" si="395"/>
        <v/>
      </c>
      <c r="AI259" s="44" t="str">
        <f t="shared" ca="1" si="395"/>
        <v/>
      </c>
      <c r="AJ259" s="44" t="str">
        <f t="shared" ca="1" si="395"/>
        <v/>
      </c>
      <c r="AK259" s="44" t="str">
        <f t="shared" ca="1" si="395"/>
        <v/>
      </c>
      <c r="AL259" s="44" t="str">
        <f t="shared" ca="1" si="395"/>
        <v/>
      </c>
      <c r="AM259" s="36"/>
      <c r="AN259" s="41" t="s">
        <v>61</v>
      </c>
      <c r="AO259" s="45" t="str">
        <f>IFERROR(IF(#REF!=TRUE,'DATA - økonomi'!AM53,IF(#REF!=TRUE,'DATA - økonomi'!AM155,IF(#REF!=TRUE,'DATA - økonomi'!AM257,IF(#REF!=TRUE,'DATA - økonomi'!AM359,IF(#REF!=TRUE,'DATA - økonomi'!AM359+'DATA - økonomi'!AM257+'DATA - økonomi'!AM155,"")))))/AO156*1000,"")</f>
        <v/>
      </c>
      <c r="AP259" s="45" t="str">
        <f>IFERROR(IF(#REF!=TRUE,'DATA - økonomi'!AN53,IF(#REF!=TRUE,'DATA - økonomi'!AN155,IF(#REF!=TRUE,'DATA - økonomi'!AN257,IF(#REF!=TRUE,'DATA - økonomi'!AN359,IF(#REF!=TRUE,'DATA - økonomi'!AN359+'DATA - økonomi'!AN257+'DATA - økonomi'!AN155,"")))))/AP156*1000,"")</f>
        <v/>
      </c>
      <c r="AQ259" s="45" t="str">
        <f>IFERROR(IF(#REF!=TRUE,'DATA - økonomi'!AO53,IF(#REF!=TRUE,'DATA - økonomi'!AO155,IF(#REF!=TRUE,'DATA - økonomi'!AO257,IF(#REF!=TRUE,'DATA - økonomi'!AO359,IF(#REF!=TRUE,'DATA - økonomi'!AO359+'DATA - økonomi'!AO257+'DATA - økonomi'!AO155,"")))))/AQ156*1000,"")</f>
        <v/>
      </c>
      <c r="AR259" s="45" t="str">
        <f>IFERROR(IF(#REF!=TRUE,'DATA - økonomi'!AP53,IF(#REF!=TRUE,'DATA - økonomi'!AP155,IF(#REF!=TRUE,'DATA - økonomi'!AP257,IF(#REF!=TRUE,'DATA - økonomi'!AP359,IF(#REF!=TRUE,'DATA - økonomi'!AP359+'DATA - økonomi'!AP257+'DATA - økonomi'!AP155,"")))))/AR156*1000,"")</f>
        <v/>
      </c>
      <c r="AS259" s="45" t="str">
        <f>IFERROR(IF(#REF!=TRUE,'DATA - økonomi'!AQ53,IF(#REF!=TRUE,'DATA - økonomi'!AQ155,IF(#REF!=TRUE,'DATA - økonomi'!AQ257,IF(#REF!=TRUE,'DATA - økonomi'!AQ359,IF(#REF!=TRUE,'DATA - økonomi'!AQ359+'DATA - økonomi'!AQ257+'DATA - økonomi'!AQ155,"")))))/AS156*1000,"")</f>
        <v/>
      </c>
      <c r="AT259" s="45" t="str">
        <f>IFERROR(IF(#REF!=TRUE,'DATA - økonomi'!AR53,IF(#REF!=TRUE,'DATA - økonomi'!AR155,IF(#REF!=TRUE,'DATA - økonomi'!AR257,IF(#REF!=TRUE,'DATA - økonomi'!AR359,IF(#REF!=TRUE,'DATA - økonomi'!AR359+'DATA - økonomi'!AR257+'DATA - økonomi'!AR155,"")))))/AT156*1000,"")</f>
        <v/>
      </c>
      <c r="AU259" s="45" t="str">
        <f>IFERROR(IF(#REF!=TRUE,'DATA - økonomi'!AS53,IF(#REF!=TRUE,'DATA - økonomi'!AS155,IF(#REF!=TRUE,'DATA - økonomi'!AS257,IF(#REF!=TRUE,'DATA - økonomi'!AS359,IF(#REF!=TRUE,'DATA - økonomi'!AS359+'DATA - økonomi'!AS257+'DATA - økonomi'!AS155,"")))))/AU156*1000,"")</f>
        <v/>
      </c>
      <c r="AV259" s="45" t="str">
        <f>IFERROR(IF(#REF!=TRUE,'DATA - økonomi'!AT53,IF(#REF!=TRUE,'DATA - økonomi'!AT155,IF(#REF!=TRUE,'DATA - økonomi'!AT257,IF(#REF!=TRUE,'DATA - økonomi'!AT359,IF(#REF!=TRUE,'DATA - økonomi'!AT359+'DATA - økonomi'!AT257+'DATA - økonomi'!AT155,"")))))/AV156*1000,"")</f>
        <v/>
      </c>
      <c r="AW259" s="45" t="str">
        <f>IFERROR(IF(#REF!=TRUE,'DATA - økonomi'!AU53,IF(#REF!=TRUE,'DATA - økonomi'!AU155,IF(#REF!=TRUE,'DATA - økonomi'!AU257,IF(#REF!=TRUE,'DATA - økonomi'!AU359,IF(#REF!=TRUE,'DATA - økonomi'!AU359+'DATA - økonomi'!AU257+'DATA - økonomi'!AU155,"")))))/AW156*1000,"")</f>
        <v/>
      </c>
      <c r="AX259" s="45" t="str">
        <f>IFERROR(IF(#REF!=TRUE,'DATA - økonomi'!AV53,IF(#REF!=TRUE,'DATA - økonomi'!AV155,IF(#REF!=TRUE,'DATA - økonomi'!AV257,IF(#REF!=TRUE,'DATA - økonomi'!AV359,IF(#REF!=TRUE,'DATA - økonomi'!AV359+'DATA - økonomi'!AV257+'DATA - økonomi'!AV155,"")))))/AX156*1000,"")</f>
        <v/>
      </c>
      <c r="AY259" s="36"/>
    </row>
    <row r="260" spans="1:51" x14ac:dyDescent="0.25">
      <c r="A260" s="38">
        <v>50</v>
      </c>
      <c r="B260" s="41" t="s">
        <v>62</v>
      </c>
      <c r="C260" s="44" t="str">
        <f t="shared" ref="C260:L260" ca="1" si="396">IFERROR(C54/C$4,"")</f>
        <v/>
      </c>
      <c r="D260" s="44" t="str">
        <f t="shared" ca="1" si="396"/>
        <v/>
      </c>
      <c r="E260" s="44" t="str">
        <f t="shared" ca="1" si="396"/>
        <v/>
      </c>
      <c r="F260" s="44" t="str">
        <f t="shared" ca="1" si="396"/>
        <v/>
      </c>
      <c r="G260" s="44" t="str">
        <f t="shared" ca="1" si="396"/>
        <v/>
      </c>
      <c r="H260" s="44" t="str">
        <f t="shared" ca="1" si="396"/>
        <v/>
      </c>
      <c r="I260" s="44" t="str">
        <f t="shared" ca="1" si="396"/>
        <v/>
      </c>
      <c r="J260" s="44" t="str">
        <f t="shared" ca="1" si="396"/>
        <v/>
      </c>
      <c r="K260" s="44" t="str">
        <f t="shared" ca="1" si="396"/>
        <v/>
      </c>
      <c r="L260" s="44" t="str">
        <f t="shared" ca="1" si="396"/>
        <v/>
      </c>
      <c r="M260" s="44" t="str">
        <f t="shared" ref="M260" ca="1" si="397">IFERROR(M54/M$4,"")</f>
        <v/>
      </c>
      <c r="N260" s="38">
        <v>50</v>
      </c>
      <c r="O260" s="41" t="s">
        <v>62</v>
      </c>
      <c r="P260" s="44" t="str">
        <f t="shared" ref="P260:Y260" ca="1" si="398">IFERROR(P54/P$4,"")</f>
        <v/>
      </c>
      <c r="Q260" s="44" t="str">
        <f t="shared" ca="1" si="398"/>
        <v/>
      </c>
      <c r="R260" s="44" t="str">
        <f t="shared" ca="1" si="398"/>
        <v/>
      </c>
      <c r="S260" s="44" t="str">
        <f t="shared" ca="1" si="398"/>
        <v/>
      </c>
      <c r="T260" s="44" t="str">
        <f t="shared" ca="1" si="398"/>
        <v/>
      </c>
      <c r="U260" s="44" t="str">
        <f t="shared" ca="1" si="398"/>
        <v/>
      </c>
      <c r="V260" s="44" t="str">
        <f t="shared" ca="1" si="398"/>
        <v/>
      </c>
      <c r="W260" s="44" t="str">
        <f t="shared" ca="1" si="398"/>
        <v/>
      </c>
      <c r="X260" s="44" t="str">
        <f t="shared" ca="1" si="398"/>
        <v/>
      </c>
      <c r="Y260" s="44" t="str">
        <f t="shared" ca="1" si="398"/>
        <v/>
      </c>
      <c r="Z260" s="44" t="str">
        <f t="shared" ref="Z260" ca="1" si="399">IFERROR(Z54/Z$4,"")</f>
        <v/>
      </c>
      <c r="AA260" s="38">
        <v>50</v>
      </c>
      <c r="AB260" s="41" t="s">
        <v>62</v>
      </c>
      <c r="AC260" s="44" t="str">
        <f t="shared" ref="AC260:AL260" ca="1" si="400">IFERROR(AC54/AC$4,"")</f>
        <v/>
      </c>
      <c r="AD260" s="44" t="str">
        <f t="shared" ca="1" si="400"/>
        <v/>
      </c>
      <c r="AE260" s="44" t="str">
        <f t="shared" ca="1" si="400"/>
        <v/>
      </c>
      <c r="AF260" s="44" t="str">
        <f t="shared" ca="1" si="400"/>
        <v/>
      </c>
      <c r="AG260" s="44" t="str">
        <f t="shared" ca="1" si="400"/>
        <v/>
      </c>
      <c r="AH260" s="44" t="str">
        <f t="shared" ca="1" si="400"/>
        <v/>
      </c>
      <c r="AI260" s="44" t="str">
        <f t="shared" ca="1" si="400"/>
        <v/>
      </c>
      <c r="AJ260" s="44" t="str">
        <f t="shared" ca="1" si="400"/>
        <v/>
      </c>
      <c r="AK260" s="44" t="str">
        <f t="shared" ca="1" si="400"/>
        <v/>
      </c>
      <c r="AL260" s="44" t="str">
        <f t="shared" ca="1" si="400"/>
        <v/>
      </c>
      <c r="AM260" s="36"/>
      <c r="AN260" s="41" t="s">
        <v>62</v>
      </c>
      <c r="AO260" s="45" t="str">
        <f>IFERROR(IF(#REF!=TRUE,'DATA - økonomi'!AM54,IF(#REF!=TRUE,'DATA - økonomi'!AM156,IF(#REF!=TRUE,'DATA - økonomi'!AM258,IF(#REF!=TRUE,'DATA - økonomi'!AM360,IF(#REF!=TRUE,'DATA - økonomi'!AM360+'DATA - økonomi'!AM258+'DATA - økonomi'!AM156,"")))))/AO157*1000,"")</f>
        <v/>
      </c>
      <c r="AP260" s="45" t="str">
        <f>IFERROR(IF(#REF!=TRUE,'DATA - økonomi'!AN54,IF(#REF!=TRUE,'DATA - økonomi'!AN156,IF(#REF!=TRUE,'DATA - økonomi'!AN258,IF(#REF!=TRUE,'DATA - økonomi'!AN360,IF(#REF!=TRUE,'DATA - økonomi'!AN360+'DATA - økonomi'!AN258+'DATA - økonomi'!AN156,"")))))/AP157*1000,"")</f>
        <v/>
      </c>
      <c r="AQ260" s="45" t="str">
        <f>IFERROR(IF(#REF!=TRUE,'DATA - økonomi'!AO54,IF(#REF!=TRUE,'DATA - økonomi'!AO156,IF(#REF!=TRUE,'DATA - økonomi'!AO258,IF(#REF!=TRUE,'DATA - økonomi'!AO360,IF(#REF!=TRUE,'DATA - økonomi'!AO360+'DATA - økonomi'!AO258+'DATA - økonomi'!AO156,"")))))/AQ157*1000,"")</f>
        <v/>
      </c>
      <c r="AR260" s="45" t="str">
        <f>IFERROR(IF(#REF!=TRUE,'DATA - økonomi'!AP54,IF(#REF!=TRUE,'DATA - økonomi'!AP156,IF(#REF!=TRUE,'DATA - økonomi'!AP258,IF(#REF!=TRUE,'DATA - økonomi'!AP360,IF(#REF!=TRUE,'DATA - økonomi'!AP360+'DATA - økonomi'!AP258+'DATA - økonomi'!AP156,"")))))/AR157*1000,"")</f>
        <v/>
      </c>
      <c r="AS260" s="45" t="str">
        <f>IFERROR(IF(#REF!=TRUE,'DATA - økonomi'!AQ54,IF(#REF!=TRUE,'DATA - økonomi'!AQ156,IF(#REF!=TRUE,'DATA - økonomi'!AQ258,IF(#REF!=TRUE,'DATA - økonomi'!AQ360,IF(#REF!=TRUE,'DATA - økonomi'!AQ360+'DATA - økonomi'!AQ258+'DATA - økonomi'!AQ156,"")))))/AS157*1000,"")</f>
        <v/>
      </c>
      <c r="AT260" s="45" t="str">
        <f>IFERROR(IF(#REF!=TRUE,'DATA - økonomi'!AR54,IF(#REF!=TRUE,'DATA - økonomi'!AR156,IF(#REF!=TRUE,'DATA - økonomi'!AR258,IF(#REF!=TRUE,'DATA - økonomi'!AR360,IF(#REF!=TRUE,'DATA - økonomi'!AR360+'DATA - økonomi'!AR258+'DATA - økonomi'!AR156,"")))))/AT157*1000,"")</f>
        <v/>
      </c>
      <c r="AU260" s="45" t="str">
        <f>IFERROR(IF(#REF!=TRUE,'DATA - økonomi'!AS54,IF(#REF!=TRUE,'DATA - økonomi'!AS156,IF(#REF!=TRUE,'DATA - økonomi'!AS258,IF(#REF!=TRUE,'DATA - økonomi'!AS360,IF(#REF!=TRUE,'DATA - økonomi'!AS360+'DATA - økonomi'!AS258+'DATA - økonomi'!AS156,"")))))/AU157*1000,"")</f>
        <v/>
      </c>
      <c r="AV260" s="45" t="str">
        <f>IFERROR(IF(#REF!=TRUE,'DATA - økonomi'!AT54,IF(#REF!=TRUE,'DATA - økonomi'!AT156,IF(#REF!=TRUE,'DATA - økonomi'!AT258,IF(#REF!=TRUE,'DATA - økonomi'!AT360,IF(#REF!=TRUE,'DATA - økonomi'!AT360+'DATA - økonomi'!AT258+'DATA - økonomi'!AT156,"")))))/AV157*1000,"")</f>
        <v/>
      </c>
      <c r="AW260" s="45" t="str">
        <f>IFERROR(IF(#REF!=TRUE,'DATA - økonomi'!AU54,IF(#REF!=TRUE,'DATA - økonomi'!AU156,IF(#REF!=TRUE,'DATA - økonomi'!AU258,IF(#REF!=TRUE,'DATA - økonomi'!AU360,IF(#REF!=TRUE,'DATA - økonomi'!AU360+'DATA - økonomi'!AU258+'DATA - økonomi'!AU156,"")))))/AW157*1000,"")</f>
        <v/>
      </c>
      <c r="AX260" s="45" t="str">
        <f>IFERROR(IF(#REF!=TRUE,'DATA - økonomi'!AV54,IF(#REF!=TRUE,'DATA - økonomi'!AV156,IF(#REF!=TRUE,'DATA - økonomi'!AV258,IF(#REF!=TRUE,'DATA - økonomi'!AV360,IF(#REF!=TRUE,'DATA - økonomi'!AV360+'DATA - økonomi'!AV258+'DATA - økonomi'!AV156,"")))))/AX157*1000,"")</f>
        <v/>
      </c>
      <c r="AY260" s="36"/>
    </row>
    <row r="261" spans="1:51" x14ac:dyDescent="0.25">
      <c r="A261" s="38">
        <v>51</v>
      </c>
      <c r="B261" s="41" t="s">
        <v>63</v>
      </c>
      <c r="C261" s="44" t="str">
        <f t="shared" ref="C261:L261" ca="1" si="401">IFERROR(C55/C$4,"")</f>
        <v/>
      </c>
      <c r="D261" s="44" t="str">
        <f t="shared" ca="1" si="401"/>
        <v/>
      </c>
      <c r="E261" s="44" t="str">
        <f t="shared" ca="1" si="401"/>
        <v/>
      </c>
      <c r="F261" s="44" t="str">
        <f t="shared" ca="1" si="401"/>
        <v/>
      </c>
      <c r="G261" s="44" t="str">
        <f t="shared" ca="1" si="401"/>
        <v/>
      </c>
      <c r="H261" s="44" t="str">
        <f t="shared" ca="1" si="401"/>
        <v/>
      </c>
      <c r="I261" s="44" t="str">
        <f t="shared" ca="1" si="401"/>
        <v/>
      </c>
      <c r="J261" s="44" t="str">
        <f t="shared" ca="1" si="401"/>
        <v/>
      </c>
      <c r="K261" s="44" t="str">
        <f t="shared" ca="1" si="401"/>
        <v/>
      </c>
      <c r="L261" s="44" t="str">
        <f t="shared" ca="1" si="401"/>
        <v/>
      </c>
      <c r="M261" s="44" t="str">
        <f t="shared" ref="M261" ca="1" si="402">IFERROR(M55/M$4,"")</f>
        <v/>
      </c>
      <c r="N261" s="38">
        <v>51</v>
      </c>
      <c r="O261" s="41" t="s">
        <v>63</v>
      </c>
      <c r="P261" s="44" t="str">
        <f t="shared" ref="P261:Y261" ca="1" si="403">IFERROR(P55/P$4,"")</f>
        <v/>
      </c>
      <c r="Q261" s="44" t="str">
        <f t="shared" ca="1" si="403"/>
        <v/>
      </c>
      <c r="R261" s="44" t="str">
        <f t="shared" ca="1" si="403"/>
        <v/>
      </c>
      <c r="S261" s="44" t="str">
        <f t="shared" ca="1" si="403"/>
        <v/>
      </c>
      <c r="T261" s="44" t="str">
        <f t="shared" ca="1" si="403"/>
        <v/>
      </c>
      <c r="U261" s="44" t="str">
        <f t="shared" ca="1" si="403"/>
        <v/>
      </c>
      <c r="V261" s="44" t="str">
        <f t="shared" ca="1" si="403"/>
        <v/>
      </c>
      <c r="W261" s="44" t="str">
        <f t="shared" ca="1" si="403"/>
        <v/>
      </c>
      <c r="X261" s="44" t="str">
        <f t="shared" ca="1" si="403"/>
        <v/>
      </c>
      <c r="Y261" s="44" t="str">
        <f t="shared" ca="1" si="403"/>
        <v/>
      </c>
      <c r="Z261" s="44" t="str">
        <f t="shared" ref="Z261" ca="1" si="404">IFERROR(Z55/Z$4,"")</f>
        <v/>
      </c>
      <c r="AA261" s="38">
        <v>51</v>
      </c>
      <c r="AB261" s="41" t="s">
        <v>63</v>
      </c>
      <c r="AC261" s="44" t="str">
        <f t="shared" ref="AC261:AL261" ca="1" si="405">IFERROR(AC55/AC$4,"")</f>
        <v/>
      </c>
      <c r="AD261" s="44" t="str">
        <f t="shared" ca="1" si="405"/>
        <v/>
      </c>
      <c r="AE261" s="44" t="str">
        <f t="shared" ca="1" si="405"/>
        <v/>
      </c>
      <c r="AF261" s="44" t="str">
        <f t="shared" ca="1" si="405"/>
        <v/>
      </c>
      <c r="AG261" s="44" t="str">
        <f t="shared" ca="1" si="405"/>
        <v/>
      </c>
      <c r="AH261" s="44" t="str">
        <f t="shared" ca="1" si="405"/>
        <v/>
      </c>
      <c r="AI261" s="44" t="str">
        <f t="shared" ca="1" si="405"/>
        <v/>
      </c>
      <c r="AJ261" s="44" t="str">
        <f t="shared" ca="1" si="405"/>
        <v/>
      </c>
      <c r="AK261" s="44" t="str">
        <f t="shared" ca="1" si="405"/>
        <v/>
      </c>
      <c r="AL261" s="44" t="str">
        <f t="shared" ca="1" si="405"/>
        <v/>
      </c>
      <c r="AM261" s="36"/>
      <c r="AN261" s="41" t="s">
        <v>63</v>
      </c>
      <c r="AO261" s="45" t="str">
        <f>IFERROR(IF(#REF!=TRUE,'DATA - økonomi'!AM55,IF(#REF!=TRUE,'DATA - økonomi'!AM157,IF(#REF!=TRUE,'DATA - økonomi'!AM259,IF(#REF!=TRUE,'DATA - økonomi'!AM361,IF(#REF!=TRUE,'DATA - økonomi'!AM361+'DATA - økonomi'!AM259+'DATA - økonomi'!AM157,"")))))/AO158*1000,"")</f>
        <v/>
      </c>
      <c r="AP261" s="45" t="str">
        <f>IFERROR(IF(#REF!=TRUE,'DATA - økonomi'!AN55,IF(#REF!=TRUE,'DATA - økonomi'!AN157,IF(#REF!=TRUE,'DATA - økonomi'!AN259,IF(#REF!=TRUE,'DATA - økonomi'!AN361,IF(#REF!=TRUE,'DATA - økonomi'!AN361+'DATA - økonomi'!AN259+'DATA - økonomi'!AN157,"")))))/AP158*1000,"")</f>
        <v/>
      </c>
      <c r="AQ261" s="45" t="str">
        <f>IFERROR(IF(#REF!=TRUE,'DATA - økonomi'!AO55,IF(#REF!=TRUE,'DATA - økonomi'!AO157,IF(#REF!=TRUE,'DATA - økonomi'!AO259,IF(#REF!=TRUE,'DATA - økonomi'!AO361,IF(#REF!=TRUE,'DATA - økonomi'!AO361+'DATA - økonomi'!AO259+'DATA - økonomi'!AO157,"")))))/AQ158*1000,"")</f>
        <v/>
      </c>
      <c r="AR261" s="45" t="str">
        <f>IFERROR(IF(#REF!=TRUE,'DATA - økonomi'!AP55,IF(#REF!=TRUE,'DATA - økonomi'!AP157,IF(#REF!=TRUE,'DATA - økonomi'!AP259,IF(#REF!=TRUE,'DATA - økonomi'!AP361,IF(#REF!=TRUE,'DATA - økonomi'!AP361+'DATA - økonomi'!AP259+'DATA - økonomi'!AP157,"")))))/AR158*1000,"")</f>
        <v/>
      </c>
      <c r="AS261" s="45" t="str">
        <f>IFERROR(IF(#REF!=TRUE,'DATA - økonomi'!AQ55,IF(#REF!=TRUE,'DATA - økonomi'!AQ157,IF(#REF!=TRUE,'DATA - økonomi'!AQ259,IF(#REF!=TRUE,'DATA - økonomi'!AQ361,IF(#REF!=TRUE,'DATA - økonomi'!AQ361+'DATA - økonomi'!AQ259+'DATA - økonomi'!AQ157,"")))))/AS158*1000,"")</f>
        <v/>
      </c>
      <c r="AT261" s="45" t="str">
        <f>IFERROR(IF(#REF!=TRUE,'DATA - økonomi'!AR55,IF(#REF!=TRUE,'DATA - økonomi'!AR157,IF(#REF!=TRUE,'DATA - økonomi'!AR259,IF(#REF!=TRUE,'DATA - økonomi'!AR361,IF(#REF!=TRUE,'DATA - økonomi'!AR361+'DATA - økonomi'!AR259+'DATA - økonomi'!AR157,"")))))/AT158*1000,"")</f>
        <v/>
      </c>
      <c r="AU261" s="45" t="str">
        <f>IFERROR(IF(#REF!=TRUE,'DATA - økonomi'!AS55,IF(#REF!=TRUE,'DATA - økonomi'!AS157,IF(#REF!=TRUE,'DATA - økonomi'!AS259,IF(#REF!=TRUE,'DATA - økonomi'!AS361,IF(#REF!=TRUE,'DATA - økonomi'!AS361+'DATA - økonomi'!AS259+'DATA - økonomi'!AS157,"")))))/AU158*1000,"")</f>
        <v/>
      </c>
      <c r="AV261" s="45" t="str">
        <f>IFERROR(IF(#REF!=TRUE,'DATA - økonomi'!AT55,IF(#REF!=TRUE,'DATA - økonomi'!AT157,IF(#REF!=TRUE,'DATA - økonomi'!AT259,IF(#REF!=TRUE,'DATA - økonomi'!AT361,IF(#REF!=TRUE,'DATA - økonomi'!AT361+'DATA - økonomi'!AT259+'DATA - økonomi'!AT157,"")))))/AV158*1000,"")</f>
        <v/>
      </c>
      <c r="AW261" s="45" t="str">
        <f>IFERROR(IF(#REF!=TRUE,'DATA - økonomi'!AU55,IF(#REF!=TRUE,'DATA - økonomi'!AU157,IF(#REF!=TRUE,'DATA - økonomi'!AU259,IF(#REF!=TRUE,'DATA - økonomi'!AU361,IF(#REF!=TRUE,'DATA - økonomi'!AU361+'DATA - økonomi'!AU259+'DATA - økonomi'!AU157,"")))))/AW158*1000,"")</f>
        <v/>
      </c>
      <c r="AX261" s="45" t="str">
        <f>IFERROR(IF(#REF!=TRUE,'DATA - økonomi'!AV55,IF(#REF!=TRUE,'DATA - økonomi'!AV157,IF(#REF!=TRUE,'DATA - økonomi'!AV259,IF(#REF!=TRUE,'DATA - økonomi'!AV361,IF(#REF!=TRUE,'DATA - økonomi'!AV361+'DATA - økonomi'!AV259+'DATA - økonomi'!AV157,"")))))/AX158*1000,"")</f>
        <v/>
      </c>
      <c r="AY261" s="36"/>
    </row>
    <row r="262" spans="1:51" x14ac:dyDescent="0.25">
      <c r="A262" s="38">
        <v>52</v>
      </c>
      <c r="B262" s="41" t="s">
        <v>64</v>
      </c>
      <c r="C262" s="44" t="str">
        <f t="shared" ref="C262:L262" ca="1" si="406">IFERROR(C56/C$4,"")</f>
        <v/>
      </c>
      <c r="D262" s="44" t="str">
        <f t="shared" ca="1" si="406"/>
        <v/>
      </c>
      <c r="E262" s="44" t="str">
        <f t="shared" ca="1" si="406"/>
        <v/>
      </c>
      <c r="F262" s="44" t="str">
        <f t="shared" ca="1" si="406"/>
        <v/>
      </c>
      <c r="G262" s="44" t="str">
        <f t="shared" ca="1" si="406"/>
        <v/>
      </c>
      <c r="H262" s="44" t="str">
        <f t="shared" ca="1" si="406"/>
        <v/>
      </c>
      <c r="I262" s="44" t="str">
        <f t="shared" ca="1" si="406"/>
        <v/>
      </c>
      <c r="J262" s="44" t="str">
        <f t="shared" ca="1" si="406"/>
        <v/>
      </c>
      <c r="K262" s="44" t="str">
        <f t="shared" ca="1" si="406"/>
        <v/>
      </c>
      <c r="L262" s="44" t="str">
        <f t="shared" ca="1" si="406"/>
        <v/>
      </c>
      <c r="M262" s="44" t="str">
        <f t="shared" ref="M262" ca="1" si="407">IFERROR(M56/M$4,"")</f>
        <v/>
      </c>
      <c r="N262" s="38">
        <v>52</v>
      </c>
      <c r="O262" s="41" t="s">
        <v>64</v>
      </c>
      <c r="P262" s="44" t="str">
        <f t="shared" ref="P262:Y262" ca="1" si="408">IFERROR(P56/P$4,"")</f>
        <v/>
      </c>
      <c r="Q262" s="44" t="str">
        <f t="shared" ca="1" si="408"/>
        <v/>
      </c>
      <c r="R262" s="44" t="str">
        <f t="shared" ca="1" si="408"/>
        <v/>
      </c>
      <c r="S262" s="44" t="str">
        <f t="shared" ca="1" si="408"/>
        <v/>
      </c>
      <c r="T262" s="44" t="str">
        <f t="shared" ca="1" si="408"/>
        <v/>
      </c>
      <c r="U262" s="44" t="str">
        <f t="shared" ca="1" si="408"/>
        <v/>
      </c>
      <c r="V262" s="44" t="str">
        <f t="shared" ca="1" si="408"/>
        <v/>
      </c>
      <c r="W262" s="44" t="str">
        <f t="shared" ca="1" si="408"/>
        <v/>
      </c>
      <c r="X262" s="44" t="str">
        <f t="shared" ca="1" si="408"/>
        <v/>
      </c>
      <c r="Y262" s="44" t="str">
        <f t="shared" ca="1" si="408"/>
        <v/>
      </c>
      <c r="Z262" s="44" t="str">
        <f t="shared" ref="Z262" ca="1" si="409">IFERROR(Z56/Z$4,"")</f>
        <v/>
      </c>
      <c r="AA262" s="38">
        <v>52</v>
      </c>
      <c r="AB262" s="41" t="s">
        <v>64</v>
      </c>
      <c r="AC262" s="44" t="str">
        <f t="shared" ref="AC262:AL262" ca="1" si="410">IFERROR(AC56/AC$4,"")</f>
        <v/>
      </c>
      <c r="AD262" s="44" t="str">
        <f t="shared" ca="1" si="410"/>
        <v/>
      </c>
      <c r="AE262" s="44" t="str">
        <f t="shared" ca="1" si="410"/>
        <v/>
      </c>
      <c r="AF262" s="44" t="str">
        <f t="shared" ca="1" si="410"/>
        <v/>
      </c>
      <c r="AG262" s="44" t="str">
        <f t="shared" ca="1" si="410"/>
        <v/>
      </c>
      <c r="AH262" s="44" t="str">
        <f t="shared" ca="1" si="410"/>
        <v/>
      </c>
      <c r="AI262" s="44" t="str">
        <f t="shared" ca="1" si="410"/>
        <v/>
      </c>
      <c r="AJ262" s="44" t="str">
        <f t="shared" ca="1" si="410"/>
        <v/>
      </c>
      <c r="AK262" s="44" t="str">
        <f t="shared" ca="1" si="410"/>
        <v/>
      </c>
      <c r="AL262" s="44" t="str">
        <f t="shared" ca="1" si="410"/>
        <v/>
      </c>
      <c r="AM262" s="36"/>
      <c r="AN262" s="41" t="s">
        <v>64</v>
      </c>
      <c r="AO262" s="45" t="str">
        <f>IFERROR(IF(#REF!=TRUE,'DATA - økonomi'!AM56,IF(#REF!=TRUE,'DATA - økonomi'!AM158,IF(#REF!=TRUE,'DATA - økonomi'!AM260,IF(#REF!=TRUE,'DATA - økonomi'!AM362,IF(#REF!=TRUE,'DATA - økonomi'!AM362+'DATA - økonomi'!AM260+'DATA - økonomi'!AM158,"")))))/AO159*1000,"")</f>
        <v/>
      </c>
      <c r="AP262" s="45" t="str">
        <f>IFERROR(IF(#REF!=TRUE,'DATA - økonomi'!AN56,IF(#REF!=TRUE,'DATA - økonomi'!AN158,IF(#REF!=TRUE,'DATA - økonomi'!AN260,IF(#REF!=TRUE,'DATA - økonomi'!AN362,IF(#REF!=TRUE,'DATA - økonomi'!AN362+'DATA - økonomi'!AN260+'DATA - økonomi'!AN158,"")))))/AP159*1000,"")</f>
        <v/>
      </c>
      <c r="AQ262" s="45" t="str">
        <f>IFERROR(IF(#REF!=TRUE,'DATA - økonomi'!AO56,IF(#REF!=TRUE,'DATA - økonomi'!AO158,IF(#REF!=TRUE,'DATA - økonomi'!AO260,IF(#REF!=TRUE,'DATA - økonomi'!AO362,IF(#REF!=TRUE,'DATA - økonomi'!AO362+'DATA - økonomi'!AO260+'DATA - økonomi'!AO158,"")))))/AQ159*1000,"")</f>
        <v/>
      </c>
      <c r="AR262" s="45" t="str">
        <f>IFERROR(IF(#REF!=TRUE,'DATA - økonomi'!AP56,IF(#REF!=TRUE,'DATA - økonomi'!AP158,IF(#REF!=TRUE,'DATA - økonomi'!AP260,IF(#REF!=TRUE,'DATA - økonomi'!AP362,IF(#REF!=TRUE,'DATA - økonomi'!AP362+'DATA - økonomi'!AP260+'DATA - økonomi'!AP158,"")))))/AR159*1000,"")</f>
        <v/>
      </c>
      <c r="AS262" s="45" t="str">
        <f>IFERROR(IF(#REF!=TRUE,'DATA - økonomi'!AQ56,IF(#REF!=TRUE,'DATA - økonomi'!AQ158,IF(#REF!=TRUE,'DATA - økonomi'!AQ260,IF(#REF!=TRUE,'DATA - økonomi'!AQ362,IF(#REF!=TRUE,'DATA - økonomi'!AQ362+'DATA - økonomi'!AQ260+'DATA - økonomi'!AQ158,"")))))/AS159*1000,"")</f>
        <v/>
      </c>
      <c r="AT262" s="45" t="str">
        <f>IFERROR(IF(#REF!=TRUE,'DATA - økonomi'!AR56,IF(#REF!=TRUE,'DATA - økonomi'!AR158,IF(#REF!=TRUE,'DATA - økonomi'!AR260,IF(#REF!=TRUE,'DATA - økonomi'!AR362,IF(#REF!=TRUE,'DATA - økonomi'!AR362+'DATA - økonomi'!AR260+'DATA - økonomi'!AR158,"")))))/AT159*1000,"")</f>
        <v/>
      </c>
      <c r="AU262" s="45" t="str">
        <f>IFERROR(IF(#REF!=TRUE,'DATA - økonomi'!AS56,IF(#REF!=TRUE,'DATA - økonomi'!AS158,IF(#REF!=TRUE,'DATA - økonomi'!AS260,IF(#REF!=TRUE,'DATA - økonomi'!AS362,IF(#REF!=TRUE,'DATA - økonomi'!AS362+'DATA - økonomi'!AS260+'DATA - økonomi'!AS158,"")))))/AU159*1000,"")</f>
        <v/>
      </c>
      <c r="AV262" s="45" t="str">
        <f>IFERROR(IF(#REF!=TRUE,'DATA - økonomi'!AT56,IF(#REF!=TRUE,'DATA - økonomi'!AT158,IF(#REF!=TRUE,'DATA - økonomi'!AT260,IF(#REF!=TRUE,'DATA - økonomi'!AT362,IF(#REF!=TRUE,'DATA - økonomi'!AT362+'DATA - økonomi'!AT260+'DATA - økonomi'!AT158,"")))))/AV159*1000,"")</f>
        <v/>
      </c>
      <c r="AW262" s="45" t="str">
        <f>IFERROR(IF(#REF!=TRUE,'DATA - økonomi'!AU56,IF(#REF!=TRUE,'DATA - økonomi'!AU158,IF(#REF!=TRUE,'DATA - økonomi'!AU260,IF(#REF!=TRUE,'DATA - økonomi'!AU362,IF(#REF!=TRUE,'DATA - økonomi'!AU362+'DATA - økonomi'!AU260+'DATA - økonomi'!AU158,"")))))/AW159*1000,"")</f>
        <v/>
      </c>
      <c r="AX262" s="45" t="str">
        <f>IFERROR(IF(#REF!=TRUE,'DATA - økonomi'!AV56,IF(#REF!=TRUE,'DATA - økonomi'!AV158,IF(#REF!=TRUE,'DATA - økonomi'!AV260,IF(#REF!=TRUE,'DATA - økonomi'!AV362,IF(#REF!=TRUE,'DATA - økonomi'!AV362+'DATA - økonomi'!AV260+'DATA - økonomi'!AV158,"")))))/AX159*1000,"")</f>
        <v/>
      </c>
      <c r="AY262" s="36"/>
    </row>
    <row r="263" spans="1:51" x14ac:dyDescent="0.25">
      <c r="A263" s="38">
        <v>53</v>
      </c>
      <c r="B263" s="41" t="s">
        <v>65</v>
      </c>
      <c r="C263" s="44" t="str">
        <f t="shared" ref="C263:L263" ca="1" si="411">IFERROR(C57/C$4,"")</f>
        <v/>
      </c>
      <c r="D263" s="44" t="str">
        <f t="shared" ca="1" si="411"/>
        <v/>
      </c>
      <c r="E263" s="44" t="str">
        <f t="shared" ca="1" si="411"/>
        <v/>
      </c>
      <c r="F263" s="44" t="str">
        <f t="shared" ca="1" si="411"/>
        <v/>
      </c>
      <c r="G263" s="44" t="str">
        <f t="shared" ca="1" si="411"/>
        <v/>
      </c>
      <c r="H263" s="44" t="str">
        <f t="shared" ca="1" si="411"/>
        <v/>
      </c>
      <c r="I263" s="44" t="str">
        <f t="shared" ca="1" si="411"/>
        <v/>
      </c>
      <c r="J263" s="44" t="str">
        <f t="shared" ca="1" si="411"/>
        <v/>
      </c>
      <c r="K263" s="44" t="str">
        <f t="shared" ca="1" si="411"/>
        <v/>
      </c>
      <c r="L263" s="44" t="str">
        <f t="shared" ca="1" si="411"/>
        <v/>
      </c>
      <c r="M263" s="44" t="str">
        <f t="shared" ref="M263" ca="1" si="412">IFERROR(M57/M$4,"")</f>
        <v/>
      </c>
      <c r="N263" s="38">
        <v>53</v>
      </c>
      <c r="O263" s="41" t="s">
        <v>65</v>
      </c>
      <c r="P263" s="44" t="str">
        <f t="shared" ref="P263:Y263" ca="1" si="413">IFERROR(P57/P$4,"")</f>
        <v/>
      </c>
      <c r="Q263" s="44" t="str">
        <f t="shared" ca="1" si="413"/>
        <v/>
      </c>
      <c r="R263" s="44" t="str">
        <f t="shared" ca="1" si="413"/>
        <v/>
      </c>
      <c r="S263" s="44" t="str">
        <f t="shared" ca="1" si="413"/>
        <v/>
      </c>
      <c r="T263" s="44" t="str">
        <f t="shared" ca="1" si="413"/>
        <v/>
      </c>
      <c r="U263" s="44" t="str">
        <f t="shared" ca="1" si="413"/>
        <v/>
      </c>
      <c r="V263" s="44" t="str">
        <f t="shared" ca="1" si="413"/>
        <v/>
      </c>
      <c r="W263" s="44" t="str">
        <f t="shared" ca="1" si="413"/>
        <v/>
      </c>
      <c r="X263" s="44" t="str">
        <f t="shared" ca="1" si="413"/>
        <v/>
      </c>
      <c r="Y263" s="44" t="str">
        <f t="shared" ca="1" si="413"/>
        <v/>
      </c>
      <c r="Z263" s="44" t="str">
        <f t="shared" ref="Z263" ca="1" si="414">IFERROR(Z57/Z$4,"")</f>
        <v/>
      </c>
      <c r="AA263" s="38">
        <v>53</v>
      </c>
      <c r="AB263" s="41" t="s">
        <v>65</v>
      </c>
      <c r="AC263" s="44" t="str">
        <f t="shared" ref="AC263:AL263" ca="1" si="415">IFERROR(AC57/AC$4,"")</f>
        <v/>
      </c>
      <c r="AD263" s="44" t="str">
        <f t="shared" ca="1" si="415"/>
        <v/>
      </c>
      <c r="AE263" s="44" t="str">
        <f t="shared" ca="1" si="415"/>
        <v/>
      </c>
      <c r="AF263" s="44" t="str">
        <f t="shared" ca="1" si="415"/>
        <v/>
      </c>
      <c r="AG263" s="44" t="str">
        <f t="shared" ca="1" si="415"/>
        <v/>
      </c>
      <c r="AH263" s="44" t="str">
        <f t="shared" ca="1" si="415"/>
        <v/>
      </c>
      <c r="AI263" s="44" t="str">
        <f t="shared" ca="1" si="415"/>
        <v/>
      </c>
      <c r="AJ263" s="44" t="str">
        <f t="shared" ca="1" si="415"/>
        <v/>
      </c>
      <c r="AK263" s="44" t="str">
        <f t="shared" ca="1" si="415"/>
        <v/>
      </c>
      <c r="AL263" s="44" t="str">
        <f t="shared" ca="1" si="415"/>
        <v/>
      </c>
      <c r="AM263" s="36"/>
      <c r="AN263" s="41" t="s">
        <v>65</v>
      </c>
      <c r="AO263" s="45" t="str">
        <f>IFERROR(IF(#REF!=TRUE,'DATA - økonomi'!AM57,IF(#REF!=TRUE,'DATA - økonomi'!AM159,IF(#REF!=TRUE,'DATA - økonomi'!AM261,IF(#REF!=TRUE,'DATA - økonomi'!AM363,IF(#REF!=TRUE,'DATA - økonomi'!AM363+'DATA - økonomi'!AM261+'DATA - økonomi'!AM159,"")))))/AO160*1000,"")</f>
        <v/>
      </c>
      <c r="AP263" s="45" t="str">
        <f>IFERROR(IF(#REF!=TRUE,'DATA - økonomi'!AN57,IF(#REF!=TRUE,'DATA - økonomi'!AN159,IF(#REF!=TRUE,'DATA - økonomi'!AN261,IF(#REF!=TRUE,'DATA - økonomi'!AN363,IF(#REF!=TRUE,'DATA - økonomi'!AN363+'DATA - økonomi'!AN261+'DATA - økonomi'!AN159,"")))))/AP160*1000,"")</f>
        <v/>
      </c>
      <c r="AQ263" s="45" t="str">
        <f>IFERROR(IF(#REF!=TRUE,'DATA - økonomi'!AO57,IF(#REF!=TRUE,'DATA - økonomi'!AO159,IF(#REF!=TRUE,'DATA - økonomi'!AO261,IF(#REF!=TRUE,'DATA - økonomi'!AO363,IF(#REF!=TRUE,'DATA - økonomi'!AO363+'DATA - økonomi'!AO261+'DATA - økonomi'!AO159,"")))))/AQ160*1000,"")</f>
        <v/>
      </c>
      <c r="AR263" s="45" t="str">
        <f>IFERROR(IF(#REF!=TRUE,'DATA - økonomi'!AP57,IF(#REF!=TRUE,'DATA - økonomi'!AP159,IF(#REF!=TRUE,'DATA - økonomi'!AP261,IF(#REF!=TRUE,'DATA - økonomi'!AP363,IF(#REF!=TRUE,'DATA - økonomi'!AP363+'DATA - økonomi'!AP261+'DATA - økonomi'!AP159,"")))))/AR160*1000,"")</f>
        <v/>
      </c>
      <c r="AS263" s="45" t="str">
        <f>IFERROR(IF(#REF!=TRUE,'DATA - økonomi'!AQ57,IF(#REF!=TRUE,'DATA - økonomi'!AQ159,IF(#REF!=TRUE,'DATA - økonomi'!AQ261,IF(#REF!=TRUE,'DATA - økonomi'!AQ363,IF(#REF!=TRUE,'DATA - økonomi'!AQ363+'DATA - økonomi'!AQ261+'DATA - økonomi'!AQ159,"")))))/AS160*1000,"")</f>
        <v/>
      </c>
      <c r="AT263" s="45" t="str">
        <f>IFERROR(IF(#REF!=TRUE,'DATA - økonomi'!AR57,IF(#REF!=TRUE,'DATA - økonomi'!AR159,IF(#REF!=TRUE,'DATA - økonomi'!AR261,IF(#REF!=TRUE,'DATA - økonomi'!AR363,IF(#REF!=TRUE,'DATA - økonomi'!AR363+'DATA - økonomi'!AR261+'DATA - økonomi'!AR159,"")))))/AT160*1000,"")</f>
        <v/>
      </c>
      <c r="AU263" s="45" t="str">
        <f>IFERROR(IF(#REF!=TRUE,'DATA - økonomi'!AS57,IF(#REF!=TRUE,'DATA - økonomi'!AS159,IF(#REF!=TRUE,'DATA - økonomi'!AS261,IF(#REF!=TRUE,'DATA - økonomi'!AS363,IF(#REF!=TRUE,'DATA - økonomi'!AS363+'DATA - økonomi'!AS261+'DATA - økonomi'!AS159,"")))))/AU160*1000,"")</f>
        <v/>
      </c>
      <c r="AV263" s="45" t="str">
        <f>IFERROR(IF(#REF!=TRUE,'DATA - økonomi'!AT57,IF(#REF!=TRUE,'DATA - økonomi'!AT159,IF(#REF!=TRUE,'DATA - økonomi'!AT261,IF(#REF!=TRUE,'DATA - økonomi'!AT363,IF(#REF!=TRUE,'DATA - økonomi'!AT363+'DATA - økonomi'!AT261+'DATA - økonomi'!AT159,"")))))/AV160*1000,"")</f>
        <v/>
      </c>
      <c r="AW263" s="45" t="str">
        <f>IFERROR(IF(#REF!=TRUE,'DATA - økonomi'!AU57,IF(#REF!=TRUE,'DATA - økonomi'!AU159,IF(#REF!=TRUE,'DATA - økonomi'!AU261,IF(#REF!=TRUE,'DATA - økonomi'!AU363,IF(#REF!=TRUE,'DATA - økonomi'!AU363+'DATA - økonomi'!AU261+'DATA - økonomi'!AU159,"")))))/AW160*1000,"")</f>
        <v/>
      </c>
      <c r="AX263" s="45" t="str">
        <f>IFERROR(IF(#REF!=TRUE,'DATA - økonomi'!AV57,IF(#REF!=TRUE,'DATA - økonomi'!AV159,IF(#REF!=TRUE,'DATA - økonomi'!AV261,IF(#REF!=TRUE,'DATA - økonomi'!AV363,IF(#REF!=TRUE,'DATA - økonomi'!AV363+'DATA - økonomi'!AV261+'DATA - økonomi'!AV159,"")))))/AX160*1000,"")</f>
        <v/>
      </c>
      <c r="AY263" s="36"/>
    </row>
    <row r="264" spans="1:51" x14ac:dyDescent="0.25">
      <c r="A264" s="38">
        <v>54</v>
      </c>
      <c r="B264" s="41" t="s">
        <v>66</v>
      </c>
      <c r="C264" s="44" t="str">
        <f t="shared" ref="C264:L264" ca="1" si="416">IFERROR(C58/C$4,"")</f>
        <v/>
      </c>
      <c r="D264" s="44" t="str">
        <f t="shared" ca="1" si="416"/>
        <v/>
      </c>
      <c r="E264" s="44" t="str">
        <f t="shared" ca="1" si="416"/>
        <v/>
      </c>
      <c r="F264" s="44" t="str">
        <f t="shared" ca="1" si="416"/>
        <v/>
      </c>
      <c r="G264" s="44" t="str">
        <f t="shared" ca="1" si="416"/>
        <v/>
      </c>
      <c r="H264" s="44" t="str">
        <f t="shared" ca="1" si="416"/>
        <v/>
      </c>
      <c r="I264" s="44" t="str">
        <f t="shared" ca="1" si="416"/>
        <v/>
      </c>
      <c r="J264" s="44" t="str">
        <f t="shared" ca="1" si="416"/>
        <v/>
      </c>
      <c r="K264" s="44" t="str">
        <f t="shared" ca="1" si="416"/>
        <v/>
      </c>
      <c r="L264" s="44" t="str">
        <f t="shared" ca="1" si="416"/>
        <v/>
      </c>
      <c r="M264" s="44" t="str">
        <f t="shared" ref="M264" ca="1" si="417">IFERROR(M58/M$4,"")</f>
        <v/>
      </c>
      <c r="N264" s="38">
        <v>54</v>
      </c>
      <c r="O264" s="41" t="s">
        <v>66</v>
      </c>
      <c r="P264" s="44" t="str">
        <f t="shared" ref="P264:Y264" ca="1" si="418">IFERROR(P58/P$4,"")</f>
        <v/>
      </c>
      <c r="Q264" s="44" t="str">
        <f t="shared" ca="1" si="418"/>
        <v/>
      </c>
      <c r="R264" s="44" t="str">
        <f t="shared" ca="1" si="418"/>
        <v/>
      </c>
      <c r="S264" s="44" t="str">
        <f t="shared" ca="1" si="418"/>
        <v/>
      </c>
      <c r="T264" s="44" t="str">
        <f t="shared" ca="1" si="418"/>
        <v/>
      </c>
      <c r="U264" s="44" t="str">
        <f t="shared" ca="1" si="418"/>
        <v/>
      </c>
      <c r="V264" s="44" t="str">
        <f t="shared" ca="1" si="418"/>
        <v/>
      </c>
      <c r="W264" s="44" t="str">
        <f t="shared" ca="1" si="418"/>
        <v/>
      </c>
      <c r="X264" s="44" t="str">
        <f t="shared" ca="1" si="418"/>
        <v/>
      </c>
      <c r="Y264" s="44" t="str">
        <f t="shared" ca="1" si="418"/>
        <v/>
      </c>
      <c r="Z264" s="44" t="str">
        <f t="shared" ref="Z264" ca="1" si="419">IFERROR(Z58/Z$4,"")</f>
        <v/>
      </c>
      <c r="AA264" s="38">
        <v>54</v>
      </c>
      <c r="AB264" s="41" t="s">
        <v>66</v>
      </c>
      <c r="AC264" s="44" t="str">
        <f t="shared" ref="AC264:AL264" ca="1" si="420">IFERROR(AC58/AC$4,"")</f>
        <v/>
      </c>
      <c r="AD264" s="44" t="str">
        <f t="shared" ca="1" si="420"/>
        <v/>
      </c>
      <c r="AE264" s="44" t="str">
        <f t="shared" ca="1" si="420"/>
        <v/>
      </c>
      <c r="AF264" s="44" t="str">
        <f t="shared" ca="1" si="420"/>
        <v/>
      </c>
      <c r="AG264" s="44" t="str">
        <f t="shared" ca="1" si="420"/>
        <v/>
      </c>
      <c r="AH264" s="44" t="str">
        <f t="shared" ca="1" si="420"/>
        <v/>
      </c>
      <c r="AI264" s="44" t="str">
        <f t="shared" ca="1" si="420"/>
        <v/>
      </c>
      <c r="AJ264" s="44" t="str">
        <f t="shared" ca="1" si="420"/>
        <v/>
      </c>
      <c r="AK264" s="44" t="str">
        <f t="shared" ca="1" si="420"/>
        <v/>
      </c>
      <c r="AL264" s="44" t="str">
        <f t="shared" ca="1" si="420"/>
        <v/>
      </c>
      <c r="AM264" s="36"/>
      <c r="AN264" s="41" t="s">
        <v>66</v>
      </c>
      <c r="AO264" s="45" t="str">
        <f>IFERROR(IF(#REF!=TRUE,'DATA - økonomi'!AM58,IF(#REF!=TRUE,'DATA - økonomi'!AM160,IF(#REF!=TRUE,'DATA - økonomi'!AM262,IF(#REF!=TRUE,'DATA - økonomi'!AM364,IF(#REF!=TRUE,'DATA - økonomi'!AM364+'DATA - økonomi'!AM262+'DATA - økonomi'!AM160,"")))))/AO161*1000,"")</f>
        <v/>
      </c>
      <c r="AP264" s="45" t="str">
        <f>IFERROR(IF(#REF!=TRUE,'DATA - økonomi'!AN58,IF(#REF!=TRUE,'DATA - økonomi'!AN160,IF(#REF!=TRUE,'DATA - økonomi'!AN262,IF(#REF!=TRUE,'DATA - økonomi'!AN364,IF(#REF!=TRUE,'DATA - økonomi'!AN364+'DATA - økonomi'!AN262+'DATA - økonomi'!AN160,"")))))/AP161*1000,"")</f>
        <v/>
      </c>
      <c r="AQ264" s="45" t="str">
        <f>IFERROR(IF(#REF!=TRUE,'DATA - økonomi'!AO58,IF(#REF!=TRUE,'DATA - økonomi'!AO160,IF(#REF!=TRUE,'DATA - økonomi'!AO262,IF(#REF!=TRUE,'DATA - økonomi'!AO364,IF(#REF!=TRUE,'DATA - økonomi'!AO364+'DATA - økonomi'!AO262+'DATA - økonomi'!AO160,"")))))/AQ161*1000,"")</f>
        <v/>
      </c>
      <c r="AR264" s="45" t="str">
        <f>IFERROR(IF(#REF!=TRUE,'DATA - økonomi'!AP58,IF(#REF!=TRUE,'DATA - økonomi'!AP160,IF(#REF!=TRUE,'DATA - økonomi'!AP262,IF(#REF!=TRUE,'DATA - økonomi'!AP364,IF(#REF!=TRUE,'DATA - økonomi'!AP364+'DATA - økonomi'!AP262+'DATA - økonomi'!AP160,"")))))/AR161*1000,"")</f>
        <v/>
      </c>
      <c r="AS264" s="45" t="str">
        <f>IFERROR(IF(#REF!=TRUE,'DATA - økonomi'!AQ58,IF(#REF!=TRUE,'DATA - økonomi'!AQ160,IF(#REF!=TRUE,'DATA - økonomi'!AQ262,IF(#REF!=TRUE,'DATA - økonomi'!AQ364,IF(#REF!=TRUE,'DATA - økonomi'!AQ364+'DATA - økonomi'!AQ262+'DATA - økonomi'!AQ160,"")))))/AS161*1000,"")</f>
        <v/>
      </c>
      <c r="AT264" s="45" t="str">
        <f>IFERROR(IF(#REF!=TRUE,'DATA - økonomi'!AR58,IF(#REF!=TRUE,'DATA - økonomi'!AR160,IF(#REF!=TRUE,'DATA - økonomi'!AR262,IF(#REF!=TRUE,'DATA - økonomi'!AR364,IF(#REF!=TRUE,'DATA - økonomi'!AR364+'DATA - økonomi'!AR262+'DATA - økonomi'!AR160,"")))))/AT161*1000,"")</f>
        <v/>
      </c>
      <c r="AU264" s="45" t="str">
        <f>IFERROR(IF(#REF!=TRUE,'DATA - økonomi'!AS58,IF(#REF!=TRUE,'DATA - økonomi'!AS160,IF(#REF!=TRUE,'DATA - økonomi'!AS262,IF(#REF!=TRUE,'DATA - økonomi'!AS364,IF(#REF!=TRUE,'DATA - økonomi'!AS364+'DATA - økonomi'!AS262+'DATA - økonomi'!AS160,"")))))/AU161*1000,"")</f>
        <v/>
      </c>
      <c r="AV264" s="45" t="str">
        <f>IFERROR(IF(#REF!=TRUE,'DATA - økonomi'!AT58,IF(#REF!=TRUE,'DATA - økonomi'!AT160,IF(#REF!=TRUE,'DATA - økonomi'!AT262,IF(#REF!=TRUE,'DATA - økonomi'!AT364,IF(#REF!=TRUE,'DATA - økonomi'!AT364+'DATA - økonomi'!AT262+'DATA - økonomi'!AT160,"")))))/AV161*1000,"")</f>
        <v/>
      </c>
      <c r="AW264" s="45" t="str">
        <f>IFERROR(IF(#REF!=TRUE,'DATA - økonomi'!AU58,IF(#REF!=TRUE,'DATA - økonomi'!AU160,IF(#REF!=TRUE,'DATA - økonomi'!AU262,IF(#REF!=TRUE,'DATA - økonomi'!AU364,IF(#REF!=TRUE,'DATA - økonomi'!AU364+'DATA - økonomi'!AU262+'DATA - økonomi'!AU160,"")))))/AW161*1000,"")</f>
        <v/>
      </c>
      <c r="AX264" s="45" t="str">
        <f>IFERROR(IF(#REF!=TRUE,'DATA - økonomi'!AV58,IF(#REF!=TRUE,'DATA - økonomi'!AV160,IF(#REF!=TRUE,'DATA - økonomi'!AV262,IF(#REF!=TRUE,'DATA - økonomi'!AV364,IF(#REF!=TRUE,'DATA - økonomi'!AV364+'DATA - økonomi'!AV262+'DATA - økonomi'!AV160,"")))))/AX161*1000,"")</f>
        <v/>
      </c>
      <c r="AY264" s="36"/>
    </row>
    <row r="265" spans="1:51" x14ac:dyDescent="0.25">
      <c r="A265" s="38">
        <v>55</v>
      </c>
      <c r="B265" s="41" t="s">
        <v>67</v>
      </c>
      <c r="C265" s="44" t="str">
        <f t="shared" ref="C265:L265" ca="1" si="421">IFERROR(C59/C$4,"")</f>
        <v/>
      </c>
      <c r="D265" s="44" t="str">
        <f t="shared" ca="1" si="421"/>
        <v/>
      </c>
      <c r="E265" s="44" t="str">
        <f t="shared" ca="1" si="421"/>
        <v/>
      </c>
      <c r="F265" s="44" t="str">
        <f t="shared" ca="1" si="421"/>
        <v/>
      </c>
      <c r="G265" s="44" t="str">
        <f t="shared" ca="1" si="421"/>
        <v/>
      </c>
      <c r="H265" s="44" t="str">
        <f t="shared" ca="1" si="421"/>
        <v/>
      </c>
      <c r="I265" s="44" t="str">
        <f t="shared" ca="1" si="421"/>
        <v/>
      </c>
      <c r="J265" s="44" t="str">
        <f t="shared" ca="1" si="421"/>
        <v/>
      </c>
      <c r="K265" s="44" t="str">
        <f t="shared" ca="1" si="421"/>
        <v/>
      </c>
      <c r="L265" s="44" t="str">
        <f t="shared" ca="1" si="421"/>
        <v/>
      </c>
      <c r="M265" s="44" t="str">
        <f t="shared" ref="M265" ca="1" si="422">IFERROR(M59/M$4,"")</f>
        <v/>
      </c>
      <c r="N265" s="38">
        <v>55</v>
      </c>
      <c r="O265" s="41" t="s">
        <v>67</v>
      </c>
      <c r="P265" s="44" t="str">
        <f t="shared" ref="P265:Y265" ca="1" si="423">IFERROR(P59/P$4,"")</f>
        <v/>
      </c>
      <c r="Q265" s="44" t="str">
        <f t="shared" ca="1" si="423"/>
        <v/>
      </c>
      <c r="R265" s="44" t="str">
        <f t="shared" ca="1" si="423"/>
        <v/>
      </c>
      <c r="S265" s="44" t="str">
        <f t="shared" ca="1" si="423"/>
        <v/>
      </c>
      <c r="T265" s="44" t="str">
        <f t="shared" ca="1" si="423"/>
        <v/>
      </c>
      <c r="U265" s="44" t="str">
        <f t="shared" ca="1" si="423"/>
        <v/>
      </c>
      <c r="V265" s="44" t="str">
        <f t="shared" ca="1" si="423"/>
        <v/>
      </c>
      <c r="W265" s="44" t="str">
        <f t="shared" ca="1" si="423"/>
        <v/>
      </c>
      <c r="X265" s="44" t="str">
        <f t="shared" ca="1" si="423"/>
        <v/>
      </c>
      <c r="Y265" s="44" t="str">
        <f t="shared" ca="1" si="423"/>
        <v/>
      </c>
      <c r="Z265" s="44" t="str">
        <f t="shared" ref="Z265" ca="1" si="424">IFERROR(Z59/Z$4,"")</f>
        <v/>
      </c>
      <c r="AA265" s="38">
        <v>55</v>
      </c>
      <c r="AB265" s="41" t="s">
        <v>67</v>
      </c>
      <c r="AC265" s="44" t="str">
        <f t="shared" ref="AC265:AL265" ca="1" si="425">IFERROR(AC59/AC$4,"")</f>
        <v/>
      </c>
      <c r="AD265" s="44" t="str">
        <f t="shared" ca="1" si="425"/>
        <v/>
      </c>
      <c r="AE265" s="44" t="str">
        <f t="shared" ca="1" si="425"/>
        <v/>
      </c>
      <c r="AF265" s="44" t="str">
        <f t="shared" ca="1" si="425"/>
        <v/>
      </c>
      <c r="AG265" s="44" t="str">
        <f t="shared" ca="1" si="425"/>
        <v/>
      </c>
      <c r="AH265" s="44" t="str">
        <f t="shared" ca="1" si="425"/>
        <v/>
      </c>
      <c r="AI265" s="44" t="str">
        <f t="shared" ca="1" si="425"/>
        <v/>
      </c>
      <c r="AJ265" s="44" t="str">
        <f t="shared" ca="1" si="425"/>
        <v/>
      </c>
      <c r="AK265" s="44" t="str">
        <f t="shared" ca="1" si="425"/>
        <v/>
      </c>
      <c r="AL265" s="44" t="str">
        <f t="shared" ca="1" si="425"/>
        <v/>
      </c>
      <c r="AM265" s="36"/>
      <c r="AN265" s="41" t="s">
        <v>67</v>
      </c>
      <c r="AO265" s="45" t="str">
        <f>IFERROR(IF(#REF!=TRUE,'DATA - økonomi'!AM59,IF(#REF!=TRUE,'DATA - økonomi'!AM161,IF(#REF!=TRUE,'DATA - økonomi'!AM263,IF(#REF!=TRUE,'DATA - økonomi'!AM365,IF(#REF!=TRUE,'DATA - økonomi'!AM365+'DATA - økonomi'!AM263+'DATA - økonomi'!AM161,"")))))/AO162*1000,"")</f>
        <v/>
      </c>
      <c r="AP265" s="45" t="str">
        <f>IFERROR(IF(#REF!=TRUE,'DATA - økonomi'!AN59,IF(#REF!=TRUE,'DATA - økonomi'!AN161,IF(#REF!=TRUE,'DATA - økonomi'!AN263,IF(#REF!=TRUE,'DATA - økonomi'!AN365,IF(#REF!=TRUE,'DATA - økonomi'!AN365+'DATA - økonomi'!AN263+'DATA - økonomi'!AN161,"")))))/AP162*1000,"")</f>
        <v/>
      </c>
      <c r="AQ265" s="45" t="str">
        <f>IFERROR(IF(#REF!=TRUE,'DATA - økonomi'!AO59,IF(#REF!=TRUE,'DATA - økonomi'!AO161,IF(#REF!=TRUE,'DATA - økonomi'!AO263,IF(#REF!=TRUE,'DATA - økonomi'!AO365,IF(#REF!=TRUE,'DATA - økonomi'!AO365+'DATA - økonomi'!AO263+'DATA - økonomi'!AO161,"")))))/AQ162*1000,"")</f>
        <v/>
      </c>
      <c r="AR265" s="45" t="str">
        <f>IFERROR(IF(#REF!=TRUE,'DATA - økonomi'!AP59,IF(#REF!=TRUE,'DATA - økonomi'!AP161,IF(#REF!=TRUE,'DATA - økonomi'!AP263,IF(#REF!=TRUE,'DATA - økonomi'!AP365,IF(#REF!=TRUE,'DATA - økonomi'!AP365+'DATA - økonomi'!AP263+'DATA - økonomi'!AP161,"")))))/AR162*1000,"")</f>
        <v/>
      </c>
      <c r="AS265" s="45" t="str">
        <f>IFERROR(IF(#REF!=TRUE,'DATA - økonomi'!AQ59,IF(#REF!=TRUE,'DATA - økonomi'!AQ161,IF(#REF!=TRUE,'DATA - økonomi'!AQ263,IF(#REF!=TRUE,'DATA - økonomi'!AQ365,IF(#REF!=TRUE,'DATA - økonomi'!AQ365+'DATA - økonomi'!AQ263+'DATA - økonomi'!AQ161,"")))))/AS162*1000,"")</f>
        <v/>
      </c>
      <c r="AT265" s="45" t="str">
        <f>IFERROR(IF(#REF!=TRUE,'DATA - økonomi'!AR59,IF(#REF!=TRUE,'DATA - økonomi'!AR161,IF(#REF!=TRUE,'DATA - økonomi'!AR263,IF(#REF!=TRUE,'DATA - økonomi'!AR365,IF(#REF!=TRUE,'DATA - økonomi'!AR365+'DATA - økonomi'!AR263+'DATA - økonomi'!AR161,"")))))/AT162*1000,"")</f>
        <v/>
      </c>
      <c r="AU265" s="45" t="str">
        <f>IFERROR(IF(#REF!=TRUE,'DATA - økonomi'!AS59,IF(#REF!=TRUE,'DATA - økonomi'!AS161,IF(#REF!=TRUE,'DATA - økonomi'!AS263,IF(#REF!=TRUE,'DATA - økonomi'!AS365,IF(#REF!=TRUE,'DATA - økonomi'!AS365+'DATA - økonomi'!AS263+'DATA - økonomi'!AS161,"")))))/AU162*1000,"")</f>
        <v/>
      </c>
      <c r="AV265" s="45" t="str">
        <f>IFERROR(IF(#REF!=TRUE,'DATA - økonomi'!AT59,IF(#REF!=TRUE,'DATA - økonomi'!AT161,IF(#REF!=TRUE,'DATA - økonomi'!AT263,IF(#REF!=TRUE,'DATA - økonomi'!AT365,IF(#REF!=TRUE,'DATA - økonomi'!AT365+'DATA - økonomi'!AT263+'DATA - økonomi'!AT161,"")))))/AV162*1000,"")</f>
        <v/>
      </c>
      <c r="AW265" s="45" t="str">
        <f>IFERROR(IF(#REF!=TRUE,'DATA - økonomi'!AU59,IF(#REF!=TRUE,'DATA - økonomi'!AU161,IF(#REF!=TRUE,'DATA - økonomi'!AU263,IF(#REF!=TRUE,'DATA - økonomi'!AU365,IF(#REF!=TRUE,'DATA - økonomi'!AU365+'DATA - økonomi'!AU263+'DATA - økonomi'!AU161,"")))))/AW162*1000,"")</f>
        <v/>
      </c>
      <c r="AX265" s="45" t="str">
        <f>IFERROR(IF(#REF!=TRUE,'DATA - økonomi'!AV59,IF(#REF!=TRUE,'DATA - økonomi'!AV161,IF(#REF!=TRUE,'DATA - økonomi'!AV263,IF(#REF!=TRUE,'DATA - økonomi'!AV365,IF(#REF!=TRUE,'DATA - økonomi'!AV365+'DATA - økonomi'!AV263+'DATA - økonomi'!AV161,"")))))/AX162*1000,"")</f>
        <v/>
      </c>
      <c r="AY265" s="36"/>
    </row>
    <row r="266" spans="1:51" x14ac:dyDescent="0.25">
      <c r="A266" s="38">
        <v>56</v>
      </c>
      <c r="B266" s="41" t="s">
        <v>68</v>
      </c>
      <c r="C266" s="44" t="str">
        <f t="shared" ref="C266:L266" ca="1" si="426">IFERROR(C60/C$4,"")</f>
        <v/>
      </c>
      <c r="D266" s="44" t="str">
        <f t="shared" ca="1" si="426"/>
        <v/>
      </c>
      <c r="E266" s="44" t="str">
        <f t="shared" ca="1" si="426"/>
        <v/>
      </c>
      <c r="F266" s="44" t="str">
        <f t="shared" ca="1" si="426"/>
        <v/>
      </c>
      <c r="G266" s="44" t="str">
        <f t="shared" ca="1" si="426"/>
        <v/>
      </c>
      <c r="H266" s="44" t="str">
        <f t="shared" ca="1" si="426"/>
        <v/>
      </c>
      <c r="I266" s="44" t="str">
        <f t="shared" ca="1" si="426"/>
        <v/>
      </c>
      <c r="J266" s="44" t="str">
        <f t="shared" ca="1" si="426"/>
        <v/>
      </c>
      <c r="K266" s="44" t="str">
        <f t="shared" ca="1" si="426"/>
        <v/>
      </c>
      <c r="L266" s="44" t="str">
        <f t="shared" ca="1" si="426"/>
        <v/>
      </c>
      <c r="M266" s="44" t="str">
        <f t="shared" ref="M266" ca="1" si="427">IFERROR(M60/M$4,"")</f>
        <v/>
      </c>
      <c r="N266" s="38">
        <v>56</v>
      </c>
      <c r="O266" s="41" t="s">
        <v>68</v>
      </c>
      <c r="P266" s="44" t="str">
        <f t="shared" ref="P266:Y266" ca="1" si="428">IFERROR(P60/P$4,"")</f>
        <v/>
      </c>
      <c r="Q266" s="44" t="str">
        <f t="shared" ca="1" si="428"/>
        <v/>
      </c>
      <c r="R266" s="44" t="str">
        <f t="shared" ca="1" si="428"/>
        <v/>
      </c>
      <c r="S266" s="44" t="str">
        <f t="shared" ca="1" si="428"/>
        <v/>
      </c>
      <c r="T266" s="44" t="str">
        <f t="shared" ca="1" si="428"/>
        <v/>
      </c>
      <c r="U266" s="44" t="str">
        <f t="shared" ca="1" si="428"/>
        <v/>
      </c>
      <c r="V266" s="44" t="str">
        <f t="shared" ca="1" si="428"/>
        <v/>
      </c>
      <c r="W266" s="44" t="str">
        <f t="shared" ca="1" si="428"/>
        <v/>
      </c>
      <c r="X266" s="44" t="str">
        <f t="shared" ca="1" si="428"/>
        <v/>
      </c>
      <c r="Y266" s="44" t="str">
        <f t="shared" ca="1" si="428"/>
        <v/>
      </c>
      <c r="Z266" s="44" t="str">
        <f t="shared" ref="Z266" ca="1" si="429">IFERROR(Z60/Z$4,"")</f>
        <v/>
      </c>
      <c r="AA266" s="38">
        <v>56</v>
      </c>
      <c r="AB266" s="41" t="s">
        <v>68</v>
      </c>
      <c r="AC266" s="44" t="str">
        <f t="shared" ref="AC266:AL266" ca="1" si="430">IFERROR(AC60/AC$4,"")</f>
        <v/>
      </c>
      <c r="AD266" s="44" t="str">
        <f t="shared" ca="1" si="430"/>
        <v/>
      </c>
      <c r="AE266" s="44" t="str">
        <f t="shared" ca="1" si="430"/>
        <v/>
      </c>
      <c r="AF266" s="44" t="str">
        <f t="shared" ca="1" si="430"/>
        <v/>
      </c>
      <c r="AG266" s="44" t="str">
        <f t="shared" ca="1" si="430"/>
        <v/>
      </c>
      <c r="AH266" s="44" t="str">
        <f t="shared" ca="1" si="430"/>
        <v/>
      </c>
      <c r="AI266" s="44" t="str">
        <f t="shared" ca="1" si="430"/>
        <v/>
      </c>
      <c r="AJ266" s="44" t="str">
        <f t="shared" ca="1" si="430"/>
        <v/>
      </c>
      <c r="AK266" s="44" t="str">
        <f t="shared" ca="1" si="430"/>
        <v/>
      </c>
      <c r="AL266" s="44" t="str">
        <f t="shared" ca="1" si="430"/>
        <v/>
      </c>
      <c r="AM266" s="36"/>
      <c r="AN266" s="41" t="s">
        <v>68</v>
      </c>
      <c r="AO266" s="45" t="str">
        <f>IFERROR(IF(#REF!=TRUE,'DATA - økonomi'!AM60,IF(#REF!=TRUE,'DATA - økonomi'!AM162,IF(#REF!=TRUE,'DATA - økonomi'!AM264,IF(#REF!=TRUE,'DATA - økonomi'!AM366,IF(#REF!=TRUE,'DATA - økonomi'!AM366+'DATA - økonomi'!AM264+'DATA - økonomi'!AM162,"")))))/AO163*1000,"")</f>
        <v/>
      </c>
      <c r="AP266" s="45" t="str">
        <f>IFERROR(IF(#REF!=TRUE,'DATA - økonomi'!AN60,IF(#REF!=TRUE,'DATA - økonomi'!AN162,IF(#REF!=TRUE,'DATA - økonomi'!AN264,IF(#REF!=TRUE,'DATA - økonomi'!AN366,IF(#REF!=TRUE,'DATA - økonomi'!AN366+'DATA - økonomi'!AN264+'DATA - økonomi'!AN162,"")))))/AP163*1000,"")</f>
        <v/>
      </c>
      <c r="AQ266" s="45" t="str">
        <f>IFERROR(IF(#REF!=TRUE,'DATA - økonomi'!AO60,IF(#REF!=TRUE,'DATA - økonomi'!AO162,IF(#REF!=TRUE,'DATA - økonomi'!AO264,IF(#REF!=TRUE,'DATA - økonomi'!AO366,IF(#REF!=TRUE,'DATA - økonomi'!AO366+'DATA - økonomi'!AO264+'DATA - økonomi'!AO162,"")))))/AQ163*1000,"")</f>
        <v/>
      </c>
      <c r="AR266" s="45" t="str">
        <f>IFERROR(IF(#REF!=TRUE,'DATA - økonomi'!AP60,IF(#REF!=TRUE,'DATA - økonomi'!AP162,IF(#REF!=TRUE,'DATA - økonomi'!AP264,IF(#REF!=TRUE,'DATA - økonomi'!AP366,IF(#REF!=TRUE,'DATA - økonomi'!AP366+'DATA - økonomi'!AP264+'DATA - økonomi'!AP162,"")))))/AR163*1000,"")</f>
        <v/>
      </c>
      <c r="AS266" s="45" t="str">
        <f>IFERROR(IF(#REF!=TRUE,'DATA - økonomi'!AQ60,IF(#REF!=TRUE,'DATA - økonomi'!AQ162,IF(#REF!=TRUE,'DATA - økonomi'!AQ264,IF(#REF!=TRUE,'DATA - økonomi'!AQ366,IF(#REF!=TRUE,'DATA - økonomi'!AQ366+'DATA - økonomi'!AQ264+'DATA - økonomi'!AQ162,"")))))/AS163*1000,"")</f>
        <v/>
      </c>
      <c r="AT266" s="45" t="str">
        <f>IFERROR(IF(#REF!=TRUE,'DATA - økonomi'!AR60,IF(#REF!=TRUE,'DATA - økonomi'!AR162,IF(#REF!=TRUE,'DATA - økonomi'!AR264,IF(#REF!=TRUE,'DATA - økonomi'!AR366,IF(#REF!=TRUE,'DATA - økonomi'!AR366+'DATA - økonomi'!AR264+'DATA - økonomi'!AR162,"")))))/AT163*1000,"")</f>
        <v/>
      </c>
      <c r="AU266" s="45" t="str">
        <f>IFERROR(IF(#REF!=TRUE,'DATA - økonomi'!AS60,IF(#REF!=TRUE,'DATA - økonomi'!AS162,IF(#REF!=TRUE,'DATA - økonomi'!AS264,IF(#REF!=TRUE,'DATA - økonomi'!AS366,IF(#REF!=TRUE,'DATA - økonomi'!AS366+'DATA - økonomi'!AS264+'DATA - økonomi'!AS162,"")))))/AU163*1000,"")</f>
        <v/>
      </c>
      <c r="AV266" s="45" t="str">
        <f>IFERROR(IF(#REF!=TRUE,'DATA - økonomi'!AT60,IF(#REF!=TRUE,'DATA - økonomi'!AT162,IF(#REF!=TRUE,'DATA - økonomi'!AT264,IF(#REF!=TRUE,'DATA - økonomi'!AT366,IF(#REF!=TRUE,'DATA - økonomi'!AT366+'DATA - økonomi'!AT264+'DATA - økonomi'!AT162,"")))))/AV163*1000,"")</f>
        <v/>
      </c>
      <c r="AW266" s="45" t="str">
        <f>IFERROR(IF(#REF!=TRUE,'DATA - økonomi'!AU60,IF(#REF!=TRUE,'DATA - økonomi'!AU162,IF(#REF!=TRUE,'DATA - økonomi'!AU264,IF(#REF!=TRUE,'DATA - økonomi'!AU366,IF(#REF!=TRUE,'DATA - økonomi'!AU366+'DATA - økonomi'!AU264+'DATA - økonomi'!AU162,"")))))/AW163*1000,"")</f>
        <v/>
      </c>
      <c r="AX266" s="45" t="str">
        <f>IFERROR(IF(#REF!=TRUE,'DATA - økonomi'!AV60,IF(#REF!=TRUE,'DATA - økonomi'!AV162,IF(#REF!=TRUE,'DATA - økonomi'!AV264,IF(#REF!=TRUE,'DATA - økonomi'!AV366,IF(#REF!=TRUE,'DATA - økonomi'!AV366+'DATA - økonomi'!AV264+'DATA - økonomi'!AV162,"")))))/AX163*1000,"")</f>
        <v/>
      </c>
      <c r="AY266" s="36"/>
    </row>
    <row r="267" spans="1:51" x14ac:dyDescent="0.25">
      <c r="A267" s="38">
        <v>57</v>
      </c>
      <c r="B267" s="41" t="s">
        <v>69</v>
      </c>
      <c r="C267" s="44" t="str">
        <f t="shared" ref="C267:L267" ca="1" si="431">IFERROR(C61/C$4,"")</f>
        <v/>
      </c>
      <c r="D267" s="44" t="str">
        <f t="shared" ca="1" si="431"/>
        <v/>
      </c>
      <c r="E267" s="44" t="str">
        <f t="shared" ca="1" si="431"/>
        <v/>
      </c>
      <c r="F267" s="44" t="str">
        <f t="shared" ca="1" si="431"/>
        <v/>
      </c>
      <c r="G267" s="44" t="str">
        <f t="shared" ca="1" si="431"/>
        <v/>
      </c>
      <c r="H267" s="44" t="str">
        <f t="shared" ca="1" si="431"/>
        <v/>
      </c>
      <c r="I267" s="44" t="str">
        <f t="shared" ca="1" si="431"/>
        <v/>
      </c>
      <c r="J267" s="44" t="str">
        <f t="shared" ca="1" si="431"/>
        <v/>
      </c>
      <c r="K267" s="44" t="str">
        <f t="shared" ca="1" si="431"/>
        <v/>
      </c>
      <c r="L267" s="44" t="str">
        <f t="shared" ca="1" si="431"/>
        <v/>
      </c>
      <c r="M267" s="44" t="str">
        <f t="shared" ref="M267" ca="1" si="432">IFERROR(M61/M$4,"")</f>
        <v/>
      </c>
      <c r="N267" s="38">
        <v>57</v>
      </c>
      <c r="O267" s="41" t="s">
        <v>69</v>
      </c>
      <c r="P267" s="44" t="str">
        <f t="shared" ref="P267:Y267" ca="1" si="433">IFERROR(P61/P$4,"")</f>
        <v/>
      </c>
      <c r="Q267" s="44" t="str">
        <f t="shared" ca="1" si="433"/>
        <v/>
      </c>
      <c r="R267" s="44" t="str">
        <f t="shared" ca="1" si="433"/>
        <v/>
      </c>
      <c r="S267" s="44" t="str">
        <f t="shared" ca="1" si="433"/>
        <v/>
      </c>
      <c r="T267" s="44" t="str">
        <f t="shared" ca="1" si="433"/>
        <v/>
      </c>
      <c r="U267" s="44" t="str">
        <f t="shared" ca="1" si="433"/>
        <v/>
      </c>
      <c r="V267" s="44" t="str">
        <f t="shared" ca="1" si="433"/>
        <v/>
      </c>
      <c r="W267" s="44" t="str">
        <f t="shared" ca="1" si="433"/>
        <v/>
      </c>
      <c r="X267" s="44" t="str">
        <f t="shared" ca="1" si="433"/>
        <v/>
      </c>
      <c r="Y267" s="44" t="str">
        <f t="shared" ca="1" si="433"/>
        <v/>
      </c>
      <c r="Z267" s="44" t="str">
        <f t="shared" ref="Z267" ca="1" si="434">IFERROR(Z61/Z$4,"")</f>
        <v/>
      </c>
      <c r="AA267" s="38">
        <v>57</v>
      </c>
      <c r="AB267" s="41" t="s">
        <v>69</v>
      </c>
      <c r="AC267" s="44" t="str">
        <f t="shared" ref="AC267:AL267" ca="1" si="435">IFERROR(AC61/AC$4,"")</f>
        <v/>
      </c>
      <c r="AD267" s="44" t="str">
        <f t="shared" ca="1" si="435"/>
        <v/>
      </c>
      <c r="AE267" s="44" t="str">
        <f t="shared" ca="1" si="435"/>
        <v/>
      </c>
      <c r="AF267" s="44" t="str">
        <f t="shared" ca="1" si="435"/>
        <v/>
      </c>
      <c r="AG267" s="44" t="str">
        <f t="shared" ca="1" si="435"/>
        <v/>
      </c>
      <c r="AH267" s="44" t="str">
        <f t="shared" ca="1" si="435"/>
        <v/>
      </c>
      <c r="AI267" s="44" t="str">
        <f t="shared" ca="1" si="435"/>
        <v/>
      </c>
      <c r="AJ267" s="44" t="str">
        <f t="shared" ca="1" si="435"/>
        <v/>
      </c>
      <c r="AK267" s="44" t="str">
        <f t="shared" ca="1" si="435"/>
        <v/>
      </c>
      <c r="AL267" s="44" t="str">
        <f t="shared" ca="1" si="435"/>
        <v/>
      </c>
      <c r="AM267" s="36"/>
      <c r="AN267" s="41" t="s">
        <v>69</v>
      </c>
      <c r="AO267" s="45" t="str">
        <f>IFERROR(IF(#REF!=TRUE,'DATA - økonomi'!AM61,IF(#REF!=TRUE,'DATA - økonomi'!AM163,IF(#REF!=TRUE,'DATA - økonomi'!AM265,IF(#REF!=TRUE,'DATA - økonomi'!AM367,IF(#REF!=TRUE,'DATA - økonomi'!AM367+'DATA - økonomi'!AM265+'DATA - økonomi'!AM163,"")))))/AO164*1000,"")</f>
        <v/>
      </c>
      <c r="AP267" s="45" t="str">
        <f>IFERROR(IF(#REF!=TRUE,'DATA - økonomi'!AN61,IF(#REF!=TRUE,'DATA - økonomi'!AN163,IF(#REF!=TRUE,'DATA - økonomi'!AN265,IF(#REF!=TRUE,'DATA - økonomi'!AN367,IF(#REF!=TRUE,'DATA - økonomi'!AN367+'DATA - økonomi'!AN265+'DATA - økonomi'!AN163,"")))))/AP164*1000,"")</f>
        <v/>
      </c>
      <c r="AQ267" s="45" t="str">
        <f>IFERROR(IF(#REF!=TRUE,'DATA - økonomi'!AO61,IF(#REF!=TRUE,'DATA - økonomi'!AO163,IF(#REF!=TRUE,'DATA - økonomi'!AO265,IF(#REF!=TRUE,'DATA - økonomi'!AO367,IF(#REF!=TRUE,'DATA - økonomi'!AO367+'DATA - økonomi'!AO265+'DATA - økonomi'!AO163,"")))))/AQ164*1000,"")</f>
        <v/>
      </c>
      <c r="AR267" s="45" t="str">
        <f>IFERROR(IF(#REF!=TRUE,'DATA - økonomi'!AP61,IF(#REF!=TRUE,'DATA - økonomi'!AP163,IF(#REF!=TRUE,'DATA - økonomi'!AP265,IF(#REF!=TRUE,'DATA - økonomi'!AP367,IF(#REF!=TRUE,'DATA - økonomi'!AP367+'DATA - økonomi'!AP265+'DATA - økonomi'!AP163,"")))))/AR164*1000,"")</f>
        <v/>
      </c>
      <c r="AS267" s="45" t="str">
        <f>IFERROR(IF(#REF!=TRUE,'DATA - økonomi'!AQ61,IF(#REF!=TRUE,'DATA - økonomi'!AQ163,IF(#REF!=TRUE,'DATA - økonomi'!AQ265,IF(#REF!=TRUE,'DATA - økonomi'!AQ367,IF(#REF!=TRUE,'DATA - økonomi'!AQ367+'DATA - økonomi'!AQ265+'DATA - økonomi'!AQ163,"")))))/AS164*1000,"")</f>
        <v/>
      </c>
      <c r="AT267" s="45" t="str">
        <f>IFERROR(IF(#REF!=TRUE,'DATA - økonomi'!AR61,IF(#REF!=TRUE,'DATA - økonomi'!AR163,IF(#REF!=TRUE,'DATA - økonomi'!AR265,IF(#REF!=TRUE,'DATA - økonomi'!AR367,IF(#REF!=TRUE,'DATA - økonomi'!AR367+'DATA - økonomi'!AR265+'DATA - økonomi'!AR163,"")))))/AT164*1000,"")</f>
        <v/>
      </c>
      <c r="AU267" s="45" t="str">
        <f>IFERROR(IF(#REF!=TRUE,'DATA - økonomi'!AS61,IF(#REF!=TRUE,'DATA - økonomi'!AS163,IF(#REF!=TRUE,'DATA - økonomi'!AS265,IF(#REF!=TRUE,'DATA - økonomi'!AS367,IF(#REF!=TRUE,'DATA - økonomi'!AS367+'DATA - økonomi'!AS265+'DATA - økonomi'!AS163,"")))))/AU164*1000,"")</f>
        <v/>
      </c>
      <c r="AV267" s="45" t="str">
        <f>IFERROR(IF(#REF!=TRUE,'DATA - økonomi'!AT61,IF(#REF!=TRUE,'DATA - økonomi'!AT163,IF(#REF!=TRUE,'DATA - økonomi'!AT265,IF(#REF!=TRUE,'DATA - økonomi'!AT367,IF(#REF!=TRUE,'DATA - økonomi'!AT367+'DATA - økonomi'!AT265+'DATA - økonomi'!AT163,"")))))/AV164*1000,"")</f>
        <v/>
      </c>
      <c r="AW267" s="45" t="str">
        <f>IFERROR(IF(#REF!=TRUE,'DATA - økonomi'!AU61,IF(#REF!=TRUE,'DATA - økonomi'!AU163,IF(#REF!=TRUE,'DATA - økonomi'!AU265,IF(#REF!=TRUE,'DATA - økonomi'!AU367,IF(#REF!=TRUE,'DATA - økonomi'!AU367+'DATA - økonomi'!AU265+'DATA - økonomi'!AU163,"")))))/AW164*1000,"")</f>
        <v/>
      </c>
      <c r="AX267" s="45" t="str">
        <f>IFERROR(IF(#REF!=TRUE,'DATA - økonomi'!AV61,IF(#REF!=TRUE,'DATA - økonomi'!AV163,IF(#REF!=TRUE,'DATA - økonomi'!AV265,IF(#REF!=TRUE,'DATA - økonomi'!AV367,IF(#REF!=TRUE,'DATA - økonomi'!AV367+'DATA - økonomi'!AV265+'DATA - økonomi'!AV163,"")))))/AX164*1000,"")</f>
        <v/>
      </c>
      <c r="AY267" s="36"/>
    </row>
    <row r="268" spans="1:51" x14ac:dyDescent="0.25">
      <c r="A268" s="38">
        <v>58</v>
      </c>
      <c r="B268" s="41" t="s">
        <v>70</v>
      </c>
      <c r="C268" s="44" t="str">
        <f t="shared" ref="C268:L268" ca="1" si="436">IFERROR(C62/C$4,"")</f>
        <v/>
      </c>
      <c r="D268" s="44" t="str">
        <f t="shared" ca="1" si="436"/>
        <v/>
      </c>
      <c r="E268" s="44" t="str">
        <f t="shared" ca="1" si="436"/>
        <v/>
      </c>
      <c r="F268" s="44" t="str">
        <f t="shared" ca="1" si="436"/>
        <v/>
      </c>
      <c r="G268" s="44" t="str">
        <f t="shared" ca="1" si="436"/>
        <v/>
      </c>
      <c r="H268" s="44" t="str">
        <f t="shared" ca="1" si="436"/>
        <v/>
      </c>
      <c r="I268" s="44" t="str">
        <f t="shared" ca="1" si="436"/>
        <v/>
      </c>
      <c r="J268" s="44" t="str">
        <f t="shared" ca="1" si="436"/>
        <v/>
      </c>
      <c r="K268" s="44" t="str">
        <f t="shared" ca="1" si="436"/>
        <v/>
      </c>
      <c r="L268" s="44" t="str">
        <f t="shared" ca="1" si="436"/>
        <v/>
      </c>
      <c r="M268" s="44" t="str">
        <f t="shared" ref="M268" ca="1" si="437">IFERROR(M62/M$4,"")</f>
        <v/>
      </c>
      <c r="N268" s="38">
        <v>58</v>
      </c>
      <c r="O268" s="41" t="s">
        <v>70</v>
      </c>
      <c r="P268" s="44" t="str">
        <f t="shared" ref="P268:Y268" ca="1" si="438">IFERROR(P62/P$4,"")</f>
        <v/>
      </c>
      <c r="Q268" s="44" t="str">
        <f t="shared" ca="1" si="438"/>
        <v/>
      </c>
      <c r="R268" s="44" t="str">
        <f t="shared" ca="1" si="438"/>
        <v/>
      </c>
      <c r="S268" s="44" t="str">
        <f t="shared" ca="1" si="438"/>
        <v/>
      </c>
      <c r="T268" s="44" t="str">
        <f t="shared" ca="1" si="438"/>
        <v/>
      </c>
      <c r="U268" s="44" t="str">
        <f t="shared" ca="1" si="438"/>
        <v/>
      </c>
      <c r="V268" s="44" t="str">
        <f t="shared" ca="1" si="438"/>
        <v/>
      </c>
      <c r="W268" s="44" t="str">
        <f t="shared" ca="1" si="438"/>
        <v/>
      </c>
      <c r="X268" s="44" t="str">
        <f t="shared" ca="1" si="438"/>
        <v/>
      </c>
      <c r="Y268" s="44" t="str">
        <f t="shared" ca="1" si="438"/>
        <v/>
      </c>
      <c r="Z268" s="44" t="str">
        <f t="shared" ref="Z268" ca="1" si="439">IFERROR(Z62/Z$4,"")</f>
        <v/>
      </c>
      <c r="AA268" s="38">
        <v>58</v>
      </c>
      <c r="AB268" s="41" t="s">
        <v>70</v>
      </c>
      <c r="AC268" s="44" t="str">
        <f t="shared" ref="AC268:AL268" ca="1" si="440">IFERROR(AC62/AC$4,"")</f>
        <v/>
      </c>
      <c r="AD268" s="44" t="str">
        <f t="shared" ca="1" si="440"/>
        <v/>
      </c>
      <c r="AE268" s="44" t="str">
        <f t="shared" ca="1" si="440"/>
        <v/>
      </c>
      <c r="AF268" s="44" t="str">
        <f t="shared" ca="1" si="440"/>
        <v/>
      </c>
      <c r="AG268" s="44" t="str">
        <f t="shared" ca="1" si="440"/>
        <v/>
      </c>
      <c r="AH268" s="44" t="str">
        <f t="shared" ca="1" si="440"/>
        <v/>
      </c>
      <c r="AI268" s="44" t="str">
        <f t="shared" ca="1" si="440"/>
        <v/>
      </c>
      <c r="AJ268" s="44" t="str">
        <f t="shared" ca="1" si="440"/>
        <v/>
      </c>
      <c r="AK268" s="44" t="str">
        <f t="shared" ca="1" si="440"/>
        <v/>
      </c>
      <c r="AL268" s="44" t="str">
        <f t="shared" ca="1" si="440"/>
        <v/>
      </c>
      <c r="AM268" s="36"/>
      <c r="AN268" s="41" t="s">
        <v>70</v>
      </c>
      <c r="AO268" s="45" t="str">
        <f>IFERROR(IF(#REF!=TRUE,'DATA - økonomi'!AM62,IF(#REF!=TRUE,'DATA - økonomi'!AM164,IF(#REF!=TRUE,'DATA - økonomi'!AM266,IF(#REF!=TRUE,'DATA - økonomi'!AM368,IF(#REF!=TRUE,'DATA - økonomi'!AM368+'DATA - økonomi'!AM266+'DATA - økonomi'!AM164,"")))))/AO165*1000,"")</f>
        <v/>
      </c>
      <c r="AP268" s="45" t="str">
        <f>IFERROR(IF(#REF!=TRUE,'DATA - økonomi'!AN62,IF(#REF!=TRUE,'DATA - økonomi'!AN164,IF(#REF!=TRUE,'DATA - økonomi'!AN266,IF(#REF!=TRUE,'DATA - økonomi'!AN368,IF(#REF!=TRUE,'DATA - økonomi'!AN368+'DATA - økonomi'!AN266+'DATA - økonomi'!AN164,"")))))/AP165*1000,"")</f>
        <v/>
      </c>
      <c r="AQ268" s="45" t="str">
        <f>IFERROR(IF(#REF!=TRUE,'DATA - økonomi'!AO62,IF(#REF!=TRUE,'DATA - økonomi'!AO164,IF(#REF!=TRUE,'DATA - økonomi'!AO266,IF(#REF!=TRUE,'DATA - økonomi'!AO368,IF(#REF!=TRUE,'DATA - økonomi'!AO368+'DATA - økonomi'!AO266+'DATA - økonomi'!AO164,"")))))/AQ165*1000,"")</f>
        <v/>
      </c>
      <c r="AR268" s="45" t="str">
        <f>IFERROR(IF(#REF!=TRUE,'DATA - økonomi'!AP62,IF(#REF!=TRUE,'DATA - økonomi'!AP164,IF(#REF!=TRUE,'DATA - økonomi'!AP266,IF(#REF!=TRUE,'DATA - økonomi'!AP368,IF(#REF!=TRUE,'DATA - økonomi'!AP368+'DATA - økonomi'!AP266+'DATA - økonomi'!AP164,"")))))/AR165*1000,"")</f>
        <v/>
      </c>
      <c r="AS268" s="45" t="str">
        <f>IFERROR(IF(#REF!=TRUE,'DATA - økonomi'!AQ62,IF(#REF!=TRUE,'DATA - økonomi'!AQ164,IF(#REF!=TRUE,'DATA - økonomi'!AQ266,IF(#REF!=TRUE,'DATA - økonomi'!AQ368,IF(#REF!=TRUE,'DATA - økonomi'!AQ368+'DATA - økonomi'!AQ266+'DATA - økonomi'!AQ164,"")))))/AS165*1000,"")</f>
        <v/>
      </c>
      <c r="AT268" s="45" t="str">
        <f>IFERROR(IF(#REF!=TRUE,'DATA - økonomi'!AR62,IF(#REF!=TRUE,'DATA - økonomi'!AR164,IF(#REF!=TRUE,'DATA - økonomi'!AR266,IF(#REF!=TRUE,'DATA - økonomi'!AR368,IF(#REF!=TRUE,'DATA - økonomi'!AR368+'DATA - økonomi'!AR266+'DATA - økonomi'!AR164,"")))))/AT165*1000,"")</f>
        <v/>
      </c>
      <c r="AU268" s="45" t="str">
        <f>IFERROR(IF(#REF!=TRUE,'DATA - økonomi'!AS62,IF(#REF!=TRUE,'DATA - økonomi'!AS164,IF(#REF!=TRUE,'DATA - økonomi'!AS266,IF(#REF!=TRUE,'DATA - økonomi'!AS368,IF(#REF!=TRUE,'DATA - økonomi'!AS368+'DATA - økonomi'!AS266+'DATA - økonomi'!AS164,"")))))/AU165*1000,"")</f>
        <v/>
      </c>
      <c r="AV268" s="45" t="str">
        <f>IFERROR(IF(#REF!=TRUE,'DATA - økonomi'!AT62,IF(#REF!=TRUE,'DATA - økonomi'!AT164,IF(#REF!=TRUE,'DATA - økonomi'!AT266,IF(#REF!=TRUE,'DATA - økonomi'!AT368,IF(#REF!=TRUE,'DATA - økonomi'!AT368+'DATA - økonomi'!AT266+'DATA - økonomi'!AT164,"")))))/AV165*1000,"")</f>
        <v/>
      </c>
      <c r="AW268" s="45" t="str">
        <f>IFERROR(IF(#REF!=TRUE,'DATA - økonomi'!AU62,IF(#REF!=TRUE,'DATA - økonomi'!AU164,IF(#REF!=TRUE,'DATA - økonomi'!AU266,IF(#REF!=TRUE,'DATA - økonomi'!AU368,IF(#REF!=TRUE,'DATA - økonomi'!AU368+'DATA - økonomi'!AU266+'DATA - økonomi'!AU164,"")))))/AW165*1000,"")</f>
        <v/>
      </c>
      <c r="AX268" s="45" t="str">
        <f>IFERROR(IF(#REF!=TRUE,'DATA - økonomi'!AV62,IF(#REF!=TRUE,'DATA - økonomi'!AV164,IF(#REF!=TRUE,'DATA - økonomi'!AV266,IF(#REF!=TRUE,'DATA - økonomi'!AV368,IF(#REF!=TRUE,'DATA - økonomi'!AV368+'DATA - økonomi'!AV266+'DATA - økonomi'!AV164,"")))))/AX165*1000,"")</f>
        <v/>
      </c>
      <c r="AY268" s="36"/>
    </row>
    <row r="269" spans="1:51" x14ac:dyDescent="0.25">
      <c r="A269" s="38">
        <v>59</v>
      </c>
      <c r="B269" s="41" t="s">
        <v>71</v>
      </c>
      <c r="C269" s="44" t="str">
        <f t="shared" ref="C269:L269" ca="1" si="441">IFERROR(C63/C$4,"")</f>
        <v/>
      </c>
      <c r="D269" s="44" t="str">
        <f t="shared" ca="1" si="441"/>
        <v/>
      </c>
      <c r="E269" s="44" t="str">
        <f t="shared" ca="1" si="441"/>
        <v/>
      </c>
      <c r="F269" s="44" t="str">
        <f t="shared" ca="1" si="441"/>
        <v/>
      </c>
      <c r="G269" s="44" t="str">
        <f t="shared" ca="1" si="441"/>
        <v/>
      </c>
      <c r="H269" s="44" t="str">
        <f t="shared" ca="1" si="441"/>
        <v/>
      </c>
      <c r="I269" s="44" t="str">
        <f t="shared" ca="1" si="441"/>
        <v/>
      </c>
      <c r="J269" s="44" t="str">
        <f t="shared" ca="1" si="441"/>
        <v/>
      </c>
      <c r="K269" s="44" t="str">
        <f t="shared" ca="1" si="441"/>
        <v/>
      </c>
      <c r="L269" s="44" t="str">
        <f t="shared" ca="1" si="441"/>
        <v/>
      </c>
      <c r="M269" s="44" t="str">
        <f t="shared" ref="M269" ca="1" si="442">IFERROR(M63/M$4,"")</f>
        <v/>
      </c>
      <c r="N269" s="38">
        <v>59</v>
      </c>
      <c r="O269" s="41" t="s">
        <v>71</v>
      </c>
      <c r="P269" s="44" t="str">
        <f t="shared" ref="P269:Y269" ca="1" si="443">IFERROR(P63/P$4,"")</f>
        <v/>
      </c>
      <c r="Q269" s="44" t="str">
        <f t="shared" ca="1" si="443"/>
        <v/>
      </c>
      <c r="R269" s="44" t="str">
        <f t="shared" ca="1" si="443"/>
        <v/>
      </c>
      <c r="S269" s="44" t="str">
        <f t="shared" ca="1" si="443"/>
        <v/>
      </c>
      <c r="T269" s="44" t="str">
        <f t="shared" ca="1" si="443"/>
        <v/>
      </c>
      <c r="U269" s="44" t="str">
        <f t="shared" ca="1" si="443"/>
        <v/>
      </c>
      <c r="V269" s="44" t="str">
        <f t="shared" ca="1" si="443"/>
        <v/>
      </c>
      <c r="W269" s="44" t="str">
        <f t="shared" ca="1" si="443"/>
        <v/>
      </c>
      <c r="X269" s="44" t="str">
        <f t="shared" ca="1" si="443"/>
        <v/>
      </c>
      <c r="Y269" s="44" t="str">
        <f t="shared" ca="1" si="443"/>
        <v/>
      </c>
      <c r="Z269" s="44" t="str">
        <f t="shared" ref="Z269" ca="1" si="444">IFERROR(Z63/Z$4,"")</f>
        <v/>
      </c>
      <c r="AA269" s="38">
        <v>59</v>
      </c>
      <c r="AB269" s="41" t="s">
        <v>71</v>
      </c>
      <c r="AC269" s="44" t="str">
        <f t="shared" ref="AC269:AL269" ca="1" si="445">IFERROR(AC63/AC$4,"")</f>
        <v/>
      </c>
      <c r="AD269" s="44" t="str">
        <f t="shared" ca="1" si="445"/>
        <v/>
      </c>
      <c r="AE269" s="44" t="str">
        <f t="shared" ca="1" si="445"/>
        <v/>
      </c>
      <c r="AF269" s="44" t="str">
        <f t="shared" ca="1" si="445"/>
        <v/>
      </c>
      <c r="AG269" s="44" t="str">
        <f t="shared" ca="1" si="445"/>
        <v/>
      </c>
      <c r="AH269" s="44" t="str">
        <f t="shared" ca="1" si="445"/>
        <v/>
      </c>
      <c r="AI269" s="44" t="str">
        <f t="shared" ca="1" si="445"/>
        <v/>
      </c>
      <c r="AJ269" s="44" t="str">
        <f t="shared" ca="1" si="445"/>
        <v/>
      </c>
      <c r="AK269" s="44" t="str">
        <f t="shared" ca="1" si="445"/>
        <v/>
      </c>
      <c r="AL269" s="44" t="str">
        <f t="shared" ca="1" si="445"/>
        <v/>
      </c>
      <c r="AM269" s="36"/>
      <c r="AN269" s="41" t="s">
        <v>71</v>
      </c>
      <c r="AO269" s="45" t="str">
        <f>IFERROR(IF(#REF!=TRUE,'DATA - økonomi'!AM63,IF(#REF!=TRUE,'DATA - økonomi'!AM165,IF(#REF!=TRUE,'DATA - økonomi'!AM267,IF(#REF!=TRUE,'DATA - økonomi'!AM369,IF(#REF!=TRUE,'DATA - økonomi'!AM369+'DATA - økonomi'!AM267+'DATA - økonomi'!AM165,"")))))/AO166*1000,"")</f>
        <v/>
      </c>
      <c r="AP269" s="45" t="str">
        <f>IFERROR(IF(#REF!=TRUE,'DATA - økonomi'!AN63,IF(#REF!=TRUE,'DATA - økonomi'!AN165,IF(#REF!=TRUE,'DATA - økonomi'!AN267,IF(#REF!=TRUE,'DATA - økonomi'!AN369,IF(#REF!=TRUE,'DATA - økonomi'!AN369+'DATA - økonomi'!AN267+'DATA - økonomi'!AN165,"")))))/AP166*1000,"")</f>
        <v/>
      </c>
      <c r="AQ269" s="45" t="str">
        <f>IFERROR(IF(#REF!=TRUE,'DATA - økonomi'!AO63,IF(#REF!=TRUE,'DATA - økonomi'!AO165,IF(#REF!=TRUE,'DATA - økonomi'!AO267,IF(#REF!=TRUE,'DATA - økonomi'!AO369,IF(#REF!=TRUE,'DATA - økonomi'!AO369+'DATA - økonomi'!AO267+'DATA - økonomi'!AO165,"")))))/AQ166*1000,"")</f>
        <v/>
      </c>
      <c r="AR269" s="45" t="str">
        <f>IFERROR(IF(#REF!=TRUE,'DATA - økonomi'!AP63,IF(#REF!=TRUE,'DATA - økonomi'!AP165,IF(#REF!=TRUE,'DATA - økonomi'!AP267,IF(#REF!=TRUE,'DATA - økonomi'!AP369,IF(#REF!=TRUE,'DATA - økonomi'!AP369+'DATA - økonomi'!AP267+'DATA - økonomi'!AP165,"")))))/AR166*1000,"")</f>
        <v/>
      </c>
      <c r="AS269" s="45" t="str">
        <f>IFERROR(IF(#REF!=TRUE,'DATA - økonomi'!AQ63,IF(#REF!=TRUE,'DATA - økonomi'!AQ165,IF(#REF!=TRUE,'DATA - økonomi'!AQ267,IF(#REF!=TRUE,'DATA - økonomi'!AQ369,IF(#REF!=TRUE,'DATA - økonomi'!AQ369+'DATA - økonomi'!AQ267+'DATA - økonomi'!AQ165,"")))))/AS166*1000,"")</f>
        <v/>
      </c>
      <c r="AT269" s="45" t="str">
        <f>IFERROR(IF(#REF!=TRUE,'DATA - økonomi'!AR63,IF(#REF!=TRUE,'DATA - økonomi'!AR165,IF(#REF!=TRUE,'DATA - økonomi'!AR267,IF(#REF!=TRUE,'DATA - økonomi'!AR369,IF(#REF!=TRUE,'DATA - økonomi'!AR369+'DATA - økonomi'!AR267+'DATA - økonomi'!AR165,"")))))/AT166*1000,"")</f>
        <v/>
      </c>
      <c r="AU269" s="45" t="str">
        <f>IFERROR(IF(#REF!=TRUE,'DATA - økonomi'!AS63,IF(#REF!=TRUE,'DATA - økonomi'!AS165,IF(#REF!=TRUE,'DATA - økonomi'!AS267,IF(#REF!=TRUE,'DATA - økonomi'!AS369,IF(#REF!=TRUE,'DATA - økonomi'!AS369+'DATA - økonomi'!AS267+'DATA - økonomi'!AS165,"")))))/AU166*1000,"")</f>
        <v/>
      </c>
      <c r="AV269" s="45" t="str">
        <f>IFERROR(IF(#REF!=TRUE,'DATA - økonomi'!AT63,IF(#REF!=TRUE,'DATA - økonomi'!AT165,IF(#REF!=TRUE,'DATA - økonomi'!AT267,IF(#REF!=TRUE,'DATA - økonomi'!AT369,IF(#REF!=TRUE,'DATA - økonomi'!AT369+'DATA - økonomi'!AT267+'DATA - økonomi'!AT165,"")))))/AV166*1000,"")</f>
        <v/>
      </c>
      <c r="AW269" s="45" t="str">
        <f>IFERROR(IF(#REF!=TRUE,'DATA - økonomi'!AU63,IF(#REF!=TRUE,'DATA - økonomi'!AU165,IF(#REF!=TRUE,'DATA - økonomi'!AU267,IF(#REF!=TRUE,'DATA - økonomi'!AU369,IF(#REF!=TRUE,'DATA - økonomi'!AU369+'DATA - økonomi'!AU267+'DATA - økonomi'!AU165,"")))))/AW166*1000,"")</f>
        <v/>
      </c>
      <c r="AX269" s="45" t="str">
        <f>IFERROR(IF(#REF!=TRUE,'DATA - økonomi'!AV63,IF(#REF!=TRUE,'DATA - økonomi'!AV165,IF(#REF!=TRUE,'DATA - økonomi'!AV267,IF(#REF!=TRUE,'DATA - økonomi'!AV369,IF(#REF!=TRUE,'DATA - økonomi'!AV369+'DATA - økonomi'!AV267+'DATA - økonomi'!AV165,"")))))/AX166*1000,"")</f>
        <v/>
      </c>
      <c r="AY269" s="36"/>
    </row>
    <row r="270" spans="1:51" x14ac:dyDescent="0.25">
      <c r="A270" s="38">
        <v>60</v>
      </c>
      <c r="B270" s="41" t="s">
        <v>72</v>
      </c>
      <c r="C270" s="44" t="str">
        <f t="shared" ref="C270:L270" ca="1" si="446">IFERROR(C64/C$4,"")</f>
        <v/>
      </c>
      <c r="D270" s="44" t="str">
        <f t="shared" ca="1" si="446"/>
        <v/>
      </c>
      <c r="E270" s="44" t="str">
        <f t="shared" ca="1" si="446"/>
        <v/>
      </c>
      <c r="F270" s="44" t="str">
        <f t="shared" ca="1" si="446"/>
        <v/>
      </c>
      <c r="G270" s="44" t="str">
        <f t="shared" ca="1" si="446"/>
        <v/>
      </c>
      <c r="H270" s="44" t="str">
        <f t="shared" ca="1" si="446"/>
        <v/>
      </c>
      <c r="I270" s="44" t="str">
        <f t="shared" ca="1" si="446"/>
        <v/>
      </c>
      <c r="J270" s="44" t="str">
        <f t="shared" ca="1" si="446"/>
        <v/>
      </c>
      <c r="K270" s="44" t="str">
        <f t="shared" ca="1" si="446"/>
        <v/>
      </c>
      <c r="L270" s="44" t="str">
        <f t="shared" ca="1" si="446"/>
        <v/>
      </c>
      <c r="M270" s="44" t="str">
        <f t="shared" ref="M270" ca="1" si="447">IFERROR(M64/M$4,"")</f>
        <v/>
      </c>
      <c r="N270" s="38">
        <v>60</v>
      </c>
      <c r="O270" s="41" t="s">
        <v>72</v>
      </c>
      <c r="P270" s="44" t="str">
        <f t="shared" ref="P270:Y270" ca="1" si="448">IFERROR(P64/P$4,"")</f>
        <v/>
      </c>
      <c r="Q270" s="44" t="str">
        <f t="shared" ca="1" si="448"/>
        <v/>
      </c>
      <c r="R270" s="44" t="str">
        <f t="shared" ca="1" si="448"/>
        <v/>
      </c>
      <c r="S270" s="44" t="str">
        <f t="shared" ca="1" si="448"/>
        <v/>
      </c>
      <c r="T270" s="44" t="str">
        <f t="shared" ca="1" si="448"/>
        <v/>
      </c>
      <c r="U270" s="44" t="str">
        <f t="shared" ca="1" si="448"/>
        <v/>
      </c>
      <c r="V270" s="44" t="str">
        <f t="shared" ca="1" si="448"/>
        <v/>
      </c>
      <c r="W270" s="44" t="str">
        <f t="shared" ca="1" si="448"/>
        <v/>
      </c>
      <c r="X270" s="44" t="str">
        <f t="shared" ca="1" si="448"/>
        <v/>
      </c>
      <c r="Y270" s="44" t="str">
        <f t="shared" ca="1" si="448"/>
        <v/>
      </c>
      <c r="Z270" s="44" t="str">
        <f t="shared" ref="Z270" ca="1" si="449">IFERROR(Z64/Z$4,"")</f>
        <v/>
      </c>
      <c r="AA270" s="38">
        <v>60</v>
      </c>
      <c r="AB270" s="41" t="s">
        <v>72</v>
      </c>
      <c r="AC270" s="44" t="str">
        <f t="shared" ref="AC270:AL270" ca="1" si="450">IFERROR(AC64/AC$4,"")</f>
        <v/>
      </c>
      <c r="AD270" s="44" t="str">
        <f t="shared" ca="1" si="450"/>
        <v/>
      </c>
      <c r="AE270" s="44" t="str">
        <f t="shared" ca="1" si="450"/>
        <v/>
      </c>
      <c r="AF270" s="44" t="str">
        <f t="shared" ca="1" si="450"/>
        <v/>
      </c>
      <c r="AG270" s="44" t="str">
        <f t="shared" ca="1" si="450"/>
        <v/>
      </c>
      <c r="AH270" s="44" t="str">
        <f t="shared" ca="1" si="450"/>
        <v/>
      </c>
      <c r="AI270" s="44" t="str">
        <f t="shared" ca="1" si="450"/>
        <v/>
      </c>
      <c r="AJ270" s="44" t="str">
        <f t="shared" ca="1" si="450"/>
        <v/>
      </c>
      <c r="AK270" s="44" t="str">
        <f t="shared" ca="1" si="450"/>
        <v/>
      </c>
      <c r="AL270" s="44" t="str">
        <f t="shared" ca="1" si="450"/>
        <v/>
      </c>
      <c r="AM270" s="36"/>
      <c r="AN270" s="41" t="s">
        <v>72</v>
      </c>
      <c r="AO270" s="45" t="str">
        <f>IFERROR(IF(#REF!=TRUE,'DATA - økonomi'!AM64,IF(#REF!=TRUE,'DATA - økonomi'!AM166,IF(#REF!=TRUE,'DATA - økonomi'!AM268,IF(#REF!=TRUE,'DATA - økonomi'!AM370,IF(#REF!=TRUE,'DATA - økonomi'!AM370+'DATA - økonomi'!AM268+'DATA - økonomi'!AM166,"")))))/AO167*1000,"")</f>
        <v/>
      </c>
      <c r="AP270" s="45" t="str">
        <f>IFERROR(IF(#REF!=TRUE,'DATA - økonomi'!AN64,IF(#REF!=TRUE,'DATA - økonomi'!AN166,IF(#REF!=TRUE,'DATA - økonomi'!AN268,IF(#REF!=TRUE,'DATA - økonomi'!AN370,IF(#REF!=TRUE,'DATA - økonomi'!AN370+'DATA - økonomi'!AN268+'DATA - økonomi'!AN166,"")))))/AP167*1000,"")</f>
        <v/>
      </c>
      <c r="AQ270" s="45" t="str">
        <f>IFERROR(IF(#REF!=TRUE,'DATA - økonomi'!AO64,IF(#REF!=TRUE,'DATA - økonomi'!AO166,IF(#REF!=TRUE,'DATA - økonomi'!AO268,IF(#REF!=TRUE,'DATA - økonomi'!AO370,IF(#REF!=TRUE,'DATA - økonomi'!AO370+'DATA - økonomi'!AO268+'DATA - økonomi'!AO166,"")))))/AQ167*1000,"")</f>
        <v/>
      </c>
      <c r="AR270" s="45" t="str">
        <f>IFERROR(IF(#REF!=TRUE,'DATA - økonomi'!AP64,IF(#REF!=TRUE,'DATA - økonomi'!AP166,IF(#REF!=TRUE,'DATA - økonomi'!AP268,IF(#REF!=TRUE,'DATA - økonomi'!AP370,IF(#REF!=TRUE,'DATA - økonomi'!AP370+'DATA - økonomi'!AP268+'DATA - økonomi'!AP166,"")))))/AR167*1000,"")</f>
        <v/>
      </c>
      <c r="AS270" s="45" t="str">
        <f>IFERROR(IF(#REF!=TRUE,'DATA - økonomi'!AQ64,IF(#REF!=TRUE,'DATA - økonomi'!AQ166,IF(#REF!=TRUE,'DATA - økonomi'!AQ268,IF(#REF!=TRUE,'DATA - økonomi'!AQ370,IF(#REF!=TRUE,'DATA - økonomi'!AQ370+'DATA - økonomi'!AQ268+'DATA - økonomi'!AQ166,"")))))/AS167*1000,"")</f>
        <v/>
      </c>
      <c r="AT270" s="45" t="str">
        <f>IFERROR(IF(#REF!=TRUE,'DATA - økonomi'!AR64,IF(#REF!=TRUE,'DATA - økonomi'!AR166,IF(#REF!=TRUE,'DATA - økonomi'!AR268,IF(#REF!=TRUE,'DATA - økonomi'!AR370,IF(#REF!=TRUE,'DATA - økonomi'!AR370+'DATA - økonomi'!AR268+'DATA - økonomi'!AR166,"")))))/AT167*1000,"")</f>
        <v/>
      </c>
      <c r="AU270" s="45" t="str">
        <f>IFERROR(IF(#REF!=TRUE,'DATA - økonomi'!AS64,IF(#REF!=TRUE,'DATA - økonomi'!AS166,IF(#REF!=TRUE,'DATA - økonomi'!AS268,IF(#REF!=TRUE,'DATA - økonomi'!AS370,IF(#REF!=TRUE,'DATA - økonomi'!AS370+'DATA - økonomi'!AS268+'DATA - økonomi'!AS166,"")))))/AU167*1000,"")</f>
        <v/>
      </c>
      <c r="AV270" s="45" t="str">
        <f>IFERROR(IF(#REF!=TRUE,'DATA - økonomi'!AT64,IF(#REF!=TRUE,'DATA - økonomi'!AT166,IF(#REF!=TRUE,'DATA - økonomi'!AT268,IF(#REF!=TRUE,'DATA - økonomi'!AT370,IF(#REF!=TRUE,'DATA - økonomi'!AT370+'DATA - økonomi'!AT268+'DATA - økonomi'!AT166,"")))))/AV167*1000,"")</f>
        <v/>
      </c>
      <c r="AW270" s="45" t="str">
        <f>IFERROR(IF(#REF!=TRUE,'DATA - økonomi'!AU64,IF(#REF!=TRUE,'DATA - økonomi'!AU166,IF(#REF!=TRUE,'DATA - økonomi'!AU268,IF(#REF!=TRUE,'DATA - økonomi'!AU370,IF(#REF!=TRUE,'DATA - økonomi'!AU370+'DATA - økonomi'!AU268+'DATA - økonomi'!AU166,"")))))/AW167*1000,"")</f>
        <v/>
      </c>
      <c r="AX270" s="45" t="str">
        <f>IFERROR(IF(#REF!=TRUE,'DATA - økonomi'!AV64,IF(#REF!=TRUE,'DATA - økonomi'!AV166,IF(#REF!=TRUE,'DATA - økonomi'!AV268,IF(#REF!=TRUE,'DATA - økonomi'!AV370,IF(#REF!=TRUE,'DATA - økonomi'!AV370+'DATA - økonomi'!AV268+'DATA - økonomi'!AV166,"")))))/AX167*1000,"")</f>
        <v/>
      </c>
      <c r="AY270" s="36"/>
    </row>
    <row r="271" spans="1:51" x14ac:dyDescent="0.25">
      <c r="A271" s="38">
        <v>61</v>
      </c>
      <c r="B271" s="41" t="s">
        <v>73</v>
      </c>
      <c r="C271" s="44" t="str">
        <f t="shared" ref="C271:L271" ca="1" si="451">IFERROR(C65/C$4,"")</f>
        <v/>
      </c>
      <c r="D271" s="44" t="str">
        <f t="shared" ca="1" si="451"/>
        <v/>
      </c>
      <c r="E271" s="44" t="str">
        <f t="shared" ca="1" si="451"/>
        <v/>
      </c>
      <c r="F271" s="44" t="str">
        <f t="shared" ca="1" si="451"/>
        <v/>
      </c>
      <c r="G271" s="44" t="str">
        <f t="shared" ca="1" si="451"/>
        <v/>
      </c>
      <c r="H271" s="44" t="str">
        <f t="shared" ca="1" si="451"/>
        <v/>
      </c>
      <c r="I271" s="44" t="str">
        <f t="shared" ca="1" si="451"/>
        <v/>
      </c>
      <c r="J271" s="44" t="str">
        <f t="shared" ca="1" si="451"/>
        <v/>
      </c>
      <c r="K271" s="44" t="str">
        <f t="shared" ca="1" si="451"/>
        <v/>
      </c>
      <c r="L271" s="44" t="str">
        <f t="shared" ca="1" si="451"/>
        <v/>
      </c>
      <c r="M271" s="44" t="str">
        <f t="shared" ref="M271" ca="1" si="452">IFERROR(M65/M$4,"")</f>
        <v/>
      </c>
      <c r="N271" s="38">
        <v>61</v>
      </c>
      <c r="O271" s="41" t="s">
        <v>73</v>
      </c>
      <c r="P271" s="44" t="str">
        <f t="shared" ref="P271:Y271" ca="1" si="453">IFERROR(P65/P$4,"")</f>
        <v/>
      </c>
      <c r="Q271" s="44" t="str">
        <f t="shared" ca="1" si="453"/>
        <v/>
      </c>
      <c r="R271" s="44" t="str">
        <f t="shared" ca="1" si="453"/>
        <v/>
      </c>
      <c r="S271" s="44" t="str">
        <f t="shared" ca="1" si="453"/>
        <v/>
      </c>
      <c r="T271" s="44" t="str">
        <f t="shared" ca="1" si="453"/>
        <v/>
      </c>
      <c r="U271" s="44" t="str">
        <f t="shared" ca="1" si="453"/>
        <v/>
      </c>
      <c r="V271" s="44" t="str">
        <f t="shared" ca="1" si="453"/>
        <v/>
      </c>
      <c r="W271" s="44" t="str">
        <f t="shared" ca="1" si="453"/>
        <v/>
      </c>
      <c r="X271" s="44" t="str">
        <f t="shared" ca="1" si="453"/>
        <v/>
      </c>
      <c r="Y271" s="44" t="str">
        <f t="shared" ca="1" si="453"/>
        <v/>
      </c>
      <c r="Z271" s="44" t="str">
        <f t="shared" ref="Z271" ca="1" si="454">IFERROR(Z65/Z$4,"")</f>
        <v/>
      </c>
      <c r="AA271" s="38">
        <v>61</v>
      </c>
      <c r="AB271" s="41" t="s">
        <v>73</v>
      </c>
      <c r="AC271" s="44" t="str">
        <f t="shared" ref="AC271:AL271" ca="1" si="455">IFERROR(AC65/AC$4,"")</f>
        <v/>
      </c>
      <c r="AD271" s="44" t="str">
        <f t="shared" ca="1" si="455"/>
        <v/>
      </c>
      <c r="AE271" s="44" t="str">
        <f t="shared" ca="1" si="455"/>
        <v/>
      </c>
      <c r="AF271" s="44" t="str">
        <f t="shared" ca="1" si="455"/>
        <v/>
      </c>
      <c r="AG271" s="44" t="str">
        <f t="shared" ca="1" si="455"/>
        <v/>
      </c>
      <c r="AH271" s="44" t="str">
        <f t="shared" ca="1" si="455"/>
        <v/>
      </c>
      <c r="AI271" s="44" t="str">
        <f t="shared" ca="1" si="455"/>
        <v/>
      </c>
      <c r="AJ271" s="44" t="str">
        <f t="shared" ca="1" si="455"/>
        <v/>
      </c>
      <c r="AK271" s="44" t="str">
        <f t="shared" ca="1" si="455"/>
        <v/>
      </c>
      <c r="AL271" s="44" t="str">
        <f t="shared" ca="1" si="455"/>
        <v/>
      </c>
      <c r="AM271" s="36"/>
      <c r="AN271" s="41" t="s">
        <v>73</v>
      </c>
      <c r="AO271" s="45" t="str">
        <f>IFERROR(IF(#REF!=TRUE,'DATA - økonomi'!AM65,IF(#REF!=TRUE,'DATA - økonomi'!AM167,IF(#REF!=TRUE,'DATA - økonomi'!AM269,IF(#REF!=TRUE,'DATA - økonomi'!AM371,IF(#REF!=TRUE,'DATA - økonomi'!AM371+'DATA - økonomi'!AM269+'DATA - økonomi'!AM167,"")))))/AO168*1000,"")</f>
        <v/>
      </c>
      <c r="AP271" s="45" t="str">
        <f>IFERROR(IF(#REF!=TRUE,'DATA - økonomi'!AN65,IF(#REF!=TRUE,'DATA - økonomi'!AN167,IF(#REF!=TRUE,'DATA - økonomi'!AN269,IF(#REF!=TRUE,'DATA - økonomi'!AN371,IF(#REF!=TRUE,'DATA - økonomi'!AN371+'DATA - økonomi'!AN269+'DATA - økonomi'!AN167,"")))))/AP168*1000,"")</f>
        <v/>
      </c>
      <c r="AQ271" s="45" t="str">
        <f>IFERROR(IF(#REF!=TRUE,'DATA - økonomi'!AO65,IF(#REF!=TRUE,'DATA - økonomi'!AO167,IF(#REF!=TRUE,'DATA - økonomi'!AO269,IF(#REF!=TRUE,'DATA - økonomi'!AO371,IF(#REF!=TRUE,'DATA - økonomi'!AO371+'DATA - økonomi'!AO269+'DATA - økonomi'!AO167,"")))))/AQ168*1000,"")</f>
        <v/>
      </c>
      <c r="AR271" s="45" t="str">
        <f>IFERROR(IF(#REF!=TRUE,'DATA - økonomi'!AP65,IF(#REF!=TRUE,'DATA - økonomi'!AP167,IF(#REF!=TRUE,'DATA - økonomi'!AP269,IF(#REF!=TRUE,'DATA - økonomi'!AP371,IF(#REF!=TRUE,'DATA - økonomi'!AP371+'DATA - økonomi'!AP269+'DATA - økonomi'!AP167,"")))))/AR168*1000,"")</f>
        <v/>
      </c>
      <c r="AS271" s="45" t="str">
        <f>IFERROR(IF(#REF!=TRUE,'DATA - økonomi'!AQ65,IF(#REF!=TRUE,'DATA - økonomi'!AQ167,IF(#REF!=TRUE,'DATA - økonomi'!AQ269,IF(#REF!=TRUE,'DATA - økonomi'!AQ371,IF(#REF!=TRUE,'DATA - økonomi'!AQ371+'DATA - økonomi'!AQ269+'DATA - økonomi'!AQ167,"")))))/AS168*1000,"")</f>
        <v/>
      </c>
      <c r="AT271" s="45" t="str">
        <f>IFERROR(IF(#REF!=TRUE,'DATA - økonomi'!AR65,IF(#REF!=TRUE,'DATA - økonomi'!AR167,IF(#REF!=TRUE,'DATA - økonomi'!AR269,IF(#REF!=TRUE,'DATA - økonomi'!AR371,IF(#REF!=TRUE,'DATA - økonomi'!AR371+'DATA - økonomi'!AR269+'DATA - økonomi'!AR167,"")))))/AT168*1000,"")</f>
        <v/>
      </c>
      <c r="AU271" s="45" t="str">
        <f>IFERROR(IF(#REF!=TRUE,'DATA - økonomi'!AS65,IF(#REF!=TRUE,'DATA - økonomi'!AS167,IF(#REF!=TRUE,'DATA - økonomi'!AS269,IF(#REF!=TRUE,'DATA - økonomi'!AS371,IF(#REF!=TRUE,'DATA - økonomi'!AS371+'DATA - økonomi'!AS269+'DATA - økonomi'!AS167,"")))))/AU168*1000,"")</f>
        <v/>
      </c>
      <c r="AV271" s="45" t="str">
        <f>IFERROR(IF(#REF!=TRUE,'DATA - økonomi'!AT65,IF(#REF!=TRUE,'DATA - økonomi'!AT167,IF(#REF!=TRUE,'DATA - økonomi'!AT269,IF(#REF!=TRUE,'DATA - økonomi'!AT371,IF(#REF!=TRUE,'DATA - økonomi'!AT371+'DATA - økonomi'!AT269+'DATA - økonomi'!AT167,"")))))/AV168*1000,"")</f>
        <v/>
      </c>
      <c r="AW271" s="45" t="str">
        <f>IFERROR(IF(#REF!=TRUE,'DATA - økonomi'!AU65,IF(#REF!=TRUE,'DATA - økonomi'!AU167,IF(#REF!=TRUE,'DATA - økonomi'!AU269,IF(#REF!=TRUE,'DATA - økonomi'!AU371,IF(#REF!=TRUE,'DATA - økonomi'!AU371+'DATA - økonomi'!AU269+'DATA - økonomi'!AU167,"")))))/AW168*1000,"")</f>
        <v/>
      </c>
      <c r="AX271" s="45" t="str">
        <f>IFERROR(IF(#REF!=TRUE,'DATA - økonomi'!AV65,IF(#REF!=TRUE,'DATA - økonomi'!AV167,IF(#REF!=TRUE,'DATA - økonomi'!AV269,IF(#REF!=TRUE,'DATA - økonomi'!AV371,IF(#REF!=TRUE,'DATA - økonomi'!AV371+'DATA - økonomi'!AV269+'DATA - økonomi'!AV167,"")))))/AX168*1000,"")</f>
        <v/>
      </c>
      <c r="AY271" s="36"/>
    </row>
    <row r="272" spans="1:51" x14ac:dyDescent="0.25">
      <c r="A272" s="38">
        <v>62</v>
      </c>
      <c r="B272" s="41" t="s">
        <v>74</v>
      </c>
      <c r="C272" s="44" t="str">
        <f t="shared" ref="C272:L272" ca="1" si="456">IFERROR(C66/C$4,"")</f>
        <v/>
      </c>
      <c r="D272" s="44" t="str">
        <f t="shared" ca="1" si="456"/>
        <v/>
      </c>
      <c r="E272" s="44" t="str">
        <f t="shared" ca="1" si="456"/>
        <v/>
      </c>
      <c r="F272" s="44" t="str">
        <f t="shared" ca="1" si="456"/>
        <v/>
      </c>
      <c r="G272" s="44" t="str">
        <f t="shared" ca="1" si="456"/>
        <v/>
      </c>
      <c r="H272" s="44" t="str">
        <f t="shared" ca="1" si="456"/>
        <v/>
      </c>
      <c r="I272" s="44" t="str">
        <f t="shared" ca="1" si="456"/>
        <v/>
      </c>
      <c r="J272" s="44" t="str">
        <f t="shared" ca="1" si="456"/>
        <v/>
      </c>
      <c r="K272" s="44" t="str">
        <f t="shared" ca="1" si="456"/>
        <v/>
      </c>
      <c r="L272" s="44" t="str">
        <f t="shared" ca="1" si="456"/>
        <v/>
      </c>
      <c r="M272" s="44" t="str">
        <f t="shared" ref="M272" ca="1" si="457">IFERROR(M66/M$4,"")</f>
        <v/>
      </c>
      <c r="N272" s="38">
        <v>62</v>
      </c>
      <c r="O272" s="41" t="s">
        <v>74</v>
      </c>
      <c r="P272" s="44" t="str">
        <f t="shared" ref="P272:Y272" ca="1" si="458">IFERROR(P66/P$4,"")</f>
        <v/>
      </c>
      <c r="Q272" s="44" t="str">
        <f t="shared" ca="1" si="458"/>
        <v/>
      </c>
      <c r="R272" s="44" t="str">
        <f t="shared" ca="1" si="458"/>
        <v/>
      </c>
      <c r="S272" s="44" t="str">
        <f t="shared" ca="1" si="458"/>
        <v/>
      </c>
      <c r="T272" s="44" t="str">
        <f t="shared" ca="1" si="458"/>
        <v/>
      </c>
      <c r="U272" s="44" t="str">
        <f t="shared" ca="1" si="458"/>
        <v/>
      </c>
      <c r="V272" s="44" t="str">
        <f t="shared" ca="1" si="458"/>
        <v/>
      </c>
      <c r="W272" s="44" t="str">
        <f t="shared" ca="1" si="458"/>
        <v/>
      </c>
      <c r="X272" s="44" t="str">
        <f t="shared" ca="1" si="458"/>
        <v/>
      </c>
      <c r="Y272" s="44" t="str">
        <f t="shared" ca="1" si="458"/>
        <v/>
      </c>
      <c r="Z272" s="44" t="str">
        <f t="shared" ref="Z272" ca="1" si="459">IFERROR(Z66/Z$4,"")</f>
        <v/>
      </c>
      <c r="AA272" s="38">
        <v>62</v>
      </c>
      <c r="AB272" s="41" t="s">
        <v>74</v>
      </c>
      <c r="AC272" s="44" t="str">
        <f t="shared" ref="AC272:AL272" ca="1" si="460">IFERROR(AC66/AC$4,"")</f>
        <v/>
      </c>
      <c r="AD272" s="44" t="str">
        <f t="shared" ca="1" si="460"/>
        <v/>
      </c>
      <c r="AE272" s="44" t="str">
        <f t="shared" ca="1" si="460"/>
        <v/>
      </c>
      <c r="AF272" s="44" t="str">
        <f t="shared" ca="1" si="460"/>
        <v/>
      </c>
      <c r="AG272" s="44" t="str">
        <f t="shared" ca="1" si="460"/>
        <v/>
      </c>
      <c r="AH272" s="44" t="str">
        <f t="shared" ca="1" si="460"/>
        <v/>
      </c>
      <c r="AI272" s="44" t="str">
        <f t="shared" ca="1" si="460"/>
        <v/>
      </c>
      <c r="AJ272" s="44" t="str">
        <f t="shared" ca="1" si="460"/>
        <v/>
      </c>
      <c r="AK272" s="44" t="str">
        <f t="shared" ca="1" si="460"/>
        <v/>
      </c>
      <c r="AL272" s="44" t="str">
        <f t="shared" ca="1" si="460"/>
        <v/>
      </c>
      <c r="AM272" s="36"/>
      <c r="AN272" s="41" t="s">
        <v>74</v>
      </c>
      <c r="AO272" s="45" t="str">
        <f>IFERROR(IF(#REF!=TRUE,'DATA - økonomi'!AM66,IF(#REF!=TRUE,'DATA - økonomi'!AM168,IF(#REF!=TRUE,'DATA - økonomi'!AM270,IF(#REF!=TRUE,'DATA - økonomi'!AM372,IF(#REF!=TRUE,'DATA - økonomi'!AM372+'DATA - økonomi'!AM270+'DATA - økonomi'!AM168,"")))))/AO169*1000,"")</f>
        <v/>
      </c>
      <c r="AP272" s="45" t="str">
        <f>IFERROR(IF(#REF!=TRUE,'DATA - økonomi'!AN66,IF(#REF!=TRUE,'DATA - økonomi'!AN168,IF(#REF!=TRUE,'DATA - økonomi'!AN270,IF(#REF!=TRUE,'DATA - økonomi'!AN372,IF(#REF!=TRUE,'DATA - økonomi'!AN372+'DATA - økonomi'!AN270+'DATA - økonomi'!AN168,"")))))/AP169*1000,"")</f>
        <v/>
      </c>
      <c r="AQ272" s="45" t="str">
        <f>IFERROR(IF(#REF!=TRUE,'DATA - økonomi'!AO66,IF(#REF!=TRUE,'DATA - økonomi'!AO168,IF(#REF!=TRUE,'DATA - økonomi'!AO270,IF(#REF!=TRUE,'DATA - økonomi'!AO372,IF(#REF!=TRUE,'DATA - økonomi'!AO372+'DATA - økonomi'!AO270+'DATA - økonomi'!AO168,"")))))/AQ169*1000,"")</f>
        <v/>
      </c>
      <c r="AR272" s="45" t="str">
        <f>IFERROR(IF(#REF!=TRUE,'DATA - økonomi'!AP66,IF(#REF!=TRUE,'DATA - økonomi'!AP168,IF(#REF!=TRUE,'DATA - økonomi'!AP270,IF(#REF!=TRUE,'DATA - økonomi'!AP372,IF(#REF!=TRUE,'DATA - økonomi'!AP372+'DATA - økonomi'!AP270+'DATA - økonomi'!AP168,"")))))/AR169*1000,"")</f>
        <v/>
      </c>
      <c r="AS272" s="45" t="str">
        <f>IFERROR(IF(#REF!=TRUE,'DATA - økonomi'!AQ66,IF(#REF!=TRUE,'DATA - økonomi'!AQ168,IF(#REF!=TRUE,'DATA - økonomi'!AQ270,IF(#REF!=TRUE,'DATA - økonomi'!AQ372,IF(#REF!=TRUE,'DATA - økonomi'!AQ372+'DATA - økonomi'!AQ270+'DATA - økonomi'!AQ168,"")))))/AS169*1000,"")</f>
        <v/>
      </c>
      <c r="AT272" s="45" t="str">
        <f>IFERROR(IF(#REF!=TRUE,'DATA - økonomi'!AR66,IF(#REF!=TRUE,'DATA - økonomi'!AR168,IF(#REF!=TRUE,'DATA - økonomi'!AR270,IF(#REF!=TRUE,'DATA - økonomi'!AR372,IF(#REF!=TRUE,'DATA - økonomi'!AR372+'DATA - økonomi'!AR270+'DATA - økonomi'!AR168,"")))))/AT169*1000,"")</f>
        <v/>
      </c>
      <c r="AU272" s="45" t="str">
        <f>IFERROR(IF(#REF!=TRUE,'DATA - økonomi'!AS66,IF(#REF!=TRUE,'DATA - økonomi'!AS168,IF(#REF!=TRUE,'DATA - økonomi'!AS270,IF(#REF!=TRUE,'DATA - økonomi'!AS372,IF(#REF!=TRUE,'DATA - økonomi'!AS372+'DATA - økonomi'!AS270+'DATA - økonomi'!AS168,"")))))/AU169*1000,"")</f>
        <v/>
      </c>
      <c r="AV272" s="45" t="str">
        <f>IFERROR(IF(#REF!=TRUE,'DATA - økonomi'!AT66,IF(#REF!=TRUE,'DATA - økonomi'!AT168,IF(#REF!=TRUE,'DATA - økonomi'!AT270,IF(#REF!=TRUE,'DATA - økonomi'!AT372,IF(#REF!=TRUE,'DATA - økonomi'!AT372+'DATA - økonomi'!AT270+'DATA - økonomi'!AT168,"")))))/AV169*1000,"")</f>
        <v/>
      </c>
      <c r="AW272" s="45" t="str">
        <f>IFERROR(IF(#REF!=TRUE,'DATA - økonomi'!AU66,IF(#REF!=TRUE,'DATA - økonomi'!AU168,IF(#REF!=TRUE,'DATA - økonomi'!AU270,IF(#REF!=TRUE,'DATA - økonomi'!AU372,IF(#REF!=TRUE,'DATA - økonomi'!AU372+'DATA - økonomi'!AU270+'DATA - økonomi'!AU168,"")))))/AW169*1000,"")</f>
        <v/>
      </c>
      <c r="AX272" s="45" t="str">
        <f>IFERROR(IF(#REF!=TRUE,'DATA - økonomi'!AV66,IF(#REF!=TRUE,'DATA - økonomi'!AV168,IF(#REF!=TRUE,'DATA - økonomi'!AV270,IF(#REF!=TRUE,'DATA - økonomi'!AV372,IF(#REF!=TRUE,'DATA - økonomi'!AV372+'DATA - økonomi'!AV270+'DATA - økonomi'!AV168,"")))))/AX169*1000,"")</f>
        <v/>
      </c>
      <c r="AY272" s="36"/>
    </row>
    <row r="273" spans="1:51" x14ac:dyDescent="0.25">
      <c r="A273" s="38">
        <v>63</v>
      </c>
      <c r="B273" s="41" t="s">
        <v>75</v>
      </c>
      <c r="C273" s="44" t="str">
        <f t="shared" ref="C273:L273" ca="1" si="461">IFERROR(C67/C$4,"")</f>
        <v/>
      </c>
      <c r="D273" s="44" t="str">
        <f t="shared" ca="1" si="461"/>
        <v/>
      </c>
      <c r="E273" s="44" t="str">
        <f t="shared" ca="1" si="461"/>
        <v/>
      </c>
      <c r="F273" s="44" t="str">
        <f t="shared" ca="1" si="461"/>
        <v/>
      </c>
      <c r="G273" s="44" t="str">
        <f t="shared" ca="1" si="461"/>
        <v/>
      </c>
      <c r="H273" s="44" t="str">
        <f t="shared" ca="1" si="461"/>
        <v/>
      </c>
      <c r="I273" s="44" t="str">
        <f t="shared" ca="1" si="461"/>
        <v/>
      </c>
      <c r="J273" s="44" t="str">
        <f t="shared" ca="1" si="461"/>
        <v/>
      </c>
      <c r="K273" s="44" t="str">
        <f t="shared" ca="1" si="461"/>
        <v/>
      </c>
      <c r="L273" s="44" t="str">
        <f t="shared" ca="1" si="461"/>
        <v/>
      </c>
      <c r="M273" s="44" t="str">
        <f t="shared" ref="M273" ca="1" si="462">IFERROR(M67/M$4,"")</f>
        <v/>
      </c>
      <c r="N273" s="38">
        <v>63</v>
      </c>
      <c r="O273" s="41" t="s">
        <v>75</v>
      </c>
      <c r="P273" s="44" t="str">
        <f t="shared" ref="P273:Y273" ca="1" si="463">IFERROR(P67/P$4,"")</f>
        <v/>
      </c>
      <c r="Q273" s="44" t="str">
        <f t="shared" ca="1" si="463"/>
        <v/>
      </c>
      <c r="R273" s="44" t="str">
        <f t="shared" ca="1" si="463"/>
        <v/>
      </c>
      <c r="S273" s="44" t="str">
        <f t="shared" ca="1" si="463"/>
        <v/>
      </c>
      <c r="T273" s="44" t="str">
        <f t="shared" ca="1" si="463"/>
        <v/>
      </c>
      <c r="U273" s="44" t="str">
        <f t="shared" ca="1" si="463"/>
        <v/>
      </c>
      <c r="V273" s="44" t="str">
        <f t="shared" ca="1" si="463"/>
        <v/>
      </c>
      <c r="W273" s="44" t="str">
        <f t="shared" ca="1" si="463"/>
        <v/>
      </c>
      <c r="X273" s="44" t="str">
        <f t="shared" ca="1" si="463"/>
        <v/>
      </c>
      <c r="Y273" s="44" t="str">
        <f t="shared" ca="1" si="463"/>
        <v/>
      </c>
      <c r="Z273" s="44" t="str">
        <f t="shared" ref="Z273" ca="1" si="464">IFERROR(Z67/Z$4,"")</f>
        <v/>
      </c>
      <c r="AA273" s="38">
        <v>63</v>
      </c>
      <c r="AB273" s="41" t="s">
        <v>75</v>
      </c>
      <c r="AC273" s="44" t="str">
        <f t="shared" ref="AC273:AL273" ca="1" si="465">IFERROR(AC67/AC$4,"")</f>
        <v/>
      </c>
      <c r="AD273" s="44" t="str">
        <f t="shared" ca="1" si="465"/>
        <v/>
      </c>
      <c r="AE273" s="44" t="str">
        <f t="shared" ca="1" si="465"/>
        <v/>
      </c>
      <c r="AF273" s="44" t="str">
        <f t="shared" ca="1" si="465"/>
        <v/>
      </c>
      <c r="AG273" s="44" t="str">
        <f t="shared" ca="1" si="465"/>
        <v/>
      </c>
      <c r="AH273" s="44" t="str">
        <f t="shared" ca="1" si="465"/>
        <v/>
      </c>
      <c r="AI273" s="44" t="str">
        <f t="shared" ca="1" si="465"/>
        <v/>
      </c>
      <c r="AJ273" s="44" t="str">
        <f t="shared" ca="1" si="465"/>
        <v/>
      </c>
      <c r="AK273" s="44" t="str">
        <f t="shared" ca="1" si="465"/>
        <v/>
      </c>
      <c r="AL273" s="44" t="str">
        <f t="shared" ca="1" si="465"/>
        <v/>
      </c>
      <c r="AM273" s="36"/>
      <c r="AN273" s="41" t="s">
        <v>75</v>
      </c>
      <c r="AO273" s="45" t="str">
        <f>IFERROR(IF(#REF!=TRUE,'DATA - økonomi'!AM67,IF(#REF!=TRUE,'DATA - økonomi'!AM169,IF(#REF!=TRUE,'DATA - økonomi'!AM271,IF(#REF!=TRUE,'DATA - økonomi'!AM373,IF(#REF!=TRUE,'DATA - økonomi'!AM373+'DATA - økonomi'!AM271+'DATA - økonomi'!AM169,"")))))/AO170*1000,"")</f>
        <v/>
      </c>
      <c r="AP273" s="45" t="str">
        <f>IFERROR(IF(#REF!=TRUE,'DATA - økonomi'!AN67,IF(#REF!=TRUE,'DATA - økonomi'!AN169,IF(#REF!=TRUE,'DATA - økonomi'!AN271,IF(#REF!=TRUE,'DATA - økonomi'!AN373,IF(#REF!=TRUE,'DATA - økonomi'!AN373+'DATA - økonomi'!AN271+'DATA - økonomi'!AN169,"")))))/AP170*1000,"")</f>
        <v/>
      </c>
      <c r="AQ273" s="45" t="str">
        <f>IFERROR(IF(#REF!=TRUE,'DATA - økonomi'!AO67,IF(#REF!=TRUE,'DATA - økonomi'!AO169,IF(#REF!=TRUE,'DATA - økonomi'!AO271,IF(#REF!=TRUE,'DATA - økonomi'!AO373,IF(#REF!=TRUE,'DATA - økonomi'!AO373+'DATA - økonomi'!AO271+'DATA - økonomi'!AO169,"")))))/AQ170*1000,"")</f>
        <v/>
      </c>
      <c r="AR273" s="45" t="str">
        <f>IFERROR(IF(#REF!=TRUE,'DATA - økonomi'!AP67,IF(#REF!=TRUE,'DATA - økonomi'!AP169,IF(#REF!=TRUE,'DATA - økonomi'!AP271,IF(#REF!=TRUE,'DATA - økonomi'!AP373,IF(#REF!=TRUE,'DATA - økonomi'!AP373+'DATA - økonomi'!AP271+'DATA - økonomi'!AP169,"")))))/AR170*1000,"")</f>
        <v/>
      </c>
      <c r="AS273" s="45" t="str">
        <f>IFERROR(IF(#REF!=TRUE,'DATA - økonomi'!AQ67,IF(#REF!=TRUE,'DATA - økonomi'!AQ169,IF(#REF!=TRUE,'DATA - økonomi'!AQ271,IF(#REF!=TRUE,'DATA - økonomi'!AQ373,IF(#REF!=TRUE,'DATA - økonomi'!AQ373+'DATA - økonomi'!AQ271+'DATA - økonomi'!AQ169,"")))))/AS170*1000,"")</f>
        <v/>
      </c>
      <c r="AT273" s="45" t="str">
        <f>IFERROR(IF(#REF!=TRUE,'DATA - økonomi'!AR67,IF(#REF!=TRUE,'DATA - økonomi'!AR169,IF(#REF!=TRUE,'DATA - økonomi'!AR271,IF(#REF!=TRUE,'DATA - økonomi'!AR373,IF(#REF!=TRUE,'DATA - økonomi'!AR373+'DATA - økonomi'!AR271+'DATA - økonomi'!AR169,"")))))/AT170*1000,"")</f>
        <v/>
      </c>
      <c r="AU273" s="45" t="str">
        <f>IFERROR(IF(#REF!=TRUE,'DATA - økonomi'!AS67,IF(#REF!=TRUE,'DATA - økonomi'!AS169,IF(#REF!=TRUE,'DATA - økonomi'!AS271,IF(#REF!=TRUE,'DATA - økonomi'!AS373,IF(#REF!=TRUE,'DATA - økonomi'!AS373+'DATA - økonomi'!AS271+'DATA - økonomi'!AS169,"")))))/AU170*1000,"")</f>
        <v/>
      </c>
      <c r="AV273" s="45" t="str">
        <f>IFERROR(IF(#REF!=TRUE,'DATA - økonomi'!AT67,IF(#REF!=TRUE,'DATA - økonomi'!AT169,IF(#REF!=TRUE,'DATA - økonomi'!AT271,IF(#REF!=TRUE,'DATA - økonomi'!AT373,IF(#REF!=TRUE,'DATA - økonomi'!AT373+'DATA - økonomi'!AT271+'DATA - økonomi'!AT169,"")))))/AV170*1000,"")</f>
        <v/>
      </c>
      <c r="AW273" s="45" t="str">
        <f>IFERROR(IF(#REF!=TRUE,'DATA - økonomi'!AU67,IF(#REF!=TRUE,'DATA - økonomi'!AU169,IF(#REF!=TRUE,'DATA - økonomi'!AU271,IF(#REF!=TRUE,'DATA - økonomi'!AU373,IF(#REF!=TRUE,'DATA - økonomi'!AU373+'DATA - økonomi'!AU271+'DATA - økonomi'!AU169,"")))))/AW170*1000,"")</f>
        <v/>
      </c>
      <c r="AX273" s="45" t="str">
        <f>IFERROR(IF(#REF!=TRUE,'DATA - økonomi'!AV67,IF(#REF!=TRUE,'DATA - økonomi'!AV169,IF(#REF!=TRUE,'DATA - økonomi'!AV271,IF(#REF!=TRUE,'DATA - økonomi'!AV373,IF(#REF!=TRUE,'DATA - økonomi'!AV373+'DATA - økonomi'!AV271+'DATA - økonomi'!AV169,"")))))/AX170*1000,"")</f>
        <v/>
      </c>
      <c r="AY273" s="36"/>
    </row>
    <row r="274" spans="1:51" x14ac:dyDescent="0.25">
      <c r="A274" s="38">
        <v>64</v>
      </c>
      <c r="B274" s="41" t="s">
        <v>76</v>
      </c>
      <c r="C274" s="44" t="str">
        <f t="shared" ref="C274:L274" ca="1" si="466">IFERROR(C68/C$4,"")</f>
        <v/>
      </c>
      <c r="D274" s="44" t="str">
        <f t="shared" ca="1" si="466"/>
        <v/>
      </c>
      <c r="E274" s="44" t="str">
        <f t="shared" ca="1" si="466"/>
        <v/>
      </c>
      <c r="F274" s="44" t="str">
        <f t="shared" ca="1" si="466"/>
        <v/>
      </c>
      <c r="G274" s="44" t="str">
        <f t="shared" ca="1" si="466"/>
        <v/>
      </c>
      <c r="H274" s="44" t="str">
        <f t="shared" ca="1" si="466"/>
        <v/>
      </c>
      <c r="I274" s="44" t="str">
        <f t="shared" ca="1" si="466"/>
        <v/>
      </c>
      <c r="J274" s="44" t="str">
        <f t="shared" ca="1" si="466"/>
        <v/>
      </c>
      <c r="K274" s="44" t="str">
        <f t="shared" ca="1" si="466"/>
        <v/>
      </c>
      <c r="L274" s="44" t="str">
        <f t="shared" ca="1" si="466"/>
        <v/>
      </c>
      <c r="M274" s="44" t="str">
        <f t="shared" ref="M274" ca="1" si="467">IFERROR(M68/M$4,"")</f>
        <v/>
      </c>
      <c r="N274" s="38">
        <v>64</v>
      </c>
      <c r="O274" s="41" t="s">
        <v>76</v>
      </c>
      <c r="P274" s="44" t="str">
        <f t="shared" ref="P274:Y274" ca="1" si="468">IFERROR(P68/P$4,"")</f>
        <v/>
      </c>
      <c r="Q274" s="44" t="str">
        <f t="shared" ca="1" si="468"/>
        <v/>
      </c>
      <c r="R274" s="44" t="str">
        <f t="shared" ca="1" si="468"/>
        <v/>
      </c>
      <c r="S274" s="44" t="str">
        <f t="shared" ca="1" si="468"/>
        <v/>
      </c>
      <c r="T274" s="44" t="str">
        <f t="shared" ca="1" si="468"/>
        <v/>
      </c>
      <c r="U274" s="44" t="str">
        <f t="shared" ca="1" si="468"/>
        <v/>
      </c>
      <c r="V274" s="44" t="str">
        <f t="shared" ca="1" si="468"/>
        <v/>
      </c>
      <c r="W274" s="44" t="str">
        <f t="shared" ca="1" si="468"/>
        <v/>
      </c>
      <c r="X274" s="44" t="str">
        <f t="shared" ca="1" si="468"/>
        <v/>
      </c>
      <c r="Y274" s="44" t="str">
        <f t="shared" ca="1" si="468"/>
        <v/>
      </c>
      <c r="Z274" s="44" t="str">
        <f t="shared" ref="Z274" ca="1" si="469">IFERROR(Z68/Z$4,"")</f>
        <v/>
      </c>
      <c r="AA274" s="38">
        <v>64</v>
      </c>
      <c r="AB274" s="41" t="s">
        <v>76</v>
      </c>
      <c r="AC274" s="44" t="str">
        <f t="shared" ref="AC274:AL274" ca="1" si="470">IFERROR(AC68/AC$4,"")</f>
        <v/>
      </c>
      <c r="AD274" s="44" t="str">
        <f t="shared" ca="1" si="470"/>
        <v/>
      </c>
      <c r="AE274" s="44" t="str">
        <f t="shared" ca="1" si="470"/>
        <v/>
      </c>
      <c r="AF274" s="44" t="str">
        <f t="shared" ca="1" si="470"/>
        <v/>
      </c>
      <c r="AG274" s="44" t="str">
        <f t="shared" ca="1" si="470"/>
        <v/>
      </c>
      <c r="AH274" s="44" t="str">
        <f t="shared" ca="1" si="470"/>
        <v/>
      </c>
      <c r="AI274" s="44" t="str">
        <f t="shared" ca="1" si="470"/>
        <v/>
      </c>
      <c r="AJ274" s="44" t="str">
        <f t="shared" ca="1" si="470"/>
        <v/>
      </c>
      <c r="AK274" s="44" t="str">
        <f t="shared" ca="1" si="470"/>
        <v/>
      </c>
      <c r="AL274" s="44" t="str">
        <f t="shared" ca="1" si="470"/>
        <v/>
      </c>
      <c r="AM274" s="36"/>
      <c r="AN274" s="41" t="s">
        <v>76</v>
      </c>
      <c r="AO274" s="45" t="str">
        <f>IFERROR(IF(#REF!=TRUE,'DATA - økonomi'!AM68,IF(#REF!=TRUE,'DATA - økonomi'!AM170,IF(#REF!=TRUE,'DATA - økonomi'!AM272,IF(#REF!=TRUE,'DATA - økonomi'!AM374,IF(#REF!=TRUE,'DATA - økonomi'!AM374+'DATA - økonomi'!AM272+'DATA - økonomi'!AM170,"")))))/AO171*1000,"")</f>
        <v/>
      </c>
      <c r="AP274" s="45" t="str">
        <f>IFERROR(IF(#REF!=TRUE,'DATA - økonomi'!AN68,IF(#REF!=TRUE,'DATA - økonomi'!AN170,IF(#REF!=TRUE,'DATA - økonomi'!AN272,IF(#REF!=TRUE,'DATA - økonomi'!AN374,IF(#REF!=TRUE,'DATA - økonomi'!AN374+'DATA - økonomi'!AN272+'DATA - økonomi'!AN170,"")))))/AP171*1000,"")</f>
        <v/>
      </c>
      <c r="AQ274" s="45" t="str">
        <f>IFERROR(IF(#REF!=TRUE,'DATA - økonomi'!AO68,IF(#REF!=TRUE,'DATA - økonomi'!AO170,IF(#REF!=TRUE,'DATA - økonomi'!AO272,IF(#REF!=TRUE,'DATA - økonomi'!AO374,IF(#REF!=TRUE,'DATA - økonomi'!AO374+'DATA - økonomi'!AO272+'DATA - økonomi'!AO170,"")))))/AQ171*1000,"")</f>
        <v/>
      </c>
      <c r="AR274" s="45" t="str">
        <f>IFERROR(IF(#REF!=TRUE,'DATA - økonomi'!AP68,IF(#REF!=TRUE,'DATA - økonomi'!AP170,IF(#REF!=TRUE,'DATA - økonomi'!AP272,IF(#REF!=TRUE,'DATA - økonomi'!AP374,IF(#REF!=TRUE,'DATA - økonomi'!AP374+'DATA - økonomi'!AP272+'DATA - økonomi'!AP170,"")))))/AR171*1000,"")</f>
        <v/>
      </c>
      <c r="AS274" s="45" t="str">
        <f>IFERROR(IF(#REF!=TRUE,'DATA - økonomi'!AQ68,IF(#REF!=TRUE,'DATA - økonomi'!AQ170,IF(#REF!=TRUE,'DATA - økonomi'!AQ272,IF(#REF!=TRUE,'DATA - økonomi'!AQ374,IF(#REF!=TRUE,'DATA - økonomi'!AQ374+'DATA - økonomi'!AQ272+'DATA - økonomi'!AQ170,"")))))/AS171*1000,"")</f>
        <v/>
      </c>
      <c r="AT274" s="45" t="str">
        <f>IFERROR(IF(#REF!=TRUE,'DATA - økonomi'!AR68,IF(#REF!=TRUE,'DATA - økonomi'!AR170,IF(#REF!=TRUE,'DATA - økonomi'!AR272,IF(#REF!=TRUE,'DATA - økonomi'!AR374,IF(#REF!=TRUE,'DATA - økonomi'!AR374+'DATA - økonomi'!AR272+'DATA - økonomi'!AR170,"")))))/AT171*1000,"")</f>
        <v/>
      </c>
      <c r="AU274" s="45" t="str">
        <f>IFERROR(IF(#REF!=TRUE,'DATA - økonomi'!AS68,IF(#REF!=TRUE,'DATA - økonomi'!AS170,IF(#REF!=TRUE,'DATA - økonomi'!AS272,IF(#REF!=TRUE,'DATA - økonomi'!AS374,IF(#REF!=TRUE,'DATA - økonomi'!AS374+'DATA - økonomi'!AS272+'DATA - økonomi'!AS170,"")))))/AU171*1000,"")</f>
        <v/>
      </c>
      <c r="AV274" s="45" t="str">
        <f>IFERROR(IF(#REF!=TRUE,'DATA - økonomi'!AT68,IF(#REF!=TRUE,'DATA - økonomi'!AT170,IF(#REF!=TRUE,'DATA - økonomi'!AT272,IF(#REF!=TRUE,'DATA - økonomi'!AT374,IF(#REF!=TRUE,'DATA - økonomi'!AT374+'DATA - økonomi'!AT272+'DATA - økonomi'!AT170,"")))))/AV171*1000,"")</f>
        <v/>
      </c>
      <c r="AW274" s="45" t="str">
        <f>IFERROR(IF(#REF!=TRUE,'DATA - økonomi'!AU68,IF(#REF!=TRUE,'DATA - økonomi'!AU170,IF(#REF!=TRUE,'DATA - økonomi'!AU272,IF(#REF!=TRUE,'DATA - økonomi'!AU374,IF(#REF!=TRUE,'DATA - økonomi'!AU374+'DATA - økonomi'!AU272+'DATA - økonomi'!AU170,"")))))/AW171*1000,"")</f>
        <v/>
      </c>
      <c r="AX274" s="45" t="str">
        <f>IFERROR(IF(#REF!=TRUE,'DATA - økonomi'!AV68,IF(#REF!=TRUE,'DATA - økonomi'!AV170,IF(#REF!=TRUE,'DATA - økonomi'!AV272,IF(#REF!=TRUE,'DATA - økonomi'!AV374,IF(#REF!=TRUE,'DATA - økonomi'!AV374+'DATA - økonomi'!AV272+'DATA - økonomi'!AV170,"")))))/AX171*1000,"")</f>
        <v/>
      </c>
      <c r="AY274" s="36"/>
    </row>
    <row r="275" spans="1:51" x14ac:dyDescent="0.25">
      <c r="A275" s="38">
        <v>65</v>
      </c>
      <c r="B275" s="41" t="s">
        <v>77</v>
      </c>
      <c r="C275" s="44" t="str">
        <f t="shared" ref="C275:L275" ca="1" si="471">IFERROR(C69/C$4,"")</f>
        <v/>
      </c>
      <c r="D275" s="44" t="str">
        <f t="shared" ca="1" si="471"/>
        <v/>
      </c>
      <c r="E275" s="44" t="str">
        <f t="shared" ca="1" si="471"/>
        <v/>
      </c>
      <c r="F275" s="44" t="str">
        <f t="shared" ca="1" si="471"/>
        <v/>
      </c>
      <c r="G275" s="44" t="str">
        <f t="shared" ca="1" si="471"/>
        <v/>
      </c>
      <c r="H275" s="44" t="str">
        <f t="shared" ca="1" si="471"/>
        <v/>
      </c>
      <c r="I275" s="44" t="str">
        <f t="shared" ca="1" si="471"/>
        <v/>
      </c>
      <c r="J275" s="44" t="str">
        <f t="shared" ca="1" si="471"/>
        <v/>
      </c>
      <c r="K275" s="44" t="str">
        <f t="shared" ca="1" si="471"/>
        <v/>
      </c>
      <c r="L275" s="44" t="str">
        <f t="shared" ca="1" si="471"/>
        <v/>
      </c>
      <c r="M275" s="44" t="str">
        <f t="shared" ref="M275" ca="1" si="472">IFERROR(M69/M$4,"")</f>
        <v/>
      </c>
      <c r="N275" s="38">
        <v>65</v>
      </c>
      <c r="O275" s="41" t="s">
        <v>77</v>
      </c>
      <c r="P275" s="44" t="str">
        <f t="shared" ref="P275:Y275" ca="1" si="473">IFERROR(P69/P$4,"")</f>
        <v/>
      </c>
      <c r="Q275" s="44" t="str">
        <f t="shared" ca="1" si="473"/>
        <v/>
      </c>
      <c r="R275" s="44" t="str">
        <f t="shared" ca="1" si="473"/>
        <v/>
      </c>
      <c r="S275" s="44" t="str">
        <f t="shared" ca="1" si="473"/>
        <v/>
      </c>
      <c r="T275" s="44" t="str">
        <f t="shared" ca="1" si="473"/>
        <v/>
      </c>
      <c r="U275" s="44" t="str">
        <f t="shared" ca="1" si="473"/>
        <v/>
      </c>
      <c r="V275" s="44" t="str">
        <f t="shared" ca="1" si="473"/>
        <v/>
      </c>
      <c r="W275" s="44" t="str">
        <f t="shared" ca="1" si="473"/>
        <v/>
      </c>
      <c r="X275" s="44" t="str">
        <f t="shared" ca="1" si="473"/>
        <v/>
      </c>
      <c r="Y275" s="44" t="str">
        <f t="shared" ca="1" si="473"/>
        <v/>
      </c>
      <c r="Z275" s="44" t="str">
        <f t="shared" ref="Z275" ca="1" si="474">IFERROR(Z69/Z$4,"")</f>
        <v/>
      </c>
      <c r="AA275" s="38">
        <v>65</v>
      </c>
      <c r="AB275" s="41" t="s">
        <v>77</v>
      </c>
      <c r="AC275" s="44" t="str">
        <f t="shared" ref="AC275:AL275" ca="1" si="475">IFERROR(AC69/AC$4,"")</f>
        <v/>
      </c>
      <c r="AD275" s="44" t="str">
        <f t="shared" ca="1" si="475"/>
        <v/>
      </c>
      <c r="AE275" s="44" t="str">
        <f t="shared" ca="1" si="475"/>
        <v/>
      </c>
      <c r="AF275" s="44" t="str">
        <f t="shared" ca="1" si="475"/>
        <v/>
      </c>
      <c r="AG275" s="44" t="str">
        <f t="shared" ca="1" si="475"/>
        <v/>
      </c>
      <c r="AH275" s="44" t="str">
        <f t="shared" ca="1" si="475"/>
        <v/>
      </c>
      <c r="AI275" s="44" t="str">
        <f t="shared" ca="1" si="475"/>
        <v/>
      </c>
      <c r="AJ275" s="44" t="str">
        <f t="shared" ca="1" si="475"/>
        <v/>
      </c>
      <c r="AK275" s="44" t="str">
        <f t="shared" ca="1" si="475"/>
        <v/>
      </c>
      <c r="AL275" s="44" t="str">
        <f t="shared" ca="1" si="475"/>
        <v/>
      </c>
      <c r="AM275" s="36"/>
      <c r="AN275" s="41" t="s">
        <v>77</v>
      </c>
      <c r="AO275" s="45" t="str">
        <f>IFERROR(IF(#REF!=TRUE,'DATA - økonomi'!AM69,IF(#REF!=TRUE,'DATA - økonomi'!AM171,IF(#REF!=TRUE,'DATA - økonomi'!AM273,IF(#REF!=TRUE,'DATA - økonomi'!AM375,IF(#REF!=TRUE,'DATA - økonomi'!AM375+'DATA - økonomi'!AM273+'DATA - økonomi'!AM171,"")))))/AO172*1000,"")</f>
        <v/>
      </c>
      <c r="AP275" s="45" t="str">
        <f>IFERROR(IF(#REF!=TRUE,'DATA - økonomi'!AN69,IF(#REF!=TRUE,'DATA - økonomi'!AN171,IF(#REF!=TRUE,'DATA - økonomi'!AN273,IF(#REF!=TRUE,'DATA - økonomi'!AN375,IF(#REF!=TRUE,'DATA - økonomi'!AN375+'DATA - økonomi'!AN273+'DATA - økonomi'!AN171,"")))))/AP172*1000,"")</f>
        <v/>
      </c>
      <c r="AQ275" s="45" t="str">
        <f>IFERROR(IF(#REF!=TRUE,'DATA - økonomi'!AO69,IF(#REF!=TRUE,'DATA - økonomi'!AO171,IF(#REF!=TRUE,'DATA - økonomi'!AO273,IF(#REF!=TRUE,'DATA - økonomi'!AO375,IF(#REF!=TRUE,'DATA - økonomi'!AO375+'DATA - økonomi'!AO273+'DATA - økonomi'!AO171,"")))))/AQ172*1000,"")</f>
        <v/>
      </c>
      <c r="AR275" s="45" t="str">
        <f>IFERROR(IF(#REF!=TRUE,'DATA - økonomi'!AP69,IF(#REF!=TRUE,'DATA - økonomi'!AP171,IF(#REF!=TRUE,'DATA - økonomi'!AP273,IF(#REF!=TRUE,'DATA - økonomi'!AP375,IF(#REF!=TRUE,'DATA - økonomi'!AP375+'DATA - økonomi'!AP273+'DATA - økonomi'!AP171,"")))))/AR172*1000,"")</f>
        <v/>
      </c>
      <c r="AS275" s="45" t="str">
        <f>IFERROR(IF(#REF!=TRUE,'DATA - økonomi'!AQ69,IF(#REF!=TRUE,'DATA - økonomi'!AQ171,IF(#REF!=TRUE,'DATA - økonomi'!AQ273,IF(#REF!=TRUE,'DATA - økonomi'!AQ375,IF(#REF!=TRUE,'DATA - økonomi'!AQ375+'DATA - økonomi'!AQ273+'DATA - økonomi'!AQ171,"")))))/AS172*1000,"")</f>
        <v/>
      </c>
      <c r="AT275" s="45" t="str">
        <f>IFERROR(IF(#REF!=TRUE,'DATA - økonomi'!AR69,IF(#REF!=TRUE,'DATA - økonomi'!AR171,IF(#REF!=TRUE,'DATA - økonomi'!AR273,IF(#REF!=TRUE,'DATA - økonomi'!AR375,IF(#REF!=TRUE,'DATA - økonomi'!AR375+'DATA - økonomi'!AR273+'DATA - økonomi'!AR171,"")))))/AT172*1000,"")</f>
        <v/>
      </c>
      <c r="AU275" s="45" t="str">
        <f>IFERROR(IF(#REF!=TRUE,'DATA - økonomi'!AS69,IF(#REF!=TRUE,'DATA - økonomi'!AS171,IF(#REF!=TRUE,'DATA - økonomi'!AS273,IF(#REF!=TRUE,'DATA - økonomi'!AS375,IF(#REF!=TRUE,'DATA - økonomi'!AS375+'DATA - økonomi'!AS273+'DATA - økonomi'!AS171,"")))))/AU172*1000,"")</f>
        <v/>
      </c>
      <c r="AV275" s="45" t="str">
        <f>IFERROR(IF(#REF!=TRUE,'DATA - økonomi'!AT69,IF(#REF!=TRUE,'DATA - økonomi'!AT171,IF(#REF!=TRUE,'DATA - økonomi'!AT273,IF(#REF!=TRUE,'DATA - økonomi'!AT375,IF(#REF!=TRUE,'DATA - økonomi'!AT375+'DATA - økonomi'!AT273+'DATA - økonomi'!AT171,"")))))/AV172*1000,"")</f>
        <v/>
      </c>
      <c r="AW275" s="45" t="str">
        <f>IFERROR(IF(#REF!=TRUE,'DATA - økonomi'!AU69,IF(#REF!=TRUE,'DATA - økonomi'!AU171,IF(#REF!=TRUE,'DATA - økonomi'!AU273,IF(#REF!=TRUE,'DATA - økonomi'!AU375,IF(#REF!=TRUE,'DATA - økonomi'!AU375+'DATA - økonomi'!AU273+'DATA - økonomi'!AU171,"")))))/AW172*1000,"")</f>
        <v/>
      </c>
      <c r="AX275" s="45" t="str">
        <f>IFERROR(IF(#REF!=TRUE,'DATA - økonomi'!AV69,IF(#REF!=TRUE,'DATA - økonomi'!AV171,IF(#REF!=TRUE,'DATA - økonomi'!AV273,IF(#REF!=TRUE,'DATA - økonomi'!AV375,IF(#REF!=TRUE,'DATA - økonomi'!AV375+'DATA - økonomi'!AV273+'DATA - økonomi'!AV171,"")))))/AX172*1000,"")</f>
        <v/>
      </c>
      <c r="AY275" s="36"/>
    </row>
    <row r="276" spans="1:51" x14ac:dyDescent="0.25">
      <c r="A276" s="38">
        <v>66</v>
      </c>
      <c r="B276" s="41" t="s">
        <v>78</v>
      </c>
      <c r="C276" s="44" t="str">
        <f t="shared" ref="C276:L276" ca="1" si="476">IFERROR(C70/C$4,"")</f>
        <v/>
      </c>
      <c r="D276" s="44" t="str">
        <f t="shared" ca="1" si="476"/>
        <v/>
      </c>
      <c r="E276" s="44" t="str">
        <f t="shared" ca="1" si="476"/>
        <v/>
      </c>
      <c r="F276" s="44" t="str">
        <f t="shared" ca="1" si="476"/>
        <v/>
      </c>
      <c r="G276" s="44" t="str">
        <f t="shared" ca="1" si="476"/>
        <v/>
      </c>
      <c r="H276" s="44" t="str">
        <f t="shared" ca="1" si="476"/>
        <v/>
      </c>
      <c r="I276" s="44" t="str">
        <f t="shared" ca="1" si="476"/>
        <v/>
      </c>
      <c r="J276" s="44" t="str">
        <f t="shared" ca="1" si="476"/>
        <v/>
      </c>
      <c r="K276" s="44" t="str">
        <f t="shared" ca="1" si="476"/>
        <v/>
      </c>
      <c r="L276" s="44" t="str">
        <f t="shared" ca="1" si="476"/>
        <v/>
      </c>
      <c r="M276" s="44" t="str">
        <f t="shared" ref="M276" ca="1" si="477">IFERROR(M70/M$4,"")</f>
        <v/>
      </c>
      <c r="N276" s="38">
        <v>66</v>
      </c>
      <c r="O276" s="41" t="s">
        <v>78</v>
      </c>
      <c r="P276" s="44" t="str">
        <f t="shared" ref="P276:Y276" ca="1" si="478">IFERROR(P70/P$4,"")</f>
        <v/>
      </c>
      <c r="Q276" s="44" t="str">
        <f t="shared" ca="1" si="478"/>
        <v/>
      </c>
      <c r="R276" s="44" t="str">
        <f t="shared" ca="1" si="478"/>
        <v/>
      </c>
      <c r="S276" s="44" t="str">
        <f t="shared" ca="1" si="478"/>
        <v/>
      </c>
      <c r="T276" s="44" t="str">
        <f t="shared" ca="1" si="478"/>
        <v/>
      </c>
      <c r="U276" s="44" t="str">
        <f t="shared" ca="1" si="478"/>
        <v/>
      </c>
      <c r="V276" s="44" t="str">
        <f t="shared" ca="1" si="478"/>
        <v/>
      </c>
      <c r="W276" s="44" t="str">
        <f t="shared" ca="1" si="478"/>
        <v/>
      </c>
      <c r="X276" s="44" t="str">
        <f t="shared" ca="1" si="478"/>
        <v/>
      </c>
      <c r="Y276" s="44" t="str">
        <f t="shared" ca="1" si="478"/>
        <v/>
      </c>
      <c r="Z276" s="44" t="str">
        <f t="shared" ref="Z276" ca="1" si="479">IFERROR(Z70/Z$4,"")</f>
        <v/>
      </c>
      <c r="AA276" s="38">
        <v>66</v>
      </c>
      <c r="AB276" s="41" t="s">
        <v>78</v>
      </c>
      <c r="AC276" s="44" t="str">
        <f t="shared" ref="AC276:AL276" ca="1" si="480">IFERROR(AC70/AC$4,"")</f>
        <v/>
      </c>
      <c r="AD276" s="44" t="str">
        <f t="shared" ca="1" si="480"/>
        <v/>
      </c>
      <c r="AE276" s="44" t="str">
        <f t="shared" ca="1" si="480"/>
        <v/>
      </c>
      <c r="AF276" s="44" t="str">
        <f t="shared" ca="1" si="480"/>
        <v/>
      </c>
      <c r="AG276" s="44" t="str">
        <f t="shared" ca="1" si="480"/>
        <v/>
      </c>
      <c r="AH276" s="44" t="str">
        <f t="shared" ca="1" si="480"/>
        <v/>
      </c>
      <c r="AI276" s="44" t="str">
        <f t="shared" ca="1" si="480"/>
        <v/>
      </c>
      <c r="AJ276" s="44" t="str">
        <f t="shared" ca="1" si="480"/>
        <v/>
      </c>
      <c r="AK276" s="44" t="str">
        <f t="shared" ca="1" si="480"/>
        <v/>
      </c>
      <c r="AL276" s="44" t="str">
        <f t="shared" ca="1" si="480"/>
        <v/>
      </c>
      <c r="AM276" s="36"/>
      <c r="AN276" s="41" t="s">
        <v>78</v>
      </c>
      <c r="AO276" s="45" t="str">
        <f>IFERROR(IF(#REF!=TRUE,'DATA - økonomi'!AM70,IF(#REF!=TRUE,'DATA - økonomi'!AM172,IF(#REF!=TRUE,'DATA - økonomi'!AM274,IF(#REF!=TRUE,'DATA - økonomi'!AM376,IF(#REF!=TRUE,'DATA - økonomi'!AM376+'DATA - økonomi'!AM274+'DATA - økonomi'!AM172,"")))))/AO173*1000,"")</f>
        <v/>
      </c>
      <c r="AP276" s="45" t="str">
        <f>IFERROR(IF(#REF!=TRUE,'DATA - økonomi'!AN70,IF(#REF!=TRUE,'DATA - økonomi'!AN172,IF(#REF!=TRUE,'DATA - økonomi'!AN274,IF(#REF!=TRUE,'DATA - økonomi'!AN376,IF(#REF!=TRUE,'DATA - økonomi'!AN376+'DATA - økonomi'!AN274+'DATA - økonomi'!AN172,"")))))/AP173*1000,"")</f>
        <v/>
      </c>
      <c r="AQ276" s="45" t="str">
        <f>IFERROR(IF(#REF!=TRUE,'DATA - økonomi'!AO70,IF(#REF!=TRUE,'DATA - økonomi'!AO172,IF(#REF!=TRUE,'DATA - økonomi'!AO274,IF(#REF!=TRUE,'DATA - økonomi'!AO376,IF(#REF!=TRUE,'DATA - økonomi'!AO376+'DATA - økonomi'!AO274+'DATA - økonomi'!AO172,"")))))/AQ173*1000,"")</f>
        <v/>
      </c>
      <c r="AR276" s="45" t="str">
        <f>IFERROR(IF(#REF!=TRUE,'DATA - økonomi'!AP70,IF(#REF!=TRUE,'DATA - økonomi'!AP172,IF(#REF!=TRUE,'DATA - økonomi'!AP274,IF(#REF!=TRUE,'DATA - økonomi'!AP376,IF(#REF!=TRUE,'DATA - økonomi'!AP376+'DATA - økonomi'!AP274+'DATA - økonomi'!AP172,"")))))/AR173*1000,"")</f>
        <v/>
      </c>
      <c r="AS276" s="45" t="str">
        <f>IFERROR(IF(#REF!=TRUE,'DATA - økonomi'!AQ70,IF(#REF!=TRUE,'DATA - økonomi'!AQ172,IF(#REF!=TRUE,'DATA - økonomi'!AQ274,IF(#REF!=TRUE,'DATA - økonomi'!AQ376,IF(#REF!=TRUE,'DATA - økonomi'!AQ376+'DATA - økonomi'!AQ274+'DATA - økonomi'!AQ172,"")))))/AS173*1000,"")</f>
        <v/>
      </c>
      <c r="AT276" s="45" t="str">
        <f>IFERROR(IF(#REF!=TRUE,'DATA - økonomi'!AR70,IF(#REF!=TRUE,'DATA - økonomi'!AR172,IF(#REF!=TRUE,'DATA - økonomi'!AR274,IF(#REF!=TRUE,'DATA - økonomi'!AR376,IF(#REF!=TRUE,'DATA - økonomi'!AR376+'DATA - økonomi'!AR274+'DATA - økonomi'!AR172,"")))))/AT173*1000,"")</f>
        <v/>
      </c>
      <c r="AU276" s="45" t="str">
        <f>IFERROR(IF(#REF!=TRUE,'DATA - økonomi'!AS70,IF(#REF!=TRUE,'DATA - økonomi'!AS172,IF(#REF!=TRUE,'DATA - økonomi'!AS274,IF(#REF!=TRUE,'DATA - økonomi'!AS376,IF(#REF!=TRUE,'DATA - økonomi'!AS376+'DATA - økonomi'!AS274+'DATA - økonomi'!AS172,"")))))/AU173*1000,"")</f>
        <v/>
      </c>
      <c r="AV276" s="45" t="str">
        <f>IFERROR(IF(#REF!=TRUE,'DATA - økonomi'!AT70,IF(#REF!=TRUE,'DATA - økonomi'!AT172,IF(#REF!=TRUE,'DATA - økonomi'!AT274,IF(#REF!=TRUE,'DATA - økonomi'!AT376,IF(#REF!=TRUE,'DATA - økonomi'!AT376+'DATA - økonomi'!AT274+'DATA - økonomi'!AT172,"")))))/AV173*1000,"")</f>
        <v/>
      </c>
      <c r="AW276" s="45" t="str">
        <f>IFERROR(IF(#REF!=TRUE,'DATA - økonomi'!AU70,IF(#REF!=TRUE,'DATA - økonomi'!AU172,IF(#REF!=TRUE,'DATA - økonomi'!AU274,IF(#REF!=TRUE,'DATA - økonomi'!AU376,IF(#REF!=TRUE,'DATA - økonomi'!AU376+'DATA - økonomi'!AU274+'DATA - økonomi'!AU172,"")))))/AW173*1000,"")</f>
        <v/>
      </c>
      <c r="AX276" s="45" t="str">
        <f>IFERROR(IF(#REF!=TRUE,'DATA - økonomi'!AV70,IF(#REF!=TRUE,'DATA - økonomi'!AV172,IF(#REF!=TRUE,'DATA - økonomi'!AV274,IF(#REF!=TRUE,'DATA - økonomi'!AV376,IF(#REF!=TRUE,'DATA - økonomi'!AV376+'DATA - økonomi'!AV274+'DATA - økonomi'!AV172,"")))))/AX173*1000,"")</f>
        <v/>
      </c>
      <c r="AY276" s="36"/>
    </row>
    <row r="277" spans="1:51" x14ac:dyDescent="0.25">
      <c r="A277" s="38">
        <v>67</v>
      </c>
      <c r="B277" s="41" t="s">
        <v>79</v>
      </c>
      <c r="C277" s="44" t="str">
        <f t="shared" ref="C277:L277" ca="1" si="481">IFERROR(C71/C$4,"")</f>
        <v/>
      </c>
      <c r="D277" s="44" t="str">
        <f t="shared" ca="1" si="481"/>
        <v/>
      </c>
      <c r="E277" s="44" t="str">
        <f t="shared" ca="1" si="481"/>
        <v/>
      </c>
      <c r="F277" s="44" t="str">
        <f t="shared" ca="1" si="481"/>
        <v/>
      </c>
      <c r="G277" s="44" t="str">
        <f t="shared" ca="1" si="481"/>
        <v/>
      </c>
      <c r="H277" s="44" t="str">
        <f t="shared" ca="1" si="481"/>
        <v/>
      </c>
      <c r="I277" s="44" t="str">
        <f t="shared" ca="1" si="481"/>
        <v/>
      </c>
      <c r="J277" s="44" t="str">
        <f t="shared" ca="1" si="481"/>
        <v/>
      </c>
      <c r="K277" s="44" t="str">
        <f t="shared" ca="1" si="481"/>
        <v/>
      </c>
      <c r="L277" s="44" t="str">
        <f t="shared" ca="1" si="481"/>
        <v/>
      </c>
      <c r="M277" s="44" t="str">
        <f t="shared" ref="M277" ca="1" si="482">IFERROR(M71/M$4,"")</f>
        <v/>
      </c>
      <c r="N277" s="38">
        <v>67</v>
      </c>
      <c r="O277" s="41" t="s">
        <v>79</v>
      </c>
      <c r="P277" s="44" t="str">
        <f t="shared" ref="P277:Y277" ca="1" si="483">IFERROR(P71/P$4,"")</f>
        <v/>
      </c>
      <c r="Q277" s="44" t="str">
        <f t="shared" ca="1" si="483"/>
        <v/>
      </c>
      <c r="R277" s="44" t="str">
        <f t="shared" ca="1" si="483"/>
        <v/>
      </c>
      <c r="S277" s="44" t="str">
        <f t="shared" ca="1" si="483"/>
        <v/>
      </c>
      <c r="T277" s="44" t="str">
        <f t="shared" ca="1" si="483"/>
        <v/>
      </c>
      <c r="U277" s="44" t="str">
        <f t="shared" ca="1" si="483"/>
        <v/>
      </c>
      <c r="V277" s="44" t="str">
        <f t="shared" ca="1" si="483"/>
        <v/>
      </c>
      <c r="W277" s="44" t="str">
        <f t="shared" ca="1" si="483"/>
        <v/>
      </c>
      <c r="X277" s="44" t="str">
        <f t="shared" ca="1" si="483"/>
        <v/>
      </c>
      <c r="Y277" s="44" t="str">
        <f t="shared" ca="1" si="483"/>
        <v/>
      </c>
      <c r="Z277" s="44" t="str">
        <f t="shared" ref="Z277" ca="1" si="484">IFERROR(Z71/Z$4,"")</f>
        <v/>
      </c>
      <c r="AA277" s="38">
        <v>67</v>
      </c>
      <c r="AB277" s="41" t="s">
        <v>79</v>
      </c>
      <c r="AC277" s="44" t="str">
        <f t="shared" ref="AC277:AL277" ca="1" si="485">IFERROR(AC71/AC$4,"")</f>
        <v/>
      </c>
      <c r="AD277" s="44" t="str">
        <f t="shared" ca="1" si="485"/>
        <v/>
      </c>
      <c r="AE277" s="44" t="str">
        <f t="shared" ca="1" si="485"/>
        <v/>
      </c>
      <c r="AF277" s="44" t="str">
        <f t="shared" ca="1" si="485"/>
        <v/>
      </c>
      <c r="AG277" s="44" t="str">
        <f t="shared" ca="1" si="485"/>
        <v/>
      </c>
      <c r="AH277" s="44" t="str">
        <f t="shared" ca="1" si="485"/>
        <v/>
      </c>
      <c r="AI277" s="44" t="str">
        <f t="shared" ca="1" si="485"/>
        <v/>
      </c>
      <c r="AJ277" s="44" t="str">
        <f t="shared" ca="1" si="485"/>
        <v/>
      </c>
      <c r="AK277" s="44" t="str">
        <f t="shared" ca="1" si="485"/>
        <v/>
      </c>
      <c r="AL277" s="44" t="str">
        <f t="shared" ca="1" si="485"/>
        <v/>
      </c>
      <c r="AM277" s="36"/>
      <c r="AN277" s="41" t="s">
        <v>79</v>
      </c>
      <c r="AO277" s="45" t="str">
        <f>IFERROR(IF(#REF!=TRUE,'DATA - økonomi'!AM71,IF(#REF!=TRUE,'DATA - økonomi'!AM173,IF(#REF!=TRUE,'DATA - økonomi'!AM275,IF(#REF!=TRUE,'DATA - økonomi'!AM377,IF(#REF!=TRUE,'DATA - økonomi'!AM377+'DATA - økonomi'!AM275+'DATA - økonomi'!AM173,"")))))/AO174*1000,"")</f>
        <v/>
      </c>
      <c r="AP277" s="45" t="str">
        <f>IFERROR(IF(#REF!=TRUE,'DATA - økonomi'!AN71,IF(#REF!=TRUE,'DATA - økonomi'!AN173,IF(#REF!=TRUE,'DATA - økonomi'!AN275,IF(#REF!=TRUE,'DATA - økonomi'!AN377,IF(#REF!=TRUE,'DATA - økonomi'!AN377+'DATA - økonomi'!AN275+'DATA - økonomi'!AN173,"")))))/AP174*1000,"")</f>
        <v/>
      </c>
      <c r="AQ277" s="45" t="str">
        <f>IFERROR(IF(#REF!=TRUE,'DATA - økonomi'!AO71,IF(#REF!=TRUE,'DATA - økonomi'!AO173,IF(#REF!=TRUE,'DATA - økonomi'!AO275,IF(#REF!=TRUE,'DATA - økonomi'!AO377,IF(#REF!=TRUE,'DATA - økonomi'!AO377+'DATA - økonomi'!AO275+'DATA - økonomi'!AO173,"")))))/AQ174*1000,"")</f>
        <v/>
      </c>
      <c r="AR277" s="45" t="str">
        <f>IFERROR(IF(#REF!=TRUE,'DATA - økonomi'!AP71,IF(#REF!=TRUE,'DATA - økonomi'!AP173,IF(#REF!=TRUE,'DATA - økonomi'!AP275,IF(#REF!=TRUE,'DATA - økonomi'!AP377,IF(#REF!=TRUE,'DATA - økonomi'!AP377+'DATA - økonomi'!AP275+'DATA - økonomi'!AP173,"")))))/AR174*1000,"")</f>
        <v/>
      </c>
      <c r="AS277" s="45" t="str">
        <f>IFERROR(IF(#REF!=TRUE,'DATA - økonomi'!AQ71,IF(#REF!=TRUE,'DATA - økonomi'!AQ173,IF(#REF!=TRUE,'DATA - økonomi'!AQ275,IF(#REF!=TRUE,'DATA - økonomi'!AQ377,IF(#REF!=TRUE,'DATA - økonomi'!AQ377+'DATA - økonomi'!AQ275+'DATA - økonomi'!AQ173,"")))))/AS174*1000,"")</f>
        <v/>
      </c>
      <c r="AT277" s="45" t="str">
        <f>IFERROR(IF(#REF!=TRUE,'DATA - økonomi'!AR71,IF(#REF!=TRUE,'DATA - økonomi'!AR173,IF(#REF!=TRUE,'DATA - økonomi'!AR275,IF(#REF!=TRUE,'DATA - økonomi'!AR377,IF(#REF!=TRUE,'DATA - økonomi'!AR377+'DATA - økonomi'!AR275+'DATA - økonomi'!AR173,"")))))/AT174*1000,"")</f>
        <v/>
      </c>
      <c r="AU277" s="45" t="str">
        <f>IFERROR(IF(#REF!=TRUE,'DATA - økonomi'!AS71,IF(#REF!=TRUE,'DATA - økonomi'!AS173,IF(#REF!=TRUE,'DATA - økonomi'!AS275,IF(#REF!=TRUE,'DATA - økonomi'!AS377,IF(#REF!=TRUE,'DATA - økonomi'!AS377+'DATA - økonomi'!AS275+'DATA - økonomi'!AS173,"")))))/AU174*1000,"")</f>
        <v/>
      </c>
      <c r="AV277" s="45" t="str">
        <f>IFERROR(IF(#REF!=TRUE,'DATA - økonomi'!AT71,IF(#REF!=TRUE,'DATA - økonomi'!AT173,IF(#REF!=TRUE,'DATA - økonomi'!AT275,IF(#REF!=TRUE,'DATA - økonomi'!AT377,IF(#REF!=TRUE,'DATA - økonomi'!AT377+'DATA - økonomi'!AT275+'DATA - økonomi'!AT173,"")))))/AV174*1000,"")</f>
        <v/>
      </c>
      <c r="AW277" s="45" t="str">
        <f>IFERROR(IF(#REF!=TRUE,'DATA - økonomi'!AU71,IF(#REF!=TRUE,'DATA - økonomi'!AU173,IF(#REF!=TRUE,'DATA - økonomi'!AU275,IF(#REF!=TRUE,'DATA - økonomi'!AU377,IF(#REF!=TRUE,'DATA - økonomi'!AU377+'DATA - økonomi'!AU275+'DATA - økonomi'!AU173,"")))))/AW174*1000,"")</f>
        <v/>
      </c>
      <c r="AX277" s="45" t="str">
        <f>IFERROR(IF(#REF!=TRUE,'DATA - økonomi'!AV71,IF(#REF!=TRUE,'DATA - økonomi'!AV173,IF(#REF!=TRUE,'DATA - økonomi'!AV275,IF(#REF!=TRUE,'DATA - økonomi'!AV377,IF(#REF!=TRUE,'DATA - økonomi'!AV377+'DATA - økonomi'!AV275+'DATA - økonomi'!AV173,"")))))/AX174*1000,"")</f>
        <v/>
      </c>
      <c r="AY277" s="36"/>
    </row>
    <row r="278" spans="1:51" x14ac:dyDescent="0.25">
      <c r="A278" s="38">
        <v>68</v>
      </c>
      <c r="B278" s="41" t="s">
        <v>80</v>
      </c>
      <c r="C278" s="44" t="str">
        <f t="shared" ref="C278:L278" ca="1" si="486">IFERROR(C72/C$4,"")</f>
        <v/>
      </c>
      <c r="D278" s="44" t="str">
        <f t="shared" ca="1" si="486"/>
        <v/>
      </c>
      <c r="E278" s="44" t="str">
        <f t="shared" ca="1" si="486"/>
        <v/>
      </c>
      <c r="F278" s="44" t="str">
        <f t="shared" ca="1" si="486"/>
        <v/>
      </c>
      <c r="G278" s="44" t="str">
        <f t="shared" ca="1" si="486"/>
        <v/>
      </c>
      <c r="H278" s="44" t="str">
        <f t="shared" ca="1" si="486"/>
        <v/>
      </c>
      <c r="I278" s="44" t="str">
        <f t="shared" ca="1" si="486"/>
        <v/>
      </c>
      <c r="J278" s="44" t="str">
        <f t="shared" ca="1" si="486"/>
        <v/>
      </c>
      <c r="K278" s="44" t="str">
        <f t="shared" ca="1" si="486"/>
        <v/>
      </c>
      <c r="L278" s="44" t="str">
        <f t="shared" ca="1" si="486"/>
        <v/>
      </c>
      <c r="M278" s="44" t="str">
        <f t="shared" ref="M278" ca="1" si="487">IFERROR(M72/M$4,"")</f>
        <v/>
      </c>
      <c r="N278" s="38">
        <v>68</v>
      </c>
      <c r="O278" s="41" t="s">
        <v>80</v>
      </c>
      <c r="P278" s="44" t="str">
        <f t="shared" ref="P278:Y278" ca="1" si="488">IFERROR(P72/P$4,"")</f>
        <v/>
      </c>
      <c r="Q278" s="44" t="str">
        <f t="shared" ca="1" si="488"/>
        <v/>
      </c>
      <c r="R278" s="44" t="str">
        <f t="shared" ca="1" si="488"/>
        <v/>
      </c>
      <c r="S278" s="44" t="str">
        <f t="shared" ca="1" si="488"/>
        <v/>
      </c>
      <c r="T278" s="44" t="str">
        <f t="shared" ca="1" si="488"/>
        <v/>
      </c>
      <c r="U278" s="44" t="str">
        <f t="shared" ca="1" si="488"/>
        <v/>
      </c>
      <c r="V278" s="44" t="str">
        <f t="shared" ca="1" si="488"/>
        <v/>
      </c>
      <c r="W278" s="44" t="str">
        <f t="shared" ca="1" si="488"/>
        <v/>
      </c>
      <c r="X278" s="44" t="str">
        <f t="shared" ca="1" si="488"/>
        <v/>
      </c>
      <c r="Y278" s="44" t="str">
        <f t="shared" ca="1" si="488"/>
        <v/>
      </c>
      <c r="Z278" s="44" t="str">
        <f t="shared" ref="Z278" ca="1" si="489">IFERROR(Z72/Z$4,"")</f>
        <v/>
      </c>
      <c r="AA278" s="38">
        <v>68</v>
      </c>
      <c r="AB278" s="41" t="s">
        <v>80</v>
      </c>
      <c r="AC278" s="44" t="str">
        <f t="shared" ref="AC278:AL278" ca="1" si="490">IFERROR(AC72/AC$4,"")</f>
        <v/>
      </c>
      <c r="AD278" s="44" t="str">
        <f t="shared" ca="1" si="490"/>
        <v/>
      </c>
      <c r="AE278" s="44" t="str">
        <f t="shared" ca="1" si="490"/>
        <v/>
      </c>
      <c r="AF278" s="44" t="str">
        <f t="shared" ca="1" si="490"/>
        <v/>
      </c>
      <c r="AG278" s="44" t="str">
        <f t="shared" ca="1" si="490"/>
        <v/>
      </c>
      <c r="AH278" s="44" t="str">
        <f t="shared" ca="1" si="490"/>
        <v/>
      </c>
      <c r="AI278" s="44" t="str">
        <f t="shared" ca="1" si="490"/>
        <v/>
      </c>
      <c r="AJ278" s="44" t="str">
        <f t="shared" ca="1" si="490"/>
        <v/>
      </c>
      <c r="AK278" s="44" t="str">
        <f t="shared" ca="1" si="490"/>
        <v/>
      </c>
      <c r="AL278" s="44" t="str">
        <f t="shared" ca="1" si="490"/>
        <v/>
      </c>
      <c r="AM278" s="36"/>
      <c r="AN278" s="41" t="s">
        <v>80</v>
      </c>
      <c r="AO278" s="45" t="str">
        <f>IFERROR(IF(#REF!=TRUE,'DATA - økonomi'!AM72,IF(#REF!=TRUE,'DATA - økonomi'!AM174,IF(#REF!=TRUE,'DATA - økonomi'!AM276,IF(#REF!=TRUE,'DATA - økonomi'!AM378,IF(#REF!=TRUE,'DATA - økonomi'!AM378+'DATA - økonomi'!AM276+'DATA - økonomi'!AM174,"")))))/AO175*1000,"")</f>
        <v/>
      </c>
      <c r="AP278" s="45" t="str">
        <f>IFERROR(IF(#REF!=TRUE,'DATA - økonomi'!AN72,IF(#REF!=TRUE,'DATA - økonomi'!AN174,IF(#REF!=TRUE,'DATA - økonomi'!AN276,IF(#REF!=TRUE,'DATA - økonomi'!AN378,IF(#REF!=TRUE,'DATA - økonomi'!AN378+'DATA - økonomi'!AN276+'DATA - økonomi'!AN174,"")))))/AP175*1000,"")</f>
        <v/>
      </c>
      <c r="AQ278" s="45" t="str">
        <f>IFERROR(IF(#REF!=TRUE,'DATA - økonomi'!AO72,IF(#REF!=TRUE,'DATA - økonomi'!AO174,IF(#REF!=TRUE,'DATA - økonomi'!AO276,IF(#REF!=TRUE,'DATA - økonomi'!AO378,IF(#REF!=TRUE,'DATA - økonomi'!AO378+'DATA - økonomi'!AO276+'DATA - økonomi'!AO174,"")))))/AQ175*1000,"")</f>
        <v/>
      </c>
      <c r="AR278" s="45" t="str">
        <f>IFERROR(IF(#REF!=TRUE,'DATA - økonomi'!AP72,IF(#REF!=TRUE,'DATA - økonomi'!AP174,IF(#REF!=TRUE,'DATA - økonomi'!AP276,IF(#REF!=TRUE,'DATA - økonomi'!AP378,IF(#REF!=TRUE,'DATA - økonomi'!AP378+'DATA - økonomi'!AP276+'DATA - økonomi'!AP174,"")))))/AR175*1000,"")</f>
        <v/>
      </c>
      <c r="AS278" s="45" t="str">
        <f>IFERROR(IF(#REF!=TRUE,'DATA - økonomi'!AQ72,IF(#REF!=TRUE,'DATA - økonomi'!AQ174,IF(#REF!=TRUE,'DATA - økonomi'!AQ276,IF(#REF!=TRUE,'DATA - økonomi'!AQ378,IF(#REF!=TRUE,'DATA - økonomi'!AQ378+'DATA - økonomi'!AQ276+'DATA - økonomi'!AQ174,"")))))/AS175*1000,"")</f>
        <v/>
      </c>
      <c r="AT278" s="45" t="str">
        <f>IFERROR(IF(#REF!=TRUE,'DATA - økonomi'!AR72,IF(#REF!=TRUE,'DATA - økonomi'!AR174,IF(#REF!=TRUE,'DATA - økonomi'!AR276,IF(#REF!=TRUE,'DATA - økonomi'!AR378,IF(#REF!=TRUE,'DATA - økonomi'!AR378+'DATA - økonomi'!AR276+'DATA - økonomi'!AR174,"")))))/AT175*1000,"")</f>
        <v/>
      </c>
      <c r="AU278" s="45" t="str">
        <f>IFERROR(IF(#REF!=TRUE,'DATA - økonomi'!AS72,IF(#REF!=TRUE,'DATA - økonomi'!AS174,IF(#REF!=TRUE,'DATA - økonomi'!AS276,IF(#REF!=TRUE,'DATA - økonomi'!AS378,IF(#REF!=TRUE,'DATA - økonomi'!AS378+'DATA - økonomi'!AS276+'DATA - økonomi'!AS174,"")))))/AU175*1000,"")</f>
        <v/>
      </c>
      <c r="AV278" s="45" t="str">
        <f>IFERROR(IF(#REF!=TRUE,'DATA - økonomi'!AT72,IF(#REF!=TRUE,'DATA - økonomi'!AT174,IF(#REF!=TRUE,'DATA - økonomi'!AT276,IF(#REF!=TRUE,'DATA - økonomi'!AT378,IF(#REF!=TRUE,'DATA - økonomi'!AT378+'DATA - økonomi'!AT276+'DATA - økonomi'!AT174,"")))))/AV175*1000,"")</f>
        <v/>
      </c>
      <c r="AW278" s="45" t="str">
        <f>IFERROR(IF(#REF!=TRUE,'DATA - økonomi'!AU72,IF(#REF!=TRUE,'DATA - økonomi'!AU174,IF(#REF!=TRUE,'DATA - økonomi'!AU276,IF(#REF!=TRUE,'DATA - økonomi'!AU378,IF(#REF!=TRUE,'DATA - økonomi'!AU378+'DATA - økonomi'!AU276+'DATA - økonomi'!AU174,"")))))/AW175*1000,"")</f>
        <v/>
      </c>
      <c r="AX278" s="45" t="str">
        <f>IFERROR(IF(#REF!=TRUE,'DATA - økonomi'!AV72,IF(#REF!=TRUE,'DATA - økonomi'!AV174,IF(#REF!=TRUE,'DATA - økonomi'!AV276,IF(#REF!=TRUE,'DATA - økonomi'!AV378,IF(#REF!=TRUE,'DATA - økonomi'!AV378+'DATA - økonomi'!AV276+'DATA - økonomi'!AV174,"")))))/AX175*1000,"")</f>
        <v/>
      </c>
      <c r="AY278" s="36"/>
    </row>
    <row r="279" spans="1:51" x14ac:dyDescent="0.25">
      <c r="A279" s="38">
        <v>69</v>
      </c>
      <c r="B279" s="41" t="s">
        <v>81</v>
      </c>
      <c r="C279" s="44" t="str">
        <f t="shared" ref="C279:L279" ca="1" si="491">IFERROR(C73/C$4,"")</f>
        <v/>
      </c>
      <c r="D279" s="44" t="str">
        <f t="shared" ca="1" si="491"/>
        <v/>
      </c>
      <c r="E279" s="44" t="str">
        <f t="shared" ca="1" si="491"/>
        <v/>
      </c>
      <c r="F279" s="44" t="str">
        <f t="shared" ca="1" si="491"/>
        <v/>
      </c>
      <c r="G279" s="44" t="str">
        <f t="shared" ca="1" si="491"/>
        <v/>
      </c>
      <c r="H279" s="44" t="str">
        <f t="shared" ca="1" si="491"/>
        <v/>
      </c>
      <c r="I279" s="44" t="str">
        <f t="shared" ca="1" si="491"/>
        <v/>
      </c>
      <c r="J279" s="44" t="str">
        <f t="shared" ca="1" si="491"/>
        <v/>
      </c>
      <c r="K279" s="44" t="str">
        <f t="shared" ca="1" si="491"/>
        <v/>
      </c>
      <c r="L279" s="44" t="str">
        <f t="shared" ca="1" si="491"/>
        <v/>
      </c>
      <c r="M279" s="44" t="str">
        <f t="shared" ref="M279" ca="1" si="492">IFERROR(M73/M$4,"")</f>
        <v/>
      </c>
      <c r="N279" s="38">
        <v>69</v>
      </c>
      <c r="O279" s="41" t="s">
        <v>81</v>
      </c>
      <c r="P279" s="44" t="str">
        <f t="shared" ref="P279:Y279" ca="1" si="493">IFERROR(P73/P$4,"")</f>
        <v/>
      </c>
      <c r="Q279" s="44" t="str">
        <f t="shared" ca="1" si="493"/>
        <v/>
      </c>
      <c r="R279" s="44" t="str">
        <f t="shared" ca="1" si="493"/>
        <v/>
      </c>
      <c r="S279" s="44" t="str">
        <f t="shared" ca="1" si="493"/>
        <v/>
      </c>
      <c r="T279" s="44" t="str">
        <f t="shared" ca="1" si="493"/>
        <v/>
      </c>
      <c r="U279" s="44" t="str">
        <f t="shared" ca="1" si="493"/>
        <v/>
      </c>
      <c r="V279" s="44" t="str">
        <f t="shared" ca="1" si="493"/>
        <v/>
      </c>
      <c r="W279" s="44" t="str">
        <f t="shared" ca="1" si="493"/>
        <v/>
      </c>
      <c r="X279" s="44" t="str">
        <f t="shared" ca="1" si="493"/>
        <v/>
      </c>
      <c r="Y279" s="44" t="str">
        <f t="shared" ca="1" si="493"/>
        <v/>
      </c>
      <c r="Z279" s="44" t="str">
        <f t="shared" ref="Z279" ca="1" si="494">IFERROR(Z73/Z$4,"")</f>
        <v/>
      </c>
      <c r="AA279" s="38">
        <v>69</v>
      </c>
      <c r="AB279" s="41" t="s">
        <v>81</v>
      </c>
      <c r="AC279" s="44" t="str">
        <f t="shared" ref="AC279:AL279" ca="1" si="495">IFERROR(AC73/AC$4,"")</f>
        <v/>
      </c>
      <c r="AD279" s="44" t="str">
        <f t="shared" ca="1" si="495"/>
        <v/>
      </c>
      <c r="AE279" s="44" t="str">
        <f t="shared" ca="1" si="495"/>
        <v/>
      </c>
      <c r="AF279" s="44" t="str">
        <f t="shared" ca="1" si="495"/>
        <v/>
      </c>
      <c r="AG279" s="44" t="str">
        <f t="shared" ca="1" si="495"/>
        <v/>
      </c>
      <c r="AH279" s="44" t="str">
        <f t="shared" ca="1" si="495"/>
        <v/>
      </c>
      <c r="AI279" s="44" t="str">
        <f t="shared" ca="1" si="495"/>
        <v/>
      </c>
      <c r="AJ279" s="44" t="str">
        <f t="shared" ca="1" si="495"/>
        <v/>
      </c>
      <c r="AK279" s="44" t="str">
        <f t="shared" ca="1" si="495"/>
        <v/>
      </c>
      <c r="AL279" s="44" t="str">
        <f t="shared" ca="1" si="495"/>
        <v/>
      </c>
      <c r="AM279" s="36"/>
      <c r="AN279" s="41" t="s">
        <v>81</v>
      </c>
      <c r="AO279" s="45" t="str">
        <f>IFERROR(IF(#REF!=TRUE,'DATA - økonomi'!AM73,IF(#REF!=TRUE,'DATA - økonomi'!AM175,IF(#REF!=TRUE,'DATA - økonomi'!AM277,IF(#REF!=TRUE,'DATA - økonomi'!AM379,IF(#REF!=TRUE,'DATA - økonomi'!AM379+'DATA - økonomi'!AM277+'DATA - økonomi'!AM175,"")))))/AO176*1000,"")</f>
        <v/>
      </c>
      <c r="AP279" s="45" t="str">
        <f>IFERROR(IF(#REF!=TRUE,'DATA - økonomi'!AN73,IF(#REF!=TRUE,'DATA - økonomi'!AN175,IF(#REF!=TRUE,'DATA - økonomi'!AN277,IF(#REF!=TRUE,'DATA - økonomi'!AN379,IF(#REF!=TRUE,'DATA - økonomi'!AN379+'DATA - økonomi'!AN277+'DATA - økonomi'!AN175,"")))))/AP176*1000,"")</f>
        <v/>
      </c>
      <c r="AQ279" s="45" t="str">
        <f>IFERROR(IF(#REF!=TRUE,'DATA - økonomi'!AO73,IF(#REF!=TRUE,'DATA - økonomi'!AO175,IF(#REF!=TRUE,'DATA - økonomi'!AO277,IF(#REF!=TRUE,'DATA - økonomi'!AO379,IF(#REF!=TRUE,'DATA - økonomi'!AO379+'DATA - økonomi'!AO277+'DATA - økonomi'!AO175,"")))))/AQ176*1000,"")</f>
        <v/>
      </c>
      <c r="AR279" s="45" t="str">
        <f>IFERROR(IF(#REF!=TRUE,'DATA - økonomi'!AP73,IF(#REF!=TRUE,'DATA - økonomi'!AP175,IF(#REF!=TRUE,'DATA - økonomi'!AP277,IF(#REF!=TRUE,'DATA - økonomi'!AP379,IF(#REF!=TRUE,'DATA - økonomi'!AP379+'DATA - økonomi'!AP277+'DATA - økonomi'!AP175,"")))))/AR176*1000,"")</f>
        <v/>
      </c>
      <c r="AS279" s="45" t="str">
        <f>IFERROR(IF(#REF!=TRUE,'DATA - økonomi'!AQ73,IF(#REF!=TRUE,'DATA - økonomi'!AQ175,IF(#REF!=TRUE,'DATA - økonomi'!AQ277,IF(#REF!=TRUE,'DATA - økonomi'!AQ379,IF(#REF!=TRUE,'DATA - økonomi'!AQ379+'DATA - økonomi'!AQ277+'DATA - økonomi'!AQ175,"")))))/AS176*1000,"")</f>
        <v/>
      </c>
      <c r="AT279" s="45" t="str">
        <f>IFERROR(IF(#REF!=TRUE,'DATA - økonomi'!AR73,IF(#REF!=TRUE,'DATA - økonomi'!AR175,IF(#REF!=TRUE,'DATA - økonomi'!AR277,IF(#REF!=TRUE,'DATA - økonomi'!AR379,IF(#REF!=TRUE,'DATA - økonomi'!AR379+'DATA - økonomi'!AR277+'DATA - økonomi'!AR175,"")))))/AT176*1000,"")</f>
        <v/>
      </c>
      <c r="AU279" s="45" t="str">
        <f>IFERROR(IF(#REF!=TRUE,'DATA - økonomi'!AS73,IF(#REF!=TRUE,'DATA - økonomi'!AS175,IF(#REF!=TRUE,'DATA - økonomi'!AS277,IF(#REF!=TRUE,'DATA - økonomi'!AS379,IF(#REF!=TRUE,'DATA - økonomi'!AS379+'DATA - økonomi'!AS277+'DATA - økonomi'!AS175,"")))))/AU176*1000,"")</f>
        <v/>
      </c>
      <c r="AV279" s="45" t="str">
        <f>IFERROR(IF(#REF!=TRUE,'DATA - økonomi'!AT73,IF(#REF!=TRUE,'DATA - økonomi'!AT175,IF(#REF!=TRUE,'DATA - økonomi'!AT277,IF(#REF!=TRUE,'DATA - økonomi'!AT379,IF(#REF!=TRUE,'DATA - økonomi'!AT379+'DATA - økonomi'!AT277+'DATA - økonomi'!AT175,"")))))/AV176*1000,"")</f>
        <v/>
      </c>
      <c r="AW279" s="45" t="str">
        <f>IFERROR(IF(#REF!=TRUE,'DATA - økonomi'!AU73,IF(#REF!=TRUE,'DATA - økonomi'!AU175,IF(#REF!=TRUE,'DATA - økonomi'!AU277,IF(#REF!=TRUE,'DATA - økonomi'!AU379,IF(#REF!=TRUE,'DATA - økonomi'!AU379+'DATA - økonomi'!AU277+'DATA - økonomi'!AU175,"")))))/AW176*1000,"")</f>
        <v/>
      </c>
      <c r="AX279" s="45" t="str">
        <f>IFERROR(IF(#REF!=TRUE,'DATA - økonomi'!AV73,IF(#REF!=TRUE,'DATA - økonomi'!AV175,IF(#REF!=TRUE,'DATA - økonomi'!AV277,IF(#REF!=TRUE,'DATA - økonomi'!AV379,IF(#REF!=TRUE,'DATA - økonomi'!AV379+'DATA - økonomi'!AV277+'DATA - økonomi'!AV175,"")))))/AX176*1000,"")</f>
        <v/>
      </c>
      <c r="AY279" s="36"/>
    </row>
    <row r="280" spans="1:51" x14ac:dyDescent="0.25">
      <c r="A280" s="38">
        <v>70</v>
      </c>
      <c r="B280" s="41" t="s">
        <v>82</v>
      </c>
      <c r="C280" s="44" t="str">
        <f t="shared" ref="C280:L280" ca="1" si="496">IFERROR(C74/C$4,"")</f>
        <v/>
      </c>
      <c r="D280" s="44" t="str">
        <f t="shared" ca="1" si="496"/>
        <v/>
      </c>
      <c r="E280" s="44" t="str">
        <f t="shared" ca="1" si="496"/>
        <v/>
      </c>
      <c r="F280" s="44" t="str">
        <f t="shared" ca="1" si="496"/>
        <v/>
      </c>
      <c r="G280" s="44" t="str">
        <f t="shared" ca="1" si="496"/>
        <v/>
      </c>
      <c r="H280" s="44" t="str">
        <f t="shared" ca="1" si="496"/>
        <v/>
      </c>
      <c r="I280" s="44" t="str">
        <f t="shared" ca="1" si="496"/>
        <v/>
      </c>
      <c r="J280" s="44" t="str">
        <f t="shared" ca="1" si="496"/>
        <v/>
      </c>
      <c r="K280" s="44" t="str">
        <f t="shared" ca="1" si="496"/>
        <v/>
      </c>
      <c r="L280" s="44" t="str">
        <f t="shared" ca="1" si="496"/>
        <v/>
      </c>
      <c r="M280" s="44" t="str">
        <f t="shared" ref="M280" ca="1" si="497">IFERROR(M74/M$4,"")</f>
        <v/>
      </c>
      <c r="N280" s="38">
        <v>70</v>
      </c>
      <c r="O280" s="41" t="s">
        <v>82</v>
      </c>
      <c r="P280" s="44" t="str">
        <f t="shared" ref="P280:Y280" ca="1" si="498">IFERROR(P74/P$4,"")</f>
        <v/>
      </c>
      <c r="Q280" s="44" t="str">
        <f t="shared" ca="1" si="498"/>
        <v/>
      </c>
      <c r="R280" s="44" t="str">
        <f t="shared" ca="1" si="498"/>
        <v/>
      </c>
      <c r="S280" s="44" t="str">
        <f t="shared" ca="1" si="498"/>
        <v/>
      </c>
      <c r="T280" s="44" t="str">
        <f t="shared" ca="1" si="498"/>
        <v/>
      </c>
      <c r="U280" s="44" t="str">
        <f t="shared" ca="1" si="498"/>
        <v/>
      </c>
      <c r="V280" s="44" t="str">
        <f t="shared" ca="1" si="498"/>
        <v/>
      </c>
      <c r="W280" s="44" t="str">
        <f t="shared" ca="1" si="498"/>
        <v/>
      </c>
      <c r="X280" s="44" t="str">
        <f t="shared" ca="1" si="498"/>
        <v/>
      </c>
      <c r="Y280" s="44" t="str">
        <f t="shared" ca="1" si="498"/>
        <v/>
      </c>
      <c r="Z280" s="44" t="str">
        <f t="shared" ref="Z280" ca="1" si="499">IFERROR(Z74/Z$4,"")</f>
        <v/>
      </c>
      <c r="AA280" s="38">
        <v>70</v>
      </c>
      <c r="AB280" s="41" t="s">
        <v>82</v>
      </c>
      <c r="AC280" s="44" t="str">
        <f t="shared" ref="AC280:AL280" ca="1" si="500">IFERROR(AC74/AC$4,"")</f>
        <v/>
      </c>
      <c r="AD280" s="44" t="str">
        <f t="shared" ca="1" si="500"/>
        <v/>
      </c>
      <c r="AE280" s="44" t="str">
        <f t="shared" ca="1" si="500"/>
        <v/>
      </c>
      <c r="AF280" s="44" t="str">
        <f t="shared" ca="1" si="500"/>
        <v/>
      </c>
      <c r="AG280" s="44" t="str">
        <f t="shared" ca="1" si="500"/>
        <v/>
      </c>
      <c r="AH280" s="44" t="str">
        <f t="shared" ca="1" si="500"/>
        <v/>
      </c>
      <c r="AI280" s="44" t="str">
        <f t="shared" ca="1" si="500"/>
        <v/>
      </c>
      <c r="AJ280" s="44" t="str">
        <f t="shared" ca="1" si="500"/>
        <v/>
      </c>
      <c r="AK280" s="44" t="str">
        <f t="shared" ca="1" si="500"/>
        <v/>
      </c>
      <c r="AL280" s="44" t="str">
        <f t="shared" ca="1" si="500"/>
        <v/>
      </c>
      <c r="AM280" s="36"/>
      <c r="AN280" s="41" t="s">
        <v>82</v>
      </c>
      <c r="AO280" s="45" t="str">
        <f>IFERROR(IF(#REF!=TRUE,'DATA - økonomi'!AM74,IF(#REF!=TRUE,'DATA - økonomi'!AM176,IF(#REF!=TRUE,'DATA - økonomi'!AM278,IF(#REF!=TRUE,'DATA - økonomi'!AM380,IF(#REF!=TRUE,'DATA - økonomi'!AM380+'DATA - økonomi'!AM278+'DATA - økonomi'!AM176,"")))))/AO177*1000,"")</f>
        <v/>
      </c>
      <c r="AP280" s="45" t="str">
        <f>IFERROR(IF(#REF!=TRUE,'DATA - økonomi'!AN74,IF(#REF!=TRUE,'DATA - økonomi'!AN176,IF(#REF!=TRUE,'DATA - økonomi'!AN278,IF(#REF!=TRUE,'DATA - økonomi'!AN380,IF(#REF!=TRUE,'DATA - økonomi'!AN380+'DATA - økonomi'!AN278+'DATA - økonomi'!AN176,"")))))/AP177*1000,"")</f>
        <v/>
      </c>
      <c r="AQ280" s="45" t="str">
        <f>IFERROR(IF(#REF!=TRUE,'DATA - økonomi'!AO74,IF(#REF!=TRUE,'DATA - økonomi'!AO176,IF(#REF!=TRUE,'DATA - økonomi'!AO278,IF(#REF!=TRUE,'DATA - økonomi'!AO380,IF(#REF!=TRUE,'DATA - økonomi'!AO380+'DATA - økonomi'!AO278+'DATA - økonomi'!AO176,"")))))/AQ177*1000,"")</f>
        <v/>
      </c>
      <c r="AR280" s="45" t="str">
        <f>IFERROR(IF(#REF!=TRUE,'DATA - økonomi'!AP74,IF(#REF!=TRUE,'DATA - økonomi'!AP176,IF(#REF!=TRUE,'DATA - økonomi'!AP278,IF(#REF!=TRUE,'DATA - økonomi'!AP380,IF(#REF!=TRUE,'DATA - økonomi'!AP380+'DATA - økonomi'!AP278+'DATA - økonomi'!AP176,"")))))/AR177*1000,"")</f>
        <v/>
      </c>
      <c r="AS280" s="45" t="str">
        <f>IFERROR(IF(#REF!=TRUE,'DATA - økonomi'!AQ74,IF(#REF!=TRUE,'DATA - økonomi'!AQ176,IF(#REF!=TRUE,'DATA - økonomi'!AQ278,IF(#REF!=TRUE,'DATA - økonomi'!AQ380,IF(#REF!=TRUE,'DATA - økonomi'!AQ380+'DATA - økonomi'!AQ278+'DATA - økonomi'!AQ176,"")))))/AS177*1000,"")</f>
        <v/>
      </c>
      <c r="AT280" s="45" t="str">
        <f>IFERROR(IF(#REF!=TRUE,'DATA - økonomi'!AR74,IF(#REF!=TRUE,'DATA - økonomi'!AR176,IF(#REF!=TRUE,'DATA - økonomi'!AR278,IF(#REF!=TRUE,'DATA - økonomi'!AR380,IF(#REF!=TRUE,'DATA - økonomi'!AR380+'DATA - økonomi'!AR278+'DATA - økonomi'!AR176,"")))))/AT177*1000,"")</f>
        <v/>
      </c>
      <c r="AU280" s="45" t="str">
        <f>IFERROR(IF(#REF!=TRUE,'DATA - økonomi'!AS74,IF(#REF!=TRUE,'DATA - økonomi'!AS176,IF(#REF!=TRUE,'DATA - økonomi'!AS278,IF(#REF!=TRUE,'DATA - økonomi'!AS380,IF(#REF!=TRUE,'DATA - økonomi'!AS380+'DATA - økonomi'!AS278+'DATA - økonomi'!AS176,"")))))/AU177*1000,"")</f>
        <v/>
      </c>
      <c r="AV280" s="45" t="str">
        <f>IFERROR(IF(#REF!=TRUE,'DATA - økonomi'!AT74,IF(#REF!=TRUE,'DATA - økonomi'!AT176,IF(#REF!=TRUE,'DATA - økonomi'!AT278,IF(#REF!=TRUE,'DATA - økonomi'!AT380,IF(#REF!=TRUE,'DATA - økonomi'!AT380+'DATA - økonomi'!AT278+'DATA - økonomi'!AT176,"")))))/AV177*1000,"")</f>
        <v/>
      </c>
      <c r="AW280" s="45" t="str">
        <f>IFERROR(IF(#REF!=TRUE,'DATA - økonomi'!AU74,IF(#REF!=TRUE,'DATA - økonomi'!AU176,IF(#REF!=TRUE,'DATA - økonomi'!AU278,IF(#REF!=TRUE,'DATA - økonomi'!AU380,IF(#REF!=TRUE,'DATA - økonomi'!AU380+'DATA - økonomi'!AU278+'DATA - økonomi'!AU176,"")))))/AW177*1000,"")</f>
        <v/>
      </c>
      <c r="AX280" s="45" t="str">
        <f>IFERROR(IF(#REF!=TRUE,'DATA - økonomi'!AV74,IF(#REF!=TRUE,'DATA - økonomi'!AV176,IF(#REF!=TRUE,'DATA - økonomi'!AV278,IF(#REF!=TRUE,'DATA - økonomi'!AV380,IF(#REF!=TRUE,'DATA - økonomi'!AV380+'DATA - økonomi'!AV278+'DATA - økonomi'!AV176,"")))))/AX177*1000,"")</f>
        <v/>
      </c>
      <c r="AY280" s="36"/>
    </row>
    <row r="281" spans="1:51" x14ac:dyDescent="0.25">
      <c r="A281" s="38">
        <v>71</v>
      </c>
      <c r="B281" s="41" t="s">
        <v>83</v>
      </c>
      <c r="C281" s="44" t="str">
        <f t="shared" ref="C281:L281" ca="1" si="501">IFERROR(C75/C$4,"")</f>
        <v/>
      </c>
      <c r="D281" s="44" t="str">
        <f t="shared" ca="1" si="501"/>
        <v/>
      </c>
      <c r="E281" s="44" t="str">
        <f t="shared" ca="1" si="501"/>
        <v/>
      </c>
      <c r="F281" s="44" t="str">
        <f t="shared" ca="1" si="501"/>
        <v/>
      </c>
      <c r="G281" s="44" t="str">
        <f t="shared" ca="1" si="501"/>
        <v/>
      </c>
      <c r="H281" s="44" t="str">
        <f t="shared" ca="1" si="501"/>
        <v/>
      </c>
      <c r="I281" s="44" t="str">
        <f t="shared" ca="1" si="501"/>
        <v/>
      </c>
      <c r="J281" s="44" t="str">
        <f t="shared" ca="1" si="501"/>
        <v/>
      </c>
      <c r="K281" s="44" t="str">
        <f t="shared" ca="1" si="501"/>
        <v/>
      </c>
      <c r="L281" s="44" t="str">
        <f t="shared" ca="1" si="501"/>
        <v/>
      </c>
      <c r="M281" s="44" t="str">
        <f t="shared" ref="M281" ca="1" si="502">IFERROR(M75/M$4,"")</f>
        <v/>
      </c>
      <c r="N281" s="38">
        <v>71</v>
      </c>
      <c r="O281" s="41" t="s">
        <v>83</v>
      </c>
      <c r="P281" s="44" t="str">
        <f t="shared" ref="P281:Y281" ca="1" si="503">IFERROR(P75/P$4,"")</f>
        <v/>
      </c>
      <c r="Q281" s="44" t="str">
        <f t="shared" ca="1" si="503"/>
        <v/>
      </c>
      <c r="R281" s="44" t="str">
        <f t="shared" ca="1" si="503"/>
        <v/>
      </c>
      <c r="S281" s="44" t="str">
        <f t="shared" ca="1" si="503"/>
        <v/>
      </c>
      <c r="T281" s="44" t="str">
        <f t="shared" ca="1" si="503"/>
        <v/>
      </c>
      <c r="U281" s="44" t="str">
        <f t="shared" ca="1" si="503"/>
        <v/>
      </c>
      <c r="V281" s="44" t="str">
        <f t="shared" ca="1" si="503"/>
        <v/>
      </c>
      <c r="W281" s="44" t="str">
        <f t="shared" ca="1" si="503"/>
        <v/>
      </c>
      <c r="X281" s="44" t="str">
        <f t="shared" ca="1" si="503"/>
        <v/>
      </c>
      <c r="Y281" s="44" t="str">
        <f t="shared" ca="1" si="503"/>
        <v/>
      </c>
      <c r="Z281" s="44" t="str">
        <f t="shared" ref="Z281" ca="1" si="504">IFERROR(Z75/Z$4,"")</f>
        <v/>
      </c>
      <c r="AA281" s="38">
        <v>71</v>
      </c>
      <c r="AB281" s="41" t="s">
        <v>83</v>
      </c>
      <c r="AC281" s="44" t="str">
        <f t="shared" ref="AC281:AL281" ca="1" si="505">IFERROR(AC75/AC$4,"")</f>
        <v/>
      </c>
      <c r="AD281" s="44" t="str">
        <f t="shared" ca="1" si="505"/>
        <v/>
      </c>
      <c r="AE281" s="44" t="str">
        <f t="shared" ca="1" si="505"/>
        <v/>
      </c>
      <c r="AF281" s="44" t="str">
        <f t="shared" ca="1" si="505"/>
        <v/>
      </c>
      <c r="AG281" s="44" t="str">
        <f t="shared" ca="1" si="505"/>
        <v/>
      </c>
      <c r="AH281" s="44" t="str">
        <f t="shared" ca="1" si="505"/>
        <v/>
      </c>
      <c r="AI281" s="44" t="str">
        <f t="shared" ca="1" si="505"/>
        <v/>
      </c>
      <c r="AJ281" s="44" t="str">
        <f t="shared" ca="1" si="505"/>
        <v/>
      </c>
      <c r="AK281" s="44" t="str">
        <f t="shared" ca="1" si="505"/>
        <v/>
      </c>
      <c r="AL281" s="44" t="str">
        <f t="shared" ca="1" si="505"/>
        <v/>
      </c>
      <c r="AM281" s="36"/>
      <c r="AN281" s="41" t="s">
        <v>83</v>
      </c>
      <c r="AO281" s="45" t="str">
        <f>IFERROR(IF(#REF!=TRUE,'DATA - økonomi'!AM75,IF(#REF!=TRUE,'DATA - økonomi'!AM177,IF(#REF!=TRUE,'DATA - økonomi'!AM279,IF(#REF!=TRUE,'DATA - økonomi'!AM381,IF(#REF!=TRUE,'DATA - økonomi'!AM381+'DATA - økonomi'!AM279+'DATA - økonomi'!AM177,"")))))/AO178*1000,"")</f>
        <v/>
      </c>
      <c r="AP281" s="45" t="str">
        <f>IFERROR(IF(#REF!=TRUE,'DATA - økonomi'!AN75,IF(#REF!=TRUE,'DATA - økonomi'!AN177,IF(#REF!=TRUE,'DATA - økonomi'!AN279,IF(#REF!=TRUE,'DATA - økonomi'!AN381,IF(#REF!=TRUE,'DATA - økonomi'!AN381+'DATA - økonomi'!AN279+'DATA - økonomi'!AN177,"")))))/AP178*1000,"")</f>
        <v/>
      </c>
      <c r="AQ281" s="45" t="str">
        <f>IFERROR(IF(#REF!=TRUE,'DATA - økonomi'!AO75,IF(#REF!=TRUE,'DATA - økonomi'!AO177,IF(#REF!=TRUE,'DATA - økonomi'!AO279,IF(#REF!=TRUE,'DATA - økonomi'!AO381,IF(#REF!=TRUE,'DATA - økonomi'!AO381+'DATA - økonomi'!AO279+'DATA - økonomi'!AO177,"")))))/AQ178*1000,"")</f>
        <v/>
      </c>
      <c r="AR281" s="45" t="str">
        <f>IFERROR(IF(#REF!=TRUE,'DATA - økonomi'!AP75,IF(#REF!=TRUE,'DATA - økonomi'!AP177,IF(#REF!=TRUE,'DATA - økonomi'!AP279,IF(#REF!=TRUE,'DATA - økonomi'!AP381,IF(#REF!=TRUE,'DATA - økonomi'!AP381+'DATA - økonomi'!AP279+'DATA - økonomi'!AP177,"")))))/AR178*1000,"")</f>
        <v/>
      </c>
      <c r="AS281" s="45" t="str">
        <f>IFERROR(IF(#REF!=TRUE,'DATA - økonomi'!AQ75,IF(#REF!=TRUE,'DATA - økonomi'!AQ177,IF(#REF!=TRUE,'DATA - økonomi'!AQ279,IF(#REF!=TRUE,'DATA - økonomi'!AQ381,IF(#REF!=TRUE,'DATA - økonomi'!AQ381+'DATA - økonomi'!AQ279+'DATA - økonomi'!AQ177,"")))))/AS178*1000,"")</f>
        <v/>
      </c>
      <c r="AT281" s="45" t="str">
        <f>IFERROR(IF(#REF!=TRUE,'DATA - økonomi'!AR75,IF(#REF!=TRUE,'DATA - økonomi'!AR177,IF(#REF!=TRUE,'DATA - økonomi'!AR279,IF(#REF!=TRUE,'DATA - økonomi'!AR381,IF(#REF!=TRUE,'DATA - økonomi'!AR381+'DATA - økonomi'!AR279+'DATA - økonomi'!AR177,"")))))/AT178*1000,"")</f>
        <v/>
      </c>
      <c r="AU281" s="45" t="str">
        <f>IFERROR(IF(#REF!=TRUE,'DATA - økonomi'!AS75,IF(#REF!=TRUE,'DATA - økonomi'!AS177,IF(#REF!=TRUE,'DATA - økonomi'!AS279,IF(#REF!=TRUE,'DATA - økonomi'!AS381,IF(#REF!=TRUE,'DATA - økonomi'!AS381+'DATA - økonomi'!AS279+'DATA - økonomi'!AS177,"")))))/AU178*1000,"")</f>
        <v/>
      </c>
      <c r="AV281" s="45" t="str">
        <f>IFERROR(IF(#REF!=TRUE,'DATA - økonomi'!AT75,IF(#REF!=TRUE,'DATA - økonomi'!AT177,IF(#REF!=TRUE,'DATA - økonomi'!AT279,IF(#REF!=TRUE,'DATA - økonomi'!AT381,IF(#REF!=TRUE,'DATA - økonomi'!AT381+'DATA - økonomi'!AT279+'DATA - økonomi'!AT177,"")))))/AV178*1000,"")</f>
        <v/>
      </c>
      <c r="AW281" s="45" t="str">
        <f>IFERROR(IF(#REF!=TRUE,'DATA - økonomi'!AU75,IF(#REF!=TRUE,'DATA - økonomi'!AU177,IF(#REF!=TRUE,'DATA - økonomi'!AU279,IF(#REF!=TRUE,'DATA - økonomi'!AU381,IF(#REF!=TRUE,'DATA - økonomi'!AU381+'DATA - økonomi'!AU279+'DATA - økonomi'!AU177,"")))))/AW178*1000,"")</f>
        <v/>
      </c>
      <c r="AX281" s="45" t="str">
        <f>IFERROR(IF(#REF!=TRUE,'DATA - økonomi'!AV75,IF(#REF!=TRUE,'DATA - økonomi'!AV177,IF(#REF!=TRUE,'DATA - økonomi'!AV279,IF(#REF!=TRUE,'DATA - økonomi'!AV381,IF(#REF!=TRUE,'DATA - økonomi'!AV381+'DATA - økonomi'!AV279+'DATA - økonomi'!AV177,"")))))/AX178*1000,"")</f>
        <v/>
      </c>
      <c r="AY281" s="36"/>
    </row>
    <row r="282" spans="1:51" x14ac:dyDescent="0.25">
      <c r="A282" s="38">
        <v>72</v>
      </c>
      <c r="B282" s="41" t="s">
        <v>84</v>
      </c>
      <c r="C282" s="44" t="str">
        <f t="shared" ref="C282:L282" ca="1" si="506">IFERROR(C76/C$4,"")</f>
        <v/>
      </c>
      <c r="D282" s="44" t="str">
        <f t="shared" ca="1" si="506"/>
        <v/>
      </c>
      <c r="E282" s="44" t="str">
        <f t="shared" ca="1" si="506"/>
        <v/>
      </c>
      <c r="F282" s="44" t="str">
        <f t="shared" ca="1" si="506"/>
        <v/>
      </c>
      <c r="G282" s="44" t="str">
        <f t="shared" ca="1" si="506"/>
        <v/>
      </c>
      <c r="H282" s="44" t="str">
        <f t="shared" ca="1" si="506"/>
        <v/>
      </c>
      <c r="I282" s="44" t="str">
        <f t="shared" ca="1" si="506"/>
        <v/>
      </c>
      <c r="J282" s="44" t="str">
        <f t="shared" ca="1" si="506"/>
        <v/>
      </c>
      <c r="K282" s="44" t="str">
        <f t="shared" ca="1" si="506"/>
        <v/>
      </c>
      <c r="L282" s="44" t="str">
        <f t="shared" ca="1" si="506"/>
        <v/>
      </c>
      <c r="M282" s="44" t="str">
        <f t="shared" ref="M282" ca="1" si="507">IFERROR(M76/M$4,"")</f>
        <v/>
      </c>
      <c r="N282" s="38">
        <v>72</v>
      </c>
      <c r="O282" s="41" t="s">
        <v>84</v>
      </c>
      <c r="P282" s="44" t="str">
        <f t="shared" ref="P282:Y282" ca="1" si="508">IFERROR(P76/P$4,"")</f>
        <v/>
      </c>
      <c r="Q282" s="44" t="str">
        <f t="shared" ca="1" si="508"/>
        <v/>
      </c>
      <c r="R282" s="44" t="str">
        <f t="shared" ca="1" si="508"/>
        <v/>
      </c>
      <c r="S282" s="44" t="str">
        <f t="shared" ca="1" si="508"/>
        <v/>
      </c>
      <c r="T282" s="44" t="str">
        <f t="shared" ca="1" si="508"/>
        <v/>
      </c>
      <c r="U282" s="44" t="str">
        <f t="shared" ca="1" si="508"/>
        <v/>
      </c>
      <c r="V282" s="44" t="str">
        <f t="shared" ca="1" si="508"/>
        <v/>
      </c>
      <c r="W282" s="44" t="str">
        <f t="shared" ca="1" si="508"/>
        <v/>
      </c>
      <c r="X282" s="44" t="str">
        <f t="shared" ca="1" si="508"/>
        <v/>
      </c>
      <c r="Y282" s="44" t="str">
        <f t="shared" ca="1" si="508"/>
        <v/>
      </c>
      <c r="Z282" s="44" t="str">
        <f t="shared" ref="Z282" ca="1" si="509">IFERROR(Z76/Z$4,"")</f>
        <v/>
      </c>
      <c r="AA282" s="38">
        <v>72</v>
      </c>
      <c r="AB282" s="41" t="s">
        <v>84</v>
      </c>
      <c r="AC282" s="44" t="str">
        <f t="shared" ref="AC282:AL282" ca="1" si="510">IFERROR(AC76/AC$4,"")</f>
        <v/>
      </c>
      <c r="AD282" s="44" t="str">
        <f t="shared" ca="1" si="510"/>
        <v/>
      </c>
      <c r="AE282" s="44" t="str">
        <f t="shared" ca="1" si="510"/>
        <v/>
      </c>
      <c r="AF282" s="44" t="str">
        <f t="shared" ca="1" si="510"/>
        <v/>
      </c>
      <c r="AG282" s="44" t="str">
        <f t="shared" ca="1" si="510"/>
        <v/>
      </c>
      <c r="AH282" s="44" t="str">
        <f t="shared" ca="1" si="510"/>
        <v/>
      </c>
      <c r="AI282" s="44" t="str">
        <f t="shared" ca="1" si="510"/>
        <v/>
      </c>
      <c r="AJ282" s="44" t="str">
        <f t="shared" ca="1" si="510"/>
        <v/>
      </c>
      <c r="AK282" s="44" t="str">
        <f t="shared" ca="1" si="510"/>
        <v/>
      </c>
      <c r="AL282" s="44" t="str">
        <f t="shared" ca="1" si="510"/>
        <v/>
      </c>
      <c r="AM282" s="36"/>
      <c r="AN282" s="41" t="s">
        <v>84</v>
      </c>
      <c r="AO282" s="45" t="str">
        <f>IFERROR(IF(#REF!=TRUE,'DATA - økonomi'!AM76,IF(#REF!=TRUE,'DATA - økonomi'!AM178,IF(#REF!=TRUE,'DATA - økonomi'!AM280,IF(#REF!=TRUE,'DATA - økonomi'!AM382,IF(#REF!=TRUE,'DATA - økonomi'!AM382+'DATA - økonomi'!AM280+'DATA - økonomi'!AM178,"")))))/AO179*1000,"")</f>
        <v/>
      </c>
      <c r="AP282" s="45" t="str">
        <f>IFERROR(IF(#REF!=TRUE,'DATA - økonomi'!AN76,IF(#REF!=TRUE,'DATA - økonomi'!AN178,IF(#REF!=TRUE,'DATA - økonomi'!AN280,IF(#REF!=TRUE,'DATA - økonomi'!AN382,IF(#REF!=TRUE,'DATA - økonomi'!AN382+'DATA - økonomi'!AN280+'DATA - økonomi'!AN178,"")))))/AP179*1000,"")</f>
        <v/>
      </c>
      <c r="AQ282" s="45" t="str">
        <f>IFERROR(IF(#REF!=TRUE,'DATA - økonomi'!AO76,IF(#REF!=TRUE,'DATA - økonomi'!AO178,IF(#REF!=TRUE,'DATA - økonomi'!AO280,IF(#REF!=TRUE,'DATA - økonomi'!AO382,IF(#REF!=TRUE,'DATA - økonomi'!AO382+'DATA - økonomi'!AO280+'DATA - økonomi'!AO178,"")))))/AQ179*1000,"")</f>
        <v/>
      </c>
      <c r="AR282" s="45" t="str">
        <f>IFERROR(IF(#REF!=TRUE,'DATA - økonomi'!AP76,IF(#REF!=TRUE,'DATA - økonomi'!AP178,IF(#REF!=TRUE,'DATA - økonomi'!AP280,IF(#REF!=TRUE,'DATA - økonomi'!AP382,IF(#REF!=TRUE,'DATA - økonomi'!AP382+'DATA - økonomi'!AP280+'DATA - økonomi'!AP178,"")))))/AR179*1000,"")</f>
        <v/>
      </c>
      <c r="AS282" s="45" t="str">
        <f>IFERROR(IF(#REF!=TRUE,'DATA - økonomi'!AQ76,IF(#REF!=TRUE,'DATA - økonomi'!AQ178,IF(#REF!=TRUE,'DATA - økonomi'!AQ280,IF(#REF!=TRUE,'DATA - økonomi'!AQ382,IF(#REF!=TRUE,'DATA - økonomi'!AQ382+'DATA - økonomi'!AQ280+'DATA - økonomi'!AQ178,"")))))/AS179*1000,"")</f>
        <v/>
      </c>
      <c r="AT282" s="45" t="str">
        <f>IFERROR(IF(#REF!=TRUE,'DATA - økonomi'!AR76,IF(#REF!=TRUE,'DATA - økonomi'!AR178,IF(#REF!=TRUE,'DATA - økonomi'!AR280,IF(#REF!=TRUE,'DATA - økonomi'!AR382,IF(#REF!=TRUE,'DATA - økonomi'!AR382+'DATA - økonomi'!AR280+'DATA - økonomi'!AR178,"")))))/AT179*1000,"")</f>
        <v/>
      </c>
      <c r="AU282" s="45" t="str">
        <f>IFERROR(IF(#REF!=TRUE,'DATA - økonomi'!AS76,IF(#REF!=TRUE,'DATA - økonomi'!AS178,IF(#REF!=TRUE,'DATA - økonomi'!AS280,IF(#REF!=TRUE,'DATA - økonomi'!AS382,IF(#REF!=TRUE,'DATA - økonomi'!AS382+'DATA - økonomi'!AS280+'DATA - økonomi'!AS178,"")))))/AU179*1000,"")</f>
        <v/>
      </c>
      <c r="AV282" s="45" t="str">
        <f>IFERROR(IF(#REF!=TRUE,'DATA - økonomi'!AT76,IF(#REF!=TRUE,'DATA - økonomi'!AT178,IF(#REF!=TRUE,'DATA - økonomi'!AT280,IF(#REF!=TRUE,'DATA - økonomi'!AT382,IF(#REF!=TRUE,'DATA - økonomi'!AT382+'DATA - økonomi'!AT280+'DATA - økonomi'!AT178,"")))))/AV179*1000,"")</f>
        <v/>
      </c>
      <c r="AW282" s="45" t="str">
        <f>IFERROR(IF(#REF!=TRUE,'DATA - økonomi'!AU76,IF(#REF!=TRUE,'DATA - økonomi'!AU178,IF(#REF!=TRUE,'DATA - økonomi'!AU280,IF(#REF!=TRUE,'DATA - økonomi'!AU382,IF(#REF!=TRUE,'DATA - økonomi'!AU382+'DATA - økonomi'!AU280+'DATA - økonomi'!AU178,"")))))/AW179*1000,"")</f>
        <v/>
      </c>
      <c r="AX282" s="45" t="str">
        <f>IFERROR(IF(#REF!=TRUE,'DATA - økonomi'!AV76,IF(#REF!=TRUE,'DATA - økonomi'!AV178,IF(#REF!=TRUE,'DATA - økonomi'!AV280,IF(#REF!=TRUE,'DATA - økonomi'!AV382,IF(#REF!=TRUE,'DATA - økonomi'!AV382+'DATA - økonomi'!AV280+'DATA - økonomi'!AV178,"")))))/AX179*1000,"")</f>
        <v/>
      </c>
      <c r="AY282" s="36"/>
    </row>
    <row r="283" spans="1:51" x14ac:dyDescent="0.25">
      <c r="A283" s="38">
        <v>73</v>
      </c>
      <c r="B283" s="41" t="s">
        <v>85</v>
      </c>
      <c r="C283" s="44" t="str">
        <f t="shared" ref="C283:L283" ca="1" si="511">IFERROR(C77/C$4,"")</f>
        <v/>
      </c>
      <c r="D283" s="44" t="str">
        <f t="shared" ca="1" si="511"/>
        <v/>
      </c>
      <c r="E283" s="44" t="str">
        <f t="shared" ca="1" si="511"/>
        <v/>
      </c>
      <c r="F283" s="44" t="str">
        <f t="shared" ca="1" si="511"/>
        <v/>
      </c>
      <c r="G283" s="44" t="str">
        <f t="shared" ca="1" si="511"/>
        <v/>
      </c>
      <c r="H283" s="44" t="str">
        <f t="shared" ca="1" si="511"/>
        <v/>
      </c>
      <c r="I283" s="44" t="str">
        <f t="shared" ca="1" si="511"/>
        <v/>
      </c>
      <c r="J283" s="44" t="str">
        <f t="shared" ca="1" si="511"/>
        <v/>
      </c>
      <c r="K283" s="44" t="str">
        <f t="shared" ca="1" si="511"/>
        <v/>
      </c>
      <c r="L283" s="44" t="str">
        <f t="shared" ca="1" si="511"/>
        <v/>
      </c>
      <c r="M283" s="44" t="str">
        <f t="shared" ref="M283" ca="1" si="512">IFERROR(M77/M$4,"")</f>
        <v/>
      </c>
      <c r="N283" s="38">
        <v>73</v>
      </c>
      <c r="O283" s="41" t="s">
        <v>85</v>
      </c>
      <c r="P283" s="44" t="str">
        <f t="shared" ref="P283:Y283" ca="1" si="513">IFERROR(P77/P$4,"")</f>
        <v/>
      </c>
      <c r="Q283" s="44" t="str">
        <f t="shared" ca="1" si="513"/>
        <v/>
      </c>
      <c r="R283" s="44" t="str">
        <f t="shared" ca="1" si="513"/>
        <v/>
      </c>
      <c r="S283" s="44" t="str">
        <f t="shared" ca="1" si="513"/>
        <v/>
      </c>
      <c r="T283" s="44" t="str">
        <f t="shared" ca="1" si="513"/>
        <v/>
      </c>
      <c r="U283" s="44" t="str">
        <f t="shared" ca="1" si="513"/>
        <v/>
      </c>
      <c r="V283" s="44" t="str">
        <f t="shared" ca="1" si="513"/>
        <v/>
      </c>
      <c r="W283" s="44" t="str">
        <f t="shared" ca="1" si="513"/>
        <v/>
      </c>
      <c r="X283" s="44" t="str">
        <f t="shared" ca="1" si="513"/>
        <v/>
      </c>
      <c r="Y283" s="44" t="str">
        <f t="shared" ca="1" si="513"/>
        <v/>
      </c>
      <c r="Z283" s="44" t="str">
        <f t="shared" ref="Z283" ca="1" si="514">IFERROR(Z77/Z$4,"")</f>
        <v/>
      </c>
      <c r="AA283" s="38">
        <v>73</v>
      </c>
      <c r="AB283" s="41" t="s">
        <v>85</v>
      </c>
      <c r="AC283" s="44" t="str">
        <f t="shared" ref="AC283:AL283" ca="1" si="515">IFERROR(AC77/AC$4,"")</f>
        <v/>
      </c>
      <c r="AD283" s="44" t="str">
        <f t="shared" ca="1" si="515"/>
        <v/>
      </c>
      <c r="AE283" s="44" t="str">
        <f t="shared" ca="1" si="515"/>
        <v/>
      </c>
      <c r="AF283" s="44" t="str">
        <f t="shared" ca="1" si="515"/>
        <v/>
      </c>
      <c r="AG283" s="44" t="str">
        <f t="shared" ca="1" si="515"/>
        <v/>
      </c>
      <c r="AH283" s="44" t="str">
        <f t="shared" ca="1" si="515"/>
        <v/>
      </c>
      <c r="AI283" s="44" t="str">
        <f t="shared" ca="1" si="515"/>
        <v/>
      </c>
      <c r="AJ283" s="44" t="str">
        <f t="shared" ca="1" si="515"/>
        <v/>
      </c>
      <c r="AK283" s="44" t="str">
        <f t="shared" ca="1" si="515"/>
        <v/>
      </c>
      <c r="AL283" s="44" t="str">
        <f t="shared" ca="1" si="515"/>
        <v/>
      </c>
      <c r="AM283" s="36"/>
      <c r="AN283" s="41" t="s">
        <v>85</v>
      </c>
      <c r="AO283" s="45" t="str">
        <f>IFERROR(IF(#REF!=TRUE,'DATA - økonomi'!AM77,IF(#REF!=TRUE,'DATA - økonomi'!AM179,IF(#REF!=TRUE,'DATA - økonomi'!AM281,IF(#REF!=TRUE,'DATA - økonomi'!AM383,IF(#REF!=TRUE,'DATA - økonomi'!AM383+'DATA - økonomi'!AM281+'DATA - økonomi'!AM179,"")))))/AO180*1000,"")</f>
        <v/>
      </c>
      <c r="AP283" s="45" t="str">
        <f>IFERROR(IF(#REF!=TRUE,'DATA - økonomi'!AN77,IF(#REF!=TRUE,'DATA - økonomi'!AN179,IF(#REF!=TRUE,'DATA - økonomi'!AN281,IF(#REF!=TRUE,'DATA - økonomi'!AN383,IF(#REF!=TRUE,'DATA - økonomi'!AN383+'DATA - økonomi'!AN281+'DATA - økonomi'!AN179,"")))))/AP180*1000,"")</f>
        <v/>
      </c>
      <c r="AQ283" s="45" t="str">
        <f>IFERROR(IF(#REF!=TRUE,'DATA - økonomi'!AO77,IF(#REF!=TRUE,'DATA - økonomi'!AO179,IF(#REF!=TRUE,'DATA - økonomi'!AO281,IF(#REF!=TRUE,'DATA - økonomi'!AO383,IF(#REF!=TRUE,'DATA - økonomi'!AO383+'DATA - økonomi'!AO281+'DATA - økonomi'!AO179,"")))))/AQ180*1000,"")</f>
        <v/>
      </c>
      <c r="AR283" s="45" t="str">
        <f>IFERROR(IF(#REF!=TRUE,'DATA - økonomi'!AP77,IF(#REF!=TRUE,'DATA - økonomi'!AP179,IF(#REF!=TRUE,'DATA - økonomi'!AP281,IF(#REF!=TRUE,'DATA - økonomi'!AP383,IF(#REF!=TRUE,'DATA - økonomi'!AP383+'DATA - økonomi'!AP281+'DATA - økonomi'!AP179,"")))))/AR180*1000,"")</f>
        <v/>
      </c>
      <c r="AS283" s="45" t="str">
        <f>IFERROR(IF(#REF!=TRUE,'DATA - økonomi'!AQ77,IF(#REF!=TRUE,'DATA - økonomi'!AQ179,IF(#REF!=TRUE,'DATA - økonomi'!AQ281,IF(#REF!=TRUE,'DATA - økonomi'!AQ383,IF(#REF!=TRUE,'DATA - økonomi'!AQ383+'DATA - økonomi'!AQ281+'DATA - økonomi'!AQ179,"")))))/AS180*1000,"")</f>
        <v/>
      </c>
      <c r="AT283" s="45" t="str">
        <f>IFERROR(IF(#REF!=TRUE,'DATA - økonomi'!AR77,IF(#REF!=TRUE,'DATA - økonomi'!AR179,IF(#REF!=TRUE,'DATA - økonomi'!AR281,IF(#REF!=TRUE,'DATA - økonomi'!AR383,IF(#REF!=TRUE,'DATA - økonomi'!AR383+'DATA - økonomi'!AR281+'DATA - økonomi'!AR179,"")))))/AT180*1000,"")</f>
        <v/>
      </c>
      <c r="AU283" s="45" t="str">
        <f>IFERROR(IF(#REF!=TRUE,'DATA - økonomi'!AS77,IF(#REF!=TRUE,'DATA - økonomi'!AS179,IF(#REF!=TRUE,'DATA - økonomi'!AS281,IF(#REF!=TRUE,'DATA - økonomi'!AS383,IF(#REF!=TRUE,'DATA - økonomi'!AS383+'DATA - økonomi'!AS281+'DATA - økonomi'!AS179,"")))))/AU180*1000,"")</f>
        <v/>
      </c>
      <c r="AV283" s="45" t="str">
        <f>IFERROR(IF(#REF!=TRUE,'DATA - økonomi'!AT77,IF(#REF!=TRUE,'DATA - økonomi'!AT179,IF(#REF!=TRUE,'DATA - økonomi'!AT281,IF(#REF!=TRUE,'DATA - økonomi'!AT383,IF(#REF!=TRUE,'DATA - økonomi'!AT383+'DATA - økonomi'!AT281+'DATA - økonomi'!AT179,"")))))/AV180*1000,"")</f>
        <v/>
      </c>
      <c r="AW283" s="45" t="str">
        <f>IFERROR(IF(#REF!=TRUE,'DATA - økonomi'!AU77,IF(#REF!=TRUE,'DATA - økonomi'!AU179,IF(#REF!=TRUE,'DATA - økonomi'!AU281,IF(#REF!=TRUE,'DATA - økonomi'!AU383,IF(#REF!=TRUE,'DATA - økonomi'!AU383+'DATA - økonomi'!AU281+'DATA - økonomi'!AU179,"")))))/AW180*1000,"")</f>
        <v/>
      </c>
      <c r="AX283" s="45" t="str">
        <f>IFERROR(IF(#REF!=TRUE,'DATA - økonomi'!AV77,IF(#REF!=TRUE,'DATA - økonomi'!AV179,IF(#REF!=TRUE,'DATA - økonomi'!AV281,IF(#REF!=TRUE,'DATA - økonomi'!AV383,IF(#REF!=TRUE,'DATA - økonomi'!AV383+'DATA - økonomi'!AV281+'DATA - økonomi'!AV179,"")))))/AX180*1000,"")</f>
        <v/>
      </c>
      <c r="AY283" s="36"/>
    </row>
    <row r="284" spans="1:51" x14ac:dyDescent="0.25">
      <c r="A284" s="38">
        <v>74</v>
      </c>
      <c r="B284" s="41" t="s">
        <v>86</v>
      </c>
      <c r="C284" s="44" t="str">
        <f t="shared" ref="C284:L284" ca="1" si="516">IFERROR(C78/C$4,"")</f>
        <v/>
      </c>
      <c r="D284" s="44" t="str">
        <f t="shared" ca="1" si="516"/>
        <v/>
      </c>
      <c r="E284" s="44" t="str">
        <f t="shared" ca="1" si="516"/>
        <v/>
      </c>
      <c r="F284" s="44" t="str">
        <f t="shared" ca="1" si="516"/>
        <v/>
      </c>
      <c r="G284" s="44" t="str">
        <f t="shared" ca="1" si="516"/>
        <v/>
      </c>
      <c r="H284" s="44" t="str">
        <f t="shared" ca="1" si="516"/>
        <v/>
      </c>
      <c r="I284" s="44" t="str">
        <f t="shared" ca="1" si="516"/>
        <v/>
      </c>
      <c r="J284" s="44" t="str">
        <f t="shared" ca="1" si="516"/>
        <v/>
      </c>
      <c r="K284" s="44" t="str">
        <f t="shared" ca="1" si="516"/>
        <v/>
      </c>
      <c r="L284" s="44" t="str">
        <f t="shared" ca="1" si="516"/>
        <v/>
      </c>
      <c r="M284" s="44" t="str">
        <f t="shared" ref="M284" ca="1" si="517">IFERROR(M78/M$4,"")</f>
        <v/>
      </c>
      <c r="N284" s="38">
        <v>74</v>
      </c>
      <c r="O284" s="41" t="s">
        <v>86</v>
      </c>
      <c r="P284" s="44" t="str">
        <f t="shared" ref="P284:Y284" ca="1" si="518">IFERROR(P78/P$4,"")</f>
        <v/>
      </c>
      <c r="Q284" s="44" t="str">
        <f t="shared" ca="1" si="518"/>
        <v/>
      </c>
      <c r="R284" s="44" t="str">
        <f t="shared" ca="1" si="518"/>
        <v/>
      </c>
      <c r="S284" s="44" t="str">
        <f t="shared" ca="1" si="518"/>
        <v/>
      </c>
      <c r="T284" s="44" t="str">
        <f t="shared" ca="1" si="518"/>
        <v/>
      </c>
      <c r="U284" s="44" t="str">
        <f t="shared" ca="1" si="518"/>
        <v/>
      </c>
      <c r="V284" s="44" t="str">
        <f t="shared" ca="1" si="518"/>
        <v/>
      </c>
      <c r="W284" s="44" t="str">
        <f t="shared" ca="1" si="518"/>
        <v/>
      </c>
      <c r="X284" s="44" t="str">
        <f t="shared" ca="1" si="518"/>
        <v/>
      </c>
      <c r="Y284" s="44" t="str">
        <f t="shared" ca="1" si="518"/>
        <v/>
      </c>
      <c r="Z284" s="44" t="str">
        <f t="shared" ref="Z284" ca="1" si="519">IFERROR(Z78/Z$4,"")</f>
        <v/>
      </c>
      <c r="AA284" s="38">
        <v>74</v>
      </c>
      <c r="AB284" s="41" t="s">
        <v>86</v>
      </c>
      <c r="AC284" s="44" t="str">
        <f t="shared" ref="AC284:AL284" ca="1" si="520">IFERROR(AC78/AC$4,"")</f>
        <v/>
      </c>
      <c r="AD284" s="44" t="str">
        <f t="shared" ca="1" si="520"/>
        <v/>
      </c>
      <c r="AE284" s="44" t="str">
        <f t="shared" ca="1" si="520"/>
        <v/>
      </c>
      <c r="AF284" s="44" t="str">
        <f t="shared" ca="1" si="520"/>
        <v/>
      </c>
      <c r="AG284" s="44" t="str">
        <f t="shared" ca="1" si="520"/>
        <v/>
      </c>
      <c r="AH284" s="44" t="str">
        <f t="shared" ca="1" si="520"/>
        <v/>
      </c>
      <c r="AI284" s="44" t="str">
        <f t="shared" ca="1" si="520"/>
        <v/>
      </c>
      <c r="AJ284" s="44" t="str">
        <f t="shared" ca="1" si="520"/>
        <v/>
      </c>
      <c r="AK284" s="44" t="str">
        <f t="shared" ca="1" si="520"/>
        <v/>
      </c>
      <c r="AL284" s="44" t="str">
        <f t="shared" ca="1" si="520"/>
        <v/>
      </c>
      <c r="AM284" s="36"/>
      <c r="AN284" s="41" t="s">
        <v>86</v>
      </c>
      <c r="AO284" s="45" t="str">
        <f>IFERROR(IF(#REF!=TRUE,'DATA - økonomi'!AM78,IF(#REF!=TRUE,'DATA - økonomi'!AM180,IF(#REF!=TRUE,'DATA - økonomi'!AM282,IF(#REF!=TRUE,'DATA - økonomi'!AM384,IF(#REF!=TRUE,'DATA - økonomi'!AM384+'DATA - økonomi'!AM282+'DATA - økonomi'!AM180,"")))))/AO181*1000,"")</f>
        <v/>
      </c>
      <c r="AP284" s="45" t="str">
        <f>IFERROR(IF(#REF!=TRUE,'DATA - økonomi'!AN78,IF(#REF!=TRUE,'DATA - økonomi'!AN180,IF(#REF!=TRUE,'DATA - økonomi'!AN282,IF(#REF!=TRUE,'DATA - økonomi'!AN384,IF(#REF!=TRUE,'DATA - økonomi'!AN384+'DATA - økonomi'!AN282+'DATA - økonomi'!AN180,"")))))/AP181*1000,"")</f>
        <v/>
      </c>
      <c r="AQ284" s="45" t="str">
        <f>IFERROR(IF(#REF!=TRUE,'DATA - økonomi'!AO78,IF(#REF!=TRUE,'DATA - økonomi'!AO180,IF(#REF!=TRUE,'DATA - økonomi'!AO282,IF(#REF!=TRUE,'DATA - økonomi'!AO384,IF(#REF!=TRUE,'DATA - økonomi'!AO384+'DATA - økonomi'!AO282+'DATA - økonomi'!AO180,"")))))/AQ181*1000,"")</f>
        <v/>
      </c>
      <c r="AR284" s="45" t="str">
        <f>IFERROR(IF(#REF!=TRUE,'DATA - økonomi'!AP78,IF(#REF!=TRUE,'DATA - økonomi'!AP180,IF(#REF!=TRUE,'DATA - økonomi'!AP282,IF(#REF!=TRUE,'DATA - økonomi'!AP384,IF(#REF!=TRUE,'DATA - økonomi'!AP384+'DATA - økonomi'!AP282+'DATA - økonomi'!AP180,"")))))/AR181*1000,"")</f>
        <v/>
      </c>
      <c r="AS284" s="45" t="str">
        <f>IFERROR(IF(#REF!=TRUE,'DATA - økonomi'!AQ78,IF(#REF!=TRUE,'DATA - økonomi'!AQ180,IF(#REF!=TRUE,'DATA - økonomi'!AQ282,IF(#REF!=TRUE,'DATA - økonomi'!AQ384,IF(#REF!=TRUE,'DATA - økonomi'!AQ384+'DATA - økonomi'!AQ282+'DATA - økonomi'!AQ180,"")))))/AS181*1000,"")</f>
        <v/>
      </c>
      <c r="AT284" s="45" t="str">
        <f>IFERROR(IF(#REF!=TRUE,'DATA - økonomi'!AR78,IF(#REF!=TRUE,'DATA - økonomi'!AR180,IF(#REF!=TRUE,'DATA - økonomi'!AR282,IF(#REF!=TRUE,'DATA - økonomi'!AR384,IF(#REF!=TRUE,'DATA - økonomi'!AR384+'DATA - økonomi'!AR282+'DATA - økonomi'!AR180,"")))))/AT181*1000,"")</f>
        <v/>
      </c>
      <c r="AU284" s="45" t="str">
        <f>IFERROR(IF(#REF!=TRUE,'DATA - økonomi'!AS78,IF(#REF!=TRUE,'DATA - økonomi'!AS180,IF(#REF!=TRUE,'DATA - økonomi'!AS282,IF(#REF!=TRUE,'DATA - økonomi'!AS384,IF(#REF!=TRUE,'DATA - økonomi'!AS384+'DATA - økonomi'!AS282+'DATA - økonomi'!AS180,"")))))/AU181*1000,"")</f>
        <v/>
      </c>
      <c r="AV284" s="45" t="str">
        <f>IFERROR(IF(#REF!=TRUE,'DATA - økonomi'!AT78,IF(#REF!=TRUE,'DATA - økonomi'!AT180,IF(#REF!=TRUE,'DATA - økonomi'!AT282,IF(#REF!=TRUE,'DATA - økonomi'!AT384,IF(#REF!=TRUE,'DATA - økonomi'!AT384+'DATA - økonomi'!AT282+'DATA - økonomi'!AT180,"")))))/AV181*1000,"")</f>
        <v/>
      </c>
      <c r="AW284" s="45" t="str">
        <f>IFERROR(IF(#REF!=TRUE,'DATA - økonomi'!AU78,IF(#REF!=TRUE,'DATA - økonomi'!AU180,IF(#REF!=TRUE,'DATA - økonomi'!AU282,IF(#REF!=TRUE,'DATA - økonomi'!AU384,IF(#REF!=TRUE,'DATA - økonomi'!AU384+'DATA - økonomi'!AU282+'DATA - økonomi'!AU180,"")))))/AW181*1000,"")</f>
        <v/>
      </c>
      <c r="AX284" s="45" t="str">
        <f>IFERROR(IF(#REF!=TRUE,'DATA - økonomi'!AV78,IF(#REF!=TRUE,'DATA - økonomi'!AV180,IF(#REF!=TRUE,'DATA - økonomi'!AV282,IF(#REF!=TRUE,'DATA - økonomi'!AV384,IF(#REF!=TRUE,'DATA - økonomi'!AV384+'DATA - økonomi'!AV282+'DATA - økonomi'!AV180,"")))))/AX181*1000,"")</f>
        <v/>
      </c>
      <c r="AY284" s="36"/>
    </row>
    <row r="285" spans="1:51" x14ac:dyDescent="0.25">
      <c r="A285" s="38">
        <v>75</v>
      </c>
      <c r="B285" s="41" t="s">
        <v>87</v>
      </c>
      <c r="C285" s="44" t="str">
        <f t="shared" ref="C285:L285" ca="1" si="521">IFERROR(C79/C$4,"")</f>
        <v/>
      </c>
      <c r="D285" s="44" t="str">
        <f t="shared" ca="1" si="521"/>
        <v/>
      </c>
      <c r="E285" s="44" t="str">
        <f t="shared" ca="1" si="521"/>
        <v/>
      </c>
      <c r="F285" s="44" t="str">
        <f t="shared" ca="1" si="521"/>
        <v/>
      </c>
      <c r="G285" s="44" t="str">
        <f t="shared" ca="1" si="521"/>
        <v/>
      </c>
      <c r="H285" s="44" t="str">
        <f t="shared" ca="1" si="521"/>
        <v/>
      </c>
      <c r="I285" s="44" t="str">
        <f t="shared" ca="1" si="521"/>
        <v/>
      </c>
      <c r="J285" s="44" t="str">
        <f t="shared" ca="1" si="521"/>
        <v/>
      </c>
      <c r="K285" s="44" t="str">
        <f t="shared" ca="1" si="521"/>
        <v/>
      </c>
      <c r="L285" s="44" t="str">
        <f t="shared" ca="1" si="521"/>
        <v/>
      </c>
      <c r="M285" s="44" t="str">
        <f t="shared" ref="M285" ca="1" si="522">IFERROR(M79/M$4,"")</f>
        <v/>
      </c>
      <c r="N285" s="38">
        <v>75</v>
      </c>
      <c r="O285" s="41" t="s">
        <v>87</v>
      </c>
      <c r="P285" s="44" t="str">
        <f t="shared" ref="P285:Y285" ca="1" si="523">IFERROR(P79/P$4,"")</f>
        <v/>
      </c>
      <c r="Q285" s="44" t="str">
        <f t="shared" ca="1" si="523"/>
        <v/>
      </c>
      <c r="R285" s="44" t="str">
        <f t="shared" ca="1" si="523"/>
        <v/>
      </c>
      <c r="S285" s="44" t="str">
        <f t="shared" ca="1" si="523"/>
        <v/>
      </c>
      <c r="T285" s="44" t="str">
        <f t="shared" ca="1" si="523"/>
        <v/>
      </c>
      <c r="U285" s="44" t="str">
        <f t="shared" ca="1" si="523"/>
        <v/>
      </c>
      <c r="V285" s="44" t="str">
        <f t="shared" ca="1" si="523"/>
        <v/>
      </c>
      <c r="W285" s="44" t="str">
        <f t="shared" ca="1" si="523"/>
        <v/>
      </c>
      <c r="X285" s="44" t="str">
        <f t="shared" ca="1" si="523"/>
        <v/>
      </c>
      <c r="Y285" s="44" t="str">
        <f t="shared" ca="1" si="523"/>
        <v/>
      </c>
      <c r="Z285" s="44" t="str">
        <f t="shared" ref="Z285" ca="1" si="524">IFERROR(Z79/Z$4,"")</f>
        <v/>
      </c>
      <c r="AA285" s="38">
        <v>75</v>
      </c>
      <c r="AB285" s="41" t="s">
        <v>87</v>
      </c>
      <c r="AC285" s="44" t="str">
        <f t="shared" ref="AC285:AL285" ca="1" si="525">IFERROR(AC79/AC$4,"")</f>
        <v/>
      </c>
      <c r="AD285" s="44" t="str">
        <f t="shared" ca="1" si="525"/>
        <v/>
      </c>
      <c r="AE285" s="44" t="str">
        <f t="shared" ca="1" si="525"/>
        <v/>
      </c>
      <c r="AF285" s="44" t="str">
        <f t="shared" ca="1" si="525"/>
        <v/>
      </c>
      <c r="AG285" s="44" t="str">
        <f t="shared" ca="1" si="525"/>
        <v/>
      </c>
      <c r="AH285" s="44" t="str">
        <f t="shared" ca="1" si="525"/>
        <v/>
      </c>
      <c r="AI285" s="44" t="str">
        <f t="shared" ca="1" si="525"/>
        <v/>
      </c>
      <c r="AJ285" s="44" t="str">
        <f t="shared" ca="1" si="525"/>
        <v/>
      </c>
      <c r="AK285" s="44" t="str">
        <f t="shared" ca="1" si="525"/>
        <v/>
      </c>
      <c r="AL285" s="44" t="str">
        <f t="shared" ca="1" si="525"/>
        <v/>
      </c>
      <c r="AM285" s="36"/>
      <c r="AN285" s="41" t="s">
        <v>87</v>
      </c>
      <c r="AO285" s="45" t="str">
        <f>IFERROR(IF(#REF!=TRUE,'DATA - økonomi'!AM79,IF(#REF!=TRUE,'DATA - økonomi'!AM181,IF(#REF!=TRUE,'DATA - økonomi'!AM283,IF(#REF!=TRUE,'DATA - økonomi'!AM385,IF(#REF!=TRUE,'DATA - økonomi'!AM385+'DATA - økonomi'!AM283+'DATA - økonomi'!AM181,"")))))/AO182*1000,"")</f>
        <v/>
      </c>
      <c r="AP285" s="45" t="str">
        <f>IFERROR(IF(#REF!=TRUE,'DATA - økonomi'!AN79,IF(#REF!=TRUE,'DATA - økonomi'!AN181,IF(#REF!=TRUE,'DATA - økonomi'!AN283,IF(#REF!=TRUE,'DATA - økonomi'!AN385,IF(#REF!=TRUE,'DATA - økonomi'!AN385+'DATA - økonomi'!AN283+'DATA - økonomi'!AN181,"")))))/AP182*1000,"")</f>
        <v/>
      </c>
      <c r="AQ285" s="45" t="str">
        <f>IFERROR(IF(#REF!=TRUE,'DATA - økonomi'!AO79,IF(#REF!=TRUE,'DATA - økonomi'!AO181,IF(#REF!=TRUE,'DATA - økonomi'!AO283,IF(#REF!=TRUE,'DATA - økonomi'!AO385,IF(#REF!=TRUE,'DATA - økonomi'!AO385+'DATA - økonomi'!AO283+'DATA - økonomi'!AO181,"")))))/AQ182*1000,"")</f>
        <v/>
      </c>
      <c r="AR285" s="45" t="str">
        <f>IFERROR(IF(#REF!=TRUE,'DATA - økonomi'!AP79,IF(#REF!=TRUE,'DATA - økonomi'!AP181,IF(#REF!=TRUE,'DATA - økonomi'!AP283,IF(#REF!=TRUE,'DATA - økonomi'!AP385,IF(#REF!=TRUE,'DATA - økonomi'!AP385+'DATA - økonomi'!AP283+'DATA - økonomi'!AP181,"")))))/AR182*1000,"")</f>
        <v/>
      </c>
      <c r="AS285" s="45" t="str">
        <f>IFERROR(IF(#REF!=TRUE,'DATA - økonomi'!AQ79,IF(#REF!=TRUE,'DATA - økonomi'!AQ181,IF(#REF!=TRUE,'DATA - økonomi'!AQ283,IF(#REF!=TRUE,'DATA - økonomi'!AQ385,IF(#REF!=TRUE,'DATA - økonomi'!AQ385+'DATA - økonomi'!AQ283+'DATA - økonomi'!AQ181,"")))))/AS182*1000,"")</f>
        <v/>
      </c>
      <c r="AT285" s="45" t="str">
        <f>IFERROR(IF(#REF!=TRUE,'DATA - økonomi'!AR79,IF(#REF!=TRUE,'DATA - økonomi'!AR181,IF(#REF!=TRUE,'DATA - økonomi'!AR283,IF(#REF!=TRUE,'DATA - økonomi'!AR385,IF(#REF!=TRUE,'DATA - økonomi'!AR385+'DATA - økonomi'!AR283+'DATA - økonomi'!AR181,"")))))/AT182*1000,"")</f>
        <v/>
      </c>
      <c r="AU285" s="45" t="str">
        <f>IFERROR(IF(#REF!=TRUE,'DATA - økonomi'!AS79,IF(#REF!=TRUE,'DATA - økonomi'!AS181,IF(#REF!=TRUE,'DATA - økonomi'!AS283,IF(#REF!=TRUE,'DATA - økonomi'!AS385,IF(#REF!=TRUE,'DATA - økonomi'!AS385+'DATA - økonomi'!AS283+'DATA - økonomi'!AS181,"")))))/AU182*1000,"")</f>
        <v/>
      </c>
      <c r="AV285" s="45" t="str">
        <f>IFERROR(IF(#REF!=TRUE,'DATA - økonomi'!AT79,IF(#REF!=TRUE,'DATA - økonomi'!AT181,IF(#REF!=TRUE,'DATA - økonomi'!AT283,IF(#REF!=TRUE,'DATA - økonomi'!AT385,IF(#REF!=TRUE,'DATA - økonomi'!AT385+'DATA - økonomi'!AT283+'DATA - økonomi'!AT181,"")))))/AV182*1000,"")</f>
        <v/>
      </c>
      <c r="AW285" s="45" t="str">
        <f>IFERROR(IF(#REF!=TRUE,'DATA - økonomi'!AU79,IF(#REF!=TRUE,'DATA - økonomi'!AU181,IF(#REF!=TRUE,'DATA - økonomi'!AU283,IF(#REF!=TRUE,'DATA - økonomi'!AU385,IF(#REF!=TRUE,'DATA - økonomi'!AU385+'DATA - økonomi'!AU283+'DATA - økonomi'!AU181,"")))))/AW182*1000,"")</f>
        <v/>
      </c>
      <c r="AX285" s="45" t="str">
        <f>IFERROR(IF(#REF!=TRUE,'DATA - økonomi'!AV79,IF(#REF!=TRUE,'DATA - økonomi'!AV181,IF(#REF!=TRUE,'DATA - økonomi'!AV283,IF(#REF!=TRUE,'DATA - økonomi'!AV385,IF(#REF!=TRUE,'DATA - økonomi'!AV385+'DATA - økonomi'!AV283+'DATA - økonomi'!AV181,"")))))/AX182*1000,"")</f>
        <v/>
      </c>
      <c r="AY285" s="36"/>
    </row>
    <row r="286" spans="1:51" x14ac:dyDescent="0.25">
      <c r="A286" s="38">
        <v>76</v>
      </c>
      <c r="B286" s="41" t="s">
        <v>88</v>
      </c>
      <c r="C286" s="44" t="str">
        <f t="shared" ref="C286:L286" ca="1" si="526">IFERROR(C80/C$4,"")</f>
        <v/>
      </c>
      <c r="D286" s="44" t="str">
        <f t="shared" ca="1" si="526"/>
        <v/>
      </c>
      <c r="E286" s="44" t="str">
        <f t="shared" ca="1" si="526"/>
        <v/>
      </c>
      <c r="F286" s="44" t="str">
        <f t="shared" ca="1" si="526"/>
        <v/>
      </c>
      <c r="G286" s="44" t="str">
        <f t="shared" ca="1" si="526"/>
        <v/>
      </c>
      <c r="H286" s="44" t="str">
        <f t="shared" ca="1" si="526"/>
        <v/>
      </c>
      <c r="I286" s="44" t="str">
        <f t="shared" ca="1" si="526"/>
        <v/>
      </c>
      <c r="J286" s="44" t="str">
        <f t="shared" ca="1" si="526"/>
        <v/>
      </c>
      <c r="K286" s="44" t="str">
        <f t="shared" ca="1" si="526"/>
        <v/>
      </c>
      <c r="L286" s="44" t="str">
        <f t="shared" ca="1" si="526"/>
        <v/>
      </c>
      <c r="M286" s="44" t="str">
        <f t="shared" ref="M286" ca="1" si="527">IFERROR(M80/M$4,"")</f>
        <v/>
      </c>
      <c r="N286" s="38">
        <v>76</v>
      </c>
      <c r="O286" s="41" t="s">
        <v>88</v>
      </c>
      <c r="P286" s="44" t="str">
        <f t="shared" ref="P286:Y286" ca="1" si="528">IFERROR(P80/P$4,"")</f>
        <v/>
      </c>
      <c r="Q286" s="44" t="str">
        <f t="shared" ca="1" si="528"/>
        <v/>
      </c>
      <c r="R286" s="44" t="str">
        <f t="shared" ca="1" si="528"/>
        <v/>
      </c>
      <c r="S286" s="44" t="str">
        <f t="shared" ca="1" si="528"/>
        <v/>
      </c>
      <c r="T286" s="44" t="str">
        <f t="shared" ca="1" si="528"/>
        <v/>
      </c>
      <c r="U286" s="44" t="str">
        <f t="shared" ca="1" si="528"/>
        <v/>
      </c>
      <c r="V286" s="44" t="str">
        <f t="shared" ca="1" si="528"/>
        <v/>
      </c>
      <c r="W286" s="44" t="str">
        <f t="shared" ca="1" si="528"/>
        <v/>
      </c>
      <c r="X286" s="44" t="str">
        <f t="shared" ca="1" si="528"/>
        <v/>
      </c>
      <c r="Y286" s="44" t="str">
        <f t="shared" ca="1" si="528"/>
        <v/>
      </c>
      <c r="Z286" s="44" t="str">
        <f t="shared" ref="Z286" ca="1" si="529">IFERROR(Z80/Z$4,"")</f>
        <v/>
      </c>
      <c r="AA286" s="38">
        <v>76</v>
      </c>
      <c r="AB286" s="41" t="s">
        <v>88</v>
      </c>
      <c r="AC286" s="44" t="str">
        <f t="shared" ref="AC286:AL286" ca="1" si="530">IFERROR(AC80/AC$4,"")</f>
        <v/>
      </c>
      <c r="AD286" s="44" t="str">
        <f t="shared" ca="1" si="530"/>
        <v/>
      </c>
      <c r="AE286" s="44" t="str">
        <f t="shared" ca="1" si="530"/>
        <v/>
      </c>
      <c r="AF286" s="44" t="str">
        <f t="shared" ca="1" si="530"/>
        <v/>
      </c>
      <c r="AG286" s="44" t="str">
        <f t="shared" ca="1" si="530"/>
        <v/>
      </c>
      <c r="AH286" s="44" t="str">
        <f t="shared" ca="1" si="530"/>
        <v/>
      </c>
      <c r="AI286" s="44" t="str">
        <f t="shared" ca="1" si="530"/>
        <v/>
      </c>
      <c r="AJ286" s="44" t="str">
        <f t="shared" ca="1" si="530"/>
        <v/>
      </c>
      <c r="AK286" s="44" t="str">
        <f t="shared" ca="1" si="530"/>
        <v/>
      </c>
      <c r="AL286" s="44" t="str">
        <f t="shared" ca="1" si="530"/>
        <v/>
      </c>
      <c r="AM286" s="36"/>
      <c r="AN286" s="41" t="s">
        <v>88</v>
      </c>
      <c r="AO286" s="45" t="str">
        <f>IFERROR(IF(#REF!=TRUE,'DATA - økonomi'!AM80,IF(#REF!=TRUE,'DATA - økonomi'!AM182,IF(#REF!=TRUE,'DATA - økonomi'!AM284,IF(#REF!=TRUE,'DATA - økonomi'!AM386,IF(#REF!=TRUE,'DATA - økonomi'!AM386+'DATA - økonomi'!AM284+'DATA - økonomi'!AM182,"")))))/AO183*1000,"")</f>
        <v/>
      </c>
      <c r="AP286" s="45" t="str">
        <f>IFERROR(IF(#REF!=TRUE,'DATA - økonomi'!AN80,IF(#REF!=TRUE,'DATA - økonomi'!AN182,IF(#REF!=TRUE,'DATA - økonomi'!AN284,IF(#REF!=TRUE,'DATA - økonomi'!AN386,IF(#REF!=TRUE,'DATA - økonomi'!AN386+'DATA - økonomi'!AN284+'DATA - økonomi'!AN182,"")))))/AP183*1000,"")</f>
        <v/>
      </c>
      <c r="AQ286" s="45" t="str">
        <f>IFERROR(IF(#REF!=TRUE,'DATA - økonomi'!AO80,IF(#REF!=TRUE,'DATA - økonomi'!AO182,IF(#REF!=TRUE,'DATA - økonomi'!AO284,IF(#REF!=TRUE,'DATA - økonomi'!AO386,IF(#REF!=TRUE,'DATA - økonomi'!AO386+'DATA - økonomi'!AO284+'DATA - økonomi'!AO182,"")))))/AQ183*1000,"")</f>
        <v/>
      </c>
      <c r="AR286" s="45" t="str">
        <f>IFERROR(IF(#REF!=TRUE,'DATA - økonomi'!AP80,IF(#REF!=TRUE,'DATA - økonomi'!AP182,IF(#REF!=TRUE,'DATA - økonomi'!AP284,IF(#REF!=TRUE,'DATA - økonomi'!AP386,IF(#REF!=TRUE,'DATA - økonomi'!AP386+'DATA - økonomi'!AP284+'DATA - økonomi'!AP182,"")))))/AR183*1000,"")</f>
        <v/>
      </c>
      <c r="AS286" s="45" t="str">
        <f>IFERROR(IF(#REF!=TRUE,'DATA - økonomi'!AQ80,IF(#REF!=TRUE,'DATA - økonomi'!AQ182,IF(#REF!=TRUE,'DATA - økonomi'!AQ284,IF(#REF!=TRUE,'DATA - økonomi'!AQ386,IF(#REF!=TRUE,'DATA - økonomi'!AQ386+'DATA - økonomi'!AQ284+'DATA - økonomi'!AQ182,"")))))/AS183*1000,"")</f>
        <v/>
      </c>
      <c r="AT286" s="45" t="str">
        <f>IFERROR(IF(#REF!=TRUE,'DATA - økonomi'!AR80,IF(#REF!=TRUE,'DATA - økonomi'!AR182,IF(#REF!=TRUE,'DATA - økonomi'!AR284,IF(#REF!=TRUE,'DATA - økonomi'!AR386,IF(#REF!=TRUE,'DATA - økonomi'!AR386+'DATA - økonomi'!AR284+'DATA - økonomi'!AR182,"")))))/AT183*1000,"")</f>
        <v/>
      </c>
      <c r="AU286" s="45" t="str">
        <f>IFERROR(IF(#REF!=TRUE,'DATA - økonomi'!AS80,IF(#REF!=TRUE,'DATA - økonomi'!AS182,IF(#REF!=TRUE,'DATA - økonomi'!AS284,IF(#REF!=TRUE,'DATA - økonomi'!AS386,IF(#REF!=TRUE,'DATA - økonomi'!AS386+'DATA - økonomi'!AS284+'DATA - økonomi'!AS182,"")))))/AU183*1000,"")</f>
        <v/>
      </c>
      <c r="AV286" s="45" t="str">
        <f>IFERROR(IF(#REF!=TRUE,'DATA - økonomi'!AT80,IF(#REF!=TRUE,'DATA - økonomi'!AT182,IF(#REF!=TRUE,'DATA - økonomi'!AT284,IF(#REF!=TRUE,'DATA - økonomi'!AT386,IF(#REF!=TRUE,'DATA - økonomi'!AT386+'DATA - økonomi'!AT284+'DATA - økonomi'!AT182,"")))))/AV183*1000,"")</f>
        <v/>
      </c>
      <c r="AW286" s="45" t="str">
        <f>IFERROR(IF(#REF!=TRUE,'DATA - økonomi'!AU80,IF(#REF!=TRUE,'DATA - økonomi'!AU182,IF(#REF!=TRUE,'DATA - økonomi'!AU284,IF(#REF!=TRUE,'DATA - økonomi'!AU386,IF(#REF!=TRUE,'DATA - økonomi'!AU386+'DATA - økonomi'!AU284+'DATA - økonomi'!AU182,"")))))/AW183*1000,"")</f>
        <v/>
      </c>
      <c r="AX286" s="45" t="str">
        <f>IFERROR(IF(#REF!=TRUE,'DATA - økonomi'!AV80,IF(#REF!=TRUE,'DATA - økonomi'!AV182,IF(#REF!=TRUE,'DATA - økonomi'!AV284,IF(#REF!=TRUE,'DATA - økonomi'!AV386,IF(#REF!=TRUE,'DATA - økonomi'!AV386+'DATA - økonomi'!AV284+'DATA - økonomi'!AV182,"")))))/AX183*1000,"")</f>
        <v/>
      </c>
      <c r="AY286" s="36"/>
    </row>
    <row r="287" spans="1:51" x14ac:dyDescent="0.25">
      <c r="A287" s="38">
        <v>77</v>
      </c>
      <c r="B287" s="41" t="s">
        <v>89</v>
      </c>
      <c r="C287" s="44" t="str">
        <f t="shared" ref="C287:L287" ca="1" si="531">IFERROR(C81/C$4,"")</f>
        <v/>
      </c>
      <c r="D287" s="44" t="str">
        <f t="shared" ca="1" si="531"/>
        <v/>
      </c>
      <c r="E287" s="44" t="str">
        <f t="shared" ca="1" si="531"/>
        <v/>
      </c>
      <c r="F287" s="44" t="str">
        <f t="shared" ca="1" si="531"/>
        <v/>
      </c>
      <c r="G287" s="44" t="str">
        <f t="shared" ca="1" si="531"/>
        <v/>
      </c>
      <c r="H287" s="44" t="str">
        <f t="shared" ca="1" si="531"/>
        <v/>
      </c>
      <c r="I287" s="44" t="str">
        <f t="shared" ca="1" si="531"/>
        <v/>
      </c>
      <c r="J287" s="44" t="str">
        <f t="shared" ca="1" si="531"/>
        <v/>
      </c>
      <c r="K287" s="44" t="str">
        <f t="shared" ca="1" si="531"/>
        <v/>
      </c>
      <c r="L287" s="44" t="str">
        <f t="shared" ca="1" si="531"/>
        <v/>
      </c>
      <c r="M287" s="44" t="str">
        <f t="shared" ref="M287" ca="1" si="532">IFERROR(M81/M$4,"")</f>
        <v/>
      </c>
      <c r="N287" s="38">
        <v>77</v>
      </c>
      <c r="O287" s="41" t="s">
        <v>89</v>
      </c>
      <c r="P287" s="44" t="str">
        <f t="shared" ref="P287:Y287" ca="1" si="533">IFERROR(P81/P$4,"")</f>
        <v/>
      </c>
      <c r="Q287" s="44" t="str">
        <f t="shared" ca="1" si="533"/>
        <v/>
      </c>
      <c r="R287" s="44" t="str">
        <f t="shared" ca="1" si="533"/>
        <v/>
      </c>
      <c r="S287" s="44" t="str">
        <f t="shared" ca="1" si="533"/>
        <v/>
      </c>
      <c r="T287" s="44" t="str">
        <f t="shared" ca="1" si="533"/>
        <v/>
      </c>
      <c r="U287" s="44" t="str">
        <f t="shared" ca="1" si="533"/>
        <v/>
      </c>
      <c r="V287" s="44" t="str">
        <f t="shared" ca="1" si="533"/>
        <v/>
      </c>
      <c r="W287" s="44" t="str">
        <f t="shared" ca="1" si="533"/>
        <v/>
      </c>
      <c r="X287" s="44" t="str">
        <f t="shared" ca="1" si="533"/>
        <v/>
      </c>
      <c r="Y287" s="44" t="str">
        <f t="shared" ca="1" si="533"/>
        <v/>
      </c>
      <c r="Z287" s="44" t="str">
        <f t="shared" ref="Z287" ca="1" si="534">IFERROR(Z81/Z$4,"")</f>
        <v/>
      </c>
      <c r="AA287" s="38">
        <v>77</v>
      </c>
      <c r="AB287" s="41" t="s">
        <v>89</v>
      </c>
      <c r="AC287" s="44" t="str">
        <f t="shared" ref="AC287:AL287" ca="1" si="535">IFERROR(AC81/AC$4,"")</f>
        <v/>
      </c>
      <c r="AD287" s="44" t="str">
        <f t="shared" ca="1" si="535"/>
        <v/>
      </c>
      <c r="AE287" s="44" t="str">
        <f t="shared" ca="1" si="535"/>
        <v/>
      </c>
      <c r="AF287" s="44" t="str">
        <f t="shared" ca="1" si="535"/>
        <v/>
      </c>
      <c r="AG287" s="44" t="str">
        <f t="shared" ca="1" si="535"/>
        <v/>
      </c>
      <c r="AH287" s="44" t="str">
        <f t="shared" ca="1" si="535"/>
        <v/>
      </c>
      <c r="AI287" s="44" t="str">
        <f t="shared" ca="1" si="535"/>
        <v/>
      </c>
      <c r="AJ287" s="44" t="str">
        <f t="shared" ca="1" si="535"/>
        <v/>
      </c>
      <c r="AK287" s="44" t="str">
        <f t="shared" ca="1" si="535"/>
        <v/>
      </c>
      <c r="AL287" s="44" t="str">
        <f t="shared" ca="1" si="535"/>
        <v/>
      </c>
      <c r="AM287" s="36"/>
      <c r="AN287" s="41" t="s">
        <v>89</v>
      </c>
      <c r="AO287" s="45" t="str">
        <f>IFERROR(IF(#REF!=TRUE,'DATA - økonomi'!AM81,IF(#REF!=TRUE,'DATA - økonomi'!AM183,IF(#REF!=TRUE,'DATA - økonomi'!AM285,IF(#REF!=TRUE,'DATA - økonomi'!AM387,IF(#REF!=TRUE,'DATA - økonomi'!AM387+'DATA - økonomi'!AM285+'DATA - økonomi'!AM183,"")))))/AO184*1000,"")</f>
        <v/>
      </c>
      <c r="AP287" s="45" t="str">
        <f>IFERROR(IF(#REF!=TRUE,'DATA - økonomi'!AN81,IF(#REF!=TRUE,'DATA - økonomi'!AN183,IF(#REF!=TRUE,'DATA - økonomi'!AN285,IF(#REF!=TRUE,'DATA - økonomi'!AN387,IF(#REF!=TRUE,'DATA - økonomi'!AN387+'DATA - økonomi'!AN285+'DATA - økonomi'!AN183,"")))))/AP184*1000,"")</f>
        <v/>
      </c>
      <c r="AQ287" s="45" t="str">
        <f>IFERROR(IF(#REF!=TRUE,'DATA - økonomi'!AO81,IF(#REF!=TRUE,'DATA - økonomi'!AO183,IF(#REF!=TRUE,'DATA - økonomi'!AO285,IF(#REF!=TRUE,'DATA - økonomi'!AO387,IF(#REF!=TRUE,'DATA - økonomi'!AO387+'DATA - økonomi'!AO285+'DATA - økonomi'!AO183,"")))))/AQ184*1000,"")</f>
        <v/>
      </c>
      <c r="AR287" s="45" t="str">
        <f>IFERROR(IF(#REF!=TRUE,'DATA - økonomi'!AP81,IF(#REF!=TRUE,'DATA - økonomi'!AP183,IF(#REF!=TRUE,'DATA - økonomi'!AP285,IF(#REF!=TRUE,'DATA - økonomi'!AP387,IF(#REF!=TRUE,'DATA - økonomi'!AP387+'DATA - økonomi'!AP285+'DATA - økonomi'!AP183,"")))))/AR184*1000,"")</f>
        <v/>
      </c>
      <c r="AS287" s="45" t="str">
        <f>IFERROR(IF(#REF!=TRUE,'DATA - økonomi'!AQ81,IF(#REF!=TRUE,'DATA - økonomi'!AQ183,IF(#REF!=TRUE,'DATA - økonomi'!AQ285,IF(#REF!=TRUE,'DATA - økonomi'!AQ387,IF(#REF!=TRUE,'DATA - økonomi'!AQ387+'DATA - økonomi'!AQ285+'DATA - økonomi'!AQ183,"")))))/AS184*1000,"")</f>
        <v/>
      </c>
      <c r="AT287" s="45" t="str">
        <f>IFERROR(IF(#REF!=TRUE,'DATA - økonomi'!AR81,IF(#REF!=TRUE,'DATA - økonomi'!AR183,IF(#REF!=TRUE,'DATA - økonomi'!AR285,IF(#REF!=TRUE,'DATA - økonomi'!AR387,IF(#REF!=TRUE,'DATA - økonomi'!AR387+'DATA - økonomi'!AR285+'DATA - økonomi'!AR183,"")))))/AT184*1000,"")</f>
        <v/>
      </c>
      <c r="AU287" s="45" t="str">
        <f>IFERROR(IF(#REF!=TRUE,'DATA - økonomi'!AS81,IF(#REF!=TRUE,'DATA - økonomi'!AS183,IF(#REF!=TRUE,'DATA - økonomi'!AS285,IF(#REF!=TRUE,'DATA - økonomi'!AS387,IF(#REF!=TRUE,'DATA - økonomi'!AS387+'DATA - økonomi'!AS285+'DATA - økonomi'!AS183,"")))))/AU184*1000,"")</f>
        <v/>
      </c>
      <c r="AV287" s="45" t="str">
        <f>IFERROR(IF(#REF!=TRUE,'DATA - økonomi'!AT81,IF(#REF!=TRUE,'DATA - økonomi'!AT183,IF(#REF!=TRUE,'DATA - økonomi'!AT285,IF(#REF!=TRUE,'DATA - økonomi'!AT387,IF(#REF!=TRUE,'DATA - økonomi'!AT387+'DATA - økonomi'!AT285+'DATA - økonomi'!AT183,"")))))/AV184*1000,"")</f>
        <v/>
      </c>
      <c r="AW287" s="45" t="str">
        <f>IFERROR(IF(#REF!=TRUE,'DATA - økonomi'!AU81,IF(#REF!=TRUE,'DATA - økonomi'!AU183,IF(#REF!=TRUE,'DATA - økonomi'!AU285,IF(#REF!=TRUE,'DATA - økonomi'!AU387,IF(#REF!=TRUE,'DATA - økonomi'!AU387+'DATA - økonomi'!AU285+'DATA - økonomi'!AU183,"")))))/AW184*1000,"")</f>
        <v/>
      </c>
      <c r="AX287" s="45" t="str">
        <f>IFERROR(IF(#REF!=TRUE,'DATA - økonomi'!AV81,IF(#REF!=TRUE,'DATA - økonomi'!AV183,IF(#REF!=TRUE,'DATA - økonomi'!AV285,IF(#REF!=TRUE,'DATA - økonomi'!AV387,IF(#REF!=TRUE,'DATA - økonomi'!AV387+'DATA - økonomi'!AV285+'DATA - økonomi'!AV183,"")))))/AX184*1000,"")</f>
        <v/>
      </c>
      <c r="AY287" s="36"/>
    </row>
    <row r="288" spans="1:51" x14ac:dyDescent="0.25">
      <c r="A288" s="38">
        <v>78</v>
      </c>
      <c r="B288" s="41" t="s">
        <v>90</v>
      </c>
      <c r="C288" s="44" t="str">
        <f t="shared" ref="C288:L288" ca="1" si="536">IFERROR(C82/C$4,"")</f>
        <v/>
      </c>
      <c r="D288" s="44" t="str">
        <f t="shared" ca="1" si="536"/>
        <v/>
      </c>
      <c r="E288" s="44" t="str">
        <f t="shared" ca="1" si="536"/>
        <v/>
      </c>
      <c r="F288" s="44" t="str">
        <f t="shared" ca="1" si="536"/>
        <v/>
      </c>
      <c r="G288" s="44" t="str">
        <f t="shared" ca="1" si="536"/>
        <v/>
      </c>
      <c r="H288" s="44" t="str">
        <f t="shared" ca="1" si="536"/>
        <v/>
      </c>
      <c r="I288" s="44" t="str">
        <f t="shared" ca="1" si="536"/>
        <v/>
      </c>
      <c r="J288" s="44" t="str">
        <f t="shared" ca="1" si="536"/>
        <v/>
      </c>
      <c r="K288" s="44" t="str">
        <f t="shared" ca="1" si="536"/>
        <v/>
      </c>
      <c r="L288" s="44" t="str">
        <f t="shared" ca="1" si="536"/>
        <v/>
      </c>
      <c r="M288" s="44" t="str">
        <f t="shared" ref="M288" ca="1" si="537">IFERROR(M82/M$4,"")</f>
        <v/>
      </c>
      <c r="N288" s="38">
        <v>78</v>
      </c>
      <c r="O288" s="41" t="s">
        <v>90</v>
      </c>
      <c r="P288" s="44" t="str">
        <f t="shared" ref="P288:Y288" ca="1" si="538">IFERROR(P82/P$4,"")</f>
        <v/>
      </c>
      <c r="Q288" s="44" t="str">
        <f t="shared" ca="1" si="538"/>
        <v/>
      </c>
      <c r="R288" s="44" t="str">
        <f t="shared" ca="1" si="538"/>
        <v/>
      </c>
      <c r="S288" s="44" t="str">
        <f t="shared" ca="1" si="538"/>
        <v/>
      </c>
      <c r="T288" s="44" t="str">
        <f t="shared" ca="1" si="538"/>
        <v/>
      </c>
      <c r="U288" s="44" t="str">
        <f t="shared" ca="1" si="538"/>
        <v/>
      </c>
      <c r="V288" s="44" t="str">
        <f t="shared" ca="1" si="538"/>
        <v/>
      </c>
      <c r="W288" s="44" t="str">
        <f t="shared" ca="1" si="538"/>
        <v/>
      </c>
      <c r="X288" s="44" t="str">
        <f t="shared" ca="1" si="538"/>
        <v/>
      </c>
      <c r="Y288" s="44" t="str">
        <f t="shared" ca="1" si="538"/>
        <v/>
      </c>
      <c r="Z288" s="44" t="str">
        <f t="shared" ref="Z288" ca="1" si="539">IFERROR(Z82/Z$4,"")</f>
        <v/>
      </c>
      <c r="AA288" s="38">
        <v>78</v>
      </c>
      <c r="AB288" s="41" t="s">
        <v>90</v>
      </c>
      <c r="AC288" s="44" t="str">
        <f t="shared" ref="AC288:AL288" ca="1" si="540">IFERROR(AC82/AC$4,"")</f>
        <v/>
      </c>
      <c r="AD288" s="44" t="str">
        <f t="shared" ca="1" si="540"/>
        <v/>
      </c>
      <c r="AE288" s="44" t="str">
        <f t="shared" ca="1" si="540"/>
        <v/>
      </c>
      <c r="AF288" s="44" t="str">
        <f t="shared" ca="1" si="540"/>
        <v/>
      </c>
      <c r="AG288" s="44" t="str">
        <f t="shared" ca="1" si="540"/>
        <v/>
      </c>
      <c r="AH288" s="44" t="str">
        <f t="shared" ca="1" si="540"/>
        <v/>
      </c>
      <c r="AI288" s="44" t="str">
        <f t="shared" ca="1" si="540"/>
        <v/>
      </c>
      <c r="AJ288" s="44" t="str">
        <f t="shared" ca="1" si="540"/>
        <v/>
      </c>
      <c r="AK288" s="44" t="str">
        <f t="shared" ca="1" si="540"/>
        <v/>
      </c>
      <c r="AL288" s="44" t="str">
        <f t="shared" ca="1" si="540"/>
        <v/>
      </c>
      <c r="AM288" s="36"/>
      <c r="AN288" s="41" t="s">
        <v>90</v>
      </c>
      <c r="AO288" s="45" t="str">
        <f>IFERROR(IF(#REF!=TRUE,'DATA - økonomi'!AM82,IF(#REF!=TRUE,'DATA - økonomi'!AM184,IF(#REF!=TRUE,'DATA - økonomi'!AM286,IF(#REF!=TRUE,'DATA - økonomi'!AM388,IF(#REF!=TRUE,'DATA - økonomi'!AM388+'DATA - økonomi'!AM286+'DATA - økonomi'!AM184,"")))))/AO185*1000,"")</f>
        <v/>
      </c>
      <c r="AP288" s="45" t="str">
        <f>IFERROR(IF(#REF!=TRUE,'DATA - økonomi'!AN82,IF(#REF!=TRUE,'DATA - økonomi'!AN184,IF(#REF!=TRUE,'DATA - økonomi'!AN286,IF(#REF!=TRUE,'DATA - økonomi'!AN388,IF(#REF!=TRUE,'DATA - økonomi'!AN388+'DATA - økonomi'!AN286+'DATA - økonomi'!AN184,"")))))/AP185*1000,"")</f>
        <v/>
      </c>
      <c r="AQ288" s="45" t="str">
        <f>IFERROR(IF(#REF!=TRUE,'DATA - økonomi'!AO82,IF(#REF!=TRUE,'DATA - økonomi'!AO184,IF(#REF!=TRUE,'DATA - økonomi'!AO286,IF(#REF!=TRUE,'DATA - økonomi'!AO388,IF(#REF!=TRUE,'DATA - økonomi'!AO388+'DATA - økonomi'!AO286+'DATA - økonomi'!AO184,"")))))/AQ185*1000,"")</f>
        <v/>
      </c>
      <c r="AR288" s="45" t="str">
        <f>IFERROR(IF(#REF!=TRUE,'DATA - økonomi'!AP82,IF(#REF!=TRUE,'DATA - økonomi'!AP184,IF(#REF!=TRUE,'DATA - økonomi'!AP286,IF(#REF!=TRUE,'DATA - økonomi'!AP388,IF(#REF!=TRUE,'DATA - økonomi'!AP388+'DATA - økonomi'!AP286+'DATA - økonomi'!AP184,"")))))/AR185*1000,"")</f>
        <v/>
      </c>
      <c r="AS288" s="45" t="str">
        <f>IFERROR(IF(#REF!=TRUE,'DATA - økonomi'!AQ82,IF(#REF!=TRUE,'DATA - økonomi'!AQ184,IF(#REF!=TRUE,'DATA - økonomi'!AQ286,IF(#REF!=TRUE,'DATA - økonomi'!AQ388,IF(#REF!=TRUE,'DATA - økonomi'!AQ388+'DATA - økonomi'!AQ286+'DATA - økonomi'!AQ184,"")))))/AS185*1000,"")</f>
        <v/>
      </c>
      <c r="AT288" s="45" t="str">
        <f>IFERROR(IF(#REF!=TRUE,'DATA - økonomi'!AR82,IF(#REF!=TRUE,'DATA - økonomi'!AR184,IF(#REF!=TRUE,'DATA - økonomi'!AR286,IF(#REF!=TRUE,'DATA - økonomi'!AR388,IF(#REF!=TRUE,'DATA - økonomi'!AR388+'DATA - økonomi'!AR286+'DATA - økonomi'!AR184,"")))))/AT185*1000,"")</f>
        <v/>
      </c>
      <c r="AU288" s="45" t="str">
        <f>IFERROR(IF(#REF!=TRUE,'DATA - økonomi'!AS82,IF(#REF!=TRUE,'DATA - økonomi'!AS184,IF(#REF!=TRUE,'DATA - økonomi'!AS286,IF(#REF!=TRUE,'DATA - økonomi'!AS388,IF(#REF!=TRUE,'DATA - økonomi'!AS388+'DATA - økonomi'!AS286+'DATA - økonomi'!AS184,"")))))/AU185*1000,"")</f>
        <v/>
      </c>
      <c r="AV288" s="45" t="str">
        <f>IFERROR(IF(#REF!=TRUE,'DATA - økonomi'!AT82,IF(#REF!=TRUE,'DATA - økonomi'!AT184,IF(#REF!=TRUE,'DATA - økonomi'!AT286,IF(#REF!=TRUE,'DATA - økonomi'!AT388,IF(#REF!=TRUE,'DATA - økonomi'!AT388+'DATA - økonomi'!AT286+'DATA - økonomi'!AT184,"")))))/AV185*1000,"")</f>
        <v/>
      </c>
      <c r="AW288" s="45" t="str">
        <f>IFERROR(IF(#REF!=TRUE,'DATA - økonomi'!AU82,IF(#REF!=TRUE,'DATA - økonomi'!AU184,IF(#REF!=TRUE,'DATA - økonomi'!AU286,IF(#REF!=TRUE,'DATA - økonomi'!AU388,IF(#REF!=TRUE,'DATA - økonomi'!AU388+'DATA - økonomi'!AU286+'DATA - økonomi'!AU184,"")))))/AW185*1000,"")</f>
        <v/>
      </c>
      <c r="AX288" s="45" t="str">
        <f>IFERROR(IF(#REF!=TRUE,'DATA - økonomi'!AV82,IF(#REF!=TRUE,'DATA - økonomi'!AV184,IF(#REF!=TRUE,'DATA - økonomi'!AV286,IF(#REF!=TRUE,'DATA - økonomi'!AV388,IF(#REF!=TRUE,'DATA - økonomi'!AV388+'DATA - økonomi'!AV286+'DATA - økonomi'!AV184,"")))))/AX185*1000,"")</f>
        <v/>
      </c>
      <c r="AY288" s="36"/>
    </row>
    <row r="289" spans="1:51" x14ac:dyDescent="0.25">
      <c r="A289" s="38">
        <v>79</v>
      </c>
      <c r="B289" s="41" t="s">
        <v>91</v>
      </c>
      <c r="C289" s="44" t="str">
        <f t="shared" ref="C289:L289" ca="1" si="541">IFERROR(C83/C$4,"")</f>
        <v/>
      </c>
      <c r="D289" s="44" t="str">
        <f t="shared" ca="1" si="541"/>
        <v/>
      </c>
      <c r="E289" s="44" t="str">
        <f t="shared" ca="1" si="541"/>
        <v/>
      </c>
      <c r="F289" s="44" t="str">
        <f t="shared" ca="1" si="541"/>
        <v/>
      </c>
      <c r="G289" s="44" t="str">
        <f t="shared" ca="1" si="541"/>
        <v/>
      </c>
      <c r="H289" s="44" t="str">
        <f t="shared" ca="1" si="541"/>
        <v/>
      </c>
      <c r="I289" s="44" t="str">
        <f t="shared" ca="1" si="541"/>
        <v/>
      </c>
      <c r="J289" s="44" t="str">
        <f t="shared" ca="1" si="541"/>
        <v/>
      </c>
      <c r="K289" s="44" t="str">
        <f t="shared" ca="1" si="541"/>
        <v/>
      </c>
      <c r="L289" s="44" t="str">
        <f t="shared" ca="1" si="541"/>
        <v/>
      </c>
      <c r="M289" s="44" t="str">
        <f t="shared" ref="M289" ca="1" si="542">IFERROR(M83/M$4,"")</f>
        <v/>
      </c>
      <c r="N289" s="38">
        <v>79</v>
      </c>
      <c r="O289" s="41" t="s">
        <v>91</v>
      </c>
      <c r="P289" s="44" t="str">
        <f t="shared" ref="P289:Y289" ca="1" si="543">IFERROR(P83/P$4,"")</f>
        <v/>
      </c>
      <c r="Q289" s="44" t="str">
        <f t="shared" ca="1" si="543"/>
        <v/>
      </c>
      <c r="R289" s="44" t="str">
        <f t="shared" ca="1" si="543"/>
        <v/>
      </c>
      <c r="S289" s="44" t="str">
        <f t="shared" ca="1" si="543"/>
        <v/>
      </c>
      <c r="T289" s="44" t="str">
        <f t="shared" ca="1" si="543"/>
        <v/>
      </c>
      <c r="U289" s="44" t="str">
        <f t="shared" ca="1" si="543"/>
        <v/>
      </c>
      <c r="V289" s="44" t="str">
        <f t="shared" ca="1" si="543"/>
        <v/>
      </c>
      <c r="W289" s="44" t="str">
        <f t="shared" ca="1" si="543"/>
        <v/>
      </c>
      <c r="X289" s="44" t="str">
        <f t="shared" ca="1" si="543"/>
        <v/>
      </c>
      <c r="Y289" s="44" t="str">
        <f t="shared" ca="1" si="543"/>
        <v/>
      </c>
      <c r="Z289" s="44" t="str">
        <f t="shared" ref="Z289" ca="1" si="544">IFERROR(Z83/Z$4,"")</f>
        <v/>
      </c>
      <c r="AA289" s="38">
        <v>79</v>
      </c>
      <c r="AB289" s="41" t="s">
        <v>91</v>
      </c>
      <c r="AC289" s="44" t="str">
        <f t="shared" ref="AC289:AL289" ca="1" si="545">IFERROR(AC83/AC$4,"")</f>
        <v/>
      </c>
      <c r="AD289" s="44" t="str">
        <f t="shared" ca="1" si="545"/>
        <v/>
      </c>
      <c r="AE289" s="44" t="str">
        <f t="shared" ca="1" si="545"/>
        <v/>
      </c>
      <c r="AF289" s="44" t="str">
        <f t="shared" ca="1" si="545"/>
        <v/>
      </c>
      <c r="AG289" s="44" t="str">
        <f t="shared" ca="1" si="545"/>
        <v/>
      </c>
      <c r="AH289" s="44" t="str">
        <f t="shared" ca="1" si="545"/>
        <v/>
      </c>
      <c r="AI289" s="44" t="str">
        <f t="shared" ca="1" si="545"/>
        <v/>
      </c>
      <c r="AJ289" s="44" t="str">
        <f t="shared" ca="1" si="545"/>
        <v/>
      </c>
      <c r="AK289" s="44" t="str">
        <f t="shared" ca="1" si="545"/>
        <v/>
      </c>
      <c r="AL289" s="44" t="str">
        <f t="shared" ca="1" si="545"/>
        <v/>
      </c>
      <c r="AM289" s="36"/>
      <c r="AN289" s="41" t="s">
        <v>91</v>
      </c>
      <c r="AO289" s="45" t="str">
        <f>IFERROR(IF(#REF!=TRUE,'DATA - økonomi'!AM83,IF(#REF!=TRUE,'DATA - økonomi'!AM185,IF(#REF!=TRUE,'DATA - økonomi'!AM287,IF(#REF!=TRUE,'DATA - økonomi'!AM389,IF(#REF!=TRUE,'DATA - økonomi'!AM389+'DATA - økonomi'!AM287+'DATA - økonomi'!AM185,"")))))/AO186*1000,"")</f>
        <v/>
      </c>
      <c r="AP289" s="45" t="str">
        <f>IFERROR(IF(#REF!=TRUE,'DATA - økonomi'!AN83,IF(#REF!=TRUE,'DATA - økonomi'!AN185,IF(#REF!=TRUE,'DATA - økonomi'!AN287,IF(#REF!=TRUE,'DATA - økonomi'!AN389,IF(#REF!=TRUE,'DATA - økonomi'!AN389+'DATA - økonomi'!AN287+'DATA - økonomi'!AN185,"")))))/AP186*1000,"")</f>
        <v/>
      </c>
      <c r="AQ289" s="45" t="str">
        <f>IFERROR(IF(#REF!=TRUE,'DATA - økonomi'!AO83,IF(#REF!=TRUE,'DATA - økonomi'!AO185,IF(#REF!=TRUE,'DATA - økonomi'!AO287,IF(#REF!=TRUE,'DATA - økonomi'!AO389,IF(#REF!=TRUE,'DATA - økonomi'!AO389+'DATA - økonomi'!AO287+'DATA - økonomi'!AO185,"")))))/AQ186*1000,"")</f>
        <v/>
      </c>
      <c r="AR289" s="45" t="str">
        <f>IFERROR(IF(#REF!=TRUE,'DATA - økonomi'!AP83,IF(#REF!=TRUE,'DATA - økonomi'!AP185,IF(#REF!=TRUE,'DATA - økonomi'!AP287,IF(#REF!=TRUE,'DATA - økonomi'!AP389,IF(#REF!=TRUE,'DATA - økonomi'!AP389+'DATA - økonomi'!AP287+'DATA - økonomi'!AP185,"")))))/AR186*1000,"")</f>
        <v/>
      </c>
      <c r="AS289" s="45" t="str">
        <f>IFERROR(IF(#REF!=TRUE,'DATA - økonomi'!AQ83,IF(#REF!=TRUE,'DATA - økonomi'!AQ185,IF(#REF!=TRUE,'DATA - økonomi'!AQ287,IF(#REF!=TRUE,'DATA - økonomi'!AQ389,IF(#REF!=TRUE,'DATA - økonomi'!AQ389+'DATA - økonomi'!AQ287+'DATA - økonomi'!AQ185,"")))))/AS186*1000,"")</f>
        <v/>
      </c>
      <c r="AT289" s="45" t="str">
        <f>IFERROR(IF(#REF!=TRUE,'DATA - økonomi'!AR83,IF(#REF!=TRUE,'DATA - økonomi'!AR185,IF(#REF!=TRUE,'DATA - økonomi'!AR287,IF(#REF!=TRUE,'DATA - økonomi'!AR389,IF(#REF!=TRUE,'DATA - økonomi'!AR389+'DATA - økonomi'!AR287+'DATA - økonomi'!AR185,"")))))/AT186*1000,"")</f>
        <v/>
      </c>
      <c r="AU289" s="45" t="str">
        <f>IFERROR(IF(#REF!=TRUE,'DATA - økonomi'!AS83,IF(#REF!=TRUE,'DATA - økonomi'!AS185,IF(#REF!=TRUE,'DATA - økonomi'!AS287,IF(#REF!=TRUE,'DATA - økonomi'!AS389,IF(#REF!=TRUE,'DATA - økonomi'!AS389+'DATA - økonomi'!AS287+'DATA - økonomi'!AS185,"")))))/AU186*1000,"")</f>
        <v/>
      </c>
      <c r="AV289" s="45" t="str">
        <f>IFERROR(IF(#REF!=TRUE,'DATA - økonomi'!AT83,IF(#REF!=TRUE,'DATA - økonomi'!AT185,IF(#REF!=TRUE,'DATA - økonomi'!AT287,IF(#REF!=TRUE,'DATA - økonomi'!AT389,IF(#REF!=TRUE,'DATA - økonomi'!AT389+'DATA - økonomi'!AT287+'DATA - økonomi'!AT185,"")))))/AV186*1000,"")</f>
        <v/>
      </c>
      <c r="AW289" s="45" t="str">
        <f>IFERROR(IF(#REF!=TRUE,'DATA - økonomi'!AU83,IF(#REF!=TRUE,'DATA - økonomi'!AU185,IF(#REF!=TRUE,'DATA - økonomi'!AU287,IF(#REF!=TRUE,'DATA - økonomi'!AU389,IF(#REF!=TRUE,'DATA - økonomi'!AU389+'DATA - økonomi'!AU287+'DATA - økonomi'!AU185,"")))))/AW186*1000,"")</f>
        <v/>
      </c>
      <c r="AX289" s="45" t="str">
        <f>IFERROR(IF(#REF!=TRUE,'DATA - økonomi'!AV83,IF(#REF!=TRUE,'DATA - økonomi'!AV185,IF(#REF!=TRUE,'DATA - økonomi'!AV287,IF(#REF!=TRUE,'DATA - økonomi'!AV389,IF(#REF!=TRUE,'DATA - økonomi'!AV389+'DATA - økonomi'!AV287+'DATA - økonomi'!AV185,"")))))/AX186*1000,"")</f>
        <v/>
      </c>
      <c r="AY289" s="36"/>
    </row>
    <row r="290" spans="1:51" x14ac:dyDescent="0.25">
      <c r="A290" s="38">
        <v>80</v>
      </c>
      <c r="B290" s="41" t="s">
        <v>92</v>
      </c>
      <c r="C290" s="44" t="str">
        <f t="shared" ref="C290:L290" ca="1" si="546">IFERROR(C84/C$4,"")</f>
        <v/>
      </c>
      <c r="D290" s="44" t="str">
        <f t="shared" ca="1" si="546"/>
        <v/>
      </c>
      <c r="E290" s="44" t="str">
        <f t="shared" ca="1" si="546"/>
        <v/>
      </c>
      <c r="F290" s="44" t="str">
        <f t="shared" ca="1" si="546"/>
        <v/>
      </c>
      <c r="G290" s="44" t="str">
        <f t="shared" ca="1" si="546"/>
        <v/>
      </c>
      <c r="H290" s="44" t="str">
        <f t="shared" ca="1" si="546"/>
        <v/>
      </c>
      <c r="I290" s="44" t="str">
        <f t="shared" ca="1" si="546"/>
        <v/>
      </c>
      <c r="J290" s="44" t="str">
        <f t="shared" ca="1" si="546"/>
        <v/>
      </c>
      <c r="K290" s="44" t="str">
        <f t="shared" ca="1" si="546"/>
        <v/>
      </c>
      <c r="L290" s="44" t="str">
        <f t="shared" ca="1" si="546"/>
        <v/>
      </c>
      <c r="M290" s="44" t="str">
        <f t="shared" ref="M290" ca="1" si="547">IFERROR(M84/M$4,"")</f>
        <v/>
      </c>
      <c r="N290" s="38">
        <v>80</v>
      </c>
      <c r="O290" s="41" t="s">
        <v>92</v>
      </c>
      <c r="P290" s="44" t="str">
        <f t="shared" ref="P290:Y290" ca="1" si="548">IFERROR(P84/P$4,"")</f>
        <v/>
      </c>
      <c r="Q290" s="44" t="str">
        <f t="shared" ca="1" si="548"/>
        <v/>
      </c>
      <c r="R290" s="44" t="str">
        <f t="shared" ca="1" si="548"/>
        <v/>
      </c>
      <c r="S290" s="44" t="str">
        <f t="shared" ca="1" si="548"/>
        <v/>
      </c>
      <c r="T290" s="44" t="str">
        <f t="shared" ca="1" si="548"/>
        <v/>
      </c>
      <c r="U290" s="44" t="str">
        <f t="shared" ca="1" si="548"/>
        <v/>
      </c>
      <c r="V290" s="44" t="str">
        <f t="shared" ca="1" si="548"/>
        <v/>
      </c>
      <c r="W290" s="44" t="str">
        <f t="shared" ca="1" si="548"/>
        <v/>
      </c>
      <c r="X290" s="44" t="str">
        <f t="shared" ca="1" si="548"/>
        <v/>
      </c>
      <c r="Y290" s="44" t="str">
        <f t="shared" ca="1" si="548"/>
        <v/>
      </c>
      <c r="Z290" s="44" t="str">
        <f t="shared" ref="Z290" ca="1" si="549">IFERROR(Z84/Z$4,"")</f>
        <v/>
      </c>
      <c r="AA290" s="38">
        <v>80</v>
      </c>
      <c r="AB290" s="41" t="s">
        <v>92</v>
      </c>
      <c r="AC290" s="44" t="str">
        <f t="shared" ref="AC290:AL290" ca="1" si="550">IFERROR(AC84/AC$4,"")</f>
        <v/>
      </c>
      <c r="AD290" s="44" t="str">
        <f t="shared" ca="1" si="550"/>
        <v/>
      </c>
      <c r="AE290" s="44" t="str">
        <f t="shared" ca="1" si="550"/>
        <v/>
      </c>
      <c r="AF290" s="44" t="str">
        <f t="shared" ca="1" si="550"/>
        <v/>
      </c>
      <c r="AG290" s="44" t="str">
        <f t="shared" ca="1" si="550"/>
        <v/>
      </c>
      <c r="AH290" s="44" t="str">
        <f t="shared" ca="1" si="550"/>
        <v/>
      </c>
      <c r="AI290" s="44" t="str">
        <f t="shared" ca="1" si="550"/>
        <v/>
      </c>
      <c r="AJ290" s="44" t="str">
        <f t="shared" ca="1" si="550"/>
        <v/>
      </c>
      <c r="AK290" s="44" t="str">
        <f t="shared" ca="1" si="550"/>
        <v/>
      </c>
      <c r="AL290" s="44" t="str">
        <f t="shared" ca="1" si="550"/>
        <v/>
      </c>
      <c r="AM290" s="36"/>
      <c r="AN290" s="41" t="s">
        <v>92</v>
      </c>
      <c r="AO290" s="45" t="str">
        <f>IFERROR(IF(#REF!=TRUE,'DATA - økonomi'!AM84,IF(#REF!=TRUE,'DATA - økonomi'!AM186,IF(#REF!=TRUE,'DATA - økonomi'!AM288,IF(#REF!=TRUE,'DATA - økonomi'!AM390,IF(#REF!=TRUE,'DATA - økonomi'!AM390+'DATA - økonomi'!AM288+'DATA - økonomi'!AM186,"")))))/AO187*1000,"")</f>
        <v/>
      </c>
      <c r="AP290" s="45" t="str">
        <f>IFERROR(IF(#REF!=TRUE,'DATA - økonomi'!AN84,IF(#REF!=TRUE,'DATA - økonomi'!AN186,IF(#REF!=TRUE,'DATA - økonomi'!AN288,IF(#REF!=TRUE,'DATA - økonomi'!AN390,IF(#REF!=TRUE,'DATA - økonomi'!AN390+'DATA - økonomi'!AN288+'DATA - økonomi'!AN186,"")))))/AP187*1000,"")</f>
        <v/>
      </c>
      <c r="AQ290" s="45" t="str">
        <f>IFERROR(IF(#REF!=TRUE,'DATA - økonomi'!AO84,IF(#REF!=TRUE,'DATA - økonomi'!AO186,IF(#REF!=TRUE,'DATA - økonomi'!AO288,IF(#REF!=TRUE,'DATA - økonomi'!AO390,IF(#REF!=TRUE,'DATA - økonomi'!AO390+'DATA - økonomi'!AO288+'DATA - økonomi'!AO186,"")))))/AQ187*1000,"")</f>
        <v/>
      </c>
      <c r="AR290" s="45" t="str">
        <f>IFERROR(IF(#REF!=TRUE,'DATA - økonomi'!AP84,IF(#REF!=TRUE,'DATA - økonomi'!AP186,IF(#REF!=TRUE,'DATA - økonomi'!AP288,IF(#REF!=TRUE,'DATA - økonomi'!AP390,IF(#REF!=TRUE,'DATA - økonomi'!AP390+'DATA - økonomi'!AP288+'DATA - økonomi'!AP186,"")))))/AR187*1000,"")</f>
        <v/>
      </c>
      <c r="AS290" s="45" t="str">
        <f>IFERROR(IF(#REF!=TRUE,'DATA - økonomi'!AQ84,IF(#REF!=TRUE,'DATA - økonomi'!AQ186,IF(#REF!=TRUE,'DATA - økonomi'!AQ288,IF(#REF!=TRUE,'DATA - økonomi'!AQ390,IF(#REF!=TRUE,'DATA - økonomi'!AQ390+'DATA - økonomi'!AQ288+'DATA - økonomi'!AQ186,"")))))/AS187*1000,"")</f>
        <v/>
      </c>
      <c r="AT290" s="45" t="str">
        <f>IFERROR(IF(#REF!=TRUE,'DATA - økonomi'!AR84,IF(#REF!=TRUE,'DATA - økonomi'!AR186,IF(#REF!=TRUE,'DATA - økonomi'!AR288,IF(#REF!=TRUE,'DATA - økonomi'!AR390,IF(#REF!=TRUE,'DATA - økonomi'!AR390+'DATA - økonomi'!AR288+'DATA - økonomi'!AR186,"")))))/AT187*1000,"")</f>
        <v/>
      </c>
      <c r="AU290" s="45" t="str">
        <f>IFERROR(IF(#REF!=TRUE,'DATA - økonomi'!AS84,IF(#REF!=TRUE,'DATA - økonomi'!AS186,IF(#REF!=TRUE,'DATA - økonomi'!AS288,IF(#REF!=TRUE,'DATA - økonomi'!AS390,IF(#REF!=TRUE,'DATA - økonomi'!AS390+'DATA - økonomi'!AS288+'DATA - økonomi'!AS186,"")))))/AU187*1000,"")</f>
        <v/>
      </c>
      <c r="AV290" s="45" t="str">
        <f>IFERROR(IF(#REF!=TRUE,'DATA - økonomi'!AT84,IF(#REF!=TRUE,'DATA - økonomi'!AT186,IF(#REF!=TRUE,'DATA - økonomi'!AT288,IF(#REF!=TRUE,'DATA - økonomi'!AT390,IF(#REF!=TRUE,'DATA - økonomi'!AT390+'DATA - økonomi'!AT288+'DATA - økonomi'!AT186,"")))))/AV187*1000,"")</f>
        <v/>
      </c>
      <c r="AW290" s="45" t="str">
        <f>IFERROR(IF(#REF!=TRUE,'DATA - økonomi'!AU84,IF(#REF!=TRUE,'DATA - økonomi'!AU186,IF(#REF!=TRUE,'DATA - økonomi'!AU288,IF(#REF!=TRUE,'DATA - økonomi'!AU390,IF(#REF!=TRUE,'DATA - økonomi'!AU390+'DATA - økonomi'!AU288+'DATA - økonomi'!AU186,"")))))/AW187*1000,"")</f>
        <v/>
      </c>
      <c r="AX290" s="45" t="str">
        <f>IFERROR(IF(#REF!=TRUE,'DATA - økonomi'!AV84,IF(#REF!=TRUE,'DATA - økonomi'!AV186,IF(#REF!=TRUE,'DATA - økonomi'!AV288,IF(#REF!=TRUE,'DATA - økonomi'!AV390,IF(#REF!=TRUE,'DATA - økonomi'!AV390+'DATA - økonomi'!AV288+'DATA - økonomi'!AV186,"")))))/AX187*1000,"")</f>
        <v/>
      </c>
      <c r="AY290" s="36"/>
    </row>
    <row r="291" spans="1:51" x14ac:dyDescent="0.25">
      <c r="A291" s="38">
        <v>81</v>
      </c>
      <c r="B291" s="41" t="s">
        <v>93</v>
      </c>
      <c r="C291" s="44" t="str">
        <f t="shared" ref="C291:L291" ca="1" si="551">IFERROR(C85/C$4,"")</f>
        <v/>
      </c>
      <c r="D291" s="44" t="str">
        <f t="shared" ca="1" si="551"/>
        <v/>
      </c>
      <c r="E291" s="44" t="str">
        <f t="shared" ca="1" si="551"/>
        <v/>
      </c>
      <c r="F291" s="44" t="str">
        <f t="shared" ca="1" si="551"/>
        <v/>
      </c>
      <c r="G291" s="44" t="str">
        <f t="shared" ca="1" si="551"/>
        <v/>
      </c>
      <c r="H291" s="44" t="str">
        <f t="shared" ca="1" si="551"/>
        <v/>
      </c>
      <c r="I291" s="44" t="str">
        <f t="shared" ca="1" si="551"/>
        <v/>
      </c>
      <c r="J291" s="44" t="str">
        <f t="shared" ca="1" si="551"/>
        <v/>
      </c>
      <c r="K291" s="44" t="str">
        <f t="shared" ca="1" si="551"/>
        <v/>
      </c>
      <c r="L291" s="44" t="str">
        <f t="shared" ca="1" si="551"/>
        <v/>
      </c>
      <c r="M291" s="44" t="str">
        <f t="shared" ref="M291" ca="1" si="552">IFERROR(M85/M$4,"")</f>
        <v/>
      </c>
      <c r="N291" s="38">
        <v>81</v>
      </c>
      <c r="O291" s="41" t="s">
        <v>93</v>
      </c>
      <c r="P291" s="44" t="str">
        <f t="shared" ref="P291:Y291" ca="1" si="553">IFERROR(P85/P$4,"")</f>
        <v/>
      </c>
      <c r="Q291" s="44" t="str">
        <f t="shared" ca="1" si="553"/>
        <v/>
      </c>
      <c r="R291" s="44" t="str">
        <f t="shared" ca="1" si="553"/>
        <v/>
      </c>
      <c r="S291" s="44" t="str">
        <f t="shared" ca="1" si="553"/>
        <v/>
      </c>
      <c r="T291" s="44" t="str">
        <f t="shared" ca="1" si="553"/>
        <v/>
      </c>
      <c r="U291" s="44" t="str">
        <f t="shared" ca="1" si="553"/>
        <v/>
      </c>
      <c r="V291" s="44" t="str">
        <f t="shared" ca="1" si="553"/>
        <v/>
      </c>
      <c r="W291" s="44" t="str">
        <f t="shared" ca="1" si="553"/>
        <v/>
      </c>
      <c r="X291" s="44" t="str">
        <f t="shared" ca="1" si="553"/>
        <v/>
      </c>
      <c r="Y291" s="44" t="str">
        <f t="shared" ca="1" si="553"/>
        <v/>
      </c>
      <c r="Z291" s="44" t="str">
        <f t="shared" ref="Z291" ca="1" si="554">IFERROR(Z85/Z$4,"")</f>
        <v/>
      </c>
      <c r="AA291" s="38">
        <v>81</v>
      </c>
      <c r="AB291" s="41" t="s">
        <v>93</v>
      </c>
      <c r="AC291" s="44" t="str">
        <f t="shared" ref="AC291:AL291" ca="1" si="555">IFERROR(AC85/AC$4,"")</f>
        <v/>
      </c>
      <c r="AD291" s="44" t="str">
        <f t="shared" ca="1" si="555"/>
        <v/>
      </c>
      <c r="AE291" s="44" t="str">
        <f t="shared" ca="1" si="555"/>
        <v/>
      </c>
      <c r="AF291" s="44" t="str">
        <f t="shared" ca="1" si="555"/>
        <v/>
      </c>
      <c r="AG291" s="44" t="str">
        <f t="shared" ca="1" si="555"/>
        <v/>
      </c>
      <c r="AH291" s="44" t="str">
        <f t="shared" ca="1" si="555"/>
        <v/>
      </c>
      <c r="AI291" s="44" t="str">
        <f t="shared" ca="1" si="555"/>
        <v/>
      </c>
      <c r="AJ291" s="44" t="str">
        <f t="shared" ca="1" si="555"/>
        <v/>
      </c>
      <c r="AK291" s="44" t="str">
        <f t="shared" ca="1" si="555"/>
        <v/>
      </c>
      <c r="AL291" s="44" t="str">
        <f t="shared" ca="1" si="555"/>
        <v/>
      </c>
      <c r="AM291" s="36"/>
      <c r="AN291" s="41" t="s">
        <v>93</v>
      </c>
      <c r="AO291" s="45" t="str">
        <f>IFERROR(IF(#REF!=TRUE,'DATA - økonomi'!AM85,IF(#REF!=TRUE,'DATA - økonomi'!AM187,IF(#REF!=TRUE,'DATA - økonomi'!AM289,IF(#REF!=TRUE,'DATA - økonomi'!AM391,IF(#REF!=TRUE,'DATA - økonomi'!AM391+'DATA - økonomi'!AM289+'DATA - økonomi'!AM187,"")))))/AO188*1000,"")</f>
        <v/>
      </c>
      <c r="AP291" s="45" t="str">
        <f>IFERROR(IF(#REF!=TRUE,'DATA - økonomi'!AN85,IF(#REF!=TRUE,'DATA - økonomi'!AN187,IF(#REF!=TRUE,'DATA - økonomi'!AN289,IF(#REF!=TRUE,'DATA - økonomi'!AN391,IF(#REF!=TRUE,'DATA - økonomi'!AN391+'DATA - økonomi'!AN289+'DATA - økonomi'!AN187,"")))))/AP188*1000,"")</f>
        <v/>
      </c>
      <c r="AQ291" s="45" t="str">
        <f>IFERROR(IF(#REF!=TRUE,'DATA - økonomi'!AO85,IF(#REF!=TRUE,'DATA - økonomi'!AO187,IF(#REF!=TRUE,'DATA - økonomi'!AO289,IF(#REF!=TRUE,'DATA - økonomi'!AO391,IF(#REF!=TRUE,'DATA - økonomi'!AO391+'DATA - økonomi'!AO289+'DATA - økonomi'!AO187,"")))))/AQ188*1000,"")</f>
        <v/>
      </c>
      <c r="AR291" s="45" t="str">
        <f>IFERROR(IF(#REF!=TRUE,'DATA - økonomi'!AP85,IF(#REF!=TRUE,'DATA - økonomi'!AP187,IF(#REF!=TRUE,'DATA - økonomi'!AP289,IF(#REF!=TRUE,'DATA - økonomi'!AP391,IF(#REF!=TRUE,'DATA - økonomi'!AP391+'DATA - økonomi'!AP289+'DATA - økonomi'!AP187,"")))))/AR188*1000,"")</f>
        <v/>
      </c>
      <c r="AS291" s="45" t="str">
        <f>IFERROR(IF(#REF!=TRUE,'DATA - økonomi'!AQ85,IF(#REF!=TRUE,'DATA - økonomi'!AQ187,IF(#REF!=TRUE,'DATA - økonomi'!AQ289,IF(#REF!=TRUE,'DATA - økonomi'!AQ391,IF(#REF!=TRUE,'DATA - økonomi'!AQ391+'DATA - økonomi'!AQ289+'DATA - økonomi'!AQ187,"")))))/AS188*1000,"")</f>
        <v/>
      </c>
      <c r="AT291" s="45" t="str">
        <f>IFERROR(IF(#REF!=TRUE,'DATA - økonomi'!AR85,IF(#REF!=TRUE,'DATA - økonomi'!AR187,IF(#REF!=TRUE,'DATA - økonomi'!AR289,IF(#REF!=TRUE,'DATA - økonomi'!AR391,IF(#REF!=TRUE,'DATA - økonomi'!AR391+'DATA - økonomi'!AR289+'DATA - økonomi'!AR187,"")))))/AT188*1000,"")</f>
        <v/>
      </c>
      <c r="AU291" s="45" t="str">
        <f>IFERROR(IF(#REF!=TRUE,'DATA - økonomi'!AS85,IF(#REF!=TRUE,'DATA - økonomi'!AS187,IF(#REF!=TRUE,'DATA - økonomi'!AS289,IF(#REF!=TRUE,'DATA - økonomi'!AS391,IF(#REF!=TRUE,'DATA - økonomi'!AS391+'DATA - økonomi'!AS289+'DATA - økonomi'!AS187,"")))))/AU188*1000,"")</f>
        <v/>
      </c>
      <c r="AV291" s="45" t="str">
        <f>IFERROR(IF(#REF!=TRUE,'DATA - økonomi'!AT85,IF(#REF!=TRUE,'DATA - økonomi'!AT187,IF(#REF!=TRUE,'DATA - økonomi'!AT289,IF(#REF!=TRUE,'DATA - økonomi'!AT391,IF(#REF!=TRUE,'DATA - økonomi'!AT391+'DATA - økonomi'!AT289+'DATA - økonomi'!AT187,"")))))/AV188*1000,"")</f>
        <v/>
      </c>
      <c r="AW291" s="45" t="str">
        <f>IFERROR(IF(#REF!=TRUE,'DATA - økonomi'!AU85,IF(#REF!=TRUE,'DATA - økonomi'!AU187,IF(#REF!=TRUE,'DATA - økonomi'!AU289,IF(#REF!=TRUE,'DATA - økonomi'!AU391,IF(#REF!=TRUE,'DATA - økonomi'!AU391+'DATA - økonomi'!AU289+'DATA - økonomi'!AU187,"")))))/AW188*1000,"")</f>
        <v/>
      </c>
      <c r="AX291" s="45" t="str">
        <f>IFERROR(IF(#REF!=TRUE,'DATA - økonomi'!AV85,IF(#REF!=TRUE,'DATA - økonomi'!AV187,IF(#REF!=TRUE,'DATA - økonomi'!AV289,IF(#REF!=TRUE,'DATA - økonomi'!AV391,IF(#REF!=TRUE,'DATA - økonomi'!AV391+'DATA - økonomi'!AV289+'DATA - økonomi'!AV187,"")))))/AX188*1000,"")</f>
        <v/>
      </c>
      <c r="AY291" s="36"/>
    </row>
    <row r="292" spans="1:51" x14ac:dyDescent="0.25">
      <c r="A292" s="38">
        <v>82</v>
      </c>
      <c r="B292" s="41" t="s">
        <v>94</v>
      </c>
      <c r="C292" s="44" t="str">
        <f t="shared" ref="C292:L292" ca="1" si="556">IFERROR(C86/C$4,"")</f>
        <v/>
      </c>
      <c r="D292" s="44" t="str">
        <f t="shared" ca="1" si="556"/>
        <v/>
      </c>
      <c r="E292" s="44" t="str">
        <f t="shared" ca="1" si="556"/>
        <v/>
      </c>
      <c r="F292" s="44" t="str">
        <f t="shared" ca="1" si="556"/>
        <v/>
      </c>
      <c r="G292" s="44" t="str">
        <f t="shared" ca="1" si="556"/>
        <v/>
      </c>
      <c r="H292" s="44" t="str">
        <f t="shared" ca="1" si="556"/>
        <v/>
      </c>
      <c r="I292" s="44" t="str">
        <f t="shared" ca="1" si="556"/>
        <v/>
      </c>
      <c r="J292" s="44" t="str">
        <f t="shared" ca="1" si="556"/>
        <v/>
      </c>
      <c r="K292" s="44" t="str">
        <f t="shared" ca="1" si="556"/>
        <v/>
      </c>
      <c r="L292" s="44" t="str">
        <f t="shared" ca="1" si="556"/>
        <v/>
      </c>
      <c r="M292" s="44" t="str">
        <f t="shared" ref="M292" ca="1" si="557">IFERROR(M86/M$4,"")</f>
        <v/>
      </c>
      <c r="N292" s="38">
        <v>82</v>
      </c>
      <c r="O292" s="41" t="s">
        <v>94</v>
      </c>
      <c r="P292" s="44" t="str">
        <f t="shared" ref="P292:Y292" ca="1" si="558">IFERROR(P86/P$4,"")</f>
        <v/>
      </c>
      <c r="Q292" s="44" t="str">
        <f t="shared" ca="1" si="558"/>
        <v/>
      </c>
      <c r="R292" s="44" t="str">
        <f t="shared" ca="1" si="558"/>
        <v/>
      </c>
      <c r="S292" s="44" t="str">
        <f t="shared" ca="1" si="558"/>
        <v/>
      </c>
      <c r="T292" s="44" t="str">
        <f t="shared" ca="1" si="558"/>
        <v/>
      </c>
      <c r="U292" s="44" t="str">
        <f t="shared" ca="1" si="558"/>
        <v/>
      </c>
      <c r="V292" s="44" t="str">
        <f t="shared" ca="1" si="558"/>
        <v/>
      </c>
      <c r="W292" s="44" t="str">
        <f t="shared" ca="1" si="558"/>
        <v/>
      </c>
      <c r="X292" s="44" t="str">
        <f t="shared" ca="1" si="558"/>
        <v/>
      </c>
      <c r="Y292" s="44" t="str">
        <f t="shared" ca="1" si="558"/>
        <v/>
      </c>
      <c r="Z292" s="44" t="str">
        <f t="shared" ref="Z292" ca="1" si="559">IFERROR(Z86/Z$4,"")</f>
        <v/>
      </c>
      <c r="AA292" s="38">
        <v>82</v>
      </c>
      <c r="AB292" s="41" t="s">
        <v>94</v>
      </c>
      <c r="AC292" s="44" t="str">
        <f t="shared" ref="AC292:AL292" ca="1" si="560">IFERROR(AC86/AC$4,"")</f>
        <v/>
      </c>
      <c r="AD292" s="44" t="str">
        <f t="shared" ca="1" si="560"/>
        <v/>
      </c>
      <c r="AE292" s="44" t="str">
        <f t="shared" ca="1" si="560"/>
        <v/>
      </c>
      <c r="AF292" s="44" t="str">
        <f t="shared" ca="1" si="560"/>
        <v/>
      </c>
      <c r="AG292" s="44" t="str">
        <f t="shared" ca="1" si="560"/>
        <v/>
      </c>
      <c r="AH292" s="44" t="str">
        <f t="shared" ca="1" si="560"/>
        <v/>
      </c>
      <c r="AI292" s="44" t="str">
        <f t="shared" ca="1" si="560"/>
        <v/>
      </c>
      <c r="AJ292" s="44" t="str">
        <f t="shared" ca="1" si="560"/>
        <v/>
      </c>
      <c r="AK292" s="44" t="str">
        <f t="shared" ca="1" si="560"/>
        <v/>
      </c>
      <c r="AL292" s="44" t="str">
        <f t="shared" ca="1" si="560"/>
        <v/>
      </c>
      <c r="AM292" s="36"/>
      <c r="AN292" s="41" t="s">
        <v>94</v>
      </c>
      <c r="AO292" s="45" t="str">
        <f>IFERROR(IF(#REF!=TRUE,'DATA - økonomi'!AM86,IF(#REF!=TRUE,'DATA - økonomi'!AM188,IF(#REF!=TRUE,'DATA - økonomi'!AM290,IF(#REF!=TRUE,'DATA - økonomi'!AM392,IF(#REF!=TRUE,'DATA - økonomi'!AM392+'DATA - økonomi'!AM290+'DATA - økonomi'!AM188,"")))))/AO189*1000,"")</f>
        <v/>
      </c>
      <c r="AP292" s="45" t="str">
        <f>IFERROR(IF(#REF!=TRUE,'DATA - økonomi'!AN86,IF(#REF!=TRUE,'DATA - økonomi'!AN188,IF(#REF!=TRUE,'DATA - økonomi'!AN290,IF(#REF!=TRUE,'DATA - økonomi'!AN392,IF(#REF!=TRUE,'DATA - økonomi'!AN392+'DATA - økonomi'!AN290+'DATA - økonomi'!AN188,"")))))/AP189*1000,"")</f>
        <v/>
      </c>
      <c r="AQ292" s="45" t="str">
        <f>IFERROR(IF(#REF!=TRUE,'DATA - økonomi'!AO86,IF(#REF!=TRUE,'DATA - økonomi'!AO188,IF(#REF!=TRUE,'DATA - økonomi'!AO290,IF(#REF!=TRUE,'DATA - økonomi'!AO392,IF(#REF!=TRUE,'DATA - økonomi'!AO392+'DATA - økonomi'!AO290+'DATA - økonomi'!AO188,"")))))/AQ189*1000,"")</f>
        <v/>
      </c>
      <c r="AR292" s="45" t="str">
        <f>IFERROR(IF(#REF!=TRUE,'DATA - økonomi'!AP86,IF(#REF!=TRUE,'DATA - økonomi'!AP188,IF(#REF!=TRUE,'DATA - økonomi'!AP290,IF(#REF!=TRUE,'DATA - økonomi'!AP392,IF(#REF!=TRUE,'DATA - økonomi'!AP392+'DATA - økonomi'!AP290+'DATA - økonomi'!AP188,"")))))/AR189*1000,"")</f>
        <v/>
      </c>
      <c r="AS292" s="45" t="str">
        <f>IFERROR(IF(#REF!=TRUE,'DATA - økonomi'!AQ86,IF(#REF!=TRUE,'DATA - økonomi'!AQ188,IF(#REF!=TRUE,'DATA - økonomi'!AQ290,IF(#REF!=TRUE,'DATA - økonomi'!AQ392,IF(#REF!=TRUE,'DATA - økonomi'!AQ392+'DATA - økonomi'!AQ290+'DATA - økonomi'!AQ188,"")))))/AS189*1000,"")</f>
        <v/>
      </c>
      <c r="AT292" s="45" t="str">
        <f>IFERROR(IF(#REF!=TRUE,'DATA - økonomi'!AR86,IF(#REF!=TRUE,'DATA - økonomi'!AR188,IF(#REF!=TRUE,'DATA - økonomi'!AR290,IF(#REF!=TRUE,'DATA - økonomi'!AR392,IF(#REF!=TRUE,'DATA - økonomi'!AR392+'DATA - økonomi'!AR290+'DATA - økonomi'!AR188,"")))))/AT189*1000,"")</f>
        <v/>
      </c>
      <c r="AU292" s="45" t="str">
        <f>IFERROR(IF(#REF!=TRUE,'DATA - økonomi'!AS86,IF(#REF!=TRUE,'DATA - økonomi'!AS188,IF(#REF!=TRUE,'DATA - økonomi'!AS290,IF(#REF!=TRUE,'DATA - økonomi'!AS392,IF(#REF!=TRUE,'DATA - økonomi'!AS392+'DATA - økonomi'!AS290+'DATA - økonomi'!AS188,"")))))/AU189*1000,"")</f>
        <v/>
      </c>
      <c r="AV292" s="45" t="str">
        <f>IFERROR(IF(#REF!=TRUE,'DATA - økonomi'!AT86,IF(#REF!=TRUE,'DATA - økonomi'!AT188,IF(#REF!=TRUE,'DATA - økonomi'!AT290,IF(#REF!=TRUE,'DATA - økonomi'!AT392,IF(#REF!=TRUE,'DATA - økonomi'!AT392+'DATA - økonomi'!AT290+'DATA - økonomi'!AT188,"")))))/AV189*1000,"")</f>
        <v/>
      </c>
      <c r="AW292" s="45" t="str">
        <f>IFERROR(IF(#REF!=TRUE,'DATA - økonomi'!AU86,IF(#REF!=TRUE,'DATA - økonomi'!AU188,IF(#REF!=TRUE,'DATA - økonomi'!AU290,IF(#REF!=TRUE,'DATA - økonomi'!AU392,IF(#REF!=TRUE,'DATA - økonomi'!AU392+'DATA - økonomi'!AU290+'DATA - økonomi'!AU188,"")))))/AW189*1000,"")</f>
        <v/>
      </c>
      <c r="AX292" s="45" t="str">
        <f>IFERROR(IF(#REF!=TRUE,'DATA - økonomi'!AV86,IF(#REF!=TRUE,'DATA - økonomi'!AV188,IF(#REF!=TRUE,'DATA - økonomi'!AV290,IF(#REF!=TRUE,'DATA - økonomi'!AV392,IF(#REF!=TRUE,'DATA - økonomi'!AV392+'DATA - økonomi'!AV290+'DATA - økonomi'!AV188,"")))))/AX189*1000,"")</f>
        <v/>
      </c>
      <c r="AY292" s="36"/>
    </row>
    <row r="293" spans="1:51" x14ac:dyDescent="0.25">
      <c r="A293" s="38">
        <v>83</v>
      </c>
      <c r="B293" s="41" t="s">
        <v>95</v>
      </c>
      <c r="C293" s="44" t="str">
        <f t="shared" ref="C293:L293" ca="1" si="561">IFERROR(C87/C$4,"")</f>
        <v/>
      </c>
      <c r="D293" s="44" t="str">
        <f t="shared" ca="1" si="561"/>
        <v/>
      </c>
      <c r="E293" s="44" t="str">
        <f t="shared" ca="1" si="561"/>
        <v/>
      </c>
      <c r="F293" s="44" t="str">
        <f t="shared" ca="1" si="561"/>
        <v/>
      </c>
      <c r="G293" s="44" t="str">
        <f t="shared" ca="1" si="561"/>
        <v/>
      </c>
      <c r="H293" s="44" t="str">
        <f t="shared" ca="1" si="561"/>
        <v/>
      </c>
      <c r="I293" s="44" t="str">
        <f t="shared" ca="1" si="561"/>
        <v/>
      </c>
      <c r="J293" s="44" t="str">
        <f t="shared" ca="1" si="561"/>
        <v/>
      </c>
      <c r="K293" s="44" t="str">
        <f t="shared" ca="1" si="561"/>
        <v/>
      </c>
      <c r="L293" s="44" t="str">
        <f t="shared" ca="1" si="561"/>
        <v/>
      </c>
      <c r="M293" s="44" t="str">
        <f t="shared" ref="M293" ca="1" si="562">IFERROR(M87/M$4,"")</f>
        <v/>
      </c>
      <c r="N293" s="38">
        <v>83</v>
      </c>
      <c r="O293" s="41" t="s">
        <v>95</v>
      </c>
      <c r="P293" s="44" t="str">
        <f t="shared" ref="P293:Y293" ca="1" si="563">IFERROR(P87/P$4,"")</f>
        <v/>
      </c>
      <c r="Q293" s="44" t="str">
        <f t="shared" ca="1" si="563"/>
        <v/>
      </c>
      <c r="R293" s="44" t="str">
        <f t="shared" ca="1" si="563"/>
        <v/>
      </c>
      <c r="S293" s="44" t="str">
        <f t="shared" ca="1" si="563"/>
        <v/>
      </c>
      <c r="T293" s="44" t="str">
        <f t="shared" ca="1" si="563"/>
        <v/>
      </c>
      <c r="U293" s="44" t="str">
        <f t="shared" ca="1" si="563"/>
        <v/>
      </c>
      <c r="V293" s="44" t="str">
        <f t="shared" ca="1" si="563"/>
        <v/>
      </c>
      <c r="W293" s="44" t="str">
        <f t="shared" ca="1" si="563"/>
        <v/>
      </c>
      <c r="X293" s="44" t="str">
        <f t="shared" ca="1" si="563"/>
        <v/>
      </c>
      <c r="Y293" s="44" t="str">
        <f t="shared" ca="1" si="563"/>
        <v/>
      </c>
      <c r="Z293" s="44" t="str">
        <f t="shared" ref="Z293" ca="1" si="564">IFERROR(Z87/Z$4,"")</f>
        <v/>
      </c>
      <c r="AA293" s="38">
        <v>83</v>
      </c>
      <c r="AB293" s="41" t="s">
        <v>95</v>
      </c>
      <c r="AC293" s="44" t="str">
        <f t="shared" ref="AC293:AL293" ca="1" si="565">IFERROR(AC87/AC$4,"")</f>
        <v/>
      </c>
      <c r="AD293" s="44" t="str">
        <f t="shared" ca="1" si="565"/>
        <v/>
      </c>
      <c r="AE293" s="44" t="str">
        <f t="shared" ca="1" si="565"/>
        <v/>
      </c>
      <c r="AF293" s="44" t="str">
        <f t="shared" ca="1" si="565"/>
        <v/>
      </c>
      <c r="AG293" s="44" t="str">
        <f t="shared" ca="1" si="565"/>
        <v/>
      </c>
      <c r="AH293" s="44" t="str">
        <f t="shared" ca="1" si="565"/>
        <v/>
      </c>
      <c r="AI293" s="44" t="str">
        <f t="shared" ca="1" si="565"/>
        <v/>
      </c>
      <c r="AJ293" s="44" t="str">
        <f t="shared" ca="1" si="565"/>
        <v/>
      </c>
      <c r="AK293" s="44" t="str">
        <f t="shared" ca="1" si="565"/>
        <v/>
      </c>
      <c r="AL293" s="44" t="str">
        <f t="shared" ca="1" si="565"/>
        <v/>
      </c>
      <c r="AM293" s="36"/>
      <c r="AN293" s="41" t="s">
        <v>95</v>
      </c>
      <c r="AO293" s="45" t="str">
        <f>IFERROR(IF(#REF!=TRUE,'DATA - økonomi'!AM87,IF(#REF!=TRUE,'DATA - økonomi'!AM189,IF(#REF!=TRUE,'DATA - økonomi'!AM291,IF(#REF!=TRUE,'DATA - økonomi'!AM393,IF(#REF!=TRUE,'DATA - økonomi'!AM393+'DATA - økonomi'!AM291+'DATA - økonomi'!AM189,"")))))/AO190*1000,"")</f>
        <v/>
      </c>
      <c r="AP293" s="45" t="str">
        <f>IFERROR(IF(#REF!=TRUE,'DATA - økonomi'!AN87,IF(#REF!=TRUE,'DATA - økonomi'!AN189,IF(#REF!=TRUE,'DATA - økonomi'!AN291,IF(#REF!=TRUE,'DATA - økonomi'!AN393,IF(#REF!=TRUE,'DATA - økonomi'!AN393+'DATA - økonomi'!AN291+'DATA - økonomi'!AN189,"")))))/AP190*1000,"")</f>
        <v/>
      </c>
      <c r="AQ293" s="45" t="str">
        <f>IFERROR(IF(#REF!=TRUE,'DATA - økonomi'!AO87,IF(#REF!=TRUE,'DATA - økonomi'!AO189,IF(#REF!=TRUE,'DATA - økonomi'!AO291,IF(#REF!=TRUE,'DATA - økonomi'!AO393,IF(#REF!=TRUE,'DATA - økonomi'!AO393+'DATA - økonomi'!AO291+'DATA - økonomi'!AO189,"")))))/AQ190*1000,"")</f>
        <v/>
      </c>
      <c r="AR293" s="45" t="str">
        <f>IFERROR(IF(#REF!=TRUE,'DATA - økonomi'!AP87,IF(#REF!=TRUE,'DATA - økonomi'!AP189,IF(#REF!=TRUE,'DATA - økonomi'!AP291,IF(#REF!=TRUE,'DATA - økonomi'!AP393,IF(#REF!=TRUE,'DATA - økonomi'!AP393+'DATA - økonomi'!AP291+'DATA - økonomi'!AP189,"")))))/AR190*1000,"")</f>
        <v/>
      </c>
      <c r="AS293" s="45" t="str">
        <f>IFERROR(IF(#REF!=TRUE,'DATA - økonomi'!AQ87,IF(#REF!=TRUE,'DATA - økonomi'!AQ189,IF(#REF!=TRUE,'DATA - økonomi'!AQ291,IF(#REF!=TRUE,'DATA - økonomi'!AQ393,IF(#REF!=TRUE,'DATA - økonomi'!AQ393+'DATA - økonomi'!AQ291+'DATA - økonomi'!AQ189,"")))))/AS190*1000,"")</f>
        <v/>
      </c>
      <c r="AT293" s="45" t="str">
        <f>IFERROR(IF(#REF!=TRUE,'DATA - økonomi'!AR87,IF(#REF!=TRUE,'DATA - økonomi'!AR189,IF(#REF!=TRUE,'DATA - økonomi'!AR291,IF(#REF!=TRUE,'DATA - økonomi'!AR393,IF(#REF!=TRUE,'DATA - økonomi'!AR393+'DATA - økonomi'!AR291+'DATA - økonomi'!AR189,"")))))/AT190*1000,"")</f>
        <v/>
      </c>
      <c r="AU293" s="45" t="str">
        <f>IFERROR(IF(#REF!=TRUE,'DATA - økonomi'!AS87,IF(#REF!=TRUE,'DATA - økonomi'!AS189,IF(#REF!=TRUE,'DATA - økonomi'!AS291,IF(#REF!=TRUE,'DATA - økonomi'!AS393,IF(#REF!=TRUE,'DATA - økonomi'!AS393+'DATA - økonomi'!AS291+'DATA - økonomi'!AS189,"")))))/AU190*1000,"")</f>
        <v/>
      </c>
      <c r="AV293" s="45" t="str">
        <f>IFERROR(IF(#REF!=TRUE,'DATA - økonomi'!AT87,IF(#REF!=TRUE,'DATA - økonomi'!AT189,IF(#REF!=TRUE,'DATA - økonomi'!AT291,IF(#REF!=TRUE,'DATA - økonomi'!AT393,IF(#REF!=TRUE,'DATA - økonomi'!AT393+'DATA - økonomi'!AT291+'DATA - økonomi'!AT189,"")))))/AV190*1000,"")</f>
        <v/>
      </c>
      <c r="AW293" s="45" t="str">
        <f>IFERROR(IF(#REF!=TRUE,'DATA - økonomi'!AU87,IF(#REF!=TRUE,'DATA - økonomi'!AU189,IF(#REF!=TRUE,'DATA - økonomi'!AU291,IF(#REF!=TRUE,'DATA - økonomi'!AU393,IF(#REF!=TRUE,'DATA - økonomi'!AU393+'DATA - økonomi'!AU291+'DATA - økonomi'!AU189,"")))))/AW190*1000,"")</f>
        <v/>
      </c>
      <c r="AX293" s="45" t="str">
        <f>IFERROR(IF(#REF!=TRUE,'DATA - økonomi'!AV87,IF(#REF!=TRUE,'DATA - økonomi'!AV189,IF(#REF!=TRUE,'DATA - økonomi'!AV291,IF(#REF!=TRUE,'DATA - økonomi'!AV393,IF(#REF!=TRUE,'DATA - økonomi'!AV393+'DATA - økonomi'!AV291+'DATA - økonomi'!AV189,"")))))/AX190*1000,"")</f>
        <v/>
      </c>
      <c r="AY293" s="36"/>
    </row>
    <row r="294" spans="1:51" x14ac:dyDescent="0.25">
      <c r="A294" s="38">
        <v>84</v>
      </c>
      <c r="B294" s="41" t="s">
        <v>96</v>
      </c>
      <c r="C294" s="44" t="str">
        <f t="shared" ref="C294:L294" ca="1" si="566">IFERROR(C88/C$4,"")</f>
        <v/>
      </c>
      <c r="D294" s="44" t="str">
        <f t="shared" ca="1" si="566"/>
        <v/>
      </c>
      <c r="E294" s="44" t="str">
        <f t="shared" ca="1" si="566"/>
        <v/>
      </c>
      <c r="F294" s="44" t="str">
        <f t="shared" ca="1" si="566"/>
        <v/>
      </c>
      <c r="G294" s="44" t="str">
        <f t="shared" ca="1" si="566"/>
        <v/>
      </c>
      <c r="H294" s="44" t="str">
        <f t="shared" ca="1" si="566"/>
        <v/>
      </c>
      <c r="I294" s="44" t="str">
        <f t="shared" ca="1" si="566"/>
        <v/>
      </c>
      <c r="J294" s="44" t="str">
        <f t="shared" ca="1" si="566"/>
        <v/>
      </c>
      <c r="K294" s="44" t="str">
        <f t="shared" ca="1" si="566"/>
        <v/>
      </c>
      <c r="L294" s="44" t="str">
        <f t="shared" ca="1" si="566"/>
        <v/>
      </c>
      <c r="M294" s="44" t="str">
        <f t="shared" ref="M294" ca="1" si="567">IFERROR(M88/M$4,"")</f>
        <v/>
      </c>
      <c r="N294" s="38">
        <v>84</v>
      </c>
      <c r="O294" s="41" t="s">
        <v>96</v>
      </c>
      <c r="P294" s="44" t="str">
        <f t="shared" ref="P294:Y294" ca="1" si="568">IFERROR(P88/P$4,"")</f>
        <v/>
      </c>
      <c r="Q294" s="44" t="str">
        <f t="shared" ca="1" si="568"/>
        <v/>
      </c>
      <c r="R294" s="44" t="str">
        <f t="shared" ca="1" si="568"/>
        <v/>
      </c>
      <c r="S294" s="44" t="str">
        <f t="shared" ca="1" si="568"/>
        <v/>
      </c>
      <c r="T294" s="44" t="str">
        <f t="shared" ca="1" si="568"/>
        <v/>
      </c>
      <c r="U294" s="44" t="str">
        <f t="shared" ca="1" si="568"/>
        <v/>
      </c>
      <c r="V294" s="44" t="str">
        <f t="shared" ca="1" si="568"/>
        <v/>
      </c>
      <c r="W294" s="44" t="str">
        <f t="shared" ca="1" si="568"/>
        <v/>
      </c>
      <c r="X294" s="44" t="str">
        <f t="shared" ca="1" si="568"/>
        <v/>
      </c>
      <c r="Y294" s="44" t="str">
        <f t="shared" ca="1" si="568"/>
        <v/>
      </c>
      <c r="Z294" s="44" t="str">
        <f t="shared" ref="Z294" ca="1" si="569">IFERROR(Z88/Z$4,"")</f>
        <v/>
      </c>
      <c r="AA294" s="38">
        <v>84</v>
      </c>
      <c r="AB294" s="41" t="s">
        <v>96</v>
      </c>
      <c r="AC294" s="44" t="str">
        <f t="shared" ref="AC294:AL294" ca="1" si="570">IFERROR(AC88/AC$4,"")</f>
        <v/>
      </c>
      <c r="AD294" s="44" t="str">
        <f t="shared" ca="1" si="570"/>
        <v/>
      </c>
      <c r="AE294" s="44" t="str">
        <f t="shared" ca="1" si="570"/>
        <v/>
      </c>
      <c r="AF294" s="44" t="str">
        <f t="shared" ca="1" si="570"/>
        <v/>
      </c>
      <c r="AG294" s="44" t="str">
        <f t="shared" ca="1" si="570"/>
        <v/>
      </c>
      <c r="AH294" s="44" t="str">
        <f t="shared" ca="1" si="570"/>
        <v/>
      </c>
      <c r="AI294" s="44" t="str">
        <f t="shared" ca="1" si="570"/>
        <v/>
      </c>
      <c r="AJ294" s="44" t="str">
        <f t="shared" ca="1" si="570"/>
        <v/>
      </c>
      <c r="AK294" s="44" t="str">
        <f t="shared" ca="1" si="570"/>
        <v/>
      </c>
      <c r="AL294" s="44" t="str">
        <f t="shared" ca="1" si="570"/>
        <v/>
      </c>
      <c r="AM294" s="36"/>
      <c r="AN294" s="41" t="s">
        <v>96</v>
      </c>
      <c r="AO294" s="45" t="str">
        <f>IFERROR(IF(#REF!=TRUE,'DATA - økonomi'!AM88,IF(#REF!=TRUE,'DATA - økonomi'!AM190,IF(#REF!=TRUE,'DATA - økonomi'!AM292,IF(#REF!=TRUE,'DATA - økonomi'!AM394,IF(#REF!=TRUE,'DATA - økonomi'!AM394+'DATA - økonomi'!AM292+'DATA - økonomi'!AM190,"")))))/AO191*1000,"")</f>
        <v/>
      </c>
      <c r="AP294" s="45" t="str">
        <f>IFERROR(IF(#REF!=TRUE,'DATA - økonomi'!AN88,IF(#REF!=TRUE,'DATA - økonomi'!AN190,IF(#REF!=TRUE,'DATA - økonomi'!AN292,IF(#REF!=TRUE,'DATA - økonomi'!AN394,IF(#REF!=TRUE,'DATA - økonomi'!AN394+'DATA - økonomi'!AN292+'DATA - økonomi'!AN190,"")))))/AP191*1000,"")</f>
        <v/>
      </c>
      <c r="AQ294" s="45" t="str">
        <f>IFERROR(IF(#REF!=TRUE,'DATA - økonomi'!AO88,IF(#REF!=TRUE,'DATA - økonomi'!AO190,IF(#REF!=TRUE,'DATA - økonomi'!AO292,IF(#REF!=TRUE,'DATA - økonomi'!AO394,IF(#REF!=TRUE,'DATA - økonomi'!AO394+'DATA - økonomi'!AO292+'DATA - økonomi'!AO190,"")))))/AQ191*1000,"")</f>
        <v/>
      </c>
      <c r="AR294" s="45" t="str">
        <f>IFERROR(IF(#REF!=TRUE,'DATA - økonomi'!AP88,IF(#REF!=TRUE,'DATA - økonomi'!AP190,IF(#REF!=TRUE,'DATA - økonomi'!AP292,IF(#REF!=TRUE,'DATA - økonomi'!AP394,IF(#REF!=TRUE,'DATA - økonomi'!AP394+'DATA - økonomi'!AP292+'DATA - økonomi'!AP190,"")))))/AR191*1000,"")</f>
        <v/>
      </c>
      <c r="AS294" s="45" t="str">
        <f>IFERROR(IF(#REF!=TRUE,'DATA - økonomi'!AQ88,IF(#REF!=TRUE,'DATA - økonomi'!AQ190,IF(#REF!=TRUE,'DATA - økonomi'!AQ292,IF(#REF!=TRUE,'DATA - økonomi'!AQ394,IF(#REF!=TRUE,'DATA - økonomi'!AQ394+'DATA - økonomi'!AQ292+'DATA - økonomi'!AQ190,"")))))/AS191*1000,"")</f>
        <v/>
      </c>
      <c r="AT294" s="45" t="str">
        <f>IFERROR(IF(#REF!=TRUE,'DATA - økonomi'!AR88,IF(#REF!=TRUE,'DATA - økonomi'!AR190,IF(#REF!=TRUE,'DATA - økonomi'!AR292,IF(#REF!=TRUE,'DATA - økonomi'!AR394,IF(#REF!=TRUE,'DATA - økonomi'!AR394+'DATA - økonomi'!AR292+'DATA - økonomi'!AR190,"")))))/AT191*1000,"")</f>
        <v/>
      </c>
      <c r="AU294" s="45" t="str">
        <f>IFERROR(IF(#REF!=TRUE,'DATA - økonomi'!AS88,IF(#REF!=TRUE,'DATA - økonomi'!AS190,IF(#REF!=TRUE,'DATA - økonomi'!AS292,IF(#REF!=TRUE,'DATA - økonomi'!AS394,IF(#REF!=TRUE,'DATA - økonomi'!AS394+'DATA - økonomi'!AS292+'DATA - økonomi'!AS190,"")))))/AU191*1000,"")</f>
        <v/>
      </c>
      <c r="AV294" s="45" t="str">
        <f>IFERROR(IF(#REF!=TRUE,'DATA - økonomi'!AT88,IF(#REF!=TRUE,'DATA - økonomi'!AT190,IF(#REF!=TRUE,'DATA - økonomi'!AT292,IF(#REF!=TRUE,'DATA - økonomi'!AT394,IF(#REF!=TRUE,'DATA - økonomi'!AT394+'DATA - økonomi'!AT292+'DATA - økonomi'!AT190,"")))))/AV191*1000,"")</f>
        <v/>
      </c>
      <c r="AW294" s="45" t="str">
        <f>IFERROR(IF(#REF!=TRUE,'DATA - økonomi'!AU88,IF(#REF!=TRUE,'DATA - økonomi'!AU190,IF(#REF!=TRUE,'DATA - økonomi'!AU292,IF(#REF!=TRUE,'DATA - økonomi'!AU394,IF(#REF!=TRUE,'DATA - økonomi'!AU394+'DATA - økonomi'!AU292+'DATA - økonomi'!AU190,"")))))/AW191*1000,"")</f>
        <v/>
      </c>
      <c r="AX294" s="45" t="str">
        <f>IFERROR(IF(#REF!=TRUE,'DATA - økonomi'!AV88,IF(#REF!=TRUE,'DATA - økonomi'!AV190,IF(#REF!=TRUE,'DATA - økonomi'!AV292,IF(#REF!=TRUE,'DATA - økonomi'!AV394,IF(#REF!=TRUE,'DATA - økonomi'!AV394+'DATA - økonomi'!AV292+'DATA - økonomi'!AV190,"")))))/AX191*1000,"")</f>
        <v/>
      </c>
      <c r="AY294" s="36"/>
    </row>
    <row r="295" spans="1:51" x14ac:dyDescent="0.25">
      <c r="A295" s="38">
        <v>85</v>
      </c>
      <c r="B295" s="41" t="s">
        <v>97</v>
      </c>
      <c r="C295" s="44" t="str">
        <f t="shared" ref="C295:L295" ca="1" si="571">IFERROR(C89/C$4,"")</f>
        <v/>
      </c>
      <c r="D295" s="44" t="str">
        <f t="shared" ca="1" si="571"/>
        <v/>
      </c>
      <c r="E295" s="44" t="str">
        <f t="shared" ca="1" si="571"/>
        <v/>
      </c>
      <c r="F295" s="44" t="str">
        <f t="shared" ca="1" si="571"/>
        <v/>
      </c>
      <c r="G295" s="44" t="str">
        <f t="shared" ca="1" si="571"/>
        <v/>
      </c>
      <c r="H295" s="44" t="str">
        <f t="shared" ca="1" si="571"/>
        <v/>
      </c>
      <c r="I295" s="44" t="str">
        <f t="shared" ca="1" si="571"/>
        <v/>
      </c>
      <c r="J295" s="44" t="str">
        <f t="shared" ca="1" si="571"/>
        <v/>
      </c>
      <c r="K295" s="44" t="str">
        <f t="shared" ca="1" si="571"/>
        <v/>
      </c>
      <c r="L295" s="44" t="str">
        <f t="shared" ca="1" si="571"/>
        <v/>
      </c>
      <c r="M295" s="44" t="str">
        <f t="shared" ref="M295" ca="1" si="572">IFERROR(M89/M$4,"")</f>
        <v/>
      </c>
      <c r="N295" s="38">
        <v>85</v>
      </c>
      <c r="O295" s="41" t="s">
        <v>97</v>
      </c>
      <c r="P295" s="44" t="str">
        <f t="shared" ref="P295:Y295" ca="1" si="573">IFERROR(P89/P$4,"")</f>
        <v/>
      </c>
      <c r="Q295" s="44" t="str">
        <f t="shared" ca="1" si="573"/>
        <v/>
      </c>
      <c r="R295" s="44" t="str">
        <f t="shared" ca="1" si="573"/>
        <v/>
      </c>
      <c r="S295" s="44" t="str">
        <f t="shared" ca="1" si="573"/>
        <v/>
      </c>
      <c r="T295" s="44" t="str">
        <f t="shared" ca="1" si="573"/>
        <v/>
      </c>
      <c r="U295" s="44" t="str">
        <f t="shared" ca="1" si="573"/>
        <v/>
      </c>
      <c r="V295" s="44" t="str">
        <f t="shared" ca="1" si="573"/>
        <v/>
      </c>
      <c r="W295" s="44" t="str">
        <f t="shared" ca="1" si="573"/>
        <v/>
      </c>
      <c r="X295" s="44" t="str">
        <f t="shared" ca="1" si="573"/>
        <v/>
      </c>
      <c r="Y295" s="44" t="str">
        <f t="shared" ca="1" si="573"/>
        <v/>
      </c>
      <c r="Z295" s="44" t="str">
        <f t="shared" ref="Z295" ca="1" si="574">IFERROR(Z89/Z$4,"")</f>
        <v/>
      </c>
      <c r="AA295" s="38">
        <v>85</v>
      </c>
      <c r="AB295" s="41" t="s">
        <v>97</v>
      </c>
      <c r="AC295" s="44" t="str">
        <f t="shared" ref="AC295:AL295" ca="1" si="575">IFERROR(AC89/AC$4,"")</f>
        <v/>
      </c>
      <c r="AD295" s="44" t="str">
        <f t="shared" ca="1" si="575"/>
        <v/>
      </c>
      <c r="AE295" s="44" t="str">
        <f t="shared" ca="1" si="575"/>
        <v/>
      </c>
      <c r="AF295" s="44" t="str">
        <f t="shared" ca="1" si="575"/>
        <v/>
      </c>
      <c r="AG295" s="44" t="str">
        <f t="shared" ca="1" si="575"/>
        <v/>
      </c>
      <c r="AH295" s="44" t="str">
        <f t="shared" ca="1" si="575"/>
        <v/>
      </c>
      <c r="AI295" s="44" t="str">
        <f t="shared" ca="1" si="575"/>
        <v/>
      </c>
      <c r="AJ295" s="44" t="str">
        <f t="shared" ca="1" si="575"/>
        <v/>
      </c>
      <c r="AK295" s="44" t="str">
        <f t="shared" ca="1" si="575"/>
        <v/>
      </c>
      <c r="AL295" s="44" t="str">
        <f t="shared" ca="1" si="575"/>
        <v/>
      </c>
      <c r="AM295" s="36"/>
      <c r="AN295" s="41" t="s">
        <v>97</v>
      </c>
      <c r="AO295" s="45" t="str">
        <f>IFERROR(IF(#REF!=TRUE,'DATA - økonomi'!AM89,IF(#REF!=TRUE,'DATA - økonomi'!AM191,IF(#REF!=TRUE,'DATA - økonomi'!AM293,IF(#REF!=TRUE,'DATA - økonomi'!AM395,IF(#REF!=TRUE,'DATA - økonomi'!AM395+'DATA - økonomi'!AM293+'DATA - økonomi'!AM191,"")))))/AO192*1000,"")</f>
        <v/>
      </c>
      <c r="AP295" s="45" t="str">
        <f>IFERROR(IF(#REF!=TRUE,'DATA - økonomi'!AN89,IF(#REF!=TRUE,'DATA - økonomi'!AN191,IF(#REF!=TRUE,'DATA - økonomi'!AN293,IF(#REF!=TRUE,'DATA - økonomi'!AN395,IF(#REF!=TRUE,'DATA - økonomi'!AN395+'DATA - økonomi'!AN293+'DATA - økonomi'!AN191,"")))))/AP192*1000,"")</f>
        <v/>
      </c>
      <c r="AQ295" s="45" t="str">
        <f>IFERROR(IF(#REF!=TRUE,'DATA - økonomi'!AO89,IF(#REF!=TRUE,'DATA - økonomi'!AO191,IF(#REF!=TRUE,'DATA - økonomi'!AO293,IF(#REF!=TRUE,'DATA - økonomi'!AO395,IF(#REF!=TRUE,'DATA - økonomi'!AO395+'DATA - økonomi'!AO293+'DATA - økonomi'!AO191,"")))))/AQ192*1000,"")</f>
        <v/>
      </c>
      <c r="AR295" s="45" t="str">
        <f>IFERROR(IF(#REF!=TRUE,'DATA - økonomi'!AP89,IF(#REF!=TRUE,'DATA - økonomi'!AP191,IF(#REF!=TRUE,'DATA - økonomi'!AP293,IF(#REF!=TRUE,'DATA - økonomi'!AP395,IF(#REF!=TRUE,'DATA - økonomi'!AP395+'DATA - økonomi'!AP293+'DATA - økonomi'!AP191,"")))))/AR192*1000,"")</f>
        <v/>
      </c>
      <c r="AS295" s="45" t="str">
        <f>IFERROR(IF(#REF!=TRUE,'DATA - økonomi'!AQ89,IF(#REF!=TRUE,'DATA - økonomi'!AQ191,IF(#REF!=TRUE,'DATA - økonomi'!AQ293,IF(#REF!=TRUE,'DATA - økonomi'!AQ395,IF(#REF!=TRUE,'DATA - økonomi'!AQ395+'DATA - økonomi'!AQ293+'DATA - økonomi'!AQ191,"")))))/AS192*1000,"")</f>
        <v/>
      </c>
      <c r="AT295" s="45" t="str">
        <f>IFERROR(IF(#REF!=TRUE,'DATA - økonomi'!AR89,IF(#REF!=TRUE,'DATA - økonomi'!AR191,IF(#REF!=TRUE,'DATA - økonomi'!AR293,IF(#REF!=TRUE,'DATA - økonomi'!AR395,IF(#REF!=TRUE,'DATA - økonomi'!AR395+'DATA - økonomi'!AR293+'DATA - økonomi'!AR191,"")))))/AT192*1000,"")</f>
        <v/>
      </c>
      <c r="AU295" s="45" t="str">
        <f>IFERROR(IF(#REF!=TRUE,'DATA - økonomi'!AS89,IF(#REF!=TRUE,'DATA - økonomi'!AS191,IF(#REF!=TRUE,'DATA - økonomi'!AS293,IF(#REF!=TRUE,'DATA - økonomi'!AS395,IF(#REF!=TRUE,'DATA - økonomi'!AS395+'DATA - økonomi'!AS293+'DATA - økonomi'!AS191,"")))))/AU192*1000,"")</f>
        <v/>
      </c>
      <c r="AV295" s="45" t="str">
        <f>IFERROR(IF(#REF!=TRUE,'DATA - økonomi'!AT89,IF(#REF!=TRUE,'DATA - økonomi'!AT191,IF(#REF!=TRUE,'DATA - økonomi'!AT293,IF(#REF!=TRUE,'DATA - økonomi'!AT395,IF(#REF!=TRUE,'DATA - økonomi'!AT395+'DATA - økonomi'!AT293+'DATA - økonomi'!AT191,"")))))/AV192*1000,"")</f>
        <v/>
      </c>
      <c r="AW295" s="45" t="str">
        <f>IFERROR(IF(#REF!=TRUE,'DATA - økonomi'!AU89,IF(#REF!=TRUE,'DATA - økonomi'!AU191,IF(#REF!=TRUE,'DATA - økonomi'!AU293,IF(#REF!=TRUE,'DATA - økonomi'!AU395,IF(#REF!=TRUE,'DATA - økonomi'!AU395+'DATA - økonomi'!AU293+'DATA - økonomi'!AU191,"")))))/AW192*1000,"")</f>
        <v/>
      </c>
      <c r="AX295" s="45" t="str">
        <f>IFERROR(IF(#REF!=TRUE,'DATA - økonomi'!AV89,IF(#REF!=TRUE,'DATA - økonomi'!AV191,IF(#REF!=TRUE,'DATA - økonomi'!AV293,IF(#REF!=TRUE,'DATA - økonomi'!AV395,IF(#REF!=TRUE,'DATA - økonomi'!AV395+'DATA - økonomi'!AV293+'DATA - økonomi'!AV191,"")))))/AX192*1000,"")</f>
        <v/>
      </c>
      <c r="AY295" s="36"/>
    </row>
    <row r="296" spans="1:51" x14ac:dyDescent="0.25">
      <c r="A296" s="38">
        <v>86</v>
      </c>
      <c r="B296" s="41" t="s">
        <v>98</v>
      </c>
      <c r="C296" s="44" t="str">
        <f t="shared" ref="C296:L296" ca="1" si="576">IFERROR(C90/C$4,"")</f>
        <v/>
      </c>
      <c r="D296" s="44" t="str">
        <f t="shared" ca="1" si="576"/>
        <v/>
      </c>
      <c r="E296" s="44" t="str">
        <f t="shared" ca="1" si="576"/>
        <v/>
      </c>
      <c r="F296" s="44" t="str">
        <f t="shared" ca="1" si="576"/>
        <v/>
      </c>
      <c r="G296" s="44" t="str">
        <f t="shared" ca="1" si="576"/>
        <v/>
      </c>
      <c r="H296" s="44" t="str">
        <f t="shared" ca="1" si="576"/>
        <v/>
      </c>
      <c r="I296" s="44" t="str">
        <f t="shared" ca="1" si="576"/>
        <v/>
      </c>
      <c r="J296" s="44" t="str">
        <f t="shared" ca="1" si="576"/>
        <v/>
      </c>
      <c r="K296" s="44" t="str">
        <f t="shared" ca="1" si="576"/>
        <v/>
      </c>
      <c r="L296" s="44" t="str">
        <f t="shared" ca="1" si="576"/>
        <v/>
      </c>
      <c r="M296" s="44" t="str">
        <f t="shared" ref="M296" ca="1" si="577">IFERROR(M90/M$4,"")</f>
        <v/>
      </c>
      <c r="N296" s="38">
        <v>86</v>
      </c>
      <c r="O296" s="41" t="s">
        <v>98</v>
      </c>
      <c r="P296" s="44" t="str">
        <f t="shared" ref="P296:Y296" ca="1" si="578">IFERROR(P90/P$4,"")</f>
        <v/>
      </c>
      <c r="Q296" s="44" t="str">
        <f t="shared" ca="1" si="578"/>
        <v/>
      </c>
      <c r="R296" s="44" t="str">
        <f t="shared" ca="1" si="578"/>
        <v/>
      </c>
      <c r="S296" s="44" t="str">
        <f t="shared" ca="1" si="578"/>
        <v/>
      </c>
      <c r="T296" s="44" t="str">
        <f t="shared" ca="1" si="578"/>
        <v/>
      </c>
      <c r="U296" s="44" t="str">
        <f t="shared" ca="1" si="578"/>
        <v/>
      </c>
      <c r="V296" s="44" t="str">
        <f t="shared" ca="1" si="578"/>
        <v/>
      </c>
      <c r="W296" s="44" t="str">
        <f t="shared" ca="1" si="578"/>
        <v/>
      </c>
      <c r="X296" s="44" t="str">
        <f t="shared" ca="1" si="578"/>
        <v/>
      </c>
      <c r="Y296" s="44" t="str">
        <f t="shared" ca="1" si="578"/>
        <v/>
      </c>
      <c r="Z296" s="44" t="str">
        <f t="shared" ref="Z296" ca="1" si="579">IFERROR(Z90/Z$4,"")</f>
        <v/>
      </c>
      <c r="AA296" s="38">
        <v>86</v>
      </c>
      <c r="AB296" s="41" t="s">
        <v>98</v>
      </c>
      <c r="AC296" s="44" t="str">
        <f t="shared" ref="AC296:AL296" ca="1" si="580">IFERROR(AC90/AC$4,"")</f>
        <v/>
      </c>
      <c r="AD296" s="44" t="str">
        <f t="shared" ca="1" si="580"/>
        <v/>
      </c>
      <c r="AE296" s="44" t="str">
        <f t="shared" ca="1" si="580"/>
        <v/>
      </c>
      <c r="AF296" s="44" t="str">
        <f t="shared" ca="1" si="580"/>
        <v/>
      </c>
      <c r="AG296" s="44" t="str">
        <f t="shared" ca="1" si="580"/>
        <v/>
      </c>
      <c r="AH296" s="44" t="str">
        <f t="shared" ca="1" si="580"/>
        <v/>
      </c>
      <c r="AI296" s="44" t="str">
        <f t="shared" ca="1" si="580"/>
        <v/>
      </c>
      <c r="AJ296" s="44" t="str">
        <f t="shared" ca="1" si="580"/>
        <v/>
      </c>
      <c r="AK296" s="44" t="str">
        <f t="shared" ca="1" si="580"/>
        <v/>
      </c>
      <c r="AL296" s="44" t="str">
        <f t="shared" ca="1" si="580"/>
        <v/>
      </c>
      <c r="AM296" s="36"/>
      <c r="AN296" s="41" t="s">
        <v>98</v>
      </c>
      <c r="AO296" s="45" t="str">
        <f>IFERROR(IF(#REF!=TRUE,'DATA - økonomi'!AM90,IF(#REF!=TRUE,'DATA - økonomi'!AM192,IF(#REF!=TRUE,'DATA - økonomi'!AM294,IF(#REF!=TRUE,'DATA - økonomi'!AM396,IF(#REF!=TRUE,'DATA - økonomi'!AM396+'DATA - økonomi'!AM294+'DATA - økonomi'!AM192,"")))))/AO193*1000,"")</f>
        <v/>
      </c>
      <c r="AP296" s="45" t="str">
        <f>IFERROR(IF(#REF!=TRUE,'DATA - økonomi'!AN90,IF(#REF!=TRUE,'DATA - økonomi'!AN192,IF(#REF!=TRUE,'DATA - økonomi'!AN294,IF(#REF!=TRUE,'DATA - økonomi'!AN396,IF(#REF!=TRUE,'DATA - økonomi'!AN396+'DATA - økonomi'!AN294+'DATA - økonomi'!AN192,"")))))/AP193*1000,"")</f>
        <v/>
      </c>
      <c r="AQ296" s="45" t="str">
        <f>IFERROR(IF(#REF!=TRUE,'DATA - økonomi'!AO90,IF(#REF!=TRUE,'DATA - økonomi'!AO192,IF(#REF!=TRUE,'DATA - økonomi'!AO294,IF(#REF!=TRUE,'DATA - økonomi'!AO396,IF(#REF!=TRUE,'DATA - økonomi'!AO396+'DATA - økonomi'!AO294+'DATA - økonomi'!AO192,"")))))/AQ193*1000,"")</f>
        <v/>
      </c>
      <c r="AR296" s="45" t="str">
        <f>IFERROR(IF(#REF!=TRUE,'DATA - økonomi'!AP90,IF(#REF!=TRUE,'DATA - økonomi'!AP192,IF(#REF!=TRUE,'DATA - økonomi'!AP294,IF(#REF!=TRUE,'DATA - økonomi'!AP396,IF(#REF!=TRUE,'DATA - økonomi'!AP396+'DATA - økonomi'!AP294+'DATA - økonomi'!AP192,"")))))/AR193*1000,"")</f>
        <v/>
      </c>
      <c r="AS296" s="45" t="str">
        <f>IFERROR(IF(#REF!=TRUE,'DATA - økonomi'!AQ90,IF(#REF!=TRUE,'DATA - økonomi'!AQ192,IF(#REF!=TRUE,'DATA - økonomi'!AQ294,IF(#REF!=TRUE,'DATA - økonomi'!AQ396,IF(#REF!=TRUE,'DATA - økonomi'!AQ396+'DATA - økonomi'!AQ294+'DATA - økonomi'!AQ192,"")))))/AS193*1000,"")</f>
        <v/>
      </c>
      <c r="AT296" s="45" t="str">
        <f>IFERROR(IF(#REF!=TRUE,'DATA - økonomi'!AR90,IF(#REF!=TRUE,'DATA - økonomi'!AR192,IF(#REF!=TRUE,'DATA - økonomi'!AR294,IF(#REF!=TRUE,'DATA - økonomi'!AR396,IF(#REF!=TRUE,'DATA - økonomi'!AR396+'DATA - økonomi'!AR294+'DATA - økonomi'!AR192,"")))))/AT193*1000,"")</f>
        <v/>
      </c>
      <c r="AU296" s="45" t="str">
        <f>IFERROR(IF(#REF!=TRUE,'DATA - økonomi'!AS90,IF(#REF!=TRUE,'DATA - økonomi'!AS192,IF(#REF!=TRUE,'DATA - økonomi'!AS294,IF(#REF!=TRUE,'DATA - økonomi'!AS396,IF(#REF!=TRUE,'DATA - økonomi'!AS396+'DATA - økonomi'!AS294+'DATA - økonomi'!AS192,"")))))/AU193*1000,"")</f>
        <v/>
      </c>
      <c r="AV296" s="45" t="str">
        <f>IFERROR(IF(#REF!=TRUE,'DATA - økonomi'!AT90,IF(#REF!=TRUE,'DATA - økonomi'!AT192,IF(#REF!=TRUE,'DATA - økonomi'!AT294,IF(#REF!=TRUE,'DATA - økonomi'!AT396,IF(#REF!=TRUE,'DATA - økonomi'!AT396+'DATA - økonomi'!AT294+'DATA - økonomi'!AT192,"")))))/AV193*1000,"")</f>
        <v/>
      </c>
      <c r="AW296" s="45" t="str">
        <f>IFERROR(IF(#REF!=TRUE,'DATA - økonomi'!AU90,IF(#REF!=TRUE,'DATA - økonomi'!AU192,IF(#REF!=TRUE,'DATA - økonomi'!AU294,IF(#REF!=TRUE,'DATA - økonomi'!AU396,IF(#REF!=TRUE,'DATA - økonomi'!AU396+'DATA - økonomi'!AU294+'DATA - økonomi'!AU192,"")))))/AW193*1000,"")</f>
        <v/>
      </c>
      <c r="AX296" s="45" t="str">
        <f>IFERROR(IF(#REF!=TRUE,'DATA - økonomi'!AV90,IF(#REF!=TRUE,'DATA - økonomi'!AV192,IF(#REF!=TRUE,'DATA - økonomi'!AV294,IF(#REF!=TRUE,'DATA - økonomi'!AV396,IF(#REF!=TRUE,'DATA - økonomi'!AV396+'DATA - økonomi'!AV294+'DATA - økonomi'!AV192,"")))))/AX193*1000,"")</f>
        <v/>
      </c>
      <c r="AY296" s="36"/>
    </row>
    <row r="297" spans="1:51" x14ac:dyDescent="0.25">
      <c r="A297" s="38">
        <v>87</v>
      </c>
      <c r="B297" s="41" t="s">
        <v>99</v>
      </c>
      <c r="C297" s="44" t="str">
        <f t="shared" ref="C297:L297" ca="1" si="581">IFERROR(C91/C$4,"")</f>
        <v/>
      </c>
      <c r="D297" s="44" t="str">
        <f t="shared" ca="1" si="581"/>
        <v/>
      </c>
      <c r="E297" s="44" t="str">
        <f t="shared" ca="1" si="581"/>
        <v/>
      </c>
      <c r="F297" s="44" t="str">
        <f t="shared" ca="1" si="581"/>
        <v/>
      </c>
      <c r="G297" s="44" t="str">
        <f t="shared" ca="1" si="581"/>
        <v/>
      </c>
      <c r="H297" s="44" t="str">
        <f t="shared" ca="1" si="581"/>
        <v/>
      </c>
      <c r="I297" s="44" t="str">
        <f t="shared" ca="1" si="581"/>
        <v/>
      </c>
      <c r="J297" s="44" t="str">
        <f t="shared" ca="1" si="581"/>
        <v/>
      </c>
      <c r="K297" s="44" t="str">
        <f t="shared" ca="1" si="581"/>
        <v/>
      </c>
      <c r="L297" s="44" t="str">
        <f t="shared" ca="1" si="581"/>
        <v/>
      </c>
      <c r="M297" s="44" t="str">
        <f t="shared" ref="M297" ca="1" si="582">IFERROR(M91/M$4,"")</f>
        <v/>
      </c>
      <c r="N297" s="38">
        <v>87</v>
      </c>
      <c r="O297" s="41" t="s">
        <v>99</v>
      </c>
      <c r="P297" s="44" t="str">
        <f t="shared" ref="P297:Y297" ca="1" si="583">IFERROR(P91/P$4,"")</f>
        <v/>
      </c>
      <c r="Q297" s="44" t="str">
        <f t="shared" ca="1" si="583"/>
        <v/>
      </c>
      <c r="R297" s="44" t="str">
        <f t="shared" ca="1" si="583"/>
        <v/>
      </c>
      <c r="S297" s="44" t="str">
        <f t="shared" ca="1" si="583"/>
        <v/>
      </c>
      <c r="T297" s="44" t="str">
        <f t="shared" ca="1" si="583"/>
        <v/>
      </c>
      <c r="U297" s="44" t="str">
        <f t="shared" ca="1" si="583"/>
        <v/>
      </c>
      <c r="V297" s="44" t="str">
        <f t="shared" ca="1" si="583"/>
        <v/>
      </c>
      <c r="W297" s="44" t="str">
        <f t="shared" ca="1" si="583"/>
        <v/>
      </c>
      <c r="X297" s="44" t="str">
        <f t="shared" ca="1" si="583"/>
        <v/>
      </c>
      <c r="Y297" s="44" t="str">
        <f t="shared" ca="1" si="583"/>
        <v/>
      </c>
      <c r="Z297" s="44" t="str">
        <f t="shared" ref="Z297" ca="1" si="584">IFERROR(Z91/Z$4,"")</f>
        <v/>
      </c>
      <c r="AA297" s="38">
        <v>87</v>
      </c>
      <c r="AB297" s="41" t="s">
        <v>99</v>
      </c>
      <c r="AC297" s="44" t="str">
        <f t="shared" ref="AC297:AL297" ca="1" si="585">IFERROR(AC91/AC$4,"")</f>
        <v/>
      </c>
      <c r="AD297" s="44" t="str">
        <f t="shared" ca="1" si="585"/>
        <v/>
      </c>
      <c r="AE297" s="44" t="str">
        <f t="shared" ca="1" si="585"/>
        <v/>
      </c>
      <c r="AF297" s="44" t="str">
        <f t="shared" ca="1" si="585"/>
        <v/>
      </c>
      <c r="AG297" s="44" t="str">
        <f t="shared" ca="1" si="585"/>
        <v/>
      </c>
      <c r="AH297" s="44" t="str">
        <f t="shared" ca="1" si="585"/>
        <v/>
      </c>
      <c r="AI297" s="44" t="str">
        <f t="shared" ca="1" si="585"/>
        <v/>
      </c>
      <c r="AJ297" s="44" t="str">
        <f t="shared" ca="1" si="585"/>
        <v/>
      </c>
      <c r="AK297" s="44" t="str">
        <f t="shared" ca="1" si="585"/>
        <v/>
      </c>
      <c r="AL297" s="44" t="str">
        <f t="shared" ca="1" si="585"/>
        <v/>
      </c>
      <c r="AM297" s="36"/>
      <c r="AN297" s="41" t="s">
        <v>99</v>
      </c>
      <c r="AO297" s="45" t="str">
        <f>IFERROR(IF(#REF!=TRUE,'DATA - økonomi'!AM91,IF(#REF!=TRUE,'DATA - økonomi'!AM193,IF(#REF!=TRUE,'DATA - økonomi'!AM295,IF(#REF!=TRUE,'DATA - økonomi'!AM397,IF(#REF!=TRUE,'DATA - økonomi'!AM397+'DATA - økonomi'!AM295+'DATA - økonomi'!AM193,"")))))/AO194*1000,"")</f>
        <v/>
      </c>
      <c r="AP297" s="45" t="str">
        <f>IFERROR(IF(#REF!=TRUE,'DATA - økonomi'!AN91,IF(#REF!=TRUE,'DATA - økonomi'!AN193,IF(#REF!=TRUE,'DATA - økonomi'!AN295,IF(#REF!=TRUE,'DATA - økonomi'!AN397,IF(#REF!=TRUE,'DATA - økonomi'!AN397+'DATA - økonomi'!AN295+'DATA - økonomi'!AN193,"")))))/AP194*1000,"")</f>
        <v/>
      </c>
      <c r="AQ297" s="45" t="str">
        <f>IFERROR(IF(#REF!=TRUE,'DATA - økonomi'!AO91,IF(#REF!=TRUE,'DATA - økonomi'!AO193,IF(#REF!=TRUE,'DATA - økonomi'!AO295,IF(#REF!=TRUE,'DATA - økonomi'!AO397,IF(#REF!=TRUE,'DATA - økonomi'!AO397+'DATA - økonomi'!AO295+'DATA - økonomi'!AO193,"")))))/AQ194*1000,"")</f>
        <v/>
      </c>
      <c r="AR297" s="45" t="str">
        <f>IFERROR(IF(#REF!=TRUE,'DATA - økonomi'!AP91,IF(#REF!=TRUE,'DATA - økonomi'!AP193,IF(#REF!=TRUE,'DATA - økonomi'!AP295,IF(#REF!=TRUE,'DATA - økonomi'!AP397,IF(#REF!=TRUE,'DATA - økonomi'!AP397+'DATA - økonomi'!AP295+'DATA - økonomi'!AP193,"")))))/AR194*1000,"")</f>
        <v/>
      </c>
      <c r="AS297" s="45" t="str">
        <f>IFERROR(IF(#REF!=TRUE,'DATA - økonomi'!AQ91,IF(#REF!=TRUE,'DATA - økonomi'!AQ193,IF(#REF!=TRUE,'DATA - økonomi'!AQ295,IF(#REF!=TRUE,'DATA - økonomi'!AQ397,IF(#REF!=TRUE,'DATA - økonomi'!AQ397+'DATA - økonomi'!AQ295+'DATA - økonomi'!AQ193,"")))))/AS194*1000,"")</f>
        <v/>
      </c>
      <c r="AT297" s="45" t="str">
        <f>IFERROR(IF(#REF!=TRUE,'DATA - økonomi'!AR91,IF(#REF!=TRUE,'DATA - økonomi'!AR193,IF(#REF!=TRUE,'DATA - økonomi'!AR295,IF(#REF!=TRUE,'DATA - økonomi'!AR397,IF(#REF!=TRUE,'DATA - økonomi'!AR397+'DATA - økonomi'!AR295+'DATA - økonomi'!AR193,"")))))/AT194*1000,"")</f>
        <v/>
      </c>
      <c r="AU297" s="45" t="str">
        <f>IFERROR(IF(#REF!=TRUE,'DATA - økonomi'!AS91,IF(#REF!=TRUE,'DATA - økonomi'!AS193,IF(#REF!=TRUE,'DATA - økonomi'!AS295,IF(#REF!=TRUE,'DATA - økonomi'!AS397,IF(#REF!=TRUE,'DATA - økonomi'!AS397+'DATA - økonomi'!AS295+'DATA - økonomi'!AS193,"")))))/AU194*1000,"")</f>
        <v/>
      </c>
      <c r="AV297" s="45" t="str">
        <f>IFERROR(IF(#REF!=TRUE,'DATA - økonomi'!AT91,IF(#REF!=TRUE,'DATA - økonomi'!AT193,IF(#REF!=TRUE,'DATA - økonomi'!AT295,IF(#REF!=TRUE,'DATA - økonomi'!AT397,IF(#REF!=TRUE,'DATA - økonomi'!AT397+'DATA - økonomi'!AT295+'DATA - økonomi'!AT193,"")))))/AV194*1000,"")</f>
        <v/>
      </c>
      <c r="AW297" s="45" t="str">
        <f>IFERROR(IF(#REF!=TRUE,'DATA - økonomi'!AU91,IF(#REF!=TRUE,'DATA - økonomi'!AU193,IF(#REF!=TRUE,'DATA - økonomi'!AU295,IF(#REF!=TRUE,'DATA - økonomi'!AU397,IF(#REF!=TRUE,'DATA - økonomi'!AU397+'DATA - økonomi'!AU295+'DATA - økonomi'!AU193,"")))))/AW194*1000,"")</f>
        <v/>
      </c>
      <c r="AX297" s="45" t="str">
        <f>IFERROR(IF(#REF!=TRUE,'DATA - økonomi'!AV91,IF(#REF!=TRUE,'DATA - økonomi'!AV193,IF(#REF!=TRUE,'DATA - økonomi'!AV295,IF(#REF!=TRUE,'DATA - økonomi'!AV397,IF(#REF!=TRUE,'DATA - økonomi'!AV397+'DATA - økonomi'!AV295+'DATA - økonomi'!AV193,"")))))/AX194*1000,"")</f>
        <v/>
      </c>
      <c r="AY297" s="36"/>
    </row>
    <row r="298" spans="1:51" x14ac:dyDescent="0.25">
      <c r="A298" s="38">
        <v>88</v>
      </c>
      <c r="B298" s="41" t="s">
        <v>100</v>
      </c>
      <c r="C298" s="44" t="str">
        <f t="shared" ref="C298:L298" ca="1" si="586">IFERROR(C92/C$4,"")</f>
        <v/>
      </c>
      <c r="D298" s="44" t="str">
        <f t="shared" ca="1" si="586"/>
        <v/>
      </c>
      <c r="E298" s="44" t="str">
        <f t="shared" ca="1" si="586"/>
        <v/>
      </c>
      <c r="F298" s="44" t="str">
        <f t="shared" ca="1" si="586"/>
        <v/>
      </c>
      <c r="G298" s="44" t="str">
        <f t="shared" ca="1" si="586"/>
        <v/>
      </c>
      <c r="H298" s="44" t="str">
        <f t="shared" ca="1" si="586"/>
        <v/>
      </c>
      <c r="I298" s="44" t="str">
        <f t="shared" ca="1" si="586"/>
        <v/>
      </c>
      <c r="J298" s="44" t="str">
        <f t="shared" ca="1" si="586"/>
        <v/>
      </c>
      <c r="K298" s="44" t="str">
        <f t="shared" ca="1" si="586"/>
        <v/>
      </c>
      <c r="L298" s="44" t="str">
        <f t="shared" ca="1" si="586"/>
        <v/>
      </c>
      <c r="M298" s="44" t="str">
        <f t="shared" ref="M298" ca="1" si="587">IFERROR(M92/M$4,"")</f>
        <v/>
      </c>
      <c r="N298" s="38">
        <v>88</v>
      </c>
      <c r="O298" s="41" t="s">
        <v>100</v>
      </c>
      <c r="P298" s="44" t="str">
        <f t="shared" ref="P298:Y298" ca="1" si="588">IFERROR(P92/P$4,"")</f>
        <v/>
      </c>
      <c r="Q298" s="44" t="str">
        <f t="shared" ca="1" si="588"/>
        <v/>
      </c>
      <c r="R298" s="44" t="str">
        <f t="shared" ca="1" si="588"/>
        <v/>
      </c>
      <c r="S298" s="44" t="str">
        <f t="shared" ca="1" si="588"/>
        <v/>
      </c>
      <c r="T298" s="44" t="str">
        <f t="shared" ca="1" si="588"/>
        <v/>
      </c>
      <c r="U298" s="44" t="str">
        <f t="shared" ca="1" si="588"/>
        <v/>
      </c>
      <c r="V298" s="44" t="str">
        <f t="shared" ca="1" si="588"/>
        <v/>
      </c>
      <c r="W298" s="44" t="str">
        <f t="shared" ca="1" si="588"/>
        <v/>
      </c>
      <c r="X298" s="44" t="str">
        <f t="shared" ca="1" si="588"/>
        <v/>
      </c>
      <c r="Y298" s="44" t="str">
        <f t="shared" ca="1" si="588"/>
        <v/>
      </c>
      <c r="Z298" s="44" t="str">
        <f t="shared" ref="Z298" ca="1" si="589">IFERROR(Z92/Z$4,"")</f>
        <v/>
      </c>
      <c r="AA298" s="38">
        <v>88</v>
      </c>
      <c r="AB298" s="41" t="s">
        <v>100</v>
      </c>
      <c r="AC298" s="44" t="str">
        <f t="shared" ref="AC298:AL298" ca="1" si="590">IFERROR(AC92/AC$4,"")</f>
        <v/>
      </c>
      <c r="AD298" s="44" t="str">
        <f t="shared" ca="1" si="590"/>
        <v/>
      </c>
      <c r="AE298" s="44" t="str">
        <f t="shared" ca="1" si="590"/>
        <v/>
      </c>
      <c r="AF298" s="44" t="str">
        <f t="shared" ca="1" si="590"/>
        <v/>
      </c>
      <c r="AG298" s="44" t="str">
        <f t="shared" ca="1" si="590"/>
        <v/>
      </c>
      <c r="AH298" s="44" t="str">
        <f t="shared" ca="1" si="590"/>
        <v/>
      </c>
      <c r="AI298" s="44" t="str">
        <f t="shared" ca="1" si="590"/>
        <v/>
      </c>
      <c r="AJ298" s="44" t="str">
        <f t="shared" ca="1" si="590"/>
        <v/>
      </c>
      <c r="AK298" s="44" t="str">
        <f t="shared" ca="1" si="590"/>
        <v/>
      </c>
      <c r="AL298" s="44" t="str">
        <f t="shared" ca="1" si="590"/>
        <v/>
      </c>
      <c r="AM298" s="36"/>
      <c r="AN298" s="41" t="s">
        <v>100</v>
      </c>
      <c r="AO298" s="45" t="str">
        <f>IFERROR(IF(#REF!=TRUE,'DATA - økonomi'!AM92,IF(#REF!=TRUE,'DATA - økonomi'!AM194,IF(#REF!=TRUE,'DATA - økonomi'!AM296,IF(#REF!=TRUE,'DATA - økonomi'!AM398,IF(#REF!=TRUE,'DATA - økonomi'!AM398+'DATA - økonomi'!AM296+'DATA - økonomi'!AM194,"")))))/AO195*1000,"")</f>
        <v/>
      </c>
      <c r="AP298" s="45" t="str">
        <f>IFERROR(IF(#REF!=TRUE,'DATA - økonomi'!AN92,IF(#REF!=TRUE,'DATA - økonomi'!AN194,IF(#REF!=TRUE,'DATA - økonomi'!AN296,IF(#REF!=TRUE,'DATA - økonomi'!AN398,IF(#REF!=TRUE,'DATA - økonomi'!AN398+'DATA - økonomi'!AN296+'DATA - økonomi'!AN194,"")))))/AP195*1000,"")</f>
        <v/>
      </c>
      <c r="AQ298" s="45" t="str">
        <f>IFERROR(IF(#REF!=TRUE,'DATA - økonomi'!AO92,IF(#REF!=TRUE,'DATA - økonomi'!AO194,IF(#REF!=TRUE,'DATA - økonomi'!AO296,IF(#REF!=TRUE,'DATA - økonomi'!AO398,IF(#REF!=TRUE,'DATA - økonomi'!AO398+'DATA - økonomi'!AO296+'DATA - økonomi'!AO194,"")))))/AQ195*1000,"")</f>
        <v/>
      </c>
      <c r="AR298" s="45" t="str">
        <f>IFERROR(IF(#REF!=TRUE,'DATA - økonomi'!AP92,IF(#REF!=TRUE,'DATA - økonomi'!AP194,IF(#REF!=TRUE,'DATA - økonomi'!AP296,IF(#REF!=TRUE,'DATA - økonomi'!AP398,IF(#REF!=TRUE,'DATA - økonomi'!AP398+'DATA - økonomi'!AP296+'DATA - økonomi'!AP194,"")))))/AR195*1000,"")</f>
        <v/>
      </c>
      <c r="AS298" s="45" t="str">
        <f>IFERROR(IF(#REF!=TRUE,'DATA - økonomi'!AQ92,IF(#REF!=TRUE,'DATA - økonomi'!AQ194,IF(#REF!=TRUE,'DATA - økonomi'!AQ296,IF(#REF!=TRUE,'DATA - økonomi'!AQ398,IF(#REF!=TRUE,'DATA - økonomi'!AQ398+'DATA - økonomi'!AQ296+'DATA - økonomi'!AQ194,"")))))/AS195*1000,"")</f>
        <v/>
      </c>
      <c r="AT298" s="45" t="str">
        <f>IFERROR(IF(#REF!=TRUE,'DATA - økonomi'!AR92,IF(#REF!=TRUE,'DATA - økonomi'!AR194,IF(#REF!=TRUE,'DATA - økonomi'!AR296,IF(#REF!=TRUE,'DATA - økonomi'!AR398,IF(#REF!=TRUE,'DATA - økonomi'!AR398+'DATA - økonomi'!AR296+'DATA - økonomi'!AR194,"")))))/AT195*1000,"")</f>
        <v/>
      </c>
      <c r="AU298" s="45" t="str">
        <f>IFERROR(IF(#REF!=TRUE,'DATA - økonomi'!AS92,IF(#REF!=TRUE,'DATA - økonomi'!AS194,IF(#REF!=TRUE,'DATA - økonomi'!AS296,IF(#REF!=TRUE,'DATA - økonomi'!AS398,IF(#REF!=TRUE,'DATA - økonomi'!AS398+'DATA - økonomi'!AS296+'DATA - økonomi'!AS194,"")))))/AU195*1000,"")</f>
        <v/>
      </c>
      <c r="AV298" s="45" t="str">
        <f>IFERROR(IF(#REF!=TRUE,'DATA - økonomi'!AT92,IF(#REF!=TRUE,'DATA - økonomi'!AT194,IF(#REF!=TRUE,'DATA - økonomi'!AT296,IF(#REF!=TRUE,'DATA - økonomi'!AT398,IF(#REF!=TRUE,'DATA - økonomi'!AT398+'DATA - økonomi'!AT296+'DATA - økonomi'!AT194,"")))))/AV195*1000,"")</f>
        <v/>
      </c>
      <c r="AW298" s="45" t="str">
        <f>IFERROR(IF(#REF!=TRUE,'DATA - økonomi'!AU92,IF(#REF!=TRUE,'DATA - økonomi'!AU194,IF(#REF!=TRUE,'DATA - økonomi'!AU296,IF(#REF!=TRUE,'DATA - økonomi'!AU398,IF(#REF!=TRUE,'DATA - økonomi'!AU398+'DATA - økonomi'!AU296+'DATA - økonomi'!AU194,"")))))/AW195*1000,"")</f>
        <v/>
      </c>
      <c r="AX298" s="45" t="str">
        <f>IFERROR(IF(#REF!=TRUE,'DATA - økonomi'!AV92,IF(#REF!=TRUE,'DATA - økonomi'!AV194,IF(#REF!=TRUE,'DATA - økonomi'!AV296,IF(#REF!=TRUE,'DATA - økonomi'!AV398,IF(#REF!=TRUE,'DATA - økonomi'!AV398+'DATA - økonomi'!AV296+'DATA - økonomi'!AV194,"")))))/AX195*1000,"")</f>
        <v/>
      </c>
      <c r="AY298" s="36"/>
    </row>
    <row r="299" spans="1:51" x14ac:dyDescent="0.25">
      <c r="A299" s="38">
        <v>89</v>
      </c>
      <c r="B299" s="41" t="s">
        <v>101</v>
      </c>
      <c r="C299" s="44" t="str">
        <f t="shared" ref="C299:L299" ca="1" si="591">IFERROR(C93/C$4,"")</f>
        <v/>
      </c>
      <c r="D299" s="44" t="str">
        <f t="shared" ca="1" si="591"/>
        <v/>
      </c>
      <c r="E299" s="44" t="str">
        <f t="shared" ca="1" si="591"/>
        <v/>
      </c>
      <c r="F299" s="44" t="str">
        <f t="shared" ca="1" si="591"/>
        <v/>
      </c>
      <c r="G299" s="44" t="str">
        <f t="shared" ca="1" si="591"/>
        <v/>
      </c>
      <c r="H299" s="44" t="str">
        <f t="shared" ca="1" si="591"/>
        <v/>
      </c>
      <c r="I299" s="44" t="str">
        <f t="shared" ca="1" si="591"/>
        <v/>
      </c>
      <c r="J299" s="44" t="str">
        <f t="shared" ca="1" si="591"/>
        <v/>
      </c>
      <c r="K299" s="44" t="str">
        <f t="shared" ca="1" si="591"/>
        <v/>
      </c>
      <c r="L299" s="44" t="str">
        <f t="shared" ca="1" si="591"/>
        <v/>
      </c>
      <c r="M299" s="44" t="str">
        <f t="shared" ref="M299" ca="1" si="592">IFERROR(M93/M$4,"")</f>
        <v/>
      </c>
      <c r="N299" s="38">
        <v>89</v>
      </c>
      <c r="O299" s="41" t="s">
        <v>101</v>
      </c>
      <c r="P299" s="44" t="str">
        <f t="shared" ref="P299:Y299" ca="1" si="593">IFERROR(P93/P$4,"")</f>
        <v/>
      </c>
      <c r="Q299" s="44" t="str">
        <f t="shared" ca="1" si="593"/>
        <v/>
      </c>
      <c r="R299" s="44" t="str">
        <f t="shared" ca="1" si="593"/>
        <v/>
      </c>
      <c r="S299" s="44" t="str">
        <f t="shared" ca="1" si="593"/>
        <v/>
      </c>
      <c r="T299" s="44" t="str">
        <f t="shared" ca="1" si="593"/>
        <v/>
      </c>
      <c r="U299" s="44" t="str">
        <f t="shared" ca="1" si="593"/>
        <v/>
      </c>
      <c r="V299" s="44" t="str">
        <f t="shared" ca="1" si="593"/>
        <v/>
      </c>
      <c r="W299" s="44" t="str">
        <f t="shared" ca="1" si="593"/>
        <v/>
      </c>
      <c r="X299" s="44" t="str">
        <f t="shared" ca="1" si="593"/>
        <v/>
      </c>
      <c r="Y299" s="44" t="str">
        <f t="shared" ca="1" si="593"/>
        <v/>
      </c>
      <c r="Z299" s="44" t="str">
        <f t="shared" ref="Z299" ca="1" si="594">IFERROR(Z93/Z$4,"")</f>
        <v/>
      </c>
      <c r="AA299" s="38">
        <v>89</v>
      </c>
      <c r="AB299" s="41" t="s">
        <v>101</v>
      </c>
      <c r="AC299" s="44" t="str">
        <f t="shared" ref="AC299:AL299" ca="1" si="595">IFERROR(AC93/AC$4,"")</f>
        <v/>
      </c>
      <c r="AD299" s="44" t="str">
        <f t="shared" ca="1" si="595"/>
        <v/>
      </c>
      <c r="AE299" s="44" t="str">
        <f t="shared" ca="1" si="595"/>
        <v/>
      </c>
      <c r="AF299" s="44" t="str">
        <f t="shared" ca="1" si="595"/>
        <v/>
      </c>
      <c r="AG299" s="44" t="str">
        <f t="shared" ca="1" si="595"/>
        <v/>
      </c>
      <c r="AH299" s="44" t="str">
        <f t="shared" ca="1" si="595"/>
        <v/>
      </c>
      <c r="AI299" s="44" t="str">
        <f t="shared" ca="1" si="595"/>
        <v/>
      </c>
      <c r="AJ299" s="44" t="str">
        <f t="shared" ca="1" si="595"/>
        <v/>
      </c>
      <c r="AK299" s="44" t="str">
        <f t="shared" ca="1" si="595"/>
        <v/>
      </c>
      <c r="AL299" s="44" t="str">
        <f t="shared" ca="1" si="595"/>
        <v/>
      </c>
      <c r="AM299" s="36"/>
      <c r="AN299" s="41" t="s">
        <v>101</v>
      </c>
      <c r="AO299" s="45" t="str">
        <f>IFERROR(IF(#REF!=TRUE,'DATA - økonomi'!AM93,IF(#REF!=TRUE,'DATA - økonomi'!AM195,IF(#REF!=TRUE,'DATA - økonomi'!AM297,IF(#REF!=TRUE,'DATA - økonomi'!AM399,IF(#REF!=TRUE,'DATA - økonomi'!AM399+'DATA - økonomi'!AM297+'DATA - økonomi'!AM195,"")))))/AO196*1000,"")</f>
        <v/>
      </c>
      <c r="AP299" s="45" t="str">
        <f>IFERROR(IF(#REF!=TRUE,'DATA - økonomi'!AN93,IF(#REF!=TRUE,'DATA - økonomi'!AN195,IF(#REF!=TRUE,'DATA - økonomi'!AN297,IF(#REF!=TRUE,'DATA - økonomi'!AN399,IF(#REF!=TRUE,'DATA - økonomi'!AN399+'DATA - økonomi'!AN297+'DATA - økonomi'!AN195,"")))))/AP196*1000,"")</f>
        <v/>
      </c>
      <c r="AQ299" s="45" t="str">
        <f>IFERROR(IF(#REF!=TRUE,'DATA - økonomi'!AO93,IF(#REF!=TRUE,'DATA - økonomi'!AO195,IF(#REF!=TRUE,'DATA - økonomi'!AO297,IF(#REF!=TRUE,'DATA - økonomi'!AO399,IF(#REF!=TRUE,'DATA - økonomi'!AO399+'DATA - økonomi'!AO297+'DATA - økonomi'!AO195,"")))))/AQ196*1000,"")</f>
        <v/>
      </c>
      <c r="AR299" s="45" t="str">
        <f>IFERROR(IF(#REF!=TRUE,'DATA - økonomi'!AP93,IF(#REF!=TRUE,'DATA - økonomi'!AP195,IF(#REF!=TRUE,'DATA - økonomi'!AP297,IF(#REF!=TRUE,'DATA - økonomi'!AP399,IF(#REF!=TRUE,'DATA - økonomi'!AP399+'DATA - økonomi'!AP297+'DATA - økonomi'!AP195,"")))))/AR196*1000,"")</f>
        <v/>
      </c>
      <c r="AS299" s="45" t="str">
        <f>IFERROR(IF(#REF!=TRUE,'DATA - økonomi'!AQ93,IF(#REF!=TRUE,'DATA - økonomi'!AQ195,IF(#REF!=TRUE,'DATA - økonomi'!AQ297,IF(#REF!=TRUE,'DATA - økonomi'!AQ399,IF(#REF!=TRUE,'DATA - økonomi'!AQ399+'DATA - økonomi'!AQ297+'DATA - økonomi'!AQ195,"")))))/AS196*1000,"")</f>
        <v/>
      </c>
      <c r="AT299" s="45" t="str">
        <f>IFERROR(IF(#REF!=TRUE,'DATA - økonomi'!AR93,IF(#REF!=TRUE,'DATA - økonomi'!AR195,IF(#REF!=TRUE,'DATA - økonomi'!AR297,IF(#REF!=TRUE,'DATA - økonomi'!AR399,IF(#REF!=TRUE,'DATA - økonomi'!AR399+'DATA - økonomi'!AR297+'DATA - økonomi'!AR195,"")))))/AT196*1000,"")</f>
        <v/>
      </c>
      <c r="AU299" s="45" t="str">
        <f>IFERROR(IF(#REF!=TRUE,'DATA - økonomi'!AS93,IF(#REF!=TRUE,'DATA - økonomi'!AS195,IF(#REF!=TRUE,'DATA - økonomi'!AS297,IF(#REF!=TRUE,'DATA - økonomi'!AS399,IF(#REF!=TRUE,'DATA - økonomi'!AS399+'DATA - økonomi'!AS297+'DATA - økonomi'!AS195,"")))))/AU196*1000,"")</f>
        <v/>
      </c>
      <c r="AV299" s="45" t="str">
        <f>IFERROR(IF(#REF!=TRUE,'DATA - økonomi'!AT93,IF(#REF!=TRUE,'DATA - økonomi'!AT195,IF(#REF!=TRUE,'DATA - økonomi'!AT297,IF(#REF!=TRUE,'DATA - økonomi'!AT399,IF(#REF!=TRUE,'DATA - økonomi'!AT399+'DATA - økonomi'!AT297+'DATA - økonomi'!AT195,"")))))/AV196*1000,"")</f>
        <v/>
      </c>
      <c r="AW299" s="45" t="str">
        <f>IFERROR(IF(#REF!=TRUE,'DATA - økonomi'!AU93,IF(#REF!=TRUE,'DATA - økonomi'!AU195,IF(#REF!=TRUE,'DATA - økonomi'!AU297,IF(#REF!=TRUE,'DATA - økonomi'!AU399,IF(#REF!=TRUE,'DATA - økonomi'!AU399+'DATA - økonomi'!AU297+'DATA - økonomi'!AU195,"")))))/AW196*1000,"")</f>
        <v/>
      </c>
      <c r="AX299" s="45" t="str">
        <f>IFERROR(IF(#REF!=TRUE,'DATA - økonomi'!AV93,IF(#REF!=TRUE,'DATA - økonomi'!AV195,IF(#REF!=TRUE,'DATA - økonomi'!AV297,IF(#REF!=TRUE,'DATA - økonomi'!AV399,IF(#REF!=TRUE,'DATA - økonomi'!AV399+'DATA - økonomi'!AV297+'DATA - økonomi'!AV195,"")))))/AX196*1000,"")</f>
        <v/>
      </c>
      <c r="AY299" s="36"/>
    </row>
    <row r="300" spans="1:51" x14ac:dyDescent="0.25">
      <c r="A300" s="38">
        <v>90</v>
      </c>
      <c r="B300" s="41" t="s">
        <v>102</v>
      </c>
      <c r="C300" s="44" t="str">
        <f t="shared" ref="C300:L300" ca="1" si="596">IFERROR(C94/C$4,"")</f>
        <v/>
      </c>
      <c r="D300" s="44" t="str">
        <f t="shared" ca="1" si="596"/>
        <v/>
      </c>
      <c r="E300" s="44" t="str">
        <f t="shared" ca="1" si="596"/>
        <v/>
      </c>
      <c r="F300" s="44" t="str">
        <f t="shared" ca="1" si="596"/>
        <v/>
      </c>
      <c r="G300" s="44" t="str">
        <f t="shared" ca="1" si="596"/>
        <v/>
      </c>
      <c r="H300" s="44" t="str">
        <f t="shared" ca="1" si="596"/>
        <v/>
      </c>
      <c r="I300" s="44" t="str">
        <f t="shared" ca="1" si="596"/>
        <v/>
      </c>
      <c r="J300" s="44" t="str">
        <f t="shared" ca="1" si="596"/>
        <v/>
      </c>
      <c r="K300" s="44" t="str">
        <f t="shared" ca="1" si="596"/>
        <v/>
      </c>
      <c r="L300" s="44" t="str">
        <f t="shared" ca="1" si="596"/>
        <v/>
      </c>
      <c r="M300" s="44" t="str">
        <f t="shared" ref="M300" ca="1" si="597">IFERROR(M94/M$4,"")</f>
        <v/>
      </c>
      <c r="N300" s="38">
        <v>90</v>
      </c>
      <c r="O300" s="41" t="s">
        <v>102</v>
      </c>
      <c r="P300" s="44" t="str">
        <f t="shared" ref="P300:Y300" ca="1" si="598">IFERROR(P94/P$4,"")</f>
        <v/>
      </c>
      <c r="Q300" s="44" t="str">
        <f t="shared" ca="1" si="598"/>
        <v/>
      </c>
      <c r="R300" s="44" t="str">
        <f t="shared" ca="1" si="598"/>
        <v/>
      </c>
      <c r="S300" s="44" t="str">
        <f t="shared" ca="1" si="598"/>
        <v/>
      </c>
      <c r="T300" s="44" t="str">
        <f t="shared" ca="1" si="598"/>
        <v/>
      </c>
      <c r="U300" s="44" t="str">
        <f t="shared" ca="1" si="598"/>
        <v/>
      </c>
      <c r="V300" s="44" t="str">
        <f t="shared" ca="1" si="598"/>
        <v/>
      </c>
      <c r="W300" s="44" t="str">
        <f t="shared" ca="1" si="598"/>
        <v/>
      </c>
      <c r="X300" s="44" t="str">
        <f t="shared" ca="1" si="598"/>
        <v/>
      </c>
      <c r="Y300" s="44" t="str">
        <f t="shared" ca="1" si="598"/>
        <v/>
      </c>
      <c r="Z300" s="44" t="str">
        <f t="shared" ref="Z300" ca="1" si="599">IFERROR(Z94/Z$4,"")</f>
        <v/>
      </c>
      <c r="AA300" s="38">
        <v>90</v>
      </c>
      <c r="AB300" s="41" t="s">
        <v>102</v>
      </c>
      <c r="AC300" s="44" t="str">
        <f t="shared" ref="AC300:AL300" ca="1" si="600">IFERROR(AC94/AC$4,"")</f>
        <v/>
      </c>
      <c r="AD300" s="44" t="str">
        <f t="shared" ca="1" si="600"/>
        <v/>
      </c>
      <c r="AE300" s="44" t="str">
        <f t="shared" ca="1" si="600"/>
        <v/>
      </c>
      <c r="AF300" s="44" t="str">
        <f t="shared" ca="1" si="600"/>
        <v/>
      </c>
      <c r="AG300" s="44" t="str">
        <f t="shared" ca="1" si="600"/>
        <v/>
      </c>
      <c r="AH300" s="44" t="str">
        <f t="shared" ca="1" si="600"/>
        <v/>
      </c>
      <c r="AI300" s="44" t="str">
        <f t="shared" ca="1" si="600"/>
        <v/>
      </c>
      <c r="AJ300" s="44" t="str">
        <f t="shared" ca="1" si="600"/>
        <v/>
      </c>
      <c r="AK300" s="44" t="str">
        <f t="shared" ca="1" si="600"/>
        <v/>
      </c>
      <c r="AL300" s="44" t="str">
        <f t="shared" ca="1" si="600"/>
        <v/>
      </c>
      <c r="AM300" s="36"/>
      <c r="AN300" s="41" t="s">
        <v>102</v>
      </c>
      <c r="AO300" s="45" t="str">
        <f>IFERROR(IF(#REF!=TRUE,'DATA - økonomi'!AM94,IF(#REF!=TRUE,'DATA - økonomi'!AM196,IF(#REF!=TRUE,'DATA - økonomi'!AM298,IF(#REF!=TRUE,'DATA - økonomi'!AM400,IF(#REF!=TRUE,'DATA - økonomi'!AM400+'DATA - økonomi'!AM298+'DATA - økonomi'!AM196,"")))))/AO197*1000,"")</f>
        <v/>
      </c>
      <c r="AP300" s="45" t="str">
        <f>IFERROR(IF(#REF!=TRUE,'DATA - økonomi'!AN94,IF(#REF!=TRUE,'DATA - økonomi'!AN196,IF(#REF!=TRUE,'DATA - økonomi'!AN298,IF(#REF!=TRUE,'DATA - økonomi'!AN400,IF(#REF!=TRUE,'DATA - økonomi'!AN400+'DATA - økonomi'!AN298+'DATA - økonomi'!AN196,"")))))/AP197*1000,"")</f>
        <v/>
      </c>
      <c r="AQ300" s="45" t="str">
        <f>IFERROR(IF(#REF!=TRUE,'DATA - økonomi'!AO94,IF(#REF!=TRUE,'DATA - økonomi'!AO196,IF(#REF!=TRUE,'DATA - økonomi'!AO298,IF(#REF!=TRUE,'DATA - økonomi'!AO400,IF(#REF!=TRUE,'DATA - økonomi'!AO400+'DATA - økonomi'!AO298+'DATA - økonomi'!AO196,"")))))/AQ197*1000,"")</f>
        <v/>
      </c>
      <c r="AR300" s="45" t="str">
        <f>IFERROR(IF(#REF!=TRUE,'DATA - økonomi'!AP94,IF(#REF!=TRUE,'DATA - økonomi'!AP196,IF(#REF!=TRUE,'DATA - økonomi'!AP298,IF(#REF!=TRUE,'DATA - økonomi'!AP400,IF(#REF!=TRUE,'DATA - økonomi'!AP400+'DATA - økonomi'!AP298+'DATA - økonomi'!AP196,"")))))/AR197*1000,"")</f>
        <v/>
      </c>
      <c r="AS300" s="45" t="str">
        <f>IFERROR(IF(#REF!=TRUE,'DATA - økonomi'!AQ94,IF(#REF!=TRUE,'DATA - økonomi'!AQ196,IF(#REF!=TRUE,'DATA - økonomi'!AQ298,IF(#REF!=TRUE,'DATA - økonomi'!AQ400,IF(#REF!=TRUE,'DATA - økonomi'!AQ400+'DATA - økonomi'!AQ298+'DATA - økonomi'!AQ196,"")))))/AS197*1000,"")</f>
        <v/>
      </c>
      <c r="AT300" s="45" t="str">
        <f>IFERROR(IF(#REF!=TRUE,'DATA - økonomi'!AR94,IF(#REF!=TRUE,'DATA - økonomi'!AR196,IF(#REF!=TRUE,'DATA - økonomi'!AR298,IF(#REF!=TRUE,'DATA - økonomi'!AR400,IF(#REF!=TRUE,'DATA - økonomi'!AR400+'DATA - økonomi'!AR298+'DATA - økonomi'!AR196,"")))))/AT197*1000,"")</f>
        <v/>
      </c>
      <c r="AU300" s="45" t="str">
        <f>IFERROR(IF(#REF!=TRUE,'DATA - økonomi'!AS94,IF(#REF!=TRUE,'DATA - økonomi'!AS196,IF(#REF!=TRUE,'DATA - økonomi'!AS298,IF(#REF!=TRUE,'DATA - økonomi'!AS400,IF(#REF!=TRUE,'DATA - økonomi'!AS400+'DATA - økonomi'!AS298+'DATA - økonomi'!AS196,"")))))/AU197*1000,"")</f>
        <v/>
      </c>
      <c r="AV300" s="45" t="str">
        <f>IFERROR(IF(#REF!=TRUE,'DATA - økonomi'!AT94,IF(#REF!=TRUE,'DATA - økonomi'!AT196,IF(#REF!=TRUE,'DATA - økonomi'!AT298,IF(#REF!=TRUE,'DATA - økonomi'!AT400,IF(#REF!=TRUE,'DATA - økonomi'!AT400+'DATA - økonomi'!AT298+'DATA - økonomi'!AT196,"")))))/AV197*1000,"")</f>
        <v/>
      </c>
      <c r="AW300" s="45" t="str">
        <f>IFERROR(IF(#REF!=TRUE,'DATA - økonomi'!AU94,IF(#REF!=TRUE,'DATA - økonomi'!AU196,IF(#REF!=TRUE,'DATA - økonomi'!AU298,IF(#REF!=TRUE,'DATA - økonomi'!AU400,IF(#REF!=TRUE,'DATA - økonomi'!AU400+'DATA - økonomi'!AU298+'DATA - økonomi'!AU196,"")))))/AW197*1000,"")</f>
        <v/>
      </c>
      <c r="AX300" s="45" t="str">
        <f>IFERROR(IF(#REF!=TRUE,'DATA - økonomi'!AV94,IF(#REF!=TRUE,'DATA - økonomi'!AV196,IF(#REF!=TRUE,'DATA - økonomi'!AV298,IF(#REF!=TRUE,'DATA - økonomi'!AV400,IF(#REF!=TRUE,'DATA - økonomi'!AV400+'DATA - økonomi'!AV298+'DATA - økonomi'!AV196,"")))))/AX197*1000,"")</f>
        <v/>
      </c>
      <c r="AY300" s="36"/>
    </row>
    <row r="301" spans="1:51" x14ac:dyDescent="0.25">
      <c r="A301" s="38">
        <v>91</v>
      </c>
      <c r="B301" s="41" t="s">
        <v>103</v>
      </c>
      <c r="C301" s="44" t="str">
        <f t="shared" ref="C301:L301" ca="1" si="601">IFERROR(C95/C$4,"")</f>
        <v/>
      </c>
      <c r="D301" s="44" t="str">
        <f t="shared" ca="1" si="601"/>
        <v/>
      </c>
      <c r="E301" s="44" t="str">
        <f t="shared" ca="1" si="601"/>
        <v/>
      </c>
      <c r="F301" s="44" t="str">
        <f t="shared" ca="1" si="601"/>
        <v/>
      </c>
      <c r="G301" s="44" t="str">
        <f t="shared" ca="1" si="601"/>
        <v/>
      </c>
      <c r="H301" s="44" t="str">
        <f t="shared" ca="1" si="601"/>
        <v/>
      </c>
      <c r="I301" s="44" t="str">
        <f t="shared" ca="1" si="601"/>
        <v/>
      </c>
      <c r="J301" s="44" t="str">
        <f t="shared" ca="1" si="601"/>
        <v/>
      </c>
      <c r="K301" s="44" t="str">
        <f t="shared" ca="1" si="601"/>
        <v/>
      </c>
      <c r="L301" s="44" t="str">
        <f t="shared" ca="1" si="601"/>
        <v/>
      </c>
      <c r="M301" s="44" t="str">
        <f t="shared" ref="M301" ca="1" si="602">IFERROR(M95/M$4,"")</f>
        <v/>
      </c>
      <c r="N301" s="38">
        <v>91</v>
      </c>
      <c r="O301" s="41" t="s">
        <v>103</v>
      </c>
      <c r="P301" s="44" t="str">
        <f t="shared" ref="P301:Y301" ca="1" si="603">IFERROR(P95/P$4,"")</f>
        <v/>
      </c>
      <c r="Q301" s="44" t="str">
        <f t="shared" ca="1" si="603"/>
        <v/>
      </c>
      <c r="R301" s="44" t="str">
        <f t="shared" ca="1" si="603"/>
        <v/>
      </c>
      <c r="S301" s="44" t="str">
        <f t="shared" ca="1" si="603"/>
        <v/>
      </c>
      <c r="T301" s="44" t="str">
        <f t="shared" ca="1" si="603"/>
        <v/>
      </c>
      <c r="U301" s="44" t="str">
        <f t="shared" ca="1" si="603"/>
        <v/>
      </c>
      <c r="V301" s="44" t="str">
        <f t="shared" ca="1" si="603"/>
        <v/>
      </c>
      <c r="W301" s="44" t="str">
        <f t="shared" ca="1" si="603"/>
        <v/>
      </c>
      <c r="X301" s="44" t="str">
        <f t="shared" ca="1" si="603"/>
        <v/>
      </c>
      <c r="Y301" s="44" t="str">
        <f t="shared" ca="1" si="603"/>
        <v/>
      </c>
      <c r="Z301" s="44" t="str">
        <f t="shared" ref="Z301" ca="1" si="604">IFERROR(Z95/Z$4,"")</f>
        <v/>
      </c>
      <c r="AA301" s="38">
        <v>91</v>
      </c>
      <c r="AB301" s="41" t="s">
        <v>103</v>
      </c>
      <c r="AC301" s="44" t="str">
        <f t="shared" ref="AC301:AL301" ca="1" si="605">IFERROR(AC95/AC$4,"")</f>
        <v/>
      </c>
      <c r="AD301" s="44" t="str">
        <f t="shared" ca="1" si="605"/>
        <v/>
      </c>
      <c r="AE301" s="44" t="str">
        <f t="shared" ca="1" si="605"/>
        <v/>
      </c>
      <c r="AF301" s="44" t="str">
        <f t="shared" ca="1" si="605"/>
        <v/>
      </c>
      <c r="AG301" s="44" t="str">
        <f t="shared" ca="1" si="605"/>
        <v/>
      </c>
      <c r="AH301" s="44" t="str">
        <f t="shared" ca="1" si="605"/>
        <v/>
      </c>
      <c r="AI301" s="44" t="str">
        <f t="shared" ca="1" si="605"/>
        <v/>
      </c>
      <c r="AJ301" s="44" t="str">
        <f t="shared" ca="1" si="605"/>
        <v/>
      </c>
      <c r="AK301" s="44" t="str">
        <f t="shared" ca="1" si="605"/>
        <v/>
      </c>
      <c r="AL301" s="44" t="str">
        <f t="shared" ca="1" si="605"/>
        <v/>
      </c>
      <c r="AM301" s="36"/>
      <c r="AN301" s="41" t="s">
        <v>103</v>
      </c>
      <c r="AO301" s="45" t="str">
        <f>IFERROR(IF(#REF!=TRUE,'DATA - økonomi'!AM95,IF(#REF!=TRUE,'DATA - økonomi'!AM197,IF(#REF!=TRUE,'DATA - økonomi'!AM299,IF(#REF!=TRUE,'DATA - økonomi'!AM401,IF(#REF!=TRUE,'DATA - økonomi'!AM401+'DATA - økonomi'!AM299+'DATA - økonomi'!AM197,"")))))/AO198*1000,"")</f>
        <v/>
      </c>
      <c r="AP301" s="45" t="str">
        <f>IFERROR(IF(#REF!=TRUE,'DATA - økonomi'!AN95,IF(#REF!=TRUE,'DATA - økonomi'!AN197,IF(#REF!=TRUE,'DATA - økonomi'!AN299,IF(#REF!=TRUE,'DATA - økonomi'!AN401,IF(#REF!=TRUE,'DATA - økonomi'!AN401+'DATA - økonomi'!AN299+'DATA - økonomi'!AN197,"")))))/AP198*1000,"")</f>
        <v/>
      </c>
      <c r="AQ301" s="45" t="str">
        <f>IFERROR(IF(#REF!=TRUE,'DATA - økonomi'!AO95,IF(#REF!=TRUE,'DATA - økonomi'!AO197,IF(#REF!=TRUE,'DATA - økonomi'!AO299,IF(#REF!=TRUE,'DATA - økonomi'!AO401,IF(#REF!=TRUE,'DATA - økonomi'!AO401+'DATA - økonomi'!AO299+'DATA - økonomi'!AO197,"")))))/AQ198*1000,"")</f>
        <v/>
      </c>
      <c r="AR301" s="45" t="str">
        <f>IFERROR(IF(#REF!=TRUE,'DATA - økonomi'!AP95,IF(#REF!=TRUE,'DATA - økonomi'!AP197,IF(#REF!=TRUE,'DATA - økonomi'!AP299,IF(#REF!=TRUE,'DATA - økonomi'!AP401,IF(#REF!=TRUE,'DATA - økonomi'!AP401+'DATA - økonomi'!AP299+'DATA - økonomi'!AP197,"")))))/AR198*1000,"")</f>
        <v/>
      </c>
      <c r="AS301" s="45" t="str">
        <f>IFERROR(IF(#REF!=TRUE,'DATA - økonomi'!AQ95,IF(#REF!=TRUE,'DATA - økonomi'!AQ197,IF(#REF!=TRUE,'DATA - økonomi'!AQ299,IF(#REF!=TRUE,'DATA - økonomi'!AQ401,IF(#REF!=TRUE,'DATA - økonomi'!AQ401+'DATA - økonomi'!AQ299+'DATA - økonomi'!AQ197,"")))))/AS198*1000,"")</f>
        <v/>
      </c>
      <c r="AT301" s="45" t="str">
        <f>IFERROR(IF(#REF!=TRUE,'DATA - økonomi'!AR95,IF(#REF!=TRUE,'DATA - økonomi'!AR197,IF(#REF!=TRUE,'DATA - økonomi'!AR299,IF(#REF!=TRUE,'DATA - økonomi'!AR401,IF(#REF!=TRUE,'DATA - økonomi'!AR401+'DATA - økonomi'!AR299+'DATA - økonomi'!AR197,"")))))/AT198*1000,"")</f>
        <v/>
      </c>
      <c r="AU301" s="45" t="str">
        <f>IFERROR(IF(#REF!=TRUE,'DATA - økonomi'!AS95,IF(#REF!=TRUE,'DATA - økonomi'!AS197,IF(#REF!=TRUE,'DATA - økonomi'!AS299,IF(#REF!=TRUE,'DATA - økonomi'!AS401,IF(#REF!=TRUE,'DATA - økonomi'!AS401+'DATA - økonomi'!AS299+'DATA - økonomi'!AS197,"")))))/AU198*1000,"")</f>
        <v/>
      </c>
      <c r="AV301" s="45" t="str">
        <f>IFERROR(IF(#REF!=TRUE,'DATA - økonomi'!AT95,IF(#REF!=TRUE,'DATA - økonomi'!AT197,IF(#REF!=TRUE,'DATA - økonomi'!AT299,IF(#REF!=TRUE,'DATA - økonomi'!AT401,IF(#REF!=TRUE,'DATA - økonomi'!AT401+'DATA - økonomi'!AT299+'DATA - økonomi'!AT197,"")))))/AV198*1000,"")</f>
        <v/>
      </c>
      <c r="AW301" s="45" t="str">
        <f>IFERROR(IF(#REF!=TRUE,'DATA - økonomi'!AU95,IF(#REF!=TRUE,'DATA - økonomi'!AU197,IF(#REF!=TRUE,'DATA - økonomi'!AU299,IF(#REF!=TRUE,'DATA - økonomi'!AU401,IF(#REF!=TRUE,'DATA - økonomi'!AU401+'DATA - økonomi'!AU299+'DATA - økonomi'!AU197,"")))))/AW198*1000,"")</f>
        <v/>
      </c>
      <c r="AX301" s="45" t="str">
        <f>IFERROR(IF(#REF!=TRUE,'DATA - økonomi'!AV95,IF(#REF!=TRUE,'DATA - økonomi'!AV197,IF(#REF!=TRUE,'DATA - økonomi'!AV299,IF(#REF!=TRUE,'DATA - økonomi'!AV401,IF(#REF!=TRUE,'DATA - økonomi'!AV401+'DATA - økonomi'!AV299+'DATA - økonomi'!AV197,"")))))/AX198*1000,"")</f>
        <v/>
      </c>
      <c r="AY301" s="36"/>
    </row>
    <row r="302" spans="1:51" x14ac:dyDescent="0.25">
      <c r="A302" s="38">
        <v>92</v>
      </c>
      <c r="B302" s="41" t="s">
        <v>104</v>
      </c>
      <c r="C302" s="44" t="str">
        <f t="shared" ref="C302:L302" ca="1" si="606">IFERROR(C96/C$4,"")</f>
        <v/>
      </c>
      <c r="D302" s="44" t="str">
        <f t="shared" ca="1" si="606"/>
        <v/>
      </c>
      <c r="E302" s="44" t="str">
        <f t="shared" ca="1" si="606"/>
        <v/>
      </c>
      <c r="F302" s="44" t="str">
        <f t="shared" ca="1" si="606"/>
        <v/>
      </c>
      <c r="G302" s="44" t="str">
        <f t="shared" ca="1" si="606"/>
        <v/>
      </c>
      <c r="H302" s="44" t="str">
        <f t="shared" ca="1" si="606"/>
        <v/>
      </c>
      <c r="I302" s="44" t="str">
        <f t="shared" ca="1" si="606"/>
        <v/>
      </c>
      <c r="J302" s="44" t="str">
        <f t="shared" ca="1" si="606"/>
        <v/>
      </c>
      <c r="K302" s="44" t="str">
        <f t="shared" ca="1" si="606"/>
        <v/>
      </c>
      <c r="L302" s="44" t="str">
        <f t="shared" ca="1" si="606"/>
        <v/>
      </c>
      <c r="M302" s="44" t="str">
        <f t="shared" ref="M302" ca="1" si="607">IFERROR(M96/M$4,"")</f>
        <v/>
      </c>
      <c r="N302" s="38">
        <v>92</v>
      </c>
      <c r="O302" s="41" t="s">
        <v>104</v>
      </c>
      <c r="P302" s="44" t="str">
        <f t="shared" ref="P302:Y302" ca="1" si="608">IFERROR(P96/P$4,"")</f>
        <v/>
      </c>
      <c r="Q302" s="44" t="str">
        <f t="shared" ca="1" si="608"/>
        <v/>
      </c>
      <c r="R302" s="44" t="str">
        <f t="shared" ca="1" si="608"/>
        <v/>
      </c>
      <c r="S302" s="44" t="str">
        <f t="shared" ca="1" si="608"/>
        <v/>
      </c>
      <c r="T302" s="44" t="str">
        <f t="shared" ca="1" si="608"/>
        <v/>
      </c>
      <c r="U302" s="44" t="str">
        <f t="shared" ca="1" si="608"/>
        <v/>
      </c>
      <c r="V302" s="44" t="str">
        <f t="shared" ca="1" si="608"/>
        <v/>
      </c>
      <c r="W302" s="44" t="str">
        <f t="shared" ca="1" si="608"/>
        <v/>
      </c>
      <c r="X302" s="44" t="str">
        <f t="shared" ca="1" si="608"/>
        <v/>
      </c>
      <c r="Y302" s="44" t="str">
        <f t="shared" ca="1" si="608"/>
        <v/>
      </c>
      <c r="Z302" s="44" t="str">
        <f t="shared" ref="Z302" ca="1" si="609">IFERROR(Z96/Z$4,"")</f>
        <v/>
      </c>
      <c r="AA302" s="38">
        <v>92</v>
      </c>
      <c r="AB302" s="41" t="s">
        <v>104</v>
      </c>
      <c r="AC302" s="44" t="str">
        <f t="shared" ref="AC302:AL302" ca="1" si="610">IFERROR(AC96/AC$4,"")</f>
        <v/>
      </c>
      <c r="AD302" s="44" t="str">
        <f t="shared" ca="1" si="610"/>
        <v/>
      </c>
      <c r="AE302" s="44" t="str">
        <f t="shared" ca="1" si="610"/>
        <v/>
      </c>
      <c r="AF302" s="44" t="str">
        <f t="shared" ca="1" si="610"/>
        <v/>
      </c>
      <c r="AG302" s="44" t="str">
        <f t="shared" ca="1" si="610"/>
        <v/>
      </c>
      <c r="AH302" s="44" t="str">
        <f t="shared" ca="1" si="610"/>
        <v/>
      </c>
      <c r="AI302" s="44" t="str">
        <f t="shared" ca="1" si="610"/>
        <v/>
      </c>
      <c r="AJ302" s="44" t="str">
        <f t="shared" ca="1" si="610"/>
        <v/>
      </c>
      <c r="AK302" s="44" t="str">
        <f t="shared" ca="1" si="610"/>
        <v/>
      </c>
      <c r="AL302" s="44" t="str">
        <f t="shared" ca="1" si="610"/>
        <v/>
      </c>
      <c r="AM302" s="36"/>
      <c r="AN302" s="41" t="s">
        <v>104</v>
      </c>
      <c r="AO302" s="45" t="str">
        <f>IFERROR(IF(#REF!=TRUE,'DATA - økonomi'!AM96,IF(#REF!=TRUE,'DATA - økonomi'!AM198,IF(#REF!=TRUE,'DATA - økonomi'!AM300,IF(#REF!=TRUE,'DATA - økonomi'!AM402,IF(#REF!=TRUE,'DATA - økonomi'!AM402+'DATA - økonomi'!AM300+'DATA - økonomi'!AM198,"")))))/AO199*1000,"")</f>
        <v/>
      </c>
      <c r="AP302" s="45" t="str">
        <f>IFERROR(IF(#REF!=TRUE,'DATA - økonomi'!AN96,IF(#REF!=TRUE,'DATA - økonomi'!AN198,IF(#REF!=TRUE,'DATA - økonomi'!AN300,IF(#REF!=TRUE,'DATA - økonomi'!AN402,IF(#REF!=TRUE,'DATA - økonomi'!AN402+'DATA - økonomi'!AN300+'DATA - økonomi'!AN198,"")))))/AP199*1000,"")</f>
        <v/>
      </c>
      <c r="AQ302" s="45" t="str">
        <f>IFERROR(IF(#REF!=TRUE,'DATA - økonomi'!AO96,IF(#REF!=TRUE,'DATA - økonomi'!AO198,IF(#REF!=TRUE,'DATA - økonomi'!AO300,IF(#REF!=TRUE,'DATA - økonomi'!AO402,IF(#REF!=TRUE,'DATA - økonomi'!AO402+'DATA - økonomi'!AO300+'DATA - økonomi'!AO198,"")))))/AQ199*1000,"")</f>
        <v/>
      </c>
      <c r="AR302" s="45" t="str">
        <f>IFERROR(IF(#REF!=TRUE,'DATA - økonomi'!AP96,IF(#REF!=TRUE,'DATA - økonomi'!AP198,IF(#REF!=TRUE,'DATA - økonomi'!AP300,IF(#REF!=TRUE,'DATA - økonomi'!AP402,IF(#REF!=TRUE,'DATA - økonomi'!AP402+'DATA - økonomi'!AP300+'DATA - økonomi'!AP198,"")))))/AR199*1000,"")</f>
        <v/>
      </c>
      <c r="AS302" s="45" t="str">
        <f>IFERROR(IF(#REF!=TRUE,'DATA - økonomi'!AQ96,IF(#REF!=TRUE,'DATA - økonomi'!AQ198,IF(#REF!=TRUE,'DATA - økonomi'!AQ300,IF(#REF!=TRUE,'DATA - økonomi'!AQ402,IF(#REF!=TRUE,'DATA - økonomi'!AQ402+'DATA - økonomi'!AQ300+'DATA - økonomi'!AQ198,"")))))/AS199*1000,"")</f>
        <v/>
      </c>
      <c r="AT302" s="45" t="str">
        <f>IFERROR(IF(#REF!=TRUE,'DATA - økonomi'!AR96,IF(#REF!=TRUE,'DATA - økonomi'!AR198,IF(#REF!=TRUE,'DATA - økonomi'!AR300,IF(#REF!=TRUE,'DATA - økonomi'!AR402,IF(#REF!=TRUE,'DATA - økonomi'!AR402+'DATA - økonomi'!AR300+'DATA - økonomi'!AR198,"")))))/AT199*1000,"")</f>
        <v/>
      </c>
      <c r="AU302" s="45" t="str">
        <f>IFERROR(IF(#REF!=TRUE,'DATA - økonomi'!AS96,IF(#REF!=TRUE,'DATA - økonomi'!AS198,IF(#REF!=TRUE,'DATA - økonomi'!AS300,IF(#REF!=TRUE,'DATA - økonomi'!AS402,IF(#REF!=TRUE,'DATA - økonomi'!AS402+'DATA - økonomi'!AS300+'DATA - økonomi'!AS198,"")))))/AU199*1000,"")</f>
        <v/>
      </c>
      <c r="AV302" s="45" t="str">
        <f>IFERROR(IF(#REF!=TRUE,'DATA - økonomi'!AT96,IF(#REF!=TRUE,'DATA - økonomi'!AT198,IF(#REF!=TRUE,'DATA - økonomi'!AT300,IF(#REF!=TRUE,'DATA - økonomi'!AT402,IF(#REF!=TRUE,'DATA - økonomi'!AT402+'DATA - økonomi'!AT300+'DATA - økonomi'!AT198,"")))))/AV199*1000,"")</f>
        <v/>
      </c>
      <c r="AW302" s="45" t="str">
        <f>IFERROR(IF(#REF!=TRUE,'DATA - økonomi'!AU96,IF(#REF!=TRUE,'DATA - økonomi'!AU198,IF(#REF!=TRUE,'DATA - økonomi'!AU300,IF(#REF!=TRUE,'DATA - økonomi'!AU402,IF(#REF!=TRUE,'DATA - økonomi'!AU402+'DATA - økonomi'!AU300+'DATA - økonomi'!AU198,"")))))/AW199*1000,"")</f>
        <v/>
      </c>
      <c r="AX302" s="45" t="str">
        <f>IFERROR(IF(#REF!=TRUE,'DATA - økonomi'!AV96,IF(#REF!=TRUE,'DATA - økonomi'!AV198,IF(#REF!=TRUE,'DATA - økonomi'!AV300,IF(#REF!=TRUE,'DATA - økonomi'!AV402,IF(#REF!=TRUE,'DATA - økonomi'!AV402+'DATA - økonomi'!AV300+'DATA - økonomi'!AV198,"")))))/AX199*1000,"")</f>
        <v/>
      </c>
      <c r="AY302" s="36"/>
    </row>
    <row r="303" spans="1:51" x14ac:dyDescent="0.25">
      <c r="A303" s="38">
        <v>93</v>
      </c>
      <c r="B303" s="41" t="s">
        <v>105</v>
      </c>
      <c r="C303" s="44" t="str">
        <f t="shared" ref="C303:L303" ca="1" si="611">IFERROR(C97/C$4,"")</f>
        <v/>
      </c>
      <c r="D303" s="44" t="str">
        <f t="shared" ca="1" si="611"/>
        <v/>
      </c>
      <c r="E303" s="44" t="str">
        <f t="shared" ca="1" si="611"/>
        <v/>
      </c>
      <c r="F303" s="44" t="str">
        <f t="shared" ca="1" si="611"/>
        <v/>
      </c>
      <c r="G303" s="44" t="str">
        <f t="shared" ca="1" si="611"/>
        <v/>
      </c>
      <c r="H303" s="44" t="str">
        <f t="shared" ca="1" si="611"/>
        <v/>
      </c>
      <c r="I303" s="44" t="str">
        <f t="shared" ca="1" si="611"/>
        <v/>
      </c>
      <c r="J303" s="44" t="str">
        <f t="shared" ca="1" si="611"/>
        <v/>
      </c>
      <c r="K303" s="44" t="str">
        <f t="shared" ca="1" si="611"/>
        <v/>
      </c>
      <c r="L303" s="44" t="str">
        <f t="shared" ca="1" si="611"/>
        <v/>
      </c>
      <c r="M303" s="44" t="str">
        <f t="shared" ref="M303" ca="1" si="612">IFERROR(M97/M$4,"")</f>
        <v/>
      </c>
      <c r="N303" s="38">
        <v>93</v>
      </c>
      <c r="O303" s="41" t="s">
        <v>105</v>
      </c>
      <c r="P303" s="44" t="str">
        <f t="shared" ref="P303:Y303" ca="1" si="613">IFERROR(P97/P$4,"")</f>
        <v/>
      </c>
      <c r="Q303" s="44" t="str">
        <f t="shared" ca="1" si="613"/>
        <v/>
      </c>
      <c r="R303" s="44" t="str">
        <f t="shared" ca="1" si="613"/>
        <v/>
      </c>
      <c r="S303" s="44" t="str">
        <f t="shared" ca="1" si="613"/>
        <v/>
      </c>
      <c r="T303" s="44" t="str">
        <f t="shared" ca="1" si="613"/>
        <v/>
      </c>
      <c r="U303" s="44" t="str">
        <f t="shared" ca="1" si="613"/>
        <v/>
      </c>
      <c r="V303" s="44" t="str">
        <f t="shared" ca="1" si="613"/>
        <v/>
      </c>
      <c r="W303" s="44" t="str">
        <f t="shared" ca="1" si="613"/>
        <v/>
      </c>
      <c r="X303" s="44" t="str">
        <f t="shared" ca="1" si="613"/>
        <v/>
      </c>
      <c r="Y303" s="44" t="str">
        <f t="shared" ca="1" si="613"/>
        <v/>
      </c>
      <c r="Z303" s="44" t="str">
        <f t="shared" ref="Z303" ca="1" si="614">IFERROR(Z97/Z$4,"")</f>
        <v/>
      </c>
      <c r="AA303" s="38">
        <v>93</v>
      </c>
      <c r="AB303" s="41" t="s">
        <v>105</v>
      </c>
      <c r="AC303" s="44" t="str">
        <f t="shared" ref="AC303:AL303" ca="1" si="615">IFERROR(AC97/AC$4,"")</f>
        <v/>
      </c>
      <c r="AD303" s="44" t="str">
        <f t="shared" ca="1" si="615"/>
        <v/>
      </c>
      <c r="AE303" s="44" t="str">
        <f t="shared" ca="1" si="615"/>
        <v/>
      </c>
      <c r="AF303" s="44" t="str">
        <f t="shared" ca="1" si="615"/>
        <v/>
      </c>
      <c r="AG303" s="44" t="str">
        <f t="shared" ca="1" si="615"/>
        <v/>
      </c>
      <c r="AH303" s="44" t="str">
        <f t="shared" ca="1" si="615"/>
        <v/>
      </c>
      <c r="AI303" s="44" t="str">
        <f t="shared" ca="1" si="615"/>
        <v/>
      </c>
      <c r="AJ303" s="44" t="str">
        <f t="shared" ca="1" si="615"/>
        <v/>
      </c>
      <c r="AK303" s="44" t="str">
        <f t="shared" ca="1" si="615"/>
        <v/>
      </c>
      <c r="AL303" s="44" t="str">
        <f t="shared" ca="1" si="615"/>
        <v/>
      </c>
      <c r="AM303" s="36"/>
      <c r="AN303" s="41" t="s">
        <v>105</v>
      </c>
      <c r="AO303" s="45" t="str">
        <f>IFERROR(IF(#REF!=TRUE,'DATA - økonomi'!AM97,IF(#REF!=TRUE,'DATA - økonomi'!AM199,IF(#REF!=TRUE,'DATA - økonomi'!AM301,IF(#REF!=TRUE,'DATA - økonomi'!AM403,IF(#REF!=TRUE,'DATA - økonomi'!AM403+'DATA - økonomi'!AM301+'DATA - økonomi'!AM199,"")))))/AO200*1000,"")</f>
        <v/>
      </c>
      <c r="AP303" s="45" t="str">
        <f>IFERROR(IF(#REF!=TRUE,'DATA - økonomi'!AN97,IF(#REF!=TRUE,'DATA - økonomi'!AN199,IF(#REF!=TRUE,'DATA - økonomi'!AN301,IF(#REF!=TRUE,'DATA - økonomi'!AN403,IF(#REF!=TRUE,'DATA - økonomi'!AN403+'DATA - økonomi'!AN301+'DATA - økonomi'!AN199,"")))))/AP200*1000,"")</f>
        <v/>
      </c>
      <c r="AQ303" s="45" t="str">
        <f>IFERROR(IF(#REF!=TRUE,'DATA - økonomi'!AO97,IF(#REF!=TRUE,'DATA - økonomi'!AO199,IF(#REF!=TRUE,'DATA - økonomi'!AO301,IF(#REF!=TRUE,'DATA - økonomi'!AO403,IF(#REF!=TRUE,'DATA - økonomi'!AO403+'DATA - økonomi'!AO301+'DATA - økonomi'!AO199,"")))))/AQ200*1000,"")</f>
        <v/>
      </c>
      <c r="AR303" s="45" t="str">
        <f>IFERROR(IF(#REF!=TRUE,'DATA - økonomi'!AP97,IF(#REF!=TRUE,'DATA - økonomi'!AP199,IF(#REF!=TRUE,'DATA - økonomi'!AP301,IF(#REF!=TRUE,'DATA - økonomi'!AP403,IF(#REF!=TRUE,'DATA - økonomi'!AP403+'DATA - økonomi'!AP301+'DATA - økonomi'!AP199,"")))))/AR200*1000,"")</f>
        <v/>
      </c>
      <c r="AS303" s="45" t="str">
        <f>IFERROR(IF(#REF!=TRUE,'DATA - økonomi'!AQ97,IF(#REF!=TRUE,'DATA - økonomi'!AQ199,IF(#REF!=TRUE,'DATA - økonomi'!AQ301,IF(#REF!=TRUE,'DATA - økonomi'!AQ403,IF(#REF!=TRUE,'DATA - økonomi'!AQ403+'DATA - økonomi'!AQ301+'DATA - økonomi'!AQ199,"")))))/AS200*1000,"")</f>
        <v/>
      </c>
      <c r="AT303" s="45" t="str">
        <f>IFERROR(IF(#REF!=TRUE,'DATA - økonomi'!AR97,IF(#REF!=TRUE,'DATA - økonomi'!AR199,IF(#REF!=TRUE,'DATA - økonomi'!AR301,IF(#REF!=TRUE,'DATA - økonomi'!AR403,IF(#REF!=TRUE,'DATA - økonomi'!AR403+'DATA - økonomi'!AR301+'DATA - økonomi'!AR199,"")))))/AT200*1000,"")</f>
        <v/>
      </c>
      <c r="AU303" s="45" t="str">
        <f>IFERROR(IF(#REF!=TRUE,'DATA - økonomi'!AS97,IF(#REF!=TRUE,'DATA - økonomi'!AS199,IF(#REF!=TRUE,'DATA - økonomi'!AS301,IF(#REF!=TRUE,'DATA - økonomi'!AS403,IF(#REF!=TRUE,'DATA - økonomi'!AS403+'DATA - økonomi'!AS301+'DATA - økonomi'!AS199,"")))))/AU200*1000,"")</f>
        <v/>
      </c>
      <c r="AV303" s="45" t="str">
        <f>IFERROR(IF(#REF!=TRUE,'DATA - økonomi'!AT97,IF(#REF!=TRUE,'DATA - økonomi'!AT199,IF(#REF!=TRUE,'DATA - økonomi'!AT301,IF(#REF!=TRUE,'DATA - økonomi'!AT403,IF(#REF!=TRUE,'DATA - økonomi'!AT403+'DATA - økonomi'!AT301+'DATA - økonomi'!AT199,"")))))/AV200*1000,"")</f>
        <v/>
      </c>
      <c r="AW303" s="45" t="str">
        <f>IFERROR(IF(#REF!=TRUE,'DATA - økonomi'!AU97,IF(#REF!=TRUE,'DATA - økonomi'!AU199,IF(#REF!=TRUE,'DATA - økonomi'!AU301,IF(#REF!=TRUE,'DATA - økonomi'!AU403,IF(#REF!=TRUE,'DATA - økonomi'!AU403+'DATA - økonomi'!AU301+'DATA - økonomi'!AU199,"")))))/AW200*1000,"")</f>
        <v/>
      </c>
      <c r="AX303" s="45" t="str">
        <f>IFERROR(IF(#REF!=TRUE,'DATA - økonomi'!AV97,IF(#REF!=TRUE,'DATA - økonomi'!AV199,IF(#REF!=TRUE,'DATA - økonomi'!AV301,IF(#REF!=TRUE,'DATA - økonomi'!AV403,IF(#REF!=TRUE,'DATA - økonomi'!AV403+'DATA - økonomi'!AV301+'DATA - økonomi'!AV199,"")))))/AX200*1000,"")</f>
        <v/>
      </c>
      <c r="AY303" s="36"/>
    </row>
    <row r="304" spans="1:51" x14ac:dyDescent="0.25">
      <c r="A304" s="38">
        <v>94</v>
      </c>
      <c r="B304" s="41" t="s">
        <v>106</v>
      </c>
      <c r="C304" s="44" t="str">
        <f t="shared" ref="C304:L304" ca="1" si="616">IFERROR(C98/C$4,"")</f>
        <v/>
      </c>
      <c r="D304" s="44" t="str">
        <f t="shared" ca="1" si="616"/>
        <v/>
      </c>
      <c r="E304" s="44" t="str">
        <f t="shared" ca="1" si="616"/>
        <v/>
      </c>
      <c r="F304" s="44" t="str">
        <f t="shared" ca="1" si="616"/>
        <v/>
      </c>
      <c r="G304" s="44" t="str">
        <f t="shared" ca="1" si="616"/>
        <v/>
      </c>
      <c r="H304" s="44" t="str">
        <f t="shared" ca="1" si="616"/>
        <v/>
      </c>
      <c r="I304" s="44" t="str">
        <f t="shared" ca="1" si="616"/>
        <v/>
      </c>
      <c r="J304" s="44" t="str">
        <f t="shared" ca="1" si="616"/>
        <v/>
      </c>
      <c r="K304" s="44" t="str">
        <f t="shared" ca="1" si="616"/>
        <v/>
      </c>
      <c r="L304" s="44" t="str">
        <f t="shared" ca="1" si="616"/>
        <v/>
      </c>
      <c r="M304" s="44" t="str">
        <f t="shared" ref="M304" ca="1" si="617">IFERROR(M98/M$4,"")</f>
        <v/>
      </c>
      <c r="N304" s="38">
        <v>94</v>
      </c>
      <c r="O304" s="41" t="s">
        <v>106</v>
      </c>
      <c r="P304" s="44" t="str">
        <f t="shared" ref="P304:Y304" ca="1" si="618">IFERROR(P98/P$4,"")</f>
        <v/>
      </c>
      <c r="Q304" s="44" t="str">
        <f t="shared" ca="1" si="618"/>
        <v/>
      </c>
      <c r="R304" s="44" t="str">
        <f t="shared" ca="1" si="618"/>
        <v/>
      </c>
      <c r="S304" s="44" t="str">
        <f t="shared" ca="1" si="618"/>
        <v/>
      </c>
      <c r="T304" s="44" t="str">
        <f t="shared" ca="1" si="618"/>
        <v/>
      </c>
      <c r="U304" s="44" t="str">
        <f t="shared" ca="1" si="618"/>
        <v/>
      </c>
      <c r="V304" s="44" t="str">
        <f t="shared" ca="1" si="618"/>
        <v/>
      </c>
      <c r="W304" s="44" t="str">
        <f t="shared" ca="1" si="618"/>
        <v/>
      </c>
      <c r="X304" s="44" t="str">
        <f t="shared" ca="1" si="618"/>
        <v/>
      </c>
      <c r="Y304" s="44" t="str">
        <f t="shared" ca="1" si="618"/>
        <v/>
      </c>
      <c r="Z304" s="44" t="str">
        <f t="shared" ref="Z304" ca="1" si="619">IFERROR(Z98/Z$4,"")</f>
        <v/>
      </c>
      <c r="AA304" s="38">
        <v>94</v>
      </c>
      <c r="AB304" s="41" t="s">
        <v>106</v>
      </c>
      <c r="AC304" s="44" t="str">
        <f t="shared" ref="AC304:AL304" ca="1" si="620">IFERROR(AC98/AC$4,"")</f>
        <v/>
      </c>
      <c r="AD304" s="44" t="str">
        <f t="shared" ca="1" si="620"/>
        <v/>
      </c>
      <c r="AE304" s="44" t="str">
        <f t="shared" ca="1" si="620"/>
        <v/>
      </c>
      <c r="AF304" s="44" t="str">
        <f t="shared" ca="1" si="620"/>
        <v/>
      </c>
      <c r="AG304" s="44" t="str">
        <f t="shared" ca="1" si="620"/>
        <v/>
      </c>
      <c r="AH304" s="44" t="str">
        <f t="shared" ca="1" si="620"/>
        <v/>
      </c>
      <c r="AI304" s="44" t="str">
        <f t="shared" ca="1" si="620"/>
        <v/>
      </c>
      <c r="AJ304" s="44" t="str">
        <f t="shared" ca="1" si="620"/>
        <v/>
      </c>
      <c r="AK304" s="44" t="str">
        <f t="shared" ca="1" si="620"/>
        <v/>
      </c>
      <c r="AL304" s="44" t="str">
        <f t="shared" ca="1" si="620"/>
        <v/>
      </c>
      <c r="AM304" s="36"/>
      <c r="AN304" s="41" t="s">
        <v>106</v>
      </c>
      <c r="AO304" s="45" t="str">
        <f>IFERROR(IF(#REF!=TRUE,'DATA - økonomi'!AM98,IF(#REF!=TRUE,'DATA - økonomi'!AM200,IF(#REF!=TRUE,'DATA - økonomi'!AM302,IF(#REF!=TRUE,'DATA - økonomi'!AM404,IF(#REF!=TRUE,'DATA - økonomi'!AM404+'DATA - økonomi'!AM302+'DATA - økonomi'!AM200,"")))))/AO201*1000,"")</f>
        <v/>
      </c>
      <c r="AP304" s="45" t="str">
        <f>IFERROR(IF(#REF!=TRUE,'DATA - økonomi'!AN98,IF(#REF!=TRUE,'DATA - økonomi'!AN200,IF(#REF!=TRUE,'DATA - økonomi'!AN302,IF(#REF!=TRUE,'DATA - økonomi'!AN404,IF(#REF!=TRUE,'DATA - økonomi'!AN404+'DATA - økonomi'!AN302+'DATA - økonomi'!AN200,"")))))/AP201*1000,"")</f>
        <v/>
      </c>
      <c r="AQ304" s="45" t="str">
        <f>IFERROR(IF(#REF!=TRUE,'DATA - økonomi'!AO98,IF(#REF!=TRUE,'DATA - økonomi'!AO200,IF(#REF!=TRUE,'DATA - økonomi'!AO302,IF(#REF!=TRUE,'DATA - økonomi'!AO404,IF(#REF!=TRUE,'DATA - økonomi'!AO404+'DATA - økonomi'!AO302+'DATA - økonomi'!AO200,"")))))/AQ201*1000,"")</f>
        <v/>
      </c>
      <c r="AR304" s="45" t="str">
        <f>IFERROR(IF(#REF!=TRUE,'DATA - økonomi'!AP98,IF(#REF!=TRUE,'DATA - økonomi'!AP200,IF(#REF!=TRUE,'DATA - økonomi'!AP302,IF(#REF!=TRUE,'DATA - økonomi'!AP404,IF(#REF!=TRUE,'DATA - økonomi'!AP404+'DATA - økonomi'!AP302+'DATA - økonomi'!AP200,"")))))/AR201*1000,"")</f>
        <v/>
      </c>
      <c r="AS304" s="45" t="str">
        <f>IFERROR(IF(#REF!=TRUE,'DATA - økonomi'!AQ98,IF(#REF!=TRUE,'DATA - økonomi'!AQ200,IF(#REF!=TRUE,'DATA - økonomi'!AQ302,IF(#REF!=TRUE,'DATA - økonomi'!AQ404,IF(#REF!=TRUE,'DATA - økonomi'!AQ404+'DATA - økonomi'!AQ302+'DATA - økonomi'!AQ200,"")))))/AS201*1000,"")</f>
        <v/>
      </c>
      <c r="AT304" s="45" t="str">
        <f>IFERROR(IF(#REF!=TRUE,'DATA - økonomi'!AR98,IF(#REF!=TRUE,'DATA - økonomi'!AR200,IF(#REF!=TRUE,'DATA - økonomi'!AR302,IF(#REF!=TRUE,'DATA - økonomi'!AR404,IF(#REF!=TRUE,'DATA - økonomi'!AR404+'DATA - økonomi'!AR302+'DATA - økonomi'!AR200,"")))))/AT201*1000,"")</f>
        <v/>
      </c>
      <c r="AU304" s="45" t="str">
        <f>IFERROR(IF(#REF!=TRUE,'DATA - økonomi'!AS98,IF(#REF!=TRUE,'DATA - økonomi'!AS200,IF(#REF!=TRUE,'DATA - økonomi'!AS302,IF(#REF!=TRUE,'DATA - økonomi'!AS404,IF(#REF!=TRUE,'DATA - økonomi'!AS404+'DATA - økonomi'!AS302+'DATA - økonomi'!AS200,"")))))/AU201*1000,"")</f>
        <v/>
      </c>
      <c r="AV304" s="45" t="str">
        <f>IFERROR(IF(#REF!=TRUE,'DATA - økonomi'!AT98,IF(#REF!=TRUE,'DATA - økonomi'!AT200,IF(#REF!=TRUE,'DATA - økonomi'!AT302,IF(#REF!=TRUE,'DATA - økonomi'!AT404,IF(#REF!=TRUE,'DATA - økonomi'!AT404+'DATA - økonomi'!AT302+'DATA - økonomi'!AT200,"")))))/AV201*1000,"")</f>
        <v/>
      </c>
      <c r="AW304" s="45" t="str">
        <f>IFERROR(IF(#REF!=TRUE,'DATA - økonomi'!AU98,IF(#REF!=TRUE,'DATA - økonomi'!AU200,IF(#REF!=TRUE,'DATA - økonomi'!AU302,IF(#REF!=TRUE,'DATA - økonomi'!AU404,IF(#REF!=TRUE,'DATA - økonomi'!AU404+'DATA - økonomi'!AU302+'DATA - økonomi'!AU200,"")))))/AW201*1000,"")</f>
        <v/>
      </c>
      <c r="AX304" s="45" t="str">
        <f>IFERROR(IF(#REF!=TRUE,'DATA - økonomi'!AV98,IF(#REF!=TRUE,'DATA - økonomi'!AV200,IF(#REF!=TRUE,'DATA - økonomi'!AV302,IF(#REF!=TRUE,'DATA - økonomi'!AV404,IF(#REF!=TRUE,'DATA - økonomi'!AV404+'DATA - økonomi'!AV302+'DATA - økonomi'!AV200,"")))))/AX201*1000,"")</f>
        <v/>
      </c>
      <c r="AY304" s="36"/>
    </row>
    <row r="305" spans="1:51" x14ac:dyDescent="0.25">
      <c r="A305" s="38">
        <v>95</v>
      </c>
      <c r="B305" s="41" t="s">
        <v>107</v>
      </c>
      <c r="C305" s="44" t="str">
        <f t="shared" ref="C305:L305" ca="1" si="621">IFERROR(C99/C$4,"")</f>
        <v/>
      </c>
      <c r="D305" s="44" t="str">
        <f t="shared" ca="1" si="621"/>
        <v/>
      </c>
      <c r="E305" s="44" t="str">
        <f t="shared" ca="1" si="621"/>
        <v/>
      </c>
      <c r="F305" s="44" t="str">
        <f t="shared" ca="1" si="621"/>
        <v/>
      </c>
      <c r="G305" s="44" t="str">
        <f t="shared" ca="1" si="621"/>
        <v/>
      </c>
      <c r="H305" s="44" t="str">
        <f t="shared" ca="1" si="621"/>
        <v/>
      </c>
      <c r="I305" s="44" t="str">
        <f t="shared" ca="1" si="621"/>
        <v/>
      </c>
      <c r="J305" s="44" t="str">
        <f t="shared" ca="1" si="621"/>
        <v/>
      </c>
      <c r="K305" s="44" t="str">
        <f t="shared" ca="1" si="621"/>
        <v/>
      </c>
      <c r="L305" s="44" t="str">
        <f t="shared" ca="1" si="621"/>
        <v/>
      </c>
      <c r="M305" s="44" t="str">
        <f t="shared" ref="M305" ca="1" si="622">IFERROR(M99/M$4,"")</f>
        <v/>
      </c>
      <c r="N305" s="38">
        <v>95</v>
      </c>
      <c r="O305" s="41" t="s">
        <v>107</v>
      </c>
      <c r="P305" s="44" t="str">
        <f t="shared" ref="P305:Y305" ca="1" si="623">IFERROR(P99/P$4,"")</f>
        <v/>
      </c>
      <c r="Q305" s="44" t="str">
        <f t="shared" ca="1" si="623"/>
        <v/>
      </c>
      <c r="R305" s="44" t="str">
        <f t="shared" ca="1" si="623"/>
        <v/>
      </c>
      <c r="S305" s="44" t="str">
        <f t="shared" ca="1" si="623"/>
        <v/>
      </c>
      <c r="T305" s="44" t="str">
        <f t="shared" ca="1" si="623"/>
        <v/>
      </c>
      <c r="U305" s="44" t="str">
        <f t="shared" ca="1" si="623"/>
        <v/>
      </c>
      <c r="V305" s="44" t="str">
        <f t="shared" ca="1" si="623"/>
        <v/>
      </c>
      <c r="W305" s="44" t="str">
        <f t="shared" ca="1" si="623"/>
        <v/>
      </c>
      <c r="X305" s="44" t="str">
        <f t="shared" ca="1" si="623"/>
        <v/>
      </c>
      <c r="Y305" s="44" t="str">
        <f t="shared" ca="1" si="623"/>
        <v/>
      </c>
      <c r="Z305" s="44" t="str">
        <f t="shared" ref="Z305" ca="1" si="624">IFERROR(Z99/Z$4,"")</f>
        <v/>
      </c>
      <c r="AA305" s="38">
        <v>95</v>
      </c>
      <c r="AB305" s="41" t="s">
        <v>107</v>
      </c>
      <c r="AC305" s="44" t="str">
        <f t="shared" ref="AC305:AL305" ca="1" si="625">IFERROR(AC99/AC$4,"")</f>
        <v/>
      </c>
      <c r="AD305" s="44" t="str">
        <f t="shared" ca="1" si="625"/>
        <v/>
      </c>
      <c r="AE305" s="44" t="str">
        <f t="shared" ca="1" si="625"/>
        <v/>
      </c>
      <c r="AF305" s="44" t="str">
        <f t="shared" ca="1" si="625"/>
        <v/>
      </c>
      <c r="AG305" s="44" t="str">
        <f t="shared" ca="1" si="625"/>
        <v/>
      </c>
      <c r="AH305" s="44" t="str">
        <f t="shared" ca="1" si="625"/>
        <v/>
      </c>
      <c r="AI305" s="44" t="str">
        <f t="shared" ca="1" si="625"/>
        <v/>
      </c>
      <c r="AJ305" s="44" t="str">
        <f t="shared" ca="1" si="625"/>
        <v/>
      </c>
      <c r="AK305" s="44" t="str">
        <f t="shared" ca="1" si="625"/>
        <v/>
      </c>
      <c r="AL305" s="44" t="str">
        <f t="shared" ca="1" si="625"/>
        <v/>
      </c>
      <c r="AM305" s="36"/>
      <c r="AN305" s="41" t="s">
        <v>107</v>
      </c>
      <c r="AO305" s="45" t="str">
        <f>IFERROR(IF(#REF!=TRUE,'DATA - økonomi'!AM99,IF(#REF!=TRUE,'DATA - økonomi'!AM201,IF(#REF!=TRUE,'DATA - økonomi'!AM303,IF(#REF!=TRUE,'DATA - økonomi'!AM405,IF(#REF!=TRUE,'DATA - økonomi'!AM405+'DATA - økonomi'!AM303+'DATA - økonomi'!AM201,"")))))/AO202*1000,"")</f>
        <v/>
      </c>
      <c r="AP305" s="45" t="str">
        <f>IFERROR(IF(#REF!=TRUE,'DATA - økonomi'!AN99,IF(#REF!=TRUE,'DATA - økonomi'!AN201,IF(#REF!=TRUE,'DATA - økonomi'!AN303,IF(#REF!=TRUE,'DATA - økonomi'!AN405,IF(#REF!=TRUE,'DATA - økonomi'!AN405+'DATA - økonomi'!AN303+'DATA - økonomi'!AN201,"")))))/AP202*1000,"")</f>
        <v/>
      </c>
      <c r="AQ305" s="45" t="str">
        <f>IFERROR(IF(#REF!=TRUE,'DATA - økonomi'!AO99,IF(#REF!=TRUE,'DATA - økonomi'!AO201,IF(#REF!=TRUE,'DATA - økonomi'!AO303,IF(#REF!=TRUE,'DATA - økonomi'!AO405,IF(#REF!=TRUE,'DATA - økonomi'!AO405+'DATA - økonomi'!AO303+'DATA - økonomi'!AO201,"")))))/AQ202*1000,"")</f>
        <v/>
      </c>
      <c r="AR305" s="45" t="str">
        <f>IFERROR(IF(#REF!=TRUE,'DATA - økonomi'!AP99,IF(#REF!=TRUE,'DATA - økonomi'!AP201,IF(#REF!=TRUE,'DATA - økonomi'!AP303,IF(#REF!=TRUE,'DATA - økonomi'!AP405,IF(#REF!=TRUE,'DATA - økonomi'!AP405+'DATA - økonomi'!AP303+'DATA - økonomi'!AP201,"")))))/AR202*1000,"")</f>
        <v/>
      </c>
      <c r="AS305" s="45" t="str">
        <f>IFERROR(IF(#REF!=TRUE,'DATA - økonomi'!AQ99,IF(#REF!=TRUE,'DATA - økonomi'!AQ201,IF(#REF!=TRUE,'DATA - økonomi'!AQ303,IF(#REF!=TRUE,'DATA - økonomi'!AQ405,IF(#REF!=TRUE,'DATA - økonomi'!AQ405+'DATA - økonomi'!AQ303+'DATA - økonomi'!AQ201,"")))))/AS202*1000,"")</f>
        <v/>
      </c>
      <c r="AT305" s="45" t="str">
        <f>IFERROR(IF(#REF!=TRUE,'DATA - økonomi'!AR99,IF(#REF!=TRUE,'DATA - økonomi'!AR201,IF(#REF!=TRUE,'DATA - økonomi'!AR303,IF(#REF!=TRUE,'DATA - økonomi'!AR405,IF(#REF!=TRUE,'DATA - økonomi'!AR405+'DATA - økonomi'!AR303+'DATA - økonomi'!AR201,"")))))/AT202*1000,"")</f>
        <v/>
      </c>
      <c r="AU305" s="45" t="str">
        <f>IFERROR(IF(#REF!=TRUE,'DATA - økonomi'!AS99,IF(#REF!=TRUE,'DATA - økonomi'!AS201,IF(#REF!=TRUE,'DATA - økonomi'!AS303,IF(#REF!=TRUE,'DATA - økonomi'!AS405,IF(#REF!=TRUE,'DATA - økonomi'!AS405+'DATA - økonomi'!AS303+'DATA - økonomi'!AS201,"")))))/AU202*1000,"")</f>
        <v/>
      </c>
      <c r="AV305" s="45" t="str">
        <f>IFERROR(IF(#REF!=TRUE,'DATA - økonomi'!AT99,IF(#REF!=TRUE,'DATA - økonomi'!AT201,IF(#REF!=TRUE,'DATA - økonomi'!AT303,IF(#REF!=TRUE,'DATA - økonomi'!AT405,IF(#REF!=TRUE,'DATA - økonomi'!AT405+'DATA - økonomi'!AT303+'DATA - økonomi'!AT201,"")))))/AV202*1000,"")</f>
        <v/>
      </c>
      <c r="AW305" s="45" t="str">
        <f>IFERROR(IF(#REF!=TRUE,'DATA - økonomi'!AU99,IF(#REF!=TRUE,'DATA - økonomi'!AU201,IF(#REF!=TRUE,'DATA - økonomi'!AU303,IF(#REF!=TRUE,'DATA - økonomi'!AU405,IF(#REF!=TRUE,'DATA - økonomi'!AU405+'DATA - økonomi'!AU303+'DATA - økonomi'!AU201,"")))))/AW202*1000,"")</f>
        <v/>
      </c>
      <c r="AX305" s="45" t="str">
        <f>IFERROR(IF(#REF!=TRUE,'DATA - økonomi'!AV99,IF(#REF!=TRUE,'DATA - økonomi'!AV201,IF(#REF!=TRUE,'DATA - økonomi'!AV303,IF(#REF!=TRUE,'DATA - økonomi'!AV405,IF(#REF!=TRUE,'DATA - økonomi'!AV405+'DATA - økonomi'!AV303+'DATA - økonomi'!AV201,"")))))/AX202*1000,"")</f>
        <v/>
      </c>
      <c r="AY305" s="36"/>
    </row>
    <row r="306" spans="1:51" x14ac:dyDescent="0.25">
      <c r="A306" s="38">
        <v>96</v>
      </c>
      <c r="B306" s="41" t="s">
        <v>108</v>
      </c>
      <c r="C306" s="44" t="str">
        <f t="shared" ref="C306:L306" ca="1" si="626">IFERROR(C100/C$4,"")</f>
        <v/>
      </c>
      <c r="D306" s="44" t="str">
        <f t="shared" ca="1" si="626"/>
        <v/>
      </c>
      <c r="E306" s="44" t="str">
        <f t="shared" ca="1" si="626"/>
        <v/>
      </c>
      <c r="F306" s="44" t="str">
        <f t="shared" ca="1" si="626"/>
        <v/>
      </c>
      <c r="G306" s="44" t="str">
        <f t="shared" ca="1" si="626"/>
        <v/>
      </c>
      <c r="H306" s="44" t="str">
        <f t="shared" ca="1" si="626"/>
        <v/>
      </c>
      <c r="I306" s="44" t="str">
        <f t="shared" ca="1" si="626"/>
        <v/>
      </c>
      <c r="J306" s="44" t="str">
        <f t="shared" ca="1" si="626"/>
        <v/>
      </c>
      <c r="K306" s="44" t="str">
        <f t="shared" ca="1" si="626"/>
        <v/>
      </c>
      <c r="L306" s="44" t="str">
        <f t="shared" ca="1" si="626"/>
        <v/>
      </c>
      <c r="M306" s="44" t="str">
        <f t="shared" ref="M306" ca="1" si="627">IFERROR(M100/M$4,"")</f>
        <v/>
      </c>
      <c r="N306" s="38">
        <v>96</v>
      </c>
      <c r="O306" s="41" t="s">
        <v>108</v>
      </c>
      <c r="P306" s="44" t="str">
        <f t="shared" ref="P306:Y306" ca="1" si="628">IFERROR(P100/P$4,"")</f>
        <v/>
      </c>
      <c r="Q306" s="44" t="str">
        <f t="shared" ca="1" si="628"/>
        <v/>
      </c>
      <c r="R306" s="44" t="str">
        <f t="shared" ca="1" si="628"/>
        <v/>
      </c>
      <c r="S306" s="44" t="str">
        <f t="shared" ca="1" si="628"/>
        <v/>
      </c>
      <c r="T306" s="44" t="str">
        <f t="shared" ca="1" si="628"/>
        <v/>
      </c>
      <c r="U306" s="44" t="str">
        <f t="shared" ca="1" si="628"/>
        <v/>
      </c>
      <c r="V306" s="44" t="str">
        <f t="shared" ca="1" si="628"/>
        <v/>
      </c>
      <c r="W306" s="44" t="str">
        <f t="shared" ca="1" si="628"/>
        <v/>
      </c>
      <c r="X306" s="44" t="str">
        <f t="shared" ca="1" si="628"/>
        <v/>
      </c>
      <c r="Y306" s="44" t="str">
        <f t="shared" ca="1" si="628"/>
        <v/>
      </c>
      <c r="Z306" s="44" t="str">
        <f t="shared" ref="Z306" ca="1" si="629">IFERROR(Z100/Z$4,"")</f>
        <v/>
      </c>
      <c r="AA306" s="38">
        <v>96</v>
      </c>
      <c r="AB306" s="41" t="s">
        <v>108</v>
      </c>
      <c r="AC306" s="44" t="str">
        <f t="shared" ref="AC306:AL306" ca="1" si="630">IFERROR(AC100/AC$4,"")</f>
        <v/>
      </c>
      <c r="AD306" s="44" t="str">
        <f t="shared" ca="1" si="630"/>
        <v/>
      </c>
      <c r="AE306" s="44" t="str">
        <f t="shared" ca="1" si="630"/>
        <v/>
      </c>
      <c r="AF306" s="44" t="str">
        <f t="shared" ca="1" si="630"/>
        <v/>
      </c>
      <c r="AG306" s="44" t="str">
        <f t="shared" ca="1" si="630"/>
        <v/>
      </c>
      <c r="AH306" s="44" t="str">
        <f t="shared" ca="1" si="630"/>
        <v/>
      </c>
      <c r="AI306" s="44" t="str">
        <f t="shared" ca="1" si="630"/>
        <v/>
      </c>
      <c r="AJ306" s="44" t="str">
        <f t="shared" ca="1" si="630"/>
        <v/>
      </c>
      <c r="AK306" s="44" t="str">
        <f t="shared" ca="1" si="630"/>
        <v/>
      </c>
      <c r="AL306" s="44" t="str">
        <f t="shared" ca="1" si="630"/>
        <v/>
      </c>
      <c r="AM306" s="36"/>
      <c r="AN306" s="41" t="s">
        <v>108</v>
      </c>
      <c r="AO306" s="45" t="str">
        <f>IFERROR(IF(#REF!=TRUE,'DATA - økonomi'!AM100,IF(#REF!=TRUE,'DATA - økonomi'!AM202,IF(#REF!=TRUE,'DATA - økonomi'!AM304,IF(#REF!=TRUE,'DATA - økonomi'!AM406,IF(#REF!=TRUE,'DATA - økonomi'!AM406+'DATA - økonomi'!AM304+'DATA - økonomi'!AM202,"")))))/AO203*1000,"")</f>
        <v/>
      </c>
      <c r="AP306" s="45" t="str">
        <f>IFERROR(IF(#REF!=TRUE,'DATA - økonomi'!AN100,IF(#REF!=TRUE,'DATA - økonomi'!AN202,IF(#REF!=TRUE,'DATA - økonomi'!AN304,IF(#REF!=TRUE,'DATA - økonomi'!AN406,IF(#REF!=TRUE,'DATA - økonomi'!AN406+'DATA - økonomi'!AN304+'DATA - økonomi'!AN202,"")))))/AP203*1000,"")</f>
        <v/>
      </c>
      <c r="AQ306" s="45" t="str">
        <f>IFERROR(IF(#REF!=TRUE,'DATA - økonomi'!AO100,IF(#REF!=TRUE,'DATA - økonomi'!AO202,IF(#REF!=TRUE,'DATA - økonomi'!AO304,IF(#REF!=TRUE,'DATA - økonomi'!AO406,IF(#REF!=TRUE,'DATA - økonomi'!AO406+'DATA - økonomi'!AO304+'DATA - økonomi'!AO202,"")))))/AQ203*1000,"")</f>
        <v/>
      </c>
      <c r="AR306" s="45" t="str">
        <f>IFERROR(IF(#REF!=TRUE,'DATA - økonomi'!AP100,IF(#REF!=TRUE,'DATA - økonomi'!AP202,IF(#REF!=TRUE,'DATA - økonomi'!AP304,IF(#REF!=TRUE,'DATA - økonomi'!AP406,IF(#REF!=TRUE,'DATA - økonomi'!AP406+'DATA - økonomi'!AP304+'DATA - økonomi'!AP202,"")))))/AR203*1000,"")</f>
        <v/>
      </c>
      <c r="AS306" s="45" t="str">
        <f>IFERROR(IF(#REF!=TRUE,'DATA - økonomi'!AQ100,IF(#REF!=TRUE,'DATA - økonomi'!AQ202,IF(#REF!=TRUE,'DATA - økonomi'!AQ304,IF(#REF!=TRUE,'DATA - økonomi'!AQ406,IF(#REF!=TRUE,'DATA - økonomi'!AQ406+'DATA - økonomi'!AQ304+'DATA - økonomi'!AQ202,"")))))/AS203*1000,"")</f>
        <v/>
      </c>
      <c r="AT306" s="45" t="str">
        <f>IFERROR(IF(#REF!=TRUE,'DATA - økonomi'!AR100,IF(#REF!=TRUE,'DATA - økonomi'!AR202,IF(#REF!=TRUE,'DATA - økonomi'!AR304,IF(#REF!=TRUE,'DATA - økonomi'!AR406,IF(#REF!=TRUE,'DATA - økonomi'!AR406+'DATA - økonomi'!AR304+'DATA - økonomi'!AR202,"")))))/AT203*1000,"")</f>
        <v/>
      </c>
      <c r="AU306" s="45" t="str">
        <f>IFERROR(IF(#REF!=TRUE,'DATA - økonomi'!AS100,IF(#REF!=TRUE,'DATA - økonomi'!AS202,IF(#REF!=TRUE,'DATA - økonomi'!AS304,IF(#REF!=TRUE,'DATA - økonomi'!AS406,IF(#REF!=TRUE,'DATA - økonomi'!AS406+'DATA - økonomi'!AS304+'DATA - økonomi'!AS202,"")))))/AU203*1000,"")</f>
        <v/>
      </c>
      <c r="AV306" s="45" t="str">
        <f>IFERROR(IF(#REF!=TRUE,'DATA - økonomi'!AT100,IF(#REF!=TRUE,'DATA - økonomi'!AT202,IF(#REF!=TRUE,'DATA - økonomi'!AT304,IF(#REF!=TRUE,'DATA - økonomi'!AT406,IF(#REF!=TRUE,'DATA - økonomi'!AT406+'DATA - økonomi'!AT304+'DATA - økonomi'!AT202,"")))))/AV203*1000,"")</f>
        <v/>
      </c>
      <c r="AW306" s="45" t="str">
        <f>IFERROR(IF(#REF!=TRUE,'DATA - økonomi'!AU100,IF(#REF!=TRUE,'DATA - økonomi'!AU202,IF(#REF!=TRUE,'DATA - økonomi'!AU304,IF(#REF!=TRUE,'DATA - økonomi'!AU406,IF(#REF!=TRUE,'DATA - økonomi'!AU406+'DATA - økonomi'!AU304+'DATA - økonomi'!AU202,"")))))/AW203*1000,"")</f>
        <v/>
      </c>
      <c r="AX306" s="45" t="str">
        <f>IFERROR(IF(#REF!=TRUE,'DATA - økonomi'!AV100,IF(#REF!=TRUE,'DATA - økonomi'!AV202,IF(#REF!=TRUE,'DATA - økonomi'!AV304,IF(#REF!=TRUE,'DATA - økonomi'!AV406,IF(#REF!=TRUE,'DATA - økonomi'!AV406+'DATA - økonomi'!AV304+'DATA - økonomi'!AV202,"")))))/AX203*1000,"")</f>
        <v/>
      </c>
      <c r="AY306" s="36"/>
    </row>
    <row r="307" spans="1:51" x14ac:dyDescent="0.25">
      <c r="A307" s="38">
        <v>97</v>
      </c>
      <c r="B307" s="41" t="s">
        <v>109</v>
      </c>
      <c r="C307" s="44" t="str">
        <f t="shared" ref="C307:L307" ca="1" si="631">IFERROR(C101/C$4,"")</f>
        <v/>
      </c>
      <c r="D307" s="44" t="str">
        <f t="shared" ca="1" si="631"/>
        <v/>
      </c>
      <c r="E307" s="44" t="str">
        <f t="shared" ca="1" si="631"/>
        <v/>
      </c>
      <c r="F307" s="44" t="str">
        <f t="shared" ca="1" si="631"/>
        <v/>
      </c>
      <c r="G307" s="44" t="str">
        <f t="shared" ca="1" si="631"/>
        <v/>
      </c>
      <c r="H307" s="44" t="str">
        <f t="shared" ca="1" si="631"/>
        <v/>
      </c>
      <c r="I307" s="44" t="str">
        <f t="shared" ca="1" si="631"/>
        <v/>
      </c>
      <c r="J307" s="44" t="str">
        <f t="shared" ca="1" si="631"/>
        <v/>
      </c>
      <c r="K307" s="44" t="str">
        <f t="shared" ca="1" si="631"/>
        <v/>
      </c>
      <c r="L307" s="44" t="str">
        <f t="shared" ca="1" si="631"/>
        <v/>
      </c>
      <c r="M307" s="44" t="str">
        <f t="shared" ref="M307" ca="1" si="632">IFERROR(M101/M$4,"")</f>
        <v/>
      </c>
      <c r="N307" s="38">
        <v>97</v>
      </c>
      <c r="O307" s="41" t="s">
        <v>109</v>
      </c>
      <c r="P307" s="44" t="str">
        <f t="shared" ref="P307:Y307" ca="1" si="633">IFERROR(P101/P$4,"")</f>
        <v/>
      </c>
      <c r="Q307" s="44" t="str">
        <f t="shared" ca="1" si="633"/>
        <v/>
      </c>
      <c r="R307" s="44" t="str">
        <f t="shared" ca="1" si="633"/>
        <v/>
      </c>
      <c r="S307" s="44" t="str">
        <f t="shared" ca="1" si="633"/>
        <v/>
      </c>
      <c r="T307" s="44" t="str">
        <f t="shared" ca="1" si="633"/>
        <v/>
      </c>
      <c r="U307" s="44" t="str">
        <f t="shared" ca="1" si="633"/>
        <v/>
      </c>
      <c r="V307" s="44" t="str">
        <f t="shared" ca="1" si="633"/>
        <v/>
      </c>
      <c r="W307" s="44" t="str">
        <f t="shared" ca="1" si="633"/>
        <v/>
      </c>
      <c r="X307" s="44" t="str">
        <f t="shared" ca="1" si="633"/>
        <v/>
      </c>
      <c r="Y307" s="44" t="str">
        <f t="shared" ca="1" si="633"/>
        <v/>
      </c>
      <c r="Z307" s="44" t="str">
        <f t="shared" ref="Z307" ca="1" si="634">IFERROR(Z101/Z$4,"")</f>
        <v/>
      </c>
      <c r="AA307" s="38">
        <v>97</v>
      </c>
      <c r="AB307" s="41" t="s">
        <v>109</v>
      </c>
      <c r="AC307" s="44" t="str">
        <f t="shared" ref="AC307:AL307" ca="1" si="635">IFERROR(AC101/AC$4,"")</f>
        <v/>
      </c>
      <c r="AD307" s="44" t="str">
        <f t="shared" ca="1" si="635"/>
        <v/>
      </c>
      <c r="AE307" s="44" t="str">
        <f t="shared" ca="1" si="635"/>
        <v/>
      </c>
      <c r="AF307" s="44" t="str">
        <f t="shared" ca="1" si="635"/>
        <v/>
      </c>
      <c r="AG307" s="44" t="str">
        <f t="shared" ca="1" si="635"/>
        <v/>
      </c>
      <c r="AH307" s="44" t="str">
        <f t="shared" ca="1" si="635"/>
        <v/>
      </c>
      <c r="AI307" s="44" t="str">
        <f t="shared" ca="1" si="635"/>
        <v/>
      </c>
      <c r="AJ307" s="44" t="str">
        <f t="shared" ca="1" si="635"/>
        <v/>
      </c>
      <c r="AK307" s="44" t="str">
        <f t="shared" ca="1" si="635"/>
        <v/>
      </c>
      <c r="AL307" s="44" t="str">
        <f t="shared" ca="1" si="635"/>
        <v/>
      </c>
      <c r="AM307" s="36"/>
      <c r="AN307" s="41" t="s">
        <v>109</v>
      </c>
      <c r="AO307" s="45" t="str">
        <f>IFERROR(IF(#REF!=TRUE,'DATA - økonomi'!AM101,IF(#REF!=TRUE,'DATA - økonomi'!AM203,IF(#REF!=TRUE,'DATA - økonomi'!AM305,IF(#REF!=TRUE,'DATA - økonomi'!AM407,IF(#REF!=TRUE,'DATA - økonomi'!AM407+'DATA - økonomi'!AM305+'DATA - økonomi'!AM203,"")))))/AO204*1000,"")</f>
        <v/>
      </c>
      <c r="AP307" s="45" t="str">
        <f>IFERROR(IF(#REF!=TRUE,'DATA - økonomi'!AN101,IF(#REF!=TRUE,'DATA - økonomi'!AN203,IF(#REF!=TRUE,'DATA - økonomi'!AN305,IF(#REF!=TRUE,'DATA - økonomi'!AN407,IF(#REF!=TRUE,'DATA - økonomi'!AN407+'DATA - økonomi'!AN305+'DATA - økonomi'!AN203,"")))))/AP204*1000,"")</f>
        <v/>
      </c>
      <c r="AQ307" s="45" t="str">
        <f>IFERROR(IF(#REF!=TRUE,'DATA - økonomi'!AO101,IF(#REF!=TRUE,'DATA - økonomi'!AO203,IF(#REF!=TRUE,'DATA - økonomi'!AO305,IF(#REF!=TRUE,'DATA - økonomi'!AO407,IF(#REF!=TRUE,'DATA - økonomi'!AO407+'DATA - økonomi'!AO305+'DATA - økonomi'!AO203,"")))))/AQ204*1000,"")</f>
        <v/>
      </c>
      <c r="AR307" s="45" t="str">
        <f>IFERROR(IF(#REF!=TRUE,'DATA - økonomi'!AP101,IF(#REF!=TRUE,'DATA - økonomi'!AP203,IF(#REF!=TRUE,'DATA - økonomi'!AP305,IF(#REF!=TRUE,'DATA - økonomi'!AP407,IF(#REF!=TRUE,'DATA - økonomi'!AP407+'DATA - økonomi'!AP305+'DATA - økonomi'!AP203,"")))))/AR204*1000,"")</f>
        <v/>
      </c>
      <c r="AS307" s="45" t="str">
        <f>IFERROR(IF(#REF!=TRUE,'DATA - økonomi'!AQ101,IF(#REF!=TRUE,'DATA - økonomi'!AQ203,IF(#REF!=TRUE,'DATA - økonomi'!AQ305,IF(#REF!=TRUE,'DATA - økonomi'!AQ407,IF(#REF!=TRUE,'DATA - økonomi'!AQ407+'DATA - økonomi'!AQ305+'DATA - økonomi'!AQ203,"")))))/AS204*1000,"")</f>
        <v/>
      </c>
      <c r="AT307" s="45" t="str">
        <f>IFERROR(IF(#REF!=TRUE,'DATA - økonomi'!AR101,IF(#REF!=TRUE,'DATA - økonomi'!AR203,IF(#REF!=TRUE,'DATA - økonomi'!AR305,IF(#REF!=TRUE,'DATA - økonomi'!AR407,IF(#REF!=TRUE,'DATA - økonomi'!AR407+'DATA - økonomi'!AR305+'DATA - økonomi'!AR203,"")))))/AT204*1000,"")</f>
        <v/>
      </c>
      <c r="AU307" s="45" t="str">
        <f>IFERROR(IF(#REF!=TRUE,'DATA - økonomi'!AS101,IF(#REF!=TRUE,'DATA - økonomi'!AS203,IF(#REF!=TRUE,'DATA - økonomi'!AS305,IF(#REF!=TRUE,'DATA - økonomi'!AS407,IF(#REF!=TRUE,'DATA - økonomi'!AS407+'DATA - økonomi'!AS305+'DATA - økonomi'!AS203,"")))))/AU204*1000,"")</f>
        <v/>
      </c>
      <c r="AV307" s="45" t="str">
        <f>IFERROR(IF(#REF!=TRUE,'DATA - økonomi'!AT101,IF(#REF!=TRUE,'DATA - økonomi'!AT203,IF(#REF!=TRUE,'DATA - økonomi'!AT305,IF(#REF!=TRUE,'DATA - økonomi'!AT407,IF(#REF!=TRUE,'DATA - økonomi'!AT407+'DATA - økonomi'!AT305+'DATA - økonomi'!AT203,"")))))/AV204*1000,"")</f>
        <v/>
      </c>
      <c r="AW307" s="45" t="str">
        <f>IFERROR(IF(#REF!=TRUE,'DATA - økonomi'!AU101,IF(#REF!=TRUE,'DATA - økonomi'!AU203,IF(#REF!=TRUE,'DATA - økonomi'!AU305,IF(#REF!=TRUE,'DATA - økonomi'!AU407,IF(#REF!=TRUE,'DATA - økonomi'!AU407+'DATA - økonomi'!AU305+'DATA - økonomi'!AU203,"")))))/AW204*1000,"")</f>
        <v/>
      </c>
      <c r="AX307" s="45" t="str">
        <f>IFERROR(IF(#REF!=TRUE,'DATA - økonomi'!AV101,IF(#REF!=TRUE,'DATA - økonomi'!AV203,IF(#REF!=TRUE,'DATA - økonomi'!AV305,IF(#REF!=TRUE,'DATA - økonomi'!AV407,IF(#REF!=TRUE,'DATA - økonomi'!AV407+'DATA - økonomi'!AV305+'DATA - økonomi'!AV203,"")))))/AX204*1000,"")</f>
        <v/>
      </c>
      <c r="AY307" s="36"/>
    </row>
    <row r="308" spans="1:51" x14ac:dyDescent="0.25">
      <c r="A308" s="38">
        <v>98</v>
      </c>
      <c r="B308" s="41" t="s">
        <v>110</v>
      </c>
      <c r="C308" s="44" t="str">
        <f t="shared" ref="C308:L308" ca="1" si="636">IFERROR(C102/C$4,"")</f>
        <v/>
      </c>
      <c r="D308" s="44" t="str">
        <f t="shared" ca="1" si="636"/>
        <v/>
      </c>
      <c r="E308" s="44" t="str">
        <f t="shared" ca="1" si="636"/>
        <v/>
      </c>
      <c r="F308" s="44" t="str">
        <f t="shared" ca="1" si="636"/>
        <v/>
      </c>
      <c r="G308" s="44" t="str">
        <f t="shared" ca="1" si="636"/>
        <v/>
      </c>
      <c r="H308" s="44" t="str">
        <f t="shared" ca="1" si="636"/>
        <v/>
      </c>
      <c r="I308" s="44" t="str">
        <f t="shared" ca="1" si="636"/>
        <v/>
      </c>
      <c r="J308" s="44" t="str">
        <f t="shared" ca="1" si="636"/>
        <v/>
      </c>
      <c r="K308" s="44" t="str">
        <f t="shared" ca="1" si="636"/>
        <v/>
      </c>
      <c r="L308" s="44" t="str">
        <f t="shared" ca="1" si="636"/>
        <v/>
      </c>
      <c r="M308" s="44" t="str">
        <f t="shared" ref="M308" ca="1" si="637">IFERROR(M102/M$4,"")</f>
        <v/>
      </c>
      <c r="N308" s="38">
        <v>98</v>
      </c>
      <c r="O308" s="41" t="s">
        <v>110</v>
      </c>
      <c r="P308" s="44" t="str">
        <f t="shared" ref="P308:Y308" ca="1" si="638">IFERROR(P102/P$4,"")</f>
        <v/>
      </c>
      <c r="Q308" s="44" t="str">
        <f t="shared" ca="1" si="638"/>
        <v/>
      </c>
      <c r="R308" s="44" t="str">
        <f t="shared" ca="1" si="638"/>
        <v/>
      </c>
      <c r="S308" s="44" t="str">
        <f t="shared" ca="1" si="638"/>
        <v/>
      </c>
      <c r="T308" s="44" t="str">
        <f t="shared" ca="1" si="638"/>
        <v/>
      </c>
      <c r="U308" s="44" t="str">
        <f t="shared" ca="1" si="638"/>
        <v/>
      </c>
      <c r="V308" s="44" t="str">
        <f t="shared" ca="1" si="638"/>
        <v/>
      </c>
      <c r="W308" s="44" t="str">
        <f t="shared" ca="1" si="638"/>
        <v/>
      </c>
      <c r="X308" s="44" t="str">
        <f t="shared" ca="1" si="638"/>
        <v/>
      </c>
      <c r="Y308" s="44" t="str">
        <f t="shared" ca="1" si="638"/>
        <v/>
      </c>
      <c r="Z308" s="44" t="str">
        <f t="shared" ref="Z308" ca="1" si="639">IFERROR(Z102/Z$4,"")</f>
        <v/>
      </c>
      <c r="AA308" s="38">
        <v>98</v>
      </c>
      <c r="AB308" s="41" t="s">
        <v>110</v>
      </c>
      <c r="AC308" s="44" t="str">
        <f t="shared" ref="AC308:AL308" ca="1" si="640">IFERROR(AC102/AC$4,"")</f>
        <v/>
      </c>
      <c r="AD308" s="44" t="str">
        <f t="shared" ca="1" si="640"/>
        <v/>
      </c>
      <c r="AE308" s="44" t="str">
        <f t="shared" ca="1" si="640"/>
        <v/>
      </c>
      <c r="AF308" s="44" t="str">
        <f t="shared" ca="1" si="640"/>
        <v/>
      </c>
      <c r="AG308" s="44" t="str">
        <f t="shared" ca="1" si="640"/>
        <v/>
      </c>
      <c r="AH308" s="44" t="str">
        <f t="shared" ca="1" si="640"/>
        <v/>
      </c>
      <c r="AI308" s="44" t="str">
        <f t="shared" ca="1" si="640"/>
        <v/>
      </c>
      <c r="AJ308" s="44" t="str">
        <f t="shared" ca="1" si="640"/>
        <v/>
      </c>
      <c r="AK308" s="44" t="str">
        <f t="shared" ca="1" si="640"/>
        <v/>
      </c>
      <c r="AL308" s="44" t="str">
        <f t="shared" ca="1" si="640"/>
        <v/>
      </c>
      <c r="AM308" s="36"/>
      <c r="AN308" s="41" t="s">
        <v>110</v>
      </c>
      <c r="AO308" s="45" t="str">
        <f>IFERROR(IF(#REF!=TRUE,'DATA - økonomi'!AM102,IF(#REF!=TRUE,'DATA - økonomi'!AM204,IF(#REF!=TRUE,'DATA - økonomi'!AM306,IF(#REF!=TRUE,'DATA - økonomi'!AM408,IF(#REF!=TRUE,'DATA - økonomi'!AM408+'DATA - økonomi'!AM306+'DATA - økonomi'!AM204,"")))))/AO205*1000,"")</f>
        <v/>
      </c>
      <c r="AP308" s="45" t="str">
        <f>IFERROR(IF(#REF!=TRUE,'DATA - økonomi'!AN102,IF(#REF!=TRUE,'DATA - økonomi'!AN204,IF(#REF!=TRUE,'DATA - økonomi'!AN306,IF(#REF!=TRUE,'DATA - økonomi'!AN408,IF(#REF!=TRUE,'DATA - økonomi'!AN408+'DATA - økonomi'!AN306+'DATA - økonomi'!AN204,"")))))/AP205*1000,"")</f>
        <v/>
      </c>
      <c r="AQ308" s="45" t="str">
        <f>IFERROR(IF(#REF!=TRUE,'DATA - økonomi'!AO102,IF(#REF!=TRUE,'DATA - økonomi'!AO204,IF(#REF!=TRUE,'DATA - økonomi'!AO306,IF(#REF!=TRUE,'DATA - økonomi'!AO408,IF(#REF!=TRUE,'DATA - økonomi'!AO408+'DATA - økonomi'!AO306+'DATA - økonomi'!AO204,"")))))/AQ205*1000,"")</f>
        <v/>
      </c>
      <c r="AR308" s="45" t="str">
        <f>IFERROR(IF(#REF!=TRUE,'DATA - økonomi'!AP102,IF(#REF!=TRUE,'DATA - økonomi'!AP204,IF(#REF!=TRUE,'DATA - økonomi'!AP306,IF(#REF!=TRUE,'DATA - økonomi'!AP408,IF(#REF!=TRUE,'DATA - økonomi'!AP408+'DATA - økonomi'!AP306+'DATA - økonomi'!AP204,"")))))/AR205*1000,"")</f>
        <v/>
      </c>
      <c r="AS308" s="45" t="str">
        <f>IFERROR(IF(#REF!=TRUE,'DATA - økonomi'!AQ102,IF(#REF!=TRUE,'DATA - økonomi'!AQ204,IF(#REF!=TRUE,'DATA - økonomi'!AQ306,IF(#REF!=TRUE,'DATA - økonomi'!AQ408,IF(#REF!=TRUE,'DATA - økonomi'!AQ408+'DATA - økonomi'!AQ306+'DATA - økonomi'!AQ204,"")))))/AS205*1000,"")</f>
        <v/>
      </c>
      <c r="AT308" s="45" t="str">
        <f>IFERROR(IF(#REF!=TRUE,'DATA - økonomi'!AR102,IF(#REF!=TRUE,'DATA - økonomi'!AR204,IF(#REF!=TRUE,'DATA - økonomi'!AR306,IF(#REF!=TRUE,'DATA - økonomi'!AR408,IF(#REF!=TRUE,'DATA - økonomi'!AR408+'DATA - økonomi'!AR306+'DATA - økonomi'!AR204,"")))))/AT205*1000,"")</f>
        <v/>
      </c>
      <c r="AU308" s="45" t="str">
        <f>IFERROR(IF(#REF!=TRUE,'DATA - økonomi'!AS102,IF(#REF!=TRUE,'DATA - økonomi'!AS204,IF(#REF!=TRUE,'DATA - økonomi'!AS306,IF(#REF!=TRUE,'DATA - økonomi'!AS408,IF(#REF!=TRUE,'DATA - økonomi'!AS408+'DATA - økonomi'!AS306+'DATA - økonomi'!AS204,"")))))/AU205*1000,"")</f>
        <v/>
      </c>
      <c r="AV308" s="45" t="str">
        <f>IFERROR(IF(#REF!=TRUE,'DATA - økonomi'!AT102,IF(#REF!=TRUE,'DATA - økonomi'!AT204,IF(#REF!=TRUE,'DATA - økonomi'!AT306,IF(#REF!=TRUE,'DATA - økonomi'!AT408,IF(#REF!=TRUE,'DATA - økonomi'!AT408+'DATA - økonomi'!AT306+'DATA - økonomi'!AT204,"")))))/AV205*1000,"")</f>
        <v/>
      </c>
      <c r="AW308" s="45" t="str">
        <f>IFERROR(IF(#REF!=TRUE,'DATA - økonomi'!AU102,IF(#REF!=TRUE,'DATA - økonomi'!AU204,IF(#REF!=TRUE,'DATA - økonomi'!AU306,IF(#REF!=TRUE,'DATA - økonomi'!AU408,IF(#REF!=TRUE,'DATA - økonomi'!AU408+'DATA - økonomi'!AU306+'DATA - økonomi'!AU204,"")))))/AW205*1000,"")</f>
        <v/>
      </c>
      <c r="AX308" s="45" t="str">
        <f>IFERROR(IF(#REF!=TRUE,'DATA - økonomi'!AV102,IF(#REF!=TRUE,'DATA - økonomi'!AV204,IF(#REF!=TRUE,'DATA - økonomi'!AV306,IF(#REF!=TRUE,'DATA - økonomi'!AV408,IF(#REF!=TRUE,'DATA - økonomi'!AV408+'DATA - økonomi'!AV306+'DATA - økonomi'!AV204,"")))))/AX205*1000,"")</f>
        <v/>
      </c>
      <c r="AY308" s="36"/>
    </row>
    <row r="309" spans="1:51" x14ac:dyDescent="0.2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row>
    <row r="310" spans="1:51" x14ac:dyDescent="0.25">
      <c r="A310" s="35"/>
      <c r="B310" s="36"/>
      <c r="C310" s="36"/>
      <c r="D310" s="36"/>
      <c r="E310" s="36"/>
      <c r="F310" s="36"/>
      <c r="G310" s="36"/>
      <c r="H310" s="36"/>
      <c r="I310" s="36"/>
      <c r="J310" s="36"/>
      <c r="K310" s="36"/>
      <c r="L310" s="36"/>
      <c r="M310" s="36"/>
      <c r="N310" s="35"/>
      <c r="O310" s="36"/>
      <c r="P310" s="36"/>
      <c r="Q310" s="36"/>
      <c r="R310" s="36"/>
      <c r="S310" s="36"/>
      <c r="T310" s="36"/>
      <c r="U310" s="36"/>
      <c r="V310" s="36"/>
      <c r="W310" s="36"/>
      <c r="X310" s="36"/>
      <c r="Y310" s="36"/>
      <c r="Z310" s="36"/>
      <c r="AA310" s="35"/>
      <c r="AB310" s="35"/>
      <c r="AC310" s="35"/>
      <c r="AD310" s="35"/>
      <c r="AE310" s="35"/>
      <c r="AF310" s="35"/>
      <c r="AG310" s="35"/>
      <c r="AH310" s="35"/>
      <c r="AI310" s="35"/>
      <c r="AJ310" s="35"/>
      <c r="AK310" s="35"/>
      <c r="AL310" s="35"/>
      <c r="AM310" s="35"/>
      <c r="AN310" s="36"/>
      <c r="AO310" s="36"/>
      <c r="AP310" s="36"/>
      <c r="AQ310" s="36"/>
      <c r="AR310" s="36"/>
      <c r="AS310" s="36"/>
      <c r="AT310" s="36"/>
      <c r="AU310" s="36"/>
      <c r="AV310" s="36"/>
      <c r="AW310" s="36"/>
      <c r="AX310" s="36"/>
      <c r="AY310" s="36"/>
    </row>
    <row r="311" spans="1:51" x14ac:dyDescent="0.25">
      <c r="A311" s="35"/>
      <c r="B311" s="39" t="s">
        <v>131</v>
      </c>
      <c r="C311" s="39"/>
      <c r="D311" s="39"/>
      <c r="E311" s="39"/>
      <c r="F311" s="39"/>
      <c r="G311" s="39"/>
      <c r="H311" s="39"/>
      <c r="I311" s="39"/>
      <c r="J311" s="39"/>
      <c r="K311" s="39"/>
      <c r="L311" s="39"/>
      <c r="M311" s="39"/>
      <c r="N311" s="35"/>
      <c r="O311" s="39" t="s">
        <v>132</v>
      </c>
      <c r="P311" s="39"/>
      <c r="Q311" s="39"/>
      <c r="R311" s="39"/>
      <c r="S311" s="39"/>
      <c r="T311" s="39"/>
      <c r="U311" s="39"/>
      <c r="V311" s="39"/>
      <c r="W311" s="39"/>
      <c r="X311" s="39"/>
      <c r="Y311" s="39"/>
      <c r="Z311" s="39"/>
      <c r="AA311" s="35"/>
      <c r="AB311" s="39" t="str">
        <f>"Sum af "&amp;O311&amp;", fra "&amp;Analyse!$H$117&amp;" til "&amp;Analyse!$H$129</f>
        <v xml:space="preserve">Sum af REGNSKAB, kr. pr. 18-66-årige (udvikling i difference fra hele landet), fra  til </v>
      </c>
      <c r="AC311" s="39"/>
      <c r="AD311" s="35"/>
      <c r="AE311" s="77"/>
      <c r="AF311" s="77"/>
      <c r="AG311" s="77"/>
      <c r="AH311" s="77"/>
      <c r="AI311" s="77"/>
      <c r="AJ311" s="77"/>
      <c r="AK311" s="77"/>
      <c r="AL311" s="77"/>
      <c r="AM311" s="35"/>
      <c r="AN311" s="39"/>
      <c r="AO311" s="39"/>
      <c r="AP311" s="39"/>
      <c r="AQ311" s="39"/>
      <c r="AR311" s="39"/>
      <c r="AS311" s="39"/>
      <c r="AT311" s="39"/>
      <c r="AU311" s="39"/>
      <c r="AV311" s="39"/>
      <c r="AW311" s="39"/>
      <c r="AX311" s="39"/>
      <c r="AY311" s="36"/>
    </row>
    <row r="312" spans="1:51" x14ac:dyDescent="0.25">
      <c r="A312" s="35"/>
      <c r="B312" s="40"/>
      <c r="C312" s="40">
        <v>2013</v>
      </c>
      <c r="D312" s="40">
        <v>2014</v>
      </c>
      <c r="E312" s="40">
        <v>2015</v>
      </c>
      <c r="F312" s="40">
        <v>2016</v>
      </c>
      <c r="G312" s="40">
        <v>2017</v>
      </c>
      <c r="H312" s="40">
        <v>2018</v>
      </c>
      <c r="I312" s="40">
        <v>2019</v>
      </c>
      <c r="J312" s="40">
        <v>2020</v>
      </c>
      <c r="K312" s="40">
        <v>2021</v>
      </c>
      <c r="L312" s="40">
        <v>2022</v>
      </c>
      <c r="M312" s="40">
        <v>2023</v>
      </c>
      <c r="N312" s="35"/>
      <c r="O312" s="40"/>
      <c r="P312" s="40"/>
      <c r="Q312" s="40" t="s">
        <v>133</v>
      </c>
      <c r="R312" s="40" t="s">
        <v>134</v>
      </c>
      <c r="S312" s="40" t="s">
        <v>135</v>
      </c>
      <c r="T312" s="40" t="s">
        <v>136</v>
      </c>
      <c r="U312" s="40" t="s">
        <v>137</v>
      </c>
      <c r="V312" s="40" t="s">
        <v>138</v>
      </c>
      <c r="W312" s="40" t="s">
        <v>139</v>
      </c>
      <c r="X312" s="40" t="s">
        <v>160</v>
      </c>
      <c r="Y312" s="40" t="s">
        <v>161</v>
      </c>
      <c r="Z312" s="40" t="s">
        <v>173</v>
      </c>
      <c r="AA312" s="35"/>
      <c r="AB312" s="40"/>
      <c r="AC312" s="40" t="str">
        <f>AB311</f>
        <v xml:space="preserve">Sum af REGNSKAB, kr. pr. 18-66-årige (udvikling i difference fra hele landet), fra  til </v>
      </c>
      <c r="AD312" s="35"/>
      <c r="AE312" s="78" t="s">
        <v>167</v>
      </c>
      <c r="AF312" s="77"/>
      <c r="AG312" s="77"/>
      <c r="AH312" s="77"/>
      <c r="AI312" s="77"/>
      <c r="AJ312" s="77"/>
      <c r="AK312" s="77"/>
      <c r="AL312" s="77"/>
      <c r="AM312" s="35"/>
      <c r="AN312" s="74"/>
      <c r="AO312" s="74">
        <v>2013</v>
      </c>
      <c r="AP312" s="74">
        <v>2014</v>
      </c>
      <c r="AQ312" s="74">
        <v>2015</v>
      </c>
      <c r="AR312" s="74">
        <v>2016</v>
      </c>
      <c r="AS312" s="74">
        <v>2017</v>
      </c>
      <c r="AT312" s="74">
        <v>2018</v>
      </c>
      <c r="AU312" s="74">
        <v>2019</v>
      </c>
      <c r="AV312" s="74">
        <v>2020</v>
      </c>
      <c r="AW312" s="74">
        <v>2021</v>
      </c>
      <c r="AX312" s="74">
        <v>2022</v>
      </c>
      <c r="AY312" s="36"/>
    </row>
    <row r="313" spans="1:51" x14ac:dyDescent="0.25">
      <c r="A313" s="38"/>
      <c r="B313" s="41" t="s">
        <v>13</v>
      </c>
      <c r="C313" s="42">
        <f ca="1">IFERROR(C108-C$107,"")</f>
        <v>0</v>
      </c>
      <c r="D313" s="42">
        <f t="shared" ref="D313:L313" ca="1" si="641">IFERROR(D108-D$107,"")</f>
        <v>0</v>
      </c>
      <c r="E313" s="42">
        <f t="shared" ca="1" si="641"/>
        <v>0</v>
      </c>
      <c r="F313" s="42">
        <f t="shared" ca="1" si="641"/>
        <v>0</v>
      </c>
      <c r="G313" s="42">
        <f t="shared" ca="1" si="641"/>
        <v>0</v>
      </c>
      <c r="H313" s="42">
        <f t="shared" ca="1" si="641"/>
        <v>0</v>
      </c>
      <c r="I313" s="42">
        <f t="shared" ca="1" si="641"/>
        <v>0</v>
      </c>
      <c r="J313" s="42">
        <f t="shared" ca="1" si="641"/>
        <v>0</v>
      </c>
      <c r="K313" s="42">
        <f t="shared" ca="1" si="641"/>
        <v>0</v>
      </c>
      <c r="L313" s="42">
        <f t="shared" ca="1" si="641"/>
        <v>0</v>
      </c>
      <c r="M313" s="42" t="str">
        <f t="shared" ref="M313" ca="1" si="642">IFERROR(M108-M$107,"")</f>
        <v/>
      </c>
      <c r="N313" s="38"/>
      <c r="O313" s="41" t="s">
        <v>13</v>
      </c>
      <c r="P313" s="42"/>
      <c r="Q313" s="42">
        <f t="shared" ref="Q313:Q344" ca="1" si="643">IFERROR(D313-C313,"")</f>
        <v>0</v>
      </c>
      <c r="R313" s="42">
        <f t="shared" ref="R313:R344" ca="1" si="644">IFERROR(E313-D313,"")</f>
        <v>0</v>
      </c>
      <c r="S313" s="42">
        <f t="shared" ref="S313:S344" ca="1" si="645">IFERROR(F313-E313,"")</f>
        <v>0</v>
      </c>
      <c r="T313" s="42">
        <f t="shared" ref="T313:T344" ca="1" si="646">IFERROR(G313-F313,"")</f>
        <v>0</v>
      </c>
      <c r="U313" s="42">
        <f t="shared" ref="U313:U344" ca="1" si="647">IFERROR(H313-G313,"")</f>
        <v>0</v>
      </c>
      <c r="V313" s="42">
        <f t="shared" ref="V313:V344" ca="1" si="648">IFERROR(I313-H313,"")</f>
        <v>0</v>
      </c>
      <c r="W313" s="42">
        <f t="shared" ref="W313:W344" ca="1" si="649">IFERROR(J313-I313,"")</f>
        <v>0</v>
      </c>
      <c r="X313" s="42">
        <f t="shared" ref="X313:X344" ca="1" si="650">IFERROR(K313-J313,"")</f>
        <v>0</v>
      </c>
      <c r="Y313" s="42">
        <f t="shared" ref="Y313:Y344" ca="1" si="651">IFERROR(L313-K313,"")</f>
        <v>0</v>
      </c>
      <c r="Z313" s="45"/>
      <c r="AA313" s="38">
        <v>1</v>
      </c>
      <c r="AB313" s="41" t="str">
        <f>IF(Analyse!J6="X",Analyse!H6,"")</f>
        <v/>
      </c>
      <c r="AC313" s="42">
        <f>IF(AB313="",0,IF(Analyse!$H$117=$C$312,SUM(BEREGNING!Q313:Y313),IF(Analyse!$H$117=$D$312,SUM(BEREGNING!R313:Y313),IF(Analyse!$H$117=$E$312,SUM(BEREGNING!S313:Y313),IF(Analyse!$H$117=$F$312,SUM(BEREGNING!T313:Y313),IF(Analyse!$H$117=$G$312,SUM(BEREGNING!U313:Y313),IF(Analyse!$H$117=$H$312,SUM(BEREGNING!V313:Y313),IF(Analyse!$H$117=$I$312,SUM(BEREGNING!W313:Y313),IF(Analyse!$H$117=$J$312,SUM(BEREGNING!X313:Y313),IF(Analyse!$H$117=$K$312,SUM(BEREGNING!X313:Y313),IF(Analyse!$H$117=$L$312,SUM(BEREGNING!Y313:Y313),"")))))))))))</f>
        <v>0</v>
      </c>
      <c r="AD313" s="35"/>
      <c r="AE313" s="77" t="s">
        <v>60</v>
      </c>
      <c r="AF313" s="77" t="s">
        <v>162</v>
      </c>
      <c r="AG313" s="77"/>
      <c r="AH313" s="79" t="str">
        <f t="shared" ref="AH313:AH344" si="652">O313</f>
        <v>Albertslund</v>
      </c>
      <c r="AI313" s="79" t="str">
        <f>VLOOKUP(AH313,$AE$313:$AF$410,2,FALSE)</f>
        <v>Hovedstadskommuner</v>
      </c>
      <c r="AJ313" s="79"/>
      <c r="AK313" s="79" t="s">
        <v>13</v>
      </c>
      <c r="AL313" s="79" t="b">
        <f>AK313=AH313</f>
        <v>1</v>
      </c>
      <c r="AM313" s="35"/>
      <c r="AN313" s="75">
        <f t="shared" ref="AN313:AN344" si="653">AD313</f>
        <v>0</v>
      </c>
      <c r="AO313" s="76">
        <f t="shared" ref="AO313:AX313" ca="1" si="654">IF($AN313="","",C108)</f>
        <v>0</v>
      </c>
      <c r="AP313" s="76">
        <f t="shared" ca="1" si="654"/>
        <v>0</v>
      </c>
      <c r="AQ313" s="76">
        <f t="shared" ca="1" si="654"/>
        <v>0</v>
      </c>
      <c r="AR313" s="76">
        <f t="shared" ca="1" si="654"/>
        <v>0</v>
      </c>
      <c r="AS313" s="76">
        <f t="shared" ca="1" si="654"/>
        <v>0</v>
      </c>
      <c r="AT313" s="76">
        <f t="shared" ca="1" si="654"/>
        <v>0</v>
      </c>
      <c r="AU313" s="76">
        <f t="shared" ca="1" si="654"/>
        <v>0</v>
      </c>
      <c r="AV313" s="76">
        <f t="shared" ca="1" si="654"/>
        <v>0</v>
      </c>
      <c r="AW313" s="76">
        <f t="shared" ca="1" si="654"/>
        <v>0</v>
      </c>
      <c r="AX313" s="76">
        <f t="shared" ca="1" si="654"/>
        <v>0</v>
      </c>
      <c r="AY313" s="36"/>
    </row>
    <row r="314" spans="1:51" x14ac:dyDescent="0.25">
      <c r="A314" s="38"/>
      <c r="B314" s="41" t="s">
        <v>14</v>
      </c>
      <c r="C314" s="42">
        <f t="shared" ref="C314:L314" ca="1" si="655">IFERROR(C109-C$107,"")</f>
        <v>0</v>
      </c>
      <c r="D314" s="42">
        <f t="shared" ca="1" si="655"/>
        <v>0</v>
      </c>
      <c r="E314" s="42">
        <f t="shared" ca="1" si="655"/>
        <v>0</v>
      </c>
      <c r="F314" s="42">
        <f t="shared" ca="1" si="655"/>
        <v>0</v>
      </c>
      <c r="G314" s="42">
        <f t="shared" ca="1" si="655"/>
        <v>0</v>
      </c>
      <c r="H314" s="42">
        <f t="shared" ca="1" si="655"/>
        <v>0</v>
      </c>
      <c r="I314" s="42">
        <f t="shared" ca="1" si="655"/>
        <v>0</v>
      </c>
      <c r="J314" s="42">
        <f t="shared" ca="1" si="655"/>
        <v>0</v>
      </c>
      <c r="K314" s="42">
        <f t="shared" ca="1" si="655"/>
        <v>0</v>
      </c>
      <c r="L314" s="42">
        <f t="shared" ca="1" si="655"/>
        <v>0</v>
      </c>
      <c r="M314" s="42" t="str">
        <f t="shared" ref="M314" ca="1" si="656">IFERROR(M109-M$107,"")</f>
        <v/>
      </c>
      <c r="N314" s="38"/>
      <c r="O314" s="41" t="s">
        <v>14</v>
      </c>
      <c r="P314" s="42"/>
      <c r="Q314" s="42">
        <f t="shared" ca="1" si="643"/>
        <v>0</v>
      </c>
      <c r="R314" s="42">
        <f t="shared" ca="1" si="644"/>
        <v>0</v>
      </c>
      <c r="S314" s="42">
        <f t="shared" ca="1" si="645"/>
        <v>0</v>
      </c>
      <c r="T314" s="42">
        <f t="shared" ca="1" si="646"/>
        <v>0</v>
      </c>
      <c r="U314" s="42">
        <f t="shared" ca="1" si="647"/>
        <v>0</v>
      </c>
      <c r="V314" s="42">
        <f t="shared" ca="1" si="648"/>
        <v>0</v>
      </c>
      <c r="W314" s="42">
        <f t="shared" ca="1" si="649"/>
        <v>0</v>
      </c>
      <c r="X314" s="42">
        <f t="shared" ca="1" si="650"/>
        <v>0</v>
      </c>
      <c r="Y314" s="42">
        <f t="shared" ca="1" si="651"/>
        <v>0</v>
      </c>
      <c r="Z314" s="45"/>
      <c r="AA314" s="38">
        <v>2</v>
      </c>
      <c r="AB314" s="41" t="str">
        <f>IF(Analyse!J7="X",Analyse!H7,"")</f>
        <v/>
      </c>
      <c r="AC314" s="42">
        <f>IF(AB314="",0,IF(Analyse!$H$117=$C$312,SUM(BEREGNING!Q314:Y314),IF(Analyse!$H$117=$D$312,SUM(BEREGNING!R314:Y314),IF(Analyse!$H$117=$E$312,SUM(BEREGNING!S314:Y314),IF(Analyse!$H$117=$F$312,SUM(BEREGNING!T314:Y314),IF(Analyse!$H$117=$G$312,SUM(BEREGNING!U314:Y314),IF(Analyse!$H$117=$H$312,SUM(BEREGNING!V314:Y314),IF(Analyse!$H$117=$I$312,SUM(BEREGNING!W314:Y314),IF(Analyse!$H$117=$J$312,SUM(BEREGNING!X314:Y314),IF(Analyse!$H$117=$K$312,SUM(BEREGNING!X314:Y314),IF(Analyse!$H$117=$L$312,SUM(BEREGNING!Y314:Y314),"")))))))))))</f>
        <v>0</v>
      </c>
      <c r="AD314" s="35"/>
      <c r="AE314" s="77" t="s">
        <v>29</v>
      </c>
      <c r="AF314" s="77" t="s">
        <v>162</v>
      </c>
      <c r="AG314" s="77"/>
      <c r="AH314" s="79" t="str">
        <f t="shared" si="652"/>
        <v>Allerød</v>
      </c>
      <c r="AI314" s="79" t="str">
        <f t="shared" ref="AI314:AI377" si="657">VLOOKUP(AH314,$AE$313:$AF$410,2,FALSE)</f>
        <v>Hovedstadskommuner</v>
      </c>
      <c r="AJ314" s="79"/>
      <c r="AK314" s="79" t="s">
        <v>14</v>
      </c>
      <c r="AL314" s="79" t="b">
        <f t="shared" ref="AL314:AL377" si="658">AK314=AH314</f>
        <v>1</v>
      </c>
      <c r="AM314" s="35"/>
      <c r="AN314" s="75">
        <f t="shared" si="653"/>
        <v>0</v>
      </c>
      <c r="AO314" s="76">
        <f t="shared" ref="AO314:AO345" ca="1" si="659">IF($AN314="","",C109)</f>
        <v>0</v>
      </c>
      <c r="AP314" s="76">
        <f t="shared" ref="AP314:AP345" ca="1" si="660">IF($AN314="","",D109)</f>
        <v>0</v>
      </c>
      <c r="AQ314" s="76">
        <f t="shared" ref="AQ314:AQ345" ca="1" si="661">IF($AN314="","",E109)</f>
        <v>0</v>
      </c>
      <c r="AR314" s="76">
        <f t="shared" ref="AR314:AR345" ca="1" si="662">IF($AN314="","",F109)</f>
        <v>0</v>
      </c>
      <c r="AS314" s="76">
        <f t="shared" ref="AS314:AS345" ca="1" si="663">IF($AN314="","",G109)</f>
        <v>0</v>
      </c>
      <c r="AT314" s="76">
        <f t="shared" ref="AT314:AT345" ca="1" si="664">IF($AN314="","",H109)</f>
        <v>0</v>
      </c>
      <c r="AU314" s="76">
        <f t="shared" ref="AU314:AU345" ca="1" si="665">IF($AN314="","",I109)</f>
        <v>0</v>
      </c>
      <c r="AV314" s="76">
        <f t="shared" ref="AV314:AV345" ca="1" si="666">IF($AN314="","",J109)</f>
        <v>0</v>
      </c>
      <c r="AW314" s="76">
        <f t="shared" ref="AW314:AW345" ca="1" si="667">IF($AN314="","",K109)</f>
        <v>0</v>
      </c>
      <c r="AX314" s="76">
        <f t="shared" ref="AX314:AX377" ca="1" si="668">IF($AN314="","",L109)</f>
        <v>0</v>
      </c>
      <c r="AY314" s="36"/>
    </row>
    <row r="315" spans="1:51" x14ac:dyDescent="0.25">
      <c r="A315" s="38"/>
      <c r="B315" s="41" t="s">
        <v>15</v>
      </c>
      <c r="C315" s="42">
        <f t="shared" ref="C315:L315" ca="1" si="669">IFERROR(C110-C$107,"")</f>
        <v>0</v>
      </c>
      <c r="D315" s="42">
        <f t="shared" ca="1" si="669"/>
        <v>0</v>
      </c>
      <c r="E315" s="42">
        <f t="shared" ca="1" si="669"/>
        <v>0</v>
      </c>
      <c r="F315" s="42">
        <f t="shared" ca="1" si="669"/>
        <v>0</v>
      </c>
      <c r="G315" s="42">
        <f t="shared" ca="1" si="669"/>
        <v>0</v>
      </c>
      <c r="H315" s="42">
        <f t="shared" ca="1" si="669"/>
        <v>0</v>
      </c>
      <c r="I315" s="42">
        <f t="shared" ca="1" si="669"/>
        <v>0</v>
      </c>
      <c r="J315" s="42">
        <f t="shared" ca="1" si="669"/>
        <v>0</v>
      </c>
      <c r="K315" s="42">
        <f t="shared" ca="1" si="669"/>
        <v>0</v>
      </c>
      <c r="L315" s="42">
        <f t="shared" ca="1" si="669"/>
        <v>0</v>
      </c>
      <c r="M315" s="42" t="str">
        <f t="shared" ref="M315" ca="1" si="670">IFERROR(M110-M$107,"")</f>
        <v/>
      </c>
      <c r="N315" s="38"/>
      <c r="O315" s="41" t="s">
        <v>15</v>
      </c>
      <c r="P315" s="42"/>
      <c r="Q315" s="42">
        <f t="shared" ca="1" si="643"/>
        <v>0</v>
      </c>
      <c r="R315" s="42">
        <f t="shared" ca="1" si="644"/>
        <v>0</v>
      </c>
      <c r="S315" s="42">
        <f t="shared" ca="1" si="645"/>
        <v>0</v>
      </c>
      <c r="T315" s="42">
        <f t="shared" ca="1" si="646"/>
        <v>0</v>
      </c>
      <c r="U315" s="42">
        <f t="shared" ca="1" si="647"/>
        <v>0</v>
      </c>
      <c r="V315" s="42">
        <f t="shared" ca="1" si="648"/>
        <v>0</v>
      </c>
      <c r="W315" s="42">
        <f t="shared" ca="1" si="649"/>
        <v>0</v>
      </c>
      <c r="X315" s="42">
        <f t="shared" ca="1" si="650"/>
        <v>0</v>
      </c>
      <c r="Y315" s="42">
        <f t="shared" ca="1" si="651"/>
        <v>0</v>
      </c>
      <c r="Z315" s="45"/>
      <c r="AA315" s="38">
        <v>3</v>
      </c>
      <c r="AB315" s="41" t="str">
        <f>IF(Analyse!J8="X",Analyse!H8,"")</f>
        <v/>
      </c>
      <c r="AC315" s="42">
        <f>IF(AB315="",0,IF(Analyse!$H$117=$C$312,SUM(BEREGNING!Q315:Y315),IF(Analyse!$H$117=$D$312,SUM(BEREGNING!R315:Y315),IF(Analyse!$H$117=$E$312,SUM(BEREGNING!S315:Y315),IF(Analyse!$H$117=$F$312,SUM(BEREGNING!T315:Y315),IF(Analyse!$H$117=$G$312,SUM(BEREGNING!U315:Y315),IF(Analyse!$H$117=$H$312,SUM(BEREGNING!V315:Y315),IF(Analyse!$H$117=$I$312,SUM(BEREGNING!W315:Y315),IF(Analyse!$H$117=$J$312,SUM(BEREGNING!X315:Y315),IF(Analyse!$H$117=$K$312,SUM(BEREGNING!X315:Y315),IF(Analyse!$H$117=$L$312,SUM(BEREGNING!Y315:Y315),"")))))))))))</f>
        <v>0</v>
      </c>
      <c r="AD315" s="35"/>
      <c r="AE315" s="77" t="s">
        <v>16</v>
      </c>
      <c r="AF315" s="77" t="s">
        <v>162</v>
      </c>
      <c r="AG315" s="77"/>
      <c r="AH315" s="79" t="str">
        <f t="shared" si="652"/>
        <v>Assens</v>
      </c>
      <c r="AI315" s="79" t="str">
        <f t="shared" si="657"/>
        <v>Oplandskommuner</v>
      </c>
      <c r="AJ315" s="79"/>
      <c r="AK315" s="79" t="s">
        <v>15</v>
      </c>
      <c r="AL315" s="79" t="b">
        <f t="shared" si="658"/>
        <v>1</v>
      </c>
      <c r="AM315" s="35"/>
      <c r="AN315" s="75">
        <f t="shared" si="653"/>
        <v>0</v>
      </c>
      <c r="AO315" s="76">
        <f t="shared" ca="1" si="659"/>
        <v>0</v>
      </c>
      <c r="AP315" s="76">
        <f t="shared" ca="1" si="660"/>
        <v>0</v>
      </c>
      <c r="AQ315" s="76">
        <f t="shared" ca="1" si="661"/>
        <v>0</v>
      </c>
      <c r="AR315" s="76">
        <f t="shared" ca="1" si="662"/>
        <v>0</v>
      </c>
      <c r="AS315" s="76">
        <f t="shared" ca="1" si="663"/>
        <v>0</v>
      </c>
      <c r="AT315" s="76">
        <f t="shared" ca="1" si="664"/>
        <v>0</v>
      </c>
      <c r="AU315" s="76">
        <f t="shared" ca="1" si="665"/>
        <v>0</v>
      </c>
      <c r="AV315" s="76">
        <f t="shared" ca="1" si="666"/>
        <v>0</v>
      </c>
      <c r="AW315" s="76">
        <f t="shared" ca="1" si="667"/>
        <v>0</v>
      </c>
      <c r="AX315" s="76">
        <f t="shared" ca="1" si="668"/>
        <v>0</v>
      </c>
      <c r="AY315" s="36"/>
    </row>
    <row r="316" spans="1:51" x14ac:dyDescent="0.25">
      <c r="A316" s="38"/>
      <c r="B316" s="41" t="s">
        <v>16</v>
      </c>
      <c r="C316" s="42">
        <f t="shared" ref="C316:L316" ca="1" si="671">IFERROR(C111-C$107,"")</f>
        <v>0</v>
      </c>
      <c r="D316" s="42">
        <f t="shared" ca="1" si="671"/>
        <v>0</v>
      </c>
      <c r="E316" s="42">
        <f t="shared" ca="1" si="671"/>
        <v>0</v>
      </c>
      <c r="F316" s="42">
        <f t="shared" ca="1" si="671"/>
        <v>0</v>
      </c>
      <c r="G316" s="42">
        <f t="shared" ca="1" si="671"/>
        <v>0</v>
      </c>
      <c r="H316" s="42">
        <f t="shared" ca="1" si="671"/>
        <v>0</v>
      </c>
      <c r="I316" s="42">
        <f t="shared" ca="1" si="671"/>
        <v>0</v>
      </c>
      <c r="J316" s="42">
        <f t="shared" ca="1" si="671"/>
        <v>0</v>
      </c>
      <c r="K316" s="42">
        <f t="shared" ca="1" si="671"/>
        <v>0</v>
      </c>
      <c r="L316" s="42">
        <f t="shared" ca="1" si="671"/>
        <v>0</v>
      </c>
      <c r="M316" s="42" t="str">
        <f t="shared" ref="M316" ca="1" si="672">IFERROR(M111-M$107,"")</f>
        <v/>
      </c>
      <c r="N316" s="38"/>
      <c r="O316" s="41" t="s">
        <v>16</v>
      </c>
      <c r="P316" s="42"/>
      <c r="Q316" s="42">
        <f t="shared" ca="1" si="643"/>
        <v>0</v>
      </c>
      <c r="R316" s="42">
        <f t="shared" ca="1" si="644"/>
        <v>0</v>
      </c>
      <c r="S316" s="42">
        <f t="shared" ca="1" si="645"/>
        <v>0</v>
      </c>
      <c r="T316" s="42">
        <f t="shared" ca="1" si="646"/>
        <v>0</v>
      </c>
      <c r="U316" s="42">
        <f t="shared" ca="1" si="647"/>
        <v>0</v>
      </c>
      <c r="V316" s="42">
        <f t="shared" ca="1" si="648"/>
        <v>0</v>
      </c>
      <c r="W316" s="42">
        <f t="shared" ca="1" si="649"/>
        <v>0</v>
      </c>
      <c r="X316" s="42">
        <f t="shared" ca="1" si="650"/>
        <v>0</v>
      </c>
      <c r="Y316" s="42">
        <f t="shared" ca="1" si="651"/>
        <v>0</v>
      </c>
      <c r="Z316" s="45"/>
      <c r="AA316" s="38">
        <v>4</v>
      </c>
      <c r="AB316" s="41" t="str">
        <f>IF(Analyse!J9="X",Analyse!H9,"")</f>
        <v/>
      </c>
      <c r="AC316" s="42">
        <f>IF(AB316="",0,IF(Analyse!$H$117=$C$312,SUM(BEREGNING!Q316:Y316),IF(Analyse!$H$117=$D$312,SUM(BEREGNING!R316:Y316),IF(Analyse!$H$117=$E$312,SUM(BEREGNING!S316:Y316),IF(Analyse!$H$117=$F$312,SUM(BEREGNING!T316:Y316),IF(Analyse!$H$117=$G$312,SUM(BEREGNING!U316:Y316),IF(Analyse!$H$117=$H$312,SUM(BEREGNING!V316:Y316),IF(Analyse!$H$117=$I$312,SUM(BEREGNING!W316:Y316),IF(Analyse!$H$117=$J$312,SUM(BEREGNING!X316:Y316),IF(Analyse!$H$117=$K$312,SUM(BEREGNING!X316:Y316),IF(Analyse!$H$117=$L$312,SUM(BEREGNING!Y316:Y316),"")))))))))))</f>
        <v>0</v>
      </c>
      <c r="AD316" s="35"/>
      <c r="AE316" s="77" t="s">
        <v>19</v>
      </c>
      <c r="AF316" s="77" t="s">
        <v>162</v>
      </c>
      <c r="AG316" s="77"/>
      <c r="AH316" s="79" t="str">
        <f t="shared" si="652"/>
        <v>Ballerup</v>
      </c>
      <c r="AI316" s="79" t="str">
        <f t="shared" si="657"/>
        <v>Hovedstadskommuner</v>
      </c>
      <c r="AJ316" s="79"/>
      <c r="AK316" s="79" t="s">
        <v>16</v>
      </c>
      <c r="AL316" s="79" t="b">
        <f t="shared" si="658"/>
        <v>1</v>
      </c>
      <c r="AM316" s="35"/>
      <c r="AN316" s="75">
        <f t="shared" si="653"/>
        <v>0</v>
      </c>
      <c r="AO316" s="76">
        <f t="shared" ca="1" si="659"/>
        <v>0</v>
      </c>
      <c r="AP316" s="76">
        <f t="shared" ca="1" si="660"/>
        <v>0</v>
      </c>
      <c r="AQ316" s="76">
        <f t="shared" ca="1" si="661"/>
        <v>0</v>
      </c>
      <c r="AR316" s="76">
        <f t="shared" ca="1" si="662"/>
        <v>0</v>
      </c>
      <c r="AS316" s="76">
        <f t="shared" ca="1" si="663"/>
        <v>0</v>
      </c>
      <c r="AT316" s="76">
        <f t="shared" ca="1" si="664"/>
        <v>0</v>
      </c>
      <c r="AU316" s="76">
        <f t="shared" ca="1" si="665"/>
        <v>0</v>
      </c>
      <c r="AV316" s="76">
        <f t="shared" ca="1" si="666"/>
        <v>0</v>
      </c>
      <c r="AW316" s="76">
        <f t="shared" ca="1" si="667"/>
        <v>0</v>
      </c>
      <c r="AX316" s="76">
        <f t="shared" ca="1" si="668"/>
        <v>0</v>
      </c>
      <c r="AY316" s="36"/>
    </row>
    <row r="317" spans="1:51" x14ac:dyDescent="0.25">
      <c r="A317" s="38"/>
      <c r="B317" s="41" t="s">
        <v>17</v>
      </c>
      <c r="C317" s="42">
        <f t="shared" ref="C317:L317" ca="1" si="673">IFERROR(C112-C$107,"")</f>
        <v>0</v>
      </c>
      <c r="D317" s="42">
        <f t="shared" ca="1" si="673"/>
        <v>0</v>
      </c>
      <c r="E317" s="42">
        <f t="shared" ca="1" si="673"/>
        <v>0</v>
      </c>
      <c r="F317" s="42">
        <f t="shared" ca="1" si="673"/>
        <v>0</v>
      </c>
      <c r="G317" s="42">
        <f t="shared" ca="1" si="673"/>
        <v>0</v>
      </c>
      <c r="H317" s="42">
        <f t="shared" ca="1" si="673"/>
        <v>0</v>
      </c>
      <c r="I317" s="42">
        <f t="shared" ca="1" si="673"/>
        <v>0</v>
      </c>
      <c r="J317" s="42">
        <f t="shared" ca="1" si="673"/>
        <v>0</v>
      </c>
      <c r="K317" s="42">
        <f t="shared" ca="1" si="673"/>
        <v>0</v>
      </c>
      <c r="L317" s="42">
        <f t="shared" ca="1" si="673"/>
        <v>0</v>
      </c>
      <c r="M317" s="42" t="str">
        <f t="shared" ref="M317" ca="1" si="674">IFERROR(M112-M$107,"")</f>
        <v/>
      </c>
      <c r="N317" s="38"/>
      <c r="O317" s="41" t="s">
        <v>17</v>
      </c>
      <c r="P317" s="42"/>
      <c r="Q317" s="42">
        <f t="shared" ca="1" si="643"/>
        <v>0</v>
      </c>
      <c r="R317" s="42">
        <f t="shared" ca="1" si="644"/>
        <v>0</v>
      </c>
      <c r="S317" s="42">
        <f t="shared" ca="1" si="645"/>
        <v>0</v>
      </c>
      <c r="T317" s="42">
        <f t="shared" ca="1" si="646"/>
        <v>0</v>
      </c>
      <c r="U317" s="42">
        <f t="shared" ca="1" si="647"/>
        <v>0</v>
      </c>
      <c r="V317" s="42">
        <f t="shared" ca="1" si="648"/>
        <v>0</v>
      </c>
      <c r="W317" s="42">
        <f t="shared" ca="1" si="649"/>
        <v>0</v>
      </c>
      <c r="X317" s="42">
        <f t="shared" ca="1" si="650"/>
        <v>0</v>
      </c>
      <c r="Y317" s="42">
        <f t="shared" ca="1" si="651"/>
        <v>0</v>
      </c>
      <c r="Z317" s="45"/>
      <c r="AA317" s="38">
        <v>5</v>
      </c>
      <c r="AB317" s="41" t="str">
        <f>IF(Analyse!J10="X",Analyse!H10,"")</f>
        <v/>
      </c>
      <c r="AC317" s="42">
        <f>IF(AB317="",0,IF(Analyse!$H$117=$C$312,SUM(BEREGNING!Q317:Y317),IF(Analyse!$H$117=$D$312,SUM(BEREGNING!R317:Y317),IF(Analyse!$H$117=$E$312,SUM(BEREGNING!S317:Y317),IF(Analyse!$H$117=$F$312,SUM(BEREGNING!T317:Y317),IF(Analyse!$H$117=$G$312,SUM(BEREGNING!U317:Y317),IF(Analyse!$H$117=$H$312,SUM(BEREGNING!V317:Y317),IF(Analyse!$H$117=$I$312,SUM(BEREGNING!W317:Y317),IF(Analyse!$H$117=$J$312,SUM(BEREGNING!X317:Y317),IF(Analyse!$H$117=$K$312,SUM(BEREGNING!X317:Y317),IF(Analyse!$H$117=$L$312,SUM(BEREGNING!Y317:Y317),"")))))))))))</f>
        <v>0</v>
      </c>
      <c r="AD317" s="35"/>
      <c r="AE317" s="77" t="s">
        <v>21</v>
      </c>
      <c r="AF317" s="77" t="s">
        <v>162</v>
      </c>
      <c r="AG317" s="77"/>
      <c r="AH317" s="79" t="str">
        <f t="shared" si="652"/>
        <v>Billund</v>
      </c>
      <c r="AI317" s="79" t="str">
        <f t="shared" si="657"/>
        <v>Landkommuner</v>
      </c>
      <c r="AJ317" s="79"/>
      <c r="AK317" s="79" t="s">
        <v>17</v>
      </c>
      <c r="AL317" s="79" t="b">
        <f t="shared" si="658"/>
        <v>1</v>
      </c>
      <c r="AM317" s="35"/>
      <c r="AN317" s="75">
        <f t="shared" si="653"/>
        <v>0</v>
      </c>
      <c r="AO317" s="76">
        <f t="shared" ca="1" si="659"/>
        <v>0</v>
      </c>
      <c r="AP317" s="76">
        <f t="shared" ca="1" si="660"/>
        <v>0</v>
      </c>
      <c r="AQ317" s="76">
        <f t="shared" ca="1" si="661"/>
        <v>0</v>
      </c>
      <c r="AR317" s="76">
        <f t="shared" ca="1" si="662"/>
        <v>0</v>
      </c>
      <c r="AS317" s="76">
        <f t="shared" ca="1" si="663"/>
        <v>0</v>
      </c>
      <c r="AT317" s="76">
        <f t="shared" ca="1" si="664"/>
        <v>0</v>
      </c>
      <c r="AU317" s="76">
        <f t="shared" ca="1" si="665"/>
        <v>0</v>
      </c>
      <c r="AV317" s="76">
        <f t="shared" ca="1" si="666"/>
        <v>0</v>
      </c>
      <c r="AW317" s="76">
        <f t="shared" ca="1" si="667"/>
        <v>0</v>
      </c>
      <c r="AX317" s="76">
        <f t="shared" ca="1" si="668"/>
        <v>0</v>
      </c>
      <c r="AY317" s="36"/>
    </row>
    <row r="318" spans="1:51" x14ac:dyDescent="0.25">
      <c r="A318" s="38"/>
      <c r="B318" s="41" t="s">
        <v>18</v>
      </c>
      <c r="C318" s="42">
        <f t="shared" ref="C318:L318" ca="1" si="675">IFERROR(C113-C$107,"")</f>
        <v>0</v>
      </c>
      <c r="D318" s="42">
        <f t="shared" ca="1" si="675"/>
        <v>0</v>
      </c>
      <c r="E318" s="42">
        <f t="shared" ca="1" si="675"/>
        <v>0</v>
      </c>
      <c r="F318" s="42">
        <f t="shared" ca="1" si="675"/>
        <v>0</v>
      </c>
      <c r="G318" s="42">
        <f t="shared" ca="1" si="675"/>
        <v>0</v>
      </c>
      <c r="H318" s="42">
        <f t="shared" ca="1" si="675"/>
        <v>0</v>
      </c>
      <c r="I318" s="42">
        <f t="shared" ca="1" si="675"/>
        <v>0</v>
      </c>
      <c r="J318" s="42">
        <f t="shared" ca="1" si="675"/>
        <v>0</v>
      </c>
      <c r="K318" s="42">
        <f t="shared" ca="1" si="675"/>
        <v>0</v>
      </c>
      <c r="L318" s="42">
        <f t="shared" ca="1" si="675"/>
        <v>0</v>
      </c>
      <c r="M318" s="42" t="str">
        <f t="shared" ref="M318" ca="1" si="676">IFERROR(M113-M$107,"")</f>
        <v/>
      </c>
      <c r="N318" s="38"/>
      <c r="O318" s="41" t="s">
        <v>18</v>
      </c>
      <c r="P318" s="42"/>
      <c r="Q318" s="42">
        <f t="shared" ca="1" si="643"/>
        <v>0</v>
      </c>
      <c r="R318" s="42">
        <f t="shared" ca="1" si="644"/>
        <v>0</v>
      </c>
      <c r="S318" s="42">
        <f t="shared" ca="1" si="645"/>
        <v>0</v>
      </c>
      <c r="T318" s="42">
        <f t="shared" ca="1" si="646"/>
        <v>0</v>
      </c>
      <c r="U318" s="42">
        <f t="shared" ca="1" si="647"/>
        <v>0</v>
      </c>
      <c r="V318" s="42">
        <f t="shared" ca="1" si="648"/>
        <v>0</v>
      </c>
      <c r="W318" s="42">
        <f t="shared" ca="1" si="649"/>
        <v>0</v>
      </c>
      <c r="X318" s="42">
        <f t="shared" ca="1" si="650"/>
        <v>0</v>
      </c>
      <c r="Y318" s="42">
        <f t="shared" ca="1" si="651"/>
        <v>0</v>
      </c>
      <c r="Z318" s="45"/>
      <c r="AA318" s="38">
        <v>6</v>
      </c>
      <c r="AB318" s="41" t="str">
        <f>IF(Analyse!J11="X",Analyse!H11,"")</f>
        <v/>
      </c>
      <c r="AC318" s="42">
        <f>IF(AB318="",0,IF(Analyse!$H$117=$C$312,SUM(BEREGNING!Q318:Y318),IF(Analyse!$H$117=$D$312,SUM(BEREGNING!R318:Y318),IF(Analyse!$H$117=$E$312,SUM(BEREGNING!S318:Y318),IF(Analyse!$H$117=$F$312,SUM(BEREGNING!T318:Y318),IF(Analyse!$H$117=$G$312,SUM(BEREGNING!U318:Y318),IF(Analyse!$H$117=$H$312,SUM(BEREGNING!V318:Y318),IF(Analyse!$H$117=$I$312,SUM(BEREGNING!W318:Y318),IF(Analyse!$H$117=$J$312,SUM(BEREGNING!X318:Y318),IF(Analyse!$H$117=$K$312,SUM(BEREGNING!X318:Y318),IF(Analyse!$H$117=$L$312,SUM(BEREGNING!Y318:Y318),"")))))))))))</f>
        <v>0</v>
      </c>
      <c r="AD318" s="35"/>
      <c r="AE318" s="77" t="s">
        <v>34</v>
      </c>
      <c r="AF318" s="77" t="s">
        <v>162</v>
      </c>
      <c r="AG318" s="77"/>
      <c r="AH318" s="79" t="str">
        <f t="shared" si="652"/>
        <v>Bornholm</v>
      </c>
      <c r="AI318" s="79" t="str">
        <f t="shared" si="657"/>
        <v>Landkommuner</v>
      </c>
      <c r="AJ318" s="79"/>
      <c r="AK318" s="79" t="s">
        <v>18</v>
      </c>
      <c r="AL318" s="79" t="b">
        <f t="shared" si="658"/>
        <v>1</v>
      </c>
      <c r="AM318" s="35"/>
      <c r="AN318" s="75">
        <f t="shared" si="653"/>
        <v>0</v>
      </c>
      <c r="AO318" s="76">
        <f t="shared" ca="1" si="659"/>
        <v>0</v>
      </c>
      <c r="AP318" s="76">
        <f t="shared" ca="1" si="660"/>
        <v>0</v>
      </c>
      <c r="AQ318" s="76">
        <f t="shared" ca="1" si="661"/>
        <v>0</v>
      </c>
      <c r="AR318" s="76">
        <f t="shared" ca="1" si="662"/>
        <v>0</v>
      </c>
      <c r="AS318" s="76">
        <f t="shared" ca="1" si="663"/>
        <v>0</v>
      </c>
      <c r="AT318" s="76">
        <f t="shared" ca="1" si="664"/>
        <v>0</v>
      </c>
      <c r="AU318" s="76">
        <f t="shared" ca="1" si="665"/>
        <v>0</v>
      </c>
      <c r="AV318" s="76">
        <f t="shared" ca="1" si="666"/>
        <v>0</v>
      </c>
      <c r="AW318" s="76">
        <f t="shared" ca="1" si="667"/>
        <v>0</v>
      </c>
      <c r="AX318" s="76">
        <f t="shared" ca="1" si="668"/>
        <v>0</v>
      </c>
      <c r="AY318" s="36"/>
    </row>
    <row r="319" spans="1:51" x14ac:dyDescent="0.25">
      <c r="A319" s="38"/>
      <c r="B319" s="41" t="s">
        <v>19</v>
      </c>
      <c r="C319" s="42">
        <f t="shared" ref="C319:L319" ca="1" si="677">IFERROR(C114-C$107,"")</f>
        <v>0</v>
      </c>
      <c r="D319" s="42">
        <f t="shared" ca="1" si="677"/>
        <v>0</v>
      </c>
      <c r="E319" s="42">
        <f t="shared" ca="1" si="677"/>
        <v>0</v>
      </c>
      <c r="F319" s="42">
        <f t="shared" ca="1" si="677"/>
        <v>0</v>
      </c>
      <c r="G319" s="42">
        <f t="shared" ca="1" si="677"/>
        <v>0</v>
      </c>
      <c r="H319" s="42">
        <f t="shared" ca="1" si="677"/>
        <v>0</v>
      </c>
      <c r="I319" s="42">
        <f t="shared" ca="1" si="677"/>
        <v>0</v>
      </c>
      <c r="J319" s="42">
        <f t="shared" ca="1" si="677"/>
        <v>0</v>
      </c>
      <c r="K319" s="42">
        <f t="shared" ca="1" si="677"/>
        <v>0</v>
      </c>
      <c r="L319" s="42">
        <f t="shared" ca="1" si="677"/>
        <v>0</v>
      </c>
      <c r="M319" s="42" t="str">
        <f t="shared" ref="M319" ca="1" si="678">IFERROR(M114-M$107,"")</f>
        <v/>
      </c>
      <c r="N319" s="38"/>
      <c r="O319" s="41" t="s">
        <v>19</v>
      </c>
      <c r="P319" s="42"/>
      <c r="Q319" s="42">
        <f t="shared" ca="1" si="643"/>
        <v>0</v>
      </c>
      <c r="R319" s="42">
        <f t="shared" ca="1" si="644"/>
        <v>0</v>
      </c>
      <c r="S319" s="42">
        <f t="shared" ca="1" si="645"/>
        <v>0</v>
      </c>
      <c r="T319" s="42">
        <f t="shared" ca="1" si="646"/>
        <v>0</v>
      </c>
      <c r="U319" s="42">
        <f t="shared" ca="1" si="647"/>
        <v>0</v>
      </c>
      <c r="V319" s="42">
        <f t="shared" ca="1" si="648"/>
        <v>0</v>
      </c>
      <c r="W319" s="42">
        <f t="shared" ca="1" si="649"/>
        <v>0</v>
      </c>
      <c r="X319" s="42">
        <f t="shared" ca="1" si="650"/>
        <v>0</v>
      </c>
      <c r="Y319" s="42">
        <f t="shared" ca="1" si="651"/>
        <v>0</v>
      </c>
      <c r="Z319" s="45"/>
      <c r="AA319" s="38">
        <v>7</v>
      </c>
      <c r="AB319" s="41" t="str">
        <f>IF(Analyse!J12="X",Analyse!H12,"")</f>
        <v/>
      </c>
      <c r="AC319" s="42">
        <f>IF(AB319="",0,IF(Analyse!$H$117=$C$312,SUM(BEREGNING!Q319:Y319),IF(Analyse!$H$117=$D$312,SUM(BEREGNING!R319:Y319),IF(Analyse!$H$117=$E$312,SUM(BEREGNING!S319:Y319),IF(Analyse!$H$117=$F$312,SUM(BEREGNING!T319:Y319),IF(Analyse!$H$117=$G$312,SUM(BEREGNING!U319:Y319),IF(Analyse!$H$117=$H$312,SUM(BEREGNING!V319:Y319),IF(Analyse!$H$117=$I$312,SUM(BEREGNING!W319:Y319),IF(Analyse!$H$117=$J$312,SUM(BEREGNING!X319:Y319),IF(Analyse!$H$117=$K$312,SUM(BEREGNING!X319:Y319),IF(Analyse!$H$117=$L$312,SUM(BEREGNING!Y319:Y319),"")))))))))))</f>
        <v>0</v>
      </c>
      <c r="AD319" s="35"/>
      <c r="AE319" s="77" t="s">
        <v>35</v>
      </c>
      <c r="AF319" s="77" t="s">
        <v>162</v>
      </c>
      <c r="AG319" s="77"/>
      <c r="AH319" s="79" t="str">
        <f t="shared" si="652"/>
        <v>Brøndby</v>
      </c>
      <c r="AI319" s="79" t="str">
        <f t="shared" si="657"/>
        <v>Hovedstadskommuner</v>
      </c>
      <c r="AJ319" s="79"/>
      <c r="AK319" s="79" t="s">
        <v>19</v>
      </c>
      <c r="AL319" s="79" t="b">
        <f t="shared" si="658"/>
        <v>1</v>
      </c>
      <c r="AM319" s="35"/>
      <c r="AN319" s="75">
        <f t="shared" si="653"/>
        <v>0</v>
      </c>
      <c r="AO319" s="76">
        <f t="shared" ca="1" si="659"/>
        <v>0</v>
      </c>
      <c r="AP319" s="76">
        <f t="shared" ca="1" si="660"/>
        <v>0</v>
      </c>
      <c r="AQ319" s="76">
        <f t="shared" ca="1" si="661"/>
        <v>0</v>
      </c>
      <c r="AR319" s="76">
        <f t="shared" ca="1" si="662"/>
        <v>0</v>
      </c>
      <c r="AS319" s="76">
        <f t="shared" ca="1" si="663"/>
        <v>0</v>
      </c>
      <c r="AT319" s="76">
        <f t="shared" ca="1" si="664"/>
        <v>0</v>
      </c>
      <c r="AU319" s="76">
        <f t="shared" ca="1" si="665"/>
        <v>0</v>
      </c>
      <c r="AV319" s="76">
        <f t="shared" ca="1" si="666"/>
        <v>0</v>
      </c>
      <c r="AW319" s="76">
        <f t="shared" ca="1" si="667"/>
        <v>0</v>
      </c>
      <c r="AX319" s="76">
        <f t="shared" ca="1" si="668"/>
        <v>0</v>
      </c>
      <c r="AY319" s="36"/>
    </row>
    <row r="320" spans="1:51" x14ac:dyDescent="0.25">
      <c r="A320" s="38"/>
      <c r="B320" s="41" t="s">
        <v>20</v>
      </c>
      <c r="C320" s="42">
        <f t="shared" ref="C320:L320" ca="1" si="679">IFERROR(C115-C$107,"")</f>
        <v>0</v>
      </c>
      <c r="D320" s="42">
        <f t="shared" ca="1" si="679"/>
        <v>0</v>
      </c>
      <c r="E320" s="42">
        <f t="shared" ca="1" si="679"/>
        <v>0</v>
      </c>
      <c r="F320" s="42">
        <f t="shared" ca="1" si="679"/>
        <v>0</v>
      </c>
      <c r="G320" s="42">
        <f t="shared" ca="1" si="679"/>
        <v>0</v>
      </c>
      <c r="H320" s="42">
        <f t="shared" ca="1" si="679"/>
        <v>0</v>
      </c>
      <c r="I320" s="42">
        <f t="shared" ca="1" si="679"/>
        <v>0</v>
      </c>
      <c r="J320" s="42">
        <f t="shared" ca="1" si="679"/>
        <v>0</v>
      </c>
      <c r="K320" s="42">
        <f t="shared" ca="1" si="679"/>
        <v>0</v>
      </c>
      <c r="L320" s="42">
        <f t="shared" ca="1" si="679"/>
        <v>0</v>
      </c>
      <c r="M320" s="42" t="str">
        <f t="shared" ref="M320" ca="1" si="680">IFERROR(M115-M$107,"")</f>
        <v/>
      </c>
      <c r="N320" s="38"/>
      <c r="O320" s="41" t="s">
        <v>20</v>
      </c>
      <c r="P320" s="42"/>
      <c r="Q320" s="42">
        <f t="shared" ca="1" si="643"/>
        <v>0</v>
      </c>
      <c r="R320" s="42">
        <f t="shared" ca="1" si="644"/>
        <v>0</v>
      </c>
      <c r="S320" s="42">
        <f t="shared" ca="1" si="645"/>
        <v>0</v>
      </c>
      <c r="T320" s="42">
        <f t="shared" ca="1" si="646"/>
        <v>0</v>
      </c>
      <c r="U320" s="42">
        <f t="shared" ca="1" si="647"/>
        <v>0</v>
      </c>
      <c r="V320" s="42">
        <f t="shared" ca="1" si="648"/>
        <v>0</v>
      </c>
      <c r="W320" s="42">
        <f t="shared" ca="1" si="649"/>
        <v>0</v>
      </c>
      <c r="X320" s="42">
        <f t="shared" ca="1" si="650"/>
        <v>0</v>
      </c>
      <c r="Y320" s="42">
        <f t="shared" ca="1" si="651"/>
        <v>0</v>
      </c>
      <c r="Z320" s="45"/>
      <c r="AA320" s="38">
        <v>8</v>
      </c>
      <c r="AB320" s="41" t="str">
        <f>IF(Analyse!J13="X",Analyse!H13,"")</f>
        <v/>
      </c>
      <c r="AC320" s="42">
        <f>IF(AB320="",0,IF(Analyse!$H$117=$C$312,SUM(BEREGNING!Q320:Y320),IF(Analyse!$H$117=$D$312,SUM(BEREGNING!R320:Y320),IF(Analyse!$H$117=$E$312,SUM(BEREGNING!S320:Y320),IF(Analyse!$H$117=$F$312,SUM(BEREGNING!T320:Y320),IF(Analyse!$H$117=$G$312,SUM(BEREGNING!U320:Y320),IF(Analyse!$H$117=$H$312,SUM(BEREGNING!V320:Y320),IF(Analyse!$H$117=$I$312,SUM(BEREGNING!W320:Y320),IF(Analyse!$H$117=$J$312,SUM(BEREGNING!X320:Y320),IF(Analyse!$H$117=$K$312,SUM(BEREGNING!X320:Y320),IF(Analyse!$H$117=$L$312,SUM(BEREGNING!Y320:Y320),"")))))))))))</f>
        <v>0</v>
      </c>
      <c r="AD320" s="35"/>
      <c r="AE320" s="77" t="s">
        <v>36</v>
      </c>
      <c r="AF320" s="77" t="s">
        <v>162</v>
      </c>
      <c r="AG320" s="77"/>
      <c r="AH320" s="79" t="str">
        <f t="shared" si="652"/>
        <v>Brønderslev</v>
      </c>
      <c r="AI320" s="79" t="str">
        <f t="shared" si="657"/>
        <v>Landkommuner</v>
      </c>
      <c r="AJ320" s="79"/>
      <c r="AK320" s="79" t="s">
        <v>20</v>
      </c>
      <c r="AL320" s="79" t="b">
        <f t="shared" si="658"/>
        <v>1</v>
      </c>
      <c r="AM320" s="35"/>
      <c r="AN320" s="75">
        <f t="shared" si="653"/>
        <v>0</v>
      </c>
      <c r="AO320" s="76">
        <f t="shared" ca="1" si="659"/>
        <v>0</v>
      </c>
      <c r="AP320" s="76">
        <f t="shared" ca="1" si="660"/>
        <v>0</v>
      </c>
      <c r="AQ320" s="76">
        <f t="shared" ca="1" si="661"/>
        <v>0</v>
      </c>
      <c r="AR320" s="76">
        <f t="shared" ca="1" si="662"/>
        <v>0</v>
      </c>
      <c r="AS320" s="76">
        <f t="shared" ca="1" si="663"/>
        <v>0</v>
      </c>
      <c r="AT320" s="76">
        <f t="shared" ca="1" si="664"/>
        <v>0</v>
      </c>
      <c r="AU320" s="76">
        <f t="shared" ca="1" si="665"/>
        <v>0</v>
      </c>
      <c r="AV320" s="76">
        <f t="shared" ca="1" si="666"/>
        <v>0</v>
      </c>
      <c r="AW320" s="76">
        <f t="shared" ca="1" si="667"/>
        <v>0</v>
      </c>
      <c r="AX320" s="76">
        <f t="shared" ca="1" si="668"/>
        <v>0</v>
      </c>
      <c r="AY320" s="36"/>
    </row>
    <row r="321" spans="1:51" x14ac:dyDescent="0.25">
      <c r="A321" s="38"/>
      <c r="B321" s="41" t="s">
        <v>21</v>
      </c>
      <c r="C321" s="42">
        <f t="shared" ref="C321:L321" ca="1" si="681">IFERROR(C116-C$107,"")</f>
        <v>0</v>
      </c>
      <c r="D321" s="42">
        <f t="shared" ca="1" si="681"/>
        <v>0</v>
      </c>
      <c r="E321" s="42">
        <f t="shared" ca="1" si="681"/>
        <v>0</v>
      </c>
      <c r="F321" s="42">
        <f t="shared" ca="1" si="681"/>
        <v>0</v>
      </c>
      <c r="G321" s="42">
        <f t="shared" ca="1" si="681"/>
        <v>0</v>
      </c>
      <c r="H321" s="42">
        <f t="shared" ca="1" si="681"/>
        <v>0</v>
      </c>
      <c r="I321" s="42">
        <f t="shared" ca="1" si="681"/>
        <v>0</v>
      </c>
      <c r="J321" s="42">
        <f t="shared" ca="1" si="681"/>
        <v>0</v>
      </c>
      <c r="K321" s="42">
        <f t="shared" ca="1" si="681"/>
        <v>0</v>
      </c>
      <c r="L321" s="42">
        <f t="shared" ca="1" si="681"/>
        <v>0</v>
      </c>
      <c r="M321" s="42" t="str">
        <f t="shared" ref="M321" ca="1" si="682">IFERROR(M116-M$107,"")</f>
        <v/>
      </c>
      <c r="N321" s="38"/>
      <c r="O321" s="41" t="s">
        <v>21</v>
      </c>
      <c r="P321" s="42"/>
      <c r="Q321" s="42">
        <f t="shared" ca="1" si="643"/>
        <v>0</v>
      </c>
      <c r="R321" s="42">
        <f t="shared" ca="1" si="644"/>
        <v>0</v>
      </c>
      <c r="S321" s="42">
        <f t="shared" ca="1" si="645"/>
        <v>0</v>
      </c>
      <c r="T321" s="42">
        <f t="shared" ca="1" si="646"/>
        <v>0</v>
      </c>
      <c r="U321" s="42">
        <f t="shared" ca="1" si="647"/>
        <v>0</v>
      </c>
      <c r="V321" s="42">
        <f t="shared" ca="1" si="648"/>
        <v>0</v>
      </c>
      <c r="W321" s="42">
        <f t="shared" ca="1" si="649"/>
        <v>0</v>
      </c>
      <c r="X321" s="42">
        <f t="shared" ca="1" si="650"/>
        <v>0</v>
      </c>
      <c r="Y321" s="42">
        <f t="shared" ca="1" si="651"/>
        <v>0</v>
      </c>
      <c r="Z321" s="45"/>
      <c r="AA321" s="38">
        <v>9</v>
      </c>
      <c r="AB321" s="41" t="str">
        <f>IF(Analyse!J14="X",Analyse!H14,"")</f>
        <v/>
      </c>
      <c r="AC321" s="42">
        <f>IF(AB321="",0,IF(Analyse!$H$117=$C$312,SUM(BEREGNING!Q321:Y321),IF(Analyse!$H$117=$D$312,SUM(BEREGNING!R321:Y321),IF(Analyse!$H$117=$E$312,SUM(BEREGNING!S321:Y321),IF(Analyse!$H$117=$F$312,SUM(BEREGNING!T321:Y321),IF(Analyse!$H$117=$G$312,SUM(BEREGNING!U321:Y321),IF(Analyse!$H$117=$H$312,SUM(BEREGNING!V321:Y321),IF(Analyse!$H$117=$I$312,SUM(BEREGNING!W321:Y321),IF(Analyse!$H$117=$J$312,SUM(BEREGNING!X321:Y321),IF(Analyse!$H$117=$K$312,SUM(BEREGNING!X321:Y321),IF(Analyse!$H$117=$L$312,SUM(BEREGNING!Y321:Y321),"")))))))))))</f>
        <v>0</v>
      </c>
      <c r="AD321" s="35"/>
      <c r="AE321" s="77" t="s">
        <v>44</v>
      </c>
      <c r="AF321" s="77" t="s">
        <v>162</v>
      </c>
      <c r="AG321" s="77"/>
      <c r="AH321" s="79" t="str">
        <f t="shared" si="652"/>
        <v>Dragør</v>
      </c>
      <c r="AI321" s="79" t="str">
        <f t="shared" si="657"/>
        <v>Hovedstadskommuner</v>
      </c>
      <c r="AJ321" s="79"/>
      <c r="AK321" s="79" t="s">
        <v>21</v>
      </c>
      <c r="AL321" s="79" t="b">
        <f t="shared" si="658"/>
        <v>1</v>
      </c>
      <c r="AM321" s="35"/>
      <c r="AN321" s="75">
        <f t="shared" si="653"/>
        <v>0</v>
      </c>
      <c r="AO321" s="76">
        <f t="shared" ca="1" si="659"/>
        <v>0</v>
      </c>
      <c r="AP321" s="76">
        <f t="shared" ca="1" si="660"/>
        <v>0</v>
      </c>
      <c r="AQ321" s="76">
        <f t="shared" ca="1" si="661"/>
        <v>0</v>
      </c>
      <c r="AR321" s="76">
        <f t="shared" ca="1" si="662"/>
        <v>0</v>
      </c>
      <c r="AS321" s="76">
        <f t="shared" ca="1" si="663"/>
        <v>0</v>
      </c>
      <c r="AT321" s="76">
        <f t="shared" ca="1" si="664"/>
        <v>0</v>
      </c>
      <c r="AU321" s="76">
        <f t="shared" ca="1" si="665"/>
        <v>0</v>
      </c>
      <c r="AV321" s="76">
        <f t="shared" ca="1" si="666"/>
        <v>0</v>
      </c>
      <c r="AW321" s="76">
        <f t="shared" ca="1" si="667"/>
        <v>0</v>
      </c>
      <c r="AX321" s="76">
        <f t="shared" ca="1" si="668"/>
        <v>0</v>
      </c>
      <c r="AY321" s="36"/>
    </row>
    <row r="322" spans="1:51" x14ac:dyDescent="0.25">
      <c r="A322" s="38"/>
      <c r="B322" s="41" t="s">
        <v>22</v>
      </c>
      <c r="C322" s="42">
        <f t="shared" ref="C322:L322" ca="1" si="683">IFERROR(C117-C$107,"")</f>
        <v>0</v>
      </c>
      <c r="D322" s="42">
        <f t="shared" ca="1" si="683"/>
        <v>0</v>
      </c>
      <c r="E322" s="42">
        <f t="shared" ca="1" si="683"/>
        <v>0</v>
      </c>
      <c r="F322" s="42">
        <f t="shared" ca="1" si="683"/>
        <v>0</v>
      </c>
      <c r="G322" s="42">
        <f t="shared" ca="1" si="683"/>
        <v>0</v>
      </c>
      <c r="H322" s="42">
        <f t="shared" ca="1" si="683"/>
        <v>0</v>
      </c>
      <c r="I322" s="42">
        <f t="shared" ca="1" si="683"/>
        <v>0</v>
      </c>
      <c r="J322" s="42">
        <f t="shared" ca="1" si="683"/>
        <v>0</v>
      </c>
      <c r="K322" s="42">
        <f t="shared" ca="1" si="683"/>
        <v>0</v>
      </c>
      <c r="L322" s="42">
        <f t="shared" ca="1" si="683"/>
        <v>0</v>
      </c>
      <c r="M322" s="42" t="str">
        <f t="shared" ref="M322" ca="1" si="684">IFERROR(M117-M$107,"")</f>
        <v/>
      </c>
      <c r="N322" s="38"/>
      <c r="O322" s="41" t="s">
        <v>22</v>
      </c>
      <c r="P322" s="42"/>
      <c r="Q322" s="42">
        <f t="shared" ca="1" si="643"/>
        <v>0</v>
      </c>
      <c r="R322" s="42">
        <f t="shared" ca="1" si="644"/>
        <v>0</v>
      </c>
      <c r="S322" s="42">
        <f t="shared" ca="1" si="645"/>
        <v>0</v>
      </c>
      <c r="T322" s="42">
        <f t="shared" ca="1" si="646"/>
        <v>0</v>
      </c>
      <c r="U322" s="42">
        <f t="shared" ca="1" si="647"/>
        <v>0</v>
      </c>
      <c r="V322" s="42">
        <f t="shared" ca="1" si="648"/>
        <v>0</v>
      </c>
      <c r="W322" s="42">
        <f t="shared" ca="1" si="649"/>
        <v>0</v>
      </c>
      <c r="X322" s="42">
        <f t="shared" ca="1" si="650"/>
        <v>0</v>
      </c>
      <c r="Y322" s="42">
        <f t="shared" ca="1" si="651"/>
        <v>0</v>
      </c>
      <c r="Z322" s="45"/>
      <c r="AA322" s="38">
        <v>10</v>
      </c>
      <c r="AB322" s="41" t="str">
        <f>IF(Analyse!J15="X",Analyse!H15,"")</f>
        <v/>
      </c>
      <c r="AC322" s="42">
        <f>IF(AB322="",0,IF(Analyse!$H$117=$C$312,SUM(BEREGNING!Q322:Y322),IF(Analyse!$H$117=$D$312,SUM(BEREGNING!R322:Y322),IF(Analyse!$H$117=$E$312,SUM(BEREGNING!S322:Y322),IF(Analyse!$H$117=$F$312,SUM(BEREGNING!T322:Y322),IF(Analyse!$H$117=$G$312,SUM(BEREGNING!U322:Y322),IF(Analyse!$H$117=$H$312,SUM(BEREGNING!V322:Y322),IF(Analyse!$H$117=$I$312,SUM(BEREGNING!W322:Y322),IF(Analyse!$H$117=$J$312,SUM(BEREGNING!X322:Y322),IF(Analyse!$H$117=$K$312,SUM(BEREGNING!X322:Y322),IF(Analyse!$H$117=$L$312,SUM(BEREGNING!Y322:Y322),"")))))))))))</f>
        <v>0</v>
      </c>
      <c r="AD322" s="35"/>
      <c r="AE322" s="77" t="s">
        <v>13</v>
      </c>
      <c r="AF322" s="77" t="s">
        <v>162</v>
      </c>
      <c r="AG322" s="77"/>
      <c r="AH322" s="79" t="str">
        <f t="shared" si="652"/>
        <v>Egedal</v>
      </c>
      <c r="AI322" s="79" t="str">
        <f t="shared" si="657"/>
        <v>Hovedstadskommuner</v>
      </c>
      <c r="AJ322" s="79"/>
      <c r="AK322" s="79" t="s">
        <v>22</v>
      </c>
      <c r="AL322" s="79" t="b">
        <f t="shared" si="658"/>
        <v>1</v>
      </c>
      <c r="AM322" s="35"/>
      <c r="AN322" s="75">
        <f t="shared" si="653"/>
        <v>0</v>
      </c>
      <c r="AO322" s="76">
        <f t="shared" ca="1" si="659"/>
        <v>0</v>
      </c>
      <c r="AP322" s="76">
        <f t="shared" ca="1" si="660"/>
        <v>0</v>
      </c>
      <c r="AQ322" s="76">
        <f t="shared" ca="1" si="661"/>
        <v>0</v>
      </c>
      <c r="AR322" s="76">
        <f t="shared" ca="1" si="662"/>
        <v>0</v>
      </c>
      <c r="AS322" s="76">
        <f t="shared" ca="1" si="663"/>
        <v>0</v>
      </c>
      <c r="AT322" s="76">
        <f t="shared" ca="1" si="664"/>
        <v>0</v>
      </c>
      <c r="AU322" s="76">
        <f t="shared" ca="1" si="665"/>
        <v>0</v>
      </c>
      <c r="AV322" s="76">
        <f t="shared" ca="1" si="666"/>
        <v>0</v>
      </c>
      <c r="AW322" s="76">
        <f t="shared" ca="1" si="667"/>
        <v>0</v>
      </c>
      <c r="AX322" s="76">
        <f t="shared" ca="1" si="668"/>
        <v>0</v>
      </c>
      <c r="AY322" s="36"/>
    </row>
    <row r="323" spans="1:51" x14ac:dyDescent="0.25">
      <c r="A323" s="38"/>
      <c r="B323" s="41" t="s">
        <v>23</v>
      </c>
      <c r="C323" s="42">
        <f t="shared" ref="C323:L323" ca="1" si="685">IFERROR(C118-C$107,"")</f>
        <v>0</v>
      </c>
      <c r="D323" s="42">
        <f t="shared" ca="1" si="685"/>
        <v>0</v>
      </c>
      <c r="E323" s="42">
        <f t="shared" ca="1" si="685"/>
        <v>0</v>
      </c>
      <c r="F323" s="42">
        <f t="shared" ca="1" si="685"/>
        <v>0</v>
      </c>
      <c r="G323" s="42">
        <f t="shared" ca="1" si="685"/>
        <v>0</v>
      </c>
      <c r="H323" s="42">
        <f t="shared" ca="1" si="685"/>
        <v>0</v>
      </c>
      <c r="I323" s="42">
        <f t="shared" ca="1" si="685"/>
        <v>0</v>
      </c>
      <c r="J323" s="42">
        <f t="shared" ca="1" si="685"/>
        <v>0</v>
      </c>
      <c r="K323" s="42">
        <f t="shared" ca="1" si="685"/>
        <v>0</v>
      </c>
      <c r="L323" s="42">
        <f t="shared" ca="1" si="685"/>
        <v>0</v>
      </c>
      <c r="M323" s="42" t="str">
        <f t="shared" ref="M323" ca="1" si="686">IFERROR(M118-M$107,"")</f>
        <v/>
      </c>
      <c r="N323" s="38"/>
      <c r="O323" s="41" t="s">
        <v>23</v>
      </c>
      <c r="P323" s="42"/>
      <c r="Q323" s="42">
        <f t="shared" ca="1" si="643"/>
        <v>0</v>
      </c>
      <c r="R323" s="42">
        <f t="shared" ca="1" si="644"/>
        <v>0</v>
      </c>
      <c r="S323" s="42">
        <f t="shared" ca="1" si="645"/>
        <v>0</v>
      </c>
      <c r="T323" s="42">
        <f t="shared" ca="1" si="646"/>
        <v>0</v>
      </c>
      <c r="U323" s="42">
        <f t="shared" ca="1" si="647"/>
        <v>0</v>
      </c>
      <c r="V323" s="42">
        <f t="shared" ca="1" si="648"/>
        <v>0</v>
      </c>
      <c r="W323" s="42">
        <f t="shared" ca="1" si="649"/>
        <v>0</v>
      </c>
      <c r="X323" s="42">
        <f t="shared" ca="1" si="650"/>
        <v>0</v>
      </c>
      <c r="Y323" s="42">
        <f t="shared" ca="1" si="651"/>
        <v>0</v>
      </c>
      <c r="Z323" s="45"/>
      <c r="AA323" s="38">
        <v>11</v>
      </c>
      <c r="AB323" s="41" t="str">
        <f>IF(Analyse!J16="X",Analyse!H16,"")</f>
        <v/>
      </c>
      <c r="AC323" s="42">
        <f>IF(AB323="",0,IF(Analyse!$H$117=$C$312,SUM(BEREGNING!Q323:Y323),IF(Analyse!$H$117=$D$312,SUM(BEREGNING!R323:Y323),IF(Analyse!$H$117=$E$312,SUM(BEREGNING!S323:Y323),IF(Analyse!$H$117=$F$312,SUM(BEREGNING!T323:Y323),IF(Analyse!$H$117=$G$312,SUM(BEREGNING!U323:Y323),IF(Analyse!$H$117=$H$312,SUM(BEREGNING!V323:Y323),IF(Analyse!$H$117=$I$312,SUM(BEREGNING!W323:Y323),IF(Analyse!$H$117=$J$312,SUM(BEREGNING!X323:Y323),IF(Analyse!$H$117=$K$312,SUM(BEREGNING!X323:Y323),IF(Analyse!$H$117=$L$312,SUM(BEREGNING!Y323:Y323),"")))))))))))</f>
        <v>0</v>
      </c>
      <c r="AD323" s="35"/>
      <c r="AE323" s="77" t="s">
        <v>51</v>
      </c>
      <c r="AF323" s="77" t="s">
        <v>162</v>
      </c>
      <c r="AG323" s="77"/>
      <c r="AH323" s="79" t="str">
        <f t="shared" si="652"/>
        <v>Esbjerg</v>
      </c>
      <c r="AI323" s="79" t="str">
        <f t="shared" si="657"/>
        <v>Provinsbykommuner</v>
      </c>
      <c r="AJ323" s="79"/>
      <c r="AK323" s="79" t="s">
        <v>23</v>
      </c>
      <c r="AL323" s="79" t="b">
        <f t="shared" si="658"/>
        <v>1</v>
      </c>
      <c r="AM323" s="35"/>
      <c r="AN323" s="75">
        <f t="shared" si="653"/>
        <v>0</v>
      </c>
      <c r="AO323" s="76">
        <f t="shared" ca="1" si="659"/>
        <v>0</v>
      </c>
      <c r="AP323" s="76">
        <f t="shared" ca="1" si="660"/>
        <v>0</v>
      </c>
      <c r="AQ323" s="76">
        <f t="shared" ca="1" si="661"/>
        <v>0</v>
      </c>
      <c r="AR323" s="76">
        <f t="shared" ca="1" si="662"/>
        <v>0</v>
      </c>
      <c r="AS323" s="76">
        <f t="shared" ca="1" si="663"/>
        <v>0</v>
      </c>
      <c r="AT323" s="76">
        <f t="shared" ca="1" si="664"/>
        <v>0</v>
      </c>
      <c r="AU323" s="76">
        <f t="shared" ca="1" si="665"/>
        <v>0</v>
      </c>
      <c r="AV323" s="76">
        <f t="shared" ca="1" si="666"/>
        <v>0</v>
      </c>
      <c r="AW323" s="76">
        <f t="shared" ca="1" si="667"/>
        <v>0</v>
      </c>
      <c r="AX323" s="76">
        <f t="shared" ca="1" si="668"/>
        <v>0</v>
      </c>
      <c r="AY323" s="36"/>
    </row>
    <row r="324" spans="1:51" x14ac:dyDescent="0.25">
      <c r="A324" s="38"/>
      <c r="B324" s="41" t="s">
        <v>24</v>
      </c>
      <c r="C324" s="42">
        <f t="shared" ref="C324:L324" ca="1" si="687">IFERROR(C119-C$107,"")</f>
        <v>0</v>
      </c>
      <c r="D324" s="42">
        <f t="shared" ca="1" si="687"/>
        <v>0</v>
      </c>
      <c r="E324" s="42">
        <f t="shared" ca="1" si="687"/>
        <v>0</v>
      </c>
      <c r="F324" s="42">
        <f t="shared" ca="1" si="687"/>
        <v>0</v>
      </c>
      <c r="G324" s="42">
        <f t="shared" ca="1" si="687"/>
        <v>0</v>
      </c>
      <c r="H324" s="42">
        <f t="shared" ca="1" si="687"/>
        <v>0</v>
      </c>
      <c r="I324" s="42">
        <f t="shared" ca="1" si="687"/>
        <v>0</v>
      </c>
      <c r="J324" s="42">
        <f t="shared" ca="1" si="687"/>
        <v>0</v>
      </c>
      <c r="K324" s="42">
        <f t="shared" ca="1" si="687"/>
        <v>0</v>
      </c>
      <c r="L324" s="42">
        <f t="shared" ca="1" si="687"/>
        <v>0</v>
      </c>
      <c r="M324" s="42" t="str">
        <f t="shared" ref="M324" ca="1" si="688">IFERROR(M119-M$107,"")</f>
        <v/>
      </c>
      <c r="N324" s="38"/>
      <c r="O324" s="41" t="s">
        <v>24</v>
      </c>
      <c r="P324" s="42"/>
      <c r="Q324" s="42">
        <f t="shared" ca="1" si="643"/>
        <v>0</v>
      </c>
      <c r="R324" s="42">
        <f t="shared" ca="1" si="644"/>
        <v>0</v>
      </c>
      <c r="S324" s="42">
        <f t="shared" ca="1" si="645"/>
        <v>0</v>
      </c>
      <c r="T324" s="42">
        <f t="shared" ca="1" si="646"/>
        <v>0</v>
      </c>
      <c r="U324" s="42">
        <f t="shared" ca="1" si="647"/>
        <v>0</v>
      </c>
      <c r="V324" s="42">
        <f t="shared" ca="1" si="648"/>
        <v>0</v>
      </c>
      <c r="W324" s="42">
        <f t="shared" ca="1" si="649"/>
        <v>0</v>
      </c>
      <c r="X324" s="42">
        <f t="shared" ca="1" si="650"/>
        <v>0</v>
      </c>
      <c r="Y324" s="42">
        <f t="shared" ca="1" si="651"/>
        <v>0</v>
      </c>
      <c r="Z324" s="45"/>
      <c r="AA324" s="38">
        <v>12</v>
      </c>
      <c r="AB324" s="41" t="str">
        <f>IF(Analyse!J17="X",Analyse!H17,"")</f>
        <v/>
      </c>
      <c r="AC324" s="42">
        <f>IF(AB324="",0,IF(Analyse!$H$117=$C$312,SUM(BEREGNING!Q324:Y324),IF(Analyse!$H$117=$D$312,SUM(BEREGNING!R324:Y324),IF(Analyse!$H$117=$E$312,SUM(BEREGNING!S324:Y324),IF(Analyse!$H$117=$F$312,SUM(BEREGNING!T324:Y324),IF(Analyse!$H$117=$G$312,SUM(BEREGNING!U324:Y324),IF(Analyse!$H$117=$H$312,SUM(BEREGNING!V324:Y324),IF(Analyse!$H$117=$I$312,SUM(BEREGNING!W324:Y324),IF(Analyse!$H$117=$J$312,SUM(BEREGNING!X324:Y324),IF(Analyse!$H$117=$K$312,SUM(BEREGNING!X324:Y324),IF(Analyse!$H$117=$L$312,SUM(BEREGNING!Y324:Y324),"")))))))))))</f>
        <v>0</v>
      </c>
      <c r="AD324" s="35"/>
      <c r="AE324" s="77" t="s">
        <v>52</v>
      </c>
      <c r="AF324" s="77" t="s">
        <v>162</v>
      </c>
      <c r="AG324" s="77"/>
      <c r="AH324" s="79" t="str">
        <f t="shared" si="652"/>
        <v>Fanø</v>
      </c>
      <c r="AI324" s="79" t="str">
        <f t="shared" si="657"/>
        <v>Landkommuner</v>
      </c>
      <c r="AJ324" s="79"/>
      <c r="AK324" s="79" t="s">
        <v>24</v>
      </c>
      <c r="AL324" s="79" t="b">
        <f t="shared" si="658"/>
        <v>1</v>
      </c>
      <c r="AM324" s="35"/>
      <c r="AN324" s="75">
        <f t="shared" si="653"/>
        <v>0</v>
      </c>
      <c r="AO324" s="76">
        <f t="shared" ca="1" si="659"/>
        <v>0</v>
      </c>
      <c r="AP324" s="76">
        <f t="shared" ca="1" si="660"/>
        <v>0</v>
      </c>
      <c r="AQ324" s="76">
        <f t="shared" ca="1" si="661"/>
        <v>0</v>
      </c>
      <c r="AR324" s="76">
        <f t="shared" ca="1" si="662"/>
        <v>0</v>
      </c>
      <c r="AS324" s="76">
        <f t="shared" ca="1" si="663"/>
        <v>0</v>
      </c>
      <c r="AT324" s="76">
        <f t="shared" ca="1" si="664"/>
        <v>0</v>
      </c>
      <c r="AU324" s="76">
        <f t="shared" ca="1" si="665"/>
        <v>0</v>
      </c>
      <c r="AV324" s="76">
        <f t="shared" ca="1" si="666"/>
        <v>0</v>
      </c>
      <c r="AW324" s="76">
        <f t="shared" ca="1" si="667"/>
        <v>0</v>
      </c>
      <c r="AX324" s="76">
        <f t="shared" ca="1" si="668"/>
        <v>0</v>
      </c>
      <c r="AY324" s="36"/>
    </row>
    <row r="325" spans="1:51" x14ac:dyDescent="0.25">
      <c r="A325" s="38"/>
      <c r="B325" s="41" t="s">
        <v>25</v>
      </c>
      <c r="C325" s="42">
        <f t="shared" ref="C325:L325" ca="1" si="689">IFERROR(C120-C$107,"")</f>
        <v>0</v>
      </c>
      <c r="D325" s="42">
        <f t="shared" ca="1" si="689"/>
        <v>0</v>
      </c>
      <c r="E325" s="42">
        <f t="shared" ca="1" si="689"/>
        <v>0</v>
      </c>
      <c r="F325" s="42">
        <f t="shared" ca="1" si="689"/>
        <v>0</v>
      </c>
      <c r="G325" s="42">
        <f t="shared" ca="1" si="689"/>
        <v>0</v>
      </c>
      <c r="H325" s="42">
        <f t="shared" ca="1" si="689"/>
        <v>0</v>
      </c>
      <c r="I325" s="42">
        <f t="shared" ca="1" si="689"/>
        <v>0</v>
      </c>
      <c r="J325" s="42">
        <f t="shared" ca="1" si="689"/>
        <v>0</v>
      </c>
      <c r="K325" s="42">
        <f t="shared" ca="1" si="689"/>
        <v>0</v>
      </c>
      <c r="L325" s="42">
        <f t="shared" ca="1" si="689"/>
        <v>0</v>
      </c>
      <c r="M325" s="42" t="str">
        <f t="shared" ref="M325" ca="1" si="690">IFERROR(M120-M$107,"")</f>
        <v/>
      </c>
      <c r="N325" s="38"/>
      <c r="O325" s="41" t="s">
        <v>25</v>
      </c>
      <c r="P325" s="42"/>
      <c r="Q325" s="42">
        <f t="shared" ca="1" si="643"/>
        <v>0</v>
      </c>
      <c r="R325" s="42">
        <f t="shared" ca="1" si="644"/>
        <v>0</v>
      </c>
      <c r="S325" s="42">
        <f t="shared" ca="1" si="645"/>
        <v>0</v>
      </c>
      <c r="T325" s="42">
        <f t="shared" ca="1" si="646"/>
        <v>0</v>
      </c>
      <c r="U325" s="42">
        <f t="shared" ca="1" si="647"/>
        <v>0</v>
      </c>
      <c r="V325" s="42">
        <f t="shared" ca="1" si="648"/>
        <v>0</v>
      </c>
      <c r="W325" s="42">
        <f t="shared" ca="1" si="649"/>
        <v>0</v>
      </c>
      <c r="X325" s="42">
        <f t="shared" ca="1" si="650"/>
        <v>0</v>
      </c>
      <c r="Y325" s="42">
        <f t="shared" ca="1" si="651"/>
        <v>0</v>
      </c>
      <c r="Z325" s="45"/>
      <c r="AA325" s="38">
        <v>13</v>
      </c>
      <c r="AB325" s="41" t="str">
        <f>IF(Analyse!J18="X",Analyse!H18,"")</f>
        <v/>
      </c>
      <c r="AC325" s="42">
        <f>IF(AB325="",0,IF(Analyse!$H$117=$C$312,SUM(BEREGNING!Q325:Y325),IF(Analyse!$H$117=$D$312,SUM(BEREGNING!R325:Y325),IF(Analyse!$H$117=$E$312,SUM(BEREGNING!S325:Y325),IF(Analyse!$H$117=$F$312,SUM(BEREGNING!T325:Y325),IF(Analyse!$H$117=$G$312,SUM(BEREGNING!U325:Y325),IF(Analyse!$H$117=$H$312,SUM(BEREGNING!V325:Y325),IF(Analyse!$H$117=$I$312,SUM(BEREGNING!W325:Y325),IF(Analyse!$H$117=$J$312,SUM(BEREGNING!X325:Y325),IF(Analyse!$H$117=$K$312,SUM(BEREGNING!X325:Y325),IF(Analyse!$H$117=$L$312,SUM(BEREGNING!Y325:Y325),"")))))))))))</f>
        <v>0</v>
      </c>
      <c r="AD325" s="35"/>
      <c r="AE325" s="77" t="s">
        <v>66</v>
      </c>
      <c r="AF325" s="77" t="s">
        <v>162</v>
      </c>
      <c r="AG325" s="77"/>
      <c r="AH325" s="79" t="str">
        <f t="shared" si="652"/>
        <v>Favrskov</v>
      </c>
      <c r="AI325" s="79" t="str">
        <f t="shared" si="657"/>
        <v>Oplandskommuner</v>
      </c>
      <c r="AJ325" s="79"/>
      <c r="AK325" s="79" t="s">
        <v>25</v>
      </c>
      <c r="AL325" s="79" t="b">
        <f t="shared" si="658"/>
        <v>1</v>
      </c>
      <c r="AM325" s="35"/>
      <c r="AN325" s="75">
        <f t="shared" si="653"/>
        <v>0</v>
      </c>
      <c r="AO325" s="76">
        <f t="shared" ca="1" si="659"/>
        <v>0</v>
      </c>
      <c r="AP325" s="76">
        <f t="shared" ca="1" si="660"/>
        <v>0</v>
      </c>
      <c r="AQ325" s="76">
        <f t="shared" ca="1" si="661"/>
        <v>0</v>
      </c>
      <c r="AR325" s="76">
        <f t="shared" ca="1" si="662"/>
        <v>0</v>
      </c>
      <c r="AS325" s="76">
        <f t="shared" ca="1" si="663"/>
        <v>0</v>
      </c>
      <c r="AT325" s="76">
        <f t="shared" ca="1" si="664"/>
        <v>0</v>
      </c>
      <c r="AU325" s="76">
        <f t="shared" ca="1" si="665"/>
        <v>0</v>
      </c>
      <c r="AV325" s="76">
        <f t="shared" ca="1" si="666"/>
        <v>0</v>
      </c>
      <c r="AW325" s="76">
        <f t="shared" ca="1" si="667"/>
        <v>0</v>
      </c>
      <c r="AX325" s="76">
        <f t="shared" ca="1" si="668"/>
        <v>0</v>
      </c>
      <c r="AY325" s="36"/>
    </row>
    <row r="326" spans="1:51" x14ac:dyDescent="0.25">
      <c r="A326" s="38"/>
      <c r="B326" s="41" t="s">
        <v>26</v>
      </c>
      <c r="C326" s="42">
        <f t="shared" ref="C326:L326" ca="1" si="691">IFERROR(C121-C$107,"")</f>
        <v>0</v>
      </c>
      <c r="D326" s="42">
        <f t="shared" ca="1" si="691"/>
        <v>0</v>
      </c>
      <c r="E326" s="42">
        <f t="shared" ca="1" si="691"/>
        <v>0</v>
      </c>
      <c r="F326" s="42">
        <f t="shared" ca="1" si="691"/>
        <v>0</v>
      </c>
      <c r="G326" s="42">
        <f t="shared" ca="1" si="691"/>
        <v>0</v>
      </c>
      <c r="H326" s="42">
        <f t="shared" ca="1" si="691"/>
        <v>0</v>
      </c>
      <c r="I326" s="42">
        <f t="shared" ca="1" si="691"/>
        <v>0</v>
      </c>
      <c r="J326" s="42">
        <f t="shared" ca="1" si="691"/>
        <v>0</v>
      </c>
      <c r="K326" s="42">
        <f t="shared" ca="1" si="691"/>
        <v>0</v>
      </c>
      <c r="L326" s="42">
        <f t="shared" ca="1" si="691"/>
        <v>0</v>
      </c>
      <c r="M326" s="42" t="str">
        <f t="shared" ref="M326" ca="1" si="692">IFERROR(M121-M$107,"")</f>
        <v/>
      </c>
      <c r="N326" s="38"/>
      <c r="O326" s="41" t="s">
        <v>26</v>
      </c>
      <c r="P326" s="42"/>
      <c r="Q326" s="42">
        <f t="shared" ca="1" si="643"/>
        <v>0</v>
      </c>
      <c r="R326" s="42">
        <f t="shared" ca="1" si="644"/>
        <v>0</v>
      </c>
      <c r="S326" s="42">
        <f t="shared" ca="1" si="645"/>
        <v>0</v>
      </c>
      <c r="T326" s="42">
        <f t="shared" ca="1" si="646"/>
        <v>0</v>
      </c>
      <c r="U326" s="42">
        <f t="shared" ca="1" si="647"/>
        <v>0</v>
      </c>
      <c r="V326" s="42">
        <f t="shared" ca="1" si="648"/>
        <v>0</v>
      </c>
      <c r="W326" s="42">
        <f t="shared" ca="1" si="649"/>
        <v>0</v>
      </c>
      <c r="X326" s="42">
        <f t="shared" ca="1" si="650"/>
        <v>0</v>
      </c>
      <c r="Y326" s="42">
        <f t="shared" ca="1" si="651"/>
        <v>0</v>
      </c>
      <c r="Z326" s="45"/>
      <c r="AA326" s="38">
        <v>14</v>
      </c>
      <c r="AB326" s="41" t="str">
        <f>IF(Analyse!J19="X",Analyse!H19,"")</f>
        <v/>
      </c>
      <c r="AC326" s="42">
        <f>IF(AB326="",0,IF(Analyse!$H$117=$C$312,SUM(BEREGNING!Q326:Y326),IF(Analyse!$H$117=$D$312,SUM(BEREGNING!R326:Y326),IF(Analyse!$H$117=$E$312,SUM(BEREGNING!S326:Y326),IF(Analyse!$H$117=$F$312,SUM(BEREGNING!T326:Y326),IF(Analyse!$H$117=$G$312,SUM(BEREGNING!U326:Y326),IF(Analyse!$H$117=$H$312,SUM(BEREGNING!V326:Y326),IF(Analyse!$H$117=$I$312,SUM(BEREGNING!W326:Y326),IF(Analyse!$H$117=$J$312,SUM(BEREGNING!X326:Y326),IF(Analyse!$H$117=$K$312,SUM(BEREGNING!X326:Y326),IF(Analyse!$H$117=$L$312,SUM(BEREGNING!Y326:Y326),"")))))))))))</f>
        <v>0</v>
      </c>
      <c r="AD326" s="35"/>
      <c r="AE326" s="77" t="s">
        <v>84</v>
      </c>
      <c r="AF326" s="77" t="s">
        <v>162</v>
      </c>
      <c r="AG326" s="77"/>
      <c r="AH326" s="79" t="str">
        <f t="shared" si="652"/>
        <v>Faxe</v>
      </c>
      <c r="AI326" s="79" t="str">
        <f t="shared" si="657"/>
        <v>Oplandskommuner</v>
      </c>
      <c r="AJ326" s="79"/>
      <c r="AK326" s="79" t="s">
        <v>26</v>
      </c>
      <c r="AL326" s="79" t="b">
        <f t="shared" si="658"/>
        <v>1</v>
      </c>
      <c r="AM326" s="35"/>
      <c r="AN326" s="75">
        <f t="shared" si="653"/>
        <v>0</v>
      </c>
      <c r="AO326" s="76">
        <f t="shared" ca="1" si="659"/>
        <v>0</v>
      </c>
      <c r="AP326" s="76">
        <f t="shared" ca="1" si="660"/>
        <v>0</v>
      </c>
      <c r="AQ326" s="76">
        <f t="shared" ca="1" si="661"/>
        <v>0</v>
      </c>
      <c r="AR326" s="76">
        <f t="shared" ca="1" si="662"/>
        <v>0</v>
      </c>
      <c r="AS326" s="76">
        <f t="shared" ca="1" si="663"/>
        <v>0</v>
      </c>
      <c r="AT326" s="76">
        <f t="shared" ca="1" si="664"/>
        <v>0</v>
      </c>
      <c r="AU326" s="76">
        <f t="shared" ca="1" si="665"/>
        <v>0</v>
      </c>
      <c r="AV326" s="76">
        <f t="shared" ca="1" si="666"/>
        <v>0</v>
      </c>
      <c r="AW326" s="76">
        <f t="shared" ca="1" si="667"/>
        <v>0</v>
      </c>
      <c r="AX326" s="76">
        <f t="shared" ca="1" si="668"/>
        <v>0</v>
      </c>
      <c r="AY326" s="36"/>
    </row>
    <row r="327" spans="1:51" x14ac:dyDescent="0.25">
      <c r="A327" s="38"/>
      <c r="B327" s="41" t="s">
        <v>27</v>
      </c>
      <c r="C327" s="42">
        <f t="shared" ref="C327:L327" ca="1" si="693">IFERROR(C122-C$107,"")</f>
        <v>0</v>
      </c>
      <c r="D327" s="42">
        <f t="shared" ca="1" si="693"/>
        <v>0</v>
      </c>
      <c r="E327" s="42">
        <f t="shared" ca="1" si="693"/>
        <v>0</v>
      </c>
      <c r="F327" s="42">
        <f t="shared" ca="1" si="693"/>
        <v>0</v>
      </c>
      <c r="G327" s="42">
        <f t="shared" ca="1" si="693"/>
        <v>0</v>
      </c>
      <c r="H327" s="42">
        <f t="shared" ca="1" si="693"/>
        <v>0</v>
      </c>
      <c r="I327" s="42">
        <f t="shared" ca="1" si="693"/>
        <v>0</v>
      </c>
      <c r="J327" s="42">
        <f t="shared" ca="1" si="693"/>
        <v>0</v>
      </c>
      <c r="K327" s="42">
        <f t="shared" ca="1" si="693"/>
        <v>0</v>
      </c>
      <c r="L327" s="42">
        <f t="shared" ca="1" si="693"/>
        <v>0</v>
      </c>
      <c r="M327" s="42" t="str">
        <f t="shared" ref="M327" ca="1" si="694">IFERROR(M122-M$107,"")</f>
        <v/>
      </c>
      <c r="N327" s="38"/>
      <c r="O327" s="41" t="s">
        <v>27</v>
      </c>
      <c r="P327" s="42"/>
      <c r="Q327" s="42">
        <f t="shared" ca="1" si="643"/>
        <v>0</v>
      </c>
      <c r="R327" s="42">
        <f t="shared" ca="1" si="644"/>
        <v>0</v>
      </c>
      <c r="S327" s="42">
        <f t="shared" ca="1" si="645"/>
        <v>0</v>
      </c>
      <c r="T327" s="42">
        <f t="shared" ca="1" si="646"/>
        <v>0</v>
      </c>
      <c r="U327" s="42">
        <f t="shared" ca="1" si="647"/>
        <v>0</v>
      </c>
      <c r="V327" s="42">
        <f t="shared" ca="1" si="648"/>
        <v>0</v>
      </c>
      <c r="W327" s="42">
        <f t="shared" ca="1" si="649"/>
        <v>0</v>
      </c>
      <c r="X327" s="42">
        <f t="shared" ca="1" si="650"/>
        <v>0</v>
      </c>
      <c r="Y327" s="42">
        <f t="shared" ca="1" si="651"/>
        <v>0</v>
      </c>
      <c r="Z327" s="45"/>
      <c r="AA327" s="38">
        <v>15</v>
      </c>
      <c r="AB327" s="41" t="str">
        <f>IF(Analyse!J20="X",Analyse!H20,"")</f>
        <v/>
      </c>
      <c r="AC327" s="42">
        <f>IF(AB327="",0,IF(Analyse!$H$117=$C$312,SUM(BEREGNING!Q327:Y327),IF(Analyse!$H$117=$D$312,SUM(BEREGNING!R327:Y327),IF(Analyse!$H$117=$E$312,SUM(BEREGNING!S327:Y327),IF(Analyse!$H$117=$F$312,SUM(BEREGNING!T327:Y327),IF(Analyse!$H$117=$G$312,SUM(BEREGNING!U327:Y327),IF(Analyse!$H$117=$H$312,SUM(BEREGNING!V327:Y327),IF(Analyse!$H$117=$I$312,SUM(BEREGNING!W327:Y327),IF(Analyse!$H$117=$J$312,SUM(BEREGNING!X327:Y327),IF(Analyse!$H$117=$K$312,SUM(BEREGNING!X327:Y327),IF(Analyse!$H$117=$L$312,SUM(BEREGNING!Y327:Y327),"")))))))))))</f>
        <v>0</v>
      </c>
      <c r="AD327" s="35"/>
      <c r="AE327" s="77" t="s">
        <v>55</v>
      </c>
      <c r="AF327" s="77" t="s">
        <v>162</v>
      </c>
      <c r="AG327" s="77"/>
      <c r="AH327" s="79" t="str">
        <f t="shared" si="652"/>
        <v>Fredensborg</v>
      </c>
      <c r="AI327" s="79" t="str">
        <f t="shared" si="657"/>
        <v>Oplandskommuner</v>
      </c>
      <c r="AJ327" s="79"/>
      <c r="AK327" s="79" t="s">
        <v>27</v>
      </c>
      <c r="AL327" s="79" t="b">
        <f t="shared" si="658"/>
        <v>1</v>
      </c>
      <c r="AM327" s="35"/>
      <c r="AN327" s="75">
        <f t="shared" si="653"/>
        <v>0</v>
      </c>
      <c r="AO327" s="76">
        <f t="shared" ca="1" si="659"/>
        <v>0</v>
      </c>
      <c r="AP327" s="76">
        <f t="shared" ca="1" si="660"/>
        <v>0</v>
      </c>
      <c r="AQ327" s="76">
        <f t="shared" ca="1" si="661"/>
        <v>0</v>
      </c>
      <c r="AR327" s="76">
        <f t="shared" ca="1" si="662"/>
        <v>0</v>
      </c>
      <c r="AS327" s="76">
        <f t="shared" ca="1" si="663"/>
        <v>0</v>
      </c>
      <c r="AT327" s="76">
        <f t="shared" ca="1" si="664"/>
        <v>0</v>
      </c>
      <c r="AU327" s="76">
        <f t="shared" ca="1" si="665"/>
        <v>0</v>
      </c>
      <c r="AV327" s="76">
        <f t="shared" ca="1" si="666"/>
        <v>0</v>
      </c>
      <c r="AW327" s="76">
        <f t="shared" ca="1" si="667"/>
        <v>0</v>
      </c>
      <c r="AX327" s="76">
        <f t="shared" ca="1" si="668"/>
        <v>0</v>
      </c>
      <c r="AY327" s="36"/>
    </row>
    <row r="328" spans="1:51" x14ac:dyDescent="0.25">
      <c r="A328" s="38"/>
      <c r="B328" s="41" t="s">
        <v>28</v>
      </c>
      <c r="C328" s="42">
        <f t="shared" ref="C328:L328" ca="1" si="695">IFERROR(C123-C$107,"")</f>
        <v>0</v>
      </c>
      <c r="D328" s="42">
        <f t="shared" ca="1" si="695"/>
        <v>0</v>
      </c>
      <c r="E328" s="42">
        <f t="shared" ca="1" si="695"/>
        <v>0</v>
      </c>
      <c r="F328" s="42">
        <f t="shared" ca="1" si="695"/>
        <v>0</v>
      </c>
      <c r="G328" s="42">
        <f t="shared" ca="1" si="695"/>
        <v>0</v>
      </c>
      <c r="H328" s="42">
        <f t="shared" ca="1" si="695"/>
        <v>0</v>
      </c>
      <c r="I328" s="42">
        <f t="shared" ca="1" si="695"/>
        <v>0</v>
      </c>
      <c r="J328" s="42">
        <f t="shared" ca="1" si="695"/>
        <v>0</v>
      </c>
      <c r="K328" s="42">
        <f t="shared" ca="1" si="695"/>
        <v>0</v>
      </c>
      <c r="L328" s="42">
        <f t="shared" ca="1" si="695"/>
        <v>0</v>
      </c>
      <c r="M328" s="42" t="str">
        <f t="shared" ref="M328" ca="1" si="696">IFERROR(M123-M$107,"")</f>
        <v/>
      </c>
      <c r="N328" s="38"/>
      <c r="O328" s="41" t="s">
        <v>28</v>
      </c>
      <c r="P328" s="42"/>
      <c r="Q328" s="42">
        <f t="shared" ca="1" si="643"/>
        <v>0</v>
      </c>
      <c r="R328" s="42">
        <f t="shared" ca="1" si="644"/>
        <v>0</v>
      </c>
      <c r="S328" s="42">
        <f t="shared" ca="1" si="645"/>
        <v>0</v>
      </c>
      <c r="T328" s="42">
        <f t="shared" ca="1" si="646"/>
        <v>0</v>
      </c>
      <c r="U328" s="42">
        <f t="shared" ca="1" si="647"/>
        <v>0</v>
      </c>
      <c r="V328" s="42">
        <f t="shared" ca="1" si="648"/>
        <v>0</v>
      </c>
      <c r="W328" s="42">
        <f t="shared" ca="1" si="649"/>
        <v>0</v>
      </c>
      <c r="X328" s="42">
        <f t="shared" ca="1" si="650"/>
        <v>0</v>
      </c>
      <c r="Y328" s="42">
        <f t="shared" ca="1" si="651"/>
        <v>0</v>
      </c>
      <c r="Z328" s="45"/>
      <c r="AA328" s="38">
        <v>16</v>
      </c>
      <c r="AB328" s="41" t="str">
        <f>IF(Analyse!J21="X",Analyse!H21,"")</f>
        <v/>
      </c>
      <c r="AC328" s="42">
        <f>IF(AB328="",0,IF(Analyse!$H$117=$C$312,SUM(BEREGNING!Q328:Y328),IF(Analyse!$H$117=$D$312,SUM(BEREGNING!R328:Y328),IF(Analyse!$H$117=$E$312,SUM(BEREGNING!S328:Y328),IF(Analyse!$H$117=$F$312,SUM(BEREGNING!T328:Y328),IF(Analyse!$H$117=$G$312,SUM(BEREGNING!U328:Y328),IF(Analyse!$H$117=$H$312,SUM(BEREGNING!V328:Y328),IF(Analyse!$H$117=$I$312,SUM(BEREGNING!W328:Y328),IF(Analyse!$H$117=$J$312,SUM(BEREGNING!X328:Y328),IF(Analyse!$H$117=$K$312,SUM(BEREGNING!X328:Y328),IF(Analyse!$H$117=$L$312,SUM(BEREGNING!Y328:Y328),"")))))))))))</f>
        <v>0</v>
      </c>
      <c r="AD328" s="35"/>
      <c r="AE328" s="77" t="s">
        <v>99</v>
      </c>
      <c r="AF328" s="77" t="s">
        <v>162</v>
      </c>
      <c r="AG328" s="77"/>
      <c r="AH328" s="79" t="str">
        <f t="shared" si="652"/>
        <v>Fredericia</v>
      </c>
      <c r="AI328" s="79" t="str">
        <f t="shared" si="657"/>
        <v>Provinsbykommuner</v>
      </c>
      <c r="AJ328" s="79"/>
      <c r="AK328" s="79" t="s">
        <v>28</v>
      </c>
      <c r="AL328" s="79" t="b">
        <f t="shared" si="658"/>
        <v>1</v>
      </c>
      <c r="AM328" s="35"/>
      <c r="AN328" s="75">
        <f t="shared" si="653"/>
        <v>0</v>
      </c>
      <c r="AO328" s="76">
        <f t="shared" ca="1" si="659"/>
        <v>0</v>
      </c>
      <c r="AP328" s="76">
        <f t="shared" ca="1" si="660"/>
        <v>0</v>
      </c>
      <c r="AQ328" s="76">
        <f t="shared" ca="1" si="661"/>
        <v>0</v>
      </c>
      <c r="AR328" s="76">
        <f t="shared" ca="1" si="662"/>
        <v>0</v>
      </c>
      <c r="AS328" s="76">
        <f t="shared" ca="1" si="663"/>
        <v>0</v>
      </c>
      <c r="AT328" s="76">
        <f t="shared" ca="1" si="664"/>
        <v>0</v>
      </c>
      <c r="AU328" s="76">
        <f t="shared" ca="1" si="665"/>
        <v>0</v>
      </c>
      <c r="AV328" s="76">
        <f t="shared" ca="1" si="666"/>
        <v>0</v>
      </c>
      <c r="AW328" s="76">
        <f t="shared" ca="1" si="667"/>
        <v>0</v>
      </c>
      <c r="AX328" s="76">
        <f t="shared" ca="1" si="668"/>
        <v>0</v>
      </c>
      <c r="AY328" s="36"/>
    </row>
    <row r="329" spans="1:51" x14ac:dyDescent="0.25">
      <c r="A329" s="38"/>
      <c r="B329" s="41" t="s">
        <v>29</v>
      </c>
      <c r="C329" s="42">
        <f t="shared" ref="C329:L329" ca="1" si="697">IFERROR(C124-C$107,"")</f>
        <v>0</v>
      </c>
      <c r="D329" s="42">
        <f t="shared" ca="1" si="697"/>
        <v>0</v>
      </c>
      <c r="E329" s="42">
        <f t="shared" ca="1" si="697"/>
        <v>0</v>
      </c>
      <c r="F329" s="42">
        <f t="shared" ca="1" si="697"/>
        <v>0</v>
      </c>
      <c r="G329" s="42">
        <f t="shared" ca="1" si="697"/>
        <v>0</v>
      </c>
      <c r="H329" s="42">
        <f t="shared" ca="1" si="697"/>
        <v>0</v>
      </c>
      <c r="I329" s="42">
        <f t="shared" ca="1" si="697"/>
        <v>0</v>
      </c>
      <c r="J329" s="42">
        <f t="shared" ca="1" si="697"/>
        <v>0</v>
      </c>
      <c r="K329" s="42">
        <f t="shared" ca="1" si="697"/>
        <v>0</v>
      </c>
      <c r="L329" s="42">
        <f t="shared" ca="1" si="697"/>
        <v>0</v>
      </c>
      <c r="M329" s="42" t="str">
        <f t="shared" ref="M329" ca="1" si="698">IFERROR(M124-M$107,"")</f>
        <v/>
      </c>
      <c r="N329" s="38"/>
      <c r="O329" s="41" t="s">
        <v>29</v>
      </c>
      <c r="P329" s="42"/>
      <c r="Q329" s="42">
        <f t="shared" ca="1" si="643"/>
        <v>0</v>
      </c>
      <c r="R329" s="42">
        <f t="shared" ca="1" si="644"/>
        <v>0</v>
      </c>
      <c r="S329" s="42">
        <f t="shared" ca="1" si="645"/>
        <v>0</v>
      </c>
      <c r="T329" s="42">
        <f t="shared" ca="1" si="646"/>
        <v>0</v>
      </c>
      <c r="U329" s="42">
        <f t="shared" ca="1" si="647"/>
        <v>0</v>
      </c>
      <c r="V329" s="42">
        <f t="shared" ca="1" si="648"/>
        <v>0</v>
      </c>
      <c r="W329" s="42">
        <f t="shared" ca="1" si="649"/>
        <v>0</v>
      </c>
      <c r="X329" s="42">
        <f t="shared" ca="1" si="650"/>
        <v>0</v>
      </c>
      <c r="Y329" s="42">
        <f t="shared" ca="1" si="651"/>
        <v>0</v>
      </c>
      <c r="Z329" s="45"/>
      <c r="AA329" s="38">
        <v>17</v>
      </c>
      <c r="AB329" s="41" t="str">
        <f>IF(Analyse!J22="X",Analyse!H22,"")</f>
        <v/>
      </c>
      <c r="AC329" s="42">
        <f>IF(AB329="",0,IF(Analyse!$H$117=$C$312,SUM(BEREGNING!Q329:Y329),IF(Analyse!$H$117=$D$312,SUM(BEREGNING!R329:Y329),IF(Analyse!$H$117=$E$312,SUM(BEREGNING!S329:Y329),IF(Analyse!$H$117=$F$312,SUM(BEREGNING!T329:Y329),IF(Analyse!$H$117=$G$312,SUM(BEREGNING!U329:Y329),IF(Analyse!$H$117=$H$312,SUM(BEREGNING!V329:Y329),IF(Analyse!$H$117=$I$312,SUM(BEREGNING!W329:Y329),IF(Analyse!$H$117=$J$312,SUM(BEREGNING!X329:Y329),IF(Analyse!$H$117=$K$312,SUM(BEREGNING!X329:Y329),IF(Analyse!$H$117=$L$312,SUM(BEREGNING!Y329:Y329),"")))))))))))</f>
        <v>0</v>
      </c>
      <c r="AD329" s="35"/>
      <c r="AE329" s="77" t="s">
        <v>100</v>
      </c>
      <c r="AF329" s="77" t="s">
        <v>162</v>
      </c>
      <c r="AG329" s="77"/>
      <c r="AH329" s="79" t="str">
        <f t="shared" si="652"/>
        <v>Frederiksberg</v>
      </c>
      <c r="AI329" s="79" t="str">
        <f t="shared" si="657"/>
        <v>Hovedstadskommuner</v>
      </c>
      <c r="AJ329" s="79"/>
      <c r="AK329" s="79" t="s">
        <v>29</v>
      </c>
      <c r="AL329" s="79" t="b">
        <f t="shared" si="658"/>
        <v>1</v>
      </c>
      <c r="AM329" s="35"/>
      <c r="AN329" s="75">
        <f t="shared" si="653"/>
        <v>0</v>
      </c>
      <c r="AO329" s="76">
        <f t="shared" ca="1" si="659"/>
        <v>0</v>
      </c>
      <c r="AP329" s="76">
        <f t="shared" ca="1" si="660"/>
        <v>0</v>
      </c>
      <c r="AQ329" s="76">
        <f t="shared" ca="1" si="661"/>
        <v>0</v>
      </c>
      <c r="AR329" s="76">
        <f t="shared" ca="1" si="662"/>
        <v>0</v>
      </c>
      <c r="AS329" s="76">
        <f t="shared" ca="1" si="663"/>
        <v>0</v>
      </c>
      <c r="AT329" s="76">
        <f t="shared" ca="1" si="664"/>
        <v>0</v>
      </c>
      <c r="AU329" s="76">
        <f t="shared" ca="1" si="665"/>
        <v>0</v>
      </c>
      <c r="AV329" s="76">
        <f t="shared" ca="1" si="666"/>
        <v>0</v>
      </c>
      <c r="AW329" s="76">
        <f t="shared" ca="1" si="667"/>
        <v>0</v>
      </c>
      <c r="AX329" s="76">
        <f t="shared" ca="1" si="668"/>
        <v>0</v>
      </c>
      <c r="AY329" s="36"/>
    </row>
    <row r="330" spans="1:51" x14ac:dyDescent="0.25">
      <c r="A330" s="38"/>
      <c r="B330" s="41" t="s">
        <v>30</v>
      </c>
      <c r="C330" s="42">
        <f t="shared" ref="C330:L330" ca="1" si="699">IFERROR(C125-C$107,"")</f>
        <v>0</v>
      </c>
      <c r="D330" s="42">
        <f t="shared" ca="1" si="699"/>
        <v>0</v>
      </c>
      <c r="E330" s="42">
        <f t="shared" ca="1" si="699"/>
        <v>0</v>
      </c>
      <c r="F330" s="42">
        <f t="shared" ca="1" si="699"/>
        <v>0</v>
      </c>
      <c r="G330" s="42">
        <f t="shared" ca="1" si="699"/>
        <v>0</v>
      </c>
      <c r="H330" s="42">
        <f t="shared" ca="1" si="699"/>
        <v>0</v>
      </c>
      <c r="I330" s="42">
        <f t="shared" ca="1" si="699"/>
        <v>0</v>
      </c>
      <c r="J330" s="42">
        <f t="shared" ca="1" si="699"/>
        <v>0</v>
      </c>
      <c r="K330" s="42">
        <f t="shared" ca="1" si="699"/>
        <v>0</v>
      </c>
      <c r="L330" s="42">
        <f t="shared" ca="1" si="699"/>
        <v>0</v>
      </c>
      <c r="M330" s="42" t="str">
        <f t="shared" ref="M330" ca="1" si="700">IFERROR(M125-M$107,"")</f>
        <v/>
      </c>
      <c r="N330" s="38"/>
      <c r="O330" s="41" t="s">
        <v>30</v>
      </c>
      <c r="P330" s="42"/>
      <c r="Q330" s="42">
        <f t="shared" ca="1" si="643"/>
        <v>0</v>
      </c>
      <c r="R330" s="42">
        <f t="shared" ca="1" si="644"/>
        <v>0</v>
      </c>
      <c r="S330" s="42">
        <f t="shared" ca="1" si="645"/>
        <v>0</v>
      </c>
      <c r="T330" s="42">
        <f t="shared" ca="1" si="646"/>
        <v>0</v>
      </c>
      <c r="U330" s="42">
        <f t="shared" ca="1" si="647"/>
        <v>0</v>
      </c>
      <c r="V330" s="42">
        <f t="shared" ca="1" si="648"/>
        <v>0</v>
      </c>
      <c r="W330" s="42">
        <f t="shared" ca="1" si="649"/>
        <v>0</v>
      </c>
      <c r="X330" s="42">
        <f t="shared" ca="1" si="650"/>
        <v>0</v>
      </c>
      <c r="Y330" s="42">
        <f t="shared" ca="1" si="651"/>
        <v>0</v>
      </c>
      <c r="Z330" s="45"/>
      <c r="AA330" s="38">
        <v>18</v>
      </c>
      <c r="AB330" s="41" t="str">
        <f>IF(Analyse!J23="X",Analyse!H23,"")</f>
        <v/>
      </c>
      <c r="AC330" s="42">
        <f>IF(AB330="",0,IF(Analyse!$H$117=$C$312,SUM(BEREGNING!Q330:Y330),IF(Analyse!$H$117=$D$312,SUM(BEREGNING!R330:Y330),IF(Analyse!$H$117=$E$312,SUM(BEREGNING!S330:Y330),IF(Analyse!$H$117=$F$312,SUM(BEREGNING!T330:Y330),IF(Analyse!$H$117=$G$312,SUM(BEREGNING!U330:Y330),IF(Analyse!$H$117=$H$312,SUM(BEREGNING!V330:Y330),IF(Analyse!$H$117=$I$312,SUM(BEREGNING!W330:Y330),IF(Analyse!$H$117=$J$312,SUM(BEREGNING!X330:Y330),IF(Analyse!$H$117=$K$312,SUM(BEREGNING!X330:Y330),IF(Analyse!$H$117=$L$312,SUM(BEREGNING!Y330:Y330),"")))))))))))</f>
        <v>0</v>
      </c>
      <c r="AD330" s="35"/>
      <c r="AE330" s="77" t="s">
        <v>32</v>
      </c>
      <c r="AF330" s="77" t="s">
        <v>162</v>
      </c>
      <c r="AG330" s="77"/>
      <c r="AH330" s="79" t="str">
        <f t="shared" si="652"/>
        <v>Frederikshavn</v>
      </c>
      <c r="AI330" s="79" t="str">
        <f t="shared" si="657"/>
        <v>Landkommuner</v>
      </c>
      <c r="AJ330" s="79"/>
      <c r="AK330" s="79" t="s">
        <v>30</v>
      </c>
      <c r="AL330" s="79" t="b">
        <f t="shared" si="658"/>
        <v>1</v>
      </c>
      <c r="AM330" s="35"/>
      <c r="AN330" s="75">
        <f t="shared" si="653"/>
        <v>0</v>
      </c>
      <c r="AO330" s="76">
        <f t="shared" ca="1" si="659"/>
        <v>0</v>
      </c>
      <c r="AP330" s="76">
        <f t="shared" ca="1" si="660"/>
        <v>0</v>
      </c>
      <c r="AQ330" s="76">
        <f t="shared" ca="1" si="661"/>
        <v>0</v>
      </c>
      <c r="AR330" s="76">
        <f t="shared" ca="1" si="662"/>
        <v>0</v>
      </c>
      <c r="AS330" s="76">
        <f t="shared" ca="1" si="663"/>
        <v>0</v>
      </c>
      <c r="AT330" s="76">
        <f t="shared" ca="1" si="664"/>
        <v>0</v>
      </c>
      <c r="AU330" s="76">
        <f t="shared" ca="1" si="665"/>
        <v>0</v>
      </c>
      <c r="AV330" s="76">
        <f t="shared" ca="1" si="666"/>
        <v>0</v>
      </c>
      <c r="AW330" s="76">
        <f t="shared" ca="1" si="667"/>
        <v>0</v>
      </c>
      <c r="AX330" s="76">
        <f t="shared" ca="1" si="668"/>
        <v>0</v>
      </c>
      <c r="AY330" s="36"/>
    </row>
    <row r="331" spans="1:51" x14ac:dyDescent="0.25">
      <c r="A331" s="38"/>
      <c r="B331" s="41" t="s">
        <v>31</v>
      </c>
      <c r="C331" s="42">
        <f t="shared" ref="C331:L331" ca="1" si="701">IFERROR(C126-C$107,"")</f>
        <v>0</v>
      </c>
      <c r="D331" s="42">
        <f t="shared" ca="1" si="701"/>
        <v>0</v>
      </c>
      <c r="E331" s="42">
        <f t="shared" ca="1" si="701"/>
        <v>0</v>
      </c>
      <c r="F331" s="42">
        <f t="shared" ca="1" si="701"/>
        <v>0</v>
      </c>
      <c r="G331" s="42">
        <f t="shared" ca="1" si="701"/>
        <v>0</v>
      </c>
      <c r="H331" s="42">
        <f t="shared" ca="1" si="701"/>
        <v>0</v>
      </c>
      <c r="I331" s="42">
        <f t="shared" ca="1" si="701"/>
        <v>0</v>
      </c>
      <c r="J331" s="42">
        <f t="shared" ca="1" si="701"/>
        <v>0</v>
      </c>
      <c r="K331" s="42">
        <f t="shared" ca="1" si="701"/>
        <v>0</v>
      </c>
      <c r="L331" s="42">
        <f t="shared" ca="1" si="701"/>
        <v>0</v>
      </c>
      <c r="M331" s="42" t="str">
        <f t="shared" ref="M331" ca="1" si="702">IFERROR(M126-M$107,"")</f>
        <v/>
      </c>
      <c r="N331" s="38"/>
      <c r="O331" s="41" t="s">
        <v>31</v>
      </c>
      <c r="P331" s="42"/>
      <c r="Q331" s="42">
        <f t="shared" ca="1" si="643"/>
        <v>0</v>
      </c>
      <c r="R331" s="42">
        <f t="shared" ca="1" si="644"/>
        <v>0</v>
      </c>
      <c r="S331" s="42">
        <f t="shared" ca="1" si="645"/>
        <v>0</v>
      </c>
      <c r="T331" s="42">
        <f t="shared" ca="1" si="646"/>
        <v>0</v>
      </c>
      <c r="U331" s="42">
        <f t="shared" ca="1" si="647"/>
        <v>0</v>
      </c>
      <c r="V331" s="42">
        <f t="shared" ca="1" si="648"/>
        <v>0</v>
      </c>
      <c r="W331" s="42">
        <f t="shared" ca="1" si="649"/>
        <v>0</v>
      </c>
      <c r="X331" s="42">
        <f t="shared" ca="1" si="650"/>
        <v>0</v>
      </c>
      <c r="Y331" s="42">
        <f t="shared" ca="1" si="651"/>
        <v>0</v>
      </c>
      <c r="Z331" s="45"/>
      <c r="AA331" s="38">
        <v>19</v>
      </c>
      <c r="AB331" s="41" t="str">
        <f>IF(Analyse!J24="X",Analyse!H24,"")</f>
        <v/>
      </c>
      <c r="AC331" s="42">
        <f>IF(AB331="",0,IF(Analyse!$H$117=$C$312,SUM(BEREGNING!Q331:Y331),IF(Analyse!$H$117=$D$312,SUM(BEREGNING!R331:Y331),IF(Analyse!$H$117=$E$312,SUM(BEREGNING!S331:Y331),IF(Analyse!$H$117=$F$312,SUM(BEREGNING!T331:Y331),IF(Analyse!$H$117=$G$312,SUM(BEREGNING!U331:Y331),IF(Analyse!$H$117=$H$312,SUM(BEREGNING!V331:Y331),IF(Analyse!$H$117=$I$312,SUM(BEREGNING!W331:Y331),IF(Analyse!$H$117=$J$312,SUM(BEREGNING!X331:Y331),IF(Analyse!$H$117=$K$312,SUM(BEREGNING!X331:Y331),IF(Analyse!$H$117=$L$312,SUM(BEREGNING!Y331:Y331),"")))))))))))</f>
        <v>0</v>
      </c>
      <c r="AD331" s="35"/>
      <c r="AE331" s="77" t="s">
        <v>14</v>
      </c>
      <c r="AF331" s="77" t="s">
        <v>162</v>
      </c>
      <c r="AG331" s="77"/>
      <c r="AH331" s="79" t="str">
        <f t="shared" si="652"/>
        <v>Frederikssund</v>
      </c>
      <c r="AI331" s="79" t="str">
        <f t="shared" si="657"/>
        <v>Oplandskommuner</v>
      </c>
      <c r="AJ331" s="79"/>
      <c r="AK331" s="79" t="s">
        <v>31</v>
      </c>
      <c r="AL331" s="79" t="b">
        <f t="shared" si="658"/>
        <v>1</v>
      </c>
      <c r="AM331" s="35"/>
      <c r="AN331" s="75">
        <f t="shared" si="653"/>
        <v>0</v>
      </c>
      <c r="AO331" s="76">
        <f t="shared" ca="1" si="659"/>
        <v>0</v>
      </c>
      <c r="AP331" s="76">
        <f t="shared" ca="1" si="660"/>
        <v>0</v>
      </c>
      <c r="AQ331" s="76">
        <f t="shared" ca="1" si="661"/>
        <v>0</v>
      </c>
      <c r="AR331" s="76">
        <f t="shared" ca="1" si="662"/>
        <v>0</v>
      </c>
      <c r="AS331" s="76">
        <f t="shared" ca="1" si="663"/>
        <v>0</v>
      </c>
      <c r="AT331" s="76">
        <f t="shared" ca="1" si="664"/>
        <v>0</v>
      </c>
      <c r="AU331" s="76">
        <f t="shared" ca="1" si="665"/>
        <v>0</v>
      </c>
      <c r="AV331" s="76">
        <f t="shared" ca="1" si="666"/>
        <v>0</v>
      </c>
      <c r="AW331" s="76">
        <f t="shared" ca="1" si="667"/>
        <v>0</v>
      </c>
      <c r="AX331" s="76">
        <f t="shared" ca="1" si="668"/>
        <v>0</v>
      </c>
      <c r="AY331" s="36"/>
    </row>
    <row r="332" spans="1:51" x14ac:dyDescent="0.25">
      <c r="A332" s="38"/>
      <c r="B332" s="41" t="s">
        <v>32</v>
      </c>
      <c r="C332" s="42">
        <f t="shared" ref="C332:L332" ca="1" si="703">IFERROR(C127-C$107,"")</f>
        <v>0</v>
      </c>
      <c r="D332" s="42">
        <f t="shared" ca="1" si="703"/>
        <v>0</v>
      </c>
      <c r="E332" s="42">
        <f t="shared" ca="1" si="703"/>
        <v>0</v>
      </c>
      <c r="F332" s="42">
        <f t="shared" ca="1" si="703"/>
        <v>0</v>
      </c>
      <c r="G332" s="42">
        <f t="shared" ca="1" si="703"/>
        <v>0</v>
      </c>
      <c r="H332" s="42">
        <f t="shared" ca="1" si="703"/>
        <v>0</v>
      </c>
      <c r="I332" s="42">
        <f t="shared" ca="1" si="703"/>
        <v>0</v>
      </c>
      <c r="J332" s="42">
        <f t="shared" ca="1" si="703"/>
        <v>0</v>
      </c>
      <c r="K332" s="42">
        <f t="shared" ca="1" si="703"/>
        <v>0</v>
      </c>
      <c r="L332" s="42">
        <f t="shared" ca="1" si="703"/>
        <v>0</v>
      </c>
      <c r="M332" s="42" t="str">
        <f t="shared" ref="M332" ca="1" si="704">IFERROR(M127-M$107,"")</f>
        <v/>
      </c>
      <c r="N332" s="38"/>
      <c r="O332" s="41" t="s">
        <v>32</v>
      </c>
      <c r="P332" s="42"/>
      <c r="Q332" s="42">
        <f t="shared" ca="1" si="643"/>
        <v>0</v>
      </c>
      <c r="R332" s="42">
        <f t="shared" ca="1" si="644"/>
        <v>0</v>
      </c>
      <c r="S332" s="42">
        <f t="shared" ca="1" si="645"/>
        <v>0</v>
      </c>
      <c r="T332" s="42">
        <f t="shared" ca="1" si="646"/>
        <v>0</v>
      </c>
      <c r="U332" s="42">
        <f t="shared" ca="1" si="647"/>
        <v>0</v>
      </c>
      <c r="V332" s="42">
        <f t="shared" ca="1" si="648"/>
        <v>0</v>
      </c>
      <c r="W332" s="42">
        <f t="shared" ca="1" si="649"/>
        <v>0</v>
      </c>
      <c r="X332" s="42">
        <f t="shared" ca="1" si="650"/>
        <v>0</v>
      </c>
      <c r="Y332" s="42">
        <f t="shared" ca="1" si="651"/>
        <v>0</v>
      </c>
      <c r="Z332" s="45"/>
      <c r="AA332" s="38">
        <v>20</v>
      </c>
      <c r="AB332" s="41" t="str">
        <f>IF(Analyse!J25="X",Analyse!H25,"")</f>
        <v/>
      </c>
      <c r="AC332" s="42">
        <f>IF(AB332="",0,IF(Analyse!$H$117=$C$312,SUM(BEREGNING!Q332:Y332),IF(Analyse!$H$117=$D$312,SUM(BEREGNING!R332:Y332),IF(Analyse!$H$117=$E$312,SUM(BEREGNING!S332:Y332),IF(Analyse!$H$117=$F$312,SUM(BEREGNING!T332:Y332),IF(Analyse!$H$117=$G$312,SUM(BEREGNING!U332:Y332),IF(Analyse!$H$117=$H$312,SUM(BEREGNING!V332:Y332),IF(Analyse!$H$117=$I$312,SUM(BEREGNING!W332:Y332),IF(Analyse!$H$117=$J$312,SUM(BEREGNING!X332:Y332),IF(Analyse!$H$117=$K$312,SUM(BEREGNING!X332:Y332),IF(Analyse!$H$117=$L$312,SUM(BEREGNING!Y332:Y332),"")))))))))))</f>
        <v>0</v>
      </c>
      <c r="AD332" s="35"/>
      <c r="AE332" s="77" t="s">
        <v>53</v>
      </c>
      <c r="AF332" s="77" t="s">
        <v>162</v>
      </c>
      <c r="AG332" s="77"/>
      <c r="AH332" s="79" t="str">
        <f t="shared" si="652"/>
        <v>Furesø</v>
      </c>
      <c r="AI332" s="79" t="str">
        <f t="shared" si="657"/>
        <v>Hovedstadskommuner</v>
      </c>
      <c r="AJ332" s="79"/>
      <c r="AK332" s="79" t="s">
        <v>32</v>
      </c>
      <c r="AL332" s="79" t="b">
        <f t="shared" si="658"/>
        <v>1</v>
      </c>
      <c r="AM332" s="35"/>
      <c r="AN332" s="75">
        <f t="shared" si="653"/>
        <v>0</v>
      </c>
      <c r="AO332" s="76">
        <f t="shared" ca="1" si="659"/>
        <v>0</v>
      </c>
      <c r="AP332" s="76">
        <f t="shared" ca="1" si="660"/>
        <v>0</v>
      </c>
      <c r="AQ332" s="76">
        <f t="shared" ca="1" si="661"/>
        <v>0</v>
      </c>
      <c r="AR332" s="76">
        <f t="shared" ca="1" si="662"/>
        <v>0</v>
      </c>
      <c r="AS332" s="76">
        <f t="shared" ca="1" si="663"/>
        <v>0</v>
      </c>
      <c r="AT332" s="76">
        <f t="shared" ca="1" si="664"/>
        <v>0</v>
      </c>
      <c r="AU332" s="76">
        <f t="shared" ca="1" si="665"/>
        <v>0</v>
      </c>
      <c r="AV332" s="76">
        <f t="shared" ca="1" si="666"/>
        <v>0</v>
      </c>
      <c r="AW332" s="76">
        <f t="shared" ca="1" si="667"/>
        <v>0</v>
      </c>
      <c r="AX332" s="76">
        <f t="shared" ca="1" si="668"/>
        <v>0</v>
      </c>
      <c r="AY332" s="36"/>
    </row>
    <row r="333" spans="1:51" x14ac:dyDescent="0.25">
      <c r="A333" s="38"/>
      <c r="B333" s="41" t="s">
        <v>33</v>
      </c>
      <c r="C333" s="42">
        <f t="shared" ref="C333:L333" ca="1" si="705">IFERROR(C128-C$107,"")</f>
        <v>0</v>
      </c>
      <c r="D333" s="42">
        <f t="shared" ca="1" si="705"/>
        <v>0</v>
      </c>
      <c r="E333" s="42">
        <f t="shared" ca="1" si="705"/>
        <v>0</v>
      </c>
      <c r="F333" s="42">
        <f t="shared" ca="1" si="705"/>
        <v>0</v>
      </c>
      <c r="G333" s="42">
        <f t="shared" ca="1" si="705"/>
        <v>0</v>
      </c>
      <c r="H333" s="42">
        <f t="shared" ca="1" si="705"/>
        <v>0</v>
      </c>
      <c r="I333" s="42">
        <f t="shared" ca="1" si="705"/>
        <v>0</v>
      </c>
      <c r="J333" s="42">
        <f t="shared" ca="1" si="705"/>
        <v>0</v>
      </c>
      <c r="K333" s="42">
        <f t="shared" ca="1" si="705"/>
        <v>0</v>
      </c>
      <c r="L333" s="42">
        <f t="shared" ca="1" si="705"/>
        <v>0</v>
      </c>
      <c r="M333" s="42" t="str">
        <f t="shared" ref="M333" ca="1" si="706">IFERROR(M128-M$107,"")</f>
        <v/>
      </c>
      <c r="N333" s="38"/>
      <c r="O333" s="41" t="s">
        <v>33</v>
      </c>
      <c r="P333" s="42"/>
      <c r="Q333" s="42">
        <f t="shared" ca="1" si="643"/>
        <v>0</v>
      </c>
      <c r="R333" s="42">
        <f t="shared" ca="1" si="644"/>
        <v>0</v>
      </c>
      <c r="S333" s="42">
        <f t="shared" ca="1" si="645"/>
        <v>0</v>
      </c>
      <c r="T333" s="42">
        <f t="shared" ca="1" si="646"/>
        <v>0</v>
      </c>
      <c r="U333" s="42">
        <f t="shared" ca="1" si="647"/>
        <v>0</v>
      </c>
      <c r="V333" s="42">
        <f t="shared" ca="1" si="648"/>
        <v>0</v>
      </c>
      <c r="W333" s="42">
        <f t="shared" ca="1" si="649"/>
        <v>0</v>
      </c>
      <c r="X333" s="42">
        <f t="shared" ca="1" si="650"/>
        <v>0</v>
      </c>
      <c r="Y333" s="42">
        <f t="shared" ca="1" si="651"/>
        <v>0</v>
      </c>
      <c r="Z333" s="45"/>
      <c r="AA333" s="38">
        <v>21</v>
      </c>
      <c r="AB333" s="41" t="str">
        <f>IF(Analyse!J26="X",Analyse!H26,"")</f>
        <v/>
      </c>
      <c r="AC333" s="42">
        <f>IF(AB333="",0,IF(Analyse!$H$117=$C$312,SUM(BEREGNING!Q333:Y333),IF(Analyse!$H$117=$D$312,SUM(BEREGNING!R333:Y333),IF(Analyse!$H$117=$E$312,SUM(BEREGNING!S333:Y333),IF(Analyse!$H$117=$F$312,SUM(BEREGNING!T333:Y333),IF(Analyse!$H$117=$G$312,SUM(BEREGNING!U333:Y333),IF(Analyse!$H$117=$H$312,SUM(BEREGNING!V333:Y333),IF(Analyse!$H$117=$I$312,SUM(BEREGNING!W333:Y333),IF(Analyse!$H$117=$J$312,SUM(BEREGNING!X333:Y333),IF(Analyse!$H$117=$K$312,SUM(BEREGNING!X333:Y333),IF(Analyse!$H$117=$L$312,SUM(BEREGNING!Y333:Y333),"")))))))))))</f>
        <v>0</v>
      </c>
      <c r="AD333" s="35"/>
      <c r="AE333" s="77" t="s">
        <v>83</v>
      </c>
      <c r="AF333" s="77" t="s">
        <v>162</v>
      </c>
      <c r="AG333" s="77"/>
      <c r="AH333" s="79" t="str">
        <f t="shared" si="652"/>
        <v>Faaborg-Midtfyn</v>
      </c>
      <c r="AI333" s="79" t="str">
        <f t="shared" si="657"/>
        <v>Oplandskommuner</v>
      </c>
      <c r="AJ333" s="79"/>
      <c r="AK333" s="79" t="s">
        <v>33</v>
      </c>
      <c r="AL333" s="79" t="b">
        <f t="shared" si="658"/>
        <v>1</v>
      </c>
      <c r="AM333" s="35"/>
      <c r="AN333" s="75">
        <f t="shared" si="653"/>
        <v>0</v>
      </c>
      <c r="AO333" s="76">
        <f t="shared" ca="1" si="659"/>
        <v>0</v>
      </c>
      <c r="AP333" s="76">
        <f t="shared" ca="1" si="660"/>
        <v>0</v>
      </c>
      <c r="AQ333" s="76">
        <f t="shared" ca="1" si="661"/>
        <v>0</v>
      </c>
      <c r="AR333" s="76">
        <f t="shared" ca="1" si="662"/>
        <v>0</v>
      </c>
      <c r="AS333" s="76">
        <f t="shared" ca="1" si="663"/>
        <v>0</v>
      </c>
      <c r="AT333" s="76">
        <f t="shared" ca="1" si="664"/>
        <v>0</v>
      </c>
      <c r="AU333" s="76">
        <f t="shared" ca="1" si="665"/>
        <v>0</v>
      </c>
      <c r="AV333" s="76">
        <f t="shared" ca="1" si="666"/>
        <v>0</v>
      </c>
      <c r="AW333" s="76">
        <f t="shared" ca="1" si="667"/>
        <v>0</v>
      </c>
      <c r="AX333" s="76">
        <f t="shared" ca="1" si="668"/>
        <v>0</v>
      </c>
      <c r="AY333" s="36"/>
    </row>
    <row r="334" spans="1:51" x14ac:dyDescent="0.25">
      <c r="A334" s="38"/>
      <c r="B334" s="41" t="s">
        <v>34</v>
      </c>
      <c r="C334" s="42">
        <f t="shared" ref="C334:L334" ca="1" si="707">IFERROR(C129-C$107,"")</f>
        <v>0</v>
      </c>
      <c r="D334" s="42">
        <f t="shared" ca="1" si="707"/>
        <v>0</v>
      </c>
      <c r="E334" s="42">
        <f t="shared" ca="1" si="707"/>
        <v>0</v>
      </c>
      <c r="F334" s="42">
        <f t="shared" ca="1" si="707"/>
        <v>0</v>
      </c>
      <c r="G334" s="42">
        <f t="shared" ca="1" si="707"/>
        <v>0</v>
      </c>
      <c r="H334" s="42">
        <f t="shared" ca="1" si="707"/>
        <v>0</v>
      </c>
      <c r="I334" s="42">
        <f t="shared" ca="1" si="707"/>
        <v>0</v>
      </c>
      <c r="J334" s="42">
        <f t="shared" ca="1" si="707"/>
        <v>0</v>
      </c>
      <c r="K334" s="42">
        <f t="shared" ca="1" si="707"/>
        <v>0</v>
      </c>
      <c r="L334" s="42">
        <f t="shared" ca="1" si="707"/>
        <v>0</v>
      </c>
      <c r="M334" s="42" t="str">
        <f t="shared" ref="M334" ca="1" si="708">IFERROR(M129-M$107,"")</f>
        <v/>
      </c>
      <c r="N334" s="38"/>
      <c r="O334" s="41" t="s">
        <v>34</v>
      </c>
      <c r="P334" s="42"/>
      <c r="Q334" s="42">
        <f t="shared" ca="1" si="643"/>
        <v>0</v>
      </c>
      <c r="R334" s="42">
        <f t="shared" ca="1" si="644"/>
        <v>0</v>
      </c>
      <c r="S334" s="42">
        <f t="shared" ca="1" si="645"/>
        <v>0</v>
      </c>
      <c r="T334" s="42">
        <f t="shared" ca="1" si="646"/>
        <v>0</v>
      </c>
      <c r="U334" s="42">
        <f t="shared" ca="1" si="647"/>
        <v>0</v>
      </c>
      <c r="V334" s="42">
        <f t="shared" ca="1" si="648"/>
        <v>0</v>
      </c>
      <c r="W334" s="42">
        <f t="shared" ca="1" si="649"/>
        <v>0</v>
      </c>
      <c r="X334" s="42">
        <f t="shared" ca="1" si="650"/>
        <v>0</v>
      </c>
      <c r="Y334" s="42">
        <f t="shared" ca="1" si="651"/>
        <v>0</v>
      </c>
      <c r="Z334" s="45"/>
      <c r="AA334" s="38">
        <v>22</v>
      </c>
      <c r="AB334" s="41" t="str">
        <f>IF(Analyse!J27="X",Analyse!H27,"")</f>
        <v/>
      </c>
      <c r="AC334" s="42">
        <f>IF(AB334="",0,IF(Analyse!$H$117=$C$312,SUM(BEREGNING!Q334:Y334),IF(Analyse!$H$117=$D$312,SUM(BEREGNING!R334:Y334),IF(Analyse!$H$117=$E$312,SUM(BEREGNING!S334:Y334),IF(Analyse!$H$117=$F$312,SUM(BEREGNING!T334:Y334),IF(Analyse!$H$117=$G$312,SUM(BEREGNING!U334:Y334),IF(Analyse!$H$117=$H$312,SUM(BEREGNING!V334:Y334),IF(Analyse!$H$117=$I$312,SUM(BEREGNING!W334:Y334),IF(Analyse!$H$117=$J$312,SUM(BEREGNING!X334:Y334),IF(Analyse!$H$117=$K$312,SUM(BEREGNING!X334:Y334),IF(Analyse!$H$117=$L$312,SUM(BEREGNING!Y334:Y334),"")))))))))))</f>
        <v>0</v>
      </c>
      <c r="AD334" s="35"/>
      <c r="AE334" s="77" t="s">
        <v>22</v>
      </c>
      <c r="AF334" s="77" t="s">
        <v>162</v>
      </c>
      <c r="AG334" s="77"/>
      <c r="AH334" s="79" t="str">
        <f t="shared" si="652"/>
        <v>Gentofte</v>
      </c>
      <c r="AI334" s="79" t="str">
        <f t="shared" si="657"/>
        <v>Hovedstadskommuner</v>
      </c>
      <c r="AJ334" s="79"/>
      <c r="AK334" s="79" t="s">
        <v>34</v>
      </c>
      <c r="AL334" s="79" t="b">
        <f t="shared" si="658"/>
        <v>1</v>
      </c>
      <c r="AM334" s="35"/>
      <c r="AN334" s="75">
        <f t="shared" si="653"/>
        <v>0</v>
      </c>
      <c r="AO334" s="76">
        <f t="shared" ca="1" si="659"/>
        <v>0</v>
      </c>
      <c r="AP334" s="76">
        <f t="shared" ca="1" si="660"/>
        <v>0</v>
      </c>
      <c r="AQ334" s="76">
        <f t="shared" ca="1" si="661"/>
        <v>0</v>
      </c>
      <c r="AR334" s="76">
        <f t="shared" ca="1" si="662"/>
        <v>0</v>
      </c>
      <c r="AS334" s="76">
        <f t="shared" ca="1" si="663"/>
        <v>0</v>
      </c>
      <c r="AT334" s="76">
        <f t="shared" ca="1" si="664"/>
        <v>0</v>
      </c>
      <c r="AU334" s="76">
        <f t="shared" ca="1" si="665"/>
        <v>0</v>
      </c>
      <c r="AV334" s="76">
        <f t="shared" ca="1" si="666"/>
        <v>0</v>
      </c>
      <c r="AW334" s="76">
        <f t="shared" ca="1" si="667"/>
        <v>0</v>
      </c>
      <c r="AX334" s="76">
        <f t="shared" ca="1" si="668"/>
        <v>0</v>
      </c>
      <c r="AY334" s="36"/>
    </row>
    <row r="335" spans="1:51" x14ac:dyDescent="0.25">
      <c r="A335" s="38"/>
      <c r="B335" s="41" t="s">
        <v>35</v>
      </c>
      <c r="C335" s="42">
        <f t="shared" ref="C335:L335" ca="1" si="709">IFERROR(C130-C$107,"")</f>
        <v>0</v>
      </c>
      <c r="D335" s="42">
        <f t="shared" ca="1" si="709"/>
        <v>0</v>
      </c>
      <c r="E335" s="42">
        <f t="shared" ca="1" si="709"/>
        <v>0</v>
      </c>
      <c r="F335" s="42">
        <f t="shared" ca="1" si="709"/>
        <v>0</v>
      </c>
      <c r="G335" s="42">
        <f t="shared" ca="1" si="709"/>
        <v>0</v>
      </c>
      <c r="H335" s="42">
        <f t="shared" ca="1" si="709"/>
        <v>0</v>
      </c>
      <c r="I335" s="42">
        <f t="shared" ca="1" si="709"/>
        <v>0</v>
      </c>
      <c r="J335" s="42">
        <f t="shared" ca="1" si="709"/>
        <v>0</v>
      </c>
      <c r="K335" s="42">
        <f t="shared" ca="1" si="709"/>
        <v>0</v>
      </c>
      <c r="L335" s="42">
        <f t="shared" ca="1" si="709"/>
        <v>0</v>
      </c>
      <c r="M335" s="42" t="str">
        <f t="shared" ref="M335" ca="1" si="710">IFERROR(M130-M$107,"")</f>
        <v/>
      </c>
      <c r="N335" s="38"/>
      <c r="O335" s="41" t="s">
        <v>35</v>
      </c>
      <c r="P335" s="42"/>
      <c r="Q335" s="42">
        <f t="shared" ca="1" si="643"/>
        <v>0</v>
      </c>
      <c r="R335" s="42">
        <f t="shared" ca="1" si="644"/>
        <v>0</v>
      </c>
      <c r="S335" s="42">
        <f t="shared" ca="1" si="645"/>
        <v>0</v>
      </c>
      <c r="T335" s="42">
        <f t="shared" ca="1" si="646"/>
        <v>0</v>
      </c>
      <c r="U335" s="42">
        <f t="shared" ca="1" si="647"/>
        <v>0</v>
      </c>
      <c r="V335" s="42">
        <f t="shared" ca="1" si="648"/>
        <v>0</v>
      </c>
      <c r="W335" s="42">
        <f t="shared" ca="1" si="649"/>
        <v>0</v>
      </c>
      <c r="X335" s="42">
        <f t="shared" ca="1" si="650"/>
        <v>0</v>
      </c>
      <c r="Y335" s="42">
        <f t="shared" ca="1" si="651"/>
        <v>0</v>
      </c>
      <c r="Z335" s="45"/>
      <c r="AA335" s="38">
        <v>23</v>
      </c>
      <c r="AB335" s="41" t="str">
        <f>IF(Analyse!J28="X",Analyse!H28,"")</f>
        <v/>
      </c>
      <c r="AC335" s="42">
        <f>IF(AB335="",0,IF(Analyse!$H$117=$C$312,SUM(BEREGNING!Q335:Y335),IF(Analyse!$H$117=$D$312,SUM(BEREGNING!R335:Y335),IF(Analyse!$H$117=$E$312,SUM(BEREGNING!S335:Y335),IF(Analyse!$H$117=$F$312,SUM(BEREGNING!T335:Y335),IF(Analyse!$H$117=$G$312,SUM(BEREGNING!U335:Y335),IF(Analyse!$H$117=$H$312,SUM(BEREGNING!V335:Y335),IF(Analyse!$H$117=$I$312,SUM(BEREGNING!W335:Y335),IF(Analyse!$H$117=$J$312,SUM(BEREGNING!X335:Y335),IF(Analyse!$H$117=$K$312,SUM(BEREGNING!X335:Y335),IF(Analyse!$H$117=$L$312,SUM(BEREGNING!Y335:Y335),"")))))))))))</f>
        <v>0</v>
      </c>
      <c r="AD335" s="35"/>
      <c r="AE335" s="77" t="s">
        <v>37</v>
      </c>
      <c r="AF335" s="77" t="s">
        <v>162</v>
      </c>
      <c r="AG335" s="77"/>
      <c r="AH335" s="79" t="str">
        <f t="shared" si="652"/>
        <v>Gladsaxe</v>
      </c>
      <c r="AI335" s="79" t="str">
        <f t="shared" si="657"/>
        <v>Hovedstadskommuner</v>
      </c>
      <c r="AJ335" s="79"/>
      <c r="AK335" s="79" t="s">
        <v>35</v>
      </c>
      <c r="AL335" s="79" t="b">
        <f t="shared" si="658"/>
        <v>1</v>
      </c>
      <c r="AM335" s="35"/>
      <c r="AN335" s="75">
        <f t="shared" si="653"/>
        <v>0</v>
      </c>
      <c r="AO335" s="76">
        <f t="shared" ca="1" si="659"/>
        <v>0</v>
      </c>
      <c r="AP335" s="76">
        <f t="shared" ca="1" si="660"/>
        <v>0</v>
      </c>
      <c r="AQ335" s="76">
        <f t="shared" ca="1" si="661"/>
        <v>0</v>
      </c>
      <c r="AR335" s="76">
        <f t="shared" ca="1" si="662"/>
        <v>0</v>
      </c>
      <c r="AS335" s="76">
        <f t="shared" ca="1" si="663"/>
        <v>0</v>
      </c>
      <c r="AT335" s="76">
        <f t="shared" ca="1" si="664"/>
        <v>0</v>
      </c>
      <c r="AU335" s="76">
        <f t="shared" ca="1" si="665"/>
        <v>0</v>
      </c>
      <c r="AV335" s="76">
        <f t="shared" ca="1" si="666"/>
        <v>0</v>
      </c>
      <c r="AW335" s="76">
        <f t="shared" ca="1" si="667"/>
        <v>0</v>
      </c>
      <c r="AX335" s="76">
        <f t="shared" ca="1" si="668"/>
        <v>0</v>
      </c>
      <c r="AY335" s="36"/>
    </row>
    <row r="336" spans="1:51" x14ac:dyDescent="0.25">
      <c r="A336" s="38"/>
      <c r="B336" s="41" t="s">
        <v>36</v>
      </c>
      <c r="C336" s="42">
        <f t="shared" ref="C336:L336" ca="1" si="711">IFERROR(C131-C$107,"")</f>
        <v>0</v>
      </c>
      <c r="D336" s="42">
        <f t="shared" ca="1" si="711"/>
        <v>0</v>
      </c>
      <c r="E336" s="42">
        <f t="shared" ca="1" si="711"/>
        <v>0</v>
      </c>
      <c r="F336" s="42">
        <f t="shared" ca="1" si="711"/>
        <v>0</v>
      </c>
      <c r="G336" s="42">
        <f t="shared" ca="1" si="711"/>
        <v>0</v>
      </c>
      <c r="H336" s="42">
        <f t="shared" ca="1" si="711"/>
        <v>0</v>
      </c>
      <c r="I336" s="42">
        <f t="shared" ca="1" si="711"/>
        <v>0</v>
      </c>
      <c r="J336" s="42">
        <f t="shared" ca="1" si="711"/>
        <v>0</v>
      </c>
      <c r="K336" s="42">
        <f t="shared" ca="1" si="711"/>
        <v>0</v>
      </c>
      <c r="L336" s="42">
        <f t="shared" ca="1" si="711"/>
        <v>0</v>
      </c>
      <c r="M336" s="42" t="str">
        <f t="shared" ref="M336" ca="1" si="712">IFERROR(M131-M$107,"")</f>
        <v/>
      </c>
      <c r="N336" s="38"/>
      <c r="O336" s="41" t="s">
        <v>36</v>
      </c>
      <c r="P336" s="42"/>
      <c r="Q336" s="42">
        <f t="shared" ca="1" si="643"/>
        <v>0</v>
      </c>
      <c r="R336" s="42">
        <f t="shared" ca="1" si="644"/>
        <v>0</v>
      </c>
      <c r="S336" s="42">
        <f t="shared" ca="1" si="645"/>
        <v>0</v>
      </c>
      <c r="T336" s="42">
        <f t="shared" ca="1" si="646"/>
        <v>0</v>
      </c>
      <c r="U336" s="42">
        <f t="shared" ca="1" si="647"/>
        <v>0</v>
      </c>
      <c r="V336" s="42">
        <f t="shared" ca="1" si="648"/>
        <v>0</v>
      </c>
      <c r="W336" s="42">
        <f t="shared" ca="1" si="649"/>
        <v>0</v>
      </c>
      <c r="X336" s="42">
        <f t="shared" ca="1" si="650"/>
        <v>0</v>
      </c>
      <c r="Y336" s="42">
        <f t="shared" ca="1" si="651"/>
        <v>0</v>
      </c>
      <c r="Z336" s="45"/>
      <c r="AA336" s="38">
        <v>24</v>
      </c>
      <c r="AB336" s="41" t="str">
        <f>IF(Analyse!J29="X",Analyse!H29,"")</f>
        <v/>
      </c>
      <c r="AC336" s="42">
        <f>IF(AB336="",0,IF(Analyse!$H$117=$C$312,SUM(BEREGNING!Q336:Y336),IF(Analyse!$H$117=$D$312,SUM(BEREGNING!R336:Y336),IF(Analyse!$H$117=$E$312,SUM(BEREGNING!S336:Y336),IF(Analyse!$H$117=$F$312,SUM(BEREGNING!T336:Y336),IF(Analyse!$H$117=$G$312,SUM(BEREGNING!U336:Y336),IF(Analyse!$H$117=$H$312,SUM(BEREGNING!V336:Y336),IF(Analyse!$H$117=$I$312,SUM(BEREGNING!W336:Y336),IF(Analyse!$H$117=$J$312,SUM(BEREGNING!X336:Y336),IF(Analyse!$H$117=$K$312,SUM(BEREGNING!X336:Y336),IF(Analyse!$H$117=$L$312,SUM(BEREGNING!Y336:Y336),"")))))))))))</f>
        <v>0</v>
      </c>
      <c r="AD336" s="35"/>
      <c r="AE336" s="77" t="s">
        <v>90</v>
      </c>
      <c r="AF336" s="77" t="s">
        <v>162</v>
      </c>
      <c r="AG336" s="77"/>
      <c r="AH336" s="79" t="str">
        <f t="shared" si="652"/>
        <v>Glostrup</v>
      </c>
      <c r="AI336" s="79" t="str">
        <f t="shared" si="657"/>
        <v>Hovedstadskommuner</v>
      </c>
      <c r="AJ336" s="79"/>
      <c r="AK336" s="79" t="s">
        <v>36</v>
      </c>
      <c r="AL336" s="79" t="b">
        <f t="shared" si="658"/>
        <v>1</v>
      </c>
      <c r="AM336" s="35"/>
      <c r="AN336" s="75">
        <f t="shared" si="653"/>
        <v>0</v>
      </c>
      <c r="AO336" s="76">
        <f t="shared" ca="1" si="659"/>
        <v>0</v>
      </c>
      <c r="AP336" s="76">
        <f t="shared" ca="1" si="660"/>
        <v>0</v>
      </c>
      <c r="AQ336" s="76">
        <f t="shared" ca="1" si="661"/>
        <v>0</v>
      </c>
      <c r="AR336" s="76">
        <f t="shared" ca="1" si="662"/>
        <v>0</v>
      </c>
      <c r="AS336" s="76">
        <f t="shared" ca="1" si="663"/>
        <v>0</v>
      </c>
      <c r="AT336" s="76">
        <f t="shared" ca="1" si="664"/>
        <v>0</v>
      </c>
      <c r="AU336" s="76">
        <f t="shared" ca="1" si="665"/>
        <v>0</v>
      </c>
      <c r="AV336" s="76">
        <f t="shared" ca="1" si="666"/>
        <v>0</v>
      </c>
      <c r="AW336" s="76">
        <f t="shared" ca="1" si="667"/>
        <v>0</v>
      </c>
      <c r="AX336" s="76">
        <f t="shared" ca="1" si="668"/>
        <v>0</v>
      </c>
      <c r="AY336" s="36"/>
    </row>
    <row r="337" spans="1:51" x14ac:dyDescent="0.25">
      <c r="A337" s="38"/>
      <c r="B337" s="41" t="s">
        <v>37</v>
      </c>
      <c r="C337" s="42">
        <f t="shared" ref="C337:L337" ca="1" si="713">IFERROR(C132-C$107,"")</f>
        <v>0</v>
      </c>
      <c r="D337" s="42">
        <f t="shared" ca="1" si="713"/>
        <v>0</v>
      </c>
      <c r="E337" s="42">
        <f t="shared" ca="1" si="713"/>
        <v>0</v>
      </c>
      <c r="F337" s="42">
        <f t="shared" ca="1" si="713"/>
        <v>0</v>
      </c>
      <c r="G337" s="42">
        <f t="shared" ca="1" si="713"/>
        <v>0</v>
      </c>
      <c r="H337" s="42">
        <f t="shared" ca="1" si="713"/>
        <v>0</v>
      </c>
      <c r="I337" s="42">
        <f t="shared" ca="1" si="713"/>
        <v>0</v>
      </c>
      <c r="J337" s="42">
        <f t="shared" ca="1" si="713"/>
        <v>0</v>
      </c>
      <c r="K337" s="42">
        <f t="shared" ca="1" si="713"/>
        <v>0</v>
      </c>
      <c r="L337" s="42">
        <f t="shared" ca="1" si="713"/>
        <v>0</v>
      </c>
      <c r="M337" s="42" t="str">
        <f t="shared" ref="M337" ca="1" si="714">IFERROR(M132-M$107,"")</f>
        <v/>
      </c>
      <c r="N337" s="38"/>
      <c r="O337" s="41" t="s">
        <v>37</v>
      </c>
      <c r="P337" s="42"/>
      <c r="Q337" s="42">
        <f t="shared" ca="1" si="643"/>
        <v>0</v>
      </c>
      <c r="R337" s="42">
        <f t="shared" ca="1" si="644"/>
        <v>0</v>
      </c>
      <c r="S337" s="42">
        <f t="shared" ca="1" si="645"/>
        <v>0</v>
      </c>
      <c r="T337" s="42">
        <f t="shared" ca="1" si="646"/>
        <v>0</v>
      </c>
      <c r="U337" s="42">
        <f t="shared" ca="1" si="647"/>
        <v>0</v>
      </c>
      <c r="V337" s="42">
        <f t="shared" ca="1" si="648"/>
        <v>0</v>
      </c>
      <c r="W337" s="42">
        <f t="shared" ca="1" si="649"/>
        <v>0</v>
      </c>
      <c r="X337" s="42">
        <f t="shared" ca="1" si="650"/>
        <v>0</v>
      </c>
      <c r="Y337" s="42">
        <f t="shared" ca="1" si="651"/>
        <v>0</v>
      </c>
      <c r="Z337" s="45"/>
      <c r="AA337" s="38">
        <v>25</v>
      </c>
      <c r="AB337" s="41" t="str">
        <f>IF(Analyse!J30="X",Analyse!H30,"")</f>
        <v/>
      </c>
      <c r="AC337" s="42">
        <f>IF(AB337="",0,IF(Analyse!$H$117=$C$312,SUM(BEREGNING!Q337:Y337),IF(Analyse!$H$117=$D$312,SUM(BEREGNING!R337:Y337),IF(Analyse!$H$117=$E$312,SUM(BEREGNING!S337:Y337),IF(Analyse!$H$117=$F$312,SUM(BEREGNING!T337:Y337),IF(Analyse!$H$117=$G$312,SUM(BEREGNING!U337:Y337),IF(Analyse!$H$117=$H$312,SUM(BEREGNING!V337:Y337),IF(Analyse!$H$117=$I$312,SUM(BEREGNING!W337:Y337),IF(Analyse!$H$117=$J$312,SUM(BEREGNING!X337:Y337),IF(Analyse!$H$117=$K$312,SUM(BEREGNING!X337:Y337),IF(Analyse!$H$117=$L$312,SUM(BEREGNING!Y337:Y337),"")))))))))))</f>
        <v>0</v>
      </c>
      <c r="AD337" s="35"/>
      <c r="AE337" s="77" t="s">
        <v>76</v>
      </c>
      <c r="AF337" s="77" t="s">
        <v>163</v>
      </c>
      <c r="AG337" s="77"/>
      <c r="AH337" s="79" t="str">
        <f t="shared" si="652"/>
        <v>Greve</v>
      </c>
      <c r="AI337" s="79" t="str">
        <f t="shared" si="657"/>
        <v>Hovedstadskommuner</v>
      </c>
      <c r="AJ337" s="79"/>
      <c r="AK337" s="79" t="s">
        <v>37</v>
      </c>
      <c r="AL337" s="79" t="b">
        <f t="shared" si="658"/>
        <v>1</v>
      </c>
      <c r="AM337" s="35"/>
      <c r="AN337" s="75">
        <f t="shared" si="653"/>
        <v>0</v>
      </c>
      <c r="AO337" s="76">
        <f t="shared" ca="1" si="659"/>
        <v>0</v>
      </c>
      <c r="AP337" s="76">
        <f t="shared" ca="1" si="660"/>
        <v>0</v>
      </c>
      <c r="AQ337" s="76">
        <f t="shared" ca="1" si="661"/>
        <v>0</v>
      </c>
      <c r="AR337" s="76">
        <f t="shared" ca="1" si="662"/>
        <v>0</v>
      </c>
      <c r="AS337" s="76">
        <f t="shared" ca="1" si="663"/>
        <v>0</v>
      </c>
      <c r="AT337" s="76">
        <f t="shared" ca="1" si="664"/>
        <v>0</v>
      </c>
      <c r="AU337" s="76">
        <f t="shared" ca="1" si="665"/>
        <v>0</v>
      </c>
      <c r="AV337" s="76">
        <f t="shared" ca="1" si="666"/>
        <v>0</v>
      </c>
      <c r="AW337" s="76">
        <f t="shared" ca="1" si="667"/>
        <v>0</v>
      </c>
      <c r="AX337" s="76">
        <f t="shared" ca="1" si="668"/>
        <v>0</v>
      </c>
      <c r="AY337" s="36"/>
    </row>
    <row r="338" spans="1:51" x14ac:dyDescent="0.25">
      <c r="A338" s="38"/>
      <c r="B338" s="41" t="s">
        <v>38</v>
      </c>
      <c r="C338" s="42">
        <f t="shared" ref="C338:L338" ca="1" si="715">IFERROR(C133-C$107,"")</f>
        <v>0</v>
      </c>
      <c r="D338" s="42">
        <f t="shared" ca="1" si="715"/>
        <v>0</v>
      </c>
      <c r="E338" s="42">
        <f t="shared" ca="1" si="715"/>
        <v>0</v>
      </c>
      <c r="F338" s="42">
        <f t="shared" ca="1" si="715"/>
        <v>0</v>
      </c>
      <c r="G338" s="42">
        <f t="shared" ca="1" si="715"/>
        <v>0</v>
      </c>
      <c r="H338" s="42">
        <f t="shared" ca="1" si="715"/>
        <v>0</v>
      </c>
      <c r="I338" s="42">
        <f t="shared" ca="1" si="715"/>
        <v>0</v>
      </c>
      <c r="J338" s="42">
        <f t="shared" ca="1" si="715"/>
        <v>0</v>
      </c>
      <c r="K338" s="42">
        <f t="shared" ca="1" si="715"/>
        <v>0</v>
      </c>
      <c r="L338" s="42">
        <f t="shared" ca="1" si="715"/>
        <v>0</v>
      </c>
      <c r="M338" s="42" t="str">
        <f t="shared" ref="M338" ca="1" si="716">IFERROR(M133-M$107,"")</f>
        <v/>
      </c>
      <c r="N338" s="38"/>
      <c r="O338" s="41" t="s">
        <v>38</v>
      </c>
      <c r="P338" s="42"/>
      <c r="Q338" s="42">
        <f t="shared" ca="1" si="643"/>
        <v>0</v>
      </c>
      <c r="R338" s="42">
        <f t="shared" ca="1" si="644"/>
        <v>0</v>
      </c>
      <c r="S338" s="42">
        <f t="shared" ca="1" si="645"/>
        <v>0</v>
      </c>
      <c r="T338" s="42">
        <f t="shared" ca="1" si="646"/>
        <v>0</v>
      </c>
      <c r="U338" s="42">
        <f t="shared" ca="1" si="647"/>
        <v>0</v>
      </c>
      <c r="V338" s="42">
        <f t="shared" ca="1" si="648"/>
        <v>0</v>
      </c>
      <c r="W338" s="42">
        <f t="shared" ca="1" si="649"/>
        <v>0</v>
      </c>
      <c r="X338" s="42">
        <f t="shared" ca="1" si="650"/>
        <v>0</v>
      </c>
      <c r="Y338" s="42">
        <f t="shared" ca="1" si="651"/>
        <v>0</v>
      </c>
      <c r="Z338" s="45"/>
      <c r="AA338" s="38">
        <v>26</v>
      </c>
      <c r="AB338" s="41" t="str">
        <f>IF(Analyse!J31="X",Analyse!H31,"")</f>
        <v/>
      </c>
      <c r="AC338" s="42">
        <f>IF(AB338="",0,IF(Analyse!$H$117=$C$312,SUM(BEREGNING!Q338:Y338),IF(Analyse!$H$117=$D$312,SUM(BEREGNING!R338:Y338),IF(Analyse!$H$117=$E$312,SUM(BEREGNING!S338:Y338),IF(Analyse!$H$117=$F$312,SUM(BEREGNING!T338:Y338),IF(Analyse!$H$117=$G$312,SUM(BEREGNING!U338:Y338),IF(Analyse!$H$117=$H$312,SUM(BEREGNING!V338:Y338),IF(Analyse!$H$117=$I$312,SUM(BEREGNING!W338:Y338),IF(Analyse!$H$117=$J$312,SUM(BEREGNING!X338:Y338),IF(Analyse!$H$117=$K$312,SUM(BEREGNING!X338:Y338),IF(Analyse!$H$117=$L$312,SUM(BEREGNING!Y338:Y338),"")))))))))))</f>
        <v>0</v>
      </c>
      <c r="AD338" s="35"/>
      <c r="AE338" s="77" t="s">
        <v>110</v>
      </c>
      <c r="AF338" s="77" t="s">
        <v>163</v>
      </c>
      <c r="AG338" s="77"/>
      <c r="AH338" s="79" t="str">
        <f t="shared" si="652"/>
        <v>Gribskov</v>
      </c>
      <c r="AI338" s="79" t="str">
        <f t="shared" si="657"/>
        <v>Oplandskommuner</v>
      </c>
      <c r="AJ338" s="79"/>
      <c r="AK338" s="79" t="s">
        <v>38</v>
      </c>
      <c r="AL338" s="79" t="b">
        <f t="shared" si="658"/>
        <v>1</v>
      </c>
      <c r="AM338" s="35"/>
      <c r="AN338" s="75">
        <f t="shared" si="653"/>
        <v>0</v>
      </c>
      <c r="AO338" s="76">
        <f t="shared" ca="1" si="659"/>
        <v>0</v>
      </c>
      <c r="AP338" s="76">
        <f t="shared" ca="1" si="660"/>
        <v>0</v>
      </c>
      <c r="AQ338" s="76">
        <f t="shared" ca="1" si="661"/>
        <v>0</v>
      </c>
      <c r="AR338" s="76">
        <f t="shared" ca="1" si="662"/>
        <v>0</v>
      </c>
      <c r="AS338" s="76">
        <f t="shared" ca="1" si="663"/>
        <v>0</v>
      </c>
      <c r="AT338" s="76">
        <f t="shared" ca="1" si="664"/>
        <v>0</v>
      </c>
      <c r="AU338" s="76">
        <f t="shared" ca="1" si="665"/>
        <v>0</v>
      </c>
      <c r="AV338" s="76">
        <f t="shared" ca="1" si="666"/>
        <v>0</v>
      </c>
      <c r="AW338" s="76">
        <f t="shared" ca="1" si="667"/>
        <v>0</v>
      </c>
      <c r="AX338" s="76">
        <f t="shared" ca="1" si="668"/>
        <v>0</v>
      </c>
      <c r="AY338" s="36"/>
    </row>
    <row r="339" spans="1:51" x14ac:dyDescent="0.25">
      <c r="A339" s="38"/>
      <c r="B339" s="41" t="s">
        <v>39</v>
      </c>
      <c r="C339" s="42">
        <f t="shared" ref="C339:L339" ca="1" si="717">IFERROR(C134-C$107,"")</f>
        <v>0</v>
      </c>
      <c r="D339" s="42">
        <f t="shared" ca="1" si="717"/>
        <v>0</v>
      </c>
      <c r="E339" s="42">
        <f t="shared" ca="1" si="717"/>
        <v>0</v>
      </c>
      <c r="F339" s="42">
        <f t="shared" ca="1" si="717"/>
        <v>0</v>
      </c>
      <c r="G339" s="42">
        <f t="shared" ca="1" si="717"/>
        <v>0</v>
      </c>
      <c r="H339" s="42">
        <f t="shared" ca="1" si="717"/>
        <v>0</v>
      </c>
      <c r="I339" s="42">
        <f t="shared" ca="1" si="717"/>
        <v>0</v>
      </c>
      <c r="J339" s="42">
        <f t="shared" ca="1" si="717"/>
        <v>0</v>
      </c>
      <c r="K339" s="42">
        <f t="shared" ca="1" si="717"/>
        <v>0</v>
      </c>
      <c r="L339" s="42">
        <f t="shared" ca="1" si="717"/>
        <v>0</v>
      </c>
      <c r="M339" s="42" t="str">
        <f t="shared" ref="M339" ca="1" si="718">IFERROR(M134-M$107,"")</f>
        <v/>
      </c>
      <c r="N339" s="38"/>
      <c r="O339" s="41" t="s">
        <v>39</v>
      </c>
      <c r="P339" s="42"/>
      <c r="Q339" s="42">
        <f t="shared" ca="1" si="643"/>
        <v>0</v>
      </c>
      <c r="R339" s="42">
        <f t="shared" ca="1" si="644"/>
        <v>0</v>
      </c>
      <c r="S339" s="42">
        <f t="shared" ca="1" si="645"/>
        <v>0</v>
      </c>
      <c r="T339" s="42">
        <f t="shared" ca="1" si="646"/>
        <v>0</v>
      </c>
      <c r="U339" s="42">
        <f t="shared" ca="1" si="647"/>
        <v>0</v>
      </c>
      <c r="V339" s="42">
        <f t="shared" ca="1" si="648"/>
        <v>0</v>
      </c>
      <c r="W339" s="42">
        <f t="shared" ca="1" si="649"/>
        <v>0</v>
      </c>
      <c r="X339" s="42">
        <f t="shared" ca="1" si="650"/>
        <v>0</v>
      </c>
      <c r="Y339" s="42">
        <f t="shared" ca="1" si="651"/>
        <v>0</v>
      </c>
      <c r="Z339" s="45"/>
      <c r="AA339" s="38">
        <v>27</v>
      </c>
      <c r="AB339" s="41" t="str">
        <f>IF(Analyse!J32="X",Analyse!H32,"")</f>
        <v/>
      </c>
      <c r="AC339" s="42">
        <f>IF(AB339="",0,IF(Analyse!$H$117=$C$312,SUM(BEREGNING!Q339:Y339),IF(Analyse!$H$117=$D$312,SUM(BEREGNING!R339:Y339),IF(Analyse!$H$117=$E$312,SUM(BEREGNING!S339:Y339),IF(Analyse!$H$117=$F$312,SUM(BEREGNING!T339:Y339),IF(Analyse!$H$117=$G$312,SUM(BEREGNING!U339:Y339),IF(Analyse!$H$117=$H$312,SUM(BEREGNING!V339:Y339),IF(Analyse!$H$117=$I$312,SUM(BEREGNING!W339:Y339),IF(Analyse!$H$117=$J$312,SUM(BEREGNING!X339:Y339),IF(Analyse!$H$117=$K$312,SUM(BEREGNING!X339:Y339),IF(Analyse!$H$117=$L$312,SUM(BEREGNING!Y339:Y339),"")))))))))))</f>
        <v>0</v>
      </c>
      <c r="AD339" s="35"/>
      <c r="AE339" s="77" t="s">
        <v>109</v>
      </c>
      <c r="AF339" s="77" t="s">
        <v>163</v>
      </c>
      <c r="AG339" s="77"/>
      <c r="AH339" s="79" t="str">
        <f t="shared" si="652"/>
        <v>Guldborgsund</v>
      </c>
      <c r="AI339" s="79" t="str">
        <f t="shared" si="657"/>
        <v>Landkommuner</v>
      </c>
      <c r="AJ339" s="79"/>
      <c r="AK339" s="79" t="s">
        <v>39</v>
      </c>
      <c r="AL339" s="79" t="b">
        <f t="shared" si="658"/>
        <v>1</v>
      </c>
      <c r="AM339" s="35"/>
      <c r="AN339" s="75">
        <f t="shared" si="653"/>
        <v>0</v>
      </c>
      <c r="AO339" s="76">
        <f t="shared" ca="1" si="659"/>
        <v>0</v>
      </c>
      <c r="AP339" s="76">
        <f t="shared" ca="1" si="660"/>
        <v>0</v>
      </c>
      <c r="AQ339" s="76">
        <f t="shared" ca="1" si="661"/>
        <v>0</v>
      </c>
      <c r="AR339" s="76">
        <f t="shared" ca="1" si="662"/>
        <v>0</v>
      </c>
      <c r="AS339" s="76">
        <f t="shared" ca="1" si="663"/>
        <v>0</v>
      </c>
      <c r="AT339" s="76">
        <f t="shared" ca="1" si="664"/>
        <v>0</v>
      </c>
      <c r="AU339" s="76">
        <f t="shared" ca="1" si="665"/>
        <v>0</v>
      </c>
      <c r="AV339" s="76">
        <f t="shared" ca="1" si="666"/>
        <v>0</v>
      </c>
      <c r="AW339" s="76">
        <f t="shared" ca="1" si="667"/>
        <v>0</v>
      </c>
      <c r="AX339" s="76">
        <f t="shared" ca="1" si="668"/>
        <v>0</v>
      </c>
      <c r="AY339" s="36"/>
    </row>
    <row r="340" spans="1:51" x14ac:dyDescent="0.25">
      <c r="A340" s="38"/>
      <c r="B340" s="41" t="s">
        <v>40</v>
      </c>
      <c r="C340" s="42">
        <f t="shared" ref="C340:L340" ca="1" si="719">IFERROR(C135-C$107,"")</f>
        <v>0</v>
      </c>
      <c r="D340" s="42">
        <f t="shared" ca="1" si="719"/>
        <v>0</v>
      </c>
      <c r="E340" s="42">
        <f t="shared" ca="1" si="719"/>
        <v>0</v>
      </c>
      <c r="F340" s="42">
        <f t="shared" ca="1" si="719"/>
        <v>0</v>
      </c>
      <c r="G340" s="42">
        <f t="shared" ca="1" si="719"/>
        <v>0</v>
      </c>
      <c r="H340" s="42">
        <f t="shared" ca="1" si="719"/>
        <v>0</v>
      </c>
      <c r="I340" s="42">
        <f t="shared" ca="1" si="719"/>
        <v>0</v>
      </c>
      <c r="J340" s="42">
        <f t="shared" ca="1" si="719"/>
        <v>0</v>
      </c>
      <c r="K340" s="42">
        <f t="shared" ca="1" si="719"/>
        <v>0</v>
      </c>
      <c r="L340" s="42">
        <f t="shared" ca="1" si="719"/>
        <v>0</v>
      </c>
      <c r="M340" s="42" t="str">
        <f t="shared" ref="M340" ca="1" si="720">IFERROR(M135-M$107,"")</f>
        <v/>
      </c>
      <c r="N340" s="38"/>
      <c r="O340" s="41" t="s">
        <v>40</v>
      </c>
      <c r="P340" s="42"/>
      <c r="Q340" s="42">
        <f t="shared" ca="1" si="643"/>
        <v>0</v>
      </c>
      <c r="R340" s="42">
        <f t="shared" ca="1" si="644"/>
        <v>0</v>
      </c>
      <c r="S340" s="42">
        <f t="shared" ca="1" si="645"/>
        <v>0</v>
      </c>
      <c r="T340" s="42">
        <f t="shared" ca="1" si="646"/>
        <v>0</v>
      </c>
      <c r="U340" s="42">
        <f t="shared" ca="1" si="647"/>
        <v>0</v>
      </c>
      <c r="V340" s="42">
        <f t="shared" ca="1" si="648"/>
        <v>0</v>
      </c>
      <c r="W340" s="42">
        <f t="shared" ca="1" si="649"/>
        <v>0</v>
      </c>
      <c r="X340" s="42">
        <f t="shared" ca="1" si="650"/>
        <v>0</v>
      </c>
      <c r="Y340" s="42">
        <f t="shared" ca="1" si="651"/>
        <v>0</v>
      </c>
      <c r="Z340" s="45"/>
      <c r="AA340" s="38">
        <v>28</v>
      </c>
      <c r="AB340" s="41" t="str">
        <f>IF(Analyse!J33="X",Analyse!H33,"")</f>
        <v/>
      </c>
      <c r="AC340" s="42">
        <f>IF(AB340="",0,IF(Analyse!$H$117=$C$312,SUM(BEREGNING!Q340:Y340),IF(Analyse!$H$117=$D$312,SUM(BEREGNING!R340:Y340),IF(Analyse!$H$117=$E$312,SUM(BEREGNING!S340:Y340),IF(Analyse!$H$117=$F$312,SUM(BEREGNING!T340:Y340),IF(Analyse!$H$117=$G$312,SUM(BEREGNING!U340:Y340),IF(Analyse!$H$117=$H$312,SUM(BEREGNING!V340:Y340),IF(Analyse!$H$117=$I$312,SUM(BEREGNING!W340:Y340),IF(Analyse!$H$117=$J$312,SUM(BEREGNING!X340:Y340),IF(Analyse!$H$117=$K$312,SUM(BEREGNING!X340:Y340),IF(Analyse!$H$117=$L$312,SUM(BEREGNING!Y340:Y340),"")))))))))))</f>
        <v>0</v>
      </c>
      <c r="AD340" s="35"/>
      <c r="AE340" s="77" t="s">
        <v>43</v>
      </c>
      <c r="AF340" s="77" t="s">
        <v>164</v>
      </c>
      <c r="AG340" s="77"/>
      <c r="AH340" s="79" t="str">
        <f t="shared" si="652"/>
        <v>Haderslev</v>
      </c>
      <c r="AI340" s="79" t="str">
        <f t="shared" si="657"/>
        <v>Landkommuner</v>
      </c>
      <c r="AJ340" s="79"/>
      <c r="AK340" s="79" t="s">
        <v>40</v>
      </c>
      <c r="AL340" s="79" t="b">
        <f t="shared" si="658"/>
        <v>1</v>
      </c>
      <c r="AM340" s="35"/>
      <c r="AN340" s="75">
        <f t="shared" si="653"/>
        <v>0</v>
      </c>
      <c r="AO340" s="76">
        <f t="shared" ca="1" si="659"/>
        <v>0</v>
      </c>
      <c r="AP340" s="76">
        <f t="shared" ca="1" si="660"/>
        <v>0</v>
      </c>
      <c r="AQ340" s="76">
        <f t="shared" ca="1" si="661"/>
        <v>0</v>
      </c>
      <c r="AR340" s="76">
        <f t="shared" ca="1" si="662"/>
        <v>0</v>
      </c>
      <c r="AS340" s="76">
        <f t="shared" ca="1" si="663"/>
        <v>0</v>
      </c>
      <c r="AT340" s="76">
        <f t="shared" ca="1" si="664"/>
        <v>0</v>
      </c>
      <c r="AU340" s="76">
        <f t="shared" ca="1" si="665"/>
        <v>0</v>
      </c>
      <c r="AV340" s="76">
        <f t="shared" ca="1" si="666"/>
        <v>0</v>
      </c>
      <c r="AW340" s="76">
        <f t="shared" ca="1" si="667"/>
        <v>0</v>
      </c>
      <c r="AX340" s="76">
        <f t="shared" ca="1" si="668"/>
        <v>0</v>
      </c>
      <c r="AY340" s="36"/>
    </row>
    <row r="341" spans="1:51" x14ac:dyDescent="0.25">
      <c r="A341" s="38"/>
      <c r="B341" s="41" t="s">
        <v>41</v>
      </c>
      <c r="C341" s="42">
        <f t="shared" ref="C341:L341" ca="1" si="721">IFERROR(C136-C$107,"")</f>
        <v>0</v>
      </c>
      <c r="D341" s="42">
        <f t="shared" ca="1" si="721"/>
        <v>0</v>
      </c>
      <c r="E341" s="42">
        <f t="shared" ca="1" si="721"/>
        <v>0</v>
      </c>
      <c r="F341" s="42">
        <f t="shared" ca="1" si="721"/>
        <v>0</v>
      </c>
      <c r="G341" s="42">
        <f t="shared" ca="1" si="721"/>
        <v>0</v>
      </c>
      <c r="H341" s="42">
        <f t="shared" ca="1" si="721"/>
        <v>0</v>
      </c>
      <c r="I341" s="42">
        <f t="shared" ca="1" si="721"/>
        <v>0</v>
      </c>
      <c r="J341" s="42">
        <f t="shared" ca="1" si="721"/>
        <v>0</v>
      </c>
      <c r="K341" s="42">
        <f t="shared" ca="1" si="721"/>
        <v>0</v>
      </c>
      <c r="L341" s="42">
        <f t="shared" ca="1" si="721"/>
        <v>0</v>
      </c>
      <c r="M341" s="42" t="str">
        <f t="shared" ref="M341" ca="1" si="722">IFERROR(M136-M$107,"")</f>
        <v/>
      </c>
      <c r="N341" s="38"/>
      <c r="O341" s="41" t="s">
        <v>41</v>
      </c>
      <c r="P341" s="42"/>
      <c r="Q341" s="42">
        <f t="shared" ca="1" si="643"/>
        <v>0</v>
      </c>
      <c r="R341" s="42">
        <f t="shared" ca="1" si="644"/>
        <v>0</v>
      </c>
      <c r="S341" s="42">
        <f t="shared" ca="1" si="645"/>
        <v>0</v>
      </c>
      <c r="T341" s="42">
        <f t="shared" ca="1" si="646"/>
        <v>0</v>
      </c>
      <c r="U341" s="42">
        <f t="shared" ca="1" si="647"/>
        <v>0</v>
      </c>
      <c r="V341" s="42">
        <f t="shared" ca="1" si="648"/>
        <v>0</v>
      </c>
      <c r="W341" s="42">
        <f t="shared" ca="1" si="649"/>
        <v>0</v>
      </c>
      <c r="X341" s="42">
        <f t="shared" ca="1" si="650"/>
        <v>0</v>
      </c>
      <c r="Y341" s="42">
        <f t="shared" ca="1" si="651"/>
        <v>0</v>
      </c>
      <c r="Z341" s="45"/>
      <c r="AA341" s="38">
        <v>29</v>
      </c>
      <c r="AB341" s="41" t="str">
        <f>IF(Analyse!J34="X",Analyse!H34,"")</f>
        <v/>
      </c>
      <c r="AC341" s="42">
        <f>IF(AB341="",0,IF(Analyse!$H$117=$C$312,SUM(BEREGNING!Q341:Y341),IF(Analyse!$H$117=$D$312,SUM(BEREGNING!R341:Y341),IF(Analyse!$H$117=$E$312,SUM(BEREGNING!S341:Y341),IF(Analyse!$H$117=$F$312,SUM(BEREGNING!T341:Y341),IF(Analyse!$H$117=$G$312,SUM(BEREGNING!U341:Y341),IF(Analyse!$H$117=$H$312,SUM(BEREGNING!V341:Y341),IF(Analyse!$H$117=$I$312,SUM(BEREGNING!W341:Y341),IF(Analyse!$H$117=$J$312,SUM(BEREGNING!X341:Y341),IF(Analyse!$H$117=$K$312,SUM(BEREGNING!X341:Y341),IF(Analyse!$H$117=$L$312,SUM(BEREGNING!Y341:Y341),"")))))))))))</f>
        <v>0</v>
      </c>
      <c r="AD341" s="35"/>
      <c r="AE341" s="77" t="s">
        <v>46</v>
      </c>
      <c r="AF341" s="77" t="s">
        <v>164</v>
      </c>
      <c r="AG341" s="77"/>
      <c r="AH341" s="79" t="str">
        <f t="shared" si="652"/>
        <v>Halsnæs</v>
      </c>
      <c r="AI341" s="79" t="str">
        <f t="shared" si="657"/>
        <v>Oplandskommuner</v>
      </c>
      <c r="AJ341" s="79"/>
      <c r="AK341" s="79" t="s">
        <v>41</v>
      </c>
      <c r="AL341" s="79" t="b">
        <f t="shared" si="658"/>
        <v>1</v>
      </c>
      <c r="AM341" s="35"/>
      <c r="AN341" s="75">
        <f t="shared" si="653"/>
        <v>0</v>
      </c>
      <c r="AO341" s="76">
        <f t="shared" ca="1" si="659"/>
        <v>0</v>
      </c>
      <c r="AP341" s="76">
        <f t="shared" ca="1" si="660"/>
        <v>0</v>
      </c>
      <c r="AQ341" s="76">
        <f t="shared" ca="1" si="661"/>
        <v>0</v>
      </c>
      <c r="AR341" s="76">
        <f t="shared" ca="1" si="662"/>
        <v>0</v>
      </c>
      <c r="AS341" s="76">
        <f t="shared" ca="1" si="663"/>
        <v>0</v>
      </c>
      <c r="AT341" s="76">
        <f t="shared" ca="1" si="664"/>
        <v>0</v>
      </c>
      <c r="AU341" s="76">
        <f t="shared" ca="1" si="665"/>
        <v>0</v>
      </c>
      <c r="AV341" s="76">
        <f t="shared" ca="1" si="666"/>
        <v>0</v>
      </c>
      <c r="AW341" s="76">
        <f t="shared" ca="1" si="667"/>
        <v>0</v>
      </c>
      <c r="AX341" s="76">
        <f t="shared" ca="1" si="668"/>
        <v>0</v>
      </c>
      <c r="AY341" s="36"/>
    </row>
    <row r="342" spans="1:51" x14ac:dyDescent="0.25">
      <c r="A342" s="38"/>
      <c r="B342" s="41" t="s">
        <v>42</v>
      </c>
      <c r="C342" s="42">
        <f t="shared" ref="C342:L342" ca="1" si="723">IFERROR(C137-C$107,"")</f>
        <v>0</v>
      </c>
      <c r="D342" s="42">
        <f t="shared" ca="1" si="723"/>
        <v>0</v>
      </c>
      <c r="E342" s="42">
        <f t="shared" ca="1" si="723"/>
        <v>0</v>
      </c>
      <c r="F342" s="42">
        <f t="shared" ca="1" si="723"/>
        <v>0</v>
      </c>
      <c r="G342" s="42">
        <f t="shared" ca="1" si="723"/>
        <v>0</v>
      </c>
      <c r="H342" s="42">
        <f t="shared" ca="1" si="723"/>
        <v>0</v>
      </c>
      <c r="I342" s="42">
        <f t="shared" ca="1" si="723"/>
        <v>0</v>
      </c>
      <c r="J342" s="42">
        <f t="shared" ca="1" si="723"/>
        <v>0</v>
      </c>
      <c r="K342" s="42">
        <f t="shared" ca="1" si="723"/>
        <v>0</v>
      </c>
      <c r="L342" s="42">
        <f t="shared" ca="1" si="723"/>
        <v>0</v>
      </c>
      <c r="M342" s="42" t="str">
        <f t="shared" ref="M342" ca="1" si="724">IFERROR(M137-M$107,"")</f>
        <v/>
      </c>
      <c r="N342" s="38"/>
      <c r="O342" s="41" t="s">
        <v>42</v>
      </c>
      <c r="P342" s="42"/>
      <c r="Q342" s="42">
        <f t="shared" ca="1" si="643"/>
        <v>0</v>
      </c>
      <c r="R342" s="42">
        <f t="shared" ca="1" si="644"/>
        <v>0</v>
      </c>
      <c r="S342" s="42">
        <f t="shared" ca="1" si="645"/>
        <v>0</v>
      </c>
      <c r="T342" s="42">
        <f t="shared" ca="1" si="646"/>
        <v>0</v>
      </c>
      <c r="U342" s="42">
        <f t="shared" ca="1" si="647"/>
        <v>0</v>
      </c>
      <c r="V342" s="42">
        <f t="shared" ca="1" si="648"/>
        <v>0</v>
      </c>
      <c r="W342" s="42">
        <f t="shared" ca="1" si="649"/>
        <v>0</v>
      </c>
      <c r="X342" s="42">
        <f t="shared" ca="1" si="650"/>
        <v>0</v>
      </c>
      <c r="Y342" s="42">
        <f t="shared" ca="1" si="651"/>
        <v>0</v>
      </c>
      <c r="Z342" s="45"/>
      <c r="AA342" s="38">
        <v>30</v>
      </c>
      <c r="AB342" s="41" t="str">
        <f>IF(Analyse!J35="X",Analyse!H35,"")</f>
        <v/>
      </c>
      <c r="AC342" s="42">
        <f>IF(AB342="",0,IF(Analyse!$H$117=$C$312,SUM(BEREGNING!Q342:Y342),IF(Analyse!$H$117=$D$312,SUM(BEREGNING!R342:Y342),IF(Analyse!$H$117=$E$312,SUM(BEREGNING!S342:Y342),IF(Analyse!$H$117=$F$312,SUM(BEREGNING!T342:Y342),IF(Analyse!$H$117=$G$312,SUM(BEREGNING!U342:Y342),IF(Analyse!$H$117=$H$312,SUM(BEREGNING!V342:Y342),IF(Analyse!$H$117=$I$312,SUM(BEREGNING!W342:Y342),IF(Analyse!$H$117=$J$312,SUM(BEREGNING!X342:Y342),IF(Analyse!$H$117=$K$312,SUM(BEREGNING!X342:Y342),IF(Analyse!$H$117=$L$312,SUM(BEREGNING!Y342:Y342),"")))))))))))</f>
        <v>0</v>
      </c>
      <c r="AD342" s="35"/>
      <c r="AE342" s="77" t="s">
        <v>61</v>
      </c>
      <c r="AF342" s="77" t="s">
        <v>164</v>
      </c>
      <c r="AG342" s="77"/>
      <c r="AH342" s="79" t="str">
        <f t="shared" si="652"/>
        <v>Hedensted</v>
      </c>
      <c r="AI342" s="79" t="str">
        <f t="shared" si="657"/>
        <v>Oplandskommuner</v>
      </c>
      <c r="AJ342" s="79"/>
      <c r="AK342" s="79" t="s">
        <v>42</v>
      </c>
      <c r="AL342" s="79" t="b">
        <f t="shared" si="658"/>
        <v>1</v>
      </c>
      <c r="AM342" s="35"/>
      <c r="AN342" s="75">
        <f t="shared" si="653"/>
        <v>0</v>
      </c>
      <c r="AO342" s="76">
        <f t="shared" ca="1" si="659"/>
        <v>0</v>
      </c>
      <c r="AP342" s="76">
        <f t="shared" ca="1" si="660"/>
        <v>0</v>
      </c>
      <c r="AQ342" s="76">
        <f t="shared" ca="1" si="661"/>
        <v>0</v>
      </c>
      <c r="AR342" s="76">
        <f t="shared" ca="1" si="662"/>
        <v>0</v>
      </c>
      <c r="AS342" s="76">
        <f t="shared" ca="1" si="663"/>
        <v>0</v>
      </c>
      <c r="AT342" s="76">
        <f t="shared" ca="1" si="664"/>
        <v>0</v>
      </c>
      <c r="AU342" s="76">
        <f t="shared" ca="1" si="665"/>
        <v>0</v>
      </c>
      <c r="AV342" s="76">
        <f t="shared" ca="1" si="666"/>
        <v>0</v>
      </c>
      <c r="AW342" s="76">
        <f t="shared" ca="1" si="667"/>
        <v>0</v>
      </c>
      <c r="AX342" s="76">
        <f t="shared" ca="1" si="668"/>
        <v>0</v>
      </c>
      <c r="AY342" s="36"/>
    </row>
    <row r="343" spans="1:51" x14ac:dyDescent="0.25">
      <c r="A343" s="38"/>
      <c r="B343" s="41" t="s">
        <v>43</v>
      </c>
      <c r="C343" s="42">
        <f t="shared" ref="C343:L343" ca="1" si="725">IFERROR(C138-C$107,"")</f>
        <v>0</v>
      </c>
      <c r="D343" s="42">
        <f t="shared" ca="1" si="725"/>
        <v>0</v>
      </c>
      <c r="E343" s="42">
        <f t="shared" ca="1" si="725"/>
        <v>0</v>
      </c>
      <c r="F343" s="42">
        <f t="shared" ca="1" si="725"/>
        <v>0</v>
      </c>
      <c r="G343" s="42">
        <f t="shared" ca="1" si="725"/>
        <v>0</v>
      </c>
      <c r="H343" s="42">
        <f t="shared" ca="1" si="725"/>
        <v>0</v>
      </c>
      <c r="I343" s="42">
        <f t="shared" ca="1" si="725"/>
        <v>0</v>
      </c>
      <c r="J343" s="42">
        <f t="shared" ca="1" si="725"/>
        <v>0</v>
      </c>
      <c r="K343" s="42">
        <f t="shared" ca="1" si="725"/>
        <v>0</v>
      </c>
      <c r="L343" s="42">
        <f t="shared" ca="1" si="725"/>
        <v>0</v>
      </c>
      <c r="M343" s="42" t="str">
        <f t="shared" ref="M343" ca="1" si="726">IFERROR(M138-M$107,"")</f>
        <v/>
      </c>
      <c r="N343" s="38"/>
      <c r="O343" s="41" t="s">
        <v>43</v>
      </c>
      <c r="P343" s="42"/>
      <c r="Q343" s="42">
        <f t="shared" ca="1" si="643"/>
        <v>0</v>
      </c>
      <c r="R343" s="42">
        <f t="shared" ca="1" si="644"/>
        <v>0</v>
      </c>
      <c r="S343" s="42">
        <f t="shared" ca="1" si="645"/>
        <v>0</v>
      </c>
      <c r="T343" s="42">
        <f t="shared" ca="1" si="646"/>
        <v>0</v>
      </c>
      <c r="U343" s="42">
        <f t="shared" ca="1" si="647"/>
        <v>0</v>
      </c>
      <c r="V343" s="42">
        <f t="shared" ca="1" si="648"/>
        <v>0</v>
      </c>
      <c r="W343" s="42">
        <f t="shared" ca="1" si="649"/>
        <v>0</v>
      </c>
      <c r="X343" s="42">
        <f t="shared" ca="1" si="650"/>
        <v>0</v>
      </c>
      <c r="Y343" s="42">
        <f t="shared" ca="1" si="651"/>
        <v>0</v>
      </c>
      <c r="Z343" s="45"/>
      <c r="AA343" s="38">
        <v>31</v>
      </c>
      <c r="AB343" s="41" t="str">
        <f>IF(Analyse!J36="X",Analyse!H36,"")</f>
        <v/>
      </c>
      <c r="AC343" s="42">
        <f>IF(AB343="",0,IF(Analyse!$H$117=$C$312,SUM(BEREGNING!Q343:Y343),IF(Analyse!$H$117=$D$312,SUM(BEREGNING!R343:Y343),IF(Analyse!$H$117=$E$312,SUM(BEREGNING!S343:Y343),IF(Analyse!$H$117=$F$312,SUM(BEREGNING!T343:Y343),IF(Analyse!$H$117=$G$312,SUM(BEREGNING!U343:Y343),IF(Analyse!$H$117=$H$312,SUM(BEREGNING!V343:Y343),IF(Analyse!$H$117=$I$312,SUM(BEREGNING!W343:Y343),IF(Analyse!$H$117=$J$312,SUM(BEREGNING!X343:Y343),IF(Analyse!$H$117=$K$312,SUM(BEREGNING!X343:Y343),IF(Analyse!$H$117=$L$312,SUM(BEREGNING!Y343:Y343),"")))))))))))</f>
        <v>0</v>
      </c>
      <c r="AD343" s="35"/>
      <c r="AE343" s="77" t="s">
        <v>82</v>
      </c>
      <c r="AF343" s="77" t="s">
        <v>164</v>
      </c>
      <c r="AG343" s="77"/>
      <c r="AH343" s="79" t="str">
        <f t="shared" si="652"/>
        <v>Helsingør</v>
      </c>
      <c r="AI343" s="79" t="str">
        <f t="shared" si="657"/>
        <v>Provinsbykommuner</v>
      </c>
      <c r="AJ343" s="79"/>
      <c r="AK343" s="79" t="s">
        <v>43</v>
      </c>
      <c r="AL343" s="79" t="b">
        <f t="shared" si="658"/>
        <v>1</v>
      </c>
      <c r="AM343" s="35"/>
      <c r="AN343" s="75">
        <f t="shared" si="653"/>
        <v>0</v>
      </c>
      <c r="AO343" s="76">
        <f t="shared" ca="1" si="659"/>
        <v>0</v>
      </c>
      <c r="AP343" s="76">
        <f t="shared" ca="1" si="660"/>
        <v>0</v>
      </c>
      <c r="AQ343" s="76">
        <f t="shared" ca="1" si="661"/>
        <v>0</v>
      </c>
      <c r="AR343" s="76">
        <f t="shared" ca="1" si="662"/>
        <v>0</v>
      </c>
      <c r="AS343" s="76">
        <f t="shared" ca="1" si="663"/>
        <v>0</v>
      </c>
      <c r="AT343" s="76">
        <f t="shared" ca="1" si="664"/>
        <v>0</v>
      </c>
      <c r="AU343" s="76">
        <f t="shared" ca="1" si="665"/>
        <v>0</v>
      </c>
      <c r="AV343" s="76">
        <f t="shared" ca="1" si="666"/>
        <v>0</v>
      </c>
      <c r="AW343" s="76">
        <f t="shared" ca="1" si="667"/>
        <v>0</v>
      </c>
      <c r="AX343" s="76">
        <f t="shared" ca="1" si="668"/>
        <v>0</v>
      </c>
      <c r="AY343" s="36"/>
    </row>
    <row r="344" spans="1:51" x14ac:dyDescent="0.25">
      <c r="A344" s="38"/>
      <c r="B344" s="41" t="s">
        <v>44</v>
      </c>
      <c r="C344" s="42">
        <f t="shared" ref="C344:L344" ca="1" si="727">IFERROR(C139-C$107,"")</f>
        <v>0</v>
      </c>
      <c r="D344" s="42">
        <f t="shared" ca="1" si="727"/>
        <v>0</v>
      </c>
      <c r="E344" s="42">
        <f t="shared" ca="1" si="727"/>
        <v>0</v>
      </c>
      <c r="F344" s="42">
        <f t="shared" ca="1" si="727"/>
        <v>0</v>
      </c>
      <c r="G344" s="42">
        <f t="shared" ca="1" si="727"/>
        <v>0</v>
      </c>
      <c r="H344" s="42">
        <f t="shared" ca="1" si="727"/>
        <v>0</v>
      </c>
      <c r="I344" s="42">
        <f t="shared" ca="1" si="727"/>
        <v>0</v>
      </c>
      <c r="J344" s="42">
        <f t="shared" ca="1" si="727"/>
        <v>0</v>
      </c>
      <c r="K344" s="42">
        <f t="shared" ca="1" si="727"/>
        <v>0</v>
      </c>
      <c r="L344" s="42">
        <f t="shared" ca="1" si="727"/>
        <v>0</v>
      </c>
      <c r="M344" s="42" t="str">
        <f t="shared" ref="M344" ca="1" si="728">IFERROR(M139-M$107,"")</f>
        <v/>
      </c>
      <c r="N344" s="38"/>
      <c r="O344" s="41" t="s">
        <v>44</v>
      </c>
      <c r="P344" s="42"/>
      <c r="Q344" s="42">
        <f t="shared" ca="1" si="643"/>
        <v>0</v>
      </c>
      <c r="R344" s="42">
        <f t="shared" ca="1" si="644"/>
        <v>0</v>
      </c>
      <c r="S344" s="42">
        <f t="shared" ca="1" si="645"/>
        <v>0</v>
      </c>
      <c r="T344" s="42">
        <f t="shared" ca="1" si="646"/>
        <v>0</v>
      </c>
      <c r="U344" s="42">
        <f t="shared" ca="1" si="647"/>
        <v>0</v>
      </c>
      <c r="V344" s="42">
        <f t="shared" ca="1" si="648"/>
        <v>0</v>
      </c>
      <c r="W344" s="42">
        <f t="shared" ca="1" si="649"/>
        <v>0</v>
      </c>
      <c r="X344" s="42">
        <f t="shared" ca="1" si="650"/>
        <v>0</v>
      </c>
      <c r="Y344" s="42">
        <f t="shared" ca="1" si="651"/>
        <v>0</v>
      </c>
      <c r="Z344" s="45"/>
      <c r="AA344" s="38">
        <v>32</v>
      </c>
      <c r="AB344" s="41" t="str">
        <f>IF(Analyse!J37="X",Analyse!H37,"")</f>
        <v/>
      </c>
      <c r="AC344" s="42">
        <f>IF(AB344="",0,IF(Analyse!$H$117=$C$312,SUM(BEREGNING!Q344:Y344),IF(Analyse!$H$117=$D$312,SUM(BEREGNING!R344:Y344),IF(Analyse!$H$117=$E$312,SUM(BEREGNING!S344:Y344),IF(Analyse!$H$117=$F$312,SUM(BEREGNING!T344:Y344),IF(Analyse!$H$117=$G$312,SUM(BEREGNING!U344:Y344),IF(Analyse!$H$117=$H$312,SUM(BEREGNING!V344:Y344),IF(Analyse!$H$117=$I$312,SUM(BEREGNING!W344:Y344),IF(Analyse!$H$117=$J$312,SUM(BEREGNING!X344:Y344),IF(Analyse!$H$117=$K$312,SUM(BEREGNING!X344:Y344),IF(Analyse!$H$117=$L$312,SUM(BEREGNING!Y344:Y344),"")))))))))))</f>
        <v>0</v>
      </c>
      <c r="AD344" s="35"/>
      <c r="AE344" s="77" t="s">
        <v>89</v>
      </c>
      <c r="AF344" s="77" t="s">
        <v>164</v>
      </c>
      <c r="AG344" s="77"/>
      <c r="AH344" s="79" t="str">
        <f t="shared" si="652"/>
        <v>Herlev</v>
      </c>
      <c r="AI344" s="79" t="str">
        <f t="shared" si="657"/>
        <v>Hovedstadskommuner</v>
      </c>
      <c r="AJ344" s="79"/>
      <c r="AK344" s="79" t="s">
        <v>44</v>
      </c>
      <c r="AL344" s="79" t="b">
        <f t="shared" si="658"/>
        <v>1</v>
      </c>
      <c r="AM344" s="35"/>
      <c r="AN344" s="75">
        <f t="shared" si="653"/>
        <v>0</v>
      </c>
      <c r="AO344" s="76">
        <f t="shared" ca="1" si="659"/>
        <v>0</v>
      </c>
      <c r="AP344" s="76">
        <f t="shared" ca="1" si="660"/>
        <v>0</v>
      </c>
      <c r="AQ344" s="76">
        <f t="shared" ca="1" si="661"/>
        <v>0</v>
      </c>
      <c r="AR344" s="76">
        <f t="shared" ca="1" si="662"/>
        <v>0</v>
      </c>
      <c r="AS344" s="76">
        <f t="shared" ca="1" si="663"/>
        <v>0</v>
      </c>
      <c r="AT344" s="76">
        <f t="shared" ca="1" si="664"/>
        <v>0</v>
      </c>
      <c r="AU344" s="76">
        <f t="shared" ca="1" si="665"/>
        <v>0</v>
      </c>
      <c r="AV344" s="76">
        <f t="shared" ca="1" si="666"/>
        <v>0</v>
      </c>
      <c r="AW344" s="76">
        <f t="shared" ca="1" si="667"/>
        <v>0</v>
      </c>
      <c r="AX344" s="76">
        <f t="shared" ca="1" si="668"/>
        <v>0</v>
      </c>
      <c r="AY344" s="36"/>
    </row>
    <row r="345" spans="1:51" x14ac:dyDescent="0.25">
      <c r="A345" s="38"/>
      <c r="B345" s="41" t="s">
        <v>45</v>
      </c>
      <c r="C345" s="42">
        <f t="shared" ref="C345:L345" ca="1" si="729">IFERROR(C140-C$107,"")</f>
        <v>0</v>
      </c>
      <c r="D345" s="42">
        <f t="shared" ca="1" si="729"/>
        <v>0</v>
      </c>
      <c r="E345" s="42">
        <f t="shared" ca="1" si="729"/>
        <v>0</v>
      </c>
      <c r="F345" s="42">
        <f t="shared" ca="1" si="729"/>
        <v>0</v>
      </c>
      <c r="G345" s="42">
        <f t="shared" ca="1" si="729"/>
        <v>0</v>
      </c>
      <c r="H345" s="42">
        <f t="shared" ca="1" si="729"/>
        <v>0</v>
      </c>
      <c r="I345" s="42">
        <f t="shared" ca="1" si="729"/>
        <v>0</v>
      </c>
      <c r="J345" s="42">
        <f t="shared" ca="1" si="729"/>
        <v>0</v>
      </c>
      <c r="K345" s="42">
        <f t="shared" ca="1" si="729"/>
        <v>0</v>
      </c>
      <c r="L345" s="42">
        <f t="shared" ca="1" si="729"/>
        <v>0</v>
      </c>
      <c r="M345" s="42" t="str">
        <f t="shared" ref="M345" ca="1" si="730">IFERROR(M140-M$107,"")</f>
        <v/>
      </c>
      <c r="N345" s="38"/>
      <c r="O345" s="41" t="s">
        <v>45</v>
      </c>
      <c r="P345" s="42"/>
      <c r="Q345" s="42">
        <f t="shared" ref="Q345:Q376" ca="1" si="731">IFERROR(D345-C345,"")</f>
        <v>0</v>
      </c>
      <c r="R345" s="42">
        <f t="shared" ref="R345:R376" ca="1" si="732">IFERROR(E345-D345,"")</f>
        <v>0</v>
      </c>
      <c r="S345" s="42">
        <f t="shared" ref="S345:S376" ca="1" si="733">IFERROR(F345-E345,"")</f>
        <v>0</v>
      </c>
      <c r="T345" s="42">
        <f t="shared" ref="T345:T376" ca="1" si="734">IFERROR(G345-F345,"")</f>
        <v>0</v>
      </c>
      <c r="U345" s="42">
        <f t="shared" ref="U345:U376" ca="1" si="735">IFERROR(H345-G345,"")</f>
        <v>0</v>
      </c>
      <c r="V345" s="42">
        <f t="shared" ref="V345:V376" ca="1" si="736">IFERROR(I345-H345,"")</f>
        <v>0</v>
      </c>
      <c r="W345" s="42">
        <f t="shared" ref="W345:W376" ca="1" si="737">IFERROR(J345-I345,"")</f>
        <v>0</v>
      </c>
      <c r="X345" s="42">
        <f t="shared" ref="X345:X376" ca="1" si="738">IFERROR(K345-J345,"")</f>
        <v>0</v>
      </c>
      <c r="Y345" s="42">
        <f t="shared" ref="Y345:Y376" ca="1" si="739">IFERROR(L345-K345,"")</f>
        <v>0</v>
      </c>
      <c r="Z345" s="45"/>
      <c r="AA345" s="38">
        <v>33</v>
      </c>
      <c r="AB345" s="41" t="str">
        <f>IF(Analyse!J38="X",Analyse!H38,"")</f>
        <v/>
      </c>
      <c r="AC345" s="42">
        <f>IF(AB345="",0,IF(Analyse!$H$117=$C$312,SUM(BEREGNING!Q345:Y345),IF(Analyse!$H$117=$D$312,SUM(BEREGNING!R345:Y345),IF(Analyse!$H$117=$E$312,SUM(BEREGNING!S345:Y345),IF(Analyse!$H$117=$F$312,SUM(BEREGNING!T345:Y345),IF(Analyse!$H$117=$G$312,SUM(BEREGNING!U345:Y345),IF(Analyse!$H$117=$H$312,SUM(BEREGNING!V345:Y345),IF(Analyse!$H$117=$I$312,SUM(BEREGNING!W345:Y345),IF(Analyse!$H$117=$J$312,SUM(BEREGNING!X345:Y345),IF(Analyse!$H$117=$K$312,SUM(BEREGNING!X345:Y345),IF(Analyse!$H$117=$L$312,SUM(BEREGNING!Y345:Y345),"")))))))))))</f>
        <v>0</v>
      </c>
      <c r="AD345" s="35"/>
      <c r="AE345" s="77" t="s">
        <v>74</v>
      </c>
      <c r="AF345" s="77" t="s">
        <v>164</v>
      </c>
      <c r="AG345" s="77"/>
      <c r="AH345" s="79" t="str">
        <f t="shared" ref="AH345:AH376" si="740">O345</f>
        <v>Herning</v>
      </c>
      <c r="AI345" s="79" t="str">
        <f t="shared" si="657"/>
        <v>Provinsbykommuner</v>
      </c>
      <c r="AJ345" s="79"/>
      <c r="AK345" s="79" t="s">
        <v>45</v>
      </c>
      <c r="AL345" s="79" t="b">
        <f t="shared" si="658"/>
        <v>1</v>
      </c>
      <c r="AM345" s="35"/>
      <c r="AN345" s="75">
        <f t="shared" ref="AN345:AN376" si="741">AD345</f>
        <v>0</v>
      </c>
      <c r="AO345" s="76">
        <f t="shared" ca="1" si="659"/>
        <v>0</v>
      </c>
      <c r="AP345" s="76">
        <f t="shared" ca="1" si="660"/>
        <v>0</v>
      </c>
      <c r="AQ345" s="76">
        <f t="shared" ca="1" si="661"/>
        <v>0</v>
      </c>
      <c r="AR345" s="76">
        <f t="shared" ca="1" si="662"/>
        <v>0</v>
      </c>
      <c r="AS345" s="76">
        <f t="shared" ca="1" si="663"/>
        <v>0</v>
      </c>
      <c r="AT345" s="76">
        <f t="shared" ca="1" si="664"/>
        <v>0</v>
      </c>
      <c r="AU345" s="76">
        <f t="shared" ca="1" si="665"/>
        <v>0</v>
      </c>
      <c r="AV345" s="76">
        <f t="shared" ca="1" si="666"/>
        <v>0</v>
      </c>
      <c r="AW345" s="76">
        <f t="shared" ca="1" si="667"/>
        <v>0</v>
      </c>
      <c r="AX345" s="76">
        <f t="shared" ca="1" si="668"/>
        <v>0</v>
      </c>
      <c r="AY345" s="36"/>
    </row>
    <row r="346" spans="1:51" x14ac:dyDescent="0.25">
      <c r="A346" s="38"/>
      <c r="B346" s="41" t="s">
        <v>46</v>
      </c>
      <c r="C346" s="42">
        <f t="shared" ref="C346:L346" ca="1" si="742">IFERROR(C141-C$107,"")</f>
        <v>0</v>
      </c>
      <c r="D346" s="42">
        <f t="shared" ca="1" si="742"/>
        <v>0</v>
      </c>
      <c r="E346" s="42">
        <f t="shared" ca="1" si="742"/>
        <v>0</v>
      </c>
      <c r="F346" s="42">
        <f t="shared" ca="1" si="742"/>
        <v>0</v>
      </c>
      <c r="G346" s="42">
        <f t="shared" ca="1" si="742"/>
        <v>0</v>
      </c>
      <c r="H346" s="42">
        <f t="shared" ca="1" si="742"/>
        <v>0</v>
      </c>
      <c r="I346" s="42">
        <f t="shared" ca="1" si="742"/>
        <v>0</v>
      </c>
      <c r="J346" s="42">
        <f t="shared" ca="1" si="742"/>
        <v>0</v>
      </c>
      <c r="K346" s="42">
        <f t="shared" ca="1" si="742"/>
        <v>0</v>
      </c>
      <c r="L346" s="42">
        <f t="shared" ca="1" si="742"/>
        <v>0</v>
      </c>
      <c r="M346" s="42" t="str">
        <f t="shared" ref="M346" ca="1" si="743">IFERROR(M141-M$107,"")</f>
        <v/>
      </c>
      <c r="N346" s="38"/>
      <c r="O346" s="41" t="s">
        <v>46</v>
      </c>
      <c r="P346" s="42"/>
      <c r="Q346" s="42">
        <f t="shared" ca="1" si="731"/>
        <v>0</v>
      </c>
      <c r="R346" s="42">
        <f t="shared" ca="1" si="732"/>
        <v>0</v>
      </c>
      <c r="S346" s="42">
        <f t="shared" ca="1" si="733"/>
        <v>0</v>
      </c>
      <c r="T346" s="42">
        <f t="shared" ca="1" si="734"/>
        <v>0</v>
      </c>
      <c r="U346" s="42">
        <f t="shared" ca="1" si="735"/>
        <v>0</v>
      </c>
      <c r="V346" s="42">
        <f t="shared" ca="1" si="736"/>
        <v>0</v>
      </c>
      <c r="W346" s="42">
        <f t="shared" ca="1" si="737"/>
        <v>0</v>
      </c>
      <c r="X346" s="42">
        <f t="shared" ca="1" si="738"/>
        <v>0</v>
      </c>
      <c r="Y346" s="42">
        <f t="shared" ca="1" si="739"/>
        <v>0</v>
      </c>
      <c r="Z346" s="45"/>
      <c r="AA346" s="38">
        <v>34</v>
      </c>
      <c r="AB346" s="41" t="str">
        <f>IF(Analyse!J39="X",Analyse!H39,"")</f>
        <v/>
      </c>
      <c r="AC346" s="42">
        <f>IF(AB346="",0,IF(Analyse!$H$117=$C$312,SUM(BEREGNING!Q346:Y346),IF(Analyse!$H$117=$D$312,SUM(BEREGNING!R346:Y346),IF(Analyse!$H$117=$E$312,SUM(BEREGNING!S346:Y346),IF(Analyse!$H$117=$F$312,SUM(BEREGNING!T346:Y346),IF(Analyse!$H$117=$G$312,SUM(BEREGNING!U346:Y346),IF(Analyse!$H$117=$H$312,SUM(BEREGNING!V346:Y346),IF(Analyse!$H$117=$I$312,SUM(BEREGNING!W346:Y346),IF(Analyse!$H$117=$J$312,SUM(BEREGNING!X346:Y346),IF(Analyse!$H$117=$K$312,SUM(BEREGNING!X346:Y346),IF(Analyse!$H$117=$L$312,SUM(BEREGNING!Y346:Y346),"")))))))))))</f>
        <v>0</v>
      </c>
      <c r="AD346" s="35"/>
      <c r="AE346" s="77" t="s">
        <v>23</v>
      </c>
      <c r="AF346" s="77" t="s">
        <v>164</v>
      </c>
      <c r="AG346" s="77"/>
      <c r="AH346" s="79" t="str">
        <f t="shared" si="740"/>
        <v>Hillerød</v>
      </c>
      <c r="AI346" s="79" t="str">
        <f t="shared" si="657"/>
        <v>Provinsbykommuner</v>
      </c>
      <c r="AJ346" s="79"/>
      <c r="AK346" s="79" t="s">
        <v>46</v>
      </c>
      <c r="AL346" s="79" t="b">
        <f t="shared" si="658"/>
        <v>1</v>
      </c>
      <c r="AM346" s="35"/>
      <c r="AN346" s="75">
        <f t="shared" si="741"/>
        <v>0</v>
      </c>
      <c r="AO346" s="76">
        <f t="shared" ref="AO346:AO377" ca="1" si="744">IF($AN346="","",C141)</f>
        <v>0</v>
      </c>
      <c r="AP346" s="76">
        <f t="shared" ref="AP346:AP377" ca="1" si="745">IF($AN346="","",D141)</f>
        <v>0</v>
      </c>
      <c r="AQ346" s="76">
        <f t="shared" ref="AQ346:AQ377" ca="1" si="746">IF($AN346="","",E141)</f>
        <v>0</v>
      </c>
      <c r="AR346" s="76">
        <f t="shared" ref="AR346:AR377" ca="1" si="747">IF($AN346="","",F141)</f>
        <v>0</v>
      </c>
      <c r="AS346" s="76">
        <f t="shared" ref="AS346:AS377" ca="1" si="748">IF($AN346="","",G141)</f>
        <v>0</v>
      </c>
      <c r="AT346" s="76">
        <f t="shared" ref="AT346:AT377" ca="1" si="749">IF($AN346="","",H141)</f>
        <v>0</v>
      </c>
      <c r="AU346" s="76">
        <f t="shared" ref="AU346:AU377" ca="1" si="750">IF($AN346="","",I141)</f>
        <v>0</v>
      </c>
      <c r="AV346" s="76">
        <f t="shared" ref="AV346:AV377" ca="1" si="751">IF($AN346="","",J141)</f>
        <v>0</v>
      </c>
      <c r="AW346" s="76">
        <f t="shared" ref="AW346:AW377" ca="1" si="752">IF($AN346="","",K141)</f>
        <v>0</v>
      </c>
      <c r="AX346" s="76">
        <f t="shared" ca="1" si="668"/>
        <v>0</v>
      </c>
      <c r="AY346" s="36"/>
    </row>
    <row r="347" spans="1:51" x14ac:dyDescent="0.25">
      <c r="A347" s="38"/>
      <c r="B347" s="41" t="s">
        <v>47</v>
      </c>
      <c r="C347" s="42">
        <f t="shared" ref="C347:L347" ca="1" si="753">IFERROR(C142-C$107,"")</f>
        <v>0</v>
      </c>
      <c r="D347" s="42">
        <f t="shared" ca="1" si="753"/>
        <v>0</v>
      </c>
      <c r="E347" s="42">
        <f t="shared" ca="1" si="753"/>
        <v>0</v>
      </c>
      <c r="F347" s="42">
        <f t="shared" ca="1" si="753"/>
        <v>0</v>
      </c>
      <c r="G347" s="42">
        <f t="shared" ca="1" si="753"/>
        <v>0</v>
      </c>
      <c r="H347" s="42">
        <f t="shared" ca="1" si="753"/>
        <v>0</v>
      </c>
      <c r="I347" s="42">
        <f t="shared" ca="1" si="753"/>
        <v>0</v>
      </c>
      <c r="J347" s="42">
        <f t="shared" ca="1" si="753"/>
        <v>0</v>
      </c>
      <c r="K347" s="42">
        <f t="shared" ca="1" si="753"/>
        <v>0</v>
      </c>
      <c r="L347" s="42">
        <f t="shared" ca="1" si="753"/>
        <v>0</v>
      </c>
      <c r="M347" s="42" t="str">
        <f t="shared" ref="M347" ca="1" si="754">IFERROR(M142-M$107,"")</f>
        <v/>
      </c>
      <c r="N347" s="38"/>
      <c r="O347" s="41" t="s">
        <v>47</v>
      </c>
      <c r="P347" s="42"/>
      <c r="Q347" s="42">
        <f t="shared" ca="1" si="731"/>
        <v>0</v>
      </c>
      <c r="R347" s="42">
        <f t="shared" ca="1" si="732"/>
        <v>0</v>
      </c>
      <c r="S347" s="42">
        <f t="shared" ca="1" si="733"/>
        <v>0</v>
      </c>
      <c r="T347" s="42">
        <f t="shared" ca="1" si="734"/>
        <v>0</v>
      </c>
      <c r="U347" s="42">
        <f t="shared" ca="1" si="735"/>
        <v>0</v>
      </c>
      <c r="V347" s="42">
        <f t="shared" ca="1" si="736"/>
        <v>0</v>
      </c>
      <c r="W347" s="42">
        <f t="shared" ca="1" si="737"/>
        <v>0</v>
      </c>
      <c r="X347" s="42">
        <f t="shared" ca="1" si="738"/>
        <v>0</v>
      </c>
      <c r="Y347" s="42">
        <f t="shared" ca="1" si="739"/>
        <v>0</v>
      </c>
      <c r="Z347" s="45"/>
      <c r="AA347" s="38">
        <v>35</v>
      </c>
      <c r="AB347" s="41" t="str">
        <f>IF(Analyse!J40="X",Analyse!H40,"")</f>
        <v/>
      </c>
      <c r="AC347" s="42">
        <f>IF(AB347="",0,IF(Analyse!$H$117=$C$312,SUM(BEREGNING!Q347:Y347),IF(Analyse!$H$117=$D$312,SUM(BEREGNING!R347:Y347),IF(Analyse!$H$117=$E$312,SUM(BEREGNING!S347:Y347),IF(Analyse!$H$117=$F$312,SUM(BEREGNING!T347:Y347),IF(Analyse!$H$117=$G$312,SUM(BEREGNING!U347:Y347),IF(Analyse!$H$117=$H$312,SUM(BEREGNING!V347:Y347),IF(Analyse!$H$117=$I$312,SUM(BEREGNING!W347:Y347),IF(Analyse!$H$117=$J$312,SUM(BEREGNING!X347:Y347),IF(Analyse!$H$117=$K$312,SUM(BEREGNING!X347:Y347),IF(Analyse!$H$117=$L$312,SUM(BEREGNING!Y347:Y347),"")))))))))))</f>
        <v>0</v>
      </c>
      <c r="AD347" s="35"/>
      <c r="AE347" s="77" t="s">
        <v>28</v>
      </c>
      <c r="AF347" s="77" t="s">
        <v>164</v>
      </c>
      <c r="AG347" s="77"/>
      <c r="AH347" s="79" t="str">
        <f t="shared" si="740"/>
        <v>Hjørring</v>
      </c>
      <c r="AI347" s="79" t="str">
        <f t="shared" si="657"/>
        <v>Landkommuner</v>
      </c>
      <c r="AJ347" s="79"/>
      <c r="AK347" s="79" t="s">
        <v>47</v>
      </c>
      <c r="AL347" s="79" t="b">
        <f t="shared" si="658"/>
        <v>1</v>
      </c>
      <c r="AM347" s="35"/>
      <c r="AN347" s="75">
        <f t="shared" si="741"/>
        <v>0</v>
      </c>
      <c r="AO347" s="76">
        <f t="shared" ca="1" si="744"/>
        <v>0</v>
      </c>
      <c r="AP347" s="76">
        <f t="shared" ca="1" si="745"/>
        <v>0</v>
      </c>
      <c r="AQ347" s="76">
        <f t="shared" ca="1" si="746"/>
        <v>0</v>
      </c>
      <c r="AR347" s="76">
        <f t="shared" ca="1" si="747"/>
        <v>0</v>
      </c>
      <c r="AS347" s="76">
        <f t="shared" ca="1" si="748"/>
        <v>0</v>
      </c>
      <c r="AT347" s="76">
        <f t="shared" ca="1" si="749"/>
        <v>0</v>
      </c>
      <c r="AU347" s="76">
        <f t="shared" ca="1" si="750"/>
        <v>0</v>
      </c>
      <c r="AV347" s="76">
        <f t="shared" ca="1" si="751"/>
        <v>0</v>
      </c>
      <c r="AW347" s="76">
        <f t="shared" ca="1" si="752"/>
        <v>0</v>
      </c>
      <c r="AX347" s="76">
        <f t="shared" ca="1" si="668"/>
        <v>0</v>
      </c>
      <c r="AY347" s="36"/>
    </row>
    <row r="348" spans="1:51" x14ac:dyDescent="0.25">
      <c r="A348" s="38"/>
      <c r="B348" s="41" t="s">
        <v>48</v>
      </c>
      <c r="C348" s="42">
        <f t="shared" ref="C348:L348" ca="1" si="755">IFERROR(C143-C$107,"")</f>
        <v>0</v>
      </c>
      <c r="D348" s="42">
        <f t="shared" ca="1" si="755"/>
        <v>0</v>
      </c>
      <c r="E348" s="42">
        <f t="shared" ca="1" si="755"/>
        <v>0</v>
      </c>
      <c r="F348" s="42">
        <f t="shared" ca="1" si="755"/>
        <v>0</v>
      </c>
      <c r="G348" s="42">
        <f t="shared" ca="1" si="755"/>
        <v>0</v>
      </c>
      <c r="H348" s="42">
        <f t="shared" ca="1" si="755"/>
        <v>0</v>
      </c>
      <c r="I348" s="42">
        <f t="shared" ca="1" si="755"/>
        <v>0</v>
      </c>
      <c r="J348" s="42">
        <f t="shared" ca="1" si="755"/>
        <v>0</v>
      </c>
      <c r="K348" s="42">
        <f t="shared" ca="1" si="755"/>
        <v>0</v>
      </c>
      <c r="L348" s="42">
        <f t="shared" ca="1" si="755"/>
        <v>0</v>
      </c>
      <c r="M348" s="42" t="str">
        <f t="shared" ref="M348" ca="1" si="756">IFERROR(M143-M$107,"")</f>
        <v/>
      </c>
      <c r="N348" s="38"/>
      <c r="O348" s="41" t="s">
        <v>48</v>
      </c>
      <c r="P348" s="42"/>
      <c r="Q348" s="42">
        <f t="shared" ca="1" si="731"/>
        <v>0</v>
      </c>
      <c r="R348" s="42">
        <f t="shared" ca="1" si="732"/>
        <v>0</v>
      </c>
      <c r="S348" s="42">
        <f t="shared" ca="1" si="733"/>
        <v>0</v>
      </c>
      <c r="T348" s="42">
        <f t="shared" ca="1" si="734"/>
        <v>0</v>
      </c>
      <c r="U348" s="42">
        <f t="shared" ca="1" si="735"/>
        <v>0</v>
      </c>
      <c r="V348" s="42">
        <f t="shared" ca="1" si="736"/>
        <v>0</v>
      </c>
      <c r="W348" s="42">
        <f t="shared" ca="1" si="737"/>
        <v>0</v>
      </c>
      <c r="X348" s="42">
        <f t="shared" ca="1" si="738"/>
        <v>0</v>
      </c>
      <c r="Y348" s="42">
        <f t="shared" ca="1" si="739"/>
        <v>0</v>
      </c>
      <c r="Z348" s="45"/>
      <c r="AA348" s="38">
        <v>36</v>
      </c>
      <c r="AB348" s="41" t="str">
        <f>IF(Analyse!J41="X",Analyse!H41,"")</f>
        <v/>
      </c>
      <c r="AC348" s="42">
        <f>IF(AB348="",0,IF(Analyse!$H$117=$C$312,SUM(BEREGNING!Q348:Y348),IF(Analyse!$H$117=$D$312,SUM(BEREGNING!R348:Y348),IF(Analyse!$H$117=$E$312,SUM(BEREGNING!S348:Y348),IF(Analyse!$H$117=$F$312,SUM(BEREGNING!T348:Y348),IF(Analyse!$H$117=$G$312,SUM(BEREGNING!U348:Y348),IF(Analyse!$H$117=$H$312,SUM(BEREGNING!V348:Y348),IF(Analyse!$H$117=$I$312,SUM(BEREGNING!W348:Y348),IF(Analyse!$H$117=$J$312,SUM(BEREGNING!X348:Y348),IF(Analyse!$H$117=$K$312,SUM(BEREGNING!X348:Y348),IF(Analyse!$H$117=$L$312,SUM(BEREGNING!Y348:Y348),"")))))))))))</f>
        <v>0</v>
      </c>
      <c r="AD348" s="35"/>
      <c r="AE348" s="77" t="s">
        <v>50</v>
      </c>
      <c r="AF348" s="77" t="s">
        <v>164</v>
      </c>
      <c r="AG348" s="77"/>
      <c r="AH348" s="79" t="str">
        <f t="shared" si="740"/>
        <v>Holbæk</v>
      </c>
      <c r="AI348" s="79" t="str">
        <f t="shared" si="657"/>
        <v>Oplandskommuner</v>
      </c>
      <c r="AJ348" s="79"/>
      <c r="AK348" s="79" t="s">
        <v>48</v>
      </c>
      <c r="AL348" s="79" t="b">
        <f t="shared" si="658"/>
        <v>1</v>
      </c>
      <c r="AM348" s="35"/>
      <c r="AN348" s="75">
        <f t="shared" si="741"/>
        <v>0</v>
      </c>
      <c r="AO348" s="76">
        <f t="shared" ca="1" si="744"/>
        <v>0</v>
      </c>
      <c r="AP348" s="76">
        <f t="shared" ca="1" si="745"/>
        <v>0</v>
      </c>
      <c r="AQ348" s="76">
        <f t="shared" ca="1" si="746"/>
        <v>0</v>
      </c>
      <c r="AR348" s="76">
        <f t="shared" ca="1" si="747"/>
        <v>0</v>
      </c>
      <c r="AS348" s="76">
        <f t="shared" ca="1" si="748"/>
        <v>0</v>
      </c>
      <c r="AT348" s="76">
        <f t="shared" ca="1" si="749"/>
        <v>0</v>
      </c>
      <c r="AU348" s="76">
        <f t="shared" ca="1" si="750"/>
        <v>0</v>
      </c>
      <c r="AV348" s="76">
        <f t="shared" ca="1" si="751"/>
        <v>0</v>
      </c>
      <c r="AW348" s="76">
        <f t="shared" ca="1" si="752"/>
        <v>0</v>
      </c>
      <c r="AX348" s="76">
        <f t="shared" ca="1" si="668"/>
        <v>0</v>
      </c>
      <c r="AY348" s="36"/>
    </row>
    <row r="349" spans="1:51" x14ac:dyDescent="0.25">
      <c r="A349" s="38"/>
      <c r="B349" s="41" t="s">
        <v>49</v>
      </c>
      <c r="C349" s="42">
        <f t="shared" ref="C349:L349" ca="1" si="757">IFERROR(C144-C$107,"")</f>
        <v>0</v>
      </c>
      <c r="D349" s="42">
        <f t="shared" ca="1" si="757"/>
        <v>0</v>
      </c>
      <c r="E349" s="42">
        <f t="shared" ca="1" si="757"/>
        <v>0</v>
      </c>
      <c r="F349" s="42">
        <f t="shared" ca="1" si="757"/>
        <v>0</v>
      </c>
      <c r="G349" s="42">
        <f t="shared" ca="1" si="757"/>
        <v>0</v>
      </c>
      <c r="H349" s="42">
        <f t="shared" ca="1" si="757"/>
        <v>0</v>
      </c>
      <c r="I349" s="42">
        <f t="shared" ca="1" si="757"/>
        <v>0</v>
      </c>
      <c r="J349" s="42">
        <f t="shared" ca="1" si="757"/>
        <v>0</v>
      </c>
      <c r="K349" s="42">
        <f t="shared" ca="1" si="757"/>
        <v>0</v>
      </c>
      <c r="L349" s="42">
        <f t="shared" ca="1" si="757"/>
        <v>0</v>
      </c>
      <c r="M349" s="42" t="str">
        <f t="shared" ref="M349" ca="1" si="758">IFERROR(M144-M$107,"")</f>
        <v/>
      </c>
      <c r="N349" s="38"/>
      <c r="O349" s="41" t="s">
        <v>49</v>
      </c>
      <c r="P349" s="42"/>
      <c r="Q349" s="42">
        <f t="shared" ca="1" si="731"/>
        <v>0</v>
      </c>
      <c r="R349" s="42">
        <f t="shared" ca="1" si="732"/>
        <v>0</v>
      </c>
      <c r="S349" s="42">
        <f t="shared" ca="1" si="733"/>
        <v>0</v>
      </c>
      <c r="T349" s="42">
        <f t="shared" ca="1" si="734"/>
        <v>0</v>
      </c>
      <c r="U349" s="42">
        <f t="shared" ca="1" si="735"/>
        <v>0</v>
      </c>
      <c r="V349" s="42">
        <f t="shared" ca="1" si="736"/>
        <v>0</v>
      </c>
      <c r="W349" s="42">
        <f t="shared" ca="1" si="737"/>
        <v>0</v>
      </c>
      <c r="X349" s="42">
        <f t="shared" ca="1" si="738"/>
        <v>0</v>
      </c>
      <c r="Y349" s="42">
        <f t="shared" ca="1" si="739"/>
        <v>0</v>
      </c>
      <c r="Z349" s="45"/>
      <c r="AA349" s="38">
        <v>37</v>
      </c>
      <c r="AB349" s="41" t="str">
        <f>IF(Analyse!J42="X",Analyse!H42,"")</f>
        <v/>
      </c>
      <c r="AC349" s="42">
        <f>IF(AB349="",0,IF(Analyse!$H$117=$C$312,SUM(BEREGNING!Q349:Y349),IF(Analyse!$H$117=$D$312,SUM(BEREGNING!R349:Y349),IF(Analyse!$H$117=$E$312,SUM(BEREGNING!S349:Y349),IF(Analyse!$H$117=$F$312,SUM(BEREGNING!T349:Y349),IF(Analyse!$H$117=$G$312,SUM(BEREGNING!U349:Y349),IF(Analyse!$H$117=$H$312,SUM(BEREGNING!V349:Y349),IF(Analyse!$H$117=$I$312,SUM(BEREGNING!W349:Y349),IF(Analyse!$H$117=$J$312,SUM(BEREGNING!X349:Y349),IF(Analyse!$H$117=$K$312,SUM(BEREGNING!X349:Y349),IF(Analyse!$H$117=$L$312,SUM(BEREGNING!Y349:Y349),"")))))))))))</f>
        <v>0</v>
      </c>
      <c r="AD349" s="35"/>
      <c r="AE349" s="77" t="s">
        <v>59</v>
      </c>
      <c r="AF349" s="77" t="s">
        <v>164</v>
      </c>
      <c r="AG349" s="77"/>
      <c r="AH349" s="79" t="str">
        <f t="shared" si="740"/>
        <v>Holstebro</v>
      </c>
      <c r="AI349" s="79" t="str">
        <f t="shared" si="657"/>
        <v>Provinsbykommuner</v>
      </c>
      <c r="AJ349" s="79"/>
      <c r="AK349" s="79" t="s">
        <v>49</v>
      </c>
      <c r="AL349" s="79" t="b">
        <f t="shared" si="658"/>
        <v>1</v>
      </c>
      <c r="AM349" s="35"/>
      <c r="AN349" s="75">
        <f t="shared" si="741"/>
        <v>0</v>
      </c>
      <c r="AO349" s="76">
        <f t="shared" ca="1" si="744"/>
        <v>0</v>
      </c>
      <c r="AP349" s="76">
        <f t="shared" ca="1" si="745"/>
        <v>0</v>
      </c>
      <c r="AQ349" s="76">
        <f t="shared" ca="1" si="746"/>
        <v>0</v>
      </c>
      <c r="AR349" s="76">
        <f t="shared" ca="1" si="747"/>
        <v>0</v>
      </c>
      <c r="AS349" s="76">
        <f t="shared" ca="1" si="748"/>
        <v>0</v>
      </c>
      <c r="AT349" s="76">
        <f t="shared" ca="1" si="749"/>
        <v>0</v>
      </c>
      <c r="AU349" s="76">
        <f t="shared" ca="1" si="750"/>
        <v>0</v>
      </c>
      <c r="AV349" s="76">
        <f t="shared" ca="1" si="751"/>
        <v>0</v>
      </c>
      <c r="AW349" s="76">
        <f t="shared" ca="1" si="752"/>
        <v>0</v>
      </c>
      <c r="AX349" s="76">
        <f t="shared" ca="1" si="668"/>
        <v>0</v>
      </c>
      <c r="AY349" s="36"/>
    </row>
    <row r="350" spans="1:51" x14ac:dyDescent="0.25">
      <c r="A350" s="38"/>
      <c r="B350" s="41" t="s">
        <v>50</v>
      </c>
      <c r="C350" s="42">
        <f t="shared" ref="C350:L350" ca="1" si="759">IFERROR(C145-C$107,"")</f>
        <v>0</v>
      </c>
      <c r="D350" s="42">
        <f t="shared" ca="1" si="759"/>
        <v>0</v>
      </c>
      <c r="E350" s="42">
        <f t="shared" ca="1" si="759"/>
        <v>0</v>
      </c>
      <c r="F350" s="42">
        <f t="shared" ca="1" si="759"/>
        <v>0</v>
      </c>
      <c r="G350" s="42">
        <f t="shared" ca="1" si="759"/>
        <v>0</v>
      </c>
      <c r="H350" s="42">
        <f t="shared" ca="1" si="759"/>
        <v>0</v>
      </c>
      <c r="I350" s="42">
        <f t="shared" ca="1" si="759"/>
        <v>0</v>
      </c>
      <c r="J350" s="42">
        <f t="shared" ca="1" si="759"/>
        <v>0</v>
      </c>
      <c r="K350" s="42">
        <f t="shared" ca="1" si="759"/>
        <v>0</v>
      </c>
      <c r="L350" s="42">
        <f t="shared" ca="1" si="759"/>
        <v>0</v>
      </c>
      <c r="M350" s="42" t="str">
        <f t="shared" ref="M350" ca="1" si="760">IFERROR(M145-M$107,"")</f>
        <v/>
      </c>
      <c r="N350" s="38"/>
      <c r="O350" s="41" t="s">
        <v>50</v>
      </c>
      <c r="P350" s="42"/>
      <c r="Q350" s="42">
        <f t="shared" ca="1" si="731"/>
        <v>0</v>
      </c>
      <c r="R350" s="42">
        <f t="shared" ca="1" si="732"/>
        <v>0</v>
      </c>
      <c r="S350" s="42">
        <f t="shared" ca="1" si="733"/>
        <v>0</v>
      </c>
      <c r="T350" s="42">
        <f t="shared" ca="1" si="734"/>
        <v>0</v>
      </c>
      <c r="U350" s="42">
        <f t="shared" ca="1" si="735"/>
        <v>0</v>
      </c>
      <c r="V350" s="42">
        <f t="shared" ca="1" si="736"/>
        <v>0</v>
      </c>
      <c r="W350" s="42">
        <f t="shared" ca="1" si="737"/>
        <v>0</v>
      </c>
      <c r="X350" s="42">
        <f t="shared" ca="1" si="738"/>
        <v>0</v>
      </c>
      <c r="Y350" s="42">
        <f t="shared" ca="1" si="739"/>
        <v>0</v>
      </c>
      <c r="Z350" s="45"/>
      <c r="AA350" s="38">
        <v>38</v>
      </c>
      <c r="AB350" s="41" t="str">
        <f>IF(Analyse!J43="X",Analyse!H43,"")</f>
        <v/>
      </c>
      <c r="AC350" s="42">
        <f>IF(AB350="",0,IF(Analyse!$H$117=$C$312,SUM(BEREGNING!Q350:Y350),IF(Analyse!$H$117=$D$312,SUM(BEREGNING!R350:Y350),IF(Analyse!$H$117=$E$312,SUM(BEREGNING!S350:Y350),IF(Analyse!$H$117=$F$312,SUM(BEREGNING!T350:Y350),IF(Analyse!$H$117=$G$312,SUM(BEREGNING!U350:Y350),IF(Analyse!$H$117=$H$312,SUM(BEREGNING!V350:Y350),IF(Analyse!$H$117=$I$312,SUM(BEREGNING!W350:Y350),IF(Analyse!$H$117=$J$312,SUM(BEREGNING!X350:Y350),IF(Analyse!$H$117=$K$312,SUM(BEREGNING!X350:Y350),IF(Analyse!$H$117=$L$312,SUM(BEREGNING!Y350:Y350),"")))))))))))</f>
        <v>0</v>
      </c>
      <c r="AD350" s="35"/>
      <c r="AE350" s="77" t="s">
        <v>103</v>
      </c>
      <c r="AF350" s="77" t="s">
        <v>164</v>
      </c>
      <c r="AG350" s="77"/>
      <c r="AH350" s="79" t="str">
        <f t="shared" si="740"/>
        <v>Horsens</v>
      </c>
      <c r="AI350" s="79" t="str">
        <f t="shared" si="657"/>
        <v>Provinsbykommuner</v>
      </c>
      <c r="AJ350" s="79"/>
      <c r="AK350" s="79" t="s">
        <v>50</v>
      </c>
      <c r="AL350" s="79" t="b">
        <f t="shared" si="658"/>
        <v>1</v>
      </c>
      <c r="AM350" s="35"/>
      <c r="AN350" s="75">
        <f t="shared" si="741"/>
        <v>0</v>
      </c>
      <c r="AO350" s="76">
        <f t="shared" ca="1" si="744"/>
        <v>0</v>
      </c>
      <c r="AP350" s="76">
        <f t="shared" ca="1" si="745"/>
        <v>0</v>
      </c>
      <c r="AQ350" s="76">
        <f t="shared" ca="1" si="746"/>
        <v>0</v>
      </c>
      <c r="AR350" s="76">
        <f t="shared" ca="1" si="747"/>
        <v>0</v>
      </c>
      <c r="AS350" s="76">
        <f t="shared" ca="1" si="748"/>
        <v>0</v>
      </c>
      <c r="AT350" s="76">
        <f t="shared" ca="1" si="749"/>
        <v>0</v>
      </c>
      <c r="AU350" s="76">
        <f t="shared" ca="1" si="750"/>
        <v>0</v>
      </c>
      <c r="AV350" s="76">
        <f t="shared" ca="1" si="751"/>
        <v>0</v>
      </c>
      <c r="AW350" s="76">
        <f t="shared" ca="1" si="752"/>
        <v>0</v>
      </c>
      <c r="AX350" s="76">
        <f t="shared" ca="1" si="668"/>
        <v>0</v>
      </c>
      <c r="AY350" s="36"/>
    </row>
    <row r="351" spans="1:51" x14ac:dyDescent="0.25">
      <c r="A351" s="38"/>
      <c r="B351" s="41" t="s">
        <v>51</v>
      </c>
      <c r="C351" s="42">
        <f t="shared" ref="C351:L351" ca="1" si="761">IFERROR(C146-C$107,"")</f>
        <v>0</v>
      </c>
      <c r="D351" s="42">
        <f t="shared" ca="1" si="761"/>
        <v>0</v>
      </c>
      <c r="E351" s="42">
        <f t="shared" ca="1" si="761"/>
        <v>0</v>
      </c>
      <c r="F351" s="42">
        <f t="shared" ca="1" si="761"/>
        <v>0</v>
      </c>
      <c r="G351" s="42">
        <f t="shared" ca="1" si="761"/>
        <v>0</v>
      </c>
      <c r="H351" s="42">
        <f t="shared" ca="1" si="761"/>
        <v>0</v>
      </c>
      <c r="I351" s="42">
        <f t="shared" ca="1" si="761"/>
        <v>0</v>
      </c>
      <c r="J351" s="42">
        <f t="shared" ca="1" si="761"/>
        <v>0</v>
      </c>
      <c r="K351" s="42">
        <f t="shared" ca="1" si="761"/>
        <v>0</v>
      </c>
      <c r="L351" s="42">
        <f t="shared" ca="1" si="761"/>
        <v>0</v>
      </c>
      <c r="M351" s="42" t="str">
        <f t="shared" ref="M351" ca="1" si="762">IFERROR(M146-M$107,"")</f>
        <v/>
      </c>
      <c r="N351" s="38"/>
      <c r="O351" s="41" t="s">
        <v>51</v>
      </c>
      <c r="P351" s="42"/>
      <c r="Q351" s="42">
        <f t="shared" ca="1" si="731"/>
        <v>0</v>
      </c>
      <c r="R351" s="42">
        <f t="shared" ca="1" si="732"/>
        <v>0</v>
      </c>
      <c r="S351" s="42">
        <f t="shared" ca="1" si="733"/>
        <v>0</v>
      </c>
      <c r="T351" s="42">
        <f t="shared" ca="1" si="734"/>
        <v>0</v>
      </c>
      <c r="U351" s="42">
        <f t="shared" ca="1" si="735"/>
        <v>0</v>
      </c>
      <c r="V351" s="42">
        <f t="shared" ca="1" si="736"/>
        <v>0</v>
      </c>
      <c r="W351" s="42">
        <f t="shared" ca="1" si="737"/>
        <v>0</v>
      </c>
      <c r="X351" s="42">
        <f t="shared" ca="1" si="738"/>
        <v>0</v>
      </c>
      <c r="Y351" s="42">
        <f t="shared" ca="1" si="739"/>
        <v>0</v>
      </c>
      <c r="Z351" s="45"/>
      <c r="AA351" s="38">
        <v>39</v>
      </c>
      <c r="AB351" s="41" t="str">
        <f>IF(Analyse!J44="X",Analyse!H44,"")</f>
        <v/>
      </c>
      <c r="AC351" s="42">
        <f>IF(AB351="",0,IF(Analyse!$H$117=$C$312,SUM(BEREGNING!Q351:Y351),IF(Analyse!$H$117=$D$312,SUM(BEREGNING!R351:Y351),IF(Analyse!$H$117=$E$312,SUM(BEREGNING!S351:Y351),IF(Analyse!$H$117=$F$312,SUM(BEREGNING!T351:Y351),IF(Analyse!$H$117=$G$312,SUM(BEREGNING!U351:Y351),IF(Analyse!$H$117=$H$312,SUM(BEREGNING!V351:Y351),IF(Analyse!$H$117=$I$312,SUM(BEREGNING!W351:Y351),IF(Analyse!$H$117=$J$312,SUM(BEREGNING!X351:Y351),IF(Analyse!$H$117=$K$312,SUM(BEREGNING!X351:Y351),IF(Analyse!$H$117=$L$312,SUM(BEREGNING!Y351:Y351),"")))))))))))</f>
        <v>0</v>
      </c>
      <c r="AD351" s="35"/>
      <c r="AE351" s="77" t="s">
        <v>45</v>
      </c>
      <c r="AF351" s="77" t="s">
        <v>164</v>
      </c>
      <c r="AG351" s="77"/>
      <c r="AH351" s="79" t="str">
        <f t="shared" si="740"/>
        <v>Hvidovre</v>
      </c>
      <c r="AI351" s="79" t="str">
        <f t="shared" si="657"/>
        <v>Hovedstadskommuner</v>
      </c>
      <c r="AJ351" s="79"/>
      <c r="AK351" s="79" t="s">
        <v>51</v>
      </c>
      <c r="AL351" s="79" t="b">
        <f t="shared" si="658"/>
        <v>1</v>
      </c>
      <c r="AM351" s="35"/>
      <c r="AN351" s="75">
        <f t="shared" si="741"/>
        <v>0</v>
      </c>
      <c r="AO351" s="76">
        <f t="shared" ca="1" si="744"/>
        <v>0</v>
      </c>
      <c r="AP351" s="76">
        <f t="shared" ca="1" si="745"/>
        <v>0</v>
      </c>
      <c r="AQ351" s="76">
        <f t="shared" ca="1" si="746"/>
        <v>0</v>
      </c>
      <c r="AR351" s="76">
        <f t="shared" ca="1" si="747"/>
        <v>0</v>
      </c>
      <c r="AS351" s="76">
        <f t="shared" ca="1" si="748"/>
        <v>0</v>
      </c>
      <c r="AT351" s="76">
        <f t="shared" ca="1" si="749"/>
        <v>0</v>
      </c>
      <c r="AU351" s="76">
        <f t="shared" ca="1" si="750"/>
        <v>0</v>
      </c>
      <c r="AV351" s="76">
        <f t="shared" ca="1" si="751"/>
        <v>0</v>
      </c>
      <c r="AW351" s="76">
        <f t="shared" ca="1" si="752"/>
        <v>0</v>
      </c>
      <c r="AX351" s="76">
        <f t="shared" ca="1" si="668"/>
        <v>0</v>
      </c>
      <c r="AY351" s="36"/>
    </row>
    <row r="352" spans="1:51" x14ac:dyDescent="0.25">
      <c r="A352" s="38"/>
      <c r="B352" s="41" t="s">
        <v>52</v>
      </c>
      <c r="C352" s="42">
        <f t="shared" ref="C352:L352" ca="1" si="763">IFERROR(C147-C$107,"")</f>
        <v>0</v>
      </c>
      <c r="D352" s="42">
        <f t="shared" ca="1" si="763"/>
        <v>0</v>
      </c>
      <c r="E352" s="42">
        <f t="shared" ca="1" si="763"/>
        <v>0</v>
      </c>
      <c r="F352" s="42">
        <f t="shared" ca="1" si="763"/>
        <v>0</v>
      </c>
      <c r="G352" s="42">
        <f t="shared" ca="1" si="763"/>
        <v>0</v>
      </c>
      <c r="H352" s="42">
        <f t="shared" ca="1" si="763"/>
        <v>0</v>
      </c>
      <c r="I352" s="42">
        <f t="shared" ca="1" si="763"/>
        <v>0</v>
      </c>
      <c r="J352" s="42">
        <f t="shared" ca="1" si="763"/>
        <v>0</v>
      </c>
      <c r="K352" s="42">
        <f t="shared" ca="1" si="763"/>
        <v>0</v>
      </c>
      <c r="L352" s="42">
        <f t="shared" ca="1" si="763"/>
        <v>0</v>
      </c>
      <c r="M352" s="42" t="str">
        <f t="shared" ref="M352" ca="1" si="764">IFERROR(M147-M$107,"")</f>
        <v/>
      </c>
      <c r="N352" s="38"/>
      <c r="O352" s="41" t="s">
        <v>52</v>
      </c>
      <c r="P352" s="42"/>
      <c r="Q352" s="42">
        <f t="shared" ca="1" si="731"/>
        <v>0</v>
      </c>
      <c r="R352" s="42">
        <f t="shared" ca="1" si="732"/>
        <v>0</v>
      </c>
      <c r="S352" s="42">
        <f t="shared" ca="1" si="733"/>
        <v>0</v>
      </c>
      <c r="T352" s="42">
        <f t="shared" ca="1" si="734"/>
        <v>0</v>
      </c>
      <c r="U352" s="42">
        <f t="shared" ca="1" si="735"/>
        <v>0</v>
      </c>
      <c r="V352" s="42">
        <f t="shared" ca="1" si="736"/>
        <v>0</v>
      </c>
      <c r="W352" s="42">
        <f t="shared" ca="1" si="737"/>
        <v>0</v>
      </c>
      <c r="X352" s="42">
        <f t="shared" ca="1" si="738"/>
        <v>0</v>
      </c>
      <c r="Y352" s="42">
        <f t="shared" ca="1" si="739"/>
        <v>0</v>
      </c>
      <c r="Z352" s="45"/>
      <c r="AA352" s="38">
        <v>40</v>
      </c>
      <c r="AB352" s="41" t="str">
        <f>IF(Analyse!J45="X",Analyse!H45,"")</f>
        <v/>
      </c>
      <c r="AC352" s="42">
        <f>IF(AB352="",0,IF(Analyse!$H$117=$C$312,SUM(BEREGNING!Q352:Y352),IF(Analyse!$H$117=$D$312,SUM(BEREGNING!R352:Y352),IF(Analyse!$H$117=$E$312,SUM(BEREGNING!S352:Y352),IF(Analyse!$H$117=$F$312,SUM(BEREGNING!T352:Y352),IF(Analyse!$H$117=$G$312,SUM(BEREGNING!U352:Y352),IF(Analyse!$H$117=$H$312,SUM(BEREGNING!V352:Y352),IF(Analyse!$H$117=$I$312,SUM(BEREGNING!W352:Y352),IF(Analyse!$H$117=$J$312,SUM(BEREGNING!X352:Y352),IF(Analyse!$H$117=$K$312,SUM(BEREGNING!X352:Y352),IF(Analyse!$H$117=$L$312,SUM(BEREGNING!Y352:Y352),"")))))))))))</f>
        <v>0</v>
      </c>
      <c r="AD352" s="35"/>
      <c r="AE352" s="77" t="s">
        <v>49</v>
      </c>
      <c r="AF352" s="77" t="s">
        <v>164</v>
      </c>
      <c r="AG352" s="77"/>
      <c r="AH352" s="79" t="str">
        <f t="shared" si="740"/>
        <v>Høje-Taastrup</v>
      </c>
      <c r="AI352" s="79" t="str">
        <f t="shared" si="657"/>
        <v>Hovedstadskommuner</v>
      </c>
      <c r="AJ352" s="79"/>
      <c r="AK352" s="79" t="s">
        <v>52</v>
      </c>
      <c r="AL352" s="79" t="b">
        <f t="shared" si="658"/>
        <v>1</v>
      </c>
      <c r="AM352" s="35"/>
      <c r="AN352" s="75">
        <f t="shared" si="741"/>
        <v>0</v>
      </c>
      <c r="AO352" s="76">
        <f t="shared" ca="1" si="744"/>
        <v>0</v>
      </c>
      <c r="AP352" s="76">
        <f t="shared" ca="1" si="745"/>
        <v>0</v>
      </c>
      <c r="AQ352" s="76">
        <f t="shared" ca="1" si="746"/>
        <v>0</v>
      </c>
      <c r="AR352" s="76">
        <f t="shared" ca="1" si="747"/>
        <v>0</v>
      </c>
      <c r="AS352" s="76">
        <f t="shared" ca="1" si="748"/>
        <v>0</v>
      </c>
      <c r="AT352" s="76">
        <f t="shared" ca="1" si="749"/>
        <v>0</v>
      </c>
      <c r="AU352" s="76">
        <f t="shared" ca="1" si="750"/>
        <v>0</v>
      </c>
      <c r="AV352" s="76">
        <f t="shared" ca="1" si="751"/>
        <v>0</v>
      </c>
      <c r="AW352" s="76">
        <f t="shared" ca="1" si="752"/>
        <v>0</v>
      </c>
      <c r="AX352" s="76">
        <f t="shared" ca="1" si="668"/>
        <v>0</v>
      </c>
      <c r="AY352" s="36"/>
    </row>
    <row r="353" spans="1:51" x14ac:dyDescent="0.25">
      <c r="A353" s="38"/>
      <c r="B353" s="41" t="s">
        <v>53</v>
      </c>
      <c r="C353" s="42">
        <f t="shared" ref="C353:L353" ca="1" si="765">IFERROR(C148-C$107,"")</f>
        <v>0</v>
      </c>
      <c r="D353" s="42">
        <f t="shared" ca="1" si="765"/>
        <v>0</v>
      </c>
      <c r="E353" s="42">
        <f t="shared" ca="1" si="765"/>
        <v>0</v>
      </c>
      <c r="F353" s="42">
        <f t="shared" ca="1" si="765"/>
        <v>0</v>
      </c>
      <c r="G353" s="42">
        <f t="shared" ca="1" si="765"/>
        <v>0</v>
      </c>
      <c r="H353" s="42">
        <f t="shared" ca="1" si="765"/>
        <v>0</v>
      </c>
      <c r="I353" s="42">
        <f t="shared" ca="1" si="765"/>
        <v>0</v>
      </c>
      <c r="J353" s="42">
        <f t="shared" ca="1" si="765"/>
        <v>0</v>
      </c>
      <c r="K353" s="42">
        <f t="shared" ca="1" si="765"/>
        <v>0</v>
      </c>
      <c r="L353" s="42">
        <f t="shared" ca="1" si="765"/>
        <v>0</v>
      </c>
      <c r="M353" s="42" t="str">
        <f t="shared" ref="M353" ca="1" si="766">IFERROR(M148-M$107,"")</f>
        <v/>
      </c>
      <c r="N353" s="38"/>
      <c r="O353" s="41" t="s">
        <v>53</v>
      </c>
      <c r="P353" s="42"/>
      <c r="Q353" s="42">
        <f t="shared" ca="1" si="731"/>
        <v>0</v>
      </c>
      <c r="R353" s="42">
        <f t="shared" ca="1" si="732"/>
        <v>0</v>
      </c>
      <c r="S353" s="42">
        <f t="shared" ca="1" si="733"/>
        <v>0</v>
      </c>
      <c r="T353" s="42">
        <f t="shared" ca="1" si="734"/>
        <v>0</v>
      </c>
      <c r="U353" s="42">
        <f t="shared" ca="1" si="735"/>
        <v>0</v>
      </c>
      <c r="V353" s="42">
        <f t="shared" ca="1" si="736"/>
        <v>0</v>
      </c>
      <c r="W353" s="42">
        <f t="shared" ca="1" si="737"/>
        <v>0</v>
      </c>
      <c r="X353" s="42">
        <f t="shared" ca="1" si="738"/>
        <v>0</v>
      </c>
      <c r="Y353" s="42">
        <f t="shared" ca="1" si="739"/>
        <v>0</v>
      </c>
      <c r="Z353" s="45"/>
      <c r="AA353" s="38">
        <v>41</v>
      </c>
      <c r="AB353" s="41" t="str">
        <f>IF(Analyse!J46="X",Analyse!H46,"")</f>
        <v/>
      </c>
      <c r="AC353" s="42">
        <f>IF(AB353="",0,IF(Analyse!$H$117=$C$312,SUM(BEREGNING!Q353:Y353),IF(Analyse!$H$117=$D$312,SUM(BEREGNING!R353:Y353),IF(Analyse!$H$117=$E$312,SUM(BEREGNING!S353:Y353),IF(Analyse!$H$117=$F$312,SUM(BEREGNING!T353:Y353),IF(Analyse!$H$117=$G$312,SUM(BEREGNING!U353:Y353),IF(Analyse!$H$117=$H$312,SUM(BEREGNING!V353:Y353),IF(Analyse!$H$117=$I$312,SUM(BEREGNING!W353:Y353),IF(Analyse!$H$117=$J$312,SUM(BEREGNING!X353:Y353),IF(Analyse!$H$117=$K$312,SUM(BEREGNING!X353:Y353),IF(Analyse!$H$117=$L$312,SUM(BEREGNING!Y353:Y353),"")))))))))))</f>
        <v>0</v>
      </c>
      <c r="AD353" s="35"/>
      <c r="AE353" s="77" t="s">
        <v>78</v>
      </c>
      <c r="AF353" s="77" t="s">
        <v>164</v>
      </c>
      <c r="AG353" s="77"/>
      <c r="AH353" s="79" t="str">
        <f t="shared" si="740"/>
        <v>Hørsholm</v>
      </c>
      <c r="AI353" s="79" t="str">
        <f t="shared" si="657"/>
        <v>Hovedstadskommuner</v>
      </c>
      <c r="AJ353" s="79"/>
      <c r="AK353" s="79" t="s">
        <v>53</v>
      </c>
      <c r="AL353" s="79" t="b">
        <f t="shared" si="658"/>
        <v>1</v>
      </c>
      <c r="AM353" s="35"/>
      <c r="AN353" s="75">
        <f t="shared" si="741"/>
        <v>0</v>
      </c>
      <c r="AO353" s="76">
        <f t="shared" ca="1" si="744"/>
        <v>0</v>
      </c>
      <c r="AP353" s="76">
        <f t="shared" ca="1" si="745"/>
        <v>0</v>
      </c>
      <c r="AQ353" s="76">
        <f t="shared" ca="1" si="746"/>
        <v>0</v>
      </c>
      <c r="AR353" s="76">
        <f t="shared" ca="1" si="747"/>
        <v>0</v>
      </c>
      <c r="AS353" s="76">
        <f t="shared" ca="1" si="748"/>
        <v>0</v>
      </c>
      <c r="AT353" s="76">
        <f t="shared" ca="1" si="749"/>
        <v>0</v>
      </c>
      <c r="AU353" s="76">
        <f t="shared" ca="1" si="750"/>
        <v>0</v>
      </c>
      <c r="AV353" s="76">
        <f t="shared" ca="1" si="751"/>
        <v>0</v>
      </c>
      <c r="AW353" s="76">
        <f t="shared" ca="1" si="752"/>
        <v>0</v>
      </c>
      <c r="AX353" s="76">
        <f t="shared" ca="1" si="668"/>
        <v>0</v>
      </c>
      <c r="AY353" s="36"/>
    </row>
    <row r="354" spans="1:51" x14ac:dyDescent="0.25">
      <c r="A354" s="38"/>
      <c r="B354" s="41" t="s">
        <v>54</v>
      </c>
      <c r="C354" s="42">
        <f t="shared" ref="C354:L354" ca="1" si="767">IFERROR(C149-C$107,"")</f>
        <v>0</v>
      </c>
      <c r="D354" s="42">
        <f t="shared" ca="1" si="767"/>
        <v>0</v>
      </c>
      <c r="E354" s="42">
        <f t="shared" ca="1" si="767"/>
        <v>0</v>
      </c>
      <c r="F354" s="42">
        <f t="shared" ca="1" si="767"/>
        <v>0</v>
      </c>
      <c r="G354" s="42">
        <f t="shared" ca="1" si="767"/>
        <v>0</v>
      </c>
      <c r="H354" s="42">
        <f t="shared" ca="1" si="767"/>
        <v>0</v>
      </c>
      <c r="I354" s="42">
        <f t="shared" ca="1" si="767"/>
        <v>0</v>
      </c>
      <c r="J354" s="42">
        <f t="shared" ca="1" si="767"/>
        <v>0</v>
      </c>
      <c r="K354" s="42">
        <f t="shared" ca="1" si="767"/>
        <v>0</v>
      </c>
      <c r="L354" s="42">
        <f t="shared" ca="1" si="767"/>
        <v>0</v>
      </c>
      <c r="M354" s="42" t="str">
        <f t="shared" ref="M354" ca="1" si="768">IFERROR(M149-M$107,"")</f>
        <v/>
      </c>
      <c r="N354" s="38"/>
      <c r="O354" s="41" t="s">
        <v>54</v>
      </c>
      <c r="P354" s="42"/>
      <c r="Q354" s="42">
        <f t="shared" ca="1" si="731"/>
        <v>0</v>
      </c>
      <c r="R354" s="42">
        <f t="shared" ca="1" si="732"/>
        <v>0</v>
      </c>
      <c r="S354" s="42">
        <f t="shared" ca="1" si="733"/>
        <v>0</v>
      </c>
      <c r="T354" s="42">
        <f t="shared" ca="1" si="734"/>
        <v>0</v>
      </c>
      <c r="U354" s="42">
        <f t="shared" ca="1" si="735"/>
        <v>0</v>
      </c>
      <c r="V354" s="42">
        <f t="shared" ca="1" si="736"/>
        <v>0</v>
      </c>
      <c r="W354" s="42">
        <f t="shared" ca="1" si="737"/>
        <v>0</v>
      </c>
      <c r="X354" s="42">
        <f t="shared" ca="1" si="738"/>
        <v>0</v>
      </c>
      <c r="Y354" s="42">
        <f t="shared" ca="1" si="739"/>
        <v>0</v>
      </c>
      <c r="Z354" s="45"/>
      <c r="AA354" s="38">
        <v>42</v>
      </c>
      <c r="AB354" s="41" t="str">
        <f>IF(Analyse!J47="X",Analyse!H47,"")</f>
        <v/>
      </c>
      <c r="AC354" s="42">
        <f>IF(AB354="",0,IF(Analyse!$H$117=$C$312,SUM(BEREGNING!Q354:Y354),IF(Analyse!$H$117=$D$312,SUM(BEREGNING!R354:Y354),IF(Analyse!$H$117=$E$312,SUM(BEREGNING!S354:Y354),IF(Analyse!$H$117=$F$312,SUM(BEREGNING!T354:Y354),IF(Analyse!$H$117=$G$312,SUM(BEREGNING!U354:Y354),IF(Analyse!$H$117=$H$312,SUM(BEREGNING!V354:Y354),IF(Analyse!$H$117=$I$312,SUM(BEREGNING!W354:Y354),IF(Analyse!$H$117=$J$312,SUM(BEREGNING!X354:Y354),IF(Analyse!$H$117=$K$312,SUM(BEREGNING!X354:Y354),IF(Analyse!$H$117=$L$312,SUM(BEREGNING!Y354:Y354),"")))))))))))</f>
        <v>0</v>
      </c>
      <c r="AD354" s="35"/>
      <c r="AE354" s="77" t="s">
        <v>86</v>
      </c>
      <c r="AF354" s="77" t="s">
        <v>164</v>
      </c>
      <c r="AG354" s="77"/>
      <c r="AH354" s="79" t="str">
        <f t="shared" si="740"/>
        <v>Ikast-Brande</v>
      </c>
      <c r="AI354" s="79" t="str">
        <f t="shared" si="657"/>
        <v>Oplandskommuner</v>
      </c>
      <c r="AJ354" s="79"/>
      <c r="AK354" s="79" t="s">
        <v>54</v>
      </c>
      <c r="AL354" s="79" t="b">
        <f t="shared" si="658"/>
        <v>1</v>
      </c>
      <c r="AM354" s="35"/>
      <c r="AN354" s="75">
        <f t="shared" si="741"/>
        <v>0</v>
      </c>
      <c r="AO354" s="76">
        <f t="shared" ca="1" si="744"/>
        <v>0</v>
      </c>
      <c r="AP354" s="76">
        <f t="shared" ca="1" si="745"/>
        <v>0</v>
      </c>
      <c r="AQ354" s="76">
        <f t="shared" ca="1" si="746"/>
        <v>0</v>
      </c>
      <c r="AR354" s="76">
        <f t="shared" ca="1" si="747"/>
        <v>0</v>
      </c>
      <c r="AS354" s="76">
        <f t="shared" ca="1" si="748"/>
        <v>0</v>
      </c>
      <c r="AT354" s="76">
        <f t="shared" ca="1" si="749"/>
        <v>0</v>
      </c>
      <c r="AU354" s="76">
        <f t="shared" ca="1" si="750"/>
        <v>0</v>
      </c>
      <c r="AV354" s="76">
        <f t="shared" ca="1" si="751"/>
        <v>0</v>
      </c>
      <c r="AW354" s="76">
        <f t="shared" ca="1" si="752"/>
        <v>0</v>
      </c>
      <c r="AX354" s="76">
        <f t="shared" ca="1" si="668"/>
        <v>0</v>
      </c>
      <c r="AY354" s="36"/>
    </row>
    <row r="355" spans="1:51" x14ac:dyDescent="0.25">
      <c r="A355" s="38"/>
      <c r="B355" s="41" t="s">
        <v>55</v>
      </c>
      <c r="C355" s="42">
        <f t="shared" ref="C355:L355" ca="1" si="769">IFERROR(C150-C$107,"")</f>
        <v>0</v>
      </c>
      <c r="D355" s="42">
        <f t="shared" ca="1" si="769"/>
        <v>0</v>
      </c>
      <c r="E355" s="42">
        <f t="shared" ca="1" si="769"/>
        <v>0</v>
      </c>
      <c r="F355" s="42">
        <f t="shared" ca="1" si="769"/>
        <v>0</v>
      </c>
      <c r="G355" s="42">
        <f t="shared" ca="1" si="769"/>
        <v>0</v>
      </c>
      <c r="H355" s="42">
        <f t="shared" ca="1" si="769"/>
        <v>0</v>
      </c>
      <c r="I355" s="42">
        <f t="shared" ca="1" si="769"/>
        <v>0</v>
      </c>
      <c r="J355" s="42">
        <f t="shared" ca="1" si="769"/>
        <v>0</v>
      </c>
      <c r="K355" s="42">
        <f t="shared" ca="1" si="769"/>
        <v>0</v>
      </c>
      <c r="L355" s="42">
        <f t="shared" ca="1" si="769"/>
        <v>0</v>
      </c>
      <c r="M355" s="42" t="str">
        <f t="shared" ref="M355" ca="1" si="770">IFERROR(M150-M$107,"")</f>
        <v/>
      </c>
      <c r="N355" s="38"/>
      <c r="O355" s="41" t="s">
        <v>55</v>
      </c>
      <c r="P355" s="42"/>
      <c r="Q355" s="42">
        <f t="shared" ca="1" si="731"/>
        <v>0</v>
      </c>
      <c r="R355" s="42">
        <f t="shared" ca="1" si="732"/>
        <v>0</v>
      </c>
      <c r="S355" s="42">
        <f t="shared" ca="1" si="733"/>
        <v>0</v>
      </c>
      <c r="T355" s="42">
        <f t="shared" ca="1" si="734"/>
        <v>0</v>
      </c>
      <c r="U355" s="42">
        <f t="shared" ca="1" si="735"/>
        <v>0</v>
      </c>
      <c r="V355" s="42">
        <f t="shared" ca="1" si="736"/>
        <v>0</v>
      </c>
      <c r="W355" s="42">
        <f t="shared" ca="1" si="737"/>
        <v>0</v>
      </c>
      <c r="X355" s="42">
        <f t="shared" ca="1" si="738"/>
        <v>0</v>
      </c>
      <c r="Y355" s="42">
        <f t="shared" ca="1" si="739"/>
        <v>0</v>
      </c>
      <c r="Z355" s="45"/>
      <c r="AA355" s="38">
        <v>43</v>
      </c>
      <c r="AB355" s="41" t="str">
        <f>IF(Analyse!J48="X",Analyse!H48,"")</f>
        <v/>
      </c>
      <c r="AC355" s="42">
        <f>IF(AB355="",0,IF(Analyse!$H$117=$C$312,SUM(BEREGNING!Q355:Y355),IF(Analyse!$H$117=$D$312,SUM(BEREGNING!R355:Y355),IF(Analyse!$H$117=$E$312,SUM(BEREGNING!S355:Y355),IF(Analyse!$H$117=$F$312,SUM(BEREGNING!T355:Y355),IF(Analyse!$H$117=$G$312,SUM(BEREGNING!U355:Y355),IF(Analyse!$H$117=$H$312,SUM(BEREGNING!V355:Y355),IF(Analyse!$H$117=$I$312,SUM(BEREGNING!W355:Y355),IF(Analyse!$H$117=$J$312,SUM(BEREGNING!X355:Y355),IF(Analyse!$H$117=$K$312,SUM(BEREGNING!X355:Y355),IF(Analyse!$H$117=$L$312,SUM(BEREGNING!Y355:Y355),"")))))))))))</f>
        <v>0</v>
      </c>
      <c r="AD355" s="35"/>
      <c r="AE355" s="77" t="s">
        <v>105</v>
      </c>
      <c r="AF355" s="77" t="s">
        <v>164</v>
      </c>
      <c r="AG355" s="77"/>
      <c r="AH355" s="79" t="str">
        <f t="shared" si="740"/>
        <v>Ishøj</v>
      </c>
      <c r="AI355" s="79" t="str">
        <f t="shared" si="657"/>
        <v>Hovedstadskommuner</v>
      </c>
      <c r="AJ355" s="79"/>
      <c r="AK355" s="79" t="s">
        <v>55</v>
      </c>
      <c r="AL355" s="79" t="b">
        <f t="shared" si="658"/>
        <v>1</v>
      </c>
      <c r="AM355" s="35"/>
      <c r="AN355" s="75">
        <f t="shared" si="741"/>
        <v>0</v>
      </c>
      <c r="AO355" s="76">
        <f t="shared" ca="1" si="744"/>
        <v>0</v>
      </c>
      <c r="AP355" s="76">
        <f t="shared" ca="1" si="745"/>
        <v>0</v>
      </c>
      <c r="AQ355" s="76">
        <f t="shared" ca="1" si="746"/>
        <v>0</v>
      </c>
      <c r="AR355" s="76">
        <f t="shared" ca="1" si="747"/>
        <v>0</v>
      </c>
      <c r="AS355" s="76">
        <f t="shared" ca="1" si="748"/>
        <v>0</v>
      </c>
      <c r="AT355" s="76">
        <f t="shared" ca="1" si="749"/>
        <v>0</v>
      </c>
      <c r="AU355" s="76">
        <f t="shared" ca="1" si="750"/>
        <v>0</v>
      </c>
      <c r="AV355" s="76">
        <f t="shared" ca="1" si="751"/>
        <v>0</v>
      </c>
      <c r="AW355" s="76">
        <f t="shared" ca="1" si="752"/>
        <v>0</v>
      </c>
      <c r="AX355" s="76">
        <f t="shared" ca="1" si="668"/>
        <v>0</v>
      </c>
      <c r="AY355" s="36"/>
    </row>
    <row r="356" spans="1:51" x14ac:dyDescent="0.25">
      <c r="A356" s="38"/>
      <c r="B356" s="41" t="s">
        <v>56</v>
      </c>
      <c r="C356" s="42">
        <f t="shared" ref="C356:L356" ca="1" si="771">IFERROR(C151-C$107,"")</f>
        <v>0</v>
      </c>
      <c r="D356" s="42">
        <f t="shared" ca="1" si="771"/>
        <v>0</v>
      </c>
      <c r="E356" s="42">
        <f t="shared" ca="1" si="771"/>
        <v>0</v>
      </c>
      <c r="F356" s="42">
        <f t="shared" ca="1" si="771"/>
        <v>0</v>
      </c>
      <c r="G356" s="42">
        <f t="shared" ca="1" si="771"/>
        <v>0</v>
      </c>
      <c r="H356" s="42">
        <f t="shared" ca="1" si="771"/>
        <v>0</v>
      </c>
      <c r="I356" s="42">
        <f t="shared" ca="1" si="771"/>
        <v>0</v>
      </c>
      <c r="J356" s="42">
        <f t="shared" ca="1" si="771"/>
        <v>0</v>
      </c>
      <c r="K356" s="42">
        <f t="shared" ca="1" si="771"/>
        <v>0</v>
      </c>
      <c r="L356" s="42">
        <f t="shared" ca="1" si="771"/>
        <v>0</v>
      </c>
      <c r="M356" s="42" t="str">
        <f t="shared" ref="M356" ca="1" si="772">IFERROR(M151-M$107,"")</f>
        <v/>
      </c>
      <c r="N356" s="38"/>
      <c r="O356" s="41" t="s">
        <v>56</v>
      </c>
      <c r="P356" s="42"/>
      <c r="Q356" s="42">
        <f t="shared" ca="1" si="731"/>
        <v>0</v>
      </c>
      <c r="R356" s="42">
        <f t="shared" ca="1" si="732"/>
        <v>0</v>
      </c>
      <c r="S356" s="42">
        <f t="shared" ca="1" si="733"/>
        <v>0</v>
      </c>
      <c r="T356" s="42">
        <f t="shared" ca="1" si="734"/>
        <v>0</v>
      </c>
      <c r="U356" s="42">
        <f t="shared" ca="1" si="735"/>
        <v>0</v>
      </c>
      <c r="V356" s="42">
        <f t="shared" ca="1" si="736"/>
        <v>0</v>
      </c>
      <c r="W356" s="42">
        <f t="shared" ca="1" si="737"/>
        <v>0</v>
      </c>
      <c r="X356" s="42">
        <f t="shared" ca="1" si="738"/>
        <v>0</v>
      </c>
      <c r="Y356" s="42">
        <f t="shared" ca="1" si="739"/>
        <v>0</v>
      </c>
      <c r="Z356" s="45"/>
      <c r="AA356" s="38">
        <v>44</v>
      </c>
      <c r="AB356" s="41" t="str">
        <f>IF(Analyse!J49="X",Analyse!H49,"")</f>
        <v/>
      </c>
      <c r="AC356" s="42">
        <f>IF(AB356="",0,IF(Analyse!$H$117=$C$312,SUM(BEREGNING!Q356:Y356),IF(Analyse!$H$117=$D$312,SUM(BEREGNING!R356:Y356),IF(Analyse!$H$117=$E$312,SUM(BEREGNING!S356:Y356),IF(Analyse!$H$117=$F$312,SUM(BEREGNING!T356:Y356),IF(Analyse!$H$117=$G$312,SUM(BEREGNING!U356:Y356),IF(Analyse!$H$117=$H$312,SUM(BEREGNING!V356:Y356),IF(Analyse!$H$117=$I$312,SUM(BEREGNING!W356:Y356),IF(Analyse!$H$117=$J$312,SUM(BEREGNING!X356:Y356),IF(Analyse!$H$117=$K$312,SUM(BEREGNING!X356:Y356),IF(Analyse!$H$117=$L$312,SUM(BEREGNING!Y356:Y356),"")))))))))))</f>
        <v>0</v>
      </c>
      <c r="AD356" s="35"/>
      <c r="AE356" s="77" t="s">
        <v>27</v>
      </c>
      <c r="AF356" s="77" t="s">
        <v>165</v>
      </c>
      <c r="AG356" s="77"/>
      <c r="AH356" s="79" t="str">
        <f t="shared" si="740"/>
        <v>Jammerbugt</v>
      </c>
      <c r="AI356" s="79" t="str">
        <f t="shared" si="657"/>
        <v>Landkommuner</v>
      </c>
      <c r="AJ356" s="79"/>
      <c r="AK356" s="79" t="s">
        <v>56</v>
      </c>
      <c r="AL356" s="79" t="b">
        <f t="shared" si="658"/>
        <v>1</v>
      </c>
      <c r="AM356" s="35"/>
      <c r="AN356" s="75">
        <f t="shared" si="741"/>
        <v>0</v>
      </c>
      <c r="AO356" s="76">
        <f t="shared" ca="1" si="744"/>
        <v>0</v>
      </c>
      <c r="AP356" s="76">
        <f t="shared" ca="1" si="745"/>
        <v>0</v>
      </c>
      <c r="AQ356" s="76">
        <f t="shared" ca="1" si="746"/>
        <v>0</v>
      </c>
      <c r="AR356" s="76">
        <f t="shared" ca="1" si="747"/>
        <v>0</v>
      </c>
      <c r="AS356" s="76">
        <f t="shared" ca="1" si="748"/>
        <v>0</v>
      </c>
      <c r="AT356" s="76">
        <f t="shared" ca="1" si="749"/>
        <v>0</v>
      </c>
      <c r="AU356" s="76">
        <f t="shared" ca="1" si="750"/>
        <v>0</v>
      </c>
      <c r="AV356" s="76">
        <f t="shared" ca="1" si="751"/>
        <v>0</v>
      </c>
      <c r="AW356" s="76">
        <f t="shared" ca="1" si="752"/>
        <v>0</v>
      </c>
      <c r="AX356" s="76">
        <f t="shared" ca="1" si="668"/>
        <v>0</v>
      </c>
      <c r="AY356" s="36"/>
    </row>
    <row r="357" spans="1:51" x14ac:dyDescent="0.25">
      <c r="A357" s="38"/>
      <c r="B357" s="41" t="s">
        <v>57</v>
      </c>
      <c r="C357" s="42">
        <f t="shared" ref="C357:L357" ca="1" si="773">IFERROR(C152-C$107,"")</f>
        <v>0</v>
      </c>
      <c r="D357" s="42">
        <f t="shared" ca="1" si="773"/>
        <v>0</v>
      </c>
      <c r="E357" s="42">
        <f t="shared" ca="1" si="773"/>
        <v>0</v>
      </c>
      <c r="F357" s="42">
        <f t="shared" ca="1" si="773"/>
        <v>0</v>
      </c>
      <c r="G357" s="42">
        <f t="shared" ca="1" si="773"/>
        <v>0</v>
      </c>
      <c r="H357" s="42">
        <f t="shared" ca="1" si="773"/>
        <v>0</v>
      </c>
      <c r="I357" s="42">
        <f t="shared" ca="1" si="773"/>
        <v>0</v>
      </c>
      <c r="J357" s="42">
        <f t="shared" ca="1" si="773"/>
        <v>0</v>
      </c>
      <c r="K357" s="42">
        <f t="shared" ca="1" si="773"/>
        <v>0</v>
      </c>
      <c r="L357" s="42">
        <f t="shared" ca="1" si="773"/>
        <v>0</v>
      </c>
      <c r="M357" s="42" t="str">
        <f t="shared" ref="M357" ca="1" si="774">IFERROR(M152-M$107,"")</f>
        <v/>
      </c>
      <c r="N357" s="38"/>
      <c r="O357" s="41" t="s">
        <v>57</v>
      </c>
      <c r="P357" s="42"/>
      <c r="Q357" s="42">
        <f t="shared" ca="1" si="731"/>
        <v>0</v>
      </c>
      <c r="R357" s="42">
        <f t="shared" ca="1" si="732"/>
        <v>0</v>
      </c>
      <c r="S357" s="42">
        <f t="shared" ca="1" si="733"/>
        <v>0</v>
      </c>
      <c r="T357" s="42">
        <f t="shared" ca="1" si="734"/>
        <v>0</v>
      </c>
      <c r="U357" s="42">
        <f t="shared" ca="1" si="735"/>
        <v>0</v>
      </c>
      <c r="V357" s="42">
        <f t="shared" ca="1" si="736"/>
        <v>0</v>
      </c>
      <c r="W357" s="42">
        <f t="shared" ca="1" si="737"/>
        <v>0</v>
      </c>
      <c r="X357" s="42">
        <f t="shared" ca="1" si="738"/>
        <v>0</v>
      </c>
      <c r="Y357" s="42">
        <f t="shared" ca="1" si="739"/>
        <v>0</v>
      </c>
      <c r="Z357" s="45"/>
      <c r="AA357" s="38">
        <v>45</v>
      </c>
      <c r="AB357" s="41" t="str">
        <f>IF(Analyse!J50="X",Analyse!H50,"")</f>
        <v/>
      </c>
      <c r="AC357" s="42">
        <f>IF(AB357="",0,IF(Analyse!$H$117=$C$312,SUM(BEREGNING!Q357:Y357),IF(Analyse!$H$117=$D$312,SUM(BEREGNING!R357:Y357),IF(Analyse!$H$117=$E$312,SUM(BEREGNING!S357:Y357),IF(Analyse!$H$117=$F$312,SUM(BEREGNING!T357:Y357),IF(Analyse!$H$117=$G$312,SUM(BEREGNING!U357:Y357),IF(Analyse!$H$117=$H$312,SUM(BEREGNING!V357:Y357),IF(Analyse!$H$117=$I$312,SUM(BEREGNING!W357:Y357),IF(Analyse!$H$117=$J$312,SUM(BEREGNING!X357:Y357),IF(Analyse!$H$117=$K$312,SUM(BEREGNING!X357:Y357),IF(Analyse!$H$117=$L$312,SUM(BEREGNING!Y357:Y357),"")))))))))))</f>
        <v>0</v>
      </c>
      <c r="AD357" s="35"/>
      <c r="AE357" s="77" t="s">
        <v>31</v>
      </c>
      <c r="AF357" s="77" t="s">
        <v>165</v>
      </c>
      <c r="AG357" s="77"/>
      <c r="AH357" s="79" t="str">
        <f t="shared" si="740"/>
        <v>Kalundborg</v>
      </c>
      <c r="AI357" s="79" t="str">
        <f t="shared" si="657"/>
        <v>Landkommuner</v>
      </c>
      <c r="AJ357" s="79"/>
      <c r="AK357" s="79" t="s">
        <v>57</v>
      </c>
      <c r="AL357" s="79" t="b">
        <f t="shared" si="658"/>
        <v>1</v>
      </c>
      <c r="AM357" s="35"/>
      <c r="AN357" s="75">
        <f t="shared" si="741"/>
        <v>0</v>
      </c>
      <c r="AO357" s="76">
        <f t="shared" ca="1" si="744"/>
        <v>0</v>
      </c>
      <c r="AP357" s="76">
        <f t="shared" ca="1" si="745"/>
        <v>0</v>
      </c>
      <c r="AQ357" s="76">
        <f t="shared" ca="1" si="746"/>
        <v>0</v>
      </c>
      <c r="AR357" s="76">
        <f t="shared" ca="1" si="747"/>
        <v>0</v>
      </c>
      <c r="AS357" s="76">
        <f t="shared" ca="1" si="748"/>
        <v>0</v>
      </c>
      <c r="AT357" s="76">
        <f t="shared" ca="1" si="749"/>
        <v>0</v>
      </c>
      <c r="AU357" s="76">
        <f t="shared" ca="1" si="750"/>
        <v>0</v>
      </c>
      <c r="AV357" s="76">
        <f t="shared" ca="1" si="751"/>
        <v>0</v>
      </c>
      <c r="AW357" s="76">
        <f t="shared" ca="1" si="752"/>
        <v>0</v>
      </c>
      <c r="AX357" s="76">
        <f t="shared" ca="1" si="668"/>
        <v>0</v>
      </c>
      <c r="AY357" s="36"/>
    </row>
    <row r="358" spans="1:51" x14ac:dyDescent="0.25">
      <c r="A358" s="38"/>
      <c r="B358" s="41" t="s">
        <v>58</v>
      </c>
      <c r="C358" s="42">
        <f t="shared" ref="C358:L358" ca="1" si="775">IFERROR(C153-C$107,"")</f>
        <v>0</v>
      </c>
      <c r="D358" s="42">
        <f t="shared" ca="1" si="775"/>
        <v>0</v>
      </c>
      <c r="E358" s="42">
        <f t="shared" ca="1" si="775"/>
        <v>0</v>
      </c>
      <c r="F358" s="42">
        <f t="shared" ca="1" si="775"/>
        <v>0</v>
      </c>
      <c r="G358" s="42">
        <f t="shared" ca="1" si="775"/>
        <v>0</v>
      </c>
      <c r="H358" s="42">
        <f t="shared" ca="1" si="775"/>
        <v>0</v>
      </c>
      <c r="I358" s="42">
        <f t="shared" ca="1" si="775"/>
        <v>0</v>
      </c>
      <c r="J358" s="42">
        <f t="shared" ca="1" si="775"/>
        <v>0</v>
      </c>
      <c r="K358" s="42">
        <f t="shared" ca="1" si="775"/>
        <v>0</v>
      </c>
      <c r="L358" s="42">
        <f t="shared" ca="1" si="775"/>
        <v>0</v>
      </c>
      <c r="M358" s="42" t="str">
        <f t="shared" ref="M358" ca="1" si="776">IFERROR(M153-M$107,"")</f>
        <v/>
      </c>
      <c r="N358" s="38"/>
      <c r="O358" s="41" t="s">
        <v>58</v>
      </c>
      <c r="P358" s="42"/>
      <c r="Q358" s="42">
        <f t="shared" ca="1" si="731"/>
        <v>0</v>
      </c>
      <c r="R358" s="42">
        <f t="shared" ca="1" si="732"/>
        <v>0</v>
      </c>
      <c r="S358" s="42">
        <f t="shared" ca="1" si="733"/>
        <v>0</v>
      </c>
      <c r="T358" s="42">
        <f t="shared" ca="1" si="734"/>
        <v>0</v>
      </c>
      <c r="U358" s="42">
        <f t="shared" ca="1" si="735"/>
        <v>0</v>
      </c>
      <c r="V358" s="42">
        <f t="shared" ca="1" si="736"/>
        <v>0</v>
      </c>
      <c r="W358" s="42">
        <f t="shared" ca="1" si="737"/>
        <v>0</v>
      </c>
      <c r="X358" s="42">
        <f t="shared" ca="1" si="738"/>
        <v>0</v>
      </c>
      <c r="Y358" s="42">
        <f t="shared" ca="1" si="739"/>
        <v>0</v>
      </c>
      <c r="Z358" s="45"/>
      <c r="AA358" s="38">
        <v>46</v>
      </c>
      <c r="AB358" s="41" t="str">
        <f>IF(Analyse!J51="X",Analyse!H51,"")</f>
        <v/>
      </c>
      <c r="AC358" s="42">
        <f>IF(AB358="",0,IF(Analyse!$H$117=$C$312,SUM(BEREGNING!Q358:Y358),IF(Analyse!$H$117=$D$312,SUM(BEREGNING!R358:Y358),IF(Analyse!$H$117=$E$312,SUM(BEREGNING!S358:Y358),IF(Analyse!$H$117=$F$312,SUM(BEREGNING!T358:Y358),IF(Analyse!$H$117=$G$312,SUM(BEREGNING!U358:Y358),IF(Analyse!$H$117=$H$312,SUM(BEREGNING!V358:Y358),IF(Analyse!$H$117=$I$312,SUM(BEREGNING!W358:Y358),IF(Analyse!$H$117=$J$312,SUM(BEREGNING!X358:Y358),IF(Analyse!$H$117=$K$312,SUM(BEREGNING!X358:Y358),IF(Analyse!$H$117=$L$312,SUM(BEREGNING!Y358:Y358),"")))))))))))</f>
        <v>0</v>
      </c>
      <c r="AD358" s="35"/>
      <c r="AE358" s="77" t="s">
        <v>41</v>
      </c>
      <c r="AF358" s="77" t="s">
        <v>165</v>
      </c>
      <c r="AG358" s="77"/>
      <c r="AH358" s="79" t="str">
        <f t="shared" si="740"/>
        <v>Kerteminde</v>
      </c>
      <c r="AI358" s="79" t="str">
        <f t="shared" si="657"/>
        <v>Oplandskommuner</v>
      </c>
      <c r="AJ358" s="79"/>
      <c r="AK358" s="79" t="s">
        <v>58</v>
      </c>
      <c r="AL358" s="79" t="b">
        <f t="shared" si="658"/>
        <v>1</v>
      </c>
      <c r="AM358" s="35"/>
      <c r="AN358" s="75">
        <f t="shared" si="741"/>
        <v>0</v>
      </c>
      <c r="AO358" s="76">
        <f t="shared" ca="1" si="744"/>
        <v>0</v>
      </c>
      <c r="AP358" s="76">
        <f t="shared" ca="1" si="745"/>
        <v>0</v>
      </c>
      <c r="AQ358" s="76">
        <f t="shared" ca="1" si="746"/>
        <v>0</v>
      </c>
      <c r="AR358" s="76">
        <f t="shared" ca="1" si="747"/>
        <v>0</v>
      </c>
      <c r="AS358" s="76">
        <f t="shared" ca="1" si="748"/>
        <v>0</v>
      </c>
      <c r="AT358" s="76">
        <f t="shared" ca="1" si="749"/>
        <v>0</v>
      </c>
      <c r="AU358" s="76">
        <f t="shared" ca="1" si="750"/>
        <v>0</v>
      </c>
      <c r="AV358" s="76">
        <f t="shared" ca="1" si="751"/>
        <v>0</v>
      </c>
      <c r="AW358" s="76">
        <f t="shared" ca="1" si="752"/>
        <v>0</v>
      </c>
      <c r="AX358" s="76">
        <f t="shared" ca="1" si="668"/>
        <v>0</v>
      </c>
      <c r="AY358" s="36"/>
    </row>
    <row r="359" spans="1:51" x14ac:dyDescent="0.25">
      <c r="A359" s="38"/>
      <c r="B359" s="41" t="s">
        <v>59</v>
      </c>
      <c r="C359" s="42">
        <f t="shared" ref="C359:L359" ca="1" si="777">IFERROR(C154-C$107,"")</f>
        <v>0</v>
      </c>
      <c r="D359" s="42">
        <f t="shared" ca="1" si="777"/>
        <v>0</v>
      </c>
      <c r="E359" s="42">
        <f t="shared" ca="1" si="777"/>
        <v>0</v>
      </c>
      <c r="F359" s="42">
        <f t="shared" ca="1" si="777"/>
        <v>0</v>
      </c>
      <c r="G359" s="42">
        <f t="shared" ca="1" si="777"/>
        <v>0</v>
      </c>
      <c r="H359" s="42">
        <f t="shared" ca="1" si="777"/>
        <v>0</v>
      </c>
      <c r="I359" s="42">
        <f t="shared" ca="1" si="777"/>
        <v>0</v>
      </c>
      <c r="J359" s="42">
        <f t="shared" ca="1" si="777"/>
        <v>0</v>
      </c>
      <c r="K359" s="42">
        <f t="shared" ca="1" si="777"/>
        <v>0</v>
      </c>
      <c r="L359" s="42">
        <f t="shared" ca="1" si="777"/>
        <v>0</v>
      </c>
      <c r="M359" s="42" t="str">
        <f t="shared" ref="M359" ca="1" si="778">IFERROR(M154-M$107,"")</f>
        <v/>
      </c>
      <c r="N359" s="38"/>
      <c r="O359" s="41" t="s">
        <v>59</v>
      </c>
      <c r="P359" s="42"/>
      <c r="Q359" s="42">
        <f t="shared" ca="1" si="731"/>
        <v>0</v>
      </c>
      <c r="R359" s="42">
        <f t="shared" ca="1" si="732"/>
        <v>0</v>
      </c>
      <c r="S359" s="42">
        <f t="shared" ca="1" si="733"/>
        <v>0</v>
      </c>
      <c r="T359" s="42">
        <f t="shared" ca="1" si="734"/>
        <v>0</v>
      </c>
      <c r="U359" s="42">
        <f t="shared" ca="1" si="735"/>
        <v>0</v>
      </c>
      <c r="V359" s="42">
        <f t="shared" ca="1" si="736"/>
        <v>0</v>
      </c>
      <c r="W359" s="42">
        <f t="shared" ca="1" si="737"/>
        <v>0</v>
      </c>
      <c r="X359" s="42">
        <f t="shared" ca="1" si="738"/>
        <v>0</v>
      </c>
      <c r="Y359" s="42">
        <f t="shared" ca="1" si="739"/>
        <v>0</v>
      </c>
      <c r="Z359" s="45"/>
      <c r="AA359" s="38">
        <v>47</v>
      </c>
      <c r="AB359" s="41" t="str">
        <f>IF(Analyse!J52="X",Analyse!H52,"")</f>
        <v/>
      </c>
      <c r="AC359" s="42">
        <f>IF(AB359="",0,IF(Analyse!$H$117=$C$312,SUM(BEREGNING!Q359:Y359),IF(Analyse!$H$117=$D$312,SUM(BEREGNING!R359:Y359),IF(Analyse!$H$117=$E$312,SUM(BEREGNING!S359:Y359),IF(Analyse!$H$117=$F$312,SUM(BEREGNING!T359:Y359),IF(Analyse!$H$117=$G$312,SUM(BEREGNING!U359:Y359),IF(Analyse!$H$117=$H$312,SUM(BEREGNING!V359:Y359),IF(Analyse!$H$117=$I$312,SUM(BEREGNING!W359:Y359),IF(Analyse!$H$117=$J$312,SUM(BEREGNING!X359:Y359),IF(Analyse!$H$117=$K$312,SUM(BEREGNING!X359:Y359),IF(Analyse!$H$117=$L$312,SUM(BEREGNING!Y359:Y359),"")))))))))))</f>
        <v>0</v>
      </c>
      <c r="AD359" s="35"/>
      <c r="AE359" s="77" t="s">
        <v>38</v>
      </c>
      <c r="AF359" s="77" t="s">
        <v>165</v>
      </c>
      <c r="AG359" s="77"/>
      <c r="AH359" s="79" t="str">
        <f t="shared" si="740"/>
        <v>Kolding</v>
      </c>
      <c r="AI359" s="79" t="str">
        <f t="shared" si="657"/>
        <v>Provinsbykommuner</v>
      </c>
      <c r="AJ359" s="79"/>
      <c r="AK359" s="79" t="s">
        <v>59</v>
      </c>
      <c r="AL359" s="79" t="b">
        <f t="shared" si="658"/>
        <v>1</v>
      </c>
      <c r="AM359" s="35"/>
      <c r="AN359" s="75">
        <f t="shared" si="741"/>
        <v>0</v>
      </c>
      <c r="AO359" s="76">
        <f t="shared" ca="1" si="744"/>
        <v>0</v>
      </c>
      <c r="AP359" s="76">
        <f t="shared" ca="1" si="745"/>
        <v>0</v>
      </c>
      <c r="AQ359" s="76">
        <f t="shared" ca="1" si="746"/>
        <v>0</v>
      </c>
      <c r="AR359" s="76">
        <f t="shared" ca="1" si="747"/>
        <v>0</v>
      </c>
      <c r="AS359" s="76">
        <f t="shared" ca="1" si="748"/>
        <v>0</v>
      </c>
      <c r="AT359" s="76">
        <f t="shared" ca="1" si="749"/>
        <v>0</v>
      </c>
      <c r="AU359" s="76">
        <f t="shared" ca="1" si="750"/>
        <v>0</v>
      </c>
      <c r="AV359" s="76">
        <f t="shared" ca="1" si="751"/>
        <v>0</v>
      </c>
      <c r="AW359" s="76">
        <f t="shared" ca="1" si="752"/>
        <v>0</v>
      </c>
      <c r="AX359" s="76">
        <f t="shared" ca="1" si="668"/>
        <v>0</v>
      </c>
      <c r="AY359" s="36"/>
    </row>
    <row r="360" spans="1:51" x14ac:dyDescent="0.25">
      <c r="A360" s="38"/>
      <c r="B360" s="41" t="s">
        <v>60</v>
      </c>
      <c r="C360" s="42">
        <f t="shared" ref="C360:L360" ca="1" si="779">IFERROR(C155-C$107,"")</f>
        <v>0</v>
      </c>
      <c r="D360" s="42">
        <f t="shared" ca="1" si="779"/>
        <v>0</v>
      </c>
      <c r="E360" s="42">
        <f t="shared" ca="1" si="779"/>
        <v>0</v>
      </c>
      <c r="F360" s="42">
        <f t="shared" ca="1" si="779"/>
        <v>0</v>
      </c>
      <c r="G360" s="42">
        <f t="shared" ca="1" si="779"/>
        <v>0</v>
      </c>
      <c r="H360" s="42">
        <f t="shared" ca="1" si="779"/>
        <v>0</v>
      </c>
      <c r="I360" s="42">
        <f t="shared" ca="1" si="779"/>
        <v>0</v>
      </c>
      <c r="J360" s="42">
        <f t="shared" ca="1" si="779"/>
        <v>0</v>
      </c>
      <c r="K360" s="42">
        <f t="shared" ca="1" si="779"/>
        <v>0</v>
      </c>
      <c r="L360" s="42">
        <f t="shared" ca="1" si="779"/>
        <v>0</v>
      </c>
      <c r="M360" s="42" t="str">
        <f t="shared" ref="M360" ca="1" si="780">IFERROR(M155-M$107,"")</f>
        <v/>
      </c>
      <c r="N360" s="38"/>
      <c r="O360" s="41" t="s">
        <v>60</v>
      </c>
      <c r="P360" s="42"/>
      <c r="Q360" s="42">
        <f t="shared" ca="1" si="731"/>
        <v>0</v>
      </c>
      <c r="R360" s="42">
        <f t="shared" ca="1" si="732"/>
        <v>0</v>
      </c>
      <c r="S360" s="42">
        <f t="shared" ca="1" si="733"/>
        <v>0</v>
      </c>
      <c r="T360" s="42">
        <f t="shared" ca="1" si="734"/>
        <v>0</v>
      </c>
      <c r="U360" s="42">
        <f t="shared" ca="1" si="735"/>
        <v>0</v>
      </c>
      <c r="V360" s="42">
        <f t="shared" ca="1" si="736"/>
        <v>0</v>
      </c>
      <c r="W360" s="42">
        <f t="shared" ca="1" si="737"/>
        <v>0</v>
      </c>
      <c r="X360" s="42">
        <f t="shared" ca="1" si="738"/>
        <v>0</v>
      </c>
      <c r="Y360" s="42">
        <f t="shared" ca="1" si="739"/>
        <v>0</v>
      </c>
      <c r="Z360" s="45"/>
      <c r="AA360" s="38">
        <v>48</v>
      </c>
      <c r="AB360" s="41" t="str">
        <f>IF(Analyse!J53="X",Analyse!H53,"")</f>
        <v/>
      </c>
      <c r="AC360" s="42">
        <f>IF(AB360="",0,IF(Analyse!$H$117=$C$312,SUM(BEREGNING!Q360:Y360),IF(Analyse!$H$117=$D$312,SUM(BEREGNING!R360:Y360),IF(Analyse!$H$117=$E$312,SUM(BEREGNING!S360:Y360),IF(Analyse!$H$117=$F$312,SUM(BEREGNING!T360:Y360),IF(Analyse!$H$117=$G$312,SUM(BEREGNING!U360:Y360),IF(Analyse!$H$117=$H$312,SUM(BEREGNING!V360:Y360),IF(Analyse!$H$117=$I$312,SUM(BEREGNING!W360:Y360),IF(Analyse!$H$117=$J$312,SUM(BEREGNING!X360:Y360),IF(Analyse!$H$117=$K$312,SUM(BEREGNING!X360:Y360),IF(Analyse!$H$117=$L$312,SUM(BEREGNING!Y360:Y360),"")))))))))))</f>
        <v>0</v>
      </c>
      <c r="AD360" s="35"/>
      <c r="AE360" s="77" t="s">
        <v>48</v>
      </c>
      <c r="AF360" s="77" t="s">
        <v>165</v>
      </c>
      <c r="AG360" s="77"/>
      <c r="AH360" s="79" t="str">
        <f t="shared" si="740"/>
        <v>København</v>
      </c>
      <c r="AI360" s="79" t="str">
        <f t="shared" si="657"/>
        <v>Hovedstadskommuner</v>
      </c>
      <c r="AJ360" s="79"/>
      <c r="AK360" s="79" t="s">
        <v>60</v>
      </c>
      <c r="AL360" s="79" t="b">
        <f t="shared" si="658"/>
        <v>1</v>
      </c>
      <c r="AM360" s="35"/>
      <c r="AN360" s="75">
        <f t="shared" si="741"/>
        <v>0</v>
      </c>
      <c r="AO360" s="76">
        <f t="shared" ca="1" si="744"/>
        <v>0</v>
      </c>
      <c r="AP360" s="76">
        <f t="shared" ca="1" si="745"/>
        <v>0</v>
      </c>
      <c r="AQ360" s="76">
        <f t="shared" ca="1" si="746"/>
        <v>0</v>
      </c>
      <c r="AR360" s="76">
        <f t="shared" ca="1" si="747"/>
        <v>0</v>
      </c>
      <c r="AS360" s="76">
        <f t="shared" ca="1" si="748"/>
        <v>0</v>
      </c>
      <c r="AT360" s="76">
        <f t="shared" ca="1" si="749"/>
        <v>0</v>
      </c>
      <c r="AU360" s="76">
        <f t="shared" ca="1" si="750"/>
        <v>0</v>
      </c>
      <c r="AV360" s="76">
        <f t="shared" ca="1" si="751"/>
        <v>0</v>
      </c>
      <c r="AW360" s="76">
        <f t="shared" ca="1" si="752"/>
        <v>0</v>
      </c>
      <c r="AX360" s="76">
        <f t="shared" ca="1" si="668"/>
        <v>0</v>
      </c>
      <c r="AY360" s="36"/>
    </row>
    <row r="361" spans="1:51" x14ac:dyDescent="0.25">
      <c r="A361" s="38"/>
      <c r="B361" s="41" t="s">
        <v>61</v>
      </c>
      <c r="C361" s="42">
        <f t="shared" ref="C361:L361" ca="1" si="781">IFERROR(C156-C$107,"")</f>
        <v>0</v>
      </c>
      <c r="D361" s="42">
        <f t="shared" ca="1" si="781"/>
        <v>0</v>
      </c>
      <c r="E361" s="42">
        <f t="shared" ca="1" si="781"/>
        <v>0</v>
      </c>
      <c r="F361" s="42">
        <f t="shared" ca="1" si="781"/>
        <v>0</v>
      </c>
      <c r="G361" s="42">
        <f t="shared" ca="1" si="781"/>
        <v>0</v>
      </c>
      <c r="H361" s="42">
        <f t="shared" ca="1" si="781"/>
        <v>0</v>
      </c>
      <c r="I361" s="42">
        <f t="shared" ca="1" si="781"/>
        <v>0</v>
      </c>
      <c r="J361" s="42">
        <f t="shared" ca="1" si="781"/>
        <v>0</v>
      </c>
      <c r="K361" s="42">
        <f t="shared" ca="1" si="781"/>
        <v>0</v>
      </c>
      <c r="L361" s="42">
        <f t="shared" ca="1" si="781"/>
        <v>0</v>
      </c>
      <c r="M361" s="42" t="str">
        <f t="shared" ref="M361" ca="1" si="782">IFERROR(M156-M$107,"")</f>
        <v/>
      </c>
      <c r="N361" s="38"/>
      <c r="O361" s="41" t="s">
        <v>61</v>
      </c>
      <c r="P361" s="42"/>
      <c r="Q361" s="42">
        <f t="shared" ca="1" si="731"/>
        <v>0</v>
      </c>
      <c r="R361" s="42">
        <f t="shared" ca="1" si="732"/>
        <v>0</v>
      </c>
      <c r="S361" s="42">
        <f t="shared" ca="1" si="733"/>
        <v>0</v>
      </c>
      <c r="T361" s="42">
        <f t="shared" ca="1" si="734"/>
        <v>0</v>
      </c>
      <c r="U361" s="42">
        <f t="shared" ca="1" si="735"/>
        <v>0</v>
      </c>
      <c r="V361" s="42">
        <f t="shared" ca="1" si="736"/>
        <v>0</v>
      </c>
      <c r="W361" s="42">
        <f t="shared" ca="1" si="737"/>
        <v>0</v>
      </c>
      <c r="X361" s="42">
        <f t="shared" ca="1" si="738"/>
        <v>0</v>
      </c>
      <c r="Y361" s="42">
        <f t="shared" ca="1" si="739"/>
        <v>0</v>
      </c>
      <c r="Z361" s="45"/>
      <c r="AA361" s="38">
        <v>49</v>
      </c>
      <c r="AB361" s="41" t="str">
        <f>IF(Analyse!J54="X",Analyse!H54,"")</f>
        <v/>
      </c>
      <c r="AC361" s="42">
        <f>IF(AB361="",0,IF(Analyse!$H$117=$C$312,SUM(BEREGNING!Q361:Y361),IF(Analyse!$H$117=$D$312,SUM(BEREGNING!R361:Y361),IF(Analyse!$H$117=$E$312,SUM(BEREGNING!S361:Y361),IF(Analyse!$H$117=$F$312,SUM(BEREGNING!T361:Y361),IF(Analyse!$H$117=$G$312,SUM(BEREGNING!U361:Y361),IF(Analyse!$H$117=$H$312,SUM(BEREGNING!V361:Y361),IF(Analyse!$H$117=$I$312,SUM(BEREGNING!W361:Y361),IF(Analyse!$H$117=$J$312,SUM(BEREGNING!X361:Y361),IF(Analyse!$H$117=$K$312,SUM(BEREGNING!X361:Y361),IF(Analyse!$H$117=$L$312,SUM(BEREGNING!Y361:Y361),"")))))))))))</f>
        <v>0</v>
      </c>
      <c r="AD361" s="35"/>
      <c r="AE361" s="77" t="s">
        <v>26</v>
      </c>
      <c r="AF361" s="77" t="s">
        <v>165</v>
      </c>
      <c r="AG361" s="77"/>
      <c r="AH361" s="79" t="str">
        <f t="shared" si="740"/>
        <v>Køge</v>
      </c>
      <c r="AI361" s="79" t="str">
        <f t="shared" si="657"/>
        <v>Provinsbykommuner</v>
      </c>
      <c r="AJ361" s="79"/>
      <c r="AK361" s="79" t="s">
        <v>61</v>
      </c>
      <c r="AL361" s="79" t="b">
        <f t="shared" si="658"/>
        <v>1</v>
      </c>
      <c r="AM361" s="35"/>
      <c r="AN361" s="75">
        <f t="shared" si="741"/>
        <v>0</v>
      </c>
      <c r="AO361" s="76">
        <f t="shared" ca="1" si="744"/>
        <v>0</v>
      </c>
      <c r="AP361" s="76">
        <f t="shared" ca="1" si="745"/>
        <v>0</v>
      </c>
      <c r="AQ361" s="76">
        <f t="shared" ca="1" si="746"/>
        <v>0</v>
      </c>
      <c r="AR361" s="76">
        <f t="shared" ca="1" si="747"/>
        <v>0</v>
      </c>
      <c r="AS361" s="76">
        <f t="shared" ca="1" si="748"/>
        <v>0</v>
      </c>
      <c r="AT361" s="76">
        <f t="shared" ca="1" si="749"/>
        <v>0</v>
      </c>
      <c r="AU361" s="76">
        <f t="shared" ca="1" si="750"/>
        <v>0</v>
      </c>
      <c r="AV361" s="76">
        <f t="shared" ca="1" si="751"/>
        <v>0</v>
      </c>
      <c r="AW361" s="76">
        <f t="shared" ca="1" si="752"/>
        <v>0</v>
      </c>
      <c r="AX361" s="76">
        <f t="shared" ca="1" si="668"/>
        <v>0</v>
      </c>
      <c r="AY361" s="36"/>
    </row>
    <row r="362" spans="1:51" x14ac:dyDescent="0.25">
      <c r="A362" s="38"/>
      <c r="B362" s="41" t="s">
        <v>62</v>
      </c>
      <c r="C362" s="42">
        <f t="shared" ref="C362:L362" ca="1" si="783">IFERROR(C157-C$107,"")</f>
        <v>0</v>
      </c>
      <c r="D362" s="42">
        <f t="shared" ca="1" si="783"/>
        <v>0</v>
      </c>
      <c r="E362" s="42">
        <f t="shared" ca="1" si="783"/>
        <v>0</v>
      </c>
      <c r="F362" s="42">
        <f t="shared" ca="1" si="783"/>
        <v>0</v>
      </c>
      <c r="G362" s="42">
        <f t="shared" ca="1" si="783"/>
        <v>0</v>
      </c>
      <c r="H362" s="42">
        <f t="shared" ca="1" si="783"/>
        <v>0</v>
      </c>
      <c r="I362" s="42">
        <f t="shared" ca="1" si="783"/>
        <v>0</v>
      </c>
      <c r="J362" s="42">
        <f t="shared" ca="1" si="783"/>
        <v>0</v>
      </c>
      <c r="K362" s="42">
        <f t="shared" ca="1" si="783"/>
        <v>0</v>
      </c>
      <c r="L362" s="42">
        <f t="shared" ca="1" si="783"/>
        <v>0</v>
      </c>
      <c r="M362" s="42" t="str">
        <f t="shared" ref="M362" ca="1" si="784">IFERROR(M157-M$107,"")</f>
        <v/>
      </c>
      <c r="N362" s="38"/>
      <c r="O362" s="41" t="s">
        <v>62</v>
      </c>
      <c r="P362" s="42"/>
      <c r="Q362" s="42">
        <f t="shared" ca="1" si="731"/>
        <v>0</v>
      </c>
      <c r="R362" s="42">
        <f t="shared" ca="1" si="732"/>
        <v>0</v>
      </c>
      <c r="S362" s="42">
        <f t="shared" ca="1" si="733"/>
        <v>0</v>
      </c>
      <c r="T362" s="42">
        <f t="shared" ca="1" si="734"/>
        <v>0</v>
      </c>
      <c r="U362" s="42">
        <f t="shared" ca="1" si="735"/>
        <v>0</v>
      </c>
      <c r="V362" s="42">
        <f t="shared" ca="1" si="736"/>
        <v>0</v>
      </c>
      <c r="W362" s="42">
        <f t="shared" ca="1" si="737"/>
        <v>0</v>
      </c>
      <c r="X362" s="42">
        <f t="shared" ca="1" si="738"/>
        <v>0</v>
      </c>
      <c r="Y362" s="42">
        <f t="shared" ca="1" si="739"/>
        <v>0</v>
      </c>
      <c r="Z362" s="45"/>
      <c r="AA362" s="38">
        <v>50</v>
      </c>
      <c r="AB362" s="41" t="str">
        <f>IF(Analyse!J55="X",Analyse!H55,"")</f>
        <v/>
      </c>
      <c r="AC362" s="42">
        <f>IF(AB362="",0,IF(Analyse!$H$117=$C$312,SUM(BEREGNING!Q362:Y362),IF(Analyse!$H$117=$D$312,SUM(BEREGNING!R362:Y362),IF(Analyse!$H$117=$E$312,SUM(BEREGNING!S362:Y362),IF(Analyse!$H$117=$F$312,SUM(BEREGNING!T362:Y362),IF(Analyse!$H$117=$G$312,SUM(BEREGNING!U362:Y362),IF(Analyse!$H$117=$H$312,SUM(BEREGNING!V362:Y362),IF(Analyse!$H$117=$I$312,SUM(BEREGNING!W362:Y362),IF(Analyse!$H$117=$J$312,SUM(BEREGNING!X362:Y362),IF(Analyse!$H$117=$K$312,SUM(BEREGNING!X362:Y362),IF(Analyse!$H$117=$L$312,SUM(BEREGNING!Y362:Y362),"")))))))))))</f>
        <v>0</v>
      </c>
      <c r="AD362" s="35"/>
      <c r="AE362" s="77" t="s">
        <v>81</v>
      </c>
      <c r="AF362" s="77" t="s">
        <v>165</v>
      </c>
      <c r="AG362" s="77"/>
      <c r="AH362" s="79" t="str">
        <f t="shared" si="740"/>
        <v>Langeland</v>
      </c>
      <c r="AI362" s="79" t="str">
        <f t="shared" si="657"/>
        <v>Landkommuner</v>
      </c>
      <c r="AJ362" s="79"/>
      <c r="AK362" s="79" t="s">
        <v>62</v>
      </c>
      <c r="AL362" s="79" t="b">
        <f t="shared" si="658"/>
        <v>1</v>
      </c>
      <c r="AM362" s="35"/>
      <c r="AN362" s="75">
        <f t="shared" si="741"/>
        <v>0</v>
      </c>
      <c r="AO362" s="76">
        <f t="shared" ca="1" si="744"/>
        <v>0</v>
      </c>
      <c r="AP362" s="76">
        <f t="shared" ca="1" si="745"/>
        <v>0</v>
      </c>
      <c r="AQ362" s="76">
        <f t="shared" ca="1" si="746"/>
        <v>0</v>
      </c>
      <c r="AR362" s="76">
        <f t="shared" ca="1" si="747"/>
        <v>0</v>
      </c>
      <c r="AS362" s="76">
        <f t="shared" ca="1" si="748"/>
        <v>0</v>
      </c>
      <c r="AT362" s="76">
        <f t="shared" ca="1" si="749"/>
        <v>0</v>
      </c>
      <c r="AU362" s="76">
        <f t="shared" ca="1" si="750"/>
        <v>0</v>
      </c>
      <c r="AV362" s="76">
        <f t="shared" ca="1" si="751"/>
        <v>0</v>
      </c>
      <c r="AW362" s="76">
        <f t="shared" ca="1" si="752"/>
        <v>0</v>
      </c>
      <c r="AX362" s="76">
        <f t="shared" ca="1" si="668"/>
        <v>0</v>
      </c>
      <c r="AY362" s="36"/>
    </row>
    <row r="363" spans="1:51" x14ac:dyDescent="0.25">
      <c r="A363" s="38"/>
      <c r="B363" s="41" t="s">
        <v>63</v>
      </c>
      <c r="C363" s="42">
        <f t="shared" ref="C363:L363" ca="1" si="785">IFERROR(C158-C$107,"")</f>
        <v>0</v>
      </c>
      <c r="D363" s="42">
        <f t="shared" ca="1" si="785"/>
        <v>0</v>
      </c>
      <c r="E363" s="42">
        <f t="shared" ca="1" si="785"/>
        <v>0</v>
      </c>
      <c r="F363" s="42">
        <f t="shared" ca="1" si="785"/>
        <v>0</v>
      </c>
      <c r="G363" s="42">
        <f t="shared" ca="1" si="785"/>
        <v>0</v>
      </c>
      <c r="H363" s="42">
        <f t="shared" ca="1" si="785"/>
        <v>0</v>
      </c>
      <c r="I363" s="42">
        <f t="shared" ca="1" si="785"/>
        <v>0</v>
      </c>
      <c r="J363" s="42">
        <f t="shared" ca="1" si="785"/>
        <v>0</v>
      </c>
      <c r="K363" s="42">
        <f t="shared" ca="1" si="785"/>
        <v>0</v>
      </c>
      <c r="L363" s="42">
        <f t="shared" ca="1" si="785"/>
        <v>0</v>
      </c>
      <c r="M363" s="42" t="str">
        <f t="shared" ref="M363" ca="1" si="786">IFERROR(M158-M$107,"")</f>
        <v/>
      </c>
      <c r="N363" s="38"/>
      <c r="O363" s="41" t="s">
        <v>63</v>
      </c>
      <c r="P363" s="42"/>
      <c r="Q363" s="42">
        <f t="shared" ca="1" si="731"/>
        <v>0</v>
      </c>
      <c r="R363" s="42">
        <f t="shared" ca="1" si="732"/>
        <v>0</v>
      </c>
      <c r="S363" s="42">
        <f t="shared" ca="1" si="733"/>
        <v>0</v>
      </c>
      <c r="T363" s="42">
        <f t="shared" ca="1" si="734"/>
        <v>0</v>
      </c>
      <c r="U363" s="42">
        <f t="shared" ca="1" si="735"/>
        <v>0</v>
      </c>
      <c r="V363" s="42">
        <f t="shared" ca="1" si="736"/>
        <v>0</v>
      </c>
      <c r="W363" s="42">
        <f t="shared" ca="1" si="737"/>
        <v>0</v>
      </c>
      <c r="X363" s="42">
        <f t="shared" ca="1" si="738"/>
        <v>0</v>
      </c>
      <c r="Y363" s="42">
        <f t="shared" ca="1" si="739"/>
        <v>0</v>
      </c>
      <c r="Z363" s="45"/>
      <c r="AA363" s="38">
        <v>51</v>
      </c>
      <c r="AB363" s="41" t="str">
        <f>IF(Analyse!J56="X",Analyse!H56,"")</f>
        <v/>
      </c>
      <c r="AC363" s="42">
        <f>IF(AB363="",0,IF(Analyse!$H$117=$C$312,SUM(BEREGNING!Q363:Y363),IF(Analyse!$H$117=$D$312,SUM(BEREGNING!R363:Y363),IF(Analyse!$H$117=$E$312,SUM(BEREGNING!S363:Y363),IF(Analyse!$H$117=$F$312,SUM(BEREGNING!T363:Y363),IF(Analyse!$H$117=$G$312,SUM(BEREGNING!U363:Y363),IF(Analyse!$H$117=$H$312,SUM(BEREGNING!V363:Y363),IF(Analyse!$H$117=$I$312,SUM(BEREGNING!W363:Y363),IF(Analyse!$H$117=$J$312,SUM(BEREGNING!X363:Y363),IF(Analyse!$H$117=$K$312,SUM(BEREGNING!X363:Y363),IF(Analyse!$H$117=$L$312,SUM(BEREGNING!Y363:Y363),"")))))))))))</f>
        <v>0</v>
      </c>
      <c r="AD363" s="35"/>
      <c r="AE363" s="77" t="s">
        <v>92</v>
      </c>
      <c r="AF363" s="77" t="s">
        <v>165</v>
      </c>
      <c r="AG363" s="77"/>
      <c r="AH363" s="79" t="str">
        <f t="shared" si="740"/>
        <v>Lejre</v>
      </c>
      <c r="AI363" s="79" t="str">
        <f t="shared" si="657"/>
        <v>Oplandskommuner</v>
      </c>
      <c r="AJ363" s="79"/>
      <c r="AK363" s="79" t="s">
        <v>63</v>
      </c>
      <c r="AL363" s="79" t="b">
        <f t="shared" si="658"/>
        <v>1</v>
      </c>
      <c r="AM363" s="35"/>
      <c r="AN363" s="75">
        <f t="shared" si="741"/>
        <v>0</v>
      </c>
      <c r="AO363" s="76">
        <f t="shared" ca="1" si="744"/>
        <v>0</v>
      </c>
      <c r="AP363" s="76">
        <f t="shared" ca="1" si="745"/>
        <v>0</v>
      </c>
      <c r="AQ363" s="76">
        <f t="shared" ca="1" si="746"/>
        <v>0</v>
      </c>
      <c r="AR363" s="76">
        <f t="shared" ca="1" si="747"/>
        <v>0</v>
      </c>
      <c r="AS363" s="76">
        <f t="shared" ca="1" si="748"/>
        <v>0</v>
      </c>
      <c r="AT363" s="76">
        <f t="shared" ca="1" si="749"/>
        <v>0</v>
      </c>
      <c r="AU363" s="76">
        <f t="shared" ca="1" si="750"/>
        <v>0</v>
      </c>
      <c r="AV363" s="76">
        <f t="shared" ca="1" si="751"/>
        <v>0</v>
      </c>
      <c r="AW363" s="76">
        <f t="shared" ca="1" si="752"/>
        <v>0</v>
      </c>
      <c r="AX363" s="76">
        <f t="shared" ca="1" si="668"/>
        <v>0</v>
      </c>
      <c r="AY363" s="36"/>
    </row>
    <row r="364" spans="1:51" x14ac:dyDescent="0.25">
      <c r="A364" s="38"/>
      <c r="B364" s="41" t="s">
        <v>64</v>
      </c>
      <c r="C364" s="42">
        <f t="shared" ref="C364:L364" ca="1" si="787">IFERROR(C159-C$107,"")</f>
        <v>0</v>
      </c>
      <c r="D364" s="42">
        <f t="shared" ca="1" si="787"/>
        <v>0</v>
      </c>
      <c r="E364" s="42">
        <f t="shared" ca="1" si="787"/>
        <v>0</v>
      </c>
      <c r="F364" s="42">
        <f t="shared" ca="1" si="787"/>
        <v>0</v>
      </c>
      <c r="G364" s="42">
        <f t="shared" ca="1" si="787"/>
        <v>0</v>
      </c>
      <c r="H364" s="42">
        <f t="shared" ca="1" si="787"/>
        <v>0</v>
      </c>
      <c r="I364" s="42">
        <f t="shared" ca="1" si="787"/>
        <v>0</v>
      </c>
      <c r="J364" s="42">
        <f t="shared" ca="1" si="787"/>
        <v>0</v>
      </c>
      <c r="K364" s="42">
        <f t="shared" ca="1" si="787"/>
        <v>0</v>
      </c>
      <c r="L364" s="42">
        <f t="shared" ca="1" si="787"/>
        <v>0</v>
      </c>
      <c r="M364" s="42" t="str">
        <f t="shared" ref="M364" ca="1" si="788">IFERROR(M159-M$107,"")</f>
        <v/>
      </c>
      <c r="N364" s="38"/>
      <c r="O364" s="41" t="s">
        <v>64</v>
      </c>
      <c r="P364" s="42"/>
      <c r="Q364" s="42">
        <f t="shared" ca="1" si="731"/>
        <v>0</v>
      </c>
      <c r="R364" s="42">
        <f t="shared" ca="1" si="732"/>
        <v>0</v>
      </c>
      <c r="S364" s="42">
        <f t="shared" ca="1" si="733"/>
        <v>0</v>
      </c>
      <c r="T364" s="42">
        <f t="shared" ca="1" si="734"/>
        <v>0</v>
      </c>
      <c r="U364" s="42">
        <f t="shared" ca="1" si="735"/>
        <v>0</v>
      </c>
      <c r="V364" s="42">
        <f t="shared" ca="1" si="736"/>
        <v>0</v>
      </c>
      <c r="W364" s="42">
        <f t="shared" ca="1" si="737"/>
        <v>0</v>
      </c>
      <c r="X364" s="42">
        <f t="shared" ca="1" si="738"/>
        <v>0</v>
      </c>
      <c r="Y364" s="42">
        <f t="shared" ca="1" si="739"/>
        <v>0</v>
      </c>
      <c r="Z364" s="45"/>
      <c r="AA364" s="38">
        <v>52</v>
      </c>
      <c r="AB364" s="41" t="str">
        <f>IF(Analyse!J57="X",Analyse!H57,"")</f>
        <v/>
      </c>
      <c r="AC364" s="42">
        <f>IF(AB364="",0,IF(Analyse!$H$117=$C$312,SUM(BEREGNING!Q364:Y364),IF(Analyse!$H$117=$D$312,SUM(BEREGNING!R364:Y364),IF(Analyse!$H$117=$E$312,SUM(BEREGNING!S364:Y364),IF(Analyse!$H$117=$F$312,SUM(BEREGNING!T364:Y364),IF(Analyse!$H$117=$G$312,SUM(BEREGNING!U364:Y364),IF(Analyse!$H$117=$H$312,SUM(BEREGNING!V364:Y364),IF(Analyse!$H$117=$I$312,SUM(BEREGNING!W364:Y364),IF(Analyse!$H$117=$J$312,SUM(BEREGNING!X364:Y364),IF(Analyse!$H$117=$K$312,SUM(BEREGNING!X364:Y364),IF(Analyse!$H$117=$L$312,SUM(BEREGNING!Y364:Y364),"")))))))))))</f>
        <v>0</v>
      </c>
      <c r="AD364" s="35"/>
      <c r="AE364" s="77" t="s">
        <v>91</v>
      </c>
      <c r="AF364" s="77" t="s">
        <v>165</v>
      </c>
      <c r="AG364" s="77"/>
      <c r="AH364" s="79" t="str">
        <f t="shared" si="740"/>
        <v>Lemvig</v>
      </c>
      <c r="AI364" s="79" t="str">
        <f t="shared" si="657"/>
        <v>Landkommuner</v>
      </c>
      <c r="AJ364" s="79"/>
      <c r="AK364" s="79" t="s">
        <v>64</v>
      </c>
      <c r="AL364" s="79" t="b">
        <f t="shared" si="658"/>
        <v>1</v>
      </c>
      <c r="AM364" s="35"/>
      <c r="AN364" s="75">
        <f t="shared" si="741"/>
        <v>0</v>
      </c>
      <c r="AO364" s="76">
        <f t="shared" ca="1" si="744"/>
        <v>0</v>
      </c>
      <c r="AP364" s="76">
        <f t="shared" ca="1" si="745"/>
        <v>0</v>
      </c>
      <c r="AQ364" s="76">
        <f t="shared" ca="1" si="746"/>
        <v>0</v>
      </c>
      <c r="AR364" s="76">
        <f t="shared" ca="1" si="747"/>
        <v>0</v>
      </c>
      <c r="AS364" s="76">
        <f t="shared" ca="1" si="748"/>
        <v>0</v>
      </c>
      <c r="AT364" s="76">
        <f t="shared" ca="1" si="749"/>
        <v>0</v>
      </c>
      <c r="AU364" s="76">
        <f t="shared" ca="1" si="750"/>
        <v>0</v>
      </c>
      <c r="AV364" s="76">
        <f t="shared" ca="1" si="751"/>
        <v>0</v>
      </c>
      <c r="AW364" s="76">
        <f t="shared" ca="1" si="752"/>
        <v>0</v>
      </c>
      <c r="AX364" s="76">
        <f t="shared" ca="1" si="668"/>
        <v>0</v>
      </c>
      <c r="AY364" s="36"/>
    </row>
    <row r="365" spans="1:51" x14ac:dyDescent="0.25">
      <c r="A365" s="38"/>
      <c r="B365" s="41" t="s">
        <v>65</v>
      </c>
      <c r="C365" s="42">
        <f t="shared" ref="C365:L365" ca="1" si="789">IFERROR(C160-C$107,"")</f>
        <v>0</v>
      </c>
      <c r="D365" s="42">
        <f t="shared" ca="1" si="789"/>
        <v>0</v>
      </c>
      <c r="E365" s="42">
        <f t="shared" ca="1" si="789"/>
        <v>0</v>
      </c>
      <c r="F365" s="42">
        <f t="shared" ca="1" si="789"/>
        <v>0</v>
      </c>
      <c r="G365" s="42">
        <f t="shared" ca="1" si="789"/>
        <v>0</v>
      </c>
      <c r="H365" s="42">
        <f t="shared" ca="1" si="789"/>
        <v>0</v>
      </c>
      <c r="I365" s="42">
        <f t="shared" ca="1" si="789"/>
        <v>0</v>
      </c>
      <c r="J365" s="42">
        <f t="shared" ca="1" si="789"/>
        <v>0</v>
      </c>
      <c r="K365" s="42">
        <f t="shared" ca="1" si="789"/>
        <v>0</v>
      </c>
      <c r="L365" s="42">
        <f t="shared" ca="1" si="789"/>
        <v>0</v>
      </c>
      <c r="M365" s="42" t="str">
        <f t="shared" ref="M365" ca="1" si="790">IFERROR(M160-M$107,"")</f>
        <v/>
      </c>
      <c r="N365" s="38"/>
      <c r="O365" s="41" t="s">
        <v>65</v>
      </c>
      <c r="P365" s="42"/>
      <c r="Q365" s="42">
        <f t="shared" ca="1" si="731"/>
        <v>0</v>
      </c>
      <c r="R365" s="42">
        <f t="shared" ca="1" si="732"/>
        <v>0</v>
      </c>
      <c r="S365" s="42">
        <f t="shared" ca="1" si="733"/>
        <v>0</v>
      </c>
      <c r="T365" s="42">
        <f t="shared" ca="1" si="734"/>
        <v>0</v>
      </c>
      <c r="U365" s="42">
        <f t="shared" ca="1" si="735"/>
        <v>0</v>
      </c>
      <c r="V365" s="42">
        <f t="shared" ca="1" si="736"/>
        <v>0</v>
      </c>
      <c r="W365" s="42">
        <f t="shared" ca="1" si="737"/>
        <v>0</v>
      </c>
      <c r="X365" s="42">
        <f t="shared" ca="1" si="738"/>
        <v>0</v>
      </c>
      <c r="Y365" s="42">
        <f t="shared" ca="1" si="739"/>
        <v>0</v>
      </c>
      <c r="Z365" s="45"/>
      <c r="AA365" s="38">
        <v>53</v>
      </c>
      <c r="AB365" s="41" t="str">
        <f>IF(Analyse!J58="X",Analyse!H58,"")</f>
        <v/>
      </c>
      <c r="AC365" s="42">
        <f>IF(AB365="",0,IF(Analyse!$H$117=$C$312,SUM(BEREGNING!Q365:Y365),IF(Analyse!$H$117=$D$312,SUM(BEREGNING!R365:Y365),IF(Analyse!$H$117=$E$312,SUM(BEREGNING!S365:Y365),IF(Analyse!$H$117=$F$312,SUM(BEREGNING!T365:Y365),IF(Analyse!$H$117=$G$312,SUM(BEREGNING!U365:Y365),IF(Analyse!$H$117=$H$312,SUM(BEREGNING!V365:Y365),IF(Analyse!$H$117=$I$312,SUM(BEREGNING!W365:Y365),IF(Analyse!$H$117=$J$312,SUM(BEREGNING!X365:Y365),IF(Analyse!$H$117=$K$312,SUM(BEREGNING!X365:Y365),IF(Analyse!$H$117=$L$312,SUM(BEREGNING!Y365:Y365),"")))))))))))</f>
        <v>0</v>
      </c>
      <c r="AD365" s="35"/>
      <c r="AE365" s="77" t="s">
        <v>63</v>
      </c>
      <c r="AF365" s="77" t="s">
        <v>165</v>
      </c>
      <c r="AG365" s="77"/>
      <c r="AH365" s="79" t="str">
        <f t="shared" si="740"/>
        <v>Lolland</v>
      </c>
      <c r="AI365" s="79" t="str">
        <f t="shared" si="657"/>
        <v>Landkommuner</v>
      </c>
      <c r="AJ365" s="79"/>
      <c r="AK365" s="79" t="s">
        <v>65</v>
      </c>
      <c r="AL365" s="79" t="b">
        <f t="shared" si="658"/>
        <v>1</v>
      </c>
      <c r="AM365" s="35"/>
      <c r="AN365" s="75">
        <f t="shared" si="741"/>
        <v>0</v>
      </c>
      <c r="AO365" s="76">
        <f t="shared" ca="1" si="744"/>
        <v>0</v>
      </c>
      <c r="AP365" s="76">
        <f t="shared" ca="1" si="745"/>
        <v>0</v>
      </c>
      <c r="AQ365" s="76">
        <f t="shared" ca="1" si="746"/>
        <v>0</v>
      </c>
      <c r="AR365" s="76">
        <f t="shared" ca="1" si="747"/>
        <v>0</v>
      </c>
      <c r="AS365" s="76">
        <f t="shared" ca="1" si="748"/>
        <v>0</v>
      </c>
      <c r="AT365" s="76">
        <f t="shared" ca="1" si="749"/>
        <v>0</v>
      </c>
      <c r="AU365" s="76">
        <f t="shared" ca="1" si="750"/>
        <v>0</v>
      </c>
      <c r="AV365" s="76">
        <f t="shared" ca="1" si="751"/>
        <v>0</v>
      </c>
      <c r="AW365" s="76">
        <f t="shared" ca="1" si="752"/>
        <v>0</v>
      </c>
      <c r="AX365" s="76">
        <f t="shared" ca="1" si="668"/>
        <v>0</v>
      </c>
      <c r="AY365" s="36"/>
    </row>
    <row r="366" spans="1:51" x14ac:dyDescent="0.25">
      <c r="A366" s="38"/>
      <c r="B366" s="41" t="s">
        <v>66</v>
      </c>
      <c r="C366" s="42">
        <f t="shared" ref="C366:L366" ca="1" si="791">IFERROR(C161-C$107,"")</f>
        <v>0</v>
      </c>
      <c r="D366" s="42">
        <f t="shared" ca="1" si="791"/>
        <v>0</v>
      </c>
      <c r="E366" s="42">
        <f t="shared" ca="1" si="791"/>
        <v>0</v>
      </c>
      <c r="F366" s="42">
        <f t="shared" ca="1" si="791"/>
        <v>0</v>
      </c>
      <c r="G366" s="42">
        <f t="shared" ca="1" si="791"/>
        <v>0</v>
      </c>
      <c r="H366" s="42">
        <f t="shared" ca="1" si="791"/>
        <v>0</v>
      </c>
      <c r="I366" s="42">
        <f t="shared" ca="1" si="791"/>
        <v>0</v>
      </c>
      <c r="J366" s="42">
        <f t="shared" ca="1" si="791"/>
        <v>0</v>
      </c>
      <c r="K366" s="42">
        <f t="shared" ca="1" si="791"/>
        <v>0</v>
      </c>
      <c r="L366" s="42">
        <f t="shared" ca="1" si="791"/>
        <v>0</v>
      </c>
      <c r="M366" s="42" t="str">
        <f t="shared" ref="M366" ca="1" si="792">IFERROR(M161-M$107,"")</f>
        <v/>
      </c>
      <c r="N366" s="38"/>
      <c r="O366" s="41" t="s">
        <v>66</v>
      </c>
      <c r="P366" s="42"/>
      <c r="Q366" s="42">
        <f t="shared" ca="1" si="731"/>
        <v>0</v>
      </c>
      <c r="R366" s="42">
        <f t="shared" ca="1" si="732"/>
        <v>0</v>
      </c>
      <c r="S366" s="42">
        <f t="shared" ca="1" si="733"/>
        <v>0</v>
      </c>
      <c r="T366" s="42">
        <f t="shared" ca="1" si="734"/>
        <v>0</v>
      </c>
      <c r="U366" s="42">
        <f t="shared" ca="1" si="735"/>
        <v>0</v>
      </c>
      <c r="V366" s="42">
        <f t="shared" ca="1" si="736"/>
        <v>0</v>
      </c>
      <c r="W366" s="42">
        <f t="shared" ca="1" si="737"/>
        <v>0</v>
      </c>
      <c r="X366" s="42">
        <f t="shared" ca="1" si="738"/>
        <v>0</v>
      </c>
      <c r="Y366" s="42">
        <f t="shared" ca="1" si="739"/>
        <v>0</v>
      </c>
      <c r="Z366" s="45"/>
      <c r="AA366" s="38">
        <v>54</v>
      </c>
      <c r="AB366" s="41" t="str">
        <f>IF(Analyse!J59="X",Analyse!H59,"")</f>
        <v/>
      </c>
      <c r="AC366" s="42">
        <f>IF(AB366="",0,IF(Analyse!$H$117=$C$312,SUM(BEREGNING!Q366:Y366),IF(Analyse!$H$117=$D$312,SUM(BEREGNING!R366:Y366),IF(Analyse!$H$117=$E$312,SUM(BEREGNING!S366:Y366),IF(Analyse!$H$117=$F$312,SUM(BEREGNING!T366:Y366),IF(Analyse!$H$117=$G$312,SUM(BEREGNING!U366:Y366),IF(Analyse!$H$117=$H$312,SUM(BEREGNING!V366:Y366),IF(Analyse!$H$117=$I$312,SUM(BEREGNING!W366:Y366),IF(Analyse!$H$117=$J$312,SUM(BEREGNING!X366:Y366),IF(Analyse!$H$117=$K$312,SUM(BEREGNING!X366:Y366),IF(Analyse!$H$117=$L$312,SUM(BEREGNING!Y366:Y366),"")))))))))))</f>
        <v>0</v>
      </c>
      <c r="AD366" s="35"/>
      <c r="AE366" s="77" t="s">
        <v>69</v>
      </c>
      <c r="AF366" s="77" t="s">
        <v>165</v>
      </c>
      <c r="AG366" s="77"/>
      <c r="AH366" s="79" t="str">
        <f t="shared" si="740"/>
        <v>Lyngby-Taarbæk</v>
      </c>
      <c r="AI366" s="79" t="str">
        <f t="shared" si="657"/>
        <v>Hovedstadskommuner</v>
      </c>
      <c r="AJ366" s="79"/>
      <c r="AK366" s="79" t="s">
        <v>66</v>
      </c>
      <c r="AL366" s="79" t="b">
        <f t="shared" si="658"/>
        <v>1</v>
      </c>
      <c r="AM366" s="35"/>
      <c r="AN366" s="75">
        <f t="shared" si="741"/>
        <v>0</v>
      </c>
      <c r="AO366" s="76">
        <f t="shared" ca="1" si="744"/>
        <v>0</v>
      </c>
      <c r="AP366" s="76">
        <f t="shared" ca="1" si="745"/>
        <v>0</v>
      </c>
      <c r="AQ366" s="76">
        <f t="shared" ca="1" si="746"/>
        <v>0</v>
      </c>
      <c r="AR366" s="76">
        <f t="shared" ca="1" si="747"/>
        <v>0</v>
      </c>
      <c r="AS366" s="76">
        <f t="shared" ca="1" si="748"/>
        <v>0</v>
      </c>
      <c r="AT366" s="76">
        <f t="shared" ca="1" si="749"/>
        <v>0</v>
      </c>
      <c r="AU366" s="76">
        <f t="shared" ca="1" si="750"/>
        <v>0</v>
      </c>
      <c r="AV366" s="76">
        <f t="shared" ca="1" si="751"/>
        <v>0</v>
      </c>
      <c r="AW366" s="76">
        <f t="shared" ca="1" si="752"/>
        <v>0</v>
      </c>
      <c r="AX366" s="76">
        <f t="shared" ca="1" si="668"/>
        <v>0</v>
      </c>
      <c r="AY366" s="36"/>
    </row>
    <row r="367" spans="1:51" x14ac:dyDescent="0.25">
      <c r="A367" s="38"/>
      <c r="B367" s="41" t="s">
        <v>67</v>
      </c>
      <c r="C367" s="42">
        <f t="shared" ref="C367:L367" ca="1" si="793">IFERROR(C162-C$107,"")</f>
        <v>0</v>
      </c>
      <c r="D367" s="42">
        <f t="shared" ca="1" si="793"/>
        <v>0</v>
      </c>
      <c r="E367" s="42">
        <f t="shared" ca="1" si="793"/>
        <v>0</v>
      </c>
      <c r="F367" s="42">
        <f t="shared" ca="1" si="793"/>
        <v>0</v>
      </c>
      <c r="G367" s="42">
        <f t="shared" ca="1" si="793"/>
        <v>0</v>
      </c>
      <c r="H367" s="42">
        <f t="shared" ca="1" si="793"/>
        <v>0</v>
      </c>
      <c r="I367" s="42">
        <f t="shared" ca="1" si="793"/>
        <v>0</v>
      </c>
      <c r="J367" s="42">
        <f t="shared" ca="1" si="793"/>
        <v>0</v>
      </c>
      <c r="K367" s="42">
        <f t="shared" ca="1" si="793"/>
        <v>0</v>
      </c>
      <c r="L367" s="42">
        <f t="shared" ca="1" si="793"/>
        <v>0</v>
      </c>
      <c r="M367" s="42" t="str">
        <f t="shared" ref="M367" ca="1" si="794">IFERROR(M162-M$107,"")</f>
        <v/>
      </c>
      <c r="N367" s="38"/>
      <c r="O367" s="41" t="s">
        <v>67</v>
      </c>
      <c r="P367" s="42"/>
      <c r="Q367" s="42">
        <f t="shared" ca="1" si="731"/>
        <v>0</v>
      </c>
      <c r="R367" s="42">
        <f t="shared" ca="1" si="732"/>
        <v>0</v>
      </c>
      <c r="S367" s="42">
        <f t="shared" ca="1" si="733"/>
        <v>0</v>
      </c>
      <c r="T367" s="42">
        <f t="shared" ca="1" si="734"/>
        <v>0</v>
      </c>
      <c r="U367" s="42">
        <f t="shared" ca="1" si="735"/>
        <v>0</v>
      </c>
      <c r="V367" s="42">
        <f t="shared" ca="1" si="736"/>
        <v>0</v>
      </c>
      <c r="W367" s="42">
        <f t="shared" ca="1" si="737"/>
        <v>0</v>
      </c>
      <c r="X367" s="42">
        <f t="shared" ca="1" si="738"/>
        <v>0</v>
      </c>
      <c r="Y367" s="42">
        <f t="shared" ca="1" si="739"/>
        <v>0</v>
      </c>
      <c r="Z367" s="45"/>
      <c r="AA367" s="38">
        <v>55</v>
      </c>
      <c r="AB367" s="41" t="str">
        <f>IF(Analyse!J60="X",Analyse!H60,"")</f>
        <v/>
      </c>
      <c r="AC367" s="42">
        <f>IF(AB367="",0,IF(Analyse!$H$117=$C$312,SUM(BEREGNING!Q367:Y367),IF(Analyse!$H$117=$D$312,SUM(BEREGNING!R367:Y367),IF(Analyse!$H$117=$E$312,SUM(BEREGNING!S367:Y367),IF(Analyse!$H$117=$F$312,SUM(BEREGNING!T367:Y367),IF(Analyse!$H$117=$G$312,SUM(BEREGNING!U367:Y367),IF(Analyse!$H$117=$H$312,SUM(BEREGNING!V367:Y367),IF(Analyse!$H$117=$I$312,SUM(BEREGNING!W367:Y367),IF(Analyse!$H$117=$J$312,SUM(BEREGNING!X367:Y367),IF(Analyse!$H$117=$K$312,SUM(BEREGNING!X367:Y367),IF(Analyse!$H$117=$L$312,SUM(BEREGNING!Y367:Y367),"")))))))))))</f>
        <v>0</v>
      </c>
      <c r="AD367" s="35"/>
      <c r="AE367" s="77" t="s">
        <v>15</v>
      </c>
      <c r="AF367" s="77" t="s">
        <v>165</v>
      </c>
      <c r="AG367" s="77"/>
      <c r="AH367" s="79" t="str">
        <f t="shared" si="740"/>
        <v>Læsø</v>
      </c>
      <c r="AI367" s="79" t="str">
        <f t="shared" si="657"/>
        <v>Landkommuner</v>
      </c>
      <c r="AJ367" s="79"/>
      <c r="AK367" s="79" t="s">
        <v>67</v>
      </c>
      <c r="AL367" s="79" t="b">
        <f t="shared" si="658"/>
        <v>1</v>
      </c>
      <c r="AM367" s="35"/>
      <c r="AN367" s="75">
        <f t="shared" si="741"/>
        <v>0</v>
      </c>
      <c r="AO367" s="76">
        <f t="shared" ca="1" si="744"/>
        <v>0</v>
      </c>
      <c r="AP367" s="76">
        <f t="shared" ca="1" si="745"/>
        <v>0</v>
      </c>
      <c r="AQ367" s="76">
        <f t="shared" ca="1" si="746"/>
        <v>0</v>
      </c>
      <c r="AR367" s="76">
        <f t="shared" ca="1" si="747"/>
        <v>0</v>
      </c>
      <c r="AS367" s="76">
        <f t="shared" ca="1" si="748"/>
        <v>0</v>
      </c>
      <c r="AT367" s="76">
        <f t="shared" ca="1" si="749"/>
        <v>0</v>
      </c>
      <c r="AU367" s="76">
        <f t="shared" ca="1" si="750"/>
        <v>0</v>
      </c>
      <c r="AV367" s="76">
        <f t="shared" ca="1" si="751"/>
        <v>0</v>
      </c>
      <c r="AW367" s="76">
        <f t="shared" ca="1" si="752"/>
        <v>0</v>
      </c>
      <c r="AX367" s="76">
        <f t="shared" ca="1" si="668"/>
        <v>0</v>
      </c>
      <c r="AY367" s="36"/>
    </row>
    <row r="368" spans="1:51" x14ac:dyDescent="0.25">
      <c r="A368" s="38"/>
      <c r="B368" s="41" t="s">
        <v>68</v>
      </c>
      <c r="C368" s="42">
        <f t="shared" ref="C368:L368" ca="1" si="795">IFERROR(C163-C$107,"")</f>
        <v>0</v>
      </c>
      <c r="D368" s="42">
        <f t="shared" ca="1" si="795"/>
        <v>0</v>
      </c>
      <c r="E368" s="42">
        <f t="shared" ca="1" si="795"/>
        <v>0</v>
      </c>
      <c r="F368" s="42">
        <f t="shared" ca="1" si="795"/>
        <v>0</v>
      </c>
      <c r="G368" s="42">
        <f t="shared" ca="1" si="795"/>
        <v>0</v>
      </c>
      <c r="H368" s="42">
        <f t="shared" ca="1" si="795"/>
        <v>0</v>
      </c>
      <c r="I368" s="42">
        <f t="shared" ca="1" si="795"/>
        <v>0</v>
      </c>
      <c r="J368" s="42">
        <f t="shared" ca="1" si="795"/>
        <v>0</v>
      </c>
      <c r="K368" s="42">
        <f t="shared" ca="1" si="795"/>
        <v>0</v>
      </c>
      <c r="L368" s="42">
        <f t="shared" ca="1" si="795"/>
        <v>0</v>
      </c>
      <c r="M368" s="42" t="str">
        <f t="shared" ref="M368" ca="1" si="796">IFERROR(M163-M$107,"")</f>
        <v/>
      </c>
      <c r="N368" s="38"/>
      <c r="O368" s="41" t="s">
        <v>68</v>
      </c>
      <c r="P368" s="42"/>
      <c r="Q368" s="42">
        <f t="shared" ca="1" si="731"/>
        <v>0</v>
      </c>
      <c r="R368" s="42">
        <f t="shared" ca="1" si="732"/>
        <v>0</v>
      </c>
      <c r="S368" s="42">
        <f t="shared" ca="1" si="733"/>
        <v>0</v>
      </c>
      <c r="T368" s="42">
        <f t="shared" ca="1" si="734"/>
        <v>0</v>
      </c>
      <c r="U368" s="42">
        <f t="shared" ca="1" si="735"/>
        <v>0</v>
      </c>
      <c r="V368" s="42">
        <f t="shared" ca="1" si="736"/>
        <v>0</v>
      </c>
      <c r="W368" s="42">
        <f t="shared" ca="1" si="737"/>
        <v>0</v>
      </c>
      <c r="X368" s="42">
        <f t="shared" ca="1" si="738"/>
        <v>0</v>
      </c>
      <c r="Y368" s="42">
        <f t="shared" ca="1" si="739"/>
        <v>0</v>
      </c>
      <c r="Z368" s="45"/>
      <c r="AA368" s="38">
        <v>56</v>
      </c>
      <c r="AB368" s="41" t="str">
        <f>IF(Analyse!J61="X",Analyse!H61,"")</f>
        <v/>
      </c>
      <c r="AC368" s="42">
        <f>IF(AB368="",0,IF(Analyse!$H$117=$C$312,SUM(BEREGNING!Q368:Y368),IF(Analyse!$H$117=$D$312,SUM(BEREGNING!R368:Y368),IF(Analyse!$H$117=$E$312,SUM(BEREGNING!S368:Y368),IF(Analyse!$H$117=$F$312,SUM(BEREGNING!T368:Y368),IF(Analyse!$H$117=$G$312,SUM(BEREGNING!U368:Y368),IF(Analyse!$H$117=$H$312,SUM(BEREGNING!V368:Y368),IF(Analyse!$H$117=$I$312,SUM(BEREGNING!W368:Y368),IF(Analyse!$H$117=$J$312,SUM(BEREGNING!X368:Y368),IF(Analyse!$H$117=$K$312,SUM(BEREGNING!X368:Y368),IF(Analyse!$H$117=$L$312,SUM(BEREGNING!Y368:Y368),"")))))))))))</f>
        <v>0</v>
      </c>
      <c r="AD368" s="35"/>
      <c r="AE368" s="77" t="s">
        <v>33</v>
      </c>
      <c r="AF368" s="77" t="s">
        <v>165</v>
      </c>
      <c r="AG368" s="77"/>
      <c r="AH368" s="79" t="str">
        <f t="shared" si="740"/>
        <v>Mariagerfjord</v>
      </c>
      <c r="AI368" s="79" t="str">
        <f t="shared" si="657"/>
        <v>Landkommuner</v>
      </c>
      <c r="AJ368" s="79"/>
      <c r="AK368" s="79" t="s">
        <v>68</v>
      </c>
      <c r="AL368" s="79" t="b">
        <f t="shared" si="658"/>
        <v>1</v>
      </c>
      <c r="AM368" s="35"/>
      <c r="AN368" s="75">
        <f t="shared" si="741"/>
        <v>0</v>
      </c>
      <c r="AO368" s="76">
        <f t="shared" ca="1" si="744"/>
        <v>0</v>
      </c>
      <c r="AP368" s="76">
        <f t="shared" ca="1" si="745"/>
        <v>0</v>
      </c>
      <c r="AQ368" s="76">
        <f t="shared" ca="1" si="746"/>
        <v>0</v>
      </c>
      <c r="AR368" s="76">
        <f t="shared" ca="1" si="747"/>
        <v>0</v>
      </c>
      <c r="AS368" s="76">
        <f t="shared" ca="1" si="748"/>
        <v>0</v>
      </c>
      <c r="AT368" s="76">
        <f t="shared" ca="1" si="749"/>
        <v>0</v>
      </c>
      <c r="AU368" s="76">
        <f t="shared" ca="1" si="750"/>
        <v>0</v>
      </c>
      <c r="AV368" s="76">
        <f t="shared" ca="1" si="751"/>
        <v>0</v>
      </c>
      <c r="AW368" s="76">
        <f t="shared" ca="1" si="752"/>
        <v>0</v>
      </c>
      <c r="AX368" s="76">
        <f t="shared" ca="1" si="668"/>
        <v>0</v>
      </c>
      <c r="AY368" s="36"/>
    </row>
    <row r="369" spans="1:51" x14ac:dyDescent="0.25">
      <c r="A369" s="38"/>
      <c r="B369" s="41" t="s">
        <v>69</v>
      </c>
      <c r="C369" s="42">
        <f t="shared" ref="C369:L369" ca="1" si="797">IFERROR(C164-C$107,"")</f>
        <v>0</v>
      </c>
      <c r="D369" s="42">
        <f t="shared" ca="1" si="797"/>
        <v>0</v>
      </c>
      <c r="E369" s="42">
        <f t="shared" ca="1" si="797"/>
        <v>0</v>
      </c>
      <c r="F369" s="42">
        <f t="shared" ca="1" si="797"/>
        <v>0</v>
      </c>
      <c r="G369" s="42">
        <f t="shared" ca="1" si="797"/>
        <v>0</v>
      </c>
      <c r="H369" s="42">
        <f t="shared" ca="1" si="797"/>
        <v>0</v>
      </c>
      <c r="I369" s="42">
        <f t="shared" ca="1" si="797"/>
        <v>0</v>
      </c>
      <c r="J369" s="42">
        <f t="shared" ca="1" si="797"/>
        <v>0</v>
      </c>
      <c r="K369" s="42">
        <f t="shared" ca="1" si="797"/>
        <v>0</v>
      </c>
      <c r="L369" s="42">
        <f t="shared" ca="1" si="797"/>
        <v>0</v>
      </c>
      <c r="M369" s="42" t="str">
        <f t="shared" ref="M369" ca="1" si="798">IFERROR(M164-M$107,"")</f>
        <v/>
      </c>
      <c r="N369" s="38"/>
      <c r="O369" s="41" t="s">
        <v>69</v>
      </c>
      <c r="P369" s="42"/>
      <c r="Q369" s="42">
        <f t="shared" ca="1" si="731"/>
        <v>0</v>
      </c>
      <c r="R369" s="42">
        <f t="shared" ca="1" si="732"/>
        <v>0</v>
      </c>
      <c r="S369" s="42">
        <f t="shared" ca="1" si="733"/>
        <v>0</v>
      </c>
      <c r="T369" s="42">
        <f t="shared" ca="1" si="734"/>
        <v>0</v>
      </c>
      <c r="U369" s="42">
        <f t="shared" ca="1" si="735"/>
        <v>0</v>
      </c>
      <c r="V369" s="42">
        <f t="shared" ca="1" si="736"/>
        <v>0</v>
      </c>
      <c r="W369" s="42">
        <f t="shared" ca="1" si="737"/>
        <v>0</v>
      </c>
      <c r="X369" s="42">
        <f t="shared" ca="1" si="738"/>
        <v>0</v>
      </c>
      <c r="Y369" s="42">
        <f t="shared" ca="1" si="739"/>
        <v>0</v>
      </c>
      <c r="Z369" s="45"/>
      <c r="AA369" s="38">
        <v>57</v>
      </c>
      <c r="AB369" s="41" t="str">
        <f>IF(Analyse!J62="X",Analyse!H62,"")</f>
        <v/>
      </c>
      <c r="AC369" s="42">
        <f>IF(AB369="",0,IF(Analyse!$H$117=$C$312,SUM(BEREGNING!Q369:Y369),IF(Analyse!$H$117=$D$312,SUM(BEREGNING!R369:Y369),IF(Analyse!$H$117=$E$312,SUM(BEREGNING!S369:Y369),IF(Analyse!$H$117=$F$312,SUM(BEREGNING!T369:Y369),IF(Analyse!$H$117=$G$312,SUM(BEREGNING!U369:Y369),IF(Analyse!$H$117=$H$312,SUM(BEREGNING!V369:Y369),IF(Analyse!$H$117=$I$312,SUM(BEREGNING!W369:Y369),IF(Analyse!$H$117=$J$312,SUM(BEREGNING!X369:Y369),IF(Analyse!$H$117=$K$312,SUM(BEREGNING!X369:Y369),IF(Analyse!$H$117=$L$312,SUM(BEREGNING!Y369:Y369),"")))))))))))</f>
        <v>0</v>
      </c>
      <c r="AD369" s="35"/>
      <c r="AE369" s="77" t="s">
        <v>58</v>
      </c>
      <c r="AF369" s="77" t="s">
        <v>165</v>
      </c>
      <c r="AG369" s="77"/>
      <c r="AH369" s="79" t="str">
        <f t="shared" si="740"/>
        <v>Middelfart</v>
      </c>
      <c r="AI369" s="79" t="str">
        <f t="shared" si="657"/>
        <v>Oplandskommuner</v>
      </c>
      <c r="AJ369" s="79"/>
      <c r="AK369" s="79" t="s">
        <v>69</v>
      </c>
      <c r="AL369" s="79" t="b">
        <f t="shared" si="658"/>
        <v>1</v>
      </c>
      <c r="AM369" s="35"/>
      <c r="AN369" s="75">
        <f t="shared" si="741"/>
        <v>0</v>
      </c>
      <c r="AO369" s="76">
        <f t="shared" ca="1" si="744"/>
        <v>0</v>
      </c>
      <c r="AP369" s="76">
        <f t="shared" ca="1" si="745"/>
        <v>0</v>
      </c>
      <c r="AQ369" s="76">
        <f t="shared" ca="1" si="746"/>
        <v>0</v>
      </c>
      <c r="AR369" s="76">
        <f t="shared" ca="1" si="747"/>
        <v>0</v>
      </c>
      <c r="AS369" s="76">
        <f t="shared" ca="1" si="748"/>
        <v>0</v>
      </c>
      <c r="AT369" s="76">
        <f t="shared" ca="1" si="749"/>
        <v>0</v>
      </c>
      <c r="AU369" s="76">
        <f t="shared" ca="1" si="750"/>
        <v>0</v>
      </c>
      <c r="AV369" s="76">
        <f t="shared" ca="1" si="751"/>
        <v>0</v>
      </c>
      <c r="AW369" s="76">
        <f t="shared" ca="1" si="752"/>
        <v>0</v>
      </c>
      <c r="AX369" s="76">
        <f t="shared" ca="1" si="668"/>
        <v>0</v>
      </c>
      <c r="AY369" s="36"/>
    </row>
    <row r="370" spans="1:51" x14ac:dyDescent="0.25">
      <c r="A370" s="38"/>
      <c r="B370" s="41" t="s">
        <v>70</v>
      </c>
      <c r="C370" s="42">
        <f t="shared" ref="C370:L370" ca="1" si="799">IFERROR(C165-C$107,"")</f>
        <v>0</v>
      </c>
      <c r="D370" s="42">
        <f t="shared" ca="1" si="799"/>
        <v>0</v>
      </c>
      <c r="E370" s="42">
        <f t="shared" ca="1" si="799"/>
        <v>0</v>
      </c>
      <c r="F370" s="42">
        <f t="shared" ca="1" si="799"/>
        <v>0</v>
      </c>
      <c r="G370" s="42">
        <f t="shared" ca="1" si="799"/>
        <v>0</v>
      </c>
      <c r="H370" s="42">
        <f t="shared" ca="1" si="799"/>
        <v>0</v>
      </c>
      <c r="I370" s="42">
        <f t="shared" ca="1" si="799"/>
        <v>0</v>
      </c>
      <c r="J370" s="42">
        <f t="shared" ca="1" si="799"/>
        <v>0</v>
      </c>
      <c r="K370" s="42">
        <f t="shared" ca="1" si="799"/>
        <v>0</v>
      </c>
      <c r="L370" s="42">
        <f t="shared" ca="1" si="799"/>
        <v>0</v>
      </c>
      <c r="M370" s="42" t="str">
        <f t="shared" ref="M370" ca="1" si="800">IFERROR(M165-M$107,"")</f>
        <v/>
      </c>
      <c r="N370" s="38"/>
      <c r="O370" s="41" t="s">
        <v>70</v>
      </c>
      <c r="P370" s="42"/>
      <c r="Q370" s="42">
        <f t="shared" ca="1" si="731"/>
        <v>0</v>
      </c>
      <c r="R370" s="42">
        <f t="shared" ca="1" si="732"/>
        <v>0</v>
      </c>
      <c r="S370" s="42">
        <f t="shared" ca="1" si="733"/>
        <v>0</v>
      </c>
      <c r="T370" s="42">
        <f t="shared" ca="1" si="734"/>
        <v>0</v>
      </c>
      <c r="U370" s="42">
        <f t="shared" ca="1" si="735"/>
        <v>0</v>
      </c>
      <c r="V370" s="42">
        <f t="shared" ca="1" si="736"/>
        <v>0</v>
      </c>
      <c r="W370" s="42">
        <f t="shared" ca="1" si="737"/>
        <v>0</v>
      </c>
      <c r="X370" s="42">
        <f t="shared" ca="1" si="738"/>
        <v>0</v>
      </c>
      <c r="Y370" s="42">
        <f t="shared" ca="1" si="739"/>
        <v>0</v>
      </c>
      <c r="Z370" s="45"/>
      <c r="AA370" s="38">
        <v>58</v>
      </c>
      <c r="AB370" s="41" t="str">
        <f>IF(Analyse!J63="X",Analyse!H63,"")</f>
        <v/>
      </c>
      <c r="AC370" s="42">
        <f>IF(AB370="",0,IF(Analyse!$H$117=$C$312,SUM(BEREGNING!Q370:Y370),IF(Analyse!$H$117=$D$312,SUM(BEREGNING!R370:Y370),IF(Analyse!$H$117=$E$312,SUM(BEREGNING!S370:Y370),IF(Analyse!$H$117=$F$312,SUM(BEREGNING!T370:Y370),IF(Analyse!$H$117=$G$312,SUM(BEREGNING!U370:Y370),IF(Analyse!$H$117=$H$312,SUM(BEREGNING!V370:Y370),IF(Analyse!$H$117=$I$312,SUM(BEREGNING!W370:Y370),IF(Analyse!$H$117=$J$312,SUM(BEREGNING!X370:Y370),IF(Analyse!$H$117=$K$312,SUM(BEREGNING!X370:Y370),IF(Analyse!$H$117=$L$312,SUM(BEREGNING!Y370:Y370),"")))))))))))</f>
        <v>0</v>
      </c>
      <c r="AD370" s="35"/>
      <c r="AE370" s="77" t="s">
        <v>73</v>
      </c>
      <c r="AF370" s="77" t="s">
        <v>165</v>
      </c>
      <c r="AG370" s="77"/>
      <c r="AH370" s="79" t="str">
        <f t="shared" si="740"/>
        <v>Morsø</v>
      </c>
      <c r="AI370" s="79" t="str">
        <f t="shared" si="657"/>
        <v>Landkommuner</v>
      </c>
      <c r="AJ370" s="79"/>
      <c r="AK370" s="79" t="s">
        <v>70</v>
      </c>
      <c r="AL370" s="79" t="b">
        <f t="shared" si="658"/>
        <v>1</v>
      </c>
      <c r="AM370" s="35"/>
      <c r="AN370" s="75">
        <f t="shared" si="741"/>
        <v>0</v>
      </c>
      <c r="AO370" s="76">
        <f t="shared" ca="1" si="744"/>
        <v>0</v>
      </c>
      <c r="AP370" s="76">
        <f t="shared" ca="1" si="745"/>
        <v>0</v>
      </c>
      <c r="AQ370" s="76">
        <f t="shared" ca="1" si="746"/>
        <v>0</v>
      </c>
      <c r="AR370" s="76">
        <f t="shared" ca="1" si="747"/>
        <v>0</v>
      </c>
      <c r="AS370" s="76">
        <f t="shared" ca="1" si="748"/>
        <v>0</v>
      </c>
      <c r="AT370" s="76">
        <f t="shared" ca="1" si="749"/>
        <v>0</v>
      </c>
      <c r="AU370" s="76">
        <f t="shared" ca="1" si="750"/>
        <v>0</v>
      </c>
      <c r="AV370" s="76">
        <f t="shared" ca="1" si="751"/>
        <v>0</v>
      </c>
      <c r="AW370" s="76">
        <f t="shared" ca="1" si="752"/>
        <v>0</v>
      </c>
      <c r="AX370" s="76">
        <f t="shared" ca="1" si="668"/>
        <v>0</v>
      </c>
      <c r="AY370" s="36"/>
    </row>
    <row r="371" spans="1:51" x14ac:dyDescent="0.25">
      <c r="A371" s="38"/>
      <c r="B371" s="41" t="s">
        <v>71</v>
      </c>
      <c r="C371" s="42">
        <f t="shared" ref="C371:L371" ca="1" si="801">IFERROR(C166-C$107,"")</f>
        <v>0</v>
      </c>
      <c r="D371" s="42">
        <f t="shared" ca="1" si="801"/>
        <v>0</v>
      </c>
      <c r="E371" s="42">
        <f t="shared" ca="1" si="801"/>
        <v>0</v>
      </c>
      <c r="F371" s="42">
        <f t="shared" ca="1" si="801"/>
        <v>0</v>
      </c>
      <c r="G371" s="42">
        <f t="shared" ca="1" si="801"/>
        <v>0</v>
      </c>
      <c r="H371" s="42">
        <f t="shared" ca="1" si="801"/>
        <v>0</v>
      </c>
      <c r="I371" s="42">
        <f t="shared" ca="1" si="801"/>
        <v>0</v>
      </c>
      <c r="J371" s="42">
        <f t="shared" ca="1" si="801"/>
        <v>0</v>
      </c>
      <c r="K371" s="42">
        <f t="shared" ca="1" si="801"/>
        <v>0</v>
      </c>
      <c r="L371" s="42">
        <f t="shared" ca="1" si="801"/>
        <v>0</v>
      </c>
      <c r="M371" s="42" t="str">
        <f t="shared" ref="M371" ca="1" si="802">IFERROR(M166-M$107,"")</f>
        <v/>
      </c>
      <c r="N371" s="38"/>
      <c r="O371" s="41" t="s">
        <v>71</v>
      </c>
      <c r="P371" s="42"/>
      <c r="Q371" s="42">
        <f t="shared" ca="1" si="731"/>
        <v>0</v>
      </c>
      <c r="R371" s="42">
        <f t="shared" ca="1" si="732"/>
        <v>0</v>
      </c>
      <c r="S371" s="42">
        <f t="shared" ca="1" si="733"/>
        <v>0</v>
      </c>
      <c r="T371" s="42">
        <f t="shared" ca="1" si="734"/>
        <v>0</v>
      </c>
      <c r="U371" s="42">
        <f t="shared" ca="1" si="735"/>
        <v>0</v>
      </c>
      <c r="V371" s="42">
        <f t="shared" ca="1" si="736"/>
        <v>0</v>
      </c>
      <c r="W371" s="42">
        <f t="shared" ca="1" si="737"/>
        <v>0</v>
      </c>
      <c r="X371" s="42">
        <f t="shared" ca="1" si="738"/>
        <v>0</v>
      </c>
      <c r="Y371" s="42">
        <f t="shared" ca="1" si="739"/>
        <v>0</v>
      </c>
      <c r="Z371" s="45"/>
      <c r="AA371" s="38">
        <v>59</v>
      </c>
      <c r="AB371" s="41" t="str">
        <f>IF(Analyse!J64="X",Analyse!H64,"")</f>
        <v/>
      </c>
      <c r="AC371" s="42">
        <f>IF(AB371="",0,IF(Analyse!$H$117=$C$312,SUM(BEREGNING!Q371:Y371),IF(Analyse!$H$117=$D$312,SUM(BEREGNING!R371:Y371),IF(Analyse!$H$117=$E$312,SUM(BEREGNING!S371:Y371),IF(Analyse!$H$117=$F$312,SUM(BEREGNING!T371:Y371),IF(Analyse!$H$117=$G$312,SUM(BEREGNING!U371:Y371),IF(Analyse!$H$117=$H$312,SUM(BEREGNING!V371:Y371),IF(Analyse!$H$117=$I$312,SUM(BEREGNING!W371:Y371),IF(Analyse!$H$117=$J$312,SUM(BEREGNING!X371:Y371),IF(Analyse!$H$117=$K$312,SUM(BEREGNING!X371:Y371),IF(Analyse!$H$117=$L$312,SUM(BEREGNING!Y371:Y371),"")))))))))))</f>
        <v>0</v>
      </c>
      <c r="AD371" s="35"/>
      <c r="AE371" s="77" t="s">
        <v>72</v>
      </c>
      <c r="AF371" s="77" t="s">
        <v>165</v>
      </c>
      <c r="AG371" s="77"/>
      <c r="AH371" s="79" t="str">
        <f t="shared" si="740"/>
        <v>Norddjurs</v>
      </c>
      <c r="AI371" s="79" t="str">
        <f t="shared" si="657"/>
        <v>Landkommuner</v>
      </c>
      <c r="AJ371" s="79"/>
      <c r="AK371" s="79" t="s">
        <v>71</v>
      </c>
      <c r="AL371" s="79" t="b">
        <f t="shared" si="658"/>
        <v>1</v>
      </c>
      <c r="AM371" s="35"/>
      <c r="AN371" s="75">
        <f t="shared" si="741"/>
        <v>0</v>
      </c>
      <c r="AO371" s="76">
        <f t="shared" ca="1" si="744"/>
        <v>0</v>
      </c>
      <c r="AP371" s="76">
        <f t="shared" ca="1" si="745"/>
        <v>0</v>
      </c>
      <c r="AQ371" s="76">
        <f t="shared" ca="1" si="746"/>
        <v>0</v>
      </c>
      <c r="AR371" s="76">
        <f t="shared" ca="1" si="747"/>
        <v>0</v>
      </c>
      <c r="AS371" s="76">
        <f t="shared" ca="1" si="748"/>
        <v>0</v>
      </c>
      <c r="AT371" s="76">
        <f t="shared" ca="1" si="749"/>
        <v>0</v>
      </c>
      <c r="AU371" s="76">
        <f t="shared" ca="1" si="750"/>
        <v>0</v>
      </c>
      <c r="AV371" s="76">
        <f t="shared" ca="1" si="751"/>
        <v>0</v>
      </c>
      <c r="AW371" s="76">
        <f t="shared" ca="1" si="752"/>
        <v>0</v>
      </c>
      <c r="AX371" s="76">
        <f t="shared" ca="1" si="668"/>
        <v>0</v>
      </c>
      <c r="AY371" s="36"/>
    </row>
    <row r="372" spans="1:51" x14ac:dyDescent="0.25">
      <c r="A372" s="38"/>
      <c r="B372" s="41" t="s">
        <v>72</v>
      </c>
      <c r="C372" s="42">
        <f t="shared" ref="C372:L372" ca="1" si="803">IFERROR(C167-C$107,"")</f>
        <v>0</v>
      </c>
      <c r="D372" s="42">
        <f t="shared" ca="1" si="803"/>
        <v>0</v>
      </c>
      <c r="E372" s="42">
        <f t="shared" ca="1" si="803"/>
        <v>0</v>
      </c>
      <c r="F372" s="42">
        <f t="shared" ca="1" si="803"/>
        <v>0</v>
      </c>
      <c r="G372" s="42">
        <f t="shared" ca="1" si="803"/>
        <v>0</v>
      </c>
      <c r="H372" s="42">
        <f t="shared" ca="1" si="803"/>
        <v>0</v>
      </c>
      <c r="I372" s="42">
        <f t="shared" ca="1" si="803"/>
        <v>0</v>
      </c>
      <c r="J372" s="42">
        <f t="shared" ca="1" si="803"/>
        <v>0</v>
      </c>
      <c r="K372" s="42">
        <f t="shared" ca="1" si="803"/>
        <v>0</v>
      </c>
      <c r="L372" s="42">
        <f t="shared" ca="1" si="803"/>
        <v>0</v>
      </c>
      <c r="M372" s="42" t="str">
        <f t="shared" ref="M372" ca="1" si="804">IFERROR(M167-M$107,"")</f>
        <v/>
      </c>
      <c r="N372" s="38"/>
      <c r="O372" s="41" t="s">
        <v>72</v>
      </c>
      <c r="P372" s="42"/>
      <c r="Q372" s="42">
        <f t="shared" ca="1" si="731"/>
        <v>0</v>
      </c>
      <c r="R372" s="42">
        <f t="shared" ca="1" si="732"/>
        <v>0</v>
      </c>
      <c r="S372" s="42">
        <f t="shared" ca="1" si="733"/>
        <v>0</v>
      </c>
      <c r="T372" s="42">
        <f t="shared" ca="1" si="734"/>
        <v>0</v>
      </c>
      <c r="U372" s="42">
        <f t="shared" ca="1" si="735"/>
        <v>0</v>
      </c>
      <c r="V372" s="42">
        <f t="shared" ca="1" si="736"/>
        <v>0</v>
      </c>
      <c r="W372" s="42">
        <f t="shared" ca="1" si="737"/>
        <v>0</v>
      </c>
      <c r="X372" s="42">
        <f t="shared" ca="1" si="738"/>
        <v>0</v>
      </c>
      <c r="Y372" s="42">
        <f t="shared" ca="1" si="739"/>
        <v>0</v>
      </c>
      <c r="Z372" s="45"/>
      <c r="AA372" s="38">
        <v>60</v>
      </c>
      <c r="AB372" s="41" t="str">
        <f>IF(Analyse!J65="X",Analyse!H65,"")</f>
        <v/>
      </c>
      <c r="AC372" s="42">
        <f>IF(AB372="",0,IF(Analyse!$H$117=$C$312,SUM(BEREGNING!Q372:Y372),IF(Analyse!$H$117=$D$312,SUM(BEREGNING!R372:Y372),IF(Analyse!$H$117=$E$312,SUM(BEREGNING!S372:Y372),IF(Analyse!$H$117=$F$312,SUM(BEREGNING!T372:Y372),IF(Analyse!$H$117=$G$312,SUM(BEREGNING!U372:Y372),IF(Analyse!$H$117=$H$312,SUM(BEREGNING!V372:Y372),IF(Analyse!$H$117=$I$312,SUM(BEREGNING!W372:Y372),IF(Analyse!$H$117=$J$312,SUM(BEREGNING!X372:Y372),IF(Analyse!$H$117=$K$312,SUM(BEREGNING!X372:Y372),IF(Analyse!$H$117=$L$312,SUM(BEREGNING!Y372:Y372),"")))))))))))</f>
        <v>0</v>
      </c>
      <c r="AD372" s="35"/>
      <c r="AE372" s="77" t="s">
        <v>102</v>
      </c>
      <c r="AF372" s="77" t="s">
        <v>165</v>
      </c>
      <c r="AG372" s="77"/>
      <c r="AH372" s="79" t="str">
        <f t="shared" si="740"/>
        <v>Nordfyns</v>
      </c>
      <c r="AI372" s="79" t="str">
        <f t="shared" si="657"/>
        <v>Oplandskommuner</v>
      </c>
      <c r="AJ372" s="79"/>
      <c r="AK372" s="79" t="s">
        <v>72</v>
      </c>
      <c r="AL372" s="79" t="b">
        <f t="shared" si="658"/>
        <v>1</v>
      </c>
      <c r="AM372" s="35"/>
      <c r="AN372" s="75">
        <f t="shared" si="741"/>
        <v>0</v>
      </c>
      <c r="AO372" s="76">
        <f t="shared" ca="1" si="744"/>
        <v>0</v>
      </c>
      <c r="AP372" s="76">
        <f t="shared" ca="1" si="745"/>
        <v>0</v>
      </c>
      <c r="AQ372" s="76">
        <f t="shared" ca="1" si="746"/>
        <v>0</v>
      </c>
      <c r="AR372" s="76">
        <f t="shared" ca="1" si="747"/>
        <v>0</v>
      </c>
      <c r="AS372" s="76">
        <f t="shared" ca="1" si="748"/>
        <v>0</v>
      </c>
      <c r="AT372" s="76">
        <f t="shared" ca="1" si="749"/>
        <v>0</v>
      </c>
      <c r="AU372" s="76">
        <f t="shared" ca="1" si="750"/>
        <v>0</v>
      </c>
      <c r="AV372" s="76">
        <f t="shared" ca="1" si="751"/>
        <v>0</v>
      </c>
      <c r="AW372" s="76">
        <f t="shared" ca="1" si="752"/>
        <v>0</v>
      </c>
      <c r="AX372" s="76">
        <f t="shared" ca="1" si="668"/>
        <v>0</v>
      </c>
      <c r="AY372" s="36"/>
    </row>
    <row r="373" spans="1:51" x14ac:dyDescent="0.25">
      <c r="A373" s="38"/>
      <c r="B373" s="41" t="s">
        <v>73</v>
      </c>
      <c r="C373" s="42">
        <f t="shared" ref="C373:L373" ca="1" si="805">IFERROR(C168-C$107,"")</f>
        <v>0</v>
      </c>
      <c r="D373" s="42">
        <f t="shared" ca="1" si="805"/>
        <v>0</v>
      </c>
      <c r="E373" s="42">
        <f t="shared" ca="1" si="805"/>
        <v>0</v>
      </c>
      <c r="F373" s="42">
        <f t="shared" ca="1" si="805"/>
        <v>0</v>
      </c>
      <c r="G373" s="42">
        <f t="shared" ca="1" si="805"/>
        <v>0</v>
      </c>
      <c r="H373" s="42">
        <f t="shared" ca="1" si="805"/>
        <v>0</v>
      </c>
      <c r="I373" s="42">
        <f t="shared" ca="1" si="805"/>
        <v>0</v>
      </c>
      <c r="J373" s="42">
        <f t="shared" ca="1" si="805"/>
        <v>0</v>
      </c>
      <c r="K373" s="42">
        <f t="shared" ca="1" si="805"/>
        <v>0</v>
      </c>
      <c r="L373" s="42">
        <f t="shared" ca="1" si="805"/>
        <v>0</v>
      </c>
      <c r="M373" s="42" t="str">
        <f t="shared" ref="M373" ca="1" si="806">IFERROR(M168-M$107,"")</f>
        <v/>
      </c>
      <c r="N373" s="38"/>
      <c r="O373" s="41" t="s">
        <v>73</v>
      </c>
      <c r="P373" s="42"/>
      <c r="Q373" s="42">
        <f t="shared" ca="1" si="731"/>
        <v>0</v>
      </c>
      <c r="R373" s="42">
        <f t="shared" ca="1" si="732"/>
        <v>0</v>
      </c>
      <c r="S373" s="42">
        <f t="shared" ca="1" si="733"/>
        <v>0</v>
      </c>
      <c r="T373" s="42">
        <f t="shared" ca="1" si="734"/>
        <v>0</v>
      </c>
      <c r="U373" s="42">
        <f t="shared" ca="1" si="735"/>
        <v>0</v>
      </c>
      <c r="V373" s="42">
        <f t="shared" ca="1" si="736"/>
        <v>0</v>
      </c>
      <c r="W373" s="42">
        <f t="shared" ca="1" si="737"/>
        <v>0</v>
      </c>
      <c r="X373" s="42">
        <f t="shared" ca="1" si="738"/>
        <v>0</v>
      </c>
      <c r="Y373" s="42">
        <f t="shared" ca="1" si="739"/>
        <v>0</v>
      </c>
      <c r="Z373" s="45"/>
      <c r="AA373" s="38">
        <v>61</v>
      </c>
      <c r="AB373" s="41" t="str">
        <f>IF(Analyse!J66="X",Analyse!H66,"")</f>
        <v/>
      </c>
      <c r="AC373" s="42">
        <f>IF(AB373="",0,IF(Analyse!$H$117=$C$312,SUM(BEREGNING!Q373:Y373),IF(Analyse!$H$117=$D$312,SUM(BEREGNING!R373:Y373),IF(Analyse!$H$117=$E$312,SUM(BEREGNING!S373:Y373),IF(Analyse!$H$117=$F$312,SUM(BEREGNING!T373:Y373),IF(Analyse!$H$117=$G$312,SUM(BEREGNING!U373:Y373),IF(Analyse!$H$117=$H$312,SUM(BEREGNING!V373:Y373),IF(Analyse!$H$117=$I$312,SUM(BEREGNING!W373:Y373),IF(Analyse!$H$117=$J$312,SUM(BEREGNING!X373:Y373),IF(Analyse!$H$117=$K$312,SUM(BEREGNING!X373:Y373),IF(Analyse!$H$117=$L$312,SUM(BEREGNING!Y373:Y373),"")))))))))))</f>
        <v>0</v>
      </c>
      <c r="AD373" s="35"/>
      <c r="AE373" s="77" t="s">
        <v>95</v>
      </c>
      <c r="AF373" s="77" t="s">
        <v>165</v>
      </c>
      <c r="AG373" s="77"/>
      <c r="AH373" s="79" t="str">
        <f t="shared" si="740"/>
        <v>Nyborg</v>
      </c>
      <c r="AI373" s="79" t="str">
        <f t="shared" si="657"/>
        <v>Oplandskommuner</v>
      </c>
      <c r="AJ373" s="79"/>
      <c r="AK373" s="79" t="s">
        <v>73</v>
      </c>
      <c r="AL373" s="79" t="b">
        <f t="shared" si="658"/>
        <v>1</v>
      </c>
      <c r="AM373" s="35"/>
      <c r="AN373" s="75">
        <f t="shared" si="741"/>
        <v>0</v>
      </c>
      <c r="AO373" s="76">
        <f t="shared" ca="1" si="744"/>
        <v>0</v>
      </c>
      <c r="AP373" s="76">
        <f t="shared" ca="1" si="745"/>
        <v>0</v>
      </c>
      <c r="AQ373" s="76">
        <f t="shared" ca="1" si="746"/>
        <v>0</v>
      </c>
      <c r="AR373" s="76">
        <f t="shared" ca="1" si="747"/>
        <v>0</v>
      </c>
      <c r="AS373" s="76">
        <f t="shared" ca="1" si="748"/>
        <v>0</v>
      </c>
      <c r="AT373" s="76">
        <f t="shared" ca="1" si="749"/>
        <v>0</v>
      </c>
      <c r="AU373" s="76">
        <f t="shared" ca="1" si="750"/>
        <v>0</v>
      </c>
      <c r="AV373" s="76">
        <f t="shared" ca="1" si="751"/>
        <v>0</v>
      </c>
      <c r="AW373" s="76">
        <f t="shared" ca="1" si="752"/>
        <v>0</v>
      </c>
      <c r="AX373" s="76">
        <f t="shared" ca="1" si="668"/>
        <v>0</v>
      </c>
      <c r="AY373" s="36"/>
    </row>
    <row r="374" spans="1:51" x14ac:dyDescent="0.25">
      <c r="A374" s="38"/>
      <c r="B374" s="41" t="s">
        <v>74</v>
      </c>
      <c r="C374" s="42">
        <f t="shared" ref="C374:L374" ca="1" si="807">IFERROR(C169-C$107,"")</f>
        <v>0</v>
      </c>
      <c r="D374" s="42">
        <f t="shared" ca="1" si="807"/>
        <v>0</v>
      </c>
      <c r="E374" s="42">
        <f t="shared" ca="1" si="807"/>
        <v>0</v>
      </c>
      <c r="F374" s="42">
        <f t="shared" ca="1" si="807"/>
        <v>0</v>
      </c>
      <c r="G374" s="42">
        <f t="shared" ca="1" si="807"/>
        <v>0</v>
      </c>
      <c r="H374" s="42">
        <f t="shared" ca="1" si="807"/>
        <v>0</v>
      </c>
      <c r="I374" s="42">
        <f t="shared" ca="1" si="807"/>
        <v>0</v>
      </c>
      <c r="J374" s="42">
        <f t="shared" ca="1" si="807"/>
        <v>0</v>
      </c>
      <c r="K374" s="42">
        <f t="shared" ca="1" si="807"/>
        <v>0</v>
      </c>
      <c r="L374" s="42">
        <f t="shared" ca="1" si="807"/>
        <v>0</v>
      </c>
      <c r="M374" s="42" t="str">
        <f t="shared" ref="M374" ca="1" si="808">IFERROR(M169-M$107,"")</f>
        <v/>
      </c>
      <c r="N374" s="38"/>
      <c r="O374" s="41" t="s">
        <v>74</v>
      </c>
      <c r="P374" s="42"/>
      <c r="Q374" s="42">
        <f t="shared" ca="1" si="731"/>
        <v>0</v>
      </c>
      <c r="R374" s="42">
        <f t="shared" ca="1" si="732"/>
        <v>0</v>
      </c>
      <c r="S374" s="42">
        <f t="shared" ca="1" si="733"/>
        <v>0</v>
      </c>
      <c r="T374" s="42">
        <f t="shared" ca="1" si="734"/>
        <v>0</v>
      </c>
      <c r="U374" s="42">
        <f t="shared" ca="1" si="735"/>
        <v>0</v>
      </c>
      <c r="V374" s="42">
        <f t="shared" ca="1" si="736"/>
        <v>0</v>
      </c>
      <c r="W374" s="42">
        <f t="shared" ca="1" si="737"/>
        <v>0</v>
      </c>
      <c r="X374" s="42">
        <f t="shared" ca="1" si="738"/>
        <v>0</v>
      </c>
      <c r="Y374" s="42">
        <f t="shared" ca="1" si="739"/>
        <v>0</v>
      </c>
      <c r="Z374" s="45"/>
      <c r="AA374" s="38">
        <v>62</v>
      </c>
      <c r="AB374" s="41" t="str">
        <f>IF(Analyse!J67="X",Analyse!H67,"")</f>
        <v/>
      </c>
      <c r="AC374" s="42">
        <f>IF(AB374="",0,IF(Analyse!$H$117=$C$312,SUM(BEREGNING!Q374:Y374),IF(Analyse!$H$117=$D$312,SUM(BEREGNING!R374:Y374),IF(Analyse!$H$117=$E$312,SUM(BEREGNING!S374:Y374),IF(Analyse!$H$117=$F$312,SUM(BEREGNING!T374:Y374),IF(Analyse!$H$117=$G$312,SUM(BEREGNING!U374:Y374),IF(Analyse!$H$117=$H$312,SUM(BEREGNING!V374:Y374),IF(Analyse!$H$117=$I$312,SUM(BEREGNING!W374:Y374),IF(Analyse!$H$117=$J$312,SUM(BEREGNING!X374:Y374),IF(Analyse!$H$117=$K$312,SUM(BEREGNING!X374:Y374),IF(Analyse!$H$117=$L$312,SUM(BEREGNING!Y374:Y374),"")))))))))))</f>
        <v>0</v>
      </c>
      <c r="AD374" s="35"/>
      <c r="AE374" s="77" t="s">
        <v>25</v>
      </c>
      <c r="AF374" s="77" t="s">
        <v>165</v>
      </c>
      <c r="AG374" s="77"/>
      <c r="AH374" s="79" t="str">
        <f t="shared" si="740"/>
        <v>Næstved</v>
      </c>
      <c r="AI374" s="79" t="str">
        <f t="shared" si="657"/>
        <v>Provinsbykommuner</v>
      </c>
      <c r="AJ374" s="79"/>
      <c r="AK374" s="79" t="s">
        <v>74</v>
      </c>
      <c r="AL374" s="79" t="b">
        <f t="shared" si="658"/>
        <v>1</v>
      </c>
      <c r="AM374" s="35"/>
      <c r="AN374" s="75">
        <f t="shared" si="741"/>
        <v>0</v>
      </c>
      <c r="AO374" s="76">
        <f t="shared" ca="1" si="744"/>
        <v>0</v>
      </c>
      <c r="AP374" s="76">
        <f t="shared" ca="1" si="745"/>
        <v>0</v>
      </c>
      <c r="AQ374" s="76">
        <f t="shared" ca="1" si="746"/>
        <v>0</v>
      </c>
      <c r="AR374" s="76">
        <f t="shared" ca="1" si="747"/>
        <v>0</v>
      </c>
      <c r="AS374" s="76">
        <f t="shared" ca="1" si="748"/>
        <v>0</v>
      </c>
      <c r="AT374" s="76">
        <f t="shared" ca="1" si="749"/>
        <v>0</v>
      </c>
      <c r="AU374" s="76">
        <f t="shared" ca="1" si="750"/>
        <v>0</v>
      </c>
      <c r="AV374" s="76">
        <f t="shared" ca="1" si="751"/>
        <v>0</v>
      </c>
      <c r="AW374" s="76">
        <f t="shared" ca="1" si="752"/>
        <v>0</v>
      </c>
      <c r="AX374" s="76">
        <f t="shared" ca="1" si="668"/>
        <v>0</v>
      </c>
      <c r="AY374" s="36"/>
    </row>
    <row r="375" spans="1:51" x14ac:dyDescent="0.25">
      <c r="A375" s="38"/>
      <c r="B375" s="41" t="s">
        <v>75</v>
      </c>
      <c r="C375" s="42">
        <f t="shared" ref="C375:L375" ca="1" si="809">IFERROR(C170-C$107,"")</f>
        <v>0</v>
      </c>
      <c r="D375" s="42">
        <f t="shared" ca="1" si="809"/>
        <v>0</v>
      </c>
      <c r="E375" s="42">
        <f t="shared" ca="1" si="809"/>
        <v>0</v>
      </c>
      <c r="F375" s="42">
        <f t="shared" ca="1" si="809"/>
        <v>0</v>
      </c>
      <c r="G375" s="42">
        <f t="shared" ca="1" si="809"/>
        <v>0</v>
      </c>
      <c r="H375" s="42">
        <f t="shared" ca="1" si="809"/>
        <v>0</v>
      </c>
      <c r="I375" s="42">
        <f t="shared" ca="1" si="809"/>
        <v>0</v>
      </c>
      <c r="J375" s="42">
        <f t="shared" ca="1" si="809"/>
        <v>0</v>
      </c>
      <c r="K375" s="42">
        <f t="shared" ca="1" si="809"/>
        <v>0</v>
      </c>
      <c r="L375" s="42">
        <f t="shared" ca="1" si="809"/>
        <v>0</v>
      </c>
      <c r="M375" s="42" t="str">
        <f t="shared" ref="M375" ca="1" si="810">IFERROR(M170-M$107,"")</f>
        <v/>
      </c>
      <c r="N375" s="38"/>
      <c r="O375" s="41" t="s">
        <v>75</v>
      </c>
      <c r="P375" s="42"/>
      <c r="Q375" s="42">
        <f t="shared" ca="1" si="731"/>
        <v>0</v>
      </c>
      <c r="R375" s="42">
        <f t="shared" ca="1" si="732"/>
        <v>0</v>
      </c>
      <c r="S375" s="42">
        <f t="shared" ca="1" si="733"/>
        <v>0</v>
      </c>
      <c r="T375" s="42">
        <f t="shared" ca="1" si="734"/>
        <v>0</v>
      </c>
      <c r="U375" s="42">
        <f t="shared" ca="1" si="735"/>
        <v>0</v>
      </c>
      <c r="V375" s="42">
        <f t="shared" ca="1" si="736"/>
        <v>0</v>
      </c>
      <c r="W375" s="42">
        <f t="shared" ca="1" si="737"/>
        <v>0</v>
      </c>
      <c r="X375" s="42">
        <f t="shared" ca="1" si="738"/>
        <v>0</v>
      </c>
      <c r="Y375" s="42">
        <f t="shared" ca="1" si="739"/>
        <v>0</v>
      </c>
      <c r="Z375" s="45"/>
      <c r="AA375" s="38">
        <v>63</v>
      </c>
      <c r="AB375" s="41" t="str">
        <f>IF(Analyse!J68="X",Analyse!H68,"")</f>
        <v/>
      </c>
      <c r="AC375" s="42">
        <f>IF(AB375="",0,IF(Analyse!$H$117=$C$312,SUM(BEREGNING!Q375:Y375),IF(Analyse!$H$117=$D$312,SUM(BEREGNING!R375:Y375),IF(Analyse!$H$117=$E$312,SUM(BEREGNING!S375:Y375),IF(Analyse!$H$117=$F$312,SUM(BEREGNING!T375:Y375),IF(Analyse!$H$117=$G$312,SUM(BEREGNING!U375:Y375),IF(Analyse!$H$117=$H$312,SUM(BEREGNING!V375:Y375),IF(Analyse!$H$117=$I$312,SUM(BEREGNING!W375:Y375),IF(Analyse!$H$117=$J$312,SUM(BEREGNING!X375:Y375),IF(Analyse!$H$117=$K$312,SUM(BEREGNING!X375:Y375),IF(Analyse!$H$117=$L$312,SUM(BEREGNING!Y375:Y375),"")))))))))))</f>
        <v>0</v>
      </c>
      <c r="AD375" s="35"/>
      <c r="AE375" s="77" t="s">
        <v>75</v>
      </c>
      <c r="AF375" s="77" t="s">
        <v>165</v>
      </c>
      <c r="AG375" s="77"/>
      <c r="AH375" s="79" t="str">
        <f t="shared" si="740"/>
        <v>Odder</v>
      </c>
      <c r="AI375" s="79" t="str">
        <f t="shared" si="657"/>
        <v>Oplandskommuner</v>
      </c>
      <c r="AJ375" s="79"/>
      <c r="AK375" s="79" t="s">
        <v>75</v>
      </c>
      <c r="AL375" s="79" t="b">
        <f t="shared" si="658"/>
        <v>1</v>
      </c>
      <c r="AM375" s="35"/>
      <c r="AN375" s="75">
        <f t="shared" si="741"/>
        <v>0</v>
      </c>
      <c r="AO375" s="76">
        <f t="shared" ca="1" si="744"/>
        <v>0</v>
      </c>
      <c r="AP375" s="76">
        <f t="shared" ca="1" si="745"/>
        <v>0</v>
      </c>
      <c r="AQ375" s="76">
        <f t="shared" ca="1" si="746"/>
        <v>0</v>
      </c>
      <c r="AR375" s="76">
        <f t="shared" ca="1" si="747"/>
        <v>0</v>
      </c>
      <c r="AS375" s="76">
        <f t="shared" ca="1" si="748"/>
        <v>0</v>
      </c>
      <c r="AT375" s="76">
        <f t="shared" ca="1" si="749"/>
        <v>0</v>
      </c>
      <c r="AU375" s="76">
        <f t="shared" ca="1" si="750"/>
        <v>0</v>
      </c>
      <c r="AV375" s="76">
        <f t="shared" ca="1" si="751"/>
        <v>0</v>
      </c>
      <c r="AW375" s="76">
        <f t="shared" ca="1" si="752"/>
        <v>0</v>
      </c>
      <c r="AX375" s="76">
        <f t="shared" ca="1" si="668"/>
        <v>0</v>
      </c>
      <c r="AY375" s="36"/>
    </row>
    <row r="376" spans="1:51" x14ac:dyDescent="0.25">
      <c r="A376" s="38"/>
      <c r="B376" s="41" t="s">
        <v>76</v>
      </c>
      <c r="C376" s="42">
        <f t="shared" ref="C376:L376" ca="1" si="811">IFERROR(C171-C$107,"")</f>
        <v>0</v>
      </c>
      <c r="D376" s="42">
        <f t="shared" ca="1" si="811"/>
        <v>0</v>
      </c>
      <c r="E376" s="42">
        <f t="shared" ca="1" si="811"/>
        <v>0</v>
      </c>
      <c r="F376" s="42">
        <f t="shared" ca="1" si="811"/>
        <v>0</v>
      </c>
      <c r="G376" s="42">
        <f t="shared" ca="1" si="811"/>
        <v>0</v>
      </c>
      <c r="H376" s="42">
        <f t="shared" ca="1" si="811"/>
        <v>0</v>
      </c>
      <c r="I376" s="42">
        <f t="shared" ca="1" si="811"/>
        <v>0</v>
      </c>
      <c r="J376" s="42">
        <f t="shared" ca="1" si="811"/>
        <v>0</v>
      </c>
      <c r="K376" s="42">
        <f t="shared" ca="1" si="811"/>
        <v>0</v>
      </c>
      <c r="L376" s="42">
        <f t="shared" ca="1" si="811"/>
        <v>0</v>
      </c>
      <c r="M376" s="42" t="str">
        <f t="shared" ref="M376" ca="1" si="812">IFERROR(M171-M$107,"")</f>
        <v/>
      </c>
      <c r="N376" s="38"/>
      <c r="O376" s="41" t="s">
        <v>76</v>
      </c>
      <c r="P376" s="42"/>
      <c r="Q376" s="42">
        <f t="shared" ca="1" si="731"/>
        <v>0</v>
      </c>
      <c r="R376" s="42">
        <f t="shared" ca="1" si="732"/>
        <v>0</v>
      </c>
      <c r="S376" s="42">
        <f t="shared" ca="1" si="733"/>
        <v>0</v>
      </c>
      <c r="T376" s="42">
        <f t="shared" ca="1" si="734"/>
        <v>0</v>
      </c>
      <c r="U376" s="42">
        <f t="shared" ca="1" si="735"/>
        <v>0</v>
      </c>
      <c r="V376" s="42">
        <f t="shared" ca="1" si="736"/>
        <v>0</v>
      </c>
      <c r="W376" s="42">
        <f t="shared" ca="1" si="737"/>
        <v>0</v>
      </c>
      <c r="X376" s="42">
        <f t="shared" ca="1" si="738"/>
        <v>0</v>
      </c>
      <c r="Y376" s="42">
        <f t="shared" ca="1" si="739"/>
        <v>0</v>
      </c>
      <c r="Z376" s="45"/>
      <c r="AA376" s="38">
        <v>64</v>
      </c>
      <c r="AB376" s="41" t="str">
        <f>IF(Analyse!J69="X",Analyse!H69,"")</f>
        <v/>
      </c>
      <c r="AC376" s="42">
        <f>IF(AB376="",0,IF(Analyse!$H$117=$C$312,SUM(BEREGNING!Q376:Y376),IF(Analyse!$H$117=$D$312,SUM(BEREGNING!R376:Y376),IF(Analyse!$H$117=$E$312,SUM(BEREGNING!S376:Y376),IF(Analyse!$H$117=$F$312,SUM(BEREGNING!T376:Y376),IF(Analyse!$H$117=$G$312,SUM(BEREGNING!U376:Y376),IF(Analyse!$H$117=$H$312,SUM(BEREGNING!V376:Y376),IF(Analyse!$H$117=$I$312,SUM(BEREGNING!W376:Y376),IF(Analyse!$H$117=$J$312,SUM(BEREGNING!X376:Y376),IF(Analyse!$H$117=$K$312,SUM(BEREGNING!X376:Y376),IF(Analyse!$H$117=$L$312,SUM(BEREGNING!Y376:Y376),"")))))))))))</f>
        <v>0</v>
      </c>
      <c r="AD376" s="35"/>
      <c r="AE376" s="77" t="s">
        <v>87</v>
      </c>
      <c r="AF376" s="77" t="s">
        <v>165</v>
      </c>
      <c r="AG376" s="77"/>
      <c r="AH376" s="79" t="str">
        <f t="shared" si="740"/>
        <v>Odense</v>
      </c>
      <c r="AI376" s="79" t="str">
        <f t="shared" si="657"/>
        <v>Storbykommuner</v>
      </c>
      <c r="AJ376" s="79"/>
      <c r="AK376" s="79" t="s">
        <v>76</v>
      </c>
      <c r="AL376" s="79" t="b">
        <f t="shared" si="658"/>
        <v>1</v>
      </c>
      <c r="AM376" s="35"/>
      <c r="AN376" s="75">
        <f t="shared" si="741"/>
        <v>0</v>
      </c>
      <c r="AO376" s="76">
        <f t="shared" ca="1" si="744"/>
        <v>0</v>
      </c>
      <c r="AP376" s="76">
        <f t="shared" ca="1" si="745"/>
        <v>0</v>
      </c>
      <c r="AQ376" s="76">
        <f t="shared" ca="1" si="746"/>
        <v>0</v>
      </c>
      <c r="AR376" s="76">
        <f t="shared" ca="1" si="747"/>
        <v>0</v>
      </c>
      <c r="AS376" s="76">
        <f t="shared" ca="1" si="748"/>
        <v>0</v>
      </c>
      <c r="AT376" s="76">
        <f t="shared" ca="1" si="749"/>
        <v>0</v>
      </c>
      <c r="AU376" s="76">
        <f t="shared" ca="1" si="750"/>
        <v>0</v>
      </c>
      <c r="AV376" s="76">
        <f t="shared" ca="1" si="751"/>
        <v>0</v>
      </c>
      <c r="AW376" s="76">
        <f t="shared" ca="1" si="752"/>
        <v>0</v>
      </c>
      <c r="AX376" s="76">
        <f t="shared" ca="1" si="668"/>
        <v>0</v>
      </c>
      <c r="AY376" s="36"/>
    </row>
    <row r="377" spans="1:51" x14ac:dyDescent="0.25">
      <c r="A377" s="38"/>
      <c r="B377" s="41" t="s">
        <v>77</v>
      </c>
      <c r="C377" s="42">
        <f t="shared" ref="C377:L377" ca="1" si="813">IFERROR(C172-C$107,"")</f>
        <v>0</v>
      </c>
      <c r="D377" s="42">
        <f t="shared" ca="1" si="813"/>
        <v>0</v>
      </c>
      <c r="E377" s="42">
        <f t="shared" ca="1" si="813"/>
        <v>0</v>
      </c>
      <c r="F377" s="42">
        <f t="shared" ca="1" si="813"/>
        <v>0</v>
      </c>
      <c r="G377" s="42">
        <f t="shared" ca="1" si="813"/>
        <v>0</v>
      </c>
      <c r="H377" s="42">
        <f t="shared" ca="1" si="813"/>
        <v>0</v>
      </c>
      <c r="I377" s="42">
        <f t="shared" ca="1" si="813"/>
        <v>0</v>
      </c>
      <c r="J377" s="42">
        <f t="shared" ca="1" si="813"/>
        <v>0</v>
      </c>
      <c r="K377" s="42">
        <f t="shared" ca="1" si="813"/>
        <v>0</v>
      </c>
      <c r="L377" s="42">
        <f t="shared" ca="1" si="813"/>
        <v>0</v>
      </c>
      <c r="M377" s="42" t="str">
        <f t="shared" ref="M377" ca="1" si="814">IFERROR(M172-M$107,"")</f>
        <v/>
      </c>
      <c r="N377" s="38"/>
      <c r="O377" s="41" t="s">
        <v>77</v>
      </c>
      <c r="P377" s="42"/>
      <c r="Q377" s="42">
        <f t="shared" ref="Q377:Q410" ca="1" si="815">IFERROR(D377-C377,"")</f>
        <v>0</v>
      </c>
      <c r="R377" s="42">
        <f t="shared" ref="R377:R410" ca="1" si="816">IFERROR(E377-D377,"")</f>
        <v>0</v>
      </c>
      <c r="S377" s="42">
        <f t="shared" ref="S377:S410" ca="1" si="817">IFERROR(F377-E377,"")</f>
        <v>0</v>
      </c>
      <c r="T377" s="42">
        <f t="shared" ref="T377:T410" ca="1" si="818">IFERROR(G377-F377,"")</f>
        <v>0</v>
      </c>
      <c r="U377" s="42">
        <f t="shared" ref="U377:U410" ca="1" si="819">IFERROR(H377-G377,"")</f>
        <v>0</v>
      </c>
      <c r="V377" s="42">
        <f t="shared" ref="V377:V410" ca="1" si="820">IFERROR(I377-H377,"")</f>
        <v>0</v>
      </c>
      <c r="W377" s="42">
        <f t="shared" ref="W377:W410" ca="1" si="821">IFERROR(J377-I377,"")</f>
        <v>0</v>
      </c>
      <c r="X377" s="42">
        <f t="shared" ref="X377:X410" ca="1" si="822">IFERROR(K377-J377,"")</f>
        <v>0</v>
      </c>
      <c r="Y377" s="42">
        <f t="shared" ref="Y377:Y410" ca="1" si="823">IFERROR(L377-K377,"")</f>
        <v>0</v>
      </c>
      <c r="Z377" s="45"/>
      <c r="AA377" s="38">
        <v>65</v>
      </c>
      <c r="AB377" s="41" t="str">
        <f>IF(Analyse!J70="X",Analyse!H70,"")</f>
        <v/>
      </c>
      <c r="AC377" s="42">
        <f>IF(AB377="",0,IF(Analyse!$H$117=$C$312,SUM(BEREGNING!Q377:Y377),IF(Analyse!$H$117=$D$312,SUM(BEREGNING!R377:Y377),IF(Analyse!$H$117=$E$312,SUM(BEREGNING!S377:Y377),IF(Analyse!$H$117=$F$312,SUM(BEREGNING!T377:Y377),IF(Analyse!$H$117=$G$312,SUM(BEREGNING!U377:Y377),IF(Analyse!$H$117=$H$312,SUM(BEREGNING!V377:Y377),IF(Analyse!$H$117=$I$312,SUM(BEREGNING!W377:Y377),IF(Analyse!$H$117=$J$312,SUM(BEREGNING!X377:Y377),IF(Analyse!$H$117=$K$312,SUM(BEREGNING!X377:Y377),IF(Analyse!$H$117=$L$312,SUM(BEREGNING!Y377:Y377),"")))))))))))</f>
        <v>0</v>
      </c>
      <c r="AD377" s="35"/>
      <c r="AE377" s="77" t="s">
        <v>54</v>
      </c>
      <c r="AF377" s="77" t="s">
        <v>165</v>
      </c>
      <c r="AG377" s="77"/>
      <c r="AH377" s="79" t="str">
        <f t="shared" ref="AH377:AH410" si="824">O377</f>
        <v>Odsherred</v>
      </c>
      <c r="AI377" s="79" t="str">
        <f t="shared" si="657"/>
        <v>Landkommuner</v>
      </c>
      <c r="AJ377" s="79"/>
      <c r="AK377" s="79" t="s">
        <v>77</v>
      </c>
      <c r="AL377" s="79" t="b">
        <f t="shared" si="658"/>
        <v>1</v>
      </c>
      <c r="AM377" s="35"/>
      <c r="AN377" s="75">
        <f t="shared" ref="AN377:AN410" si="825">AD377</f>
        <v>0</v>
      </c>
      <c r="AO377" s="76">
        <f t="shared" ca="1" si="744"/>
        <v>0</v>
      </c>
      <c r="AP377" s="76">
        <f t="shared" ca="1" si="745"/>
        <v>0</v>
      </c>
      <c r="AQ377" s="76">
        <f t="shared" ca="1" si="746"/>
        <v>0</v>
      </c>
      <c r="AR377" s="76">
        <f t="shared" ca="1" si="747"/>
        <v>0</v>
      </c>
      <c r="AS377" s="76">
        <f t="shared" ca="1" si="748"/>
        <v>0</v>
      </c>
      <c r="AT377" s="76">
        <f t="shared" ca="1" si="749"/>
        <v>0</v>
      </c>
      <c r="AU377" s="76">
        <f t="shared" ca="1" si="750"/>
        <v>0</v>
      </c>
      <c r="AV377" s="76">
        <f t="shared" ca="1" si="751"/>
        <v>0</v>
      </c>
      <c r="AW377" s="76">
        <f t="shared" ca="1" si="752"/>
        <v>0</v>
      </c>
      <c r="AX377" s="76">
        <f t="shared" ca="1" si="668"/>
        <v>0</v>
      </c>
      <c r="AY377" s="36"/>
    </row>
    <row r="378" spans="1:51" x14ac:dyDescent="0.25">
      <c r="A378" s="38"/>
      <c r="B378" s="41" t="s">
        <v>78</v>
      </c>
      <c r="C378" s="42">
        <f t="shared" ref="C378:L378" ca="1" si="826">IFERROR(C173-C$107,"")</f>
        <v>0</v>
      </c>
      <c r="D378" s="42">
        <f t="shared" ca="1" si="826"/>
        <v>0</v>
      </c>
      <c r="E378" s="42">
        <f t="shared" ca="1" si="826"/>
        <v>0</v>
      </c>
      <c r="F378" s="42">
        <f t="shared" ca="1" si="826"/>
        <v>0</v>
      </c>
      <c r="G378" s="42">
        <f t="shared" ca="1" si="826"/>
        <v>0</v>
      </c>
      <c r="H378" s="42">
        <f t="shared" ca="1" si="826"/>
        <v>0</v>
      </c>
      <c r="I378" s="42">
        <f t="shared" ca="1" si="826"/>
        <v>0</v>
      </c>
      <c r="J378" s="42">
        <f t="shared" ca="1" si="826"/>
        <v>0</v>
      </c>
      <c r="K378" s="42">
        <f t="shared" ca="1" si="826"/>
        <v>0</v>
      </c>
      <c r="L378" s="42">
        <f t="shared" ca="1" si="826"/>
        <v>0</v>
      </c>
      <c r="M378" s="42" t="str">
        <f t="shared" ref="M378" ca="1" si="827">IFERROR(M173-M$107,"")</f>
        <v/>
      </c>
      <c r="N378" s="38"/>
      <c r="O378" s="41" t="s">
        <v>78</v>
      </c>
      <c r="P378" s="42"/>
      <c r="Q378" s="42">
        <f t="shared" ca="1" si="815"/>
        <v>0</v>
      </c>
      <c r="R378" s="42">
        <f t="shared" ca="1" si="816"/>
        <v>0</v>
      </c>
      <c r="S378" s="42">
        <f t="shared" ca="1" si="817"/>
        <v>0</v>
      </c>
      <c r="T378" s="42">
        <f t="shared" ca="1" si="818"/>
        <v>0</v>
      </c>
      <c r="U378" s="42">
        <f t="shared" ca="1" si="819"/>
        <v>0</v>
      </c>
      <c r="V378" s="42">
        <f t="shared" ca="1" si="820"/>
        <v>0</v>
      </c>
      <c r="W378" s="42">
        <f t="shared" ca="1" si="821"/>
        <v>0</v>
      </c>
      <c r="X378" s="42">
        <f t="shared" ca="1" si="822"/>
        <v>0</v>
      </c>
      <c r="Y378" s="42">
        <f t="shared" ca="1" si="823"/>
        <v>0</v>
      </c>
      <c r="Z378" s="45"/>
      <c r="AA378" s="38">
        <v>66</v>
      </c>
      <c r="AB378" s="41" t="str">
        <f>IF(Analyse!J71="X",Analyse!H71,"")</f>
        <v/>
      </c>
      <c r="AC378" s="42">
        <f>IF(AB378="",0,IF(Analyse!$H$117=$C$312,SUM(BEREGNING!Q378:Y378),IF(Analyse!$H$117=$D$312,SUM(BEREGNING!R378:Y378),IF(Analyse!$H$117=$E$312,SUM(BEREGNING!S378:Y378),IF(Analyse!$H$117=$F$312,SUM(BEREGNING!T378:Y378),IF(Analyse!$H$117=$G$312,SUM(BEREGNING!U378:Y378),IF(Analyse!$H$117=$H$312,SUM(BEREGNING!V378:Y378),IF(Analyse!$H$117=$I$312,SUM(BEREGNING!W378:Y378),IF(Analyse!$H$117=$J$312,SUM(BEREGNING!X378:Y378),IF(Analyse!$H$117=$K$312,SUM(BEREGNING!X378:Y378),IF(Analyse!$H$117=$L$312,SUM(BEREGNING!Y378:Y378),"")))))))))))</f>
        <v>0</v>
      </c>
      <c r="AD378" s="35"/>
      <c r="AE378" s="77" t="s">
        <v>42</v>
      </c>
      <c r="AF378" s="77" t="s">
        <v>165</v>
      </c>
      <c r="AG378" s="77"/>
      <c r="AH378" s="79" t="str">
        <f t="shared" si="824"/>
        <v>Randers</v>
      </c>
      <c r="AI378" s="79" t="str">
        <f t="shared" ref="AI378:AI410" si="828">VLOOKUP(AH378,$AE$313:$AF$410,2,FALSE)</f>
        <v>Provinsbykommuner</v>
      </c>
      <c r="AJ378" s="79"/>
      <c r="AK378" s="79" t="s">
        <v>78</v>
      </c>
      <c r="AL378" s="79" t="b">
        <f t="shared" ref="AL378:AL410" si="829">AK378=AH378</f>
        <v>1</v>
      </c>
      <c r="AM378" s="35"/>
      <c r="AN378" s="75">
        <f t="shared" si="825"/>
        <v>0</v>
      </c>
      <c r="AO378" s="76">
        <f t="shared" ref="AO378:AO409" ca="1" si="830">IF($AN378="","",C173)</f>
        <v>0</v>
      </c>
      <c r="AP378" s="76">
        <f t="shared" ref="AP378:AP409" ca="1" si="831">IF($AN378="","",D173)</f>
        <v>0</v>
      </c>
      <c r="AQ378" s="76">
        <f t="shared" ref="AQ378:AQ409" ca="1" si="832">IF($AN378="","",E173)</f>
        <v>0</v>
      </c>
      <c r="AR378" s="76">
        <f t="shared" ref="AR378:AR409" ca="1" si="833">IF($AN378="","",F173)</f>
        <v>0</v>
      </c>
      <c r="AS378" s="76">
        <f t="shared" ref="AS378:AS409" ca="1" si="834">IF($AN378="","",G173)</f>
        <v>0</v>
      </c>
      <c r="AT378" s="76">
        <f t="shared" ref="AT378:AT409" ca="1" si="835">IF($AN378="","",H173)</f>
        <v>0</v>
      </c>
      <c r="AU378" s="76">
        <f t="shared" ref="AU378:AU409" ca="1" si="836">IF($AN378="","",I173)</f>
        <v>0</v>
      </c>
      <c r="AV378" s="76">
        <f t="shared" ref="AV378:AV409" ca="1" si="837">IF($AN378="","",J173)</f>
        <v>0</v>
      </c>
      <c r="AW378" s="76">
        <f t="shared" ref="AW378:AW409" ca="1" si="838">IF($AN378="","",K173)</f>
        <v>0</v>
      </c>
      <c r="AX378" s="76">
        <f t="shared" ref="AX378:AX410" ca="1" si="839">IF($AN378="","",L173)</f>
        <v>0</v>
      </c>
      <c r="AY378" s="36"/>
    </row>
    <row r="379" spans="1:51" x14ac:dyDescent="0.25">
      <c r="A379" s="38"/>
      <c r="B379" s="41" t="s">
        <v>79</v>
      </c>
      <c r="C379" s="42">
        <f t="shared" ref="C379:L379" ca="1" si="840">IFERROR(C174-C$107,"")</f>
        <v>0</v>
      </c>
      <c r="D379" s="42">
        <f t="shared" ca="1" si="840"/>
        <v>0</v>
      </c>
      <c r="E379" s="42">
        <f t="shared" ca="1" si="840"/>
        <v>0</v>
      </c>
      <c r="F379" s="42">
        <f t="shared" ca="1" si="840"/>
        <v>0</v>
      </c>
      <c r="G379" s="42">
        <f t="shared" ca="1" si="840"/>
        <v>0</v>
      </c>
      <c r="H379" s="42">
        <f t="shared" ca="1" si="840"/>
        <v>0</v>
      </c>
      <c r="I379" s="42">
        <f t="shared" ca="1" si="840"/>
        <v>0</v>
      </c>
      <c r="J379" s="42">
        <f t="shared" ca="1" si="840"/>
        <v>0</v>
      </c>
      <c r="K379" s="42">
        <f t="shared" ca="1" si="840"/>
        <v>0</v>
      </c>
      <c r="L379" s="42">
        <f t="shared" ca="1" si="840"/>
        <v>0</v>
      </c>
      <c r="M379" s="42" t="str">
        <f t="shared" ref="M379" ca="1" si="841">IFERROR(M174-M$107,"")</f>
        <v/>
      </c>
      <c r="N379" s="38"/>
      <c r="O379" s="41" t="s">
        <v>79</v>
      </c>
      <c r="P379" s="42"/>
      <c r="Q379" s="42">
        <f t="shared" ca="1" si="815"/>
        <v>0</v>
      </c>
      <c r="R379" s="42">
        <f t="shared" ca="1" si="816"/>
        <v>0</v>
      </c>
      <c r="S379" s="42">
        <f t="shared" ca="1" si="817"/>
        <v>0</v>
      </c>
      <c r="T379" s="42">
        <f t="shared" ca="1" si="818"/>
        <v>0</v>
      </c>
      <c r="U379" s="42">
        <f t="shared" ca="1" si="819"/>
        <v>0</v>
      </c>
      <c r="V379" s="42">
        <f t="shared" ca="1" si="820"/>
        <v>0</v>
      </c>
      <c r="W379" s="42">
        <f t="shared" ca="1" si="821"/>
        <v>0</v>
      </c>
      <c r="X379" s="42">
        <f t="shared" ca="1" si="822"/>
        <v>0</v>
      </c>
      <c r="Y379" s="42">
        <f t="shared" ca="1" si="823"/>
        <v>0</v>
      </c>
      <c r="Z379" s="45"/>
      <c r="AA379" s="38">
        <v>67</v>
      </c>
      <c r="AB379" s="41" t="str">
        <f>IF(Analyse!J72="X",Analyse!H72,"")</f>
        <v/>
      </c>
      <c r="AC379" s="42">
        <f>IF(AB379="",0,IF(Analyse!$H$117=$C$312,SUM(BEREGNING!Q379:Y379),IF(Analyse!$H$117=$D$312,SUM(BEREGNING!R379:Y379),IF(Analyse!$H$117=$E$312,SUM(BEREGNING!S379:Y379),IF(Analyse!$H$117=$F$312,SUM(BEREGNING!T379:Y379),IF(Analyse!$H$117=$G$312,SUM(BEREGNING!U379:Y379),IF(Analyse!$H$117=$H$312,SUM(BEREGNING!V379:Y379),IF(Analyse!$H$117=$I$312,SUM(BEREGNING!W379:Y379),IF(Analyse!$H$117=$J$312,SUM(BEREGNING!X379:Y379),IF(Analyse!$H$117=$K$312,SUM(BEREGNING!X379:Y379),IF(Analyse!$H$117=$L$312,SUM(BEREGNING!Y379:Y379),"")))))))))))</f>
        <v>0</v>
      </c>
      <c r="AD379" s="35"/>
      <c r="AE379" s="77" t="s">
        <v>79</v>
      </c>
      <c r="AF379" s="77" t="s">
        <v>165</v>
      </c>
      <c r="AG379" s="77"/>
      <c r="AH379" s="79" t="str">
        <f t="shared" si="824"/>
        <v>Rebild</v>
      </c>
      <c r="AI379" s="79" t="str">
        <f t="shared" si="828"/>
        <v>Oplandskommuner</v>
      </c>
      <c r="AJ379" s="79"/>
      <c r="AK379" s="79" t="s">
        <v>79</v>
      </c>
      <c r="AL379" s="79" t="b">
        <f t="shared" si="829"/>
        <v>1</v>
      </c>
      <c r="AM379" s="35"/>
      <c r="AN379" s="75">
        <f t="shared" si="825"/>
        <v>0</v>
      </c>
      <c r="AO379" s="76">
        <f t="shared" ca="1" si="830"/>
        <v>0</v>
      </c>
      <c r="AP379" s="76">
        <f t="shared" ca="1" si="831"/>
        <v>0</v>
      </c>
      <c r="AQ379" s="76">
        <f t="shared" ca="1" si="832"/>
        <v>0</v>
      </c>
      <c r="AR379" s="76">
        <f t="shared" ca="1" si="833"/>
        <v>0</v>
      </c>
      <c r="AS379" s="76">
        <f t="shared" ca="1" si="834"/>
        <v>0</v>
      </c>
      <c r="AT379" s="76">
        <f t="shared" ca="1" si="835"/>
        <v>0</v>
      </c>
      <c r="AU379" s="76">
        <f t="shared" ca="1" si="836"/>
        <v>0</v>
      </c>
      <c r="AV379" s="76">
        <f t="shared" ca="1" si="837"/>
        <v>0</v>
      </c>
      <c r="AW379" s="76">
        <f t="shared" ca="1" si="838"/>
        <v>0</v>
      </c>
      <c r="AX379" s="76">
        <f t="shared" ca="1" si="839"/>
        <v>0</v>
      </c>
      <c r="AY379" s="36"/>
    </row>
    <row r="380" spans="1:51" x14ac:dyDescent="0.25">
      <c r="A380" s="38"/>
      <c r="B380" s="41" t="s">
        <v>80</v>
      </c>
      <c r="C380" s="42">
        <f t="shared" ref="C380:L380" ca="1" si="842">IFERROR(C175-C$107,"")</f>
        <v>0</v>
      </c>
      <c r="D380" s="42">
        <f t="shared" ca="1" si="842"/>
        <v>0</v>
      </c>
      <c r="E380" s="42">
        <f t="shared" ca="1" si="842"/>
        <v>0</v>
      </c>
      <c r="F380" s="42">
        <f t="shared" ca="1" si="842"/>
        <v>0</v>
      </c>
      <c r="G380" s="42">
        <f t="shared" ca="1" si="842"/>
        <v>0</v>
      </c>
      <c r="H380" s="42">
        <f t="shared" ca="1" si="842"/>
        <v>0</v>
      </c>
      <c r="I380" s="42">
        <f t="shared" ca="1" si="842"/>
        <v>0</v>
      </c>
      <c r="J380" s="42">
        <f t="shared" ca="1" si="842"/>
        <v>0</v>
      </c>
      <c r="K380" s="42">
        <f t="shared" ca="1" si="842"/>
        <v>0</v>
      </c>
      <c r="L380" s="42">
        <f t="shared" ca="1" si="842"/>
        <v>0</v>
      </c>
      <c r="M380" s="42" t="str">
        <f t="shared" ref="M380" ca="1" si="843">IFERROR(M175-M$107,"")</f>
        <v/>
      </c>
      <c r="N380" s="38"/>
      <c r="O380" s="41" t="s">
        <v>80</v>
      </c>
      <c r="P380" s="42"/>
      <c r="Q380" s="42">
        <f t="shared" ca="1" si="815"/>
        <v>0</v>
      </c>
      <c r="R380" s="42">
        <f t="shared" ca="1" si="816"/>
        <v>0</v>
      </c>
      <c r="S380" s="42">
        <f t="shared" ca="1" si="817"/>
        <v>0</v>
      </c>
      <c r="T380" s="42">
        <f t="shared" ca="1" si="818"/>
        <v>0</v>
      </c>
      <c r="U380" s="42">
        <f t="shared" ca="1" si="819"/>
        <v>0</v>
      </c>
      <c r="V380" s="42">
        <f t="shared" ca="1" si="820"/>
        <v>0</v>
      </c>
      <c r="W380" s="42">
        <f t="shared" ca="1" si="821"/>
        <v>0</v>
      </c>
      <c r="X380" s="42">
        <f t="shared" ca="1" si="822"/>
        <v>0</v>
      </c>
      <c r="Y380" s="42">
        <f t="shared" ca="1" si="823"/>
        <v>0</v>
      </c>
      <c r="Z380" s="45"/>
      <c r="AA380" s="38">
        <v>68</v>
      </c>
      <c r="AB380" s="41" t="str">
        <f>IF(Analyse!J73="X",Analyse!H73,"")</f>
        <v/>
      </c>
      <c r="AC380" s="42">
        <f>IF(AB380="",0,IF(Analyse!$H$117=$C$312,SUM(BEREGNING!Q380:Y380),IF(Analyse!$H$117=$D$312,SUM(BEREGNING!R380:Y380),IF(Analyse!$H$117=$E$312,SUM(BEREGNING!S380:Y380),IF(Analyse!$H$117=$F$312,SUM(BEREGNING!T380:Y380),IF(Analyse!$H$117=$G$312,SUM(BEREGNING!U380:Y380),IF(Analyse!$H$117=$H$312,SUM(BEREGNING!V380:Y380),IF(Analyse!$H$117=$I$312,SUM(BEREGNING!W380:Y380),IF(Analyse!$H$117=$J$312,SUM(BEREGNING!X380:Y380),IF(Analyse!$H$117=$K$312,SUM(BEREGNING!X380:Y380),IF(Analyse!$H$117=$L$312,SUM(BEREGNING!Y380:Y380),"")))))))))))</f>
        <v>0</v>
      </c>
      <c r="AD380" s="35"/>
      <c r="AE380" s="77" t="s">
        <v>77</v>
      </c>
      <c r="AF380" s="77" t="s">
        <v>166</v>
      </c>
      <c r="AG380" s="77"/>
      <c r="AH380" s="79" t="str">
        <f t="shared" si="824"/>
        <v>Ringkøbing-Skjern</v>
      </c>
      <c r="AI380" s="79" t="str">
        <f t="shared" si="828"/>
        <v>Landkommuner</v>
      </c>
      <c r="AJ380" s="79"/>
      <c r="AK380" s="79" t="s">
        <v>80</v>
      </c>
      <c r="AL380" s="79" t="b">
        <f t="shared" si="829"/>
        <v>1</v>
      </c>
      <c r="AM380" s="35"/>
      <c r="AN380" s="75">
        <f t="shared" si="825"/>
        <v>0</v>
      </c>
      <c r="AO380" s="76">
        <f t="shared" ca="1" si="830"/>
        <v>0</v>
      </c>
      <c r="AP380" s="76">
        <f t="shared" ca="1" si="831"/>
        <v>0</v>
      </c>
      <c r="AQ380" s="76">
        <f t="shared" ca="1" si="832"/>
        <v>0</v>
      </c>
      <c r="AR380" s="76">
        <f t="shared" ca="1" si="833"/>
        <v>0</v>
      </c>
      <c r="AS380" s="76">
        <f t="shared" ca="1" si="834"/>
        <v>0</v>
      </c>
      <c r="AT380" s="76">
        <f t="shared" ca="1" si="835"/>
        <v>0</v>
      </c>
      <c r="AU380" s="76">
        <f t="shared" ca="1" si="836"/>
        <v>0</v>
      </c>
      <c r="AV380" s="76">
        <f t="shared" ca="1" si="837"/>
        <v>0</v>
      </c>
      <c r="AW380" s="76">
        <f t="shared" ca="1" si="838"/>
        <v>0</v>
      </c>
      <c r="AX380" s="76">
        <f t="shared" ca="1" si="839"/>
        <v>0</v>
      </c>
      <c r="AY380" s="36"/>
    </row>
    <row r="381" spans="1:51" x14ac:dyDescent="0.25">
      <c r="A381" s="38"/>
      <c r="B381" s="41" t="s">
        <v>81</v>
      </c>
      <c r="C381" s="42">
        <f t="shared" ref="C381:L381" ca="1" si="844">IFERROR(C176-C$107,"")</f>
        <v>0</v>
      </c>
      <c r="D381" s="42">
        <f t="shared" ca="1" si="844"/>
        <v>0</v>
      </c>
      <c r="E381" s="42">
        <f t="shared" ca="1" si="844"/>
        <v>0</v>
      </c>
      <c r="F381" s="42">
        <f t="shared" ca="1" si="844"/>
        <v>0</v>
      </c>
      <c r="G381" s="42">
        <f t="shared" ca="1" si="844"/>
        <v>0</v>
      </c>
      <c r="H381" s="42">
        <f t="shared" ca="1" si="844"/>
        <v>0</v>
      </c>
      <c r="I381" s="42">
        <f t="shared" ca="1" si="844"/>
        <v>0</v>
      </c>
      <c r="J381" s="42">
        <f t="shared" ca="1" si="844"/>
        <v>0</v>
      </c>
      <c r="K381" s="42">
        <f t="shared" ca="1" si="844"/>
        <v>0</v>
      </c>
      <c r="L381" s="42">
        <f t="shared" ca="1" si="844"/>
        <v>0</v>
      </c>
      <c r="M381" s="42" t="str">
        <f t="shared" ref="M381" ca="1" si="845">IFERROR(M176-M$107,"")</f>
        <v/>
      </c>
      <c r="N381" s="38"/>
      <c r="O381" s="41" t="s">
        <v>81</v>
      </c>
      <c r="P381" s="42"/>
      <c r="Q381" s="42">
        <f t="shared" ca="1" si="815"/>
        <v>0</v>
      </c>
      <c r="R381" s="42">
        <f t="shared" ca="1" si="816"/>
        <v>0</v>
      </c>
      <c r="S381" s="42">
        <f t="shared" ca="1" si="817"/>
        <v>0</v>
      </c>
      <c r="T381" s="42">
        <f t="shared" ca="1" si="818"/>
        <v>0</v>
      </c>
      <c r="U381" s="42">
        <f t="shared" ca="1" si="819"/>
        <v>0</v>
      </c>
      <c r="V381" s="42">
        <f t="shared" ca="1" si="820"/>
        <v>0</v>
      </c>
      <c r="W381" s="42">
        <f t="shared" ca="1" si="821"/>
        <v>0</v>
      </c>
      <c r="X381" s="42">
        <f t="shared" ca="1" si="822"/>
        <v>0</v>
      </c>
      <c r="Y381" s="42">
        <f t="shared" ca="1" si="823"/>
        <v>0</v>
      </c>
      <c r="Z381" s="45"/>
      <c r="AA381" s="38">
        <v>69</v>
      </c>
      <c r="AB381" s="41" t="str">
        <f>IF(Analyse!J74="X",Analyse!H74,"")</f>
        <v/>
      </c>
      <c r="AC381" s="42">
        <f>IF(AB381="",0,IF(Analyse!$H$117=$C$312,SUM(BEREGNING!Q381:Y381),IF(Analyse!$H$117=$D$312,SUM(BEREGNING!R381:Y381),IF(Analyse!$H$117=$E$312,SUM(BEREGNING!S381:Y381),IF(Analyse!$H$117=$F$312,SUM(BEREGNING!T381:Y381),IF(Analyse!$H$117=$G$312,SUM(BEREGNING!U381:Y381),IF(Analyse!$H$117=$H$312,SUM(BEREGNING!V381:Y381),IF(Analyse!$H$117=$I$312,SUM(BEREGNING!W381:Y381),IF(Analyse!$H$117=$J$312,SUM(BEREGNING!X381:Y381),IF(Analyse!$H$117=$K$312,SUM(BEREGNING!X381:Y381),IF(Analyse!$H$117=$L$312,SUM(BEREGNING!Y381:Y381),"")))))))))))</f>
        <v>0</v>
      </c>
      <c r="AD381" s="35"/>
      <c r="AE381" s="77" t="s">
        <v>57</v>
      </c>
      <c r="AF381" s="77" t="s">
        <v>166</v>
      </c>
      <c r="AG381" s="77"/>
      <c r="AH381" s="79" t="str">
        <f t="shared" si="824"/>
        <v>Ringsted</v>
      </c>
      <c r="AI381" s="79" t="str">
        <f t="shared" si="828"/>
        <v>Oplandskommuner</v>
      </c>
      <c r="AJ381" s="79"/>
      <c r="AK381" s="79" t="s">
        <v>81</v>
      </c>
      <c r="AL381" s="79" t="b">
        <f t="shared" si="829"/>
        <v>1</v>
      </c>
      <c r="AM381" s="35"/>
      <c r="AN381" s="75">
        <f t="shared" si="825"/>
        <v>0</v>
      </c>
      <c r="AO381" s="76">
        <f t="shared" ca="1" si="830"/>
        <v>0</v>
      </c>
      <c r="AP381" s="76">
        <f t="shared" ca="1" si="831"/>
        <v>0</v>
      </c>
      <c r="AQ381" s="76">
        <f t="shared" ca="1" si="832"/>
        <v>0</v>
      </c>
      <c r="AR381" s="76">
        <f t="shared" ca="1" si="833"/>
        <v>0</v>
      </c>
      <c r="AS381" s="76">
        <f t="shared" ca="1" si="834"/>
        <v>0</v>
      </c>
      <c r="AT381" s="76">
        <f t="shared" ca="1" si="835"/>
        <v>0</v>
      </c>
      <c r="AU381" s="76">
        <f t="shared" ca="1" si="836"/>
        <v>0</v>
      </c>
      <c r="AV381" s="76">
        <f t="shared" ca="1" si="837"/>
        <v>0</v>
      </c>
      <c r="AW381" s="76">
        <f t="shared" ca="1" si="838"/>
        <v>0</v>
      </c>
      <c r="AX381" s="76">
        <f t="shared" ca="1" si="839"/>
        <v>0</v>
      </c>
      <c r="AY381" s="36"/>
    </row>
    <row r="382" spans="1:51" x14ac:dyDescent="0.25">
      <c r="A382" s="38"/>
      <c r="B382" s="41" t="s">
        <v>82</v>
      </c>
      <c r="C382" s="42">
        <f t="shared" ref="C382:L382" ca="1" si="846">IFERROR(C177-C$107,"")</f>
        <v>0</v>
      </c>
      <c r="D382" s="42">
        <f t="shared" ca="1" si="846"/>
        <v>0</v>
      </c>
      <c r="E382" s="42">
        <f t="shared" ca="1" si="846"/>
        <v>0</v>
      </c>
      <c r="F382" s="42">
        <f t="shared" ca="1" si="846"/>
        <v>0</v>
      </c>
      <c r="G382" s="42">
        <f t="shared" ca="1" si="846"/>
        <v>0</v>
      </c>
      <c r="H382" s="42">
        <f t="shared" ca="1" si="846"/>
        <v>0</v>
      </c>
      <c r="I382" s="42">
        <f t="shared" ca="1" si="846"/>
        <v>0</v>
      </c>
      <c r="J382" s="42">
        <f t="shared" ca="1" si="846"/>
        <v>0</v>
      </c>
      <c r="K382" s="42">
        <f t="shared" ca="1" si="846"/>
        <v>0</v>
      </c>
      <c r="L382" s="42">
        <f t="shared" ca="1" si="846"/>
        <v>0</v>
      </c>
      <c r="M382" s="42" t="str">
        <f t="shared" ref="M382" ca="1" si="847">IFERROR(M177-M$107,"")</f>
        <v/>
      </c>
      <c r="N382" s="38"/>
      <c r="O382" s="41" t="s">
        <v>82</v>
      </c>
      <c r="P382" s="42"/>
      <c r="Q382" s="42">
        <f t="shared" ca="1" si="815"/>
        <v>0</v>
      </c>
      <c r="R382" s="42">
        <f t="shared" ca="1" si="816"/>
        <v>0</v>
      </c>
      <c r="S382" s="42">
        <f t="shared" ca="1" si="817"/>
        <v>0</v>
      </c>
      <c r="T382" s="42">
        <f t="shared" ca="1" si="818"/>
        <v>0</v>
      </c>
      <c r="U382" s="42">
        <f t="shared" ca="1" si="819"/>
        <v>0</v>
      </c>
      <c r="V382" s="42">
        <f t="shared" ca="1" si="820"/>
        <v>0</v>
      </c>
      <c r="W382" s="42">
        <f t="shared" ca="1" si="821"/>
        <v>0</v>
      </c>
      <c r="X382" s="42">
        <f t="shared" ca="1" si="822"/>
        <v>0</v>
      </c>
      <c r="Y382" s="42">
        <f t="shared" ca="1" si="823"/>
        <v>0</v>
      </c>
      <c r="Z382" s="45"/>
      <c r="AA382" s="38">
        <v>70</v>
      </c>
      <c r="AB382" s="41" t="str">
        <f>IF(Analyse!J75="X",Analyse!H75,"")</f>
        <v/>
      </c>
      <c r="AC382" s="42">
        <f>IF(AB382="",0,IF(Analyse!$H$117=$C$312,SUM(BEREGNING!Q382:Y382),IF(Analyse!$H$117=$D$312,SUM(BEREGNING!R382:Y382),IF(Analyse!$H$117=$E$312,SUM(BEREGNING!S382:Y382),IF(Analyse!$H$117=$F$312,SUM(BEREGNING!T382:Y382),IF(Analyse!$H$117=$G$312,SUM(BEREGNING!U382:Y382),IF(Analyse!$H$117=$H$312,SUM(BEREGNING!V382:Y382),IF(Analyse!$H$117=$I$312,SUM(BEREGNING!W382:Y382),IF(Analyse!$H$117=$J$312,SUM(BEREGNING!X382:Y382),IF(Analyse!$H$117=$K$312,SUM(BEREGNING!X382:Y382),IF(Analyse!$H$117=$L$312,SUM(BEREGNING!Y382:Y382),"")))))))))))</f>
        <v>0</v>
      </c>
      <c r="AD382" s="35"/>
      <c r="AE382" s="77" t="s">
        <v>65</v>
      </c>
      <c r="AF382" s="77" t="s">
        <v>166</v>
      </c>
      <c r="AG382" s="77"/>
      <c r="AH382" s="79" t="str">
        <f t="shared" si="824"/>
        <v>Roskilde</v>
      </c>
      <c r="AI382" s="79" t="str">
        <f t="shared" si="828"/>
        <v>Provinsbykommuner</v>
      </c>
      <c r="AJ382" s="79"/>
      <c r="AK382" s="79" t="s">
        <v>82</v>
      </c>
      <c r="AL382" s="79" t="b">
        <f t="shared" si="829"/>
        <v>1</v>
      </c>
      <c r="AM382" s="35"/>
      <c r="AN382" s="75">
        <f t="shared" si="825"/>
        <v>0</v>
      </c>
      <c r="AO382" s="76">
        <f t="shared" ca="1" si="830"/>
        <v>0</v>
      </c>
      <c r="AP382" s="76">
        <f t="shared" ca="1" si="831"/>
        <v>0</v>
      </c>
      <c r="AQ382" s="76">
        <f t="shared" ca="1" si="832"/>
        <v>0</v>
      </c>
      <c r="AR382" s="76">
        <f t="shared" ca="1" si="833"/>
        <v>0</v>
      </c>
      <c r="AS382" s="76">
        <f t="shared" ca="1" si="834"/>
        <v>0</v>
      </c>
      <c r="AT382" s="76">
        <f t="shared" ca="1" si="835"/>
        <v>0</v>
      </c>
      <c r="AU382" s="76">
        <f t="shared" ca="1" si="836"/>
        <v>0</v>
      </c>
      <c r="AV382" s="76">
        <f t="shared" ca="1" si="837"/>
        <v>0</v>
      </c>
      <c r="AW382" s="76">
        <f t="shared" ca="1" si="838"/>
        <v>0</v>
      </c>
      <c r="AX382" s="76">
        <f t="shared" ca="1" si="839"/>
        <v>0</v>
      </c>
      <c r="AY382" s="36"/>
    </row>
    <row r="383" spans="1:51" x14ac:dyDescent="0.25">
      <c r="A383" s="38"/>
      <c r="B383" s="41" t="s">
        <v>83</v>
      </c>
      <c r="C383" s="42">
        <f t="shared" ref="C383:L383" ca="1" si="848">IFERROR(C178-C$107,"")</f>
        <v>0</v>
      </c>
      <c r="D383" s="42">
        <f t="shared" ca="1" si="848"/>
        <v>0</v>
      </c>
      <c r="E383" s="42">
        <f t="shared" ca="1" si="848"/>
        <v>0</v>
      </c>
      <c r="F383" s="42">
        <f t="shared" ca="1" si="848"/>
        <v>0</v>
      </c>
      <c r="G383" s="42">
        <f t="shared" ca="1" si="848"/>
        <v>0</v>
      </c>
      <c r="H383" s="42">
        <f t="shared" ca="1" si="848"/>
        <v>0</v>
      </c>
      <c r="I383" s="42">
        <f t="shared" ca="1" si="848"/>
        <v>0</v>
      </c>
      <c r="J383" s="42">
        <f t="shared" ca="1" si="848"/>
        <v>0</v>
      </c>
      <c r="K383" s="42">
        <f t="shared" ca="1" si="848"/>
        <v>0</v>
      </c>
      <c r="L383" s="42">
        <f t="shared" ca="1" si="848"/>
        <v>0</v>
      </c>
      <c r="M383" s="42" t="str">
        <f t="shared" ref="M383" ca="1" si="849">IFERROR(M178-M$107,"")</f>
        <v/>
      </c>
      <c r="N383" s="38"/>
      <c r="O383" s="41" t="s">
        <v>83</v>
      </c>
      <c r="P383" s="42"/>
      <c r="Q383" s="42">
        <f t="shared" ca="1" si="815"/>
        <v>0</v>
      </c>
      <c r="R383" s="42">
        <f t="shared" ca="1" si="816"/>
        <v>0</v>
      </c>
      <c r="S383" s="42">
        <f t="shared" ca="1" si="817"/>
        <v>0</v>
      </c>
      <c r="T383" s="42">
        <f t="shared" ca="1" si="818"/>
        <v>0</v>
      </c>
      <c r="U383" s="42">
        <f t="shared" ca="1" si="819"/>
        <v>0</v>
      </c>
      <c r="V383" s="42">
        <f t="shared" ca="1" si="820"/>
        <v>0</v>
      </c>
      <c r="W383" s="42">
        <f t="shared" ca="1" si="821"/>
        <v>0</v>
      </c>
      <c r="X383" s="42">
        <f t="shared" ca="1" si="822"/>
        <v>0</v>
      </c>
      <c r="Y383" s="42">
        <f t="shared" ca="1" si="823"/>
        <v>0</v>
      </c>
      <c r="Z383" s="45"/>
      <c r="AA383" s="38">
        <v>71</v>
      </c>
      <c r="AB383" s="41" t="str">
        <f>IF(Analyse!J76="X",Analyse!H76,"")</f>
        <v/>
      </c>
      <c r="AC383" s="42">
        <f>IF(AB383="",0,IF(Analyse!$H$117=$C$312,SUM(BEREGNING!Q383:Y383),IF(Analyse!$H$117=$D$312,SUM(BEREGNING!R383:Y383),IF(Analyse!$H$117=$E$312,SUM(BEREGNING!S383:Y383),IF(Analyse!$H$117=$F$312,SUM(BEREGNING!T383:Y383),IF(Analyse!$H$117=$G$312,SUM(BEREGNING!U383:Y383),IF(Analyse!$H$117=$H$312,SUM(BEREGNING!V383:Y383),IF(Analyse!$H$117=$I$312,SUM(BEREGNING!W383:Y383),IF(Analyse!$H$117=$J$312,SUM(BEREGNING!X383:Y383),IF(Analyse!$H$117=$K$312,SUM(BEREGNING!X383:Y383),IF(Analyse!$H$117=$L$312,SUM(BEREGNING!Y383:Y383),"")))))))))))</f>
        <v>0</v>
      </c>
      <c r="AD383" s="35"/>
      <c r="AE383" s="77" t="s">
        <v>39</v>
      </c>
      <c r="AF383" s="77" t="s">
        <v>166</v>
      </c>
      <c r="AG383" s="77"/>
      <c r="AH383" s="79" t="str">
        <f t="shared" si="824"/>
        <v>Rudersdal</v>
      </c>
      <c r="AI383" s="79" t="str">
        <f t="shared" si="828"/>
        <v>Hovedstadskommuner</v>
      </c>
      <c r="AJ383" s="79"/>
      <c r="AK383" s="79" t="s">
        <v>83</v>
      </c>
      <c r="AL383" s="79" t="b">
        <f t="shared" si="829"/>
        <v>1</v>
      </c>
      <c r="AM383" s="35"/>
      <c r="AN383" s="75">
        <f t="shared" si="825"/>
        <v>0</v>
      </c>
      <c r="AO383" s="76">
        <f t="shared" ca="1" si="830"/>
        <v>0</v>
      </c>
      <c r="AP383" s="76">
        <f t="shared" ca="1" si="831"/>
        <v>0</v>
      </c>
      <c r="AQ383" s="76">
        <f t="shared" ca="1" si="832"/>
        <v>0</v>
      </c>
      <c r="AR383" s="76">
        <f t="shared" ca="1" si="833"/>
        <v>0</v>
      </c>
      <c r="AS383" s="76">
        <f t="shared" ca="1" si="834"/>
        <v>0</v>
      </c>
      <c r="AT383" s="76">
        <f t="shared" ca="1" si="835"/>
        <v>0</v>
      </c>
      <c r="AU383" s="76">
        <f t="shared" ca="1" si="836"/>
        <v>0</v>
      </c>
      <c r="AV383" s="76">
        <f t="shared" ca="1" si="837"/>
        <v>0</v>
      </c>
      <c r="AW383" s="76">
        <f t="shared" ca="1" si="838"/>
        <v>0</v>
      </c>
      <c r="AX383" s="76">
        <f t="shared" ca="1" si="839"/>
        <v>0</v>
      </c>
      <c r="AY383" s="36"/>
    </row>
    <row r="384" spans="1:51" x14ac:dyDescent="0.25">
      <c r="A384" s="38"/>
      <c r="B384" s="41" t="s">
        <v>84</v>
      </c>
      <c r="C384" s="42">
        <f t="shared" ref="C384:L384" ca="1" si="850">IFERROR(C179-C$107,"")</f>
        <v>0</v>
      </c>
      <c r="D384" s="42">
        <f t="shared" ca="1" si="850"/>
        <v>0</v>
      </c>
      <c r="E384" s="42">
        <f t="shared" ca="1" si="850"/>
        <v>0</v>
      </c>
      <c r="F384" s="42">
        <f t="shared" ca="1" si="850"/>
        <v>0</v>
      </c>
      <c r="G384" s="42">
        <f t="shared" ca="1" si="850"/>
        <v>0</v>
      </c>
      <c r="H384" s="42">
        <f t="shared" ca="1" si="850"/>
        <v>0</v>
      </c>
      <c r="I384" s="42">
        <f t="shared" ca="1" si="850"/>
        <v>0</v>
      </c>
      <c r="J384" s="42">
        <f t="shared" ca="1" si="850"/>
        <v>0</v>
      </c>
      <c r="K384" s="42">
        <f t="shared" ca="1" si="850"/>
        <v>0</v>
      </c>
      <c r="L384" s="42">
        <f t="shared" ca="1" si="850"/>
        <v>0</v>
      </c>
      <c r="M384" s="42" t="str">
        <f t="shared" ref="M384" ca="1" si="851">IFERROR(M179-M$107,"")</f>
        <v/>
      </c>
      <c r="N384" s="38"/>
      <c r="O384" s="41" t="s">
        <v>84</v>
      </c>
      <c r="P384" s="42"/>
      <c r="Q384" s="42">
        <f t="shared" ca="1" si="815"/>
        <v>0</v>
      </c>
      <c r="R384" s="42">
        <f t="shared" ca="1" si="816"/>
        <v>0</v>
      </c>
      <c r="S384" s="42">
        <f t="shared" ca="1" si="817"/>
        <v>0</v>
      </c>
      <c r="T384" s="42">
        <f t="shared" ca="1" si="818"/>
        <v>0</v>
      </c>
      <c r="U384" s="42">
        <f t="shared" ca="1" si="819"/>
        <v>0</v>
      </c>
      <c r="V384" s="42">
        <f t="shared" ca="1" si="820"/>
        <v>0</v>
      </c>
      <c r="W384" s="42">
        <f t="shared" ca="1" si="821"/>
        <v>0</v>
      </c>
      <c r="X384" s="42">
        <f t="shared" ca="1" si="822"/>
        <v>0</v>
      </c>
      <c r="Y384" s="42">
        <f t="shared" ca="1" si="823"/>
        <v>0</v>
      </c>
      <c r="Z384" s="45"/>
      <c r="AA384" s="38">
        <v>72</v>
      </c>
      <c r="AB384" s="41" t="str">
        <f>IF(Analyse!J77="X",Analyse!H77,"")</f>
        <v/>
      </c>
      <c r="AC384" s="42">
        <f>IF(AB384="",0,IF(Analyse!$H$117=$C$312,SUM(BEREGNING!Q384:Y384),IF(Analyse!$H$117=$D$312,SUM(BEREGNING!R384:Y384),IF(Analyse!$H$117=$E$312,SUM(BEREGNING!S384:Y384),IF(Analyse!$H$117=$F$312,SUM(BEREGNING!T384:Y384),IF(Analyse!$H$117=$G$312,SUM(BEREGNING!U384:Y384),IF(Analyse!$H$117=$H$312,SUM(BEREGNING!V384:Y384),IF(Analyse!$H$117=$I$312,SUM(BEREGNING!W384:Y384),IF(Analyse!$H$117=$J$312,SUM(BEREGNING!X384:Y384),IF(Analyse!$H$117=$K$312,SUM(BEREGNING!X384:Y384),IF(Analyse!$H$117=$L$312,SUM(BEREGNING!Y384:Y384),"")))))))))))</f>
        <v>0</v>
      </c>
      <c r="AD384" s="35"/>
      <c r="AE384" s="77" t="s">
        <v>106</v>
      </c>
      <c r="AF384" s="77" t="s">
        <v>166</v>
      </c>
      <c r="AG384" s="77"/>
      <c r="AH384" s="79" t="str">
        <f t="shared" si="824"/>
        <v>Rødovre</v>
      </c>
      <c r="AI384" s="79" t="str">
        <f t="shared" si="828"/>
        <v>Hovedstadskommuner</v>
      </c>
      <c r="AJ384" s="79"/>
      <c r="AK384" s="79" t="s">
        <v>84</v>
      </c>
      <c r="AL384" s="79" t="b">
        <f t="shared" si="829"/>
        <v>1</v>
      </c>
      <c r="AM384" s="35"/>
      <c r="AN384" s="75">
        <f t="shared" si="825"/>
        <v>0</v>
      </c>
      <c r="AO384" s="76">
        <f t="shared" ca="1" si="830"/>
        <v>0</v>
      </c>
      <c r="AP384" s="76">
        <f t="shared" ca="1" si="831"/>
        <v>0</v>
      </c>
      <c r="AQ384" s="76">
        <f t="shared" ca="1" si="832"/>
        <v>0</v>
      </c>
      <c r="AR384" s="76">
        <f t="shared" ca="1" si="833"/>
        <v>0</v>
      </c>
      <c r="AS384" s="76">
        <f t="shared" ca="1" si="834"/>
        <v>0</v>
      </c>
      <c r="AT384" s="76">
        <f t="shared" ca="1" si="835"/>
        <v>0</v>
      </c>
      <c r="AU384" s="76">
        <f t="shared" ca="1" si="836"/>
        <v>0</v>
      </c>
      <c r="AV384" s="76">
        <f t="shared" ca="1" si="837"/>
        <v>0</v>
      </c>
      <c r="AW384" s="76">
        <f t="shared" ca="1" si="838"/>
        <v>0</v>
      </c>
      <c r="AX384" s="76">
        <f t="shared" ca="1" si="839"/>
        <v>0</v>
      </c>
      <c r="AY384" s="36"/>
    </row>
    <row r="385" spans="1:51" x14ac:dyDescent="0.25">
      <c r="A385" s="38"/>
      <c r="B385" s="41" t="s">
        <v>85</v>
      </c>
      <c r="C385" s="42">
        <f t="shared" ref="C385:L385" ca="1" si="852">IFERROR(C180-C$107,"")</f>
        <v>0</v>
      </c>
      <c r="D385" s="42">
        <f t="shared" ca="1" si="852"/>
        <v>0</v>
      </c>
      <c r="E385" s="42">
        <f t="shared" ca="1" si="852"/>
        <v>0</v>
      </c>
      <c r="F385" s="42">
        <f t="shared" ca="1" si="852"/>
        <v>0</v>
      </c>
      <c r="G385" s="42">
        <f t="shared" ca="1" si="852"/>
        <v>0</v>
      </c>
      <c r="H385" s="42">
        <f t="shared" ca="1" si="852"/>
        <v>0</v>
      </c>
      <c r="I385" s="42">
        <f t="shared" ca="1" si="852"/>
        <v>0</v>
      </c>
      <c r="J385" s="42">
        <f t="shared" ca="1" si="852"/>
        <v>0</v>
      </c>
      <c r="K385" s="42">
        <f t="shared" ca="1" si="852"/>
        <v>0</v>
      </c>
      <c r="L385" s="42">
        <f t="shared" ca="1" si="852"/>
        <v>0</v>
      </c>
      <c r="M385" s="42" t="str">
        <f t="shared" ref="M385" ca="1" si="853">IFERROR(M180-M$107,"")</f>
        <v/>
      </c>
      <c r="N385" s="38"/>
      <c r="O385" s="41" t="s">
        <v>85</v>
      </c>
      <c r="P385" s="42"/>
      <c r="Q385" s="42">
        <f t="shared" ca="1" si="815"/>
        <v>0</v>
      </c>
      <c r="R385" s="42">
        <f t="shared" ca="1" si="816"/>
        <v>0</v>
      </c>
      <c r="S385" s="42">
        <f t="shared" ca="1" si="817"/>
        <v>0</v>
      </c>
      <c r="T385" s="42">
        <f t="shared" ca="1" si="818"/>
        <v>0</v>
      </c>
      <c r="U385" s="42">
        <f t="shared" ca="1" si="819"/>
        <v>0</v>
      </c>
      <c r="V385" s="42">
        <f t="shared" ca="1" si="820"/>
        <v>0</v>
      </c>
      <c r="W385" s="42">
        <f t="shared" ca="1" si="821"/>
        <v>0</v>
      </c>
      <c r="X385" s="42">
        <f t="shared" ca="1" si="822"/>
        <v>0</v>
      </c>
      <c r="Y385" s="42">
        <f t="shared" ca="1" si="823"/>
        <v>0</v>
      </c>
      <c r="Z385" s="45"/>
      <c r="AA385" s="38">
        <v>73</v>
      </c>
      <c r="AB385" s="41" t="str">
        <f>IF(Analyse!J78="X",Analyse!H78,"")</f>
        <v/>
      </c>
      <c r="AC385" s="42">
        <f>IF(AB385="",0,IF(Analyse!$H$117=$C$312,SUM(BEREGNING!Q385:Y385),IF(Analyse!$H$117=$D$312,SUM(BEREGNING!R385:Y385),IF(Analyse!$H$117=$E$312,SUM(BEREGNING!S385:Y385),IF(Analyse!$H$117=$F$312,SUM(BEREGNING!T385:Y385),IF(Analyse!$H$117=$G$312,SUM(BEREGNING!U385:Y385),IF(Analyse!$H$117=$H$312,SUM(BEREGNING!V385:Y385),IF(Analyse!$H$117=$I$312,SUM(BEREGNING!W385:Y385),IF(Analyse!$H$117=$J$312,SUM(BEREGNING!X385:Y385),IF(Analyse!$H$117=$K$312,SUM(BEREGNING!X385:Y385),IF(Analyse!$H$117=$L$312,SUM(BEREGNING!Y385:Y385),"")))))))))))</f>
        <v>0</v>
      </c>
      <c r="AD385" s="35"/>
      <c r="AE385" s="77" t="s">
        <v>18</v>
      </c>
      <c r="AF385" s="77" t="s">
        <v>166</v>
      </c>
      <c r="AG385" s="77"/>
      <c r="AH385" s="79" t="str">
        <f t="shared" si="824"/>
        <v>Samsø</v>
      </c>
      <c r="AI385" s="79" t="str">
        <f t="shared" si="828"/>
        <v>Landkommuner</v>
      </c>
      <c r="AJ385" s="79"/>
      <c r="AK385" s="79" t="s">
        <v>85</v>
      </c>
      <c r="AL385" s="79" t="b">
        <f t="shared" si="829"/>
        <v>1</v>
      </c>
      <c r="AM385" s="35"/>
      <c r="AN385" s="75">
        <f t="shared" si="825"/>
        <v>0</v>
      </c>
      <c r="AO385" s="76">
        <f t="shared" ca="1" si="830"/>
        <v>0</v>
      </c>
      <c r="AP385" s="76">
        <f t="shared" ca="1" si="831"/>
        <v>0</v>
      </c>
      <c r="AQ385" s="76">
        <f t="shared" ca="1" si="832"/>
        <v>0</v>
      </c>
      <c r="AR385" s="76">
        <f t="shared" ca="1" si="833"/>
        <v>0</v>
      </c>
      <c r="AS385" s="76">
        <f t="shared" ca="1" si="834"/>
        <v>0</v>
      </c>
      <c r="AT385" s="76">
        <f t="shared" ca="1" si="835"/>
        <v>0</v>
      </c>
      <c r="AU385" s="76">
        <f t="shared" ca="1" si="836"/>
        <v>0</v>
      </c>
      <c r="AV385" s="76">
        <f t="shared" ca="1" si="837"/>
        <v>0</v>
      </c>
      <c r="AW385" s="76">
        <f t="shared" ca="1" si="838"/>
        <v>0</v>
      </c>
      <c r="AX385" s="76">
        <f t="shared" ca="1" si="839"/>
        <v>0</v>
      </c>
      <c r="AY385" s="36"/>
    </row>
    <row r="386" spans="1:51" x14ac:dyDescent="0.25">
      <c r="A386" s="38"/>
      <c r="B386" s="41" t="s">
        <v>86</v>
      </c>
      <c r="C386" s="42">
        <f t="shared" ref="C386:L386" ca="1" si="854">IFERROR(C181-C$107,"")</f>
        <v>0</v>
      </c>
      <c r="D386" s="42">
        <f t="shared" ca="1" si="854"/>
        <v>0</v>
      </c>
      <c r="E386" s="42">
        <f t="shared" ca="1" si="854"/>
        <v>0</v>
      </c>
      <c r="F386" s="42">
        <f t="shared" ca="1" si="854"/>
        <v>0</v>
      </c>
      <c r="G386" s="42">
        <f t="shared" ca="1" si="854"/>
        <v>0</v>
      </c>
      <c r="H386" s="42">
        <f t="shared" ca="1" si="854"/>
        <v>0</v>
      </c>
      <c r="I386" s="42">
        <f t="shared" ca="1" si="854"/>
        <v>0</v>
      </c>
      <c r="J386" s="42">
        <f t="shared" ca="1" si="854"/>
        <v>0</v>
      </c>
      <c r="K386" s="42">
        <f t="shared" ca="1" si="854"/>
        <v>0</v>
      </c>
      <c r="L386" s="42">
        <f t="shared" ca="1" si="854"/>
        <v>0</v>
      </c>
      <c r="M386" s="42" t="str">
        <f t="shared" ref="M386" ca="1" si="855">IFERROR(M181-M$107,"")</f>
        <v/>
      </c>
      <c r="N386" s="38"/>
      <c r="O386" s="41" t="s">
        <v>86</v>
      </c>
      <c r="P386" s="42"/>
      <c r="Q386" s="42">
        <f t="shared" ca="1" si="815"/>
        <v>0</v>
      </c>
      <c r="R386" s="42">
        <f t="shared" ca="1" si="816"/>
        <v>0</v>
      </c>
      <c r="S386" s="42">
        <f t="shared" ca="1" si="817"/>
        <v>0</v>
      </c>
      <c r="T386" s="42">
        <f t="shared" ca="1" si="818"/>
        <v>0</v>
      </c>
      <c r="U386" s="42">
        <f t="shared" ca="1" si="819"/>
        <v>0</v>
      </c>
      <c r="V386" s="42">
        <f t="shared" ca="1" si="820"/>
        <v>0</v>
      </c>
      <c r="W386" s="42">
        <f t="shared" ca="1" si="821"/>
        <v>0</v>
      </c>
      <c r="X386" s="42">
        <f t="shared" ca="1" si="822"/>
        <v>0</v>
      </c>
      <c r="Y386" s="42">
        <f t="shared" ca="1" si="823"/>
        <v>0</v>
      </c>
      <c r="Z386" s="45"/>
      <c r="AA386" s="38">
        <v>74</v>
      </c>
      <c r="AB386" s="41" t="str">
        <f>IF(Analyse!J79="X",Analyse!H79,"")</f>
        <v/>
      </c>
      <c r="AC386" s="42">
        <f>IF(AB386="",0,IF(Analyse!$H$117=$C$312,SUM(BEREGNING!Q386:Y386),IF(Analyse!$H$117=$D$312,SUM(BEREGNING!R386:Y386),IF(Analyse!$H$117=$E$312,SUM(BEREGNING!S386:Y386),IF(Analyse!$H$117=$F$312,SUM(BEREGNING!T386:Y386),IF(Analyse!$H$117=$G$312,SUM(BEREGNING!U386:Y386),IF(Analyse!$H$117=$H$312,SUM(BEREGNING!V386:Y386),IF(Analyse!$H$117=$I$312,SUM(BEREGNING!W386:Y386),IF(Analyse!$H$117=$J$312,SUM(BEREGNING!X386:Y386),IF(Analyse!$H$117=$K$312,SUM(BEREGNING!X386:Y386),IF(Analyse!$H$117=$L$312,SUM(BEREGNING!Y386:Y386),"")))))))))))</f>
        <v>0</v>
      </c>
      <c r="AD386" s="35"/>
      <c r="AE386" s="77" t="s">
        <v>94</v>
      </c>
      <c r="AF386" s="77" t="s">
        <v>166</v>
      </c>
      <c r="AG386" s="77"/>
      <c r="AH386" s="79" t="str">
        <f t="shared" si="824"/>
        <v>Silkeborg</v>
      </c>
      <c r="AI386" s="79" t="str">
        <f t="shared" si="828"/>
        <v>Provinsbykommuner</v>
      </c>
      <c r="AJ386" s="79"/>
      <c r="AK386" s="79" t="s">
        <v>86</v>
      </c>
      <c r="AL386" s="79" t="b">
        <f t="shared" si="829"/>
        <v>1</v>
      </c>
      <c r="AM386" s="35"/>
      <c r="AN386" s="75">
        <f t="shared" si="825"/>
        <v>0</v>
      </c>
      <c r="AO386" s="76">
        <f t="shared" ca="1" si="830"/>
        <v>0</v>
      </c>
      <c r="AP386" s="76">
        <f t="shared" ca="1" si="831"/>
        <v>0</v>
      </c>
      <c r="AQ386" s="76">
        <f t="shared" ca="1" si="832"/>
        <v>0</v>
      </c>
      <c r="AR386" s="76">
        <f t="shared" ca="1" si="833"/>
        <v>0</v>
      </c>
      <c r="AS386" s="76">
        <f t="shared" ca="1" si="834"/>
        <v>0</v>
      </c>
      <c r="AT386" s="76">
        <f t="shared" ca="1" si="835"/>
        <v>0</v>
      </c>
      <c r="AU386" s="76">
        <f t="shared" ca="1" si="836"/>
        <v>0</v>
      </c>
      <c r="AV386" s="76">
        <f t="shared" ca="1" si="837"/>
        <v>0</v>
      </c>
      <c r="AW386" s="76">
        <f t="shared" ca="1" si="838"/>
        <v>0</v>
      </c>
      <c r="AX386" s="76">
        <f t="shared" ca="1" si="839"/>
        <v>0</v>
      </c>
      <c r="AY386" s="36"/>
    </row>
    <row r="387" spans="1:51" x14ac:dyDescent="0.25">
      <c r="A387" s="38"/>
      <c r="B387" s="41" t="s">
        <v>87</v>
      </c>
      <c r="C387" s="42">
        <f t="shared" ref="C387:L387" ca="1" si="856">IFERROR(C182-C$107,"")</f>
        <v>0</v>
      </c>
      <c r="D387" s="42">
        <f t="shared" ca="1" si="856"/>
        <v>0</v>
      </c>
      <c r="E387" s="42">
        <f t="shared" ca="1" si="856"/>
        <v>0</v>
      </c>
      <c r="F387" s="42">
        <f t="shared" ca="1" si="856"/>
        <v>0</v>
      </c>
      <c r="G387" s="42">
        <f t="shared" ca="1" si="856"/>
        <v>0</v>
      </c>
      <c r="H387" s="42">
        <f t="shared" ca="1" si="856"/>
        <v>0</v>
      </c>
      <c r="I387" s="42">
        <f t="shared" ca="1" si="856"/>
        <v>0</v>
      </c>
      <c r="J387" s="42">
        <f t="shared" ca="1" si="856"/>
        <v>0</v>
      </c>
      <c r="K387" s="42">
        <f t="shared" ca="1" si="856"/>
        <v>0</v>
      </c>
      <c r="L387" s="42">
        <f t="shared" ca="1" si="856"/>
        <v>0</v>
      </c>
      <c r="M387" s="42" t="str">
        <f t="shared" ref="M387" ca="1" si="857">IFERROR(M182-M$107,"")</f>
        <v/>
      </c>
      <c r="N387" s="38"/>
      <c r="O387" s="41" t="s">
        <v>87</v>
      </c>
      <c r="P387" s="42"/>
      <c r="Q387" s="42">
        <f t="shared" ca="1" si="815"/>
        <v>0</v>
      </c>
      <c r="R387" s="42">
        <f t="shared" ca="1" si="816"/>
        <v>0</v>
      </c>
      <c r="S387" s="42">
        <f t="shared" ca="1" si="817"/>
        <v>0</v>
      </c>
      <c r="T387" s="42">
        <f t="shared" ca="1" si="818"/>
        <v>0</v>
      </c>
      <c r="U387" s="42">
        <f t="shared" ca="1" si="819"/>
        <v>0</v>
      </c>
      <c r="V387" s="42">
        <f t="shared" ca="1" si="820"/>
        <v>0</v>
      </c>
      <c r="W387" s="42">
        <f t="shared" ca="1" si="821"/>
        <v>0</v>
      </c>
      <c r="X387" s="42">
        <f t="shared" ca="1" si="822"/>
        <v>0</v>
      </c>
      <c r="Y387" s="42">
        <f t="shared" ca="1" si="823"/>
        <v>0</v>
      </c>
      <c r="Z387" s="45"/>
      <c r="AA387" s="38">
        <v>75</v>
      </c>
      <c r="AB387" s="41" t="str">
        <f>IF(Analyse!J80="X",Analyse!H80,"")</f>
        <v/>
      </c>
      <c r="AC387" s="42">
        <f>IF(AB387="",0,IF(Analyse!$H$117=$C$312,SUM(BEREGNING!Q387:Y387),IF(Analyse!$H$117=$D$312,SUM(BEREGNING!R387:Y387),IF(Analyse!$H$117=$E$312,SUM(BEREGNING!S387:Y387),IF(Analyse!$H$117=$F$312,SUM(BEREGNING!T387:Y387),IF(Analyse!$H$117=$G$312,SUM(BEREGNING!U387:Y387),IF(Analyse!$H$117=$H$312,SUM(BEREGNING!V387:Y387),IF(Analyse!$H$117=$I$312,SUM(BEREGNING!W387:Y387),IF(Analyse!$H$117=$J$312,SUM(BEREGNING!X387:Y387),IF(Analyse!$H$117=$K$312,SUM(BEREGNING!X387:Y387),IF(Analyse!$H$117=$L$312,SUM(BEREGNING!Y387:Y387),"")))))))))))</f>
        <v>0</v>
      </c>
      <c r="AD387" s="35"/>
      <c r="AE387" s="77" t="s">
        <v>62</v>
      </c>
      <c r="AF387" s="77" t="s">
        <v>166</v>
      </c>
      <c r="AG387" s="77"/>
      <c r="AH387" s="79" t="str">
        <f t="shared" si="824"/>
        <v>Skanderborg</v>
      </c>
      <c r="AI387" s="79" t="str">
        <f t="shared" si="828"/>
        <v>Oplandskommuner</v>
      </c>
      <c r="AJ387" s="79"/>
      <c r="AK387" s="79" t="s">
        <v>87</v>
      </c>
      <c r="AL387" s="79" t="b">
        <f t="shared" si="829"/>
        <v>1</v>
      </c>
      <c r="AM387" s="35"/>
      <c r="AN387" s="75">
        <f t="shared" si="825"/>
        <v>0</v>
      </c>
      <c r="AO387" s="76">
        <f t="shared" ca="1" si="830"/>
        <v>0</v>
      </c>
      <c r="AP387" s="76">
        <f t="shared" ca="1" si="831"/>
        <v>0</v>
      </c>
      <c r="AQ387" s="76">
        <f t="shared" ca="1" si="832"/>
        <v>0</v>
      </c>
      <c r="AR387" s="76">
        <f t="shared" ca="1" si="833"/>
        <v>0</v>
      </c>
      <c r="AS387" s="76">
        <f t="shared" ca="1" si="834"/>
        <v>0</v>
      </c>
      <c r="AT387" s="76">
        <f t="shared" ca="1" si="835"/>
        <v>0</v>
      </c>
      <c r="AU387" s="76">
        <f t="shared" ca="1" si="836"/>
        <v>0</v>
      </c>
      <c r="AV387" s="76">
        <f t="shared" ca="1" si="837"/>
        <v>0</v>
      </c>
      <c r="AW387" s="76">
        <f t="shared" ca="1" si="838"/>
        <v>0</v>
      </c>
      <c r="AX387" s="76">
        <f t="shared" ca="1" si="839"/>
        <v>0</v>
      </c>
      <c r="AY387" s="36"/>
    </row>
    <row r="388" spans="1:51" x14ac:dyDescent="0.25">
      <c r="A388" s="38"/>
      <c r="B388" s="41" t="s">
        <v>88</v>
      </c>
      <c r="C388" s="42">
        <f t="shared" ref="C388:L388" ca="1" si="858">IFERROR(C183-C$107,"")</f>
        <v>0</v>
      </c>
      <c r="D388" s="42">
        <f t="shared" ca="1" si="858"/>
        <v>0</v>
      </c>
      <c r="E388" s="42">
        <f t="shared" ca="1" si="858"/>
        <v>0</v>
      </c>
      <c r="F388" s="42">
        <f t="shared" ca="1" si="858"/>
        <v>0</v>
      </c>
      <c r="G388" s="42">
        <f t="shared" ca="1" si="858"/>
        <v>0</v>
      </c>
      <c r="H388" s="42">
        <f t="shared" ca="1" si="858"/>
        <v>0</v>
      </c>
      <c r="I388" s="42">
        <f t="shared" ca="1" si="858"/>
        <v>0</v>
      </c>
      <c r="J388" s="42">
        <f t="shared" ca="1" si="858"/>
        <v>0</v>
      </c>
      <c r="K388" s="42">
        <f t="shared" ca="1" si="858"/>
        <v>0</v>
      </c>
      <c r="L388" s="42">
        <f t="shared" ca="1" si="858"/>
        <v>0</v>
      </c>
      <c r="M388" s="42" t="str">
        <f t="shared" ref="M388" ca="1" si="859">IFERROR(M183-M$107,"")</f>
        <v/>
      </c>
      <c r="N388" s="38"/>
      <c r="O388" s="41" t="s">
        <v>88</v>
      </c>
      <c r="P388" s="42"/>
      <c r="Q388" s="42">
        <f t="shared" ca="1" si="815"/>
        <v>0</v>
      </c>
      <c r="R388" s="42">
        <f t="shared" ca="1" si="816"/>
        <v>0</v>
      </c>
      <c r="S388" s="42">
        <f t="shared" ca="1" si="817"/>
        <v>0</v>
      </c>
      <c r="T388" s="42">
        <f t="shared" ca="1" si="818"/>
        <v>0</v>
      </c>
      <c r="U388" s="42">
        <f t="shared" ca="1" si="819"/>
        <v>0</v>
      </c>
      <c r="V388" s="42">
        <f t="shared" ca="1" si="820"/>
        <v>0</v>
      </c>
      <c r="W388" s="42">
        <f t="shared" ca="1" si="821"/>
        <v>0</v>
      </c>
      <c r="X388" s="42">
        <f t="shared" ca="1" si="822"/>
        <v>0</v>
      </c>
      <c r="Y388" s="42">
        <f t="shared" ca="1" si="823"/>
        <v>0</v>
      </c>
      <c r="Z388" s="45"/>
      <c r="AA388" s="38">
        <v>76</v>
      </c>
      <c r="AB388" s="41" t="str">
        <f>IF(Analyse!J81="X",Analyse!H81,"")</f>
        <v/>
      </c>
      <c r="AC388" s="42">
        <f>IF(AB388="",0,IF(Analyse!$H$117=$C$312,SUM(BEREGNING!Q388:Y388),IF(Analyse!$H$117=$D$312,SUM(BEREGNING!R388:Y388),IF(Analyse!$H$117=$E$312,SUM(BEREGNING!S388:Y388),IF(Analyse!$H$117=$F$312,SUM(BEREGNING!T388:Y388),IF(Analyse!$H$117=$G$312,SUM(BEREGNING!U388:Y388),IF(Analyse!$H$117=$H$312,SUM(BEREGNING!V388:Y388),IF(Analyse!$H$117=$I$312,SUM(BEREGNING!W388:Y388),IF(Analyse!$H$117=$J$312,SUM(BEREGNING!X388:Y388),IF(Analyse!$H$117=$K$312,SUM(BEREGNING!X388:Y388),IF(Analyse!$H$117=$L$312,SUM(BEREGNING!Y388:Y388),"")))))))))))</f>
        <v>0</v>
      </c>
      <c r="AD388" s="35"/>
      <c r="AE388" s="77" t="s">
        <v>107</v>
      </c>
      <c r="AF388" s="77" t="s">
        <v>166</v>
      </c>
      <c r="AG388" s="77"/>
      <c r="AH388" s="79" t="str">
        <f t="shared" si="824"/>
        <v>Skive</v>
      </c>
      <c r="AI388" s="79" t="str">
        <f t="shared" si="828"/>
        <v>Landkommuner</v>
      </c>
      <c r="AJ388" s="79"/>
      <c r="AK388" s="79" t="s">
        <v>88</v>
      </c>
      <c r="AL388" s="79" t="b">
        <f t="shared" si="829"/>
        <v>1</v>
      </c>
      <c r="AM388" s="35"/>
      <c r="AN388" s="75">
        <f t="shared" si="825"/>
        <v>0</v>
      </c>
      <c r="AO388" s="76">
        <f t="shared" ca="1" si="830"/>
        <v>0</v>
      </c>
      <c r="AP388" s="76">
        <f t="shared" ca="1" si="831"/>
        <v>0</v>
      </c>
      <c r="AQ388" s="76">
        <f t="shared" ca="1" si="832"/>
        <v>0</v>
      </c>
      <c r="AR388" s="76">
        <f t="shared" ca="1" si="833"/>
        <v>0</v>
      </c>
      <c r="AS388" s="76">
        <f t="shared" ca="1" si="834"/>
        <v>0</v>
      </c>
      <c r="AT388" s="76">
        <f t="shared" ca="1" si="835"/>
        <v>0</v>
      </c>
      <c r="AU388" s="76">
        <f t="shared" ca="1" si="836"/>
        <v>0</v>
      </c>
      <c r="AV388" s="76">
        <f t="shared" ca="1" si="837"/>
        <v>0</v>
      </c>
      <c r="AW388" s="76">
        <f t="shared" ca="1" si="838"/>
        <v>0</v>
      </c>
      <c r="AX388" s="76">
        <f t="shared" ca="1" si="839"/>
        <v>0</v>
      </c>
      <c r="AY388" s="36"/>
    </row>
    <row r="389" spans="1:51" x14ac:dyDescent="0.25">
      <c r="A389" s="38"/>
      <c r="B389" s="41" t="s">
        <v>89</v>
      </c>
      <c r="C389" s="42">
        <f t="shared" ref="C389:L389" ca="1" si="860">IFERROR(C184-C$107,"")</f>
        <v>0</v>
      </c>
      <c r="D389" s="42">
        <f t="shared" ca="1" si="860"/>
        <v>0</v>
      </c>
      <c r="E389" s="42">
        <f t="shared" ca="1" si="860"/>
        <v>0</v>
      </c>
      <c r="F389" s="42">
        <f t="shared" ca="1" si="860"/>
        <v>0</v>
      </c>
      <c r="G389" s="42">
        <f t="shared" ca="1" si="860"/>
        <v>0</v>
      </c>
      <c r="H389" s="42">
        <f t="shared" ca="1" si="860"/>
        <v>0</v>
      </c>
      <c r="I389" s="42">
        <f t="shared" ca="1" si="860"/>
        <v>0</v>
      </c>
      <c r="J389" s="42">
        <f t="shared" ca="1" si="860"/>
        <v>0</v>
      </c>
      <c r="K389" s="42">
        <f t="shared" ca="1" si="860"/>
        <v>0</v>
      </c>
      <c r="L389" s="42">
        <f t="shared" ca="1" si="860"/>
        <v>0</v>
      </c>
      <c r="M389" s="42" t="str">
        <f t="shared" ref="M389" ca="1" si="861">IFERROR(M184-M$107,"")</f>
        <v/>
      </c>
      <c r="N389" s="38"/>
      <c r="O389" s="41" t="s">
        <v>89</v>
      </c>
      <c r="P389" s="42"/>
      <c r="Q389" s="42">
        <f t="shared" ca="1" si="815"/>
        <v>0</v>
      </c>
      <c r="R389" s="42">
        <f t="shared" ca="1" si="816"/>
        <v>0</v>
      </c>
      <c r="S389" s="42">
        <f t="shared" ca="1" si="817"/>
        <v>0</v>
      </c>
      <c r="T389" s="42">
        <f t="shared" ca="1" si="818"/>
        <v>0</v>
      </c>
      <c r="U389" s="42">
        <f t="shared" ca="1" si="819"/>
        <v>0</v>
      </c>
      <c r="V389" s="42">
        <f t="shared" ca="1" si="820"/>
        <v>0</v>
      </c>
      <c r="W389" s="42">
        <f t="shared" ca="1" si="821"/>
        <v>0</v>
      </c>
      <c r="X389" s="42">
        <f t="shared" ca="1" si="822"/>
        <v>0</v>
      </c>
      <c r="Y389" s="42">
        <f t="shared" ca="1" si="823"/>
        <v>0</v>
      </c>
      <c r="Z389" s="45"/>
      <c r="AA389" s="38">
        <v>77</v>
      </c>
      <c r="AB389" s="41" t="str">
        <f>IF(Analyse!J82="X",Analyse!H82,"")</f>
        <v/>
      </c>
      <c r="AC389" s="42">
        <f>IF(AB389="",0,IF(Analyse!$H$117=$C$312,SUM(BEREGNING!Q389:Y389),IF(Analyse!$H$117=$D$312,SUM(BEREGNING!R389:Y389),IF(Analyse!$H$117=$E$312,SUM(BEREGNING!S389:Y389),IF(Analyse!$H$117=$F$312,SUM(BEREGNING!T389:Y389),IF(Analyse!$H$117=$G$312,SUM(BEREGNING!U389:Y389),IF(Analyse!$H$117=$H$312,SUM(BEREGNING!V389:Y389),IF(Analyse!$H$117=$I$312,SUM(BEREGNING!W389:Y389),IF(Analyse!$H$117=$J$312,SUM(BEREGNING!X389:Y389),IF(Analyse!$H$117=$K$312,SUM(BEREGNING!X389:Y389),IF(Analyse!$H$117=$L$312,SUM(BEREGNING!Y389:Y389),"")))))))))))</f>
        <v>0</v>
      </c>
      <c r="AD389" s="35"/>
      <c r="AE389" s="77" t="s">
        <v>40</v>
      </c>
      <c r="AF389" s="77" t="s">
        <v>166</v>
      </c>
      <c r="AG389" s="77"/>
      <c r="AH389" s="79" t="str">
        <f t="shared" si="824"/>
        <v>Slagelse</v>
      </c>
      <c r="AI389" s="79" t="str">
        <f t="shared" si="828"/>
        <v>Provinsbykommuner</v>
      </c>
      <c r="AJ389" s="79"/>
      <c r="AK389" s="79" t="s">
        <v>89</v>
      </c>
      <c r="AL389" s="79" t="b">
        <f t="shared" si="829"/>
        <v>1</v>
      </c>
      <c r="AM389" s="35"/>
      <c r="AN389" s="75">
        <f t="shared" si="825"/>
        <v>0</v>
      </c>
      <c r="AO389" s="76">
        <f t="shared" ca="1" si="830"/>
        <v>0</v>
      </c>
      <c r="AP389" s="76">
        <f t="shared" ca="1" si="831"/>
        <v>0</v>
      </c>
      <c r="AQ389" s="76">
        <f t="shared" ca="1" si="832"/>
        <v>0</v>
      </c>
      <c r="AR389" s="76">
        <f t="shared" ca="1" si="833"/>
        <v>0</v>
      </c>
      <c r="AS389" s="76">
        <f t="shared" ca="1" si="834"/>
        <v>0</v>
      </c>
      <c r="AT389" s="76">
        <f t="shared" ca="1" si="835"/>
        <v>0</v>
      </c>
      <c r="AU389" s="76">
        <f t="shared" ca="1" si="836"/>
        <v>0</v>
      </c>
      <c r="AV389" s="76">
        <f t="shared" ca="1" si="837"/>
        <v>0</v>
      </c>
      <c r="AW389" s="76">
        <f t="shared" ca="1" si="838"/>
        <v>0</v>
      </c>
      <c r="AX389" s="76">
        <f t="shared" ca="1" si="839"/>
        <v>0</v>
      </c>
      <c r="AY389" s="36"/>
    </row>
    <row r="390" spans="1:51" x14ac:dyDescent="0.25">
      <c r="A390" s="38"/>
      <c r="B390" s="41" t="s">
        <v>90</v>
      </c>
      <c r="C390" s="42">
        <f t="shared" ref="C390:L390" ca="1" si="862">IFERROR(C185-C$107,"")</f>
        <v>0</v>
      </c>
      <c r="D390" s="42">
        <f t="shared" ca="1" si="862"/>
        <v>0</v>
      </c>
      <c r="E390" s="42">
        <f t="shared" ca="1" si="862"/>
        <v>0</v>
      </c>
      <c r="F390" s="42">
        <f t="shared" ca="1" si="862"/>
        <v>0</v>
      </c>
      <c r="G390" s="42">
        <f t="shared" ca="1" si="862"/>
        <v>0</v>
      </c>
      <c r="H390" s="42">
        <f t="shared" ca="1" si="862"/>
        <v>0</v>
      </c>
      <c r="I390" s="42">
        <f t="shared" ca="1" si="862"/>
        <v>0</v>
      </c>
      <c r="J390" s="42">
        <f t="shared" ca="1" si="862"/>
        <v>0</v>
      </c>
      <c r="K390" s="42">
        <f t="shared" ca="1" si="862"/>
        <v>0</v>
      </c>
      <c r="L390" s="42">
        <f t="shared" ca="1" si="862"/>
        <v>0</v>
      </c>
      <c r="M390" s="42" t="str">
        <f t="shared" ref="M390" ca="1" si="863">IFERROR(M185-M$107,"")</f>
        <v/>
      </c>
      <c r="N390" s="38"/>
      <c r="O390" s="41" t="s">
        <v>90</v>
      </c>
      <c r="P390" s="42"/>
      <c r="Q390" s="42">
        <f t="shared" ca="1" si="815"/>
        <v>0</v>
      </c>
      <c r="R390" s="42">
        <f t="shared" ca="1" si="816"/>
        <v>0</v>
      </c>
      <c r="S390" s="42">
        <f t="shared" ca="1" si="817"/>
        <v>0</v>
      </c>
      <c r="T390" s="42">
        <f t="shared" ca="1" si="818"/>
        <v>0</v>
      </c>
      <c r="U390" s="42">
        <f t="shared" ca="1" si="819"/>
        <v>0</v>
      </c>
      <c r="V390" s="42">
        <f t="shared" ca="1" si="820"/>
        <v>0</v>
      </c>
      <c r="W390" s="42">
        <f t="shared" ca="1" si="821"/>
        <v>0</v>
      </c>
      <c r="X390" s="42">
        <f t="shared" ca="1" si="822"/>
        <v>0</v>
      </c>
      <c r="Y390" s="42">
        <f t="shared" ca="1" si="823"/>
        <v>0</v>
      </c>
      <c r="Z390" s="45"/>
      <c r="AA390" s="38">
        <v>78</v>
      </c>
      <c r="AB390" s="41" t="str">
        <f>IF(Analyse!J83="X",Analyse!H83,"")</f>
        <v/>
      </c>
      <c r="AC390" s="42">
        <f>IF(AB390="",0,IF(Analyse!$H$117=$C$312,SUM(BEREGNING!Q390:Y390),IF(Analyse!$H$117=$D$312,SUM(BEREGNING!R390:Y390),IF(Analyse!$H$117=$E$312,SUM(BEREGNING!S390:Y390),IF(Analyse!$H$117=$F$312,SUM(BEREGNING!T390:Y390),IF(Analyse!$H$117=$G$312,SUM(BEREGNING!U390:Y390),IF(Analyse!$H$117=$H$312,SUM(BEREGNING!V390:Y390),IF(Analyse!$H$117=$I$312,SUM(BEREGNING!W390:Y390),IF(Analyse!$H$117=$J$312,SUM(BEREGNING!X390:Y390),IF(Analyse!$H$117=$K$312,SUM(BEREGNING!X390:Y390),IF(Analyse!$H$117=$L$312,SUM(BEREGNING!Y390:Y390),"")))))))))))</f>
        <v>0</v>
      </c>
      <c r="AD390" s="35"/>
      <c r="AE390" s="77" t="s">
        <v>17</v>
      </c>
      <c r="AF390" s="77" t="s">
        <v>166</v>
      </c>
      <c r="AG390" s="77"/>
      <c r="AH390" s="79" t="str">
        <f t="shared" si="824"/>
        <v>Solrød</v>
      </c>
      <c r="AI390" s="79" t="str">
        <f t="shared" si="828"/>
        <v>Hovedstadskommuner</v>
      </c>
      <c r="AJ390" s="79"/>
      <c r="AK390" s="79" t="s">
        <v>90</v>
      </c>
      <c r="AL390" s="79" t="b">
        <f t="shared" si="829"/>
        <v>1</v>
      </c>
      <c r="AM390" s="35"/>
      <c r="AN390" s="75">
        <f t="shared" si="825"/>
        <v>0</v>
      </c>
      <c r="AO390" s="76">
        <f t="shared" ca="1" si="830"/>
        <v>0</v>
      </c>
      <c r="AP390" s="76">
        <f t="shared" ca="1" si="831"/>
        <v>0</v>
      </c>
      <c r="AQ390" s="76">
        <f t="shared" ca="1" si="832"/>
        <v>0</v>
      </c>
      <c r="AR390" s="76">
        <f t="shared" ca="1" si="833"/>
        <v>0</v>
      </c>
      <c r="AS390" s="76">
        <f t="shared" ca="1" si="834"/>
        <v>0</v>
      </c>
      <c r="AT390" s="76">
        <f t="shared" ca="1" si="835"/>
        <v>0</v>
      </c>
      <c r="AU390" s="76">
        <f t="shared" ca="1" si="836"/>
        <v>0</v>
      </c>
      <c r="AV390" s="76">
        <f t="shared" ca="1" si="837"/>
        <v>0</v>
      </c>
      <c r="AW390" s="76">
        <f t="shared" ca="1" si="838"/>
        <v>0</v>
      </c>
      <c r="AX390" s="76">
        <f t="shared" ca="1" si="839"/>
        <v>0</v>
      </c>
      <c r="AY390" s="36"/>
    </row>
    <row r="391" spans="1:51" x14ac:dyDescent="0.25">
      <c r="A391" s="38"/>
      <c r="B391" s="41" t="s">
        <v>91</v>
      </c>
      <c r="C391" s="42">
        <f t="shared" ref="C391:L391" ca="1" si="864">IFERROR(C186-C$107,"")</f>
        <v>0</v>
      </c>
      <c r="D391" s="42">
        <f t="shared" ca="1" si="864"/>
        <v>0</v>
      </c>
      <c r="E391" s="42">
        <f t="shared" ca="1" si="864"/>
        <v>0</v>
      </c>
      <c r="F391" s="42">
        <f t="shared" ca="1" si="864"/>
        <v>0</v>
      </c>
      <c r="G391" s="42">
        <f t="shared" ca="1" si="864"/>
        <v>0</v>
      </c>
      <c r="H391" s="42">
        <f t="shared" ca="1" si="864"/>
        <v>0</v>
      </c>
      <c r="I391" s="42">
        <f t="shared" ca="1" si="864"/>
        <v>0</v>
      </c>
      <c r="J391" s="42">
        <f t="shared" ca="1" si="864"/>
        <v>0</v>
      </c>
      <c r="K391" s="42">
        <f t="shared" ca="1" si="864"/>
        <v>0</v>
      </c>
      <c r="L391" s="42">
        <f t="shared" ca="1" si="864"/>
        <v>0</v>
      </c>
      <c r="M391" s="42" t="str">
        <f t="shared" ref="M391" ca="1" si="865">IFERROR(M186-M$107,"")</f>
        <v/>
      </c>
      <c r="N391" s="38"/>
      <c r="O391" s="41" t="s">
        <v>91</v>
      </c>
      <c r="P391" s="42"/>
      <c r="Q391" s="42">
        <f t="shared" ca="1" si="815"/>
        <v>0</v>
      </c>
      <c r="R391" s="42">
        <f t="shared" ca="1" si="816"/>
        <v>0</v>
      </c>
      <c r="S391" s="42">
        <f t="shared" ca="1" si="817"/>
        <v>0</v>
      </c>
      <c r="T391" s="42">
        <f t="shared" ca="1" si="818"/>
        <v>0</v>
      </c>
      <c r="U391" s="42">
        <f t="shared" ca="1" si="819"/>
        <v>0</v>
      </c>
      <c r="V391" s="42">
        <f t="shared" ca="1" si="820"/>
        <v>0</v>
      </c>
      <c r="W391" s="42">
        <f t="shared" ca="1" si="821"/>
        <v>0</v>
      </c>
      <c r="X391" s="42">
        <f t="shared" ca="1" si="822"/>
        <v>0</v>
      </c>
      <c r="Y391" s="42">
        <f t="shared" ca="1" si="823"/>
        <v>0</v>
      </c>
      <c r="Z391" s="45"/>
      <c r="AA391" s="38">
        <v>79</v>
      </c>
      <c r="AB391" s="41" t="str">
        <f>IF(Analyse!J84="X",Analyse!H84,"")</f>
        <v/>
      </c>
      <c r="AC391" s="42">
        <f>IF(AB391="",0,IF(Analyse!$H$117=$C$312,SUM(BEREGNING!Q391:Y391),IF(Analyse!$H$117=$D$312,SUM(BEREGNING!R391:Y391),IF(Analyse!$H$117=$E$312,SUM(BEREGNING!S391:Y391),IF(Analyse!$H$117=$F$312,SUM(BEREGNING!T391:Y391),IF(Analyse!$H$117=$G$312,SUM(BEREGNING!U391:Y391),IF(Analyse!$H$117=$H$312,SUM(BEREGNING!V391:Y391),IF(Analyse!$H$117=$I$312,SUM(BEREGNING!W391:Y391),IF(Analyse!$H$117=$J$312,SUM(BEREGNING!X391:Y391),IF(Analyse!$H$117=$K$312,SUM(BEREGNING!X391:Y391),IF(Analyse!$H$117=$L$312,SUM(BEREGNING!Y391:Y391),"")))))))))))</f>
        <v>0</v>
      </c>
      <c r="AD391" s="35"/>
      <c r="AE391" s="77" t="s">
        <v>96</v>
      </c>
      <c r="AF391" s="77" t="s">
        <v>166</v>
      </c>
      <c r="AG391" s="77"/>
      <c r="AH391" s="79" t="str">
        <f t="shared" si="824"/>
        <v>Sorø</v>
      </c>
      <c r="AI391" s="79" t="str">
        <f t="shared" si="828"/>
        <v>Oplandskommuner</v>
      </c>
      <c r="AJ391" s="79"/>
      <c r="AK391" s="79" t="s">
        <v>91</v>
      </c>
      <c r="AL391" s="79" t="b">
        <f t="shared" si="829"/>
        <v>1</v>
      </c>
      <c r="AM391" s="35"/>
      <c r="AN391" s="75">
        <f t="shared" si="825"/>
        <v>0</v>
      </c>
      <c r="AO391" s="76">
        <f t="shared" ca="1" si="830"/>
        <v>0</v>
      </c>
      <c r="AP391" s="76">
        <f t="shared" ca="1" si="831"/>
        <v>0</v>
      </c>
      <c r="AQ391" s="76">
        <f t="shared" ca="1" si="832"/>
        <v>0</v>
      </c>
      <c r="AR391" s="76">
        <f t="shared" ca="1" si="833"/>
        <v>0</v>
      </c>
      <c r="AS391" s="76">
        <f t="shared" ca="1" si="834"/>
        <v>0</v>
      </c>
      <c r="AT391" s="76">
        <f t="shared" ca="1" si="835"/>
        <v>0</v>
      </c>
      <c r="AU391" s="76">
        <f t="shared" ca="1" si="836"/>
        <v>0</v>
      </c>
      <c r="AV391" s="76">
        <f t="shared" ca="1" si="837"/>
        <v>0</v>
      </c>
      <c r="AW391" s="76">
        <f t="shared" ca="1" si="838"/>
        <v>0</v>
      </c>
      <c r="AX391" s="76">
        <f t="shared" ca="1" si="839"/>
        <v>0</v>
      </c>
      <c r="AY391" s="36"/>
    </row>
    <row r="392" spans="1:51" x14ac:dyDescent="0.25">
      <c r="A392" s="38"/>
      <c r="B392" s="41" t="s">
        <v>92</v>
      </c>
      <c r="C392" s="42">
        <f t="shared" ref="C392:L392" ca="1" si="866">IFERROR(C187-C$107,"")</f>
        <v>0</v>
      </c>
      <c r="D392" s="42">
        <f t="shared" ca="1" si="866"/>
        <v>0</v>
      </c>
      <c r="E392" s="42">
        <f t="shared" ca="1" si="866"/>
        <v>0</v>
      </c>
      <c r="F392" s="42">
        <f t="shared" ca="1" si="866"/>
        <v>0</v>
      </c>
      <c r="G392" s="42">
        <f t="shared" ca="1" si="866"/>
        <v>0</v>
      </c>
      <c r="H392" s="42">
        <f t="shared" ca="1" si="866"/>
        <v>0</v>
      </c>
      <c r="I392" s="42">
        <f t="shared" ca="1" si="866"/>
        <v>0</v>
      </c>
      <c r="J392" s="42">
        <f t="shared" ca="1" si="866"/>
        <v>0</v>
      </c>
      <c r="K392" s="42">
        <f t="shared" ca="1" si="866"/>
        <v>0</v>
      </c>
      <c r="L392" s="42">
        <f t="shared" ca="1" si="866"/>
        <v>0</v>
      </c>
      <c r="M392" s="42" t="str">
        <f t="shared" ref="M392" ca="1" si="867">IFERROR(M187-M$107,"")</f>
        <v/>
      </c>
      <c r="N392" s="38"/>
      <c r="O392" s="41" t="s">
        <v>92</v>
      </c>
      <c r="P392" s="42"/>
      <c r="Q392" s="42">
        <f t="shared" ca="1" si="815"/>
        <v>0</v>
      </c>
      <c r="R392" s="42">
        <f t="shared" ca="1" si="816"/>
        <v>0</v>
      </c>
      <c r="S392" s="42">
        <f t="shared" ca="1" si="817"/>
        <v>0</v>
      </c>
      <c r="T392" s="42">
        <f t="shared" ca="1" si="818"/>
        <v>0</v>
      </c>
      <c r="U392" s="42">
        <f t="shared" ca="1" si="819"/>
        <v>0</v>
      </c>
      <c r="V392" s="42">
        <f t="shared" ca="1" si="820"/>
        <v>0</v>
      </c>
      <c r="W392" s="42">
        <f t="shared" ca="1" si="821"/>
        <v>0</v>
      </c>
      <c r="X392" s="42">
        <f t="shared" ca="1" si="822"/>
        <v>0</v>
      </c>
      <c r="Y392" s="42">
        <f t="shared" ca="1" si="823"/>
        <v>0</v>
      </c>
      <c r="Z392" s="45"/>
      <c r="AA392" s="38">
        <v>80</v>
      </c>
      <c r="AB392" s="41" t="str">
        <f>IF(Analyse!J85="X",Analyse!H85,"")</f>
        <v/>
      </c>
      <c r="AC392" s="42">
        <f>IF(AB392="",0,IF(Analyse!$H$117=$C$312,SUM(BEREGNING!Q392:Y392),IF(Analyse!$H$117=$D$312,SUM(BEREGNING!R392:Y392),IF(Analyse!$H$117=$E$312,SUM(BEREGNING!S392:Y392),IF(Analyse!$H$117=$F$312,SUM(BEREGNING!T392:Y392),IF(Analyse!$H$117=$G$312,SUM(BEREGNING!U392:Y392),IF(Analyse!$H$117=$H$312,SUM(BEREGNING!V392:Y392),IF(Analyse!$H$117=$I$312,SUM(BEREGNING!W392:Y392),IF(Analyse!$H$117=$J$312,SUM(BEREGNING!X392:Y392),IF(Analyse!$H$117=$K$312,SUM(BEREGNING!X392:Y392),IF(Analyse!$H$117=$L$312,SUM(BEREGNING!Y392:Y392),"")))))))))))</f>
        <v>0</v>
      </c>
      <c r="AD392" s="35"/>
      <c r="AE392" s="77" t="s">
        <v>98</v>
      </c>
      <c r="AF392" s="77" t="s">
        <v>166</v>
      </c>
      <c r="AG392" s="77"/>
      <c r="AH392" s="79" t="str">
        <f t="shared" si="824"/>
        <v>Stevns</v>
      </c>
      <c r="AI392" s="79" t="str">
        <f t="shared" si="828"/>
        <v>Oplandskommuner</v>
      </c>
      <c r="AJ392" s="79"/>
      <c r="AK392" s="79" t="s">
        <v>92</v>
      </c>
      <c r="AL392" s="79" t="b">
        <f t="shared" si="829"/>
        <v>1</v>
      </c>
      <c r="AM392" s="35"/>
      <c r="AN392" s="75">
        <f t="shared" si="825"/>
        <v>0</v>
      </c>
      <c r="AO392" s="76">
        <f t="shared" ca="1" si="830"/>
        <v>0</v>
      </c>
      <c r="AP392" s="76">
        <f t="shared" ca="1" si="831"/>
        <v>0</v>
      </c>
      <c r="AQ392" s="76">
        <f t="shared" ca="1" si="832"/>
        <v>0</v>
      </c>
      <c r="AR392" s="76">
        <f t="shared" ca="1" si="833"/>
        <v>0</v>
      </c>
      <c r="AS392" s="76">
        <f t="shared" ca="1" si="834"/>
        <v>0</v>
      </c>
      <c r="AT392" s="76">
        <f t="shared" ca="1" si="835"/>
        <v>0</v>
      </c>
      <c r="AU392" s="76">
        <f t="shared" ca="1" si="836"/>
        <v>0</v>
      </c>
      <c r="AV392" s="76">
        <f t="shared" ca="1" si="837"/>
        <v>0</v>
      </c>
      <c r="AW392" s="76">
        <f t="shared" ca="1" si="838"/>
        <v>0</v>
      </c>
      <c r="AX392" s="76">
        <f t="shared" ca="1" si="839"/>
        <v>0</v>
      </c>
      <c r="AY392" s="36"/>
    </row>
    <row r="393" spans="1:51" x14ac:dyDescent="0.25">
      <c r="A393" s="38"/>
      <c r="B393" s="41" t="s">
        <v>93</v>
      </c>
      <c r="C393" s="42">
        <f t="shared" ref="C393:L393" ca="1" si="868">IFERROR(C188-C$107,"")</f>
        <v>0</v>
      </c>
      <c r="D393" s="42">
        <f t="shared" ca="1" si="868"/>
        <v>0</v>
      </c>
      <c r="E393" s="42">
        <f t="shared" ca="1" si="868"/>
        <v>0</v>
      </c>
      <c r="F393" s="42">
        <f t="shared" ca="1" si="868"/>
        <v>0</v>
      </c>
      <c r="G393" s="42">
        <f t="shared" ca="1" si="868"/>
        <v>0</v>
      </c>
      <c r="H393" s="42">
        <f t="shared" ca="1" si="868"/>
        <v>0</v>
      </c>
      <c r="I393" s="42">
        <f t="shared" ca="1" si="868"/>
        <v>0</v>
      </c>
      <c r="J393" s="42">
        <f t="shared" ca="1" si="868"/>
        <v>0</v>
      </c>
      <c r="K393" s="42">
        <f t="shared" ca="1" si="868"/>
        <v>0</v>
      </c>
      <c r="L393" s="42">
        <f t="shared" ca="1" si="868"/>
        <v>0</v>
      </c>
      <c r="M393" s="42" t="str">
        <f t="shared" ref="M393" ca="1" si="869">IFERROR(M188-M$107,"")</f>
        <v/>
      </c>
      <c r="N393" s="38"/>
      <c r="O393" s="41" t="s">
        <v>93</v>
      </c>
      <c r="P393" s="42"/>
      <c r="Q393" s="42">
        <f t="shared" ca="1" si="815"/>
        <v>0</v>
      </c>
      <c r="R393" s="42">
        <f t="shared" ca="1" si="816"/>
        <v>0</v>
      </c>
      <c r="S393" s="42">
        <f t="shared" ca="1" si="817"/>
        <v>0</v>
      </c>
      <c r="T393" s="42">
        <f t="shared" ca="1" si="818"/>
        <v>0</v>
      </c>
      <c r="U393" s="42">
        <f t="shared" ca="1" si="819"/>
        <v>0</v>
      </c>
      <c r="V393" s="42">
        <f t="shared" ca="1" si="820"/>
        <v>0</v>
      </c>
      <c r="W393" s="42">
        <f t="shared" ca="1" si="821"/>
        <v>0</v>
      </c>
      <c r="X393" s="42">
        <f t="shared" ca="1" si="822"/>
        <v>0</v>
      </c>
      <c r="Y393" s="42">
        <f t="shared" ca="1" si="823"/>
        <v>0</v>
      </c>
      <c r="Z393" s="45"/>
      <c r="AA393" s="38">
        <v>81</v>
      </c>
      <c r="AB393" s="41" t="str">
        <f>IF(Analyse!J86="X",Analyse!H86,"")</f>
        <v/>
      </c>
      <c r="AC393" s="42">
        <f>IF(AB393="",0,IF(Analyse!$H$117=$C$312,SUM(BEREGNING!Q393:Y393),IF(Analyse!$H$117=$D$312,SUM(BEREGNING!R393:Y393),IF(Analyse!$H$117=$E$312,SUM(BEREGNING!S393:Y393),IF(Analyse!$H$117=$F$312,SUM(BEREGNING!T393:Y393),IF(Analyse!$H$117=$G$312,SUM(BEREGNING!U393:Y393),IF(Analyse!$H$117=$H$312,SUM(BEREGNING!V393:Y393),IF(Analyse!$H$117=$I$312,SUM(BEREGNING!W393:Y393),IF(Analyse!$H$117=$J$312,SUM(BEREGNING!X393:Y393),IF(Analyse!$H$117=$K$312,SUM(BEREGNING!X393:Y393),IF(Analyse!$H$117=$L$312,SUM(BEREGNING!Y393:Y393),"")))))))))))</f>
        <v>0</v>
      </c>
      <c r="AD393" s="35"/>
      <c r="AE393" s="77" t="s">
        <v>24</v>
      </c>
      <c r="AF393" s="77" t="s">
        <v>166</v>
      </c>
      <c r="AG393" s="77"/>
      <c r="AH393" s="79" t="str">
        <f t="shared" si="824"/>
        <v>Struer</v>
      </c>
      <c r="AI393" s="79" t="str">
        <f t="shared" si="828"/>
        <v>Landkommuner</v>
      </c>
      <c r="AJ393" s="79"/>
      <c r="AK393" s="79" t="s">
        <v>93</v>
      </c>
      <c r="AL393" s="79" t="b">
        <f t="shared" si="829"/>
        <v>1</v>
      </c>
      <c r="AM393" s="35"/>
      <c r="AN393" s="75">
        <f t="shared" si="825"/>
        <v>0</v>
      </c>
      <c r="AO393" s="76">
        <f t="shared" ca="1" si="830"/>
        <v>0</v>
      </c>
      <c r="AP393" s="76">
        <f t="shared" ca="1" si="831"/>
        <v>0</v>
      </c>
      <c r="AQ393" s="76">
        <f t="shared" ca="1" si="832"/>
        <v>0</v>
      </c>
      <c r="AR393" s="76">
        <f t="shared" ca="1" si="833"/>
        <v>0</v>
      </c>
      <c r="AS393" s="76">
        <f t="shared" ca="1" si="834"/>
        <v>0</v>
      </c>
      <c r="AT393" s="76">
        <f t="shared" ca="1" si="835"/>
        <v>0</v>
      </c>
      <c r="AU393" s="76">
        <f t="shared" ca="1" si="836"/>
        <v>0</v>
      </c>
      <c r="AV393" s="76">
        <f t="shared" ca="1" si="837"/>
        <v>0</v>
      </c>
      <c r="AW393" s="76">
        <f t="shared" ca="1" si="838"/>
        <v>0</v>
      </c>
      <c r="AX393" s="76">
        <f t="shared" ca="1" si="839"/>
        <v>0</v>
      </c>
      <c r="AY393" s="36"/>
    </row>
    <row r="394" spans="1:51" x14ac:dyDescent="0.25">
      <c r="A394" s="38"/>
      <c r="B394" s="41" t="s">
        <v>94</v>
      </c>
      <c r="C394" s="42">
        <f t="shared" ref="C394:L394" ca="1" si="870">IFERROR(C189-C$107,"")</f>
        <v>0</v>
      </c>
      <c r="D394" s="42">
        <f t="shared" ca="1" si="870"/>
        <v>0</v>
      </c>
      <c r="E394" s="42">
        <f t="shared" ca="1" si="870"/>
        <v>0</v>
      </c>
      <c r="F394" s="42">
        <f t="shared" ca="1" si="870"/>
        <v>0</v>
      </c>
      <c r="G394" s="42">
        <f t="shared" ca="1" si="870"/>
        <v>0</v>
      </c>
      <c r="H394" s="42">
        <f t="shared" ca="1" si="870"/>
        <v>0</v>
      </c>
      <c r="I394" s="42">
        <f t="shared" ca="1" si="870"/>
        <v>0</v>
      </c>
      <c r="J394" s="42">
        <f t="shared" ca="1" si="870"/>
        <v>0</v>
      </c>
      <c r="K394" s="42">
        <f t="shared" ca="1" si="870"/>
        <v>0</v>
      </c>
      <c r="L394" s="42">
        <f t="shared" ca="1" si="870"/>
        <v>0</v>
      </c>
      <c r="M394" s="42" t="str">
        <f t="shared" ref="M394" ca="1" si="871">IFERROR(M189-M$107,"")</f>
        <v/>
      </c>
      <c r="N394" s="38"/>
      <c r="O394" s="41" t="s">
        <v>94</v>
      </c>
      <c r="P394" s="42"/>
      <c r="Q394" s="42">
        <f t="shared" ca="1" si="815"/>
        <v>0</v>
      </c>
      <c r="R394" s="42">
        <f t="shared" ca="1" si="816"/>
        <v>0</v>
      </c>
      <c r="S394" s="42">
        <f t="shared" ca="1" si="817"/>
        <v>0</v>
      </c>
      <c r="T394" s="42">
        <f t="shared" ca="1" si="818"/>
        <v>0</v>
      </c>
      <c r="U394" s="42">
        <f t="shared" ca="1" si="819"/>
        <v>0</v>
      </c>
      <c r="V394" s="42">
        <f t="shared" ca="1" si="820"/>
        <v>0</v>
      </c>
      <c r="W394" s="42">
        <f t="shared" ca="1" si="821"/>
        <v>0</v>
      </c>
      <c r="X394" s="42">
        <f t="shared" ca="1" si="822"/>
        <v>0</v>
      </c>
      <c r="Y394" s="42">
        <f t="shared" ca="1" si="823"/>
        <v>0</v>
      </c>
      <c r="Z394" s="45"/>
      <c r="AA394" s="38">
        <v>82</v>
      </c>
      <c r="AB394" s="41" t="str">
        <f>IF(Analyse!J87="X",Analyse!H87,"")</f>
        <v/>
      </c>
      <c r="AC394" s="42">
        <f>IF(AB394="",0,IF(Analyse!$H$117=$C$312,SUM(BEREGNING!Q394:Y394),IF(Analyse!$H$117=$D$312,SUM(BEREGNING!R394:Y394),IF(Analyse!$H$117=$E$312,SUM(BEREGNING!S394:Y394),IF(Analyse!$H$117=$F$312,SUM(BEREGNING!T394:Y394),IF(Analyse!$H$117=$G$312,SUM(BEREGNING!U394:Y394),IF(Analyse!$H$117=$H$312,SUM(BEREGNING!V394:Y394),IF(Analyse!$H$117=$I$312,SUM(BEREGNING!W394:Y394),IF(Analyse!$H$117=$J$312,SUM(BEREGNING!X394:Y394),IF(Analyse!$H$117=$K$312,SUM(BEREGNING!X394:Y394),IF(Analyse!$H$117=$L$312,SUM(BEREGNING!Y394:Y394),"")))))))))))</f>
        <v>0</v>
      </c>
      <c r="AD394" s="35"/>
      <c r="AE394" s="77" t="s">
        <v>101</v>
      </c>
      <c r="AF394" s="77" t="s">
        <v>166</v>
      </c>
      <c r="AG394" s="77"/>
      <c r="AH394" s="79" t="str">
        <f t="shared" si="824"/>
        <v>Svendborg</v>
      </c>
      <c r="AI394" s="79" t="str">
        <f t="shared" si="828"/>
        <v>Landkommuner</v>
      </c>
      <c r="AJ394" s="79"/>
      <c r="AK394" s="79" t="s">
        <v>94</v>
      </c>
      <c r="AL394" s="79" t="b">
        <f t="shared" si="829"/>
        <v>1</v>
      </c>
      <c r="AM394" s="35"/>
      <c r="AN394" s="75">
        <f t="shared" si="825"/>
        <v>0</v>
      </c>
      <c r="AO394" s="76">
        <f t="shared" ca="1" si="830"/>
        <v>0</v>
      </c>
      <c r="AP394" s="76">
        <f t="shared" ca="1" si="831"/>
        <v>0</v>
      </c>
      <c r="AQ394" s="76">
        <f t="shared" ca="1" si="832"/>
        <v>0</v>
      </c>
      <c r="AR394" s="76">
        <f t="shared" ca="1" si="833"/>
        <v>0</v>
      </c>
      <c r="AS394" s="76">
        <f t="shared" ca="1" si="834"/>
        <v>0</v>
      </c>
      <c r="AT394" s="76">
        <f t="shared" ca="1" si="835"/>
        <v>0</v>
      </c>
      <c r="AU394" s="76">
        <f t="shared" ca="1" si="836"/>
        <v>0</v>
      </c>
      <c r="AV394" s="76">
        <f t="shared" ca="1" si="837"/>
        <v>0</v>
      </c>
      <c r="AW394" s="76">
        <f t="shared" ca="1" si="838"/>
        <v>0</v>
      </c>
      <c r="AX394" s="76">
        <f t="shared" ca="1" si="839"/>
        <v>0</v>
      </c>
      <c r="AY394" s="36"/>
    </row>
    <row r="395" spans="1:51" x14ac:dyDescent="0.25">
      <c r="A395" s="38"/>
      <c r="B395" s="41" t="s">
        <v>95</v>
      </c>
      <c r="C395" s="42">
        <f t="shared" ref="C395:L395" ca="1" si="872">IFERROR(C190-C$107,"")</f>
        <v>0</v>
      </c>
      <c r="D395" s="42">
        <f t="shared" ca="1" si="872"/>
        <v>0</v>
      </c>
      <c r="E395" s="42">
        <f t="shared" ca="1" si="872"/>
        <v>0</v>
      </c>
      <c r="F395" s="42">
        <f t="shared" ca="1" si="872"/>
        <v>0</v>
      </c>
      <c r="G395" s="42">
        <f t="shared" ca="1" si="872"/>
        <v>0</v>
      </c>
      <c r="H395" s="42">
        <f t="shared" ca="1" si="872"/>
        <v>0</v>
      </c>
      <c r="I395" s="42">
        <f t="shared" ca="1" si="872"/>
        <v>0</v>
      </c>
      <c r="J395" s="42">
        <f t="shared" ca="1" si="872"/>
        <v>0</v>
      </c>
      <c r="K395" s="42">
        <f t="shared" ca="1" si="872"/>
        <v>0</v>
      </c>
      <c r="L395" s="42">
        <f t="shared" ca="1" si="872"/>
        <v>0</v>
      </c>
      <c r="M395" s="42" t="str">
        <f t="shared" ref="M395" ca="1" si="873">IFERROR(M190-M$107,"")</f>
        <v/>
      </c>
      <c r="N395" s="38"/>
      <c r="O395" s="41" t="s">
        <v>95</v>
      </c>
      <c r="P395" s="42"/>
      <c r="Q395" s="42">
        <f t="shared" ca="1" si="815"/>
        <v>0</v>
      </c>
      <c r="R395" s="42">
        <f t="shared" ca="1" si="816"/>
        <v>0</v>
      </c>
      <c r="S395" s="42">
        <f t="shared" ca="1" si="817"/>
        <v>0</v>
      </c>
      <c r="T395" s="42">
        <f t="shared" ca="1" si="818"/>
        <v>0</v>
      </c>
      <c r="U395" s="42">
        <f t="shared" ca="1" si="819"/>
        <v>0</v>
      </c>
      <c r="V395" s="42">
        <f t="shared" ca="1" si="820"/>
        <v>0</v>
      </c>
      <c r="W395" s="42">
        <f t="shared" ca="1" si="821"/>
        <v>0</v>
      </c>
      <c r="X395" s="42">
        <f t="shared" ca="1" si="822"/>
        <v>0</v>
      </c>
      <c r="Y395" s="42">
        <f t="shared" ca="1" si="823"/>
        <v>0</v>
      </c>
      <c r="Z395" s="45"/>
      <c r="AA395" s="38">
        <v>83</v>
      </c>
      <c r="AB395" s="41" t="str">
        <f>IF(Analyse!J88="X",Analyse!H88,"")</f>
        <v/>
      </c>
      <c r="AC395" s="42">
        <f>IF(AB395="",0,IF(Analyse!$H$117=$C$312,SUM(BEREGNING!Q395:Y395),IF(Analyse!$H$117=$D$312,SUM(BEREGNING!R395:Y395),IF(Analyse!$H$117=$E$312,SUM(BEREGNING!S395:Y395),IF(Analyse!$H$117=$F$312,SUM(BEREGNING!T395:Y395),IF(Analyse!$H$117=$G$312,SUM(BEREGNING!U395:Y395),IF(Analyse!$H$117=$H$312,SUM(BEREGNING!V395:Y395),IF(Analyse!$H$117=$I$312,SUM(BEREGNING!W395:Y395),IF(Analyse!$H$117=$J$312,SUM(BEREGNING!X395:Y395),IF(Analyse!$H$117=$K$312,SUM(BEREGNING!X395:Y395),IF(Analyse!$H$117=$L$312,SUM(BEREGNING!Y395:Y395),"")))))))))))</f>
        <v>0</v>
      </c>
      <c r="AD395" s="35"/>
      <c r="AE395" s="77" t="s">
        <v>108</v>
      </c>
      <c r="AF395" s="77" t="s">
        <v>166</v>
      </c>
      <c r="AG395" s="77"/>
      <c r="AH395" s="79" t="str">
        <f t="shared" si="824"/>
        <v>Syddjurs</v>
      </c>
      <c r="AI395" s="79" t="str">
        <f t="shared" si="828"/>
        <v>Oplandskommuner</v>
      </c>
      <c r="AJ395" s="79"/>
      <c r="AK395" s="79" t="s">
        <v>95</v>
      </c>
      <c r="AL395" s="79" t="b">
        <f t="shared" si="829"/>
        <v>1</v>
      </c>
      <c r="AM395" s="35"/>
      <c r="AN395" s="75">
        <f t="shared" si="825"/>
        <v>0</v>
      </c>
      <c r="AO395" s="76">
        <f t="shared" ca="1" si="830"/>
        <v>0</v>
      </c>
      <c r="AP395" s="76">
        <f t="shared" ca="1" si="831"/>
        <v>0</v>
      </c>
      <c r="AQ395" s="76">
        <f t="shared" ca="1" si="832"/>
        <v>0</v>
      </c>
      <c r="AR395" s="76">
        <f t="shared" ca="1" si="833"/>
        <v>0</v>
      </c>
      <c r="AS395" s="76">
        <f t="shared" ca="1" si="834"/>
        <v>0</v>
      </c>
      <c r="AT395" s="76">
        <f t="shared" ca="1" si="835"/>
        <v>0</v>
      </c>
      <c r="AU395" s="76">
        <f t="shared" ca="1" si="836"/>
        <v>0</v>
      </c>
      <c r="AV395" s="76">
        <f t="shared" ca="1" si="837"/>
        <v>0</v>
      </c>
      <c r="AW395" s="76">
        <f t="shared" ca="1" si="838"/>
        <v>0</v>
      </c>
      <c r="AX395" s="76">
        <f t="shared" ca="1" si="839"/>
        <v>0</v>
      </c>
      <c r="AY395" s="36"/>
    </row>
    <row r="396" spans="1:51" x14ac:dyDescent="0.25">
      <c r="A396" s="38"/>
      <c r="B396" s="41" t="s">
        <v>96</v>
      </c>
      <c r="C396" s="42">
        <f t="shared" ref="C396:L396" ca="1" si="874">IFERROR(C191-C$107,"")</f>
        <v>0</v>
      </c>
      <c r="D396" s="42">
        <f t="shared" ca="1" si="874"/>
        <v>0</v>
      </c>
      <c r="E396" s="42">
        <f t="shared" ca="1" si="874"/>
        <v>0</v>
      </c>
      <c r="F396" s="42">
        <f t="shared" ca="1" si="874"/>
        <v>0</v>
      </c>
      <c r="G396" s="42">
        <f t="shared" ca="1" si="874"/>
        <v>0</v>
      </c>
      <c r="H396" s="42">
        <f t="shared" ca="1" si="874"/>
        <v>0</v>
      </c>
      <c r="I396" s="42">
        <f t="shared" ca="1" si="874"/>
        <v>0</v>
      </c>
      <c r="J396" s="42">
        <f t="shared" ca="1" si="874"/>
        <v>0</v>
      </c>
      <c r="K396" s="42">
        <f t="shared" ca="1" si="874"/>
        <v>0</v>
      </c>
      <c r="L396" s="42">
        <f t="shared" ca="1" si="874"/>
        <v>0</v>
      </c>
      <c r="M396" s="42" t="str">
        <f t="shared" ref="M396" ca="1" si="875">IFERROR(M191-M$107,"")</f>
        <v/>
      </c>
      <c r="N396" s="38"/>
      <c r="O396" s="41" t="s">
        <v>96</v>
      </c>
      <c r="P396" s="42"/>
      <c r="Q396" s="42">
        <f t="shared" ca="1" si="815"/>
        <v>0</v>
      </c>
      <c r="R396" s="42">
        <f t="shared" ca="1" si="816"/>
        <v>0</v>
      </c>
      <c r="S396" s="42">
        <f t="shared" ca="1" si="817"/>
        <v>0</v>
      </c>
      <c r="T396" s="42">
        <f t="shared" ca="1" si="818"/>
        <v>0</v>
      </c>
      <c r="U396" s="42">
        <f t="shared" ca="1" si="819"/>
        <v>0</v>
      </c>
      <c r="V396" s="42">
        <f t="shared" ca="1" si="820"/>
        <v>0</v>
      </c>
      <c r="W396" s="42">
        <f t="shared" ca="1" si="821"/>
        <v>0</v>
      </c>
      <c r="X396" s="42">
        <f t="shared" ca="1" si="822"/>
        <v>0</v>
      </c>
      <c r="Y396" s="42">
        <f t="shared" ca="1" si="823"/>
        <v>0</v>
      </c>
      <c r="Z396" s="45"/>
      <c r="AA396" s="38">
        <v>84</v>
      </c>
      <c r="AB396" s="41" t="str">
        <f>IF(Analyse!J89="X",Analyse!H89,"")</f>
        <v/>
      </c>
      <c r="AC396" s="42">
        <f>IF(AB396="",0,IF(Analyse!$H$117=$C$312,SUM(BEREGNING!Q396:Y396),IF(Analyse!$H$117=$D$312,SUM(BEREGNING!R396:Y396),IF(Analyse!$H$117=$E$312,SUM(BEREGNING!S396:Y396),IF(Analyse!$H$117=$F$312,SUM(BEREGNING!T396:Y396),IF(Analyse!$H$117=$G$312,SUM(BEREGNING!U396:Y396),IF(Analyse!$H$117=$H$312,SUM(BEREGNING!V396:Y396),IF(Analyse!$H$117=$I$312,SUM(BEREGNING!W396:Y396),IF(Analyse!$H$117=$J$312,SUM(BEREGNING!X396:Y396),IF(Analyse!$H$117=$K$312,SUM(BEREGNING!X396:Y396),IF(Analyse!$H$117=$L$312,SUM(BEREGNING!Y396:Y396),"")))))))))))</f>
        <v>0</v>
      </c>
      <c r="AD396" s="35"/>
      <c r="AE396" s="77" t="s">
        <v>64</v>
      </c>
      <c r="AF396" s="77" t="s">
        <v>166</v>
      </c>
      <c r="AG396" s="77"/>
      <c r="AH396" s="79" t="str">
        <f t="shared" si="824"/>
        <v>Sønderborg</v>
      </c>
      <c r="AI396" s="79" t="str">
        <f t="shared" si="828"/>
        <v>Landkommuner</v>
      </c>
      <c r="AJ396" s="79"/>
      <c r="AK396" s="79" t="s">
        <v>96</v>
      </c>
      <c r="AL396" s="79" t="b">
        <f t="shared" si="829"/>
        <v>1</v>
      </c>
      <c r="AM396" s="35"/>
      <c r="AN396" s="75">
        <f t="shared" si="825"/>
        <v>0</v>
      </c>
      <c r="AO396" s="76">
        <f t="shared" ca="1" si="830"/>
        <v>0</v>
      </c>
      <c r="AP396" s="76">
        <f t="shared" ca="1" si="831"/>
        <v>0</v>
      </c>
      <c r="AQ396" s="76">
        <f t="shared" ca="1" si="832"/>
        <v>0</v>
      </c>
      <c r="AR396" s="76">
        <f t="shared" ca="1" si="833"/>
        <v>0</v>
      </c>
      <c r="AS396" s="76">
        <f t="shared" ca="1" si="834"/>
        <v>0</v>
      </c>
      <c r="AT396" s="76">
        <f t="shared" ca="1" si="835"/>
        <v>0</v>
      </c>
      <c r="AU396" s="76">
        <f t="shared" ca="1" si="836"/>
        <v>0</v>
      </c>
      <c r="AV396" s="76">
        <f t="shared" ca="1" si="837"/>
        <v>0</v>
      </c>
      <c r="AW396" s="76">
        <f t="shared" ca="1" si="838"/>
        <v>0</v>
      </c>
      <c r="AX396" s="76">
        <f t="shared" ca="1" si="839"/>
        <v>0</v>
      </c>
      <c r="AY396" s="36"/>
    </row>
    <row r="397" spans="1:51" x14ac:dyDescent="0.25">
      <c r="A397" s="38"/>
      <c r="B397" s="41" t="s">
        <v>97</v>
      </c>
      <c r="C397" s="42">
        <f t="shared" ref="C397:L397" ca="1" si="876">IFERROR(C192-C$107,"")</f>
        <v>0</v>
      </c>
      <c r="D397" s="42">
        <f t="shared" ca="1" si="876"/>
        <v>0</v>
      </c>
      <c r="E397" s="42">
        <f t="shared" ca="1" si="876"/>
        <v>0</v>
      </c>
      <c r="F397" s="42">
        <f t="shared" ca="1" si="876"/>
        <v>0</v>
      </c>
      <c r="G397" s="42">
        <f t="shared" ca="1" si="876"/>
        <v>0</v>
      </c>
      <c r="H397" s="42">
        <f t="shared" ca="1" si="876"/>
        <v>0</v>
      </c>
      <c r="I397" s="42">
        <f t="shared" ca="1" si="876"/>
        <v>0</v>
      </c>
      <c r="J397" s="42">
        <f t="shared" ca="1" si="876"/>
        <v>0</v>
      </c>
      <c r="K397" s="42">
        <f t="shared" ca="1" si="876"/>
        <v>0</v>
      </c>
      <c r="L397" s="42">
        <f t="shared" ca="1" si="876"/>
        <v>0</v>
      </c>
      <c r="M397" s="42" t="str">
        <f t="shared" ref="M397" ca="1" si="877">IFERROR(M192-M$107,"")</f>
        <v/>
      </c>
      <c r="N397" s="38"/>
      <c r="O397" s="41" t="s">
        <v>97</v>
      </c>
      <c r="P397" s="42"/>
      <c r="Q397" s="42">
        <f t="shared" ca="1" si="815"/>
        <v>0</v>
      </c>
      <c r="R397" s="42">
        <f t="shared" ca="1" si="816"/>
        <v>0</v>
      </c>
      <c r="S397" s="42">
        <f t="shared" ca="1" si="817"/>
        <v>0</v>
      </c>
      <c r="T397" s="42">
        <f t="shared" ca="1" si="818"/>
        <v>0</v>
      </c>
      <c r="U397" s="42">
        <f t="shared" ca="1" si="819"/>
        <v>0</v>
      </c>
      <c r="V397" s="42">
        <f t="shared" ca="1" si="820"/>
        <v>0</v>
      </c>
      <c r="W397" s="42">
        <f t="shared" ca="1" si="821"/>
        <v>0</v>
      </c>
      <c r="X397" s="42">
        <f t="shared" ca="1" si="822"/>
        <v>0</v>
      </c>
      <c r="Y397" s="42">
        <f t="shared" ca="1" si="823"/>
        <v>0</v>
      </c>
      <c r="Z397" s="45"/>
      <c r="AA397" s="38">
        <v>85</v>
      </c>
      <c r="AB397" s="41" t="str">
        <f>IF(Analyse!J90="X",Analyse!H90,"")</f>
        <v/>
      </c>
      <c r="AC397" s="42">
        <f>IF(AB397="",0,IF(Analyse!$H$117=$C$312,SUM(BEREGNING!Q397:Y397),IF(Analyse!$H$117=$D$312,SUM(BEREGNING!R397:Y397),IF(Analyse!$H$117=$E$312,SUM(BEREGNING!S397:Y397),IF(Analyse!$H$117=$F$312,SUM(BEREGNING!T397:Y397),IF(Analyse!$H$117=$G$312,SUM(BEREGNING!U397:Y397),IF(Analyse!$H$117=$H$312,SUM(BEREGNING!V397:Y397),IF(Analyse!$H$117=$I$312,SUM(BEREGNING!W397:Y397),IF(Analyse!$H$117=$J$312,SUM(BEREGNING!X397:Y397),IF(Analyse!$H$117=$K$312,SUM(BEREGNING!X397:Y397),IF(Analyse!$H$117=$L$312,SUM(BEREGNING!Y397:Y397),"")))))))))))</f>
        <v>0</v>
      </c>
      <c r="AD397" s="35"/>
      <c r="AE397" s="77" t="s">
        <v>93</v>
      </c>
      <c r="AF397" s="77" t="s">
        <v>166</v>
      </c>
      <c r="AG397" s="77"/>
      <c r="AH397" s="79" t="str">
        <f t="shared" si="824"/>
        <v>Thisted</v>
      </c>
      <c r="AI397" s="79" t="str">
        <f t="shared" si="828"/>
        <v>Landkommuner</v>
      </c>
      <c r="AJ397" s="79"/>
      <c r="AK397" s="79" t="s">
        <v>97</v>
      </c>
      <c r="AL397" s="79" t="b">
        <f t="shared" si="829"/>
        <v>1</v>
      </c>
      <c r="AM397" s="35"/>
      <c r="AN397" s="75">
        <f t="shared" si="825"/>
        <v>0</v>
      </c>
      <c r="AO397" s="76">
        <f t="shared" ca="1" si="830"/>
        <v>0</v>
      </c>
      <c r="AP397" s="76">
        <f t="shared" ca="1" si="831"/>
        <v>0</v>
      </c>
      <c r="AQ397" s="76">
        <f t="shared" ca="1" si="832"/>
        <v>0</v>
      </c>
      <c r="AR397" s="76">
        <f t="shared" ca="1" si="833"/>
        <v>0</v>
      </c>
      <c r="AS397" s="76">
        <f t="shared" ca="1" si="834"/>
        <v>0</v>
      </c>
      <c r="AT397" s="76">
        <f t="shared" ca="1" si="835"/>
        <v>0</v>
      </c>
      <c r="AU397" s="76">
        <f t="shared" ca="1" si="836"/>
        <v>0</v>
      </c>
      <c r="AV397" s="76">
        <f t="shared" ca="1" si="837"/>
        <v>0</v>
      </c>
      <c r="AW397" s="76">
        <f t="shared" ca="1" si="838"/>
        <v>0</v>
      </c>
      <c r="AX397" s="76">
        <f t="shared" ca="1" si="839"/>
        <v>0</v>
      </c>
      <c r="AY397" s="36"/>
    </row>
    <row r="398" spans="1:51" x14ac:dyDescent="0.25">
      <c r="A398" s="38"/>
      <c r="B398" s="41" t="s">
        <v>98</v>
      </c>
      <c r="C398" s="42">
        <f t="shared" ref="C398:L398" ca="1" si="878">IFERROR(C193-C$107,"")</f>
        <v>0</v>
      </c>
      <c r="D398" s="42">
        <f t="shared" ca="1" si="878"/>
        <v>0</v>
      </c>
      <c r="E398" s="42">
        <f t="shared" ca="1" si="878"/>
        <v>0</v>
      </c>
      <c r="F398" s="42">
        <f t="shared" ca="1" si="878"/>
        <v>0</v>
      </c>
      <c r="G398" s="42">
        <f t="shared" ca="1" si="878"/>
        <v>0</v>
      </c>
      <c r="H398" s="42">
        <f t="shared" ca="1" si="878"/>
        <v>0</v>
      </c>
      <c r="I398" s="42">
        <f t="shared" ca="1" si="878"/>
        <v>0</v>
      </c>
      <c r="J398" s="42">
        <f t="shared" ca="1" si="878"/>
        <v>0</v>
      </c>
      <c r="K398" s="42">
        <f t="shared" ca="1" si="878"/>
        <v>0</v>
      </c>
      <c r="L398" s="42">
        <f t="shared" ca="1" si="878"/>
        <v>0</v>
      </c>
      <c r="M398" s="42" t="str">
        <f t="shared" ref="M398" ca="1" si="879">IFERROR(M193-M$107,"")</f>
        <v/>
      </c>
      <c r="N398" s="38"/>
      <c r="O398" s="41" t="s">
        <v>98</v>
      </c>
      <c r="P398" s="42"/>
      <c r="Q398" s="42">
        <f t="shared" ca="1" si="815"/>
        <v>0</v>
      </c>
      <c r="R398" s="42">
        <f t="shared" ca="1" si="816"/>
        <v>0</v>
      </c>
      <c r="S398" s="42">
        <f t="shared" ca="1" si="817"/>
        <v>0</v>
      </c>
      <c r="T398" s="42">
        <f t="shared" ca="1" si="818"/>
        <v>0</v>
      </c>
      <c r="U398" s="42">
        <f t="shared" ca="1" si="819"/>
        <v>0</v>
      </c>
      <c r="V398" s="42">
        <f t="shared" ca="1" si="820"/>
        <v>0</v>
      </c>
      <c r="W398" s="42">
        <f t="shared" ca="1" si="821"/>
        <v>0</v>
      </c>
      <c r="X398" s="42">
        <f t="shared" ca="1" si="822"/>
        <v>0</v>
      </c>
      <c r="Y398" s="42">
        <f t="shared" ca="1" si="823"/>
        <v>0</v>
      </c>
      <c r="Z398" s="45"/>
      <c r="AA398" s="38">
        <v>86</v>
      </c>
      <c r="AB398" s="41" t="str">
        <f>IF(Analyse!J91="X",Analyse!H91,"")</f>
        <v/>
      </c>
      <c r="AC398" s="42">
        <f>IF(AB398="",0,IF(Analyse!$H$117=$C$312,SUM(BEREGNING!Q398:Y398),IF(Analyse!$H$117=$D$312,SUM(BEREGNING!R398:Y398),IF(Analyse!$H$117=$E$312,SUM(BEREGNING!S398:Y398),IF(Analyse!$H$117=$F$312,SUM(BEREGNING!T398:Y398),IF(Analyse!$H$117=$G$312,SUM(BEREGNING!U398:Y398),IF(Analyse!$H$117=$H$312,SUM(BEREGNING!V398:Y398),IF(Analyse!$H$117=$I$312,SUM(BEREGNING!W398:Y398),IF(Analyse!$H$117=$J$312,SUM(BEREGNING!X398:Y398),IF(Analyse!$H$117=$K$312,SUM(BEREGNING!X398:Y398),IF(Analyse!$H$117=$L$312,SUM(BEREGNING!Y398:Y398),"")))))))))))</f>
        <v>0</v>
      </c>
      <c r="AD398" s="35"/>
      <c r="AE398" s="77" t="s">
        <v>71</v>
      </c>
      <c r="AF398" s="77" t="s">
        <v>166</v>
      </c>
      <c r="AG398" s="77"/>
      <c r="AH398" s="79" t="str">
        <f t="shared" si="824"/>
        <v>Tønder</v>
      </c>
      <c r="AI398" s="79" t="str">
        <f t="shared" si="828"/>
        <v>Landkommuner</v>
      </c>
      <c r="AJ398" s="79"/>
      <c r="AK398" s="79" t="s">
        <v>98</v>
      </c>
      <c r="AL398" s="79" t="b">
        <f t="shared" si="829"/>
        <v>1</v>
      </c>
      <c r="AM398" s="35"/>
      <c r="AN398" s="75">
        <f t="shared" si="825"/>
        <v>0</v>
      </c>
      <c r="AO398" s="76">
        <f t="shared" ca="1" si="830"/>
        <v>0</v>
      </c>
      <c r="AP398" s="76">
        <f t="shared" ca="1" si="831"/>
        <v>0</v>
      </c>
      <c r="AQ398" s="76">
        <f t="shared" ca="1" si="832"/>
        <v>0</v>
      </c>
      <c r="AR398" s="76">
        <f t="shared" ca="1" si="833"/>
        <v>0</v>
      </c>
      <c r="AS398" s="76">
        <f t="shared" ca="1" si="834"/>
        <v>0</v>
      </c>
      <c r="AT398" s="76">
        <f t="shared" ca="1" si="835"/>
        <v>0</v>
      </c>
      <c r="AU398" s="76">
        <f t="shared" ca="1" si="836"/>
        <v>0</v>
      </c>
      <c r="AV398" s="76">
        <f t="shared" ca="1" si="837"/>
        <v>0</v>
      </c>
      <c r="AW398" s="76">
        <f t="shared" ca="1" si="838"/>
        <v>0</v>
      </c>
      <c r="AX398" s="76">
        <f t="shared" ca="1" si="839"/>
        <v>0</v>
      </c>
      <c r="AY398" s="36"/>
    </row>
    <row r="399" spans="1:51" x14ac:dyDescent="0.25">
      <c r="A399" s="38"/>
      <c r="B399" s="41" t="s">
        <v>99</v>
      </c>
      <c r="C399" s="42">
        <f t="shared" ref="C399:L399" ca="1" si="880">IFERROR(C194-C$107,"")</f>
        <v>0</v>
      </c>
      <c r="D399" s="42">
        <f t="shared" ca="1" si="880"/>
        <v>0</v>
      </c>
      <c r="E399" s="42">
        <f t="shared" ca="1" si="880"/>
        <v>0</v>
      </c>
      <c r="F399" s="42">
        <f t="shared" ca="1" si="880"/>
        <v>0</v>
      </c>
      <c r="G399" s="42">
        <f t="shared" ca="1" si="880"/>
        <v>0</v>
      </c>
      <c r="H399" s="42">
        <f t="shared" ca="1" si="880"/>
        <v>0</v>
      </c>
      <c r="I399" s="42">
        <f t="shared" ca="1" si="880"/>
        <v>0</v>
      </c>
      <c r="J399" s="42">
        <f t="shared" ca="1" si="880"/>
        <v>0</v>
      </c>
      <c r="K399" s="42">
        <f t="shared" ca="1" si="880"/>
        <v>0</v>
      </c>
      <c r="L399" s="42">
        <f t="shared" ca="1" si="880"/>
        <v>0</v>
      </c>
      <c r="M399" s="42" t="str">
        <f t="shared" ref="M399" ca="1" si="881">IFERROR(M194-M$107,"")</f>
        <v/>
      </c>
      <c r="N399" s="38"/>
      <c r="O399" s="41" t="s">
        <v>99</v>
      </c>
      <c r="P399" s="42"/>
      <c r="Q399" s="42">
        <f t="shared" ca="1" si="815"/>
        <v>0</v>
      </c>
      <c r="R399" s="42">
        <f t="shared" ca="1" si="816"/>
        <v>0</v>
      </c>
      <c r="S399" s="42">
        <f t="shared" ca="1" si="817"/>
        <v>0</v>
      </c>
      <c r="T399" s="42">
        <f t="shared" ca="1" si="818"/>
        <v>0</v>
      </c>
      <c r="U399" s="42">
        <f t="shared" ca="1" si="819"/>
        <v>0</v>
      </c>
      <c r="V399" s="42">
        <f t="shared" ca="1" si="820"/>
        <v>0</v>
      </c>
      <c r="W399" s="42">
        <f t="shared" ca="1" si="821"/>
        <v>0</v>
      </c>
      <c r="X399" s="42">
        <f t="shared" ca="1" si="822"/>
        <v>0</v>
      </c>
      <c r="Y399" s="42">
        <f t="shared" ca="1" si="823"/>
        <v>0</v>
      </c>
      <c r="Z399" s="45"/>
      <c r="AA399" s="38">
        <v>87</v>
      </c>
      <c r="AB399" s="41" t="str">
        <f>IF(Analyse!J92="X",Analyse!H92,"")</f>
        <v/>
      </c>
      <c r="AC399" s="42">
        <f>IF(AB399="",0,IF(Analyse!$H$117=$C$312,SUM(BEREGNING!Q399:Y399),IF(Analyse!$H$117=$D$312,SUM(BEREGNING!R399:Y399),IF(Analyse!$H$117=$E$312,SUM(BEREGNING!S399:Y399),IF(Analyse!$H$117=$F$312,SUM(BEREGNING!T399:Y399),IF(Analyse!$H$117=$G$312,SUM(BEREGNING!U399:Y399),IF(Analyse!$H$117=$H$312,SUM(BEREGNING!V399:Y399),IF(Analyse!$H$117=$I$312,SUM(BEREGNING!W399:Y399),IF(Analyse!$H$117=$J$312,SUM(BEREGNING!X399:Y399),IF(Analyse!$H$117=$K$312,SUM(BEREGNING!X399:Y399),IF(Analyse!$H$117=$L$312,SUM(BEREGNING!Y399:Y399),"")))))))))))</f>
        <v>0</v>
      </c>
      <c r="AD399" s="35"/>
      <c r="AE399" s="77" t="s">
        <v>85</v>
      </c>
      <c r="AF399" s="77" t="s">
        <v>166</v>
      </c>
      <c r="AG399" s="77"/>
      <c r="AH399" s="79" t="str">
        <f t="shared" si="824"/>
        <v>Tårnby</v>
      </c>
      <c r="AI399" s="79" t="str">
        <f t="shared" si="828"/>
        <v>Hovedstadskommuner</v>
      </c>
      <c r="AJ399" s="79"/>
      <c r="AK399" s="79" t="s">
        <v>99</v>
      </c>
      <c r="AL399" s="79" t="b">
        <f t="shared" si="829"/>
        <v>1</v>
      </c>
      <c r="AM399" s="35"/>
      <c r="AN399" s="75">
        <f t="shared" si="825"/>
        <v>0</v>
      </c>
      <c r="AO399" s="76">
        <f t="shared" ca="1" si="830"/>
        <v>0</v>
      </c>
      <c r="AP399" s="76">
        <f t="shared" ca="1" si="831"/>
        <v>0</v>
      </c>
      <c r="AQ399" s="76">
        <f t="shared" ca="1" si="832"/>
        <v>0</v>
      </c>
      <c r="AR399" s="76">
        <f t="shared" ca="1" si="833"/>
        <v>0</v>
      </c>
      <c r="AS399" s="76">
        <f t="shared" ca="1" si="834"/>
        <v>0</v>
      </c>
      <c r="AT399" s="76">
        <f t="shared" ca="1" si="835"/>
        <v>0</v>
      </c>
      <c r="AU399" s="76">
        <f t="shared" ca="1" si="836"/>
        <v>0</v>
      </c>
      <c r="AV399" s="76">
        <f t="shared" ca="1" si="837"/>
        <v>0</v>
      </c>
      <c r="AW399" s="76">
        <f t="shared" ca="1" si="838"/>
        <v>0</v>
      </c>
      <c r="AX399" s="76">
        <f t="shared" ca="1" si="839"/>
        <v>0</v>
      </c>
      <c r="AY399" s="36"/>
    </row>
    <row r="400" spans="1:51" x14ac:dyDescent="0.25">
      <c r="A400" s="38"/>
      <c r="B400" s="41" t="s">
        <v>100</v>
      </c>
      <c r="C400" s="42">
        <f t="shared" ref="C400:L400" ca="1" si="882">IFERROR(C195-C$107,"")</f>
        <v>0</v>
      </c>
      <c r="D400" s="42">
        <f t="shared" ca="1" si="882"/>
        <v>0</v>
      </c>
      <c r="E400" s="42">
        <f t="shared" ca="1" si="882"/>
        <v>0</v>
      </c>
      <c r="F400" s="42">
        <f t="shared" ca="1" si="882"/>
        <v>0</v>
      </c>
      <c r="G400" s="42">
        <f t="shared" ca="1" si="882"/>
        <v>0</v>
      </c>
      <c r="H400" s="42">
        <f t="shared" ca="1" si="882"/>
        <v>0</v>
      </c>
      <c r="I400" s="42">
        <f t="shared" ca="1" si="882"/>
        <v>0</v>
      </c>
      <c r="J400" s="42">
        <f t="shared" ca="1" si="882"/>
        <v>0</v>
      </c>
      <c r="K400" s="42">
        <f t="shared" ca="1" si="882"/>
        <v>0</v>
      </c>
      <c r="L400" s="42">
        <f t="shared" ca="1" si="882"/>
        <v>0</v>
      </c>
      <c r="M400" s="42" t="str">
        <f t="shared" ref="M400" ca="1" si="883">IFERROR(M195-M$107,"")</f>
        <v/>
      </c>
      <c r="N400" s="38"/>
      <c r="O400" s="41" t="s">
        <v>100</v>
      </c>
      <c r="P400" s="42"/>
      <c r="Q400" s="42">
        <f t="shared" ca="1" si="815"/>
        <v>0</v>
      </c>
      <c r="R400" s="42">
        <f t="shared" ca="1" si="816"/>
        <v>0</v>
      </c>
      <c r="S400" s="42">
        <f t="shared" ca="1" si="817"/>
        <v>0</v>
      </c>
      <c r="T400" s="42">
        <f t="shared" ca="1" si="818"/>
        <v>0</v>
      </c>
      <c r="U400" s="42">
        <f t="shared" ca="1" si="819"/>
        <v>0</v>
      </c>
      <c r="V400" s="42">
        <f t="shared" ca="1" si="820"/>
        <v>0</v>
      </c>
      <c r="W400" s="42">
        <f t="shared" ca="1" si="821"/>
        <v>0</v>
      </c>
      <c r="X400" s="42">
        <f t="shared" ca="1" si="822"/>
        <v>0</v>
      </c>
      <c r="Y400" s="42">
        <f t="shared" ca="1" si="823"/>
        <v>0</v>
      </c>
      <c r="Z400" s="45"/>
      <c r="AA400" s="38">
        <v>88</v>
      </c>
      <c r="AB400" s="41" t="str">
        <f>IF(Analyse!J93="X",Analyse!H93,"")</f>
        <v/>
      </c>
      <c r="AC400" s="42">
        <f>IF(AB400="",0,IF(Analyse!$H$117=$C$312,SUM(BEREGNING!Q400:Y400),IF(Analyse!$H$117=$D$312,SUM(BEREGNING!R400:Y400),IF(Analyse!$H$117=$E$312,SUM(BEREGNING!S400:Y400),IF(Analyse!$H$117=$F$312,SUM(BEREGNING!T400:Y400),IF(Analyse!$H$117=$G$312,SUM(BEREGNING!U400:Y400),IF(Analyse!$H$117=$H$312,SUM(BEREGNING!V400:Y400),IF(Analyse!$H$117=$I$312,SUM(BEREGNING!W400:Y400),IF(Analyse!$H$117=$J$312,SUM(BEREGNING!X400:Y400),IF(Analyse!$H$117=$K$312,SUM(BEREGNING!X400:Y400),IF(Analyse!$H$117=$L$312,SUM(BEREGNING!Y400:Y400),"")))))))))))</f>
        <v>0</v>
      </c>
      <c r="AD400" s="35"/>
      <c r="AE400" s="77" t="s">
        <v>80</v>
      </c>
      <c r="AF400" s="77" t="s">
        <v>166</v>
      </c>
      <c r="AG400" s="77"/>
      <c r="AH400" s="79" t="str">
        <f t="shared" si="824"/>
        <v>Vallensbæk</v>
      </c>
      <c r="AI400" s="79" t="str">
        <f t="shared" si="828"/>
        <v>Hovedstadskommuner</v>
      </c>
      <c r="AJ400" s="79"/>
      <c r="AK400" s="79" t="s">
        <v>100</v>
      </c>
      <c r="AL400" s="79" t="b">
        <f t="shared" si="829"/>
        <v>1</v>
      </c>
      <c r="AM400" s="35"/>
      <c r="AN400" s="75">
        <f t="shared" si="825"/>
        <v>0</v>
      </c>
      <c r="AO400" s="76">
        <f t="shared" ca="1" si="830"/>
        <v>0</v>
      </c>
      <c r="AP400" s="76">
        <f t="shared" ca="1" si="831"/>
        <v>0</v>
      </c>
      <c r="AQ400" s="76">
        <f t="shared" ca="1" si="832"/>
        <v>0</v>
      </c>
      <c r="AR400" s="76">
        <f t="shared" ca="1" si="833"/>
        <v>0</v>
      </c>
      <c r="AS400" s="76">
        <f t="shared" ca="1" si="834"/>
        <v>0</v>
      </c>
      <c r="AT400" s="76">
        <f t="shared" ca="1" si="835"/>
        <v>0</v>
      </c>
      <c r="AU400" s="76">
        <f t="shared" ca="1" si="836"/>
        <v>0</v>
      </c>
      <c r="AV400" s="76">
        <f t="shared" ca="1" si="837"/>
        <v>0</v>
      </c>
      <c r="AW400" s="76">
        <f t="shared" ca="1" si="838"/>
        <v>0</v>
      </c>
      <c r="AX400" s="76">
        <f t="shared" ca="1" si="839"/>
        <v>0</v>
      </c>
      <c r="AY400" s="36"/>
    </row>
    <row r="401" spans="1:51" x14ac:dyDescent="0.25">
      <c r="A401" s="38"/>
      <c r="B401" s="41" t="s">
        <v>101</v>
      </c>
      <c r="C401" s="42">
        <f t="shared" ref="C401:L401" ca="1" si="884">IFERROR(C196-C$107,"")</f>
        <v>0</v>
      </c>
      <c r="D401" s="42">
        <f t="shared" ca="1" si="884"/>
        <v>0</v>
      </c>
      <c r="E401" s="42">
        <f t="shared" ca="1" si="884"/>
        <v>0</v>
      </c>
      <c r="F401" s="42">
        <f t="shared" ca="1" si="884"/>
        <v>0</v>
      </c>
      <c r="G401" s="42">
        <f t="shared" ca="1" si="884"/>
        <v>0</v>
      </c>
      <c r="H401" s="42">
        <f t="shared" ca="1" si="884"/>
        <v>0</v>
      </c>
      <c r="I401" s="42">
        <f t="shared" ca="1" si="884"/>
        <v>0</v>
      </c>
      <c r="J401" s="42">
        <f t="shared" ca="1" si="884"/>
        <v>0</v>
      </c>
      <c r="K401" s="42">
        <f t="shared" ca="1" si="884"/>
        <v>0</v>
      </c>
      <c r="L401" s="42">
        <f t="shared" ca="1" si="884"/>
        <v>0</v>
      </c>
      <c r="M401" s="42" t="str">
        <f t="shared" ref="M401" ca="1" si="885">IFERROR(M196-M$107,"")</f>
        <v/>
      </c>
      <c r="N401" s="38"/>
      <c r="O401" s="41" t="s">
        <v>101</v>
      </c>
      <c r="P401" s="42"/>
      <c r="Q401" s="42">
        <f t="shared" ca="1" si="815"/>
        <v>0</v>
      </c>
      <c r="R401" s="42">
        <f t="shared" ca="1" si="816"/>
        <v>0</v>
      </c>
      <c r="S401" s="42">
        <f t="shared" ca="1" si="817"/>
        <v>0</v>
      </c>
      <c r="T401" s="42">
        <f t="shared" ca="1" si="818"/>
        <v>0</v>
      </c>
      <c r="U401" s="42">
        <f t="shared" ca="1" si="819"/>
        <v>0</v>
      </c>
      <c r="V401" s="42">
        <f t="shared" ca="1" si="820"/>
        <v>0</v>
      </c>
      <c r="W401" s="42">
        <f t="shared" ca="1" si="821"/>
        <v>0</v>
      </c>
      <c r="X401" s="42">
        <f t="shared" ca="1" si="822"/>
        <v>0</v>
      </c>
      <c r="Y401" s="42">
        <f t="shared" ca="1" si="823"/>
        <v>0</v>
      </c>
      <c r="Z401" s="45"/>
      <c r="AA401" s="38">
        <v>89</v>
      </c>
      <c r="AB401" s="41" t="str">
        <f>IF(Analyse!J94="X",Analyse!H94,"")</f>
        <v/>
      </c>
      <c r="AC401" s="42">
        <f>IF(AB401="",0,IF(Analyse!$H$117=$C$312,SUM(BEREGNING!Q401:Y401),IF(Analyse!$H$117=$D$312,SUM(BEREGNING!R401:Y401),IF(Analyse!$H$117=$E$312,SUM(BEREGNING!S401:Y401),IF(Analyse!$H$117=$F$312,SUM(BEREGNING!T401:Y401),IF(Analyse!$H$117=$G$312,SUM(BEREGNING!U401:Y401),IF(Analyse!$H$117=$H$312,SUM(BEREGNING!V401:Y401),IF(Analyse!$H$117=$I$312,SUM(BEREGNING!W401:Y401),IF(Analyse!$H$117=$J$312,SUM(BEREGNING!X401:Y401),IF(Analyse!$H$117=$K$312,SUM(BEREGNING!X401:Y401),IF(Analyse!$H$117=$L$312,SUM(BEREGNING!Y401:Y401),"")))))))))))</f>
        <v>0</v>
      </c>
      <c r="AD401" s="35"/>
      <c r="AE401" s="77" t="s">
        <v>70</v>
      </c>
      <c r="AF401" s="77" t="s">
        <v>166</v>
      </c>
      <c r="AG401" s="77"/>
      <c r="AH401" s="79" t="str">
        <f t="shared" si="824"/>
        <v>Varde</v>
      </c>
      <c r="AI401" s="79" t="str">
        <f t="shared" si="828"/>
        <v>Landkommuner</v>
      </c>
      <c r="AJ401" s="79"/>
      <c r="AK401" s="79" t="s">
        <v>101</v>
      </c>
      <c r="AL401" s="79" t="b">
        <f t="shared" si="829"/>
        <v>1</v>
      </c>
      <c r="AM401" s="35"/>
      <c r="AN401" s="75">
        <f t="shared" si="825"/>
        <v>0</v>
      </c>
      <c r="AO401" s="76">
        <f t="shared" ca="1" si="830"/>
        <v>0</v>
      </c>
      <c r="AP401" s="76">
        <f t="shared" ca="1" si="831"/>
        <v>0</v>
      </c>
      <c r="AQ401" s="76">
        <f t="shared" ca="1" si="832"/>
        <v>0</v>
      </c>
      <c r="AR401" s="76">
        <f t="shared" ca="1" si="833"/>
        <v>0</v>
      </c>
      <c r="AS401" s="76">
        <f t="shared" ca="1" si="834"/>
        <v>0</v>
      </c>
      <c r="AT401" s="76">
        <f t="shared" ca="1" si="835"/>
        <v>0</v>
      </c>
      <c r="AU401" s="76">
        <f t="shared" ca="1" si="836"/>
        <v>0</v>
      </c>
      <c r="AV401" s="76">
        <f t="shared" ca="1" si="837"/>
        <v>0</v>
      </c>
      <c r="AW401" s="76">
        <f t="shared" ca="1" si="838"/>
        <v>0</v>
      </c>
      <c r="AX401" s="76">
        <f t="shared" ca="1" si="839"/>
        <v>0</v>
      </c>
      <c r="AY401" s="36"/>
    </row>
    <row r="402" spans="1:51" x14ac:dyDescent="0.25">
      <c r="A402" s="38"/>
      <c r="B402" s="41" t="s">
        <v>102</v>
      </c>
      <c r="C402" s="42">
        <f t="shared" ref="C402:L402" ca="1" si="886">IFERROR(C197-C$107,"")</f>
        <v>0</v>
      </c>
      <c r="D402" s="42">
        <f t="shared" ca="1" si="886"/>
        <v>0</v>
      </c>
      <c r="E402" s="42">
        <f t="shared" ca="1" si="886"/>
        <v>0</v>
      </c>
      <c r="F402" s="42">
        <f t="shared" ca="1" si="886"/>
        <v>0</v>
      </c>
      <c r="G402" s="42">
        <f t="shared" ca="1" si="886"/>
        <v>0</v>
      </c>
      <c r="H402" s="42">
        <f t="shared" ca="1" si="886"/>
        <v>0</v>
      </c>
      <c r="I402" s="42">
        <f t="shared" ca="1" si="886"/>
        <v>0</v>
      </c>
      <c r="J402" s="42">
        <f t="shared" ca="1" si="886"/>
        <v>0</v>
      </c>
      <c r="K402" s="42">
        <f t="shared" ca="1" si="886"/>
        <v>0</v>
      </c>
      <c r="L402" s="42">
        <f t="shared" ca="1" si="886"/>
        <v>0</v>
      </c>
      <c r="M402" s="42" t="str">
        <f t="shared" ref="M402" ca="1" si="887">IFERROR(M197-M$107,"")</f>
        <v/>
      </c>
      <c r="N402" s="38"/>
      <c r="O402" s="41" t="s">
        <v>102</v>
      </c>
      <c r="P402" s="42"/>
      <c r="Q402" s="42">
        <f t="shared" ca="1" si="815"/>
        <v>0</v>
      </c>
      <c r="R402" s="42">
        <f t="shared" ca="1" si="816"/>
        <v>0</v>
      </c>
      <c r="S402" s="42">
        <f t="shared" ca="1" si="817"/>
        <v>0</v>
      </c>
      <c r="T402" s="42">
        <f t="shared" ca="1" si="818"/>
        <v>0</v>
      </c>
      <c r="U402" s="42">
        <f t="shared" ca="1" si="819"/>
        <v>0</v>
      </c>
      <c r="V402" s="42">
        <f t="shared" ca="1" si="820"/>
        <v>0</v>
      </c>
      <c r="W402" s="42">
        <f t="shared" ca="1" si="821"/>
        <v>0</v>
      </c>
      <c r="X402" s="42">
        <f t="shared" ca="1" si="822"/>
        <v>0</v>
      </c>
      <c r="Y402" s="42">
        <f t="shared" ca="1" si="823"/>
        <v>0</v>
      </c>
      <c r="Z402" s="45"/>
      <c r="AA402" s="38">
        <v>90</v>
      </c>
      <c r="AB402" s="41" t="str">
        <f>IF(Analyse!J95="X",Analyse!H95,"")</f>
        <v/>
      </c>
      <c r="AC402" s="42">
        <f>IF(AB402="",0,IF(Analyse!$H$117=$C$312,SUM(BEREGNING!Q402:Y402),IF(Analyse!$H$117=$D$312,SUM(BEREGNING!R402:Y402),IF(Analyse!$H$117=$E$312,SUM(BEREGNING!S402:Y402),IF(Analyse!$H$117=$F$312,SUM(BEREGNING!T402:Y402),IF(Analyse!$H$117=$G$312,SUM(BEREGNING!U402:Y402),IF(Analyse!$H$117=$H$312,SUM(BEREGNING!V402:Y402),IF(Analyse!$H$117=$I$312,SUM(BEREGNING!W402:Y402),IF(Analyse!$H$117=$J$312,SUM(BEREGNING!X402:Y402),IF(Analyse!$H$117=$K$312,SUM(BEREGNING!X402:Y402),IF(Analyse!$H$117=$L$312,SUM(BEREGNING!Y402:Y402),"")))))))))))</f>
        <v>0</v>
      </c>
      <c r="AD402" s="35"/>
      <c r="AE402" s="77" t="s">
        <v>88</v>
      </c>
      <c r="AF402" s="77" t="s">
        <v>166</v>
      </c>
      <c r="AG402" s="77"/>
      <c r="AH402" s="79" t="str">
        <f t="shared" si="824"/>
        <v>Vejen</v>
      </c>
      <c r="AI402" s="79" t="str">
        <f t="shared" si="828"/>
        <v>Oplandskommuner</v>
      </c>
      <c r="AJ402" s="79"/>
      <c r="AK402" s="79" t="s">
        <v>102</v>
      </c>
      <c r="AL402" s="79" t="b">
        <f t="shared" si="829"/>
        <v>1</v>
      </c>
      <c r="AM402" s="35"/>
      <c r="AN402" s="75">
        <f t="shared" si="825"/>
        <v>0</v>
      </c>
      <c r="AO402" s="76">
        <f t="shared" ca="1" si="830"/>
        <v>0</v>
      </c>
      <c r="AP402" s="76">
        <f t="shared" ca="1" si="831"/>
        <v>0</v>
      </c>
      <c r="AQ402" s="76">
        <f t="shared" ca="1" si="832"/>
        <v>0</v>
      </c>
      <c r="AR402" s="76">
        <f t="shared" ca="1" si="833"/>
        <v>0</v>
      </c>
      <c r="AS402" s="76">
        <f t="shared" ca="1" si="834"/>
        <v>0</v>
      </c>
      <c r="AT402" s="76">
        <f t="shared" ca="1" si="835"/>
        <v>0</v>
      </c>
      <c r="AU402" s="76">
        <f t="shared" ca="1" si="836"/>
        <v>0</v>
      </c>
      <c r="AV402" s="76">
        <f t="shared" ca="1" si="837"/>
        <v>0</v>
      </c>
      <c r="AW402" s="76">
        <f t="shared" ca="1" si="838"/>
        <v>0</v>
      </c>
      <c r="AX402" s="76">
        <f t="shared" ca="1" si="839"/>
        <v>0</v>
      </c>
      <c r="AY402" s="36"/>
    </row>
    <row r="403" spans="1:51" x14ac:dyDescent="0.25">
      <c r="A403" s="38"/>
      <c r="B403" s="41" t="s">
        <v>103</v>
      </c>
      <c r="C403" s="42">
        <f t="shared" ref="C403:L403" ca="1" si="888">IFERROR(C198-C$107,"")</f>
        <v>0</v>
      </c>
      <c r="D403" s="42">
        <f t="shared" ca="1" si="888"/>
        <v>0</v>
      </c>
      <c r="E403" s="42">
        <f t="shared" ca="1" si="888"/>
        <v>0</v>
      </c>
      <c r="F403" s="42">
        <f t="shared" ca="1" si="888"/>
        <v>0</v>
      </c>
      <c r="G403" s="42">
        <f t="shared" ca="1" si="888"/>
        <v>0</v>
      </c>
      <c r="H403" s="42">
        <f t="shared" ca="1" si="888"/>
        <v>0</v>
      </c>
      <c r="I403" s="42">
        <f t="shared" ca="1" si="888"/>
        <v>0</v>
      </c>
      <c r="J403" s="42">
        <f t="shared" ca="1" si="888"/>
        <v>0</v>
      </c>
      <c r="K403" s="42">
        <f t="shared" ca="1" si="888"/>
        <v>0</v>
      </c>
      <c r="L403" s="42">
        <f t="shared" ca="1" si="888"/>
        <v>0</v>
      </c>
      <c r="M403" s="42" t="str">
        <f t="shared" ref="M403" ca="1" si="889">IFERROR(M198-M$107,"")</f>
        <v/>
      </c>
      <c r="N403" s="38"/>
      <c r="O403" s="41" t="s">
        <v>103</v>
      </c>
      <c r="P403" s="42"/>
      <c r="Q403" s="42">
        <f t="shared" ca="1" si="815"/>
        <v>0</v>
      </c>
      <c r="R403" s="42">
        <f t="shared" ca="1" si="816"/>
        <v>0</v>
      </c>
      <c r="S403" s="42">
        <f t="shared" ca="1" si="817"/>
        <v>0</v>
      </c>
      <c r="T403" s="42">
        <f t="shared" ca="1" si="818"/>
        <v>0</v>
      </c>
      <c r="U403" s="42">
        <f t="shared" ca="1" si="819"/>
        <v>0</v>
      </c>
      <c r="V403" s="42">
        <f t="shared" ca="1" si="820"/>
        <v>0</v>
      </c>
      <c r="W403" s="42">
        <f t="shared" ca="1" si="821"/>
        <v>0</v>
      </c>
      <c r="X403" s="42">
        <f t="shared" ca="1" si="822"/>
        <v>0</v>
      </c>
      <c r="Y403" s="42">
        <f t="shared" ca="1" si="823"/>
        <v>0</v>
      </c>
      <c r="Z403" s="45"/>
      <c r="AA403" s="38">
        <v>91</v>
      </c>
      <c r="AB403" s="41" t="str">
        <f>IF(Analyse!J96="X",Analyse!H96,"")</f>
        <v/>
      </c>
      <c r="AC403" s="42">
        <f>IF(AB403="",0,IF(Analyse!$H$117=$C$312,SUM(BEREGNING!Q403:Y403),IF(Analyse!$H$117=$D$312,SUM(BEREGNING!R403:Y403),IF(Analyse!$H$117=$E$312,SUM(BEREGNING!S403:Y403),IF(Analyse!$H$117=$F$312,SUM(BEREGNING!T403:Y403),IF(Analyse!$H$117=$G$312,SUM(BEREGNING!U403:Y403),IF(Analyse!$H$117=$H$312,SUM(BEREGNING!V403:Y403),IF(Analyse!$H$117=$I$312,SUM(BEREGNING!W403:Y403),IF(Analyse!$H$117=$J$312,SUM(BEREGNING!X403:Y403),IF(Analyse!$H$117=$K$312,SUM(BEREGNING!X403:Y403),IF(Analyse!$H$117=$L$312,SUM(BEREGNING!Y403:Y403),"")))))))))))</f>
        <v>0</v>
      </c>
      <c r="AD403" s="35"/>
      <c r="AE403" s="77" t="s">
        <v>97</v>
      </c>
      <c r="AF403" s="77" t="s">
        <v>166</v>
      </c>
      <c r="AG403" s="77"/>
      <c r="AH403" s="79" t="str">
        <f t="shared" si="824"/>
        <v>Vejle</v>
      </c>
      <c r="AI403" s="79" t="str">
        <f t="shared" si="828"/>
        <v>Provinsbykommuner</v>
      </c>
      <c r="AJ403" s="79"/>
      <c r="AK403" s="79" t="s">
        <v>103</v>
      </c>
      <c r="AL403" s="79" t="b">
        <f t="shared" si="829"/>
        <v>1</v>
      </c>
      <c r="AM403" s="35"/>
      <c r="AN403" s="75">
        <f t="shared" si="825"/>
        <v>0</v>
      </c>
      <c r="AO403" s="76">
        <f t="shared" ca="1" si="830"/>
        <v>0</v>
      </c>
      <c r="AP403" s="76">
        <f t="shared" ca="1" si="831"/>
        <v>0</v>
      </c>
      <c r="AQ403" s="76">
        <f t="shared" ca="1" si="832"/>
        <v>0</v>
      </c>
      <c r="AR403" s="76">
        <f t="shared" ca="1" si="833"/>
        <v>0</v>
      </c>
      <c r="AS403" s="76">
        <f t="shared" ca="1" si="834"/>
        <v>0</v>
      </c>
      <c r="AT403" s="76">
        <f t="shared" ca="1" si="835"/>
        <v>0</v>
      </c>
      <c r="AU403" s="76">
        <f t="shared" ca="1" si="836"/>
        <v>0</v>
      </c>
      <c r="AV403" s="76">
        <f t="shared" ca="1" si="837"/>
        <v>0</v>
      </c>
      <c r="AW403" s="76">
        <f t="shared" ca="1" si="838"/>
        <v>0</v>
      </c>
      <c r="AX403" s="76">
        <f t="shared" ca="1" si="839"/>
        <v>0</v>
      </c>
      <c r="AY403" s="36"/>
    </row>
    <row r="404" spans="1:51" x14ac:dyDescent="0.25">
      <c r="A404" s="38"/>
      <c r="B404" s="41" t="s">
        <v>104</v>
      </c>
      <c r="C404" s="42">
        <f t="shared" ref="C404:L404" ca="1" si="890">IFERROR(C199-C$107,"")</f>
        <v>0</v>
      </c>
      <c r="D404" s="42">
        <f t="shared" ca="1" si="890"/>
        <v>0</v>
      </c>
      <c r="E404" s="42">
        <f t="shared" ca="1" si="890"/>
        <v>0</v>
      </c>
      <c r="F404" s="42">
        <f t="shared" ca="1" si="890"/>
        <v>0</v>
      </c>
      <c r="G404" s="42">
        <f t="shared" ca="1" si="890"/>
        <v>0</v>
      </c>
      <c r="H404" s="42">
        <f t="shared" ca="1" si="890"/>
        <v>0</v>
      </c>
      <c r="I404" s="42">
        <f t="shared" ca="1" si="890"/>
        <v>0</v>
      </c>
      <c r="J404" s="42">
        <f t="shared" ca="1" si="890"/>
        <v>0</v>
      </c>
      <c r="K404" s="42">
        <f t="shared" ca="1" si="890"/>
        <v>0</v>
      </c>
      <c r="L404" s="42">
        <f t="shared" ca="1" si="890"/>
        <v>0</v>
      </c>
      <c r="M404" s="42" t="str">
        <f t="shared" ref="M404" ca="1" si="891">IFERROR(M199-M$107,"")</f>
        <v/>
      </c>
      <c r="N404" s="38"/>
      <c r="O404" s="41" t="s">
        <v>104</v>
      </c>
      <c r="P404" s="42"/>
      <c r="Q404" s="42">
        <f t="shared" ca="1" si="815"/>
        <v>0</v>
      </c>
      <c r="R404" s="42">
        <f t="shared" ca="1" si="816"/>
        <v>0</v>
      </c>
      <c r="S404" s="42">
        <f t="shared" ca="1" si="817"/>
        <v>0</v>
      </c>
      <c r="T404" s="42">
        <f t="shared" ca="1" si="818"/>
        <v>0</v>
      </c>
      <c r="U404" s="42">
        <f t="shared" ca="1" si="819"/>
        <v>0</v>
      </c>
      <c r="V404" s="42">
        <f t="shared" ca="1" si="820"/>
        <v>0</v>
      </c>
      <c r="W404" s="42">
        <f t="shared" ca="1" si="821"/>
        <v>0</v>
      </c>
      <c r="X404" s="42">
        <f t="shared" ca="1" si="822"/>
        <v>0</v>
      </c>
      <c r="Y404" s="42">
        <f t="shared" ca="1" si="823"/>
        <v>0</v>
      </c>
      <c r="Z404" s="45"/>
      <c r="AA404" s="38">
        <v>92</v>
      </c>
      <c r="AB404" s="41" t="str">
        <f>IF(Analyse!J97="X",Analyse!H97,"")</f>
        <v/>
      </c>
      <c r="AC404" s="42">
        <f>IF(AB404="",0,IF(Analyse!$H$117=$C$312,SUM(BEREGNING!Q404:Y404),IF(Analyse!$H$117=$D$312,SUM(BEREGNING!R404:Y404),IF(Analyse!$H$117=$E$312,SUM(BEREGNING!S404:Y404),IF(Analyse!$H$117=$F$312,SUM(BEREGNING!T404:Y404),IF(Analyse!$H$117=$G$312,SUM(BEREGNING!U404:Y404),IF(Analyse!$H$117=$H$312,SUM(BEREGNING!V404:Y404),IF(Analyse!$H$117=$I$312,SUM(BEREGNING!W404:Y404),IF(Analyse!$H$117=$J$312,SUM(BEREGNING!X404:Y404),IF(Analyse!$H$117=$K$312,SUM(BEREGNING!X404:Y404),IF(Analyse!$H$117=$L$312,SUM(BEREGNING!Y404:Y404),"")))))))))))</f>
        <v>0</v>
      </c>
      <c r="AD404" s="35"/>
      <c r="AE404" s="77" t="s">
        <v>20</v>
      </c>
      <c r="AF404" s="77" t="s">
        <v>166</v>
      </c>
      <c r="AG404" s="77"/>
      <c r="AH404" s="79" t="str">
        <f t="shared" si="824"/>
        <v>Vesthimmerlands</v>
      </c>
      <c r="AI404" s="79" t="str">
        <f t="shared" si="828"/>
        <v>Landkommuner</v>
      </c>
      <c r="AJ404" s="79"/>
      <c r="AK404" s="79" t="s">
        <v>104</v>
      </c>
      <c r="AL404" s="79" t="b">
        <f t="shared" si="829"/>
        <v>1</v>
      </c>
      <c r="AM404" s="35"/>
      <c r="AN404" s="75">
        <f t="shared" si="825"/>
        <v>0</v>
      </c>
      <c r="AO404" s="76">
        <f t="shared" ca="1" si="830"/>
        <v>0</v>
      </c>
      <c r="AP404" s="76">
        <f t="shared" ca="1" si="831"/>
        <v>0</v>
      </c>
      <c r="AQ404" s="76">
        <f t="shared" ca="1" si="832"/>
        <v>0</v>
      </c>
      <c r="AR404" s="76">
        <f t="shared" ca="1" si="833"/>
        <v>0</v>
      </c>
      <c r="AS404" s="76">
        <f t="shared" ca="1" si="834"/>
        <v>0</v>
      </c>
      <c r="AT404" s="76">
        <f t="shared" ca="1" si="835"/>
        <v>0</v>
      </c>
      <c r="AU404" s="76">
        <f t="shared" ca="1" si="836"/>
        <v>0</v>
      </c>
      <c r="AV404" s="76">
        <f t="shared" ca="1" si="837"/>
        <v>0</v>
      </c>
      <c r="AW404" s="76">
        <f t="shared" ca="1" si="838"/>
        <v>0</v>
      </c>
      <c r="AX404" s="76">
        <f t="shared" ca="1" si="839"/>
        <v>0</v>
      </c>
      <c r="AY404" s="36"/>
    </row>
    <row r="405" spans="1:51" x14ac:dyDescent="0.25">
      <c r="A405" s="38"/>
      <c r="B405" s="41" t="s">
        <v>105</v>
      </c>
      <c r="C405" s="42">
        <f t="shared" ref="C405:L405" ca="1" si="892">IFERROR(C200-C$107,"")</f>
        <v>0</v>
      </c>
      <c r="D405" s="42">
        <f t="shared" ca="1" si="892"/>
        <v>0</v>
      </c>
      <c r="E405" s="42">
        <f t="shared" ca="1" si="892"/>
        <v>0</v>
      </c>
      <c r="F405" s="42">
        <f t="shared" ca="1" si="892"/>
        <v>0</v>
      </c>
      <c r="G405" s="42">
        <f t="shared" ca="1" si="892"/>
        <v>0</v>
      </c>
      <c r="H405" s="42">
        <f t="shared" ca="1" si="892"/>
        <v>0</v>
      </c>
      <c r="I405" s="42">
        <f t="shared" ca="1" si="892"/>
        <v>0</v>
      </c>
      <c r="J405" s="42">
        <f t="shared" ca="1" si="892"/>
        <v>0</v>
      </c>
      <c r="K405" s="42">
        <f t="shared" ca="1" si="892"/>
        <v>0</v>
      </c>
      <c r="L405" s="42">
        <f t="shared" ca="1" si="892"/>
        <v>0</v>
      </c>
      <c r="M405" s="42" t="str">
        <f t="shared" ref="M405" ca="1" si="893">IFERROR(M200-M$107,"")</f>
        <v/>
      </c>
      <c r="N405" s="38"/>
      <c r="O405" s="41" t="s">
        <v>105</v>
      </c>
      <c r="P405" s="42"/>
      <c r="Q405" s="42">
        <f t="shared" ca="1" si="815"/>
        <v>0</v>
      </c>
      <c r="R405" s="42">
        <f t="shared" ca="1" si="816"/>
        <v>0</v>
      </c>
      <c r="S405" s="42">
        <f t="shared" ca="1" si="817"/>
        <v>0</v>
      </c>
      <c r="T405" s="42">
        <f t="shared" ca="1" si="818"/>
        <v>0</v>
      </c>
      <c r="U405" s="42">
        <f t="shared" ca="1" si="819"/>
        <v>0</v>
      </c>
      <c r="V405" s="42">
        <f t="shared" ca="1" si="820"/>
        <v>0</v>
      </c>
      <c r="W405" s="42">
        <f t="shared" ca="1" si="821"/>
        <v>0</v>
      </c>
      <c r="X405" s="42">
        <f t="shared" ca="1" si="822"/>
        <v>0</v>
      </c>
      <c r="Y405" s="42">
        <f t="shared" ca="1" si="823"/>
        <v>0</v>
      </c>
      <c r="Z405" s="45"/>
      <c r="AA405" s="38">
        <v>93</v>
      </c>
      <c r="AB405" s="41" t="str">
        <f>IF(Analyse!J98="X",Analyse!H98,"")</f>
        <v/>
      </c>
      <c r="AC405" s="42">
        <f>IF(AB405="",0,IF(Analyse!$H$117=$C$312,SUM(BEREGNING!Q405:Y405),IF(Analyse!$H$117=$D$312,SUM(BEREGNING!R405:Y405),IF(Analyse!$H$117=$E$312,SUM(BEREGNING!S405:Y405),IF(Analyse!$H$117=$F$312,SUM(BEREGNING!T405:Y405),IF(Analyse!$H$117=$G$312,SUM(BEREGNING!U405:Y405),IF(Analyse!$H$117=$H$312,SUM(BEREGNING!V405:Y405),IF(Analyse!$H$117=$I$312,SUM(BEREGNING!W405:Y405),IF(Analyse!$H$117=$J$312,SUM(BEREGNING!X405:Y405),IF(Analyse!$H$117=$K$312,SUM(BEREGNING!X405:Y405),IF(Analyse!$H$117=$L$312,SUM(BEREGNING!Y405:Y405),"")))))))))))</f>
        <v>0</v>
      </c>
      <c r="AD405" s="35"/>
      <c r="AE405" s="77" t="s">
        <v>30</v>
      </c>
      <c r="AF405" s="77" t="s">
        <v>166</v>
      </c>
      <c r="AG405" s="77"/>
      <c r="AH405" s="79" t="str">
        <f t="shared" si="824"/>
        <v>Viborg</v>
      </c>
      <c r="AI405" s="79" t="str">
        <f t="shared" si="828"/>
        <v>Provinsbykommuner</v>
      </c>
      <c r="AJ405" s="79"/>
      <c r="AK405" s="79" t="s">
        <v>105</v>
      </c>
      <c r="AL405" s="79" t="b">
        <f t="shared" si="829"/>
        <v>1</v>
      </c>
      <c r="AM405" s="35"/>
      <c r="AN405" s="75">
        <f t="shared" si="825"/>
        <v>0</v>
      </c>
      <c r="AO405" s="76">
        <f t="shared" ca="1" si="830"/>
        <v>0</v>
      </c>
      <c r="AP405" s="76">
        <f t="shared" ca="1" si="831"/>
        <v>0</v>
      </c>
      <c r="AQ405" s="76">
        <f t="shared" ca="1" si="832"/>
        <v>0</v>
      </c>
      <c r="AR405" s="76">
        <f t="shared" ca="1" si="833"/>
        <v>0</v>
      </c>
      <c r="AS405" s="76">
        <f t="shared" ca="1" si="834"/>
        <v>0</v>
      </c>
      <c r="AT405" s="76">
        <f t="shared" ca="1" si="835"/>
        <v>0</v>
      </c>
      <c r="AU405" s="76">
        <f t="shared" ca="1" si="836"/>
        <v>0</v>
      </c>
      <c r="AV405" s="76">
        <f t="shared" ca="1" si="837"/>
        <v>0</v>
      </c>
      <c r="AW405" s="76">
        <f t="shared" ca="1" si="838"/>
        <v>0</v>
      </c>
      <c r="AX405" s="76">
        <f t="shared" ca="1" si="839"/>
        <v>0</v>
      </c>
      <c r="AY405" s="36"/>
    </row>
    <row r="406" spans="1:51" x14ac:dyDescent="0.25">
      <c r="A406" s="38"/>
      <c r="B406" s="41" t="s">
        <v>106</v>
      </c>
      <c r="C406" s="42">
        <f t="shared" ref="C406:L406" ca="1" si="894">IFERROR(C201-C$107,"")</f>
        <v>0</v>
      </c>
      <c r="D406" s="42">
        <f t="shared" ca="1" si="894"/>
        <v>0</v>
      </c>
      <c r="E406" s="42">
        <f t="shared" ca="1" si="894"/>
        <v>0</v>
      </c>
      <c r="F406" s="42">
        <f t="shared" ca="1" si="894"/>
        <v>0</v>
      </c>
      <c r="G406" s="42">
        <f t="shared" ca="1" si="894"/>
        <v>0</v>
      </c>
      <c r="H406" s="42">
        <f t="shared" ca="1" si="894"/>
        <v>0</v>
      </c>
      <c r="I406" s="42">
        <f t="shared" ca="1" si="894"/>
        <v>0</v>
      </c>
      <c r="J406" s="42">
        <f t="shared" ca="1" si="894"/>
        <v>0</v>
      </c>
      <c r="K406" s="42">
        <f t="shared" ca="1" si="894"/>
        <v>0</v>
      </c>
      <c r="L406" s="42">
        <f t="shared" ca="1" si="894"/>
        <v>0</v>
      </c>
      <c r="M406" s="42" t="str">
        <f t="shared" ref="M406" ca="1" si="895">IFERROR(M201-M$107,"")</f>
        <v/>
      </c>
      <c r="N406" s="38"/>
      <c r="O406" s="41" t="s">
        <v>106</v>
      </c>
      <c r="P406" s="42"/>
      <c r="Q406" s="42">
        <f t="shared" ca="1" si="815"/>
        <v>0</v>
      </c>
      <c r="R406" s="42">
        <f t="shared" ca="1" si="816"/>
        <v>0</v>
      </c>
      <c r="S406" s="42">
        <f t="shared" ca="1" si="817"/>
        <v>0</v>
      </c>
      <c r="T406" s="42">
        <f t="shared" ca="1" si="818"/>
        <v>0</v>
      </c>
      <c r="U406" s="42">
        <f t="shared" ca="1" si="819"/>
        <v>0</v>
      </c>
      <c r="V406" s="42">
        <f t="shared" ca="1" si="820"/>
        <v>0</v>
      </c>
      <c r="W406" s="42">
        <f t="shared" ca="1" si="821"/>
        <v>0</v>
      </c>
      <c r="X406" s="42">
        <f t="shared" ca="1" si="822"/>
        <v>0</v>
      </c>
      <c r="Y406" s="42">
        <f t="shared" ca="1" si="823"/>
        <v>0</v>
      </c>
      <c r="Z406" s="45"/>
      <c r="AA406" s="38">
        <v>94</v>
      </c>
      <c r="AB406" s="41" t="str">
        <f>IF(Analyse!J99="X",Analyse!H99,"")</f>
        <v/>
      </c>
      <c r="AC406" s="42">
        <f>IF(AB406="",0,IF(Analyse!$H$117=$C$312,SUM(BEREGNING!Q406:Y406),IF(Analyse!$H$117=$D$312,SUM(BEREGNING!R406:Y406),IF(Analyse!$H$117=$E$312,SUM(BEREGNING!S406:Y406),IF(Analyse!$H$117=$F$312,SUM(BEREGNING!T406:Y406),IF(Analyse!$H$117=$G$312,SUM(BEREGNING!U406:Y406),IF(Analyse!$H$117=$H$312,SUM(BEREGNING!V406:Y406),IF(Analyse!$H$117=$I$312,SUM(BEREGNING!W406:Y406),IF(Analyse!$H$117=$J$312,SUM(BEREGNING!X406:Y406),IF(Analyse!$H$117=$K$312,SUM(BEREGNING!X406:Y406),IF(Analyse!$H$117=$L$312,SUM(BEREGNING!Y406:Y406),"")))))))))))</f>
        <v>0</v>
      </c>
      <c r="AD406" s="35"/>
      <c r="AE406" s="77" t="s">
        <v>104</v>
      </c>
      <c r="AF406" s="77" t="s">
        <v>166</v>
      </c>
      <c r="AG406" s="77"/>
      <c r="AH406" s="79" t="str">
        <f t="shared" si="824"/>
        <v>Vordingborg</v>
      </c>
      <c r="AI406" s="79" t="str">
        <f t="shared" si="828"/>
        <v>Landkommuner</v>
      </c>
      <c r="AJ406" s="79"/>
      <c r="AK406" s="79" t="s">
        <v>106</v>
      </c>
      <c r="AL406" s="79" t="b">
        <f t="shared" si="829"/>
        <v>1</v>
      </c>
      <c r="AM406" s="35"/>
      <c r="AN406" s="75">
        <f t="shared" si="825"/>
        <v>0</v>
      </c>
      <c r="AO406" s="76">
        <f t="shared" ca="1" si="830"/>
        <v>0</v>
      </c>
      <c r="AP406" s="76">
        <f t="shared" ca="1" si="831"/>
        <v>0</v>
      </c>
      <c r="AQ406" s="76">
        <f t="shared" ca="1" si="832"/>
        <v>0</v>
      </c>
      <c r="AR406" s="76">
        <f t="shared" ca="1" si="833"/>
        <v>0</v>
      </c>
      <c r="AS406" s="76">
        <f t="shared" ca="1" si="834"/>
        <v>0</v>
      </c>
      <c r="AT406" s="76">
        <f t="shared" ca="1" si="835"/>
        <v>0</v>
      </c>
      <c r="AU406" s="76">
        <f t="shared" ca="1" si="836"/>
        <v>0</v>
      </c>
      <c r="AV406" s="76">
        <f t="shared" ca="1" si="837"/>
        <v>0</v>
      </c>
      <c r="AW406" s="76">
        <f t="shared" ca="1" si="838"/>
        <v>0</v>
      </c>
      <c r="AX406" s="76">
        <f t="shared" ca="1" si="839"/>
        <v>0</v>
      </c>
      <c r="AY406" s="36"/>
    </row>
    <row r="407" spans="1:51" x14ac:dyDescent="0.25">
      <c r="A407" s="38"/>
      <c r="B407" s="41" t="s">
        <v>107</v>
      </c>
      <c r="C407" s="42">
        <f t="shared" ref="C407:L407" ca="1" si="896">IFERROR(C202-C$107,"")</f>
        <v>0</v>
      </c>
      <c r="D407" s="42">
        <f t="shared" ca="1" si="896"/>
        <v>0</v>
      </c>
      <c r="E407" s="42">
        <f t="shared" ca="1" si="896"/>
        <v>0</v>
      </c>
      <c r="F407" s="42">
        <f t="shared" ca="1" si="896"/>
        <v>0</v>
      </c>
      <c r="G407" s="42">
        <f t="shared" ca="1" si="896"/>
        <v>0</v>
      </c>
      <c r="H407" s="42">
        <f t="shared" ca="1" si="896"/>
        <v>0</v>
      </c>
      <c r="I407" s="42">
        <f t="shared" ca="1" si="896"/>
        <v>0</v>
      </c>
      <c r="J407" s="42">
        <f t="shared" ca="1" si="896"/>
        <v>0</v>
      </c>
      <c r="K407" s="42">
        <f t="shared" ca="1" si="896"/>
        <v>0</v>
      </c>
      <c r="L407" s="42">
        <f t="shared" ca="1" si="896"/>
        <v>0</v>
      </c>
      <c r="M407" s="42" t="str">
        <f t="shared" ref="M407" ca="1" si="897">IFERROR(M202-M$107,"")</f>
        <v/>
      </c>
      <c r="N407" s="38"/>
      <c r="O407" s="41" t="s">
        <v>107</v>
      </c>
      <c r="P407" s="42"/>
      <c r="Q407" s="42">
        <f t="shared" ca="1" si="815"/>
        <v>0</v>
      </c>
      <c r="R407" s="42">
        <f t="shared" ca="1" si="816"/>
        <v>0</v>
      </c>
      <c r="S407" s="42">
        <f t="shared" ca="1" si="817"/>
        <v>0</v>
      </c>
      <c r="T407" s="42">
        <f t="shared" ca="1" si="818"/>
        <v>0</v>
      </c>
      <c r="U407" s="42">
        <f t="shared" ca="1" si="819"/>
        <v>0</v>
      </c>
      <c r="V407" s="42">
        <f t="shared" ca="1" si="820"/>
        <v>0</v>
      </c>
      <c r="W407" s="42">
        <f t="shared" ca="1" si="821"/>
        <v>0</v>
      </c>
      <c r="X407" s="42">
        <f t="shared" ca="1" si="822"/>
        <v>0</v>
      </c>
      <c r="Y407" s="42">
        <f t="shared" ca="1" si="823"/>
        <v>0</v>
      </c>
      <c r="Z407" s="45"/>
      <c r="AA407" s="38">
        <v>95</v>
      </c>
      <c r="AB407" s="41" t="str">
        <f>IF(Analyse!J100="X",Analyse!H100,"")</f>
        <v/>
      </c>
      <c r="AC407" s="42">
        <f>IF(AB407="",0,IF(Analyse!$H$117=$C$312,SUM(BEREGNING!Q407:Y407),IF(Analyse!$H$117=$D$312,SUM(BEREGNING!R407:Y407),IF(Analyse!$H$117=$E$312,SUM(BEREGNING!S407:Y407),IF(Analyse!$H$117=$F$312,SUM(BEREGNING!T407:Y407),IF(Analyse!$H$117=$G$312,SUM(BEREGNING!U407:Y407),IF(Analyse!$H$117=$H$312,SUM(BEREGNING!V407:Y407),IF(Analyse!$H$117=$I$312,SUM(BEREGNING!W407:Y407),IF(Analyse!$H$117=$J$312,SUM(BEREGNING!X407:Y407),IF(Analyse!$H$117=$K$312,SUM(BEREGNING!X407:Y407),IF(Analyse!$H$117=$L$312,SUM(BEREGNING!Y407:Y407),"")))))))))))</f>
        <v>0</v>
      </c>
      <c r="AD407" s="35"/>
      <c r="AE407" s="77" t="s">
        <v>67</v>
      </c>
      <c r="AF407" s="77" t="s">
        <v>166</v>
      </c>
      <c r="AG407" s="77"/>
      <c r="AH407" s="79" t="str">
        <f t="shared" si="824"/>
        <v>Ærø</v>
      </c>
      <c r="AI407" s="79" t="str">
        <f t="shared" si="828"/>
        <v>Landkommuner</v>
      </c>
      <c r="AJ407" s="79"/>
      <c r="AK407" s="79" t="s">
        <v>107</v>
      </c>
      <c r="AL407" s="79" t="b">
        <f t="shared" si="829"/>
        <v>1</v>
      </c>
      <c r="AM407" s="35"/>
      <c r="AN407" s="75">
        <f t="shared" si="825"/>
        <v>0</v>
      </c>
      <c r="AO407" s="76">
        <f t="shared" ca="1" si="830"/>
        <v>0</v>
      </c>
      <c r="AP407" s="76">
        <f t="shared" ca="1" si="831"/>
        <v>0</v>
      </c>
      <c r="AQ407" s="76">
        <f t="shared" ca="1" si="832"/>
        <v>0</v>
      </c>
      <c r="AR407" s="76">
        <f t="shared" ca="1" si="833"/>
        <v>0</v>
      </c>
      <c r="AS407" s="76">
        <f t="shared" ca="1" si="834"/>
        <v>0</v>
      </c>
      <c r="AT407" s="76">
        <f t="shared" ca="1" si="835"/>
        <v>0</v>
      </c>
      <c r="AU407" s="76">
        <f t="shared" ca="1" si="836"/>
        <v>0</v>
      </c>
      <c r="AV407" s="76">
        <f t="shared" ca="1" si="837"/>
        <v>0</v>
      </c>
      <c r="AW407" s="76">
        <f t="shared" ca="1" si="838"/>
        <v>0</v>
      </c>
      <c r="AX407" s="76">
        <f t="shared" ca="1" si="839"/>
        <v>0</v>
      </c>
      <c r="AY407" s="36"/>
    </row>
    <row r="408" spans="1:51" x14ac:dyDescent="0.25">
      <c r="A408" s="38"/>
      <c r="B408" s="41" t="s">
        <v>108</v>
      </c>
      <c r="C408" s="42">
        <f t="shared" ref="C408:L408" ca="1" si="898">IFERROR(C203-C$107,"")</f>
        <v>0</v>
      </c>
      <c r="D408" s="42">
        <f t="shared" ca="1" si="898"/>
        <v>0</v>
      </c>
      <c r="E408" s="42">
        <f t="shared" ca="1" si="898"/>
        <v>0</v>
      </c>
      <c r="F408" s="42">
        <f t="shared" ca="1" si="898"/>
        <v>0</v>
      </c>
      <c r="G408" s="42">
        <f t="shared" ca="1" si="898"/>
        <v>0</v>
      </c>
      <c r="H408" s="42">
        <f t="shared" ca="1" si="898"/>
        <v>0</v>
      </c>
      <c r="I408" s="42">
        <f t="shared" ca="1" si="898"/>
        <v>0</v>
      </c>
      <c r="J408" s="42">
        <f t="shared" ca="1" si="898"/>
        <v>0</v>
      </c>
      <c r="K408" s="42">
        <f t="shared" ca="1" si="898"/>
        <v>0</v>
      </c>
      <c r="L408" s="42">
        <f t="shared" ca="1" si="898"/>
        <v>0</v>
      </c>
      <c r="M408" s="42" t="str">
        <f t="shared" ref="M408" ca="1" si="899">IFERROR(M203-M$107,"")</f>
        <v/>
      </c>
      <c r="N408" s="38"/>
      <c r="O408" s="41" t="s">
        <v>108</v>
      </c>
      <c r="P408" s="42"/>
      <c r="Q408" s="42">
        <f t="shared" ca="1" si="815"/>
        <v>0</v>
      </c>
      <c r="R408" s="42">
        <f t="shared" ca="1" si="816"/>
        <v>0</v>
      </c>
      <c r="S408" s="42">
        <f t="shared" ca="1" si="817"/>
        <v>0</v>
      </c>
      <c r="T408" s="42">
        <f t="shared" ca="1" si="818"/>
        <v>0</v>
      </c>
      <c r="U408" s="42">
        <f t="shared" ca="1" si="819"/>
        <v>0</v>
      </c>
      <c r="V408" s="42">
        <f t="shared" ca="1" si="820"/>
        <v>0</v>
      </c>
      <c r="W408" s="42">
        <f t="shared" ca="1" si="821"/>
        <v>0</v>
      </c>
      <c r="X408" s="42">
        <f t="shared" ca="1" si="822"/>
        <v>0</v>
      </c>
      <c r="Y408" s="42">
        <f t="shared" ca="1" si="823"/>
        <v>0</v>
      </c>
      <c r="Z408" s="45"/>
      <c r="AA408" s="38">
        <v>96</v>
      </c>
      <c r="AB408" s="41" t="str">
        <f>IF(Analyse!J101="X",Analyse!H101,"")</f>
        <v/>
      </c>
      <c r="AC408" s="42">
        <f>IF(AB408="",0,IF(Analyse!$H$117=$C$312,SUM(BEREGNING!Q408:Y408),IF(Analyse!$H$117=$D$312,SUM(BEREGNING!R408:Y408),IF(Analyse!$H$117=$E$312,SUM(BEREGNING!S408:Y408),IF(Analyse!$H$117=$F$312,SUM(BEREGNING!T408:Y408),IF(Analyse!$H$117=$G$312,SUM(BEREGNING!U408:Y408),IF(Analyse!$H$117=$H$312,SUM(BEREGNING!V408:Y408),IF(Analyse!$H$117=$I$312,SUM(BEREGNING!W408:Y408),IF(Analyse!$H$117=$J$312,SUM(BEREGNING!X408:Y408),IF(Analyse!$H$117=$K$312,SUM(BEREGNING!X408:Y408),IF(Analyse!$H$117=$L$312,SUM(BEREGNING!Y408:Y408),"")))))))))))</f>
        <v>0</v>
      </c>
      <c r="AD408" s="35"/>
      <c r="AE408" s="77" t="s">
        <v>68</v>
      </c>
      <c r="AF408" s="77" t="s">
        <v>166</v>
      </c>
      <c r="AG408" s="77"/>
      <c r="AH408" s="79" t="str">
        <f t="shared" si="824"/>
        <v>Aabenraa</v>
      </c>
      <c r="AI408" s="79" t="str">
        <f t="shared" si="828"/>
        <v>Landkommuner</v>
      </c>
      <c r="AJ408" s="79"/>
      <c r="AK408" s="79" t="s">
        <v>108</v>
      </c>
      <c r="AL408" s="79" t="b">
        <f t="shared" si="829"/>
        <v>1</v>
      </c>
      <c r="AM408" s="35"/>
      <c r="AN408" s="75">
        <f t="shared" si="825"/>
        <v>0</v>
      </c>
      <c r="AO408" s="76">
        <f t="shared" ca="1" si="830"/>
        <v>0</v>
      </c>
      <c r="AP408" s="76">
        <f t="shared" ca="1" si="831"/>
        <v>0</v>
      </c>
      <c r="AQ408" s="76">
        <f t="shared" ca="1" si="832"/>
        <v>0</v>
      </c>
      <c r="AR408" s="76">
        <f t="shared" ca="1" si="833"/>
        <v>0</v>
      </c>
      <c r="AS408" s="76">
        <f t="shared" ca="1" si="834"/>
        <v>0</v>
      </c>
      <c r="AT408" s="76">
        <f t="shared" ca="1" si="835"/>
        <v>0</v>
      </c>
      <c r="AU408" s="76">
        <f t="shared" ca="1" si="836"/>
        <v>0</v>
      </c>
      <c r="AV408" s="76">
        <f t="shared" ca="1" si="837"/>
        <v>0</v>
      </c>
      <c r="AW408" s="76">
        <f t="shared" ca="1" si="838"/>
        <v>0</v>
      </c>
      <c r="AX408" s="76">
        <f t="shared" ca="1" si="839"/>
        <v>0</v>
      </c>
      <c r="AY408" s="36"/>
    </row>
    <row r="409" spans="1:51" x14ac:dyDescent="0.25">
      <c r="A409" s="38"/>
      <c r="B409" s="41" t="s">
        <v>109</v>
      </c>
      <c r="C409" s="42">
        <f t="shared" ref="C409:L409" ca="1" si="900">IFERROR(C204-C$107,"")</f>
        <v>0</v>
      </c>
      <c r="D409" s="42">
        <f t="shared" ca="1" si="900"/>
        <v>0</v>
      </c>
      <c r="E409" s="42">
        <f t="shared" ca="1" si="900"/>
        <v>0</v>
      </c>
      <c r="F409" s="42">
        <f t="shared" ca="1" si="900"/>
        <v>0</v>
      </c>
      <c r="G409" s="42">
        <f t="shared" ca="1" si="900"/>
        <v>0</v>
      </c>
      <c r="H409" s="42">
        <f t="shared" ca="1" si="900"/>
        <v>0</v>
      </c>
      <c r="I409" s="42">
        <f t="shared" ca="1" si="900"/>
        <v>0</v>
      </c>
      <c r="J409" s="42">
        <f t="shared" ca="1" si="900"/>
        <v>0</v>
      </c>
      <c r="K409" s="42">
        <f t="shared" ca="1" si="900"/>
        <v>0</v>
      </c>
      <c r="L409" s="42">
        <f t="shared" ca="1" si="900"/>
        <v>0</v>
      </c>
      <c r="M409" s="42" t="str">
        <f t="shared" ref="M409" ca="1" si="901">IFERROR(M204-M$107,"")</f>
        <v/>
      </c>
      <c r="N409" s="38"/>
      <c r="O409" s="41" t="s">
        <v>109</v>
      </c>
      <c r="P409" s="42"/>
      <c r="Q409" s="42">
        <f t="shared" ca="1" si="815"/>
        <v>0</v>
      </c>
      <c r="R409" s="42">
        <f t="shared" ca="1" si="816"/>
        <v>0</v>
      </c>
      <c r="S409" s="42">
        <f t="shared" ca="1" si="817"/>
        <v>0</v>
      </c>
      <c r="T409" s="42">
        <f t="shared" ca="1" si="818"/>
        <v>0</v>
      </c>
      <c r="U409" s="42">
        <f t="shared" ca="1" si="819"/>
        <v>0</v>
      </c>
      <c r="V409" s="42">
        <f t="shared" ca="1" si="820"/>
        <v>0</v>
      </c>
      <c r="W409" s="42">
        <f t="shared" ca="1" si="821"/>
        <v>0</v>
      </c>
      <c r="X409" s="42">
        <f t="shared" ca="1" si="822"/>
        <v>0</v>
      </c>
      <c r="Y409" s="42">
        <f t="shared" ca="1" si="823"/>
        <v>0</v>
      </c>
      <c r="Z409" s="45"/>
      <c r="AA409" s="38">
        <v>97</v>
      </c>
      <c r="AB409" s="41" t="str">
        <f>IF(Analyse!J102="X",Analyse!H102,"")</f>
        <v/>
      </c>
      <c r="AC409" s="42">
        <f>IF(AB409="",0,IF(Analyse!$H$117=$C$312,SUM(BEREGNING!Q409:Y409),IF(Analyse!$H$117=$D$312,SUM(BEREGNING!R409:Y409),IF(Analyse!$H$117=$E$312,SUM(BEREGNING!S409:Y409),IF(Analyse!$H$117=$F$312,SUM(BEREGNING!T409:Y409),IF(Analyse!$H$117=$G$312,SUM(BEREGNING!U409:Y409),IF(Analyse!$H$117=$H$312,SUM(BEREGNING!V409:Y409),IF(Analyse!$H$117=$I$312,SUM(BEREGNING!W409:Y409),IF(Analyse!$H$117=$J$312,SUM(BEREGNING!X409:Y409),IF(Analyse!$H$117=$K$312,SUM(BEREGNING!X409:Y409),IF(Analyse!$H$117=$L$312,SUM(BEREGNING!Y409:Y409),"")))))))))))</f>
        <v>0</v>
      </c>
      <c r="AD409" s="35"/>
      <c r="AE409" s="77" t="s">
        <v>56</v>
      </c>
      <c r="AF409" s="77" t="s">
        <v>166</v>
      </c>
      <c r="AG409" s="77"/>
      <c r="AH409" s="79" t="str">
        <f t="shared" si="824"/>
        <v>Aalborg</v>
      </c>
      <c r="AI409" s="79" t="str">
        <f t="shared" si="828"/>
        <v>Storbykommuner</v>
      </c>
      <c r="AJ409" s="79"/>
      <c r="AK409" s="79" t="s">
        <v>109</v>
      </c>
      <c r="AL409" s="79" t="b">
        <f t="shared" si="829"/>
        <v>1</v>
      </c>
      <c r="AM409" s="35"/>
      <c r="AN409" s="75">
        <f t="shared" si="825"/>
        <v>0</v>
      </c>
      <c r="AO409" s="76">
        <f t="shared" ca="1" si="830"/>
        <v>0</v>
      </c>
      <c r="AP409" s="76">
        <f t="shared" ca="1" si="831"/>
        <v>0</v>
      </c>
      <c r="AQ409" s="76">
        <f t="shared" ca="1" si="832"/>
        <v>0</v>
      </c>
      <c r="AR409" s="76">
        <f t="shared" ca="1" si="833"/>
        <v>0</v>
      </c>
      <c r="AS409" s="76">
        <f t="shared" ca="1" si="834"/>
        <v>0</v>
      </c>
      <c r="AT409" s="76">
        <f t="shared" ca="1" si="835"/>
        <v>0</v>
      </c>
      <c r="AU409" s="76">
        <f t="shared" ca="1" si="836"/>
        <v>0</v>
      </c>
      <c r="AV409" s="76">
        <f t="shared" ca="1" si="837"/>
        <v>0</v>
      </c>
      <c r="AW409" s="76">
        <f t="shared" ca="1" si="838"/>
        <v>0</v>
      </c>
      <c r="AX409" s="76">
        <f t="shared" ca="1" si="839"/>
        <v>0</v>
      </c>
      <c r="AY409" s="36"/>
    </row>
    <row r="410" spans="1:51" x14ac:dyDescent="0.25">
      <c r="A410" s="38"/>
      <c r="B410" s="41" t="s">
        <v>110</v>
      </c>
      <c r="C410" s="42">
        <f t="shared" ref="C410:L410" ca="1" si="902">IFERROR(C205-C$107,"")</f>
        <v>0</v>
      </c>
      <c r="D410" s="42">
        <f t="shared" ca="1" si="902"/>
        <v>0</v>
      </c>
      <c r="E410" s="42">
        <f t="shared" ca="1" si="902"/>
        <v>0</v>
      </c>
      <c r="F410" s="42">
        <f t="shared" ca="1" si="902"/>
        <v>0</v>
      </c>
      <c r="G410" s="42">
        <f t="shared" ca="1" si="902"/>
        <v>0</v>
      </c>
      <c r="H410" s="42">
        <f t="shared" ca="1" si="902"/>
        <v>0</v>
      </c>
      <c r="I410" s="42">
        <f t="shared" ca="1" si="902"/>
        <v>0</v>
      </c>
      <c r="J410" s="42">
        <f t="shared" ca="1" si="902"/>
        <v>0</v>
      </c>
      <c r="K410" s="42">
        <f t="shared" ca="1" si="902"/>
        <v>0</v>
      </c>
      <c r="L410" s="42">
        <f t="shared" ca="1" si="902"/>
        <v>0</v>
      </c>
      <c r="M410" s="42" t="str">
        <f t="shared" ref="M410" ca="1" si="903">IFERROR(M205-M$107,"")</f>
        <v/>
      </c>
      <c r="N410" s="38"/>
      <c r="O410" s="41" t="s">
        <v>110</v>
      </c>
      <c r="P410" s="42"/>
      <c r="Q410" s="42">
        <f t="shared" ca="1" si="815"/>
        <v>0</v>
      </c>
      <c r="R410" s="42">
        <f t="shared" ca="1" si="816"/>
        <v>0</v>
      </c>
      <c r="S410" s="42">
        <f t="shared" ca="1" si="817"/>
        <v>0</v>
      </c>
      <c r="T410" s="42">
        <f t="shared" ca="1" si="818"/>
        <v>0</v>
      </c>
      <c r="U410" s="42">
        <f t="shared" ca="1" si="819"/>
        <v>0</v>
      </c>
      <c r="V410" s="42">
        <f t="shared" ca="1" si="820"/>
        <v>0</v>
      </c>
      <c r="W410" s="42">
        <f t="shared" ca="1" si="821"/>
        <v>0</v>
      </c>
      <c r="X410" s="42">
        <f t="shared" ca="1" si="822"/>
        <v>0</v>
      </c>
      <c r="Y410" s="42">
        <f t="shared" ca="1" si="823"/>
        <v>0</v>
      </c>
      <c r="Z410" s="45"/>
      <c r="AA410" s="38">
        <v>98</v>
      </c>
      <c r="AB410" s="41" t="str">
        <f>IF(Analyse!J103="X",Analyse!H103,"")</f>
        <v/>
      </c>
      <c r="AC410" s="42">
        <f>IF(AB410="",0,IF(Analyse!$H$117=$C$312,SUM(BEREGNING!Q410:Y410),IF(Analyse!$H$117=$D$312,SUM(BEREGNING!R410:Y410),IF(Analyse!$H$117=$E$312,SUM(BEREGNING!S410:Y410),IF(Analyse!$H$117=$F$312,SUM(BEREGNING!T410:Y410),IF(Analyse!$H$117=$G$312,SUM(BEREGNING!U410:Y410),IF(Analyse!$H$117=$H$312,SUM(BEREGNING!V410:Y410),IF(Analyse!$H$117=$I$312,SUM(BEREGNING!W410:Y410),IF(Analyse!$H$117=$J$312,SUM(BEREGNING!X410:Y410),IF(Analyse!$H$117=$K$312,SUM(BEREGNING!X410:Y410),IF(Analyse!$H$117=$L$312,SUM(BEREGNING!Y410:Y410),"")))))))))))</f>
        <v>0</v>
      </c>
      <c r="AD410" s="35"/>
      <c r="AE410" s="77" t="s">
        <v>47</v>
      </c>
      <c r="AF410" s="77" t="s">
        <v>166</v>
      </c>
      <c r="AG410" s="77"/>
      <c r="AH410" s="79" t="str">
        <f t="shared" si="824"/>
        <v>Aarhus</v>
      </c>
      <c r="AI410" s="79" t="str">
        <f t="shared" si="828"/>
        <v>Storbykommuner</v>
      </c>
      <c r="AJ410" s="79"/>
      <c r="AK410" s="79" t="s">
        <v>110</v>
      </c>
      <c r="AL410" s="79" t="b">
        <f t="shared" si="829"/>
        <v>1</v>
      </c>
      <c r="AM410" s="35"/>
      <c r="AN410" s="75">
        <f t="shared" si="825"/>
        <v>0</v>
      </c>
      <c r="AO410" s="76">
        <f t="shared" ref="AO410" ca="1" si="904">IF($AN410="","",C205)</f>
        <v>0</v>
      </c>
      <c r="AP410" s="76">
        <f t="shared" ref="AP410" ca="1" si="905">IF($AN410="","",D205)</f>
        <v>0</v>
      </c>
      <c r="AQ410" s="76">
        <f t="shared" ref="AQ410" ca="1" si="906">IF($AN410="","",E205)</f>
        <v>0</v>
      </c>
      <c r="AR410" s="76">
        <f t="shared" ref="AR410" ca="1" si="907">IF($AN410="","",F205)</f>
        <v>0</v>
      </c>
      <c r="AS410" s="76">
        <f t="shared" ref="AS410" ca="1" si="908">IF($AN410="","",G205)</f>
        <v>0</v>
      </c>
      <c r="AT410" s="76">
        <f t="shared" ref="AT410" ca="1" si="909">IF($AN410="","",H205)</f>
        <v>0</v>
      </c>
      <c r="AU410" s="76">
        <f t="shared" ref="AU410" ca="1" si="910">IF($AN410="","",I205)</f>
        <v>0</v>
      </c>
      <c r="AV410" s="76">
        <f t="shared" ref="AV410" ca="1" si="911">IF($AN410="","",J205)</f>
        <v>0</v>
      </c>
      <c r="AW410" s="76">
        <f t="shared" ref="AW410" ca="1" si="912">IF($AN410="","",K205)</f>
        <v>0</v>
      </c>
      <c r="AX410" s="76">
        <f t="shared" ca="1" si="839"/>
        <v>0</v>
      </c>
      <c r="AY410" s="36"/>
    </row>
    <row r="411" spans="1:51" x14ac:dyDescent="0.25">
      <c r="A411" s="35"/>
      <c r="B411" s="36"/>
      <c r="C411" s="36"/>
      <c r="D411" s="36"/>
      <c r="E411" s="36"/>
      <c r="F411" s="36"/>
      <c r="G411" s="36"/>
      <c r="H411" s="36"/>
      <c r="I411" s="36"/>
      <c r="J411" s="36"/>
      <c r="K411" s="36"/>
      <c r="L411" s="36"/>
      <c r="M411" s="36"/>
      <c r="N411" s="35"/>
      <c r="O411" s="36"/>
      <c r="P411" s="36"/>
      <c r="Q411" s="36"/>
      <c r="R411" s="36"/>
      <c r="S411" s="36"/>
      <c r="T411" s="36"/>
      <c r="U411" s="36"/>
      <c r="V411" s="36"/>
      <c r="W411" s="36"/>
      <c r="X411" s="36"/>
      <c r="Y411" s="36"/>
      <c r="Z411" s="36"/>
      <c r="AA411" s="35"/>
      <c r="AB411" s="36"/>
      <c r="AC411" s="36"/>
      <c r="AD411" s="35"/>
      <c r="AE411" s="35"/>
      <c r="AF411" s="35"/>
      <c r="AG411" s="35"/>
      <c r="AH411" s="35"/>
      <c r="AI411" s="35"/>
      <c r="AJ411" s="35"/>
      <c r="AK411" s="35"/>
      <c r="AL411" s="35"/>
      <c r="AM411" s="35"/>
      <c r="AN411" s="36"/>
      <c r="AO411" s="37">
        <f ca="1">IFERROR(AVERAGE(AO313:AO410),"")</f>
        <v>0</v>
      </c>
      <c r="AP411" s="37">
        <f t="shared" ref="AP411:AX411" ca="1" si="913">IFERROR(AVERAGE(AP313:AP410),"")</f>
        <v>0</v>
      </c>
      <c r="AQ411" s="37">
        <f t="shared" ca="1" si="913"/>
        <v>0</v>
      </c>
      <c r="AR411" s="37">
        <f t="shared" ca="1" si="913"/>
        <v>0</v>
      </c>
      <c r="AS411" s="37">
        <f t="shared" ca="1" si="913"/>
        <v>0</v>
      </c>
      <c r="AT411" s="37">
        <f t="shared" ca="1" si="913"/>
        <v>0</v>
      </c>
      <c r="AU411" s="37">
        <f t="shared" ca="1" si="913"/>
        <v>0</v>
      </c>
      <c r="AV411" s="37">
        <f t="shared" ca="1" si="913"/>
        <v>0</v>
      </c>
      <c r="AW411" s="37">
        <f t="shared" ca="1" si="913"/>
        <v>0</v>
      </c>
      <c r="AX411" s="37">
        <f t="shared" ca="1" si="913"/>
        <v>0</v>
      </c>
      <c r="AY411" s="36"/>
    </row>
    <row r="412" spans="1:51" x14ac:dyDescent="0.25">
      <c r="A412" s="35"/>
      <c r="B412" s="39" t="s">
        <v>140</v>
      </c>
      <c r="C412" s="39"/>
      <c r="D412" s="39"/>
      <c r="E412" s="39"/>
      <c r="F412" s="39"/>
      <c r="G412" s="39"/>
      <c r="H412" s="39"/>
      <c r="I412" s="39"/>
      <c r="J412" s="39"/>
      <c r="K412" s="39"/>
      <c r="L412" s="39"/>
      <c r="M412" s="39"/>
      <c r="N412" s="35"/>
      <c r="O412" s="39" t="s">
        <v>141</v>
      </c>
      <c r="P412" s="39"/>
      <c r="Q412" s="39"/>
      <c r="R412" s="39"/>
      <c r="S412" s="39"/>
      <c r="T412" s="39"/>
      <c r="U412" s="39"/>
      <c r="V412" s="39"/>
      <c r="W412" s="39"/>
      <c r="X412" s="39"/>
      <c r="Y412" s="39"/>
      <c r="Z412" s="39"/>
      <c r="AA412" s="35"/>
      <c r="AB412" s="39" t="str">
        <f>"Sum af "&amp;O412&amp;", fra "&amp;Analyse!$H$117&amp;" til "&amp;Analyse!$H$129</f>
        <v xml:space="preserve">Sum af YDELSESMODTAGER, pr. 1.000 18-66-årige (udvikling i difference fra hele landet), fra  til </v>
      </c>
      <c r="AC412" s="39"/>
      <c r="AD412" s="35"/>
      <c r="AE412" s="35"/>
      <c r="AF412" s="35"/>
      <c r="AG412" s="35"/>
      <c r="AH412" s="35"/>
      <c r="AI412" s="35"/>
      <c r="AJ412" s="35"/>
      <c r="AK412" s="35"/>
      <c r="AL412" s="35"/>
      <c r="AM412" s="35"/>
      <c r="AN412" s="39"/>
      <c r="AO412" s="39"/>
      <c r="AP412" s="39"/>
      <c r="AQ412" s="39"/>
      <c r="AR412" s="39"/>
      <c r="AS412" s="39"/>
      <c r="AT412" s="39"/>
      <c r="AU412" s="39"/>
      <c r="AV412" s="39"/>
      <c r="AW412" s="39"/>
      <c r="AX412" s="39"/>
      <c r="AY412" s="36"/>
    </row>
    <row r="413" spans="1:51" x14ac:dyDescent="0.25">
      <c r="A413" s="35"/>
      <c r="B413" s="40"/>
      <c r="C413" s="40">
        <v>2013</v>
      </c>
      <c r="D413" s="40">
        <v>2014</v>
      </c>
      <c r="E413" s="40">
        <v>2015</v>
      </c>
      <c r="F413" s="40">
        <v>2016</v>
      </c>
      <c r="G413" s="40">
        <v>2017</v>
      </c>
      <c r="H413" s="40">
        <v>2018</v>
      </c>
      <c r="I413" s="40">
        <v>2019</v>
      </c>
      <c r="J413" s="40">
        <v>2020</v>
      </c>
      <c r="K413" s="40">
        <v>2021</v>
      </c>
      <c r="L413" s="40">
        <v>2022</v>
      </c>
      <c r="M413" s="40">
        <v>2023</v>
      </c>
      <c r="N413" s="35"/>
      <c r="O413" s="40"/>
      <c r="P413" s="40"/>
      <c r="Q413" s="40" t="s">
        <v>133</v>
      </c>
      <c r="R413" s="40" t="s">
        <v>134</v>
      </c>
      <c r="S413" s="40" t="s">
        <v>135</v>
      </c>
      <c r="T413" s="40" t="s">
        <v>136</v>
      </c>
      <c r="U413" s="40" t="s">
        <v>137</v>
      </c>
      <c r="V413" s="40" t="s">
        <v>138</v>
      </c>
      <c r="W413" s="40" t="s">
        <v>139</v>
      </c>
      <c r="X413" s="40" t="s">
        <v>160</v>
      </c>
      <c r="Y413" s="40" t="s">
        <v>161</v>
      </c>
      <c r="Z413" s="40" t="s">
        <v>173</v>
      </c>
      <c r="AA413" s="35"/>
      <c r="AB413" s="40"/>
      <c r="AC413" s="40" t="str">
        <f>AB412</f>
        <v xml:space="preserve">Sum af YDELSESMODTAGER, pr. 1.000 18-66-årige (udvikling i difference fra hele landet), fra  til </v>
      </c>
      <c r="AD413" s="35"/>
      <c r="AE413" s="35"/>
      <c r="AF413" s="35"/>
      <c r="AG413" s="35"/>
      <c r="AH413" s="35"/>
      <c r="AI413" s="35"/>
      <c r="AJ413" s="35"/>
      <c r="AK413" s="35"/>
      <c r="AL413" s="35"/>
      <c r="AM413" s="35"/>
      <c r="AN413" s="74"/>
      <c r="AO413" s="74">
        <v>2013</v>
      </c>
      <c r="AP413" s="74">
        <v>2014</v>
      </c>
      <c r="AQ413" s="74">
        <v>2015</v>
      </c>
      <c r="AR413" s="74">
        <v>2016</v>
      </c>
      <c r="AS413" s="74">
        <v>2017</v>
      </c>
      <c r="AT413" s="74">
        <v>2018</v>
      </c>
      <c r="AU413" s="74">
        <v>2019</v>
      </c>
      <c r="AV413" s="74">
        <v>2020</v>
      </c>
      <c r="AW413" s="74">
        <v>2021</v>
      </c>
      <c r="AX413" s="74">
        <v>2022</v>
      </c>
      <c r="AY413" s="36"/>
    </row>
    <row r="414" spans="1:51" x14ac:dyDescent="0.25">
      <c r="A414" s="38"/>
      <c r="B414" s="41" t="s">
        <v>13</v>
      </c>
      <c r="C414" s="42">
        <f t="shared" ref="C414:K414" ca="1" si="914">IFERROR(AC108-AC$107,"")</f>
        <v>0</v>
      </c>
      <c r="D414" s="42">
        <f t="shared" ca="1" si="914"/>
        <v>0</v>
      </c>
      <c r="E414" s="42">
        <f t="shared" ca="1" si="914"/>
        <v>0</v>
      </c>
      <c r="F414" s="42">
        <f t="shared" ca="1" si="914"/>
        <v>0</v>
      </c>
      <c r="G414" s="42">
        <f t="shared" ca="1" si="914"/>
        <v>0</v>
      </c>
      <c r="H414" s="42">
        <f t="shared" ca="1" si="914"/>
        <v>0</v>
      </c>
      <c r="I414" s="42">
        <f t="shared" ca="1" si="914"/>
        <v>0</v>
      </c>
      <c r="J414" s="42">
        <f t="shared" ca="1" si="914"/>
        <v>0</v>
      </c>
      <c r="K414" s="42">
        <f t="shared" ca="1" si="914"/>
        <v>0</v>
      </c>
      <c r="L414" s="42">
        <f t="shared" ref="L414:M414" ca="1" si="915">IFERROR(AL108-AL$107,"")</f>
        <v>0</v>
      </c>
      <c r="M414" s="42">
        <f t="shared" si="915"/>
        <v>0</v>
      </c>
      <c r="N414" s="38"/>
      <c r="O414" s="41" t="s">
        <v>13</v>
      </c>
      <c r="P414" s="42"/>
      <c r="Q414" s="42">
        <f t="shared" ref="Q414:Q445" ca="1" si="916">IFERROR(D414-C414,"")</f>
        <v>0</v>
      </c>
      <c r="R414" s="42">
        <f t="shared" ref="R414:R445" ca="1" si="917">IFERROR(E414-D414,"")</f>
        <v>0</v>
      </c>
      <c r="S414" s="42">
        <f t="shared" ref="S414:S445" ca="1" si="918">IFERROR(F414-E414,"")</f>
        <v>0</v>
      </c>
      <c r="T414" s="42">
        <f t="shared" ref="T414:T445" ca="1" si="919">IFERROR(G414-F414,"")</f>
        <v>0</v>
      </c>
      <c r="U414" s="42">
        <f t="shared" ref="U414:U445" ca="1" si="920">IFERROR(H414-G414,"")</f>
        <v>0</v>
      </c>
      <c r="V414" s="42">
        <f t="shared" ref="V414:V445" ca="1" si="921">IFERROR(I414-H414,"")</f>
        <v>0</v>
      </c>
      <c r="W414" s="42">
        <f t="shared" ref="W414:W445" ca="1" si="922">IFERROR(J414-I414,"")</f>
        <v>0</v>
      </c>
      <c r="X414" s="42">
        <f t="shared" ref="X414:X445" ca="1" si="923">IFERROR(K414-J414,"")</f>
        <v>0</v>
      </c>
      <c r="Y414" s="42">
        <f t="shared" ref="Y414:Y445" ca="1" si="924">IFERROR(L414-K414,"")</f>
        <v>0</v>
      </c>
      <c r="Z414" s="45"/>
      <c r="AA414" s="38">
        <v>1</v>
      </c>
      <c r="AB414" s="41" t="str">
        <f t="shared" ref="AB414:AB445" si="925">IF(AB313="","",AB313)</f>
        <v/>
      </c>
      <c r="AC414" s="42">
        <f>IF(AB414="",0,IF(Analyse!$H$117=$C$312,SUM(BEREGNING!Q414:Y414),IF(Analyse!$H$117=$D$312,SUM(BEREGNING!R414:Y414),IF(Analyse!$H$117=$E$312,SUM(BEREGNING!S414:Y414),IF(Analyse!$H$117=$F$312,SUM(BEREGNING!T414:Y414),IF(Analyse!$H$117=$G$312,SUM(BEREGNING!U414:Y414),IF(Analyse!$H$117=$H$312,SUM(BEREGNING!V414:Y414),IF(Analyse!$H$117=$I$312,SUM(BEREGNING!W414:Y414),IF(Analyse!$H$117=$J$312,SUM(BEREGNING!X414:Y414),IF(Analyse!$H$117=$K$312,SUM(BEREGNING!Y414:Y414),""))))))))))</f>
        <v>0</v>
      </c>
      <c r="AD414" s="35"/>
      <c r="AE414" s="35"/>
      <c r="AF414" s="35"/>
      <c r="AG414" s="35"/>
      <c r="AH414" s="35"/>
      <c r="AI414" s="35"/>
      <c r="AJ414" s="35"/>
      <c r="AK414" s="35"/>
      <c r="AL414" s="35"/>
      <c r="AM414" s="35"/>
      <c r="AN414" s="75">
        <f t="shared" ref="AN414:AN445" si="926">AD414</f>
        <v>0</v>
      </c>
      <c r="AO414" s="76">
        <f ca="1">IF($AN414="","",AC108)</f>
        <v>0</v>
      </c>
      <c r="AP414" s="76">
        <f t="shared" ref="AP414:AX414" ca="1" si="927">IF($AN414="","",AD108)</f>
        <v>0</v>
      </c>
      <c r="AQ414" s="76">
        <f t="shared" ca="1" si="927"/>
        <v>0</v>
      </c>
      <c r="AR414" s="76">
        <f t="shared" ca="1" si="927"/>
        <v>0</v>
      </c>
      <c r="AS414" s="76">
        <f t="shared" ca="1" si="927"/>
        <v>0</v>
      </c>
      <c r="AT414" s="76">
        <f t="shared" ca="1" si="927"/>
        <v>0</v>
      </c>
      <c r="AU414" s="76">
        <f t="shared" ca="1" si="927"/>
        <v>0</v>
      </c>
      <c r="AV414" s="76">
        <f t="shared" ca="1" si="927"/>
        <v>0</v>
      </c>
      <c r="AW414" s="76">
        <f t="shared" ca="1" si="927"/>
        <v>0</v>
      </c>
      <c r="AX414" s="76">
        <f t="shared" ca="1" si="927"/>
        <v>0</v>
      </c>
      <c r="AY414" s="36"/>
    </row>
    <row r="415" spans="1:51" x14ac:dyDescent="0.25">
      <c r="A415" s="38"/>
      <c r="B415" s="41" t="s">
        <v>14</v>
      </c>
      <c r="C415" s="42">
        <f t="shared" ref="C415:C478" ca="1" si="928">IFERROR(AC109-AC$107,"")</f>
        <v>0</v>
      </c>
      <c r="D415" s="42">
        <f t="shared" ref="D415:D478" ca="1" si="929">IFERROR(AD109-AD$107,"")</f>
        <v>0</v>
      </c>
      <c r="E415" s="42">
        <f t="shared" ref="E415:E478" ca="1" si="930">IFERROR(AE109-AE$107,"")</f>
        <v>0</v>
      </c>
      <c r="F415" s="42">
        <f t="shared" ref="F415:F478" ca="1" si="931">IFERROR(AF109-AF$107,"")</f>
        <v>0</v>
      </c>
      <c r="G415" s="42">
        <f t="shared" ref="G415:G478" ca="1" si="932">IFERROR(AG109-AG$107,"")</f>
        <v>0</v>
      </c>
      <c r="H415" s="42">
        <f t="shared" ref="H415:H478" ca="1" si="933">IFERROR(AH109-AH$107,"")</f>
        <v>0</v>
      </c>
      <c r="I415" s="42">
        <f t="shared" ref="I415:I478" ca="1" si="934">IFERROR(AI109-AI$107,"")</f>
        <v>0</v>
      </c>
      <c r="J415" s="42">
        <f t="shared" ref="J415:J478" ca="1" si="935">IFERROR(AJ109-AJ$107,"")</f>
        <v>0</v>
      </c>
      <c r="K415" s="42">
        <f t="shared" ref="K415:K478" ca="1" si="936">IFERROR(AK109-AK$107,"")</f>
        <v>0</v>
      </c>
      <c r="L415" s="42">
        <f t="shared" ref="L415:M478" ca="1" si="937">IFERROR(AL109-AL$107,"")</f>
        <v>0</v>
      </c>
      <c r="M415" s="42">
        <f t="shared" si="937"/>
        <v>0</v>
      </c>
      <c r="N415" s="38"/>
      <c r="O415" s="41" t="s">
        <v>14</v>
      </c>
      <c r="P415" s="42"/>
      <c r="Q415" s="42">
        <f t="shared" ca="1" si="916"/>
        <v>0</v>
      </c>
      <c r="R415" s="42">
        <f t="shared" ca="1" si="917"/>
        <v>0</v>
      </c>
      <c r="S415" s="42">
        <f t="shared" ca="1" si="918"/>
        <v>0</v>
      </c>
      <c r="T415" s="42">
        <f t="shared" ca="1" si="919"/>
        <v>0</v>
      </c>
      <c r="U415" s="42">
        <f t="shared" ca="1" si="920"/>
        <v>0</v>
      </c>
      <c r="V415" s="42">
        <f t="shared" ca="1" si="921"/>
        <v>0</v>
      </c>
      <c r="W415" s="42">
        <f t="shared" ca="1" si="922"/>
        <v>0</v>
      </c>
      <c r="X415" s="42">
        <f t="shared" ca="1" si="923"/>
        <v>0</v>
      </c>
      <c r="Y415" s="42">
        <f t="shared" ca="1" si="924"/>
        <v>0</v>
      </c>
      <c r="Z415" s="45"/>
      <c r="AA415" s="38">
        <v>2</v>
      </c>
      <c r="AB415" s="41" t="str">
        <f t="shared" si="925"/>
        <v/>
      </c>
      <c r="AC415" s="42">
        <f>IF(AB415="",0,IF(Analyse!$H$117=$C$312,SUM(BEREGNING!Q415:Y415),IF(Analyse!$H$117=$D$312,SUM(BEREGNING!R415:Y415),IF(Analyse!$H$117=$E$312,SUM(BEREGNING!S415:Y415),IF(Analyse!$H$117=$F$312,SUM(BEREGNING!T415:Y415),IF(Analyse!$H$117=$G$312,SUM(BEREGNING!U415:Y415),IF(Analyse!$H$117=$H$312,SUM(BEREGNING!V415:Y415),IF(Analyse!$H$117=$I$312,SUM(BEREGNING!W415:Y415),IF(Analyse!$H$117=$J$312,SUM(BEREGNING!X415:Y415),IF(Analyse!$H$117=$K$312,SUM(BEREGNING!Y415:Y415),""))))))))))</f>
        <v>0</v>
      </c>
      <c r="AD415" s="35"/>
      <c r="AE415" s="35"/>
      <c r="AF415" s="35"/>
      <c r="AG415" s="35"/>
      <c r="AH415" s="35"/>
      <c r="AI415" s="35"/>
      <c r="AJ415" s="35"/>
      <c r="AK415" s="35"/>
      <c r="AL415" s="35"/>
      <c r="AM415" s="35"/>
      <c r="AN415" s="75">
        <f t="shared" si="926"/>
        <v>0</v>
      </c>
      <c r="AO415" s="76">
        <f t="shared" ref="AO415:AO478" ca="1" si="938">IF($AN415="","",AC109)</f>
        <v>0</v>
      </c>
      <c r="AP415" s="76">
        <f t="shared" ref="AP415:AP478" ca="1" si="939">IF($AN415="","",AD109)</f>
        <v>0</v>
      </c>
      <c r="AQ415" s="76">
        <f t="shared" ref="AQ415:AQ478" ca="1" si="940">IF($AN415="","",AE109)</f>
        <v>0</v>
      </c>
      <c r="AR415" s="76">
        <f t="shared" ref="AR415:AR478" ca="1" si="941">IF($AN415="","",AF109)</f>
        <v>0</v>
      </c>
      <c r="AS415" s="76">
        <f t="shared" ref="AS415:AS478" ca="1" si="942">IF($AN415="","",AG109)</f>
        <v>0</v>
      </c>
      <c r="AT415" s="76">
        <f t="shared" ref="AT415:AT478" ca="1" si="943">IF($AN415="","",AH109)</f>
        <v>0</v>
      </c>
      <c r="AU415" s="76">
        <f t="shared" ref="AU415:AU478" ca="1" si="944">IF($AN415="","",AI109)</f>
        <v>0</v>
      </c>
      <c r="AV415" s="76">
        <f t="shared" ref="AV415:AV478" ca="1" si="945">IF($AN415="","",AJ109)</f>
        <v>0</v>
      </c>
      <c r="AW415" s="76">
        <f t="shared" ref="AW415:AW478" ca="1" si="946">IF($AN415="","",AK109)</f>
        <v>0</v>
      </c>
      <c r="AX415" s="76">
        <f t="shared" ref="AX415:AX478" ca="1" si="947">IF($AN415="","",AL109)</f>
        <v>0</v>
      </c>
      <c r="AY415" s="36"/>
    </row>
    <row r="416" spans="1:51" x14ac:dyDescent="0.25">
      <c r="A416" s="38"/>
      <c r="B416" s="41" t="s">
        <v>15</v>
      </c>
      <c r="C416" s="42">
        <f t="shared" ca="1" si="928"/>
        <v>0</v>
      </c>
      <c r="D416" s="42">
        <f t="shared" ca="1" si="929"/>
        <v>0</v>
      </c>
      <c r="E416" s="42">
        <f t="shared" ca="1" si="930"/>
        <v>0</v>
      </c>
      <c r="F416" s="42">
        <f t="shared" ca="1" si="931"/>
        <v>0</v>
      </c>
      <c r="G416" s="42">
        <f t="shared" ca="1" si="932"/>
        <v>0</v>
      </c>
      <c r="H416" s="42">
        <f t="shared" ca="1" si="933"/>
        <v>0</v>
      </c>
      <c r="I416" s="42">
        <f t="shared" ca="1" si="934"/>
        <v>0</v>
      </c>
      <c r="J416" s="42">
        <f t="shared" ca="1" si="935"/>
        <v>0</v>
      </c>
      <c r="K416" s="42">
        <f t="shared" ca="1" si="936"/>
        <v>0</v>
      </c>
      <c r="L416" s="42">
        <f t="shared" ca="1" si="937"/>
        <v>0</v>
      </c>
      <c r="M416" s="42">
        <f t="shared" si="937"/>
        <v>0</v>
      </c>
      <c r="N416" s="38"/>
      <c r="O416" s="41" t="s">
        <v>15</v>
      </c>
      <c r="P416" s="42"/>
      <c r="Q416" s="42">
        <f t="shared" ca="1" si="916"/>
        <v>0</v>
      </c>
      <c r="R416" s="42">
        <f t="shared" ca="1" si="917"/>
        <v>0</v>
      </c>
      <c r="S416" s="42">
        <f t="shared" ca="1" si="918"/>
        <v>0</v>
      </c>
      <c r="T416" s="42">
        <f t="shared" ca="1" si="919"/>
        <v>0</v>
      </c>
      <c r="U416" s="42">
        <f t="shared" ca="1" si="920"/>
        <v>0</v>
      </c>
      <c r="V416" s="42">
        <f t="shared" ca="1" si="921"/>
        <v>0</v>
      </c>
      <c r="W416" s="42">
        <f t="shared" ca="1" si="922"/>
        <v>0</v>
      </c>
      <c r="X416" s="42">
        <f t="shared" ca="1" si="923"/>
        <v>0</v>
      </c>
      <c r="Y416" s="42">
        <f t="shared" ca="1" si="924"/>
        <v>0</v>
      </c>
      <c r="Z416" s="45"/>
      <c r="AA416" s="38">
        <v>3</v>
      </c>
      <c r="AB416" s="41" t="str">
        <f t="shared" si="925"/>
        <v/>
      </c>
      <c r="AC416" s="42">
        <f>IF(AB416="",0,IF(Analyse!$H$117=$C$312,SUM(BEREGNING!Q416:Y416),IF(Analyse!$H$117=$D$312,SUM(BEREGNING!R416:Y416),IF(Analyse!$H$117=$E$312,SUM(BEREGNING!S416:Y416),IF(Analyse!$H$117=$F$312,SUM(BEREGNING!T416:Y416),IF(Analyse!$H$117=$G$312,SUM(BEREGNING!U416:Y416),IF(Analyse!$H$117=$H$312,SUM(BEREGNING!V416:Y416),IF(Analyse!$H$117=$I$312,SUM(BEREGNING!W416:Y416),IF(Analyse!$H$117=$J$312,SUM(BEREGNING!X416:Y416),IF(Analyse!$H$117=$K$312,SUM(BEREGNING!Y416:Y416),""))))))))))</f>
        <v>0</v>
      </c>
      <c r="AD416" s="35"/>
      <c r="AE416" s="35"/>
      <c r="AF416" s="35"/>
      <c r="AG416" s="35"/>
      <c r="AH416" s="35"/>
      <c r="AI416" s="35"/>
      <c r="AJ416" s="35"/>
      <c r="AK416" s="35"/>
      <c r="AL416" s="35"/>
      <c r="AM416" s="35"/>
      <c r="AN416" s="75">
        <f t="shared" si="926"/>
        <v>0</v>
      </c>
      <c r="AO416" s="76">
        <f t="shared" ca="1" si="938"/>
        <v>0</v>
      </c>
      <c r="AP416" s="76">
        <f t="shared" ca="1" si="939"/>
        <v>0</v>
      </c>
      <c r="AQ416" s="76">
        <f t="shared" ca="1" si="940"/>
        <v>0</v>
      </c>
      <c r="AR416" s="76">
        <f t="shared" ca="1" si="941"/>
        <v>0</v>
      </c>
      <c r="AS416" s="76">
        <f t="shared" ca="1" si="942"/>
        <v>0</v>
      </c>
      <c r="AT416" s="76">
        <f t="shared" ca="1" si="943"/>
        <v>0</v>
      </c>
      <c r="AU416" s="76">
        <f t="shared" ca="1" si="944"/>
        <v>0</v>
      </c>
      <c r="AV416" s="76">
        <f t="shared" ca="1" si="945"/>
        <v>0</v>
      </c>
      <c r="AW416" s="76">
        <f t="shared" ca="1" si="946"/>
        <v>0</v>
      </c>
      <c r="AX416" s="76">
        <f t="shared" ca="1" si="947"/>
        <v>0</v>
      </c>
      <c r="AY416" s="36"/>
    </row>
    <row r="417" spans="1:51" x14ac:dyDescent="0.25">
      <c r="A417" s="38"/>
      <c r="B417" s="41" t="s">
        <v>16</v>
      </c>
      <c r="C417" s="42">
        <f t="shared" ca="1" si="928"/>
        <v>0</v>
      </c>
      <c r="D417" s="42">
        <f t="shared" ca="1" si="929"/>
        <v>0</v>
      </c>
      <c r="E417" s="42">
        <f t="shared" ca="1" si="930"/>
        <v>0</v>
      </c>
      <c r="F417" s="42">
        <f t="shared" ca="1" si="931"/>
        <v>0</v>
      </c>
      <c r="G417" s="42">
        <f t="shared" ca="1" si="932"/>
        <v>0</v>
      </c>
      <c r="H417" s="42">
        <f t="shared" ca="1" si="933"/>
        <v>0</v>
      </c>
      <c r="I417" s="42">
        <f t="shared" ca="1" si="934"/>
        <v>0</v>
      </c>
      <c r="J417" s="42">
        <f t="shared" ca="1" si="935"/>
        <v>0</v>
      </c>
      <c r="K417" s="42">
        <f t="shared" ca="1" si="936"/>
        <v>0</v>
      </c>
      <c r="L417" s="42">
        <f t="shared" ca="1" si="937"/>
        <v>0</v>
      </c>
      <c r="M417" s="42">
        <f t="shared" si="937"/>
        <v>0</v>
      </c>
      <c r="N417" s="38"/>
      <c r="O417" s="41" t="s">
        <v>16</v>
      </c>
      <c r="P417" s="42"/>
      <c r="Q417" s="42">
        <f t="shared" ca="1" si="916"/>
        <v>0</v>
      </c>
      <c r="R417" s="42">
        <f t="shared" ca="1" si="917"/>
        <v>0</v>
      </c>
      <c r="S417" s="42">
        <f t="shared" ca="1" si="918"/>
        <v>0</v>
      </c>
      <c r="T417" s="42">
        <f t="shared" ca="1" si="919"/>
        <v>0</v>
      </c>
      <c r="U417" s="42">
        <f t="shared" ca="1" si="920"/>
        <v>0</v>
      </c>
      <c r="V417" s="42">
        <f t="shared" ca="1" si="921"/>
        <v>0</v>
      </c>
      <c r="W417" s="42">
        <f t="shared" ca="1" si="922"/>
        <v>0</v>
      </c>
      <c r="X417" s="42">
        <f t="shared" ca="1" si="923"/>
        <v>0</v>
      </c>
      <c r="Y417" s="42">
        <f t="shared" ca="1" si="924"/>
        <v>0</v>
      </c>
      <c r="Z417" s="45"/>
      <c r="AA417" s="38">
        <v>4</v>
      </c>
      <c r="AB417" s="41" t="str">
        <f t="shared" si="925"/>
        <v/>
      </c>
      <c r="AC417" s="42">
        <f>IF(AB417="",0,IF(Analyse!$H$117=$C$312,SUM(BEREGNING!Q417:Y417),IF(Analyse!$H$117=$D$312,SUM(BEREGNING!R417:Y417),IF(Analyse!$H$117=$E$312,SUM(BEREGNING!S417:Y417),IF(Analyse!$H$117=$F$312,SUM(BEREGNING!T417:Y417),IF(Analyse!$H$117=$G$312,SUM(BEREGNING!U417:Y417),IF(Analyse!$H$117=$H$312,SUM(BEREGNING!V417:Y417),IF(Analyse!$H$117=$I$312,SUM(BEREGNING!W417:Y417),IF(Analyse!$H$117=$J$312,SUM(BEREGNING!X417:Y417),IF(Analyse!$H$117=$K$312,SUM(BEREGNING!Y417:Y417),""))))))))))</f>
        <v>0</v>
      </c>
      <c r="AD417" s="35"/>
      <c r="AE417" s="35"/>
      <c r="AF417" s="35"/>
      <c r="AG417" s="35"/>
      <c r="AH417" s="35"/>
      <c r="AI417" s="35"/>
      <c r="AJ417" s="35"/>
      <c r="AK417" s="35"/>
      <c r="AL417" s="35"/>
      <c r="AM417" s="35"/>
      <c r="AN417" s="75">
        <f t="shared" si="926"/>
        <v>0</v>
      </c>
      <c r="AO417" s="76">
        <f t="shared" ca="1" si="938"/>
        <v>0</v>
      </c>
      <c r="AP417" s="76">
        <f t="shared" ca="1" si="939"/>
        <v>0</v>
      </c>
      <c r="AQ417" s="76">
        <f t="shared" ca="1" si="940"/>
        <v>0</v>
      </c>
      <c r="AR417" s="76">
        <f t="shared" ca="1" si="941"/>
        <v>0</v>
      </c>
      <c r="AS417" s="76">
        <f t="shared" ca="1" si="942"/>
        <v>0</v>
      </c>
      <c r="AT417" s="76">
        <f t="shared" ca="1" si="943"/>
        <v>0</v>
      </c>
      <c r="AU417" s="76">
        <f t="shared" ca="1" si="944"/>
        <v>0</v>
      </c>
      <c r="AV417" s="76">
        <f t="shared" ca="1" si="945"/>
        <v>0</v>
      </c>
      <c r="AW417" s="76">
        <f t="shared" ca="1" si="946"/>
        <v>0</v>
      </c>
      <c r="AX417" s="76">
        <f t="shared" ca="1" si="947"/>
        <v>0</v>
      </c>
      <c r="AY417" s="36"/>
    </row>
    <row r="418" spans="1:51" x14ac:dyDescent="0.25">
      <c r="A418" s="38"/>
      <c r="B418" s="41" t="s">
        <v>17</v>
      </c>
      <c r="C418" s="42">
        <f t="shared" ca="1" si="928"/>
        <v>0</v>
      </c>
      <c r="D418" s="42">
        <f t="shared" ca="1" si="929"/>
        <v>0</v>
      </c>
      <c r="E418" s="42">
        <f t="shared" ca="1" si="930"/>
        <v>0</v>
      </c>
      <c r="F418" s="42">
        <f t="shared" ca="1" si="931"/>
        <v>0</v>
      </c>
      <c r="G418" s="42">
        <f t="shared" ca="1" si="932"/>
        <v>0</v>
      </c>
      <c r="H418" s="42">
        <f t="shared" ca="1" si="933"/>
        <v>0</v>
      </c>
      <c r="I418" s="42">
        <f t="shared" ca="1" si="934"/>
        <v>0</v>
      </c>
      <c r="J418" s="42">
        <f t="shared" ca="1" si="935"/>
        <v>0</v>
      </c>
      <c r="K418" s="42">
        <f t="shared" ca="1" si="936"/>
        <v>0</v>
      </c>
      <c r="L418" s="42">
        <f t="shared" ca="1" si="937"/>
        <v>0</v>
      </c>
      <c r="M418" s="42">
        <f t="shared" si="937"/>
        <v>0</v>
      </c>
      <c r="N418" s="38"/>
      <c r="O418" s="41" t="s">
        <v>17</v>
      </c>
      <c r="P418" s="42"/>
      <c r="Q418" s="42">
        <f t="shared" ca="1" si="916"/>
        <v>0</v>
      </c>
      <c r="R418" s="42">
        <f t="shared" ca="1" si="917"/>
        <v>0</v>
      </c>
      <c r="S418" s="42">
        <f t="shared" ca="1" si="918"/>
        <v>0</v>
      </c>
      <c r="T418" s="42">
        <f t="shared" ca="1" si="919"/>
        <v>0</v>
      </c>
      <c r="U418" s="42">
        <f t="shared" ca="1" si="920"/>
        <v>0</v>
      </c>
      <c r="V418" s="42">
        <f t="shared" ca="1" si="921"/>
        <v>0</v>
      </c>
      <c r="W418" s="42">
        <f t="shared" ca="1" si="922"/>
        <v>0</v>
      </c>
      <c r="X418" s="42">
        <f t="shared" ca="1" si="923"/>
        <v>0</v>
      </c>
      <c r="Y418" s="42">
        <f t="shared" ca="1" si="924"/>
        <v>0</v>
      </c>
      <c r="Z418" s="45"/>
      <c r="AA418" s="38">
        <v>5</v>
      </c>
      <c r="AB418" s="41" t="str">
        <f t="shared" si="925"/>
        <v/>
      </c>
      <c r="AC418" s="42">
        <f>IF(AB418="",0,IF(Analyse!$H$117=$C$312,SUM(BEREGNING!Q418:Y418),IF(Analyse!$H$117=$D$312,SUM(BEREGNING!R418:Y418),IF(Analyse!$H$117=$E$312,SUM(BEREGNING!S418:Y418),IF(Analyse!$H$117=$F$312,SUM(BEREGNING!T418:Y418),IF(Analyse!$H$117=$G$312,SUM(BEREGNING!U418:Y418),IF(Analyse!$H$117=$H$312,SUM(BEREGNING!V418:Y418),IF(Analyse!$H$117=$I$312,SUM(BEREGNING!W418:Y418),IF(Analyse!$H$117=$J$312,SUM(BEREGNING!X418:Y418),IF(Analyse!$H$117=$K$312,SUM(BEREGNING!Y418:Y418),""))))))))))</f>
        <v>0</v>
      </c>
      <c r="AD418" s="35"/>
      <c r="AE418" s="35"/>
      <c r="AF418" s="35"/>
      <c r="AG418" s="35"/>
      <c r="AH418" s="35"/>
      <c r="AI418" s="35"/>
      <c r="AJ418" s="35"/>
      <c r="AK418" s="35"/>
      <c r="AL418" s="35"/>
      <c r="AM418" s="35"/>
      <c r="AN418" s="75">
        <f t="shared" si="926"/>
        <v>0</v>
      </c>
      <c r="AO418" s="76">
        <f t="shared" ca="1" si="938"/>
        <v>0</v>
      </c>
      <c r="AP418" s="76">
        <f t="shared" ca="1" si="939"/>
        <v>0</v>
      </c>
      <c r="AQ418" s="76">
        <f t="shared" ca="1" si="940"/>
        <v>0</v>
      </c>
      <c r="AR418" s="76">
        <f t="shared" ca="1" si="941"/>
        <v>0</v>
      </c>
      <c r="AS418" s="76">
        <f t="shared" ca="1" si="942"/>
        <v>0</v>
      </c>
      <c r="AT418" s="76">
        <f t="shared" ca="1" si="943"/>
        <v>0</v>
      </c>
      <c r="AU418" s="76">
        <f t="shared" ca="1" si="944"/>
        <v>0</v>
      </c>
      <c r="AV418" s="76">
        <f t="shared" ca="1" si="945"/>
        <v>0</v>
      </c>
      <c r="AW418" s="76">
        <f t="shared" ca="1" si="946"/>
        <v>0</v>
      </c>
      <c r="AX418" s="76">
        <f t="shared" ca="1" si="947"/>
        <v>0</v>
      </c>
      <c r="AY418" s="36"/>
    </row>
    <row r="419" spans="1:51" x14ac:dyDescent="0.25">
      <c r="A419" s="38"/>
      <c r="B419" s="41" t="s">
        <v>18</v>
      </c>
      <c r="C419" s="42">
        <f t="shared" ca="1" si="928"/>
        <v>0</v>
      </c>
      <c r="D419" s="42">
        <f t="shared" ca="1" si="929"/>
        <v>0</v>
      </c>
      <c r="E419" s="42">
        <f t="shared" ca="1" si="930"/>
        <v>0</v>
      </c>
      <c r="F419" s="42">
        <f t="shared" ca="1" si="931"/>
        <v>0</v>
      </c>
      <c r="G419" s="42">
        <f t="shared" ca="1" si="932"/>
        <v>0</v>
      </c>
      <c r="H419" s="42">
        <f t="shared" ca="1" si="933"/>
        <v>0</v>
      </c>
      <c r="I419" s="42">
        <f t="shared" ca="1" si="934"/>
        <v>0</v>
      </c>
      <c r="J419" s="42">
        <f t="shared" ca="1" si="935"/>
        <v>0</v>
      </c>
      <c r="K419" s="42">
        <f t="shared" ca="1" si="936"/>
        <v>0</v>
      </c>
      <c r="L419" s="42">
        <f t="shared" ca="1" si="937"/>
        <v>0</v>
      </c>
      <c r="M419" s="42">
        <f t="shared" si="937"/>
        <v>0</v>
      </c>
      <c r="N419" s="38"/>
      <c r="O419" s="41" t="s">
        <v>18</v>
      </c>
      <c r="P419" s="42"/>
      <c r="Q419" s="42">
        <f t="shared" ca="1" si="916"/>
        <v>0</v>
      </c>
      <c r="R419" s="42">
        <f t="shared" ca="1" si="917"/>
        <v>0</v>
      </c>
      <c r="S419" s="42">
        <f t="shared" ca="1" si="918"/>
        <v>0</v>
      </c>
      <c r="T419" s="42">
        <f t="shared" ca="1" si="919"/>
        <v>0</v>
      </c>
      <c r="U419" s="42">
        <f t="shared" ca="1" si="920"/>
        <v>0</v>
      </c>
      <c r="V419" s="42">
        <f t="shared" ca="1" si="921"/>
        <v>0</v>
      </c>
      <c r="W419" s="42">
        <f t="shared" ca="1" si="922"/>
        <v>0</v>
      </c>
      <c r="X419" s="42">
        <f t="shared" ca="1" si="923"/>
        <v>0</v>
      </c>
      <c r="Y419" s="42">
        <f t="shared" ca="1" si="924"/>
        <v>0</v>
      </c>
      <c r="Z419" s="45"/>
      <c r="AA419" s="38">
        <v>6</v>
      </c>
      <c r="AB419" s="41" t="str">
        <f t="shared" si="925"/>
        <v/>
      </c>
      <c r="AC419" s="42">
        <f>IF(AB419="",0,IF(Analyse!$H$117=$C$312,SUM(BEREGNING!Q419:Y419),IF(Analyse!$H$117=$D$312,SUM(BEREGNING!R419:Y419),IF(Analyse!$H$117=$E$312,SUM(BEREGNING!S419:Y419),IF(Analyse!$H$117=$F$312,SUM(BEREGNING!T419:Y419),IF(Analyse!$H$117=$G$312,SUM(BEREGNING!U419:Y419),IF(Analyse!$H$117=$H$312,SUM(BEREGNING!V419:Y419),IF(Analyse!$H$117=$I$312,SUM(BEREGNING!W419:Y419),IF(Analyse!$H$117=$J$312,SUM(BEREGNING!X419:Y419),IF(Analyse!$H$117=$K$312,SUM(BEREGNING!Y419:Y419),""))))))))))</f>
        <v>0</v>
      </c>
      <c r="AD419" s="35"/>
      <c r="AE419" s="35"/>
      <c r="AF419" s="35"/>
      <c r="AG419" s="35"/>
      <c r="AH419" s="35"/>
      <c r="AI419" s="35"/>
      <c r="AJ419" s="35"/>
      <c r="AK419" s="35"/>
      <c r="AL419" s="35"/>
      <c r="AM419" s="35"/>
      <c r="AN419" s="75">
        <f t="shared" si="926"/>
        <v>0</v>
      </c>
      <c r="AO419" s="76">
        <f t="shared" ca="1" si="938"/>
        <v>0</v>
      </c>
      <c r="AP419" s="76">
        <f t="shared" ca="1" si="939"/>
        <v>0</v>
      </c>
      <c r="AQ419" s="76">
        <f t="shared" ca="1" si="940"/>
        <v>0</v>
      </c>
      <c r="AR419" s="76">
        <f t="shared" ca="1" si="941"/>
        <v>0</v>
      </c>
      <c r="AS419" s="76">
        <f t="shared" ca="1" si="942"/>
        <v>0</v>
      </c>
      <c r="AT419" s="76">
        <f t="shared" ca="1" si="943"/>
        <v>0</v>
      </c>
      <c r="AU419" s="76">
        <f t="shared" ca="1" si="944"/>
        <v>0</v>
      </c>
      <c r="AV419" s="76">
        <f t="shared" ca="1" si="945"/>
        <v>0</v>
      </c>
      <c r="AW419" s="76">
        <f t="shared" ca="1" si="946"/>
        <v>0</v>
      </c>
      <c r="AX419" s="76">
        <f t="shared" ca="1" si="947"/>
        <v>0</v>
      </c>
      <c r="AY419" s="36"/>
    </row>
    <row r="420" spans="1:51" x14ac:dyDescent="0.25">
      <c r="A420" s="38"/>
      <c r="B420" s="41" t="s">
        <v>19</v>
      </c>
      <c r="C420" s="42">
        <f t="shared" ca="1" si="928"/>
        <v>0</v>
      </c>
      <c r="D420" s="42">
        <f t="shared" ca="1" si="929"/>
        <v>0</v>
      </c>
      <c r="E420" s="42">
        <f t="shared" ca="1" si="930"/>
        <v>0</v>
      </c>
      <c r="F420" s="42">
        <f t="shared" ca="1" si="931"/>
        <v>0</v>
      </c>
      <c r="G420" s="42">
        <f t="shared" ca="1" si="932"/>
        <v>0</v>
      </c>
      <c r="H420" s="42">
        <f t="shared" ca="1" si="933"/>
        <v>0</v>
      </c>
      <c r="I420" s="42">
        <f t="shared" ca="1" si="934"/>
        <v>0</v>
      </c>
      <c r="J420" s="42">
        <f t="shared" ca="1" si="935"/>
        <v>0</v>
      </c>
      <c r="K420" s="42">
        <f t="shared" ca="1" si="936"/>
        <v>0</v>
      </c>
      <c r="L420" s="42">
        <f t="shared" ca="1" si="937"/>
        <v>0</v>
      </c>
      <c r="M420" s="42">
        <f t="shared" si="937"/>
        <v>0</v>
      </c>
      <c r="N420" s="38"/>
      <c r="O420" s="41" t="s">
        <v>19</v>
      </c>
      <c r="P420" s="42"/>
      <c r="Q420" s="42">
        <f t="shared" ca="1" si="916"/>
        <v>0</v>
      </c>
      <c r="R420" s="42">
        <f t="shared" ca="1" si="917"/>
        <v>0</v>
      </c>
      <c r="S420" s="42">
        <f t="shared" ca="1" si="918"/>
        <v>0</v>
      </c>
      <c r="T420" s="42">
        <f t="shared" ca="1" si="919"/>
        <v>0</v>
      </c>
      <c r="U420" s="42">
        <f t="shared" ca="1" si="920"/>
        <v>0</v>
      </c>
      <c r="V420" s="42">
        <f t="shared" ca="1" si="921"/>
        <v>0</v>
      </c>
      <c r="W420" s="42">
        <f t="shared" ca="1" si="922"/>
        <v>0</v>
      </c>
      <c r="X420" s="42">
        <f t="shared" ca="1" si="923"/>
        <v>0</v>
      </c>
      <c r="Y420" s="42">
        <f t="shared" ca="1" si="924"/>
        <v>0</v>
      </c>
      <c r="Z420" s="45"/>
      <c r="AA420" s="38">
        <v>7</v>
      </c>
      <c r="AB420" s="41" t="str">
        <f t="shared" si="925"/>
        <v/>
      </c>
      <c r="AC420" s="42">
        <f>IF(AB420="",0,IF(Analyse!$H$117=$C$312,SUM(BEREGNING!Q420:Y420),IF(Analyse!$H$117=$D$312,SUM(BEREGNING!R420:Y420),IF(Analyse!$H$117=$E$312,SUM(BEREGNING!S420:Y420),IF(Analyse!$H$117=$F$312,SUM(BEREGNING!T420:Y420),IF(Analyse!$H$117=$G$312,SUM(BEREGNING!U420:Y420),IF(Analyse!$H$117=$H$312,SUM(BEREGNING!V420:Y420),IF(Analyse!$H$117=$I$312,SUM(BEREGNING!W420:Y420),IF(Analyse!$H$117=$J$312,SUM(BEREGNING!X420:Y420),IF(Analyse!$H$117=$K$312,SUM(BEREGNING!Y420:Y420),""))))))))))</f>
        <v>0</v>
      </c>
      <c r="AD420" s="35"/>
      <c r="AE420" s="35"/>
      <c r="AF420" s="35"/>
      <c r="AG420" s="35"/>
      <c r="AH420" s="35"/>
      <c r="AI420" s="35"/>
      <c r="AJ420" s="35"/>
      <c r="AK420" s="35"/>
      <c r="AL420" s="35"/>
      <c r="AM420" s="35"/>
      <c r="AN420" s="75">
        <f t="shared" si="926"/>
        <v>0</v>
      </c>
      <c r="AO420" s="76">
        <f t="shared" ca="1" si="938"/>
        <v>0</v>
      </c>
      <c r="AP420" s="76">
        <f t="shared" ca="1" si="939"/>
        <v>0</v>
      </c>
      <c r="AQ420" s="76">
        <f t="shared" ca="1" si="940"/>
        <v>0</v>
      </c>
      <c r="AR420" s="76">
        <f t="shared" ca="1" si="941"/>
        <v>0</v>
      </c>
      <c r="AS420" s="76">
        <f t="shared" ca="1" si="942"/>
        <v>0</v>
      </c>
      <c r="AT420" s="76">
        <f t="shared" ca="1" si="943"/>
        <v>0</v>
      </c>
      <c r="AU420" s="76">
        <f t="shared" ca="1" si="944"/>
        <v>0</v>
      </c>
      <c r="AV420" s="76">
        <f t="shared" ca="1" si="945"/>
        <v>0</v>
      </c>
      <c r="AW420" s="76">
        <f t="shared" ca="1" si="946"/>
        <v>0</v>
      </c>
      <c r="AX420" s="76">
        <f t="shared" ca="1" si="947"/>
        <v>0</v>
      </c>
      <c r="AY420" s="36"/>
    </row>
    <row r="421" spans="1:51" x14ac:dyDescent="0.25">
      <c r="A421" s="38"/>
      <c r="B421" s="41" t="s">
        <v>20</v>
      </c>
      <c r="C421" s="42">
        <f t="shared" ca="1" si="928"/>
        <v>0</v>
      </c>
      <c r="D421" s="42">
        <f t="shared" ca="1" si="929"/>
        <v>0</v>
      </c>
      <c r="E421" s="42">
        <f t="shared" ca="1" si="930"/>
        <v>0</v>
      </c>
      <c r="F421" s="42">
        <f t="shared" ca="1" si="931"/>
        <v>0</v>
      </c>
      <c r="G421" s="42">
        <f t="shared" ca="1" si="932"/>
        <v>0</v>
      </c>
      <c r="H421" s="42">
        <f t="shared" ca="1" si="933"/>
        <v>0</v>
      </c>
      <c r="I421" s="42">
        <f t="shared" ca="1" si="934"/>
        <v>0</v>
      </c>
      <c r="J421" s="42">
        <f t="shared" ca="1" si="935"/>
        <v>0</v>
      </c>
      <c r="K421" s="42">
        <f t="shared" ca="1" si="936"/>
        <v>0</v>
      </c>
      <c r="L421" s="42">
        <f t="shared" ca="1" si="937"/>
        <v>0</v>
      </c>
      <c r="M421" s="42">
        <f t="shared" si="937"/>
        <v>0</v>
      </c>
      <c r="N421" s="38"/>
      <c r="O421" s="41" t="s">
        <v>20</v>
      </c>
      <c r="P421" s="42"/>
      <c r="Q421" s="42">
        <f t="shared" ca="1" si="916"/>
        <v>0</v>
      </c>
      <c r="R421" s="42">
        <f t="shared" ca="1" si="917"/>
        <v>0</v>
      </c>
      <c r="S421" s="42">
        <f t="shared" ca="1" si="918"/>
        <v>0</v>
      </c>
      <c r="T421" s="42">
        <f t="shared" ca="1" si="919"/>
        <v>0</v>
      </c>
      <c r="U421" s="42">
        <f t="shared" ca="1" si="920"/>
        <v>0</v>
      </c>
      <c r="V421" s="42">
        <f t="shared" ca="1" si="921"/>
        <v>0</v>
      </c>
      <c r="W421" s="42">
        <f t="shared" ca="1" si="922"/>
        <v>0</v>
      </c>
      <c r="X421" s="42">
        <f t="shared" ca="1" si="923"/>
        <v>0</v>
      </c>
      <c r="Y421" s="42">
        <f t="shared" ca="1" si="924"/>
        <v>0</v>
      </c>
      <c r="Z421" s="45"/>
      <c r="AA421" s="38">
        <v>8</v>
      </c>
      <c r="AB421" s="41" t="str">
        <f t="shared" si="925"/>
        <v/>
      </c>
      <c r="AC421" s="42">
        <f>IF(AB421="",0,IF(Analyse!$H$117=$C$312,SUM(BEREGNING!Q421:Y421),IF(Analyse!$H$117=$D$312,SUM(BEREGNING!R421:Y421),IF(Analyse!$H$117=$E$312,SUM(BEREGNING!S421:Y421),IF(Analyse!$H$117=$F$312,SUM(BEREGNING!T421:Y421),IF(Analyse!$H$117=$G$312,SUM(BEREGNING!U421:Y421),IF(Analyse!$H$117=$H$312,SUM(BEREGNING!V421:Y421),IF(Analyse!$H$117=$I$312,SUM(BEREGNING!W421:Y421),IF(Analyse!$H$117=$J$312,SUM(BEREGNING!X421:Y421),IF(Analyse!$H$117=$K$312,SUM(BEREGNING!Y421:Y421),""))))))))))</f>
        <v>0</v>
      </c>
      <c r="AD421" s="35"/>
      <c r="AE421" s="35"/>
      <c r="AF421" s="35"/>
      <c r="AG421" s="35"/>
      <c r="AH421" s="35"/>
      <c r="AI421" s="35"/>
      <c r="AJ421" s="35"/>
      <c r="AK421" s="35"/>
      <c r="AL421" s="35"/>
      <c r="AM421" s="35"/>
      <c r="AN421" s="75">
        <f t="shared" si="926"/>
        <v>0</v>
      </c>
      <c r="AO421" s="76">
        <f t="shared" ca="1" si="938"/>
        <v>0</v>
      </c>
      <c r="AP421" s="76">
        <f t="shared" ca="1" si="939"/>
        <v>0</v>
      </c>
      <c r="AQ421" s="76">
        <f t="shared" ca="1" si="940"/>
        <v>0</v>
      </c>
      <c r="AR421" s="76">
        <f t="shared" ca="1" si="941"/>
        <v>0</v>
      </c>
      <c r="AS421" s="76">
        <f t="shared" ca="1" si="942"/>
        <v>0</v>
      </c>
      <c r="AT421" s="76">
        <f t="shared" ca="1" si="943"/>
        <v>0</v>
      </c>
      <c r="AU421" s="76">
        <f t="shared" ca="1" si="944"/>
        <v>0</v>
      </c>
      <c r="AV421" s="76">
        <f t="shared" ca="1" si="945"/>
        <v>0</v>
      </c>
      <c r="AW421" s="76">
        <f t="shared" ca="1" si="946"/>
        <v>0</v>
      </c>
      <c r="AX421" s="76">
        <f t="shared" ca="1" si="947"/>
        <v>0</v>
      </c>
      <c r="AY421" s="36"/>
    </row>
    <row r="422" spans="1:51" x14ac:dyDescent="0.25">
      <c r="A422" s="38"/>
      <c r="B422" s="41" t="s">
        <v>21</v>
      </c>
      <c r="C422" s="42">
        <f t="shared" ca="1" si="928"/>
        <v>0</v>
      </c>
      <c r="D422" s="42">
        <f t="shared" ca="1" si="929"/>
        <v>0</v>
      </c>
      <c r="E422" s="42">
        <f t="shared" ca="1" si="930"/>
        <v>0</v>
      </c>
      <c r="F422" s="42">
        <f t="shared" ca="1" si="931"/>
        <v>0</v>
      </c>
      <c r="G422" s="42">
        <f t="shared" ca="1" si="932"/>
        <v>0</v>
      </c>
      <c r="H422" s="42">
        <f t="shared" ca="1" si="933"/>
        <v>0</v>
      </c>
      <c r="I422" s="42">
        <f t="shared" ca="1" si="934"/>
        <v>0</v>
      </c>
      <c r="J422" s="42">
        <f t="shared" ca="1" si="935"/>
        <v>0</v>
      </c>
      <c r="K422" s="42">
        <f t="shared" ca="1" si="936"/>
        <v>0</v>
      </c>
      <c r="L422" s="42">
        <f t="shared" ca="1" si="937"/>
        <v>0</v>
      </c>
      <c r="M422" s="42">
        <f t="shared" si="937"/>
        <v>0</v>
      </c>
      <c r="N422" s="38"/>
      <c r="O422" s="41" t="s">
        <v>21</v>
      </c>
      <c r="P422" s="42"/>
      <c r="Q422" s="42">
        <f t="shared" ca="1" si="916"/>
        <v>0</v>
      </c>
      <c r="R422" s="42">
        <f t="shared" ca="1" si="917"/>
        <v>0</v>
      </c>
      <c r="S422" s="42">
        <f t="shared" ca="1" si="918"/>
        <v>0</v>
      </c>
      <c r="T422" s="42">
        <f t="shared" ca="1" si="919"/>
        <v>0</v>
      </c>
      <c r="U422" s="42">
        <f t="shared" ca="1" si="920"/>
        <v>0</v>
      </c>
      <c r="V422" s="42">
        <f t="shared" ca="1" si="921"/>
        <v>0</v>
      </c>
      <c r="W422" s="42">
        <f t="shared" ca="1" si="922"/>
        <v>0</v>
      </c>
      <c r="X422" s="42">
        <f t="shared" ca="1" si="923"/>
        <v>0</v>
      </c>
      <c r="Y422" s="42">
        <f t="shared" ca="1" si="924"/>
        <v>0</v>
      </c>
      <c r="Z422" s="45"/>
      <c r="AA422" s="38">
        <v>9</v>
      </c>
      <c r="AB422" s="41" t="str">
        <f t="shared" si="925"/>
        <v/>
      </c>
      <c r="AC422" s="42">
        <f>IF(AB422="",0,IF(Analyse!$H$117=$C$312,SUM(BEREGNING!Q422:Y422),IF(Analyse!$H$117=$D$312,SUM(BEREGNING!R422:Y422),IF(Analyse!$H$117=$E$312,SUM(BEREGNING!S422:Y422),IF(Analyse!$H$117=$F$312,SUM(BEREGNING!T422:Y422),IF(Analyse!$H$117=$G$312,SUM(BEREGNING!U422:Y422),IF(Analyse!$H$117=$H$312,SUM(BEREGNING!V422:Y422),IF(Analyse!$H$117=$I$312,SUM(BEREGNING!W422:Y422),IF(Analyse!$H$117=$J$312,SUM(BEREGNING!X422:Y422),IF(Analyse!$H$117=$K$312,SUM(BEREGNING!Y422:Y422),""))))))))))</f>
        <v>0</v>
      </c>
      <c r="AD422" s="35"/>
      <c r="AE422" s="35"/>
      <c r="AF422" s="35"/>
      <c r="AG422" s="35"/>
      <c r="AH422" s="35"/>
      <c r="AI422" s="35"/>
      <c r="AJ422" s="35"/>
      <c r="AK422" s="35"/>
      <c r="AL422" s="35"/>
      <c r="AM422" s="35"/>
      <c r="AN422" s="75">
        <f t="shared" si="926"/>
        <v>0</v>
      </c>
      <c r="AO422" s="76">
        <f t="shared" ca="1" si="938"/>
        <v>0</v>
      </c>
      <c r="AP422" s="76">
        <f t="shared" ca="1" si="939"/>
        <v>0</v>
      </c>
      <c r="AQ422" s="76">
        <f t="shared" ca="1" si="940"/>
        <v>0</v>
      </c>
      <c r="AR422" s="76">
        <f t="shared" ca="1" si="941"/>
        <v>0</v>
      </c>
      <c r="AS422" s="76">
        <f t="shared" ca="1" si="942"/>
        <v>0</v>
      </c>
      <c r="AT422" s="76">
        <f t="shared" ca="1" si="943"/>
        <v>0</v>
      </c>
      <c r="AU422" s="76">
        <f t="shared" ca="1" si="944"/>
        <v>0</v>
      </c>
      <c r="AV422" s="76">
        <f t="shared" ca="1" si="945"/>
        <v>0</v>
      </c>
      <c r="AW422" s="76">
        <f t="shared" ca="1" si="946"/>
        <v>0</v>
      </c>
      <c r="AX422" s="76">
        <f t="shared" ca="1" si="947"/>
        <v>0</v>
      </c>
      <c r="AY422" s="36"/>
    </row>
    <row r="423" spans="1:51" x14ac:dyDescent="0.25">
      <c r="A423" s="38"/>
      <c r="B423" s="41" t="s">
        <v>22</v>
      </c>
      <c r="C423" s="42">
        <f t="shared" ca="1" si="928"/>
        <v>0</v>
      </c>
      <c r="D423" s="42">
        <f t="shared" ca="1" si="929"/>
        <v>0</v>
      </c>
      <c r="E423" s="42">
        <f t="shared" ca="1" si="930"/>
        <v>0</v>
      </c>
      <c r="F423" s="42">
        <f t="shared" ca="1" si="931"/>
        <v>0</v>
      </c>
      <c r="G423" s="42">
        <f t="shared" ca="1" si="932"/>
        <v>0</v>
      </c>
      <c r="H423" s="42">
        <f t="shared" ca="1" si="933"/>
        <v>0</v>
      </c>
      <c r="I423" s="42">
        <f t="shared" ca="1" si="934"/>
        <v>0</v>
      </c>
      <c r="J423" s="42">
        <f t="shared" ca="1" si="935"/>
        <v>0</v>
      </c>
      <c r="K423" s="42">
        <f t="shared" ca="1" si="936"/>
        <v>0</v>
      </c>
      <c r="L423" s="42">
        <f t="shared" ca="1" si="937"/>
        <v>0</v>
      </c>
      <c r="M423" s="42">
        <f t="shared" si="937"/>
        <v>0</v>
      </c>
      <c r="N423" s="38"/>
      <c r="O423" s="41" t="s">
        <v>22</v>
      </c>
      <c r="P423" s="42"/>
      <c r="Q423" s="42">
        <f t="shared" ca="1" si="916"/>
        <v>0</v>
      </c>
      <c r="R423" s="42">
        <f t="shared" ca="1" si="917"/>
        <v>0</v>
      </c>
      <c r="S423" s="42">
        <f t="shared" ca="1" si="918"/>
        <v>0</v>
      </c>
      <c r="T423" s="42">
        <f t="shared" ca="1" si="919"/>
        <v>0</v>
      </c>
      <c r="U423" s="42">
        <f t="shared" ca="1" si="920"/>
        <v>0</v>
      </c>
      <c r="V423" s="42">
        <f t="shared" ca="1" si="921"/>
        <v>0</v>
      </c>
      <c r="W423" s="42">
        <f t="shared" ca="1" si="922"/>
        <v>0</v>
      </c>
      <c r="X423" s="42">
        <f t="shared" ca="1" si="923"/>
        <v>0</v>
      </c>
      <c r="Y423" s="42">
        <f t="shared" ca="1" si="924"/>
        <v>0</v>
      </c>
      <c r="Z423" s="45"/>
      <c r="AA423" s="38">
        <v>10</v>
      </c>
      <c r="AB423" s="41" t="str">
        <f t="shared" si="925"/>
        <v/>
      </c>
      <c r="AC423" s="42">
        <f>IF(AB423="",0,IF(Analyse!$H$117=$C$312,SUM(BEREGNING!Q423:Y423),IF(Analyse!$H$117=$D$312,SUM(BEREGNING!R423:Y423),IF(Analyse!$H$117=$E$312,SUM(BEREGNING!S423:Y423),IF(Analyse!$H$117=$F$312,SUM(BEREGNING!T423:Y423),IF(Analyse!$H$117=$G$312,SUM(BEREGNING!U423:Y423),IF(Analyse!$H$117=$H$312,SUM(BEREGNING!V423:Y423),IF(Analyse!$H$117=$I$312,SUM(BEREGNING!W423:Y423),IF(Analyse!$H$117=$J$312,SUM(BEREGNING!X423:Y423),IF(Analyse!$H$117=$K$312,SUM(BEREGNING!Y423:Y423),""))))))))))</f>
        <v>0</v>
      </c>
      <c r="AD423" s="35"/>
      <c r="AE423" s="35"/>
      <c r="AF423" s="35"/>
      <c r="AG423" s="35"/>
      <c r="AH423" s="35"/>
      <c r="AI423" s="35"/>
      <c r="AJ423" s="35"/>
      <c r="AK423" s="35"/>
      <c r="AL423" s="35"/>
      <c r="AM423" s="35"/>
      <c r="AN423" s="75">
        <f t="shared" si="926"/>
        <v>0</v>
      </c>
      <c r="AO423" s="76">
        <f t="shared" ca="1" si="938"/>
        <v>0</v>
      </c>
      <c r="AP423" s="76">
        <f t="shared" ca="1" si="939"/>
        <v>0</v>
      </c>
      <c r="AQ423" s="76">
        <f t="shared" ca="1" si="940"/>
        <v>0</v>
      </c>
      <c r="AR423" s="76">
        <f t="shared" ca="1" si="941"/>
        <v>0</v>
      </c>
      <c r="AS423" s="76">
        <f t="shared" ca="1" si="942"/>
        <v>0</v>
      </c>
      <c r="AT423" s="76">
        <f t="shared" ca="1" si="943"/>
        <v>0</v>
      </c>
      <c r="AU423" s="76">
        <f t="shared" ca="1" si="944"/>
        <v>0</v>
      </c>
      <c r="AV423" s="76">
        <f t="shared" ca="1" si="945"/>
        <v>0</v>
      </c>
      <c r="AW423" s="76">
        <f t="shared" ca="1" si="946"/>
        <v>0</v>
      </c>
      <c r="AX423" s="76">
        <f t="shared" ca="1" si="947"/>
        <v>0</v>
      </c>
      <c r="AY423" s="36"/>
    </row>
    <row r="424" spans="1:51" x14ac:dyDescent="0.25">
      <c r="A424" s="38"/>
      <c r="B424" s="41" t="s">
        <v>23</v>
      </c>
      <c r="C424" s="42">
        <f t="shared" ca="1" si="928"/>
        <v>0</v>
      </c>
      <c r="D424" s="42">
        <f t="shared" ca="1" si="929"/>
        <v>0</v>
      </c>
      <c r="E424" s="42">
        <f t="shared" ca="1" si="930"/>
        <v>0</v>
      </c>
      <c r="F424" s="42">
        <f t="shared" ca="1" si="931"/>
        <v>0</v>
      </c>
      <c r="G424" s="42">
        <f t="shared" ca="1" si="932"/>
        <v>0</v>
      </c>
      <c r="H424" s="42">
        <f t="shared" ca="1" si="933"/>
        <v>0</v>
      </c>
      <c r="I424" s="42">
        <f t="shared" ca="1" si="934"/>
        <v>0</v>
      </c>
      <c r="J424" s="42">
        <f t="shared" ca="1" si="935"/>
        <v>0</v>
      </c>
      <c r="K424" s="42">
        <f t="shared" ca="1" si="936"/>
        <v>0</v>
      </c>
      <c r="L424" s="42">
        <f t="shared" ca="1" si="937"/>
        <v>0</v>
      </c>
      <c r="M424" s="42">
        <f t="shared" si="937"/>
        <v>0</v>
      </c>
      <c r="N424" s="38"/>
      <c r="O424" s="41" t="s">
        <v>23</v>
      </c>
      <c r="P424" s="42"/>
      <c r="Q424" s="42">
        <f t="shared" ca="1" si="916"/>
        <v>0</v>
      </c>
      <c r="R424" s="42">
        <f t="shared" ca="1" si="917"/>
        <v>0</v>
      </c>
      <c r="S424" s="42">
        <f t="shared" ca="1" si="918"/>
        <v>0</v>
      </c>
      <c r="T424" s="42">
        <f t="shared" ca="1" si="919"/>
        <v>0</v>
      </c>
      <c r="U424" s="42">
        <f t="shared" ca="1" si="920"/>
        <v>0</v>
      </c>
      <c r="V424" s="42">
        <f t="shared" ca="1" si="921"/>
        <v>0</v>
      </c>
      <c r="W424" s="42">
        <f t="shared" ca="1" si="922"/>
        <v>0</v>
      </c>
      <c r="X424" s="42">
        <f t="shared" ca="1" si="923"/>
        <v>0</v>
      </c>
      <c r="Y424" s="42">
        <f t="shared" ca="1" si="924"/>
        <v>0</v>
      </c>
      <c r="Z424" s="45"/>
      <c r="AA424" s="38">
        <v>11</v>
      </c>
      <c r="AB424" s="41" t="str">
        <f t="shared" si="925"/>
        <v/>
      </c>
      <c r="AC424" s="42">
        <f>IF(AB424="",0,IF(Analyse!$H$117=$C$312,SUM(BEREGNING!Q424:Y424),IF(Analyse!$H$117=$D$312,SUM(BEREGNING!R424:Y424),IF(Analyse!$H$117=$E$312,SUM(BEREGNING!S424:Y424),IF(Analyse!$H$117=$F$312,SUM(BEREGNING!T424:Y424),IF(Analyse!$H$117=$G$312,SUM(BEREGNING!U424:Y424),IF(Analyse!$H$117=$H$312,SUM(BEREGNING!V424:Y424),IF(Analyse!$H$117=$I$312,SUM(BEREGNING!W424:Y424),IF(Analyse!$H$117=$J$312,SUM(BEREGNING!X424:Y424),IF(Analyse!$H$117=$K$312,SUM(BEREGNING!Y424:Y424),""))))))))))</f>
        <v>0</v>
      </c>
      <c r="AD424" s="35"/>
      <c r="AE424" s="35"/>
      <c r="AF424" s="35"/>
      <c r="AG424" s="35"/>
      <c r="AH424" s="35"/>
      <c r="AI424" s="35"/>
      <c r="AJ424" s="35"/>
      <c r="AK424" s="35"/>
      <c r="AL424" s="35"/>
      <c r="AM424" s="35"/>
      <c r="AN424" s="75">
        <f t="shared" si="926"/>
        <v>0</v>
      </c>
      <c r="AO424" s="76">
        <f t="shared" ca="1" si="938"/>
        <v>0</v>
      </c>
      <c r="AP424" s="76">
        <f t="shared" ca="1" si="939"/>
        <v>0</v>
      </c>
      <c r="AQ424" s="76">
        <f t="shared" ca="1" si="940"/>
        <v>0</v>
      </c>
      <c r="AR424" s="76">
        <f t="shared" ca="1" si="941"/>
        <v>0</v>
      </c>
      <c r="AS424" s="76">
        <f t="shared" ca="1" si="942"/>
        <v>0</v>
      </c>
      <c r="AT424" s="76">
        <f t="shared" ca="1" si="943"/>
        <v>0</v>
      </c>
      <c r="AU424" s="76">
        <f t="shared" ca="1" si="944"/>
        <v>0</v>
      </c>
      <c r="AV424" s="76">
        <f t="shared" ca="1" si="945"/>
        <v>0</v>
      </c>
      <c r="AW424" s="76">
        <f t="shared" ca="1" si="946"/>
        <v>0</v>
      </c>
      <c r="AX424" s="76">
        <f t="shared" ca="1" si="947"/>
        <v>0</v>
      </c>
      <c r="AY424" s="36"/>
    </row>
    <row r="425" spans="1:51" x14ac:dyDescent="0.25">
      <c r="A425" s="38"/>
      <c r="B425" s="41" t="s">
        <v>24</v>
      </c>
      <c r="C425" s="42">
        <f t="shared" ca="1" si="928"/>
        <v>0</v>
      </c>
      <c r="D425" s="42">
        <f t="shared" ca="1" si="929"/>
        <v>0</v>
      </c>
      <c r="E425" s="42">
        <f t="shared" ca="1" si="930"/>
        <v>0</v>
      </c>
      <c r="F425" s="42">
        <f t="shared" ca="1" si="931"/>
        <v>0</v>
      </c>
      <c r="G425" s="42">
        <f t="shared" ca="1" si="932"/>
        <v>0</v>
      </c>
      <c r="H425" s="42">
        <f t="shared" ca="1" si="933"/>
        <v>0</v>
      </c>
      <c r="I425" s="42">
        <f t="shared" ca="1" si="934"/>
        <v>0</v>
      </c>
      <c r="J425" s="42">
        <f t="shared" ca="1" si="935"/>
        <v>0</v>
      </c>
      <c r="K425" s="42">
        <f t="shared" ca="1" si="936"/>
        <v>0</v>
      </c>
      <c r="L425" s="42">
        <f t="shared" ca="1" si="937"/>
        <v>0</v>
      </c>
      <c r="M425" s="42">
        <f t="shared" si="937"/>
        <v>0</v>
      </c>
      <c r="N425" s="38"/>
      <c r="O425" s="41" t="s">
        <v>24</v>
      </c>
      <c r="P425" s="42"/>
      <c r="Q425" s="42">
        <f t="shared" ca="1" si="916"/>
        <v>0</v>
      </c>
      <c r="R425" s="42">
        <f t="shared" ca="1" si="917"/>
        <v>0</v>
      </c>
      <c r="S425" s="42">
        <f t="shared" ca="1" si="918"/>
        <v>0</v>
      </c>
      <c r="T425" s="42">
        <f t="shared" ca="1" si="919"/>
        <v>0</v>
      </c>
      <c r="U425" s="42">
        <f t="shared" ca="1" si="920"/>
        <v>0</v>
      </c>
      <c r="V425" s="42">
        <f t="shared" ca="1" si="921"/>
        <v>0</v>
      </c>
      <c r="W425" s="42">
        <f t="shared" ca="1" si="922"/>
        <v>0</v>
      </c>
      <c r="X425" s="42">
        <f t="shared" ca="1" si="923"/>
        <v>0</v>
      </c>
      <c r="Y425" s="42">
        <f t="shared" ca="1" si="924"/>
        <v>0</v>
      </c>
      <c r="Z425" s="45"/>
      <c r="AA425" s="38">
        <v>12</v>
      </c>
      <c r="AB425" s="41" t="str">
        <f t="shared" si="925"/>
        <v/>
      </c>
      <c r="AC425" s="42">
        <f>IF(AB425="",0,IF(Analyse!$H$117=$C$312,SUM(BEREGNING!Q425:Y425),IF(Analyse!$H$117=$D$312,SUM(BEREGNING!R425:Y425),IF(Analyse!$H$117=$E$312,SUM(BEREGNING!S425:Y425),IF(Analyse!$H$117=$F$312,SUM(BEREGNING!T425:Y425),IF(Analyse!$H$117=$G$312,SUM(BEREGNING!U425:Y425),IF(Analyse!$H$117=$H$312,SUM(BEREGNING!V425:Y425),IF(Analyse!$H$117=$I$312,SUM(BEREGNING!W425:Y425),IF(Analyse!$H$117=$J$312,SUM(BEREGNING!X425:Y425),IF(Analyse!$H$117=$K$312,SUM(BEREGNING!Y425:Y425),""))))))))))</f>
        <v>0</v>
      </c>
      <c r="AD425" s="35"/>
      <c r="AE425" s="35"/>
      <c r="AF425" s="35"/>
      <c r="AG425" s="35"/>
      <c r="AH425" s="35"/>
      <c r="AI425" s="35"/>
      <c r="AJ425" s="35"/>
      <c r="AK425" s="35"/>
      <c r="AL425" s="35"/>
      <c r="AM425" s="35"/>
      <c r="AN425" s="75">
        <f t="shared" si="926"/>
        <v>0</v>
      </c>
      <c r="AO425" s="76">
        <f t="shared" ca="1" si="938"/>
        <v>0</v>
      </c>
      <c r="AP425" s="76">
        <f t="shared" ca="1" si="939"/>
        <v>0</v>
      </c>
      <c r="AQ425" s="76">
        <f t="shared" ca="1" si="940"/>
        <v>0</v>
      </c>
      <c r="AR425" s="76">
        <f t="shared" ca="1" si="941"/>
        <v>0</v>
      </c>
      <c r="AS425" s="76">
        <f t="shared" ca="1" si="942"/>
        <v>0</v>
      </c>
      <c r="AT425" s="76">
        <f t="shared" ca="1" si="943"/>
        <v>0</v>
      </c>
      <c r="AU425" s="76">
        <f t="shared" ca="1" si="944"/>
        <v>0</v>
      </c>
      <c r="AV425" s="76">
        <f t="shared" ca="1" si="945"/>
        <v>0</v>
      </c>
      <c r="AW425" s="76">
        <f t="shared" ca="1" si="946"/>
        <v>0</v>
      </c>
      <c r="AX425" s="76">
        <f t="shared" ca="1" si="947"/>
        <v>0</v>
      </c>
      <c r="AY425" s="36"/>
    </row>
    <row r="426" spans="1:51" x14ac:dyDescent="0.25">
      <c r="A426" s="38"/>
      <c r="B426" s="41" t="s">
        <v>25</v>
      </c>
      <c r="C426" s="42">
        <f t="shared" ca="1" si="928"/>
        <v>0</v>
      </c>
      <c r="D426" s="42">
        <f t="shared" ca="1" si="929"/>
        <v>0</v>
      </c>
      <c r="E426" s="42">
        <f t="shared" ca="1" si="930"/>
        <v>0</v>
      </c>
      <c r="F426" s="42">
        <f t="shared" ca="1" si="931"/>
        <v>0</v>
      </c>
      <c r="G426" s="42">
        <f t="shared" ca="1" si="932"/>
        <v>0</v>
      </c>
      <c r="H426" s="42">
        <f t="shared" ca="1" si="933"/>
        <v>0</v>
      </c>
      <c r="I426" s="42">
        <f t="shared" ca="1" si="934"/>
        <v>0</v>
      </c>
      <c r="J426" s="42">
        <f t="shared" ca="1" si="935"/>
        <v>0</v>
      </c>
      <c r="K426" s="42">
        <f t="shared" ca="1" si="936"/>
        <v>0</v>
      </c>
      <c r="L426" s="42">
        <f t="shared" ca="1" si="937"/>
        <v>0</v>
      </c>
      <c r="M426" s="42">
        <f t="shared" si="937"/>
        <v>0</v>
      </c>
      <c r="N426" s="38"/>
      <c r="O426" s="41" t="s">
        <v>25</v>
      </c>
      <c r="P426" s="42"/>
      <c r="Q426" s="42">
        <f t="shared" ca="1" si="916"/>
        <v>0</v>
      </c>
      <c r="R426" s="42">
        <f t="shared" ca="1" si="917"/>
        <v>0</v>
      </c>
      <c r="S426" s="42">
        <f t="shared" ca="1" si="918"/>
        <v>0</v>
      </c>
      <c r="T426" s="42">
        <f t="shared" ca="1" si="919"/>
        <v>0</v>
      </c>
      <c r="U426" s="42">
        <f t="shared" ca="1" si="920"/>
        <v>0</v>
      </c>
      <c r="V426" s="42">
        <f t="shared" ca="1" si="921"/>
        <v>0</v>
      </c>
      <c r="W426" s="42">
        <f t="shared" ca="1" si="922"/>
        <v>0</v>
      </c>
      <c r="X426" s="42">
        <f t="shared" ca="1" si="923"/>
        <v>0</v>
      </c>
      <c r="Y426" s="42">
        <f t="shared" ca="1" si="924"/>
        <v>0</v>
      </c>
      <c r="Z426" s="45"/>
      <c r="AA426" s="38">
        <v>13</v>
      </c>
      <c r="AB426" s="41" t="str">
        <f t="shared" si="925"/>
        <v/>
      </c>
      <c r="AC426" s="42">
        <f>IF(AB426="",0,IF(Analyse!$H$117=$C$312,SUM(BEREGNING!Q426:Y426),IF(Analyse!$H$117=$D$312,SUM(BEREGNING!R426:Y426),IF(Analyse!$H$117=$E$312,SUM(BEREGNING!S426:Y426),IF(Analyse!$H$117=$F$312,SUM(BEREGNING!T426:Y426),IF(Analyse!$H$117=$G$312,SUM(BEREGNING!U426:Y426),IF(Analyse!$H$117=$H$312,SUM(BEREGNING!V426:Y426),IF(Analyse!$H$117=$I$312,SUM(BEREGNING!W426:Y426),IF(Analyse!$H$117=$J$312,SUM(BEREGNING!X426:Y426),IF(Analyse!$H$117=$K$312,SUM(BEREGNING!Y426:Y426),""))))))))))</f>
        <v>0</v>
      </c>
      <c r="AD426" s="35"/>
      <c r="AE426" s="35"/>
      <c r="AF426" s="35"/>
      <c r="AG426" s="35"/>
      <c r="AH426" s="35"/>
      <c r="AI426" s="35"/>
      <c r="AJ426" s="35"/>
      <c r="AK426" s="35"/>
      <c r="AL426" s="35"/>
      <c r="AM426" s="35"/>
      <c r="AN426" s="75">
        <f t="shared" si="926"/>
        <v>0</v>
      </c>
      <c r="AO426" s="76">
        <f t="shared" ca="1" si="938"/>
        <v>0</v>
      </c>
      <c r="AP426" s="76">
        <f t="shared" ca="1" si="939"/>
        <v>0</v>
      </c>
      <c r="AQ426" s="76">
        <f t="shared" ca="1" si="940"/>
        <v>0</v>
      </c>
      <c r="AR426" s="76">
        <f t="shared" ca="1" si="941"/>
        <v>0</v>
      </c>
      <c r="AS426" s="76">
        <f t="shared" ca="1" si="942"/>
        <v>0</v>
      </c>
      <c r="AT426" s="76">
        <f t="shared" ca="1" si="943"/>
        <v>0</v>
      </c>
      <c r="AU426" s="76">
        <f t="shared" ca="1" si="944"/>
        <v>0</v>
      </c>
      <c r="AV426" s="76">
        <f t="shared" ca="1" si="945"/>
        <v>0</v>
      </c>
      <c r="AW426" s="76">
        <f t="shared" ca="1" si="946"/>
        <v>0</v>
      </c>
      <c r="AX426" s="76">
        <f t="shared" ca="1" si="947"/>
        <v>0</v>
      </c>
      <c r="AY426" s="36"/>
    </row>
    <row r="427" spans="1:51" x14ac:dyDescent="0.25">
      <c r="A427" s="38"/>
      <c r="B427" s="41" t="s">
        <v>26</v>
      </c>
      <c r="C427" s="42">
        <f t="shared" ca="1" si="928"/>
        <v>0</v>
      </c>
      <c r="D427" s="42">
        <f t="shared" ca="1" si="929"/>
        <v>0</v>
      </c>
      <c r="E427" s="42">
        <f t="shared" ca="1" si="930"/>
        <v>0</v>
      </c>
      <c r="F427" s="42">
        <f t="shared" ca="1" si="931"/>
        <v>0</v>
      </c>
      <c r="G427" s="42">
        <f t="shared" ca="1" si="932"/>
        <v>0</v>
      </c>
      <c r="H427" s="42">
        <f t="shared" ca="1" si="933"/>
        <v>0</v>
      </c>
      <c r="I427" s="42">
        <f t="shared" ca="1" si="934"/>
        <v>0</v>
      </c>
      <c r="J427" s="42">
        <f t="shared" ca="1" si="935"/>
        <v>0</v>
      </c>
      <c r="K427" s="42">
        <f t="shared" ca="1" si="936"/>
        <v>0</v>
      </c>
      <c r="L427" s="42">
        <f t="shared" ca="1" si="937"/>
        <v>0</v>
      </c>
      <c r="M427" s="42">
        <f t="shared" si="937"/>
        <v>0</v>
      </c>
      <c r="N427" s="38"/>
      <c r="O427" s="41" t="s">
        <v>26</v>
      </c>
      <c r="P427" s="42"/>
      <c r="Q427" s="42">
        <f t="shared" ca="1" si="916"/>
        <v>0</v>
      </c>
      <c r="R427" s="42">
        <f t="shared" ca="1" si="917"/>
        <v>0</v>
      </c>
      <c r="S427" s="42">
        <f t="shared" ca="1" si="918"/>
        <v>0</v>
      </c>
      <c r="T427" s="42">
        <f t="shared" ca="1" si="919"/>
        <v>0</v>
      </c>
      <c r="U427" s="42">
        <f t="shared" ca="1" si="920"/>
        <v>0</v>
      </c>
      <c r="V427" s="42">
        <f t="shared" ca="1" si="921"/>
        <v>0</v>
      </c>
      <c r="W427" s="42">
        <f t="shared" ca="1" si="922"/>
        <v>0</v>
      </c>
      <c r="X427" s="42">
        <f t="shared" ca="1" si="923"/>
        <v>0</v>
      </c>
      <c r="Y427" s="42">
        <f t="shared" ca="1" si="924"/>
        <v>0</v>
      </c>
      <c r="Z427" s="45"/>
      <c r="AA427" s="38">
        <v>14</v>
      </c>
      <c r="AB427" s="41" t="str">
        <f t="shared" si="925"/>
        <v/>
      </c>
      <c r="AC427" s="42">
        <f>IF(AB427="",0,IF(Analyse!$H$117=$C$312,SUM(BEREGNING!Q427:Y427),IF(Analyse!$H$117=$D$312,SUM(BEREGNING!R427:Y427),IF(Analyse!$H$117=$E$312,SUM(BEREGNING!S427:Y427),IF(Analyse!$H$117=$F$312,SUM(BEREGNING!T427:Y427),IF(Analyse!$H$117=$G$312,SUM(BEREGNING!U427:Y427),IF(Analyse!$H$117=$H$312,SUM(BEREGNING!V427:Y427),IF(Analyse!$H$117=$I$312,SUM(BEREGNING!W427:Y427),IF(Analyse!$H$117=$J$312,SUM(BEREGNING!X427:Y427),IF(Analyse!$H$117=$K$312,SUM(BEREGNING!Y427:Y427),""))))))))))</f>
        <v>0</v>
      </c>
      <c r="AD427" s="35"/>
      <c r="AE427" s="35"/>
      <c r="AF427" s="35"/>
      <c r="AG427" s="35"/>
      <c r="AH427" s="35"/>
      <c r="AI427" s="35"/>
      <c r="AJ427" s="35"/>
      <c r="AK427" s="35"/>
      <c r="AL427" s="35"/>
      <c r="AM427" s="35"/>
      <c r="AN427" s="75">
        <f t="shared" si="926"/>
        <v>0</v>
      </c>
      <c r="AO427" s="76">
        <f t="shared" ca="1" si="938"/>
        <v>0</v>
      </c>
      <c r="AP427" s="76">
        <f t="shared" ca="1" si="939"/>
        <v>0</v>
      </c>
      <c r="AQ427" s="76">
        <f t="shared" ca="1" si="940"/>
        <v>0</v>
      </c>
      <c r="AR427" s="76">
        <f t="shared" ca="1" si="941"/>
        <v>0</v>
      </c>
      <c r="AS427" s="76">
        <f t="shared" ca="1" si="942"/>
        <v>0</v>
      </c>
      <c r="AT427" s="76">
        <f t="shared" ca="1" si="943"/>
        <v>0</v>
      </c>
      <c r="AU427" s="76">
        <f t="shared" ca="1" si="944"/>
        <v>0</v>
      </c>
      <c r="AV427" s="76">
        <f t="shared" ca="1" si="945"/>
        <v>0</v>
      </c>
      <c r="AW427" s="76">
        <f t="shared" ca="1" si="946"/>
        <v>0</v>
      </c>
      <c r="AX427" s="76">
        <f t="shared" ca="1" si="947"/>
        <v>0</v>
      </c>
      <c r="AY427" s="36"/>
    </row>
    <row r="428" spans="1:51" x14ac:dyDescent="0.25">
      <c r="A428" s="38"/>
      <c r="B428" s="41" t="s">
        <v>27</v>
      </c>
      <c r="C428" s="42">
        <f t="shared" ca="1" si="928"/>
        <v>0</v>
      </c>
      <c r="D428" s="42">
        <f t="shared" ca="1" si="929"/>
        <v>0</v>
      </c>
      <c r="E428" s="42">
        <f t="shared" ca="1" si="930"/>
        <v>0</v>
      </c>
      <c r="F428" s="42">
        <f t="shared" ca="1" si="931"/>
        <v>0</v>
      </c>
      <c r="G428" s="42">
        <f t="shared" ca="1" si="932"/>
        <v>0</v>
      </c>
      <c r="H428" s="42">
        <f t="shared" ca="1" si="933"/>
        <v>0</v>
      </c>
      <c r="I428" s="42">
        <f t="shared" ca="1" si="934"/>
        <v>0</v>
      </c>
      <c r="J428" s="42">
        <f t="shared" ca="1" si="935"/>
        <v>0</v>
      </c>
      <c r="K428" s="42">
        <f t="shared" ca="1" si="936"/>
        <v>0</v>
      </c>
      <c r="L428" s="42">
        <f t="shared" ca="1" si="937"/>
        <v>0</v>
      </c>
      <c r="M428" s="42">
        <f t="shared" si="937"/>
        <v>0</v>
      </c>
      <c r="N428" s="38"/>
      <c r="O428" s="41" t="s">
        <v>27</v>
      </c>
      <c r="P428" s="42"/>
      <c r="Q428" s="42">
        <f t="shared" ca="1" si="916"/>
        <v>0</v>
      </c>
      <c r="R428" s="42">
        <f t="shared" ca="1" si="917"/>
        <v>0</v>
      </c>
      <c r="S428" s="42">
        <f t="shared" ca="1" si="918"/>
        <v>0</v>
      </c>
      <c r="T428" s="42">
        <f t="shared" ca="1" si="919"/>
        <v>0</v>
      </c>
      <c r="U428" s="42">
        <f t="shared" ca="1" si="920"/>
        <v>0</v>
      </c>
      <c r="V428" s="42">
        <f t="shared" ca="1" si="921"/>
        <v>0</v>
      </c>
      <c r="W428" s="42">
        <f t="shared" ca="1" si="922"/>
        <v>0</v>
      </c>
      <c r="X428" s="42">
        <f t="shared" ca="1" si="923"/>
        <v>0</v>
      </c>
      <c r="Y428" s="42">
        <f t="shared" ca="1" si="924"/>
        <v>0</v>
      </c>
      <c r="Z428" s="45"/>
      <c r="AA428" s="38">
        <v>15</v>
      </c>
      <c r="AB428" s="41" t="str">
        <f t="shared" si="925"/>
        <v/>
      </c>
      <c r="AC428" s="42">
        <f>IF(AB428="",0,IF(Analyse!$H$117=$C$312,SUM(BEREGNING!Q428:Y428),IF(Analyse!$H$117=$D$312,SUM(BEREGNING!R428:Y428),IF(Analyse!$H$117=$E$312,SUM(BEREGNING!S428:Y428),IF(Analyse!$H$117=$F$312,SUM(BEREGNING!T428:Y428),IF(Analyse!$H$117=$G$312,SUM(BEREGNING!U428:Y428),IF(Analyse!$H$117=$H$312,SUM(BEREGNING!V428:Y428),IF(Analyse!$H$117=$I$312,SUM(BEREGNING!W428:Y428),IF(Analyse!$H$117=$J$312,SUM(BEREGNING!X428:Y428),IF(Analyse!$H$117=$K$312,SUM(BEREGNING!Y428:Y428),""))))))))))</f>
        <v>0</v>
      </c>
      <c r="AD428" s="35"/>
      <c r="AE428" s="35"/>
      <c r="AF428" s="35"/>
      <c r="AG428" s="35"/>
      <c r="AH428" s="35"/>
      <c r="AI428" s="35"/>
      <c r="AJ428" s="35"/>
      <c r="AK428" s="35"/>
      <c r="AL428" s="35"/>
      <c r="AM428" s="35"/>
      <c r="AN428" s="75">
        <f t="shared" si="926"/>
        <v>0</v>
      </c>
      <c r="AO428" s="76">
        <f t="shared" ca="1" si="938"/>
        <v>0</v>
      </c>
      <c r="AP428" s="76">
        <f t="shared" ca="1" si="939"/>
        <v>0</v>
      </c>
      <c r="AQ428" s="76">
        <f t="shared" ca="1" si="940"/>
        <v>0</v>
      </c>
      <c r="AR428" s="76">
        <f t="shared" ca="1" si="941"/>
        <v>0</v>
      </c>
      <c r="AS428" s="76">
        <f t="shared" ca="1" si="942"/>
        <v>0</v>
      </c>
      <c r="AT428" s="76">
        <f t="shared" ca="1" si="943"/>
        <v>0</v>
      </c>
      <c r="AU428" s="76">
        <f t="shared" ca="1" si="944"/>
        <v>0</v>
      </c>
      <c r="AV428" s="76">
        <f t="shared" ca="1" si="945"/>
        <v>0</v>
      </c>
      <c r="AW428" s="76">
        <f t="shared" ca="1" si="946"/>
        <v>0</v>
      </c>
      <c r="AX428" s="76">
        <f t="shared" ca="1" si="947"/>
        <v>0</v>
      </c>
      <c r="AY428" s="36"/>
    </row>
    <row r="429" spans="1:51" x14ac:dyDescent="0.25">
      <c r="A429" s="38"/>
      <c r="B429" s="41" t="s">
        <v>28</v>
      </c>
      <c r="C429" s="42">
        <f t="shared" ca="1" si="928"/>
        <v>0</v>
      </c>
      <c r="D429" s="42">
        <f t="shared" ca="1" si="929"/>
        <v>0</v>
      </c>
      <c r="E429" s="42">
        <f t="shared" ca="1" si="930"/>
        <v>0</v>
      </c>
      <c r="F429" s="42">
        <f t="shared" ca="1" si="931"/>
        <v>0</v>
      </c>
      <c r="G429" s="42">
        <f t="shared" ca="1" si="932"/>
        <v>0</v>
      </c>
      <c r="H429" s="42">
        <f t="shared" ca="1" si="933"/>
        <v>0</v>
      </c>
      <c r="I429" s="42">
        <f t="shared" ca="1" si="934"/>
        <v>0</v>
      </c>
      <c r="J429" s="42">
        <f t="shared" ca="1" si="935"/>
        <v>0</v>
      </c>
      <c r="K429" s="42">
        <f t="shared" ca="1" si="936"/>
        <v>0</v>
      </c>
      <c r="L429" s="42">
        <f t="shared" ca="1" si="937"/>
        <v>0</v>
      </c>
      <c r="M429" s="42">
        <f t="shared" si="937"/>
        <v>0</v>
      </c>
      <c r="N429" s="38"/>
      <c r="O429" s="41" t="s">
        <v>28</v>
      </c>
      <c r="P429" s="42"/>
      <c r="Q429" s="42">
        <f t="shared" ca="1" si="916"/>
        <v>0</v>
      </c>
      <c r="R429" s="42">
        <f t="shared" ca="1" si="917"/>
        <v>0</v>
      </c>
      <c r="S429" s="42">
        <f t="shared" ca="1" si="918"/>
        <v>0</v>
      </c>
      <c r="T429" s="42">
        <f t="shared" ca="1" si="919"/>
        <v>0</v>
      </c>
      <c r="U429" s="42">
        <f t="shared" ca="1" si="920"/>
        <v>0</v>
      </c>
      <c r="V429" s="42">
        <f t="shared" ca="1" si="921"/>
        <v>0</v>
      </c>
      <c r="W429" s="42">
        <f t="shared" ca="1" si="922"/>
        <v>0</v>
      </c>
      <c r="X429" s="42">
        <f t="shared" ca="1" si="923"/>
        <v>0</v>
      </c>
      <c r="Y429" s="42">
        <f t="shared" ca="1" si="924"/>
        <v>0</v>
      </c>
      <c r="Z429" s="45"/>
      <c r="AA429" s="38">
        <v>16</v>
      </c>
      <c r="AB429" s="41" t="str">
        <f t="shared" si="925"/>
        <v/>
      </c>
      <c r="AC429" s="42">
        <f>IF(AB429="",0,IF(Analyse!$H$117=$C$312,SUM(BEREGNING!Q429:Y429),IF(Analyse!$H$117=$D$312,SUM(BEREGNING!R429:Y429),IF(Analyse!$H$117=$E$312,SUM(BEREGNING!S429:Y429),IF(Analyse!$H$117=$F$312,SUM(BEREGNING!T429:Y429),IF(Analyse!$H$117=$G$312,SUM(BEREGNING!U429:Y429),IF(Analyse!$H$117=$H$312,SUM(BEREGNING!V429:Y429),IF(Analyse!$H$117=$I$312,SUM(BEREGNING!W429:Y429),IF(Analyse!$H$117=$J$312,SUM(BEREGNING!X429:Y429),IF(Analyse!$H$117=$K$312,SUM(BEREGNING!Y429:Y429),""))))))))))</f>
        <v>0</v>
      </c>
      <c r="AD429" s="35"/>
      <c r="AE429" s="35"/>
      <c r="AF429" s="35"/>
      <c r="AG429" s="35"/>
      <c r="AH429" s="35"/>
      <c r="AI429" s="35"/>
      <c r="AJ429" s="35"/>
      <c r="AK429" s="35"/>
      <c r="AL429" s="35"/>
      <c r="AM429" s="35"/>
      <c r="AN429" s="75">
        <f t="shared" si="926"/>
        <v>0</v>
      </c>
      <c r="AO429" s="76">
        <f t="shared" ca="1" si="938"/>
        <v>0</v>
      </c>
      <c r="AP429" s="76">
        <f t="shared" ca="1" si="939"/>
        <v>0</v>
      </c>
      <c r="AQ429" s="76">
        <f t="shared" ca="1" si="940"/>
        <v>0</v>
      </c>
      <c r="AR429" s="76">
        <f t="shared" ca="1" si="941"/>
        <v>0</v>
      </c>
      <c r="AS429" s="76">
        <f t="shared" ca="1" si="942"/>
        <v>0</v>
      </c>
      <c r="AT429" s="76">
        <f t="shared" ca="1" si="943"/>
        <v>0</v>
      </c>
      <c r="AU429" s="76">
        <f t="shared" ca="1" si="944"/>
        <v>0</v>
      </c>
      <c r="AV429" s="76">
        <f t="shared" ca="1" si="945"/>
        <v>0</v>
      </c>
      <c r="AW429" s="76">
        <f t="shared" ca="1" si="946"/>
        <v>0</v>
      </c>
      <c r="AX429" s="76">
        <f t="shared" ca="1" si="947"/>
        <v>0</v>
      </c>
      <c r="AY429" s="36"/>
    </row>
    <row r="430" spans="1:51" x14ac:dyDescent="0.25">
      <c r="A430" s="38"/>
      <c r="B430" s="41" t="s">
        <v>29</v>
      </c>
      <c r="C430" s="42">
        <f t="shared" ca="1" si="928"/>
        <v>0</v>
      </c>
      <c r="D430" s="42">
        <f t="shared" ca="1" si="929"/>
        <v>0</v>
      </c>
      <c r="E430" s="42">
        <f t="shared" ca="1" si="930"/>
        <v>0</v>
      </c>
      <c r="F430" s="42">
        <f t="shared" ca="1" si="931"/>
        <v>0</v>
      </c>
      <c r="G430" s="42">
        <f t="shared" ca="1" si="932"/>
        <v>0</v>
      </c>
      <c r="H430" s="42">
        <f t="shared" ca="1" si="933"/>
        <v>0</v>
      </c>
      <c r="I430" s="42">
        <f t="shared" ca="1" si="934"/>
        <v>0</v>
      </c>
      <c r="J430" s="42">
        <f t="shared" ca="1" si="935"/>
        <v>0</v>
      </c>
      <c r="K430" s="42">
        <f t="shared" ca="1" si="936"/>
        <v>0</v>
      </c>
      <c r="L430" s="42">
        <f t="shared" ca="1" si="937"/>
        <v>0</v>
      </c>
      <c r="M430" s="42">
        <f t="shared" si="937"/>
        <v>0</v>
      </c>
      <c r="N430" s="38"/>
      <c r="O430" s="41" t="s">
        <v>29</v>
      </c>
      <c r="P430" s="42"/>
      <c r="Q430" s="42">
        <f t="shared" ca="1" si="916"/>
        <v>0</v>
      </c>
      <c r="R430" s="42">
        <f t="shared" ca="1" si="917"/>
        <v>0</v>
      </c>
      <c r="S430" s="42">
        <f t="shared" ca="1" si="918"/>
        <v>0</v>
      </c>
      <c r="T430" s="42">
        <f t="shared" ca="1" si="919"/>
        <v>0</v>
      </c>
      <c r="U430" s="42">
        <f t="shared" ca="1" si="920"/>
        <v>0</v>
      </c>
      <c r="V430" s="42">
        <f t="shared" ca="1" si="921"/>
        <v>0</v>
      </c>
      <c r="W430" s="42">
        <f t="shared" ca="1" si="922"/>
        <v>0</v>
      </c>
      <c r="X430" s="42">
        <f t="shared" ca="1" si="923"/>
        <v>0</v>
      </c>
      <c r="Y430" s="42">
        <f t="shared" ca="1" si="924"/>
        <v>0</v>
      </c>
      <c r="Z430" s="45"/>
      <c r="AA430" s="38">
        <v>17</v>
      </c>
      <c r="AB430" s="41" t="str">
        <f t="shared" si="925"/>
        <v/>
      </c>
      <c r="AC430" s="42">
        <f>IF(AB430="",0,IF(Analyse!$H$117=$C$312,SUM(BEREGNING!Q430:Y430),IF(Analyse!$H$117=$D$312,SUM(BEREGNING!R430:Y430),IF(Analyse!$H$117=$E$312,SUM(BEREGNING!S430:Y430),IF(Analyse!$H$117=$F$312,SUM(BEREGNING!T430:Y430),IF(Analyse!$H$117=$G$312,SUM(BEREGNING!U430:Y430),IF(Analyse!$H$117=$H$312,SUM(BEREGNING!V430:Y430),IF(Analyse!$H$117=$I$312,SUM(BEREGNING!W430:Y430),IF(Analyse!$H$117=$J$312,SUM(BEREGNING!X430:Y430),IF(Analyse!$H$117=$K$312,SUM(BEREGNING!Y430:Y430),""))))))))))</f>
        <v>0</v>
      </c>
      <c r="AD430" s="35"/>
      <c r="AE430" s="35"/>
      <c r="AF430" s="35"/>
      <c r="AG430" s="35"/>
      <c r="AH430" s="35"/>
      <c r="AI430" s="35"/>
      <c r="AJ430" s="35"/>
      <c r="AK430" s="35"/>
      <c r="AL430" s="35"/>
      <c r="AM430" s="35"/>
      <c r="AN430" s="75">
        <f t="shared" si="926"/>
        <v>0</v>
      </c>
      <c r="AO430" s="76">
        <f t="shared" ca="1" si="938"/>
        <v>0</v>
      </c>
      <c r="AP430" s="76">
        <f t="shared" ca="1" si="939"/>
        <v>0</v>
      </c>
      <c r="AQ430" s="76">
        <f t="shared" ca="1" si="940"/>
        <v>0</v>
      </c>
      <c r="AR430" s="76">
        <f t="shared" ca="1" si="941"/>
        <v>0</v>
      </c>
      <c r="AS430" s="76">
        <f t="shared" ca="1" si="942"/>
        <v>0</v>
      </c>
      <c r="AT430" s="76">
        <f t="shared" ca="1" si="943"/>
        <v>0</v>
      </c>
      <c r="AU430" s="76">
        <f t="shared" ca="1" si="944"/>
        <v>0</v>
      </c>
      <c r="AV430" s="76">
        <f t="shared" ca="1" si="945"/>
        <v>0</v>
      </c>
      <c r="AW430" s="76">
        <f t="shared" ca="1" si="946"/>
        <v>0</v>
      </c>
      <c r="AX430" s="76">
        <f t="shared" ca="1" si="947"/>
        <v>0</v>
      </c>
      <c r="AY430" s="36"/>
    </row>
    <row r="431" spans="1:51" x14ac:dyDescent="0.25">
      <c r="A431" s="38"/>
      <c r="B431" s="41" t="s">
        <v>30</v>
      </c>
      <c r="C431" s="42">
        <f t="shared" ca="1" si="928"/>
        <v>0</v>
      </c>
      <c r="D431" s="42">
        <f t="shared" ca="1" si="929"/>
        <v>0</v>
      </c>
      <c r="E431" s="42">
        <f t="shared" ca="1" si="930"/>
        <v>0</v>
      </c>
      <c r="F431" s="42">
        <f t="shared" ca="1" si="931"/>
        <v>0</v>
      </c>
      <c r="G431" s="42">
        <f t="shared" ca="1" si="932"/>
        <v>0</v>
      </c>
      <c r="H431" s="42">
        <f t="shared" ca="1" si="933"/>
        <v>0</v>
      </c>
      <c r="I431" s="42">
        <f t="shared" ca="1" si="934"/>
        <v>0</v>
      </c>
      <c r="J431" s="42">
        <f t="shared" ca="1" si="935"/>
        <v>0</v>
      </c>
      <c r="K431" s="42">
        <f t="shared" ca="1" si="936"/>
        <v>0</v>
      </c>
      <c r="L431" s="42">
        <f t="shared" ca="1" si="937"/>
        <v>0</v>
      </c>
      <c r="M431" s="42">
        <f t="shared" si="937"/>
        <v>0</v>
      </c>
      <c r="N431" s="38"/>
      <c r="O431" s="41" t="s">
        <v>30</v>
      </c>
      <c r="P431" s="42"/>
      <c r="Q431" s="42">
        <f t="shared" ca="1" si="916"/>
        <v>0</v>
      </c>
      <c r="R431" s="42">
        <f t="shared" ca="1" si="917"/>
        <v>0</v>
      </c>
      <c r="S431" s="42">
        <f t="shared" ca="1" si="918"/>
        <v>0</v>
      </c>
      <c r="T431" s="42">
        <f t="shared" ca="1" si="919"/>
        <v>0</v>
      </c>
      <c r="U431" s="42">
        <f t="shared" ca="1" si="920"/>
        <v>0</v>
      </c>
      <c r="V431" s="42">
        <f t="shared" ca="1" si="921"/>
        <v>0</v>
      </c>
      <c r="W431" s="42">
        <f t="shared" ca="1" si="922"/>
        <v>0</v>
      </c>
      <c r="X431" s="42">
        <f t="shared" ca="1" si="923"/>
        <v>0</v>
      </c>
      <c r="Y431" s="42">
        <f t="shared" ca="1" si="924"/>
        <v>0</v>
      </c>
      <c r="Z431" s="45"/>
      <c r="AA431" s="38">
        <v>18</v>
      </c>
      <c r="AB431" s="41" t="str">
        <f t="shared" si="925"/>
        <v/>
      </c>
      <c r="AC431" s="42">
        <f>IF(AB431="",0,IF(Analyse!$H$117=$C$312,SUM(BEREGNING!Q431:Y431),IF(Analyse!$H$117=$D$312,SUM(BEREGNING!R431:Y431),IF(Analyse!$H$117=$E$312,SUM(BEREGNING!S431:Y431),IF(Analyse!$H$117=$F$312,SUM(BEREGNING!T431:Y431),IF(Analyse!$H$117=$G$312,SUM(BEREGNING!U431:Y431),IF(Analyse!$H$117=$H$312,SUM(BEREGNING!V431:Y431),IF(Analyse!$H$117=$I$312,SUM(BEREGNING!W431:Y431),IF(Analyse!$H$117=$J$312,SUM(BEREGNING!X431:Y431),IF(Analyse!$H$117=$K$312,SUM(BEREGNING!Y431:Y431),""))))))))))</f>
        <v>0</v>
      </c>
      <c r="AD431" s="35"/>
      <c r="AE431" s="35"/>
      <c r="AF431" s="35"/>
      <c r="AG431" s="35"/>
      <c r="AH431" s="35"/>
      <c r="AI431" s="35"/>
      <c r="AJ431" s="35"/>
      <c r="AK431" s="35"/>
      <c r="AL431" s="35"/>
      <c r="AM431" s="35"/>
      <c r="AN431" s="75">
        <f t="shared" si="926"/>
        <v>0</v>
      </c>
      <c r="AO431" s="76">
        <f t="shared" ca="1" si="938"/>
        <v>0</v>
      </c>
      <c r="AP431" s="76">
        <f t="shared" ca="1" si="939"/>
        <v>0</v>
      </c>
      <c r="AQ431" s="76">
        <f t="shared" ca="1" si="940"/>
        <v>0</v>
      </c>
      <c r="AR431" s="76">
        <f t="shared" ca="1" si="941"/>
        <v>0</v>
      </c>
      <c r="AS431" s="76">
        <f t="shared" ca="1" si="942"/>
        <v>0</v>
      </c>
      <c r="AT431" s="76">
        <f t="shared" ca="1" si="943"/>
        <v>0</v>
      </c>
      <c r="AU431" s="76">
        <f t="shared" ca="1" si="944"/>
        <v>0</v>
      </c>
      <c r="AV431" s="76">
        <f t="shared" ca="1" si="945"/>
        <v>0</v>
      </c>
      <c r="AW431" s="76">
        <f t="shared" ca="1" si="946"/>
        <v>0</v>
      </c>
      <c r="AX431" s="76">
        <f t="shared" ca="1" si="947"/>
        <v>0</v>
      </c>
      <c r="AY431" s="36"/>
    </row>
    <row r="432" spans="1:51" x14ac:dyDescent="0.25">
      <c r="A432" s="38"/>
      <c r="B432" s="41" t="s">
        <v>31</v>
      </c>
      <c r="C432" s="42">
        <f t="shared" ca="1" si="928"/>
        <v>0</v>
      </c>
      <c r="D432" s="42">
        <f t="shared" ca="1" si="929"/>
        <v>0</v>
      </c>
      <c r="E432" s="42">
        <f t="shared" ca="1" si="930"/>
        <v>0</v>
      </c>
      <c r="F432" s="42">
        <f t="shared" ca="1" si="931"/>
        <v>0</v>
      </c>
      <c r="G432" s="42">
        <f t="shared" ca="1" si="932"/>
        <v>0</v>
      </c>
      <c r="H432" s="42">
        <f t="shared" ca="1" si="933"/>
        <v>0</v>
      </c>
      <c r="I432" s="42">
        <f t="shared" ca="1" si="934"/>
        <v>0</v>
      </c>
      <c r="J432" s="42">
        <f t="shared" ca="1" si="935"/>
        <v>0</v>
      </c>
      <c r="K432" s="42">
        <f t="shared" ca="1" si="936"/>
        <v>0</v>
      </c>
      <c r="L432" s="42">
        <f t="shared" ca="1" si="937"/>
        <v>0</v>
      </c>
      <c r="M432" s="42">
        <f t="shared" si="937"/>
        <v>0</v>
      </c>
      <c r="N432" s="38"/>
      <c r="O432" s="41" t="s">
        <v>31</v>
      </c>
      <c r="P432" s="42"/>
      <c r="Q432" s="42">
        <f t="shared" ca="1" si="916"/>
        <v>0</v>
      </c>
      <c r="R432" s="42">
        <f t="shared" ca="1" si="917"/>
        <v>0</v>
      </c>
      <c r="S432" s="42">
        <f t="shared" ca="1" si="918"/>
        <v>0</v>
      </c>
      <c r="T432" s="42">
        <f t="shared" ca="1" si="919"/>
        <v>0</v>
      </c>
      <c r="U432" s="42">
        <f t="shared" ca="1" si="920"/>
        <v>0</v>
      </c>
      <c r="V432" s="42">
        <f t="shared" ca="1" si="921"/>
        <v>0</v>
      </c>
      <c r="W432" s="42">
        <f t="shared" ca="1" si="922"/>
        <v>0</v>
      </c>
      <c r="X432" s="42">
        <f t="shared" ca="1" si="923"/>
        <v>0</v>
      </c>
      <c r="Y432" s="42">
        <f t="shared" ca="1" si="924"/>
        <v>0</v>
      </c>
      <c r="Z432" s="45"/>
      <c r="AA432" s="38">
        <v>19</v>
      </c>
      <c r="AB432" s="41" t="str">
        <f t="shared" si="925"/>
        <v/>
      </c>
      <c r="AC432" s="42">
        <f>IF(AB432="",0,IF(Analyse!$H$117=$C$312,SUM(BEREGNING!Q432:Y432),IF(Analyse!$H$117=$D$312,SUM(BEREGNING!R432:Y432),IF(Analyse!$H$117=$E$312,SUM(BEREGNING!S432:Y432),IF(Analyse!$H$117=$F$312,SUM(BEREGNING!T432:Y432),IF(Analyse!$H$117=$G$312,SUM(BEREGNING!U432:Y432),IF(Analyse!$H$117=$H$312,SUM(BEREGNING!V432:Y432),IF(Analyse!$H$117=$I$312,SUM(BEREGNING!W432:Y432),IF(Analyse!$H$117=$J$312,SUM(BEREGNING!X432:Y432),IF(Analyse!$H$117=$K$312,SUM(BEREGNING!Y432:Y432),""))))))))))</f>
        <v>0</v>
      </c>
      <c r="AD432" s="35"/>
      <c r="AE432" s="35"/>
      <c r="AF432" s="35"/>
      <c r="AG432" s="35"/>
      <c r="AH432" s="35"/>
      <c r="AI432" s="35"/>
      <c r="AJ432" s="35"/>
      <c r="AK432" s="35"/>
      <c r="AL432" s="35"/>
      <c r="AM432" s="35"/>
      <c r="AN432" s="75">
        <f t="shared" si="926"/>
        <v>0</v>
      </c>
      <c r="AO432" s="76">
        <f t="shared" ca="1" si="938"/>
        <v>0</v>
      </c>
      <c r="AP432" s="76">
        <f t="shared" ca="1" si="939"/>
        <v>0</v>
      </c>
      <c r="AQ432" s="76">
        <f t="shared" ca="1" si="940"/>
        <v>0</v>
      </c>
      <c r="AR432" s="76">
        <f t="shared" ca="1" si="941"/>
        <v>0</v>
      </c>
      <c r="AS432" s="76">
        <f t="shared" ca="1" si="942"/>
        <v>0</v>
      </c>
      <c r="AT432" s="76">
        <f t="shared" ca="1" si="943"/>
        <v>0</v>
      </c>
      <c r="AU432" s="76">
        <f t="shared" ca="1" si="944"/>
        <v>0</v>
      </c>
      <c r="AV432" s="76">
        <f t="shared" ca="1" si="945"/>
        <v>0</v>
      </c>
      <c r="AW432" s="76">
        <f t="shared" ca="1" si="946"/>
        <v>0</v>
      </c>
      <c r="AX432" s="76">
        <f t="shared" ca="1" si="947"/>
        <v>0</v>
      </c>
      <c r="AY432" s="36"/>
    </row>
    <row r="433" spans="1:51" x14ac:dyDescent="0.25">
      <c r="A433" s="38"/>
      <c r="B433" s="41" t="s">
        <v>32</v>
      </c>
      <c r="C433" s="42">
        <f t="shared" ca="1" si="928"/>
        <v>0</v>
      </c>
      <c r="D433" s="42">
        <f t="shared" ca="1" si="929"/>
        <v>0</v>
      </c>
      <c r="E433" s="42">
        <f t="shared" ca="1" si="930"/>
        <v>0</v>
      </c>
      <c r="F433" s="42">
        <f t="shared" ca="1" si="931"/>
        <v>0</v>
      </c>
      <c r="G433" s="42">
        <f t="shared" ca="1" si="932"/>
        <v>0</v>
      </c>
      <c r="H433" s="42">
        <f t="shared" ca="1" si="933"/>
        <v>0</v>
      </c>
      <c r="I433" s="42">
        <f t="shared" ca="1" si="934"/>
        <v>0</v>
      </c>
      <c r="J433" s="42">
        <f t="shared" ca="1" si="935"/>
        <v>0</v>
      </c>
      <c r="K433" s="42">
        <f t="shared" ca="1" si="936"/>
        <v>0</v>
      </c>
      <c r="L433" s="42">
        <f t="shared" ca="1" si="937"/>
        <v>0</v>
      </c>
      <c r="M433" s="42">
        <f t="shared" si="937"/>
        <v>0</v>
      </c>
      <c r="N433" s="38"/>
      <c r="O433" s="41" t="s">
        <v>32</v>
      </c>
      <c r="P433" s="42"/>
      <c r="Q433" s="42">
        <f t="shared" ca="1" si="916"/>
        <v>0</v>
      </c>
      <c r="R433" s="42">
        <f t="shared" ca="1" si="917"/>
        <v>0</v>
      </c>
      <c r="S433" s="42">
        <f t="shared" ca="1" si="918"/>
        <v>0</v>
      </c>
      <c r="T433" s="42">
        <f t="shared" ca="1" si="919"/>
        <v>0</v>
      </c>
      <c r="U433" s="42">
        <f t="shared" ca="1" si="920"/>
        <v>0</v>
      </c>
      <c r="V433" s="42">
        <f t="shared" ca="1" si="921"/>
        <v>0</v>
      </c>
      <c r="W433" s="42">
        <f t="shared" ca="1" si="922"/>
        <v>0</v>
      </c>
      <c r="X433" s="42">
        <f t="shared" ca="1" si="923"/>
        <v>0</v>
      </c>
      <c r="Y433" s="42">
        <f t="shared" ca="1" si="924"/>
        <v>0</v>
      </c>
      <c r="Z433" s="45"/>
      <c r="AA433" s="38">
        <v>20</v>
      </c>
      <c r="AB433" s="41" t="str">
        <f t="shared" si="925"/>
        <v/>
      </c>
      <c r="AC433" s="42">
        <f>IF(AB433="",0,IF(Analyse!$H$117=$C$312,SUM(BEREGNING!Q433:Y433),IF(Analyse!$H$117=$D$312,SUM(BEREGNING!R433:Y433),IF(Analyse!$H$117=$E$312,SUM(BEREGNING!S433:Y433),IF(Analyse!$H$117=$F$312,SUM(BEREGNING!T433:Y433),IF(Analyse!$H$117=$G$312,SUM(BEREGNING!U433:Y433),IF(Analyse!$H$117=$H$312,SUM(BEREGNING!V433:Y433),IF(Analyse!$H$117=$I$312,SUM(BEREGNING!W433:Y433),IF(Analyse!$H$117=$J$312,SUM(BEREGNING!X433:Y433),IF(Analyse!$H$117=$K$312,SUM(BEREGNING!Y433:Y433),""))))))))))</f>
        <v>0</v>
      </c>
      <c r="AD433" s="35"/>
      <c r="AE433" s="35"/>
      <c r="AF433" s="35"/>
      <c r="AG433" s="35"/>
      <c r="AH433" s="35"/>
      <c r="AI433" s="35"/>
      <c r="AJ433" s="35"/>
      <c r="AK433" s="35"/>
      <c r="AL433" s="35"/>
      <c r="AM433" s="35"/>
      <c r="AN433" s="75">
        <f t="shared" si="926"/>
        <v>0</v>
      </c>
      <c r="AO433" s="76">
        <f t="shared" ca="1" si="938"/>
        <v>0</v>
      </c>
      <c r="AP433" s="76">
        <f t="shared" ca="1" si="939"/>
        <v>0</v>
      </c>
      <c r="AQ433" s="76">
        <f t="shared" ca="1" si="940"/>
        <v>0</v>
      </c>
      <c r="AR433" s="76">
        <f t="shared" ca="1" si="941"/>
        <v>0</v>
      </c>
      <c r="AS433" s="76">
        <f t="shared" ca="1" si="942"/>
        <v>0</v>
      </c>
      <c r="AT433" s="76">
        <f t="shared" ca="1" si="943"/>
        <v>0</v>
      </c>
      <c r="AU433" s="76">
        <f t="shared" ca="1" si="944"/>
        <v>0</v>
      </c>
      <c r="AV433" s="76">
        <f t="shared" ca="1" si="945"/>
        <v>0</v>
      </c>
      <c r="AW433" s="76">
        <f t="shared" ca="1" si="946"/>
        <v>0</v>
      </c>
      <c r="AX433" s="76">
        <f t="shared" ca="1" si="947"/>
        <v>0</v>
      </c>
      <c r="AY433" s="36"/>
    </row>
    <row r="434" spans="1:51" x14ac:dyDescent="0.25">
      <c r="A434" s="38"/>
      <c r="B434" s="41" t="s">
        <v>33</v>
      </c>
      <c r="C434" s="42">
        <f t="shared" ca="1" si="928"/>
        <v>0</v>
      </c>
      <c r="D434" s="42">
        <f t="shared" ca="1" si="929"/>
        <v>0</v>
      </c>
      <c r="E434" s="42">
        <f t="shared" ca="1" si="930"/>
        <v>0</v>
      </c>
      <c r="F434" s="42">
        <f t="shared" ca="1" si="931"/>
        <v>0</v>
      </c>
      <c r="G434" s="42">
        <f t="shared" ca="1" si="932"/>
        <v>0</v>
      </c>
      <c r="H434" s="42">
        <f t="shared" ca="1" si="933"/>
        <v>0</v>
      </c>
      <c r="I434" s="42">
        <f t="shared" ca="1" si="934"/>
        <v>0</v>
      </c>
      <c r="J434" s="42">
        <f t="shared" ca="1" si="935"/>
        <v>0</v>
      </c>
      <c r="K434" s="42">
        <f t="shared" ca="1" si="936"/>
        <v>0</v>
      </c>
      <c r="L434" s="42">
        <f t="shared" ca="1" si="937"/>
        <v>0</v>
      </c>
      <c r="M434" s="42">
        <f t="shared" si="937"/>
        <v>0</v>
      </c>
      <c r="N434" s="38"/>
      <c r="O434" s="41" t="s">
        <v>33</v>
      </c>
      <c r="P434" s="42"/>
      <c r="Q434" s="42">
        <f t="shared" ca="1" si="916"/>
        <v>0</v>
      </c>
      <c r="R434" s="42">
        <f t="shared" ca="1" si="917"/>
        <v>0</v>
      </c>
      <c r="S434" s="42">
        <f t="shared" ca="1" si="918"/>
        <v>0</v>
      </c>
      <c r="T434" s="42">
        <f t="shared" ca="1" si="919"/>
        <v>0</v>
      </c>
      <c r="U434" s="42">
        <f t="shared" ca="1" si="920"/>
        <v>0</v>
      </c>
      <c r="V434" s="42">
        <f t="shared" ca="1" si="921"/>
        <v>0</v>
      </c>
      <c r="W434" s="42">
        <f t="shared" ca="1" si="922"/>
        <v>0</v>
      </c>
      <c r="X434" s="42">
        <f t="shared" ca="1" si="923"/>
        <v>0</v>
      </c>
      <c r="Y434" s="42">
        <f t="shared" ca="1" si="924"/>
        <v>0</v>
      </c>
      <c r="Z434" s="45"/>
      <c r="AA434" s="38">
        <v>21</v>
      </c>
      <c r="AB434" s="41" t="str">
        <f t="shared" si="925"/>
        <v/>
      </c>
      <c r="AC434" s="42">
        <f>IF(AB434="",0,IF(Analyse!$H$117=$C$312,SUM(BEREGNING!Q434:Y434),IF(Analyse!$H$117=$D$312,SUM(BEREGNING!R434:Y434),IF(Analyse!$H$117=$E$312,SUM(BEREGNING!S434:Y434),IF(Analyse!$H$117=$F$312,SUM(BEREGNING!T434:Y434),IF(Analyse!$H$117=$G$312,SUM(BEREGNING!U434:Y434),IF(Analyse!$H$117=$H$312,SUM(BEREGNING!V434:Y434),IF(Analyse!$H$117=$I$312,SUM(BEREGNING!W434:Y434),IF(Analyse!$H$117=$J$312,SUM(BEREGNING!X434:Y434),IF(Analyse!$H$117=$K$312,SUM(BEREGNING!Y434:Y434),""))))))))))</f>
        <v>0</v>
      </c>
      <c r="AD434" s="35"/>
      <c r="AE434" s="35"/>
      <c r="AF434" s="35"/>
      <c r="AG434" s="35"/>
      <c r="AH434" s="35"/>
      <c r="AI434" s="35"/>
      <c r="AJ434" s="35"/>
      <c r="AK434" s="35"/>
      <c r="AL434" s="35"/>
      <c r="AM434" s="35"/>
      <c r="AN434" s="75">
        <f t="shared" si="926"/>
        <v>0</v>
      </c>
      <c r="AO434" s="76">
        <f t="shared" ca="1" si="938"/>
        <v>0</v>
      </c>
      <c r="AP434" s="76">
        <f t="shared" ca="1" si="939"/>
        <v>0</v>
      </c>
      <c r="AQ434" s="76">
        <f t="shared" ca="1" si="940"/>
        <v>0</v>
      </c>
      <c r="AR434" s="76">
        <f t="shared" ca="1" si="941"/>
        <v>0</v>
      </c>
      <c r="AS434" s="76">
        <f t="shared" ca="1" si="942"/>
        <v>0</v>
      </c>
      <c r="AT434" s="76">
        <f t="shared" ca="1" si="943"/>
        <v>0</v>
      </c>
      <c r="AU434" s="76">
        <f t="shared" ca="1" si="944"/>
        <v>0</v>
      </c>
      <c r="AV434" s="76">
        <f t="shared" ca="1" si="945"/>
        <v>0</v>
      </c>
      <c r="AW434" s="76">
        <f t="shared" ca="1" si="946"/>
        <v>0</v>
      </c>
      <c r="AX434" s="76">
        <f t="shared" ca="1" si="947"/>
        <v>0</v>
      </c>
      <c r="AY434" s="36"/>
    </row>
    <row r="435" spans="1:51" x14ac:dyDescent="0.25">
      <c r="A435" s="38"/>
      <c r="B435" s="41" t="s">
        <v>34</v>
      </c>
      <c r="C435" s="42">
        <f t="shared" ca="1" si="928"/>
        <v>0</v>
      </c>
      <c r="D435" s="42">
        <f t="shared" ca="1" si="929"/>
        <v>0</v>
      </c>
      <c r="E435" s="42">
        <f t="shared" ca="1" si="930"/>
        <v>0</v>
      </c>
      <c r="F435" s="42">
        <f t="shared" ca="1" si="931"/>
        <v>0</v>
      </c>
      <c r="G435" s="42">
        <f t="shared" ca="1" si="932"/>
        <v>0</v>
      </c>
      <c r="H435" s="42">
        <f t="shared" ca="1" si="933"/>
        <v>0</v>
      </c>
      <c r="I435" s="42">
        <f t="shared" ca="1" si="934"/>
        <v>0</v>
      </c>
      <c r="J435" s="42">
        <f t="shared" ca="1" si="935"/>
        <v>0</v>
      </c>
      <c r="K435" s="42">
        <f t="shared" ca="1" si="936"/>
        <v>0</v>
      </c>
      <c r="L435" s="42">
        <f t="shared" ca="1" si="937"/>
        <v>0</v>
      </c>
      <c r="M435" s="42">
        <f t="shared" si="937"/>
        <v>0</v>
      </c>
      <c r="N435" s="38"/>
      <c r="O435" s="41" t="s">
        <v>34</v>
      </c>
      <c r="P435" s="42"/>
      <c r="Q435" s="42">
        <f t="shared" ca="1" si="916"/>
        <v>0</v>
      </c>
      <c r="R435" s="42">
        <f t="shared" ca="1" si="917"/>
        <v>0</v>
      </c>
      <c r="S435" s="42">
        <f t="shared" ca="1" si="918"/>
        <v>0</v>
      </c>
      <c r="T435" s="42">
        <f t="shared" ca="1" si="919"/>
        <v>0</v>
      </c>
      <c r="U435" s="42">
        <f t="shared" ca="1" si="920"/>
        <v>0</v>
      </c>
      <c r="V435" s="42">
        <f t="shared" ca="1" si="921"/>
        <v>0</v>
      </c>
      <c r="W435" s="42">
        <f t="shared" ca="1" si="922"/>
        <v>0</v>
      </c>
      <c r="X435" s="42">
        <f t="shared" ca="1" si="923"/>
        <v>0</v>
      </c>
      <c r="Y435" s="42">
        <f t="shared" ca="1" si="924"/>
        <v>0</v>
      </c>
      <c r="Z435" s="45"/>
      <c r="AA435" s="38">
        <v>22</v>
      </c>
      <c r="AB435" s="41" t="str">
        <f t="shared" si="925"/>
        <v/>
      </c>
      <c r="AC435" s="42">
        <f>IF(AB435="",0,IF(Analyse!$H$117=$C$312,SUM(BEREGNING!Q435:Y435),IF(Analyse!$H$117=$D$312,SUM(BEREGNING!R435:Y435),IF(Analyse!$H$117=$E$312,SUM(BEREGNING!S435:Y435),IF(Analyse!$H$117=$F$312,SUM(BEREGNING!T435:Y435),IF(Analyse!$H$117=$G$312,SUM(BEREGNING!U435:Y435),IF(Analyse!$H$117=$H$312,SUM(BEREGNING!V435:Y435),IF(Analyse!$H$117=$I$312,SUM(BEREGNING!W435:Y435),IF(Analyse!$H$117=$J$312,SUM(BEREGNING!X435:Y435),IF(Analyse!$H$117=$K$312,SUM(BEREGNING!Y435:Y435),""))))))))))</f>
        <v>0</v>
      </c>
      <c r="AD435" s="35"/>
      <c r="AE435" s="35"/>
      <c r="AF435" s="35"/>
      <c r="AG435" s="35"/>
      <c r="AH435" s="35"/>
      <c r="AI435" s="35"/>
      <c r="AJ435" s="35"/>
      <c r="AK435" s="35"/>
      <c r="AL435" s="35"/>
      <c r="AM435" s="35"/>
      <c r="AN435" s="75">
        <f t="shared" si="926"/>
        <v>0</v>
      </c>
      <c r="AO435" s="76">
        <f t="shared" ca="1" si="938"/>
        <v>0</v>
      </c>
      <c r="AP435" s="76">
        <f t="shared" ca="1" si="939"/>
        <v>0</v>
      </c>
      <c r="AQ435" s="76">
        <f t="shared" ca="1" si="940"/>
        <v>0</v>
      </c>
      <c r="AR435" s="76">
        <f t="shared" ca="1" si="941"/>
        <v>0</v>
      </c>
      <c r="AS435" s="76">
        <f t="shared" ca="1" si="942"/>
        <v>0</v>
      </c>
      <c r="AT435" s="76">
        <f t="shared" ca="1" si="943"/>
        <v>0</v>
      </c>
      <c r="AU435" s="76">
        <f t="shared" ca="1" si="944"/>
        <v>0</v>
      </c>
      <c r="AV435" s="76">
        <f t="shared" ca="1" si="945"/>
        <v>0</v>
      </c>
      <c r="AW435" s="76">
        <f t="shared" ca="1" si="946"/>
        <v>0</v>
      </c>
      <c r="AX435" s="76">
        <f t="shared" ca="1" si="947"/>
        <v>0</v>
      </c>
      <c r="AY435" s="36"/>
    </row>
    <row r="436" spans="1:51" x14ac:dyDescent="0.25">
      <c r="A436" s="38"/>
      <c r="B436" s="41" t="s">
        <v>35</v>
      </c>
      <c r="C436" s="42">
        <f t="shared" ca="1" si="928"/>
        <v>0</v>
      </c>
      <c r="D436" s="42">
        <f t="shared" ca="1" si="929"/>
        <v>0</v>
      </c>
      <c r="E436" s="42">
        <f t="shared" ca="1" si="930"/>
        <v>0</v>
      </c>
      <c r="F436" s="42">
        <f t="shared" ca="1" si="931"/>
        <v>0</v>
      </c>
      <c r="G436" s="42">
        <f t="shared" ca="1" si="932"/>
        <v>0</v>
      </c>
      <c r="H436" s="42">
        <f t="shared" ca="1" si="933"/>
        <v>0</v>
      </c>
      <c r="I436" s="42">
        <f t="shared" ca="1" si="934"/>
        <v>0</v>
      </c>
      <c r="J436" s="42">
        <f t="shared" ca="1" si="935"/>
        <v>0</v>
      </c>
      <c r="K436" s="42">
        <f t="shared" ca="1" si="936"/>
        <v>0</v>
      </c>
      <c r="L436" s="42">
        <f t="shared" ca="1" si="937"/>
        <v>0</v>
      </c>
      <c r="M436" s="42">
        <f t="shared" si="937"/>
        <v>0</v>
      </c>
      <c r="N436" s="38"/>
      <c r="O436" s="41" t="s">
        <v>35</v>
      </c>
      <c r="P436" s="42"/>
      <c r="Q436" s="42">
        <f t="shared" ca="1" si="916"/>
        <v>0</v>
      </c>
      <c r="R436" s="42">
        <f t="shared" ca="1" si="917"/>
        <v>0</v>
      </c>
      <c r="S436" s="42">
        <f t="shared" ca="1" si="918"/>
        <v>0</v>
      </c>
      <c r="T436" s="42">
        <f t="shared" ca="1" si="919"/>
        <v>0</v>
      </c>
      <c r="U436" s="42">
        <f t="shared" ca="1" si="920"/>
        <v>0</v>
      </c>
      <c r="V436" s="42">
        <f t="shared" ca="1" si="921"/>
        <v>0</v>
      </c>
      <c r="W436" s="42">
        <f t="shared" ca="1" si="922"/>
        <v>0</v>
      </c>
      <c r="X436" s="42">
        <f t="shared" ca="1" si="923"/>
        <v>0</v>
      </c>
      <c r="Y436" s="42">
        <f t="shared" ca="1" si="924"/>
        <v>0</v>
      </c>
      <c r="Z436" s="45"/>
      <c r="AA436" s="38">
        <v>23</v>
      </c>
      <c r="AB436" s="41" t="str">
        <f t="shared" si="925"/>
        <v/>
      </c>
      <c r="AC436" s="42">
        <f>IF(AB436="",0,IF(Analyse!$H$117=$C$312,SUM(BEREGNING!Q436:Y436),IF(Analyse!$H$117=$D$312,SUM(BEREGNING!R436:Y436),IF(Analyse!$H$117=$E$312,SUM(BEREGNING!S436:Y436),IF(Analyse!$H$117=$F$312,SUM(BEREGNING!T436:Y436),IF(Analyse!$H$117=$G$312,SUM(BEREGNING!U436:Y436),IF(Analyse!$H$117=$H$312,SUM(BEREGNING!V436:Y436),IF(Analyse!$H$117=$I$312,SUM(BEREGNING!W436:Y436),IF(Analyse!$H$117=$J$312,SUM(BEREGNING!X436:Y436),IF(Analyse!$H$117=$K$312,SUM(BEREGNING!Y436:Y436),""))))))))))</f>
        <v>0</v>
      </c>
      <c r="AD436" s="35"/>
      <c r="AE436" s="35"/>
      <c r="AF436" s="35"/>
      <c r="AG436" s="35"/>
      <c r="AH436" s="35"/>
      <c r="AI436" s="35"/>
      <c r="AJ436" s="35"/>
      <c r="AK436" s="35"/>
      <c r="AL436" s="35"/>
      <c r="AM436" s="35"/>
      <c r="AN436" s="75">
        <f t="shared" si="926"/>
        <v>0</v>
      </c>
      <c r="AO436" s="76">
        <f t="shared" ca="1" si="938"/>
        <v>0</v>
      </c>
      <c r="AP436" s="76">
        <f t="shared" ca="1" si="939"/>
        <v>0</v>
      </c>
      <c r="AQ436" s="76">
        <f t="shared" ca="1" si="940"/>
        <v>0</v>
      </c>
      <c r="AR436" s="76">
        <f t="shared" ca="1" si="941"/>
        <v>0</v>
      </c>
      <c r="AS436" s="76">
        <f t="shared" ca="1" si="942"/>
        <v>0</v>
      </c>
      <c r="AT436" s="76">
        <f t="shared" ca="1" si="943"/>
        <v>0</v>
      </c>
      <c r="AU436" s="76">
        <f t="shared" ca="1" si="944"/>
        <v>0</v>
      </c>
      <c r="AV436" s="76">
        <f t="shared" ca="1" si="945"/>
        <v>0</v>
      </c>
      <c r="AW436" s="76">
        <f t="shared" ca="1" si="946"/>
        <v>0</v>
      </c>
      <c r="AX436" s="76">
        <f t="shared" ca="1" si="947"/>
        <v>0</v>
      </c>
      <c r="AY436" s="36"/>
    </row>
    <row r="437" spans="1:51" x14ac:dyDescent="0.25">
      <c r="A437" s="38"/>
      <c r="B437" s="41" t="s">
        <v>36</v>
      </c>
      <c r="C437" s="42">
        <f t="shared" ca="1" si="928"/>
        <v>0</v>
      </c>
      <c r="D437" s="42">
        <f t="shared" ca="1" si="929"/>
        <v>0</v>
      </c>
      <c r="E437" s="42">
        <f t="shared" ca="1" si="930"/>
        <v>0</v>
      </c>
      <c r="F437" s="42">
        <f t="shared" ca="1" si="931"/>
        <v>0</v>
      </c>
      <c r="G437" s="42">
        <f t="shared" ca="1" si="932"/>
        <v>0</v>
      </c>
      <c r="H437" s="42">
        <f t="shared" ca="1" si="933"/>
        <v>0</v>
      </c>
      <c r="I437" s="42">
        <f t="shared" ca="1" si="934"/>
        <v>0</v>
      </c>
      <c r="J437" s="42">
        <f t="shared" ca="1" si="935"/>
        <v>0</v>
      </c>
      <c r="K437" s="42">
        <f t="shared" ca="1" si="936"/>
        <v>0</v>
      </c>
      <c r="L437" s="42">
        <f t="shared" ca="1" si="937"/>
        <v>0</v>
      </c>
      <c r="M437" s="42">
        <f t="shared" si="937"/>
        <v>0</v>
      </c>
      <c r="N437" s="38"/>
      <c r="O437" s="41" t="s">
        <v>36</v>
      </c>
      <c r="P437" s="42"/>
      <c r="Q437" s="42">
        <f t="shared" ca="1" si="916"/>
        <v>0</v>
      </c>
      <c r="R437" s="42">
        <f t="shared" ca="1" si="917"/>
        <v>0</v>
      </c>
      <c r="S437" s="42">
        <f t="shared" ca="1" si="918"/>
        <v>0</v>
      </c>
      <c r="T437" s="42">
        <f t="shared" ca="1" si="919"/>
        <v>0</v>
      </c>
      <c r="U437" s="42">
        <f t="shared" ca="1" si="920"/>
        <v>0</v>
      </c>
      <c r="V437" s="42">
        <f t="shared" ca="1" si="921"/>
        <v>0</v>
      </c>
      <c r="W437" s="42">
        <f t="shared" ca="1" si="922"/>
        <v>0</v>
      </c>
      <c r="X437" s="42">
        <f t="shared" ca="1" si="923"/>
        <v>0</v>
      </c>
      <c r="Y437" s="42">
        <f t="shared" ca="1" si="924"/>
        <v>0</v>
      </c>
      <c r="Z437" s="45"/>
      <c r="AA437" s="38">
        <v>24</v>
      </c>
      <c r="AB437" s="41" t="str">
        <f t="shared" si="925"/>
        <v/>
      </c>
      <c r="AC437" s="42">
        <f>IF(AB437="",0,IF(Analyse!$H$117=$C$312,SUM(BEREGNING!Q437:Y437),IF(Analyse!$H$117=$D$312,SUM(BEREGNING!R437:Y437),IF(Analyse!$H$117=$E$312,SUM(BEREGNING!S437:Y437),IF(Analyse!$H$117=$F$312,SUM(BEREGNING!T437:Y437),IF(Analyse!$H$117=$G$312,SUM(BEREGNING!U437:Y437),IF(Analyse!$H$117=$H$312,SUM(BEREGNING!V437:Y437),IF(Analyse!$H$117=$I$312,SUM(BEREGNING!W437:Y437),IF(Analyse!$H$117=$J$312,SUM(BEREGNING!X437:Y437),IF(Analyse!$H$117=$K$312,SUM(BEREGNING!Y437:Y437),""))))))))))</f>
        <v>0</v>
      </c>
      <c r="AD437" s="35"/>
      <c r="AE437" s="35"/>
      <c r="AF437" s="35"/>
      <c r="AG437" s="35"/>
      <c r="AH437" s="35"/>
      <c r="AI437" s="35"/>
      <c r="AJ437" s="35"/>
      <c r="AK437" s="35"/>
      <c r="AL437" s="35"/>
      <c r="AM437" s="35"/>
      <c r="AN437" s="75">
        <f t="shared" si="926"/>
        <v>0</v>
      </c>
      <c r="AO437" s="76">
        <f t="shared" ca="1" si="938"/>
        <v>0</v>
      </c>
      <c r="AP437" s="76">
        <f t="shared" ca="1" si="939"/>
        <v>0</v>
      </c>
      <c r="AQ437" s="76">
        <f t="shared" ca="1" si="940"/>
        <v>0</v>
      </c>
      <c r="AR437" s="76">
        <f t="shared" ca="1" si="941"/>
        <v>0</v>
      </c>
      <c r="AS437" s="76">
        <f t="shared" ca="1" si="942"/>
        <v>0</v>
      </c>
      <c r="AT437" s="76">
        <f t="shared" ca="1" si="943"/>
        <v>0</v>
      </c>
      <c r="AU437" s="76">
        <f t="shared" ca="1" si="944"/>
        <v>0</v>
      </c>
      <c r="AV437" s="76">
        <f t="shared" ca="1" si="945"/>
        <v>0</v>
      </c>
      <c r="AW437" s="76">
        <f t="shared" ca="1" si="946"/>
        <v>0</v>
      </c>
      <c r="AX437" s="76">
        <f t="shared" ca="1" si="947"/>
        <v>0</v>
      </c>
      <c r="AY437" s="36"/>
    </row>
    <row r="438" spans="1:51" x14ac:dyDescent="0.25">
      <c r="A438" s="38"/>
      <c r="B438" s="41" t="s">
        <v>37</v>
      </c>
      <c r="C438" s="42">
        <f t="shared" ca="1" si="928"/>
        <v>0</v>
      </c>
      <c r="D438" s="42">
        <f t="shared" ca="1" si="929"/>
        <v>0</v>
      </c>
      <c r="E438" s="42">
        <f t="shared" ca="1" si="930"/>
        <v>0</v>
      </c>
      <c r="F438" s="42">
        <f t="shared" ca="1" si="931"/>
        <v>0</v>
      </c>
      <c r="G438" s="42">
        <f t="shared" ca="1" si="932"/>
        <v>0</v>
      </c>
      <c r="H438" s="42">
        <f t="shared" ca="1" si="933"/>
        <v>0</v>
      </c>
      <c r="I438" s="42">
        <f t="shared" ca="1" si="934"/>
        <v>0</v>
      </c>
      <c r="J438" s="42">
        <f t="shared" ca="1" si="935"/>
        <v>0</v>
      </c>
      <c r="K438" s="42">
        <f t="shared" ca="1" si="936"/>
        <v>0</v>
      </c>
      <c r="L438" s="42">
        <f t="shared" ca="1" si="937"/>
        <v>0</v>
      </c>
      <c r="M438" s="42">
        <f t="shared" si="937"/>
        <v>0</v>
      </c>
      <c r="N438" s="38"/>
      <c r="O438" s="41" t="s">
        <v>37</v>
      </c>
      <c r="P438" s="42"/>
      <c r="Q438" s="42">
        <f t="shared" ca="1" si="916"/>
        <v>0</v>
      </c>
      <c r="R438" s="42">
        <f t="shared" ca="1" si="917"/>
        <v>0</v>
      </c>
      <c r="S438" s="42">
        <f t="shared" ca="1" si="918"/>
        <v>0</v>
      </c>
      <c r="T438" s="42">
        <f t="shared" ca="1" si="919"/>
        <v>0</v>
      </c>
      <c r="U438" s="42">
        <f t="shared" ca="1" si="920"/>
        <v>0</v>
      </c>
      <c r="V438" s="42">
        <f t="shared" ca="1" si="921"/>
        <v>0</v>
      </c>
      <c r="W438" s="42">
        <f t="shared" ca="1" si="922"/>
        <v>0</v>
      </c>
      <c r="X438" s="42">
        <f t="shared" ca="1" si="923"/>
        <v>0</v>
      </c>
      <c r="Y438" s="42">
        <f t="shared" ca="1" si="924"/>
        <v>0</v>
      </c>
      <c r="Z438" s="45"/>
      <c r="AA438" s="38">
        <v>25</v>
      </c>
      <c r="AB438" s="41" t="str">
        <f t="shared" si="925"/>
        <v/>
      </c>
      <c r="AC438" s="42">
        <f>IF(AB438="",0,IF(Analyse!$H$117=$C$312,SUM(BEREGNING!Q438:Y438),IF(Analyse!$H$117=$D$312,SUM(BEREGNING!R438:Y438),IF(Analyse!$H$117=$E$312,SUM(BEREGNING!S438:Y438),IF(Analyse!$H$117=$F$312,SUM(BEREGNING!T438:Y438),IF(Analyse!$H$117=$G$312,SUM(BEREGNING!U438:Y438),IF(Analyse!$H$117=$H$312,SUM(BEREGNING!V438:Y438),IF(Analyse!$H$117=$I$312,SUM(BEREGNING!W438:Y438),IF(Analyse!$H$117=$J$312,SUM(BEREGNING!X438:Y438),IF(Analyse!$H$117=$K$312,SUM(BEREGNING!Y438:Y438),""))))))))))</f>
        <v>0</v>
      </c>
      <c r="AD438" s="35"/>
      <c r="AE438" s="35"/>
      <c r="AF438" s="35"/>
      <c r="AG438" s="35"/>
      <c r="AH438" s="35"/>
      <c r="AI438" s="35"/>
      <c r="AJ438" s="35"/>
      <c r="AK438" s="35"/>
      <c r="AL438" s="35"/>
      <c r="AM438" s="35"/>
      <c r="AN438" s="75">
        <f t="shared" si="926"/>
        <v>0</v>
      </c>
      <c r="AO438" s="76">
        <f t="shared" ca="1" si="938"/>
        <v>0</v>
      </c>
      <c r="AP438" s="76">
        <f t="shared" ca="1" si="939"/>
        <v>0</v>
      </c>
      <c r="AQ438" s="76">
        <f t="shared" ca="1" si="940"/>
        <v>0</v>
      </c>
      <c r="AR438" s="76">
        <f t="shared" ca="1" si="941"/>
        <v>0</v>
      </c>
      <c r="AS438" s="76">
        <f t="shared" ca="1" si="942"/>
        <v>0</v>
      </c>
      <c r="AT438" s="76">
        <f t="shared" ca="1" si="943"/>
        <v>0</v>
      </c>
      <c r="AU438" s="76">
        <f t="shared" ca="1" si="944"/>
        <v>0</v>
      </c>
      <c r="AV438" s="76">
        <f t="shared" ca="1" si="945"/>
        <v>0</v>
      </c>
      <c r="AW438" s="76">
        <f t="shared" ca="1" si="946"/>
        <v>0</v>
      </c>
      <c r="AX438" s="76">
        <f t="shared" ca="1" si="947"/>
        <v>0</v>
      </c>
      <c r="AY438" s="36"/>
    </row>
    <row r="439" spans="1:51" x14ac:dyDescent="0.25">
      <c r="A439" s="38"/>
      <c r="B439" s="41" t="s">
        <v>38</v>
      </c>
      <c r="C439" s="42">
        <f t="shared" ca="1" si="928"/>
        <v>0</v>
      </c>
      <c r="D439" s="42">
        <f t="shared" ca="1" si="929"/>
        <v>0</v>
      </c>
      <c r="E439" s="42">
        <f t="shared" ca="1" si="930"/>
        <v>0</v>
      </c>
      <c r="F439" s="42">
        <f t="shared" ca="1" si="931"/>
        <v>0</v>
      </c>
      <c r="G439" s="42">
        <f t="shared" ca="1" si="932"/>
        <v>0</v>
      </c>
      <c r="H439" s="42">
        <f t="shared" ca="1" si="933"/>
        <v>0</v>
      </c>
      <c r="I439" s="42">
        <f t="shared" ca="1" si="934"/>
        <v>0</v>
      </c>
      <c r="J439" s="42">
        <f t="shared" ca="1" si="935"/>
        <v>0</v>
      </c>
      <c r="K439" s="42">
        <f t="shared" ca="1" si="936"/>
        <v>0</v>
      </c>
      <c r="L439" s="42">
        <f t="shared" ca="1" si="937"/>
        <v>0</v>
      </c>
      <c r="M439" s="42">
        <f t="shared" si="937"/>
        <v>0</v>
      </c>
      <c r="N439" s="38"/>
      <c r="O439" s="41" t="s">
        <v>38</v>
      </c>
      <c r="P439" s="42"/>
      <c r="Q439" s="42">
        <f t="shared" ca="1" si="916"/>
        <v>0</v>
      </c>
      <c r="R439" s="42">
        <f t="shared" ca="1" si="917"/>
        <v>0</v>
      </c>
      <c r="S439" s="42">
        <f t="shared" ca="1" si="918"/>
        <v>0</v>
      </c>
      <c r="T439" s="42">
        <f t="shared" ca="1" si="919"/>
        <v>0</v>
      </c>
      <c r="U439" s="42">
        <f t="shared" ca="1" si="920"/>
        <v>0</v>
      </c>
      <c r="V439" s="42">
        <f t="shared" ca="1" si="921"/>
        <v>0</v>
      </c>
      <c r="W439" s="42">
        <f t="shared" ca="1" si="922"/>
        <v>0</v>
      </c>
      <c r="X439" s="42">
        <f t="shared" ca="1" si="923"/>
        <v>0</v>
      </c>
      <c r="Y439" s="42">
        <f t="shared" ca="1" si="924"/>
        <v>0</v>
      </c>
      <c r="Z439" s="45"/>
      <c r="AA439" s="38">
        <v>26</v>
      </c>
      <c r="AB439" s="41" t="str">
        <f t="shared" si="925"/>
        <v/>
      </c>
      <c r="AC439" s="42">
        <f>IF(AB439="",0,IF(Analyse!$H$117=$C$312,SUM(BEREGNING!Q439:Y439),IF(Analyse!$H$117=$D$312,SUM(BEREGNING!R439:Y439),IF(Analyse!$H$117=$E$312,SUM(BEREGNING!S439:Y439),IF(Analyse!$H$117=$F$312,SUM(BEREGNING!T439:Y439),IF(Analyse!$H$117=$G$312,SUM(BEREGNING!U439:Y439),IF(Analyse!$H$117=$H$312,SUM(BEREGNING!V439:Y439),IF(Analyse!$H$117=$I$312,SUM(BEREGNING!W439:Y439),IF(Analyse!$H$117=$J$312,SUM(BEREGNING!X439:Y439),IF(Analyse!$H$117=$K$312,SUM(BEREGNING!Y439:Y439),""))))))))))</f>
        <v>0</v>
      </c>
      <c r="AD439" s="35"/>
      <c r="AE439" s="35"/>
      <c r="AF439" s="35"/>
      <c r="AG439" s="35"/>
      <c r="AH439" s="35"/>
      <c r="AI439" s="35"/>
      <c r="AJ439" s="35"/>
      <c r="AK439" s="35"/>
      <c r="AL439" s="35"/>
      <c r="AM439" s="35"/>
      <c r="AN439" s="75">
        <f t="shared" si="926"/>
        <v>0</v>
      </c>
      <c r="AO439" s="76">
        <f t="shared" ca="1" si="938"/>
        <v>0</v>
      </c>
      <c r="AP439" s="76">
        <f t="shared" ca="1" si="939"/>
        <v>0</v>
      </c>
      <c r="AQ439" s="76">
        <f t="shared" ca="1" si="940"/>
        <v>0</v>
      </c>
      <c r="AR439" s="76">
        <f t="shared" ca="1" si="941"/>
        <v>0</v>
      </c>
      <c r="AS439" s="76">
        <f t="shared" ca="1" si="942"/>
        <v>0</v>
      </c>
      <c r="AT439" s="76">
        <f t="shared" ca="1" si="943"/>
        <v>0</v>
      </c>
      <c r="AU439" s="76">
        <f t="shared" ca="1" si="944"/>
        <v>0</v>
      </c>
      <c r="AV439" s="76">
        <f t="shared" ca="1" si="945"/>
        <v>0</v>
      </c>
      <c r="AW439" s="76">
        <f t="shared" ca="1" si="946"/>
        <v>0</v>
      </c>
      <c r="AX439" s="76">
        <f t="shared" ca="1" si="947"/>
        <v>0</v>
      </c>
      <c r="AY439" s="36"/>
    </row>
    <row r="440" spans="1:51" x14ac:dyDescent="0.25">
      <c r="A440" s="38"/>
      <c r="B440" s="41" t="s">
        <v>39</v>
      </c>
      <c r="C440" s="42">
        <f t="shared" ca="1" si="928"/>
        <v>0</v>
      </c>
      <c r="D440" s="42">
        <f t="shared" ca="1" si="929"/>
        <v>0</v>
      </c>
      <c r="E440" s="42">
        <f t="shared" ca="1" si="930"/>
        <v>0</v>
      </c>
      <c r="F440" s="42">
        <f t="shared" ca="1" si="931"/>
        <v>0</v>
      </c>
      <c r="G440" s="42">
        <f t="shared" ca="1" si="932"/>
        <v>0</v>
      </c>
      <c r="H440" s="42">
        <f t="shared" ca="1" si="933"/>
        <v>0</v>
      </c>
      <c r="I440" s="42">
        <f t="shared" ca="1" si="934"/>
        <v>0</v>
      </c>
      <c r="J440" s="42">
        <f t="shared" ca="1" si="935"/>
        <v>0</v>
      </c>
      <c r="K440" s="42">
        <f t="shared" ca="1" si="936"/>
        <v>0</v>
      </c>
      <c r="L440" s="42">
        <f t="shared" ca="1" si="937"/>
        <v>0</v>
      </c>
      <c r="M440" s="42">
        <f t="shared" si="937"/>
        <v>0</v>
      </c>
      <c r="N440" s="38"/>
      <c r="O440" s="41" t="s">
        <v>39</v>
      </c>
      <c r="P440" s="42"/>
      <c r="Q440" s="42">
        <f t="shared" ca="1" si="916"/>
        <v>0</v>
      </c>
      <c r="R440" s="42">
        <f t="shared" ca="1" si="917"/>
        <v>0</v>
      </c>
      <c r="S440" s="42">
        <f t="shared" ca="1" si="918"/>
        <v>0</v>
      </c>
      <c r="T440" s="42">
        <f t="shared" ca="1" si="919"/>
        <v>0</v>
      </c>
      <c r="U440" s="42">
        <f t="shared" ca="1" si="920"/>
        <v>0</v>
      </c>
      <c r="V440" s="42">
        <f t="shared" ca="1" si="921"/>
        <v>0</v>
      </c>
      <c r="W440" s="42">
        <f t="shared" ca="1" si="922"/>
        <v>0</v>
      </c>
      <c r="X440" s="42">
        <f t="shared" ca="1" si="923"/>
        <v>0</v>
      </c>
      <c r="Y440" s="42">
        <f t="shared" ca="1" si="924"/>
        <v>0</v>
      </c>
      <c r="Z440" s="45"/>
      <c r="AA440" s="38">
        <v>27</v>
      </c>
      <c r="AB440" s="41" t="str">
        <f t="shared" si="925"/>
        <v/>
      </c>
      <c r="AC440" s="42">
        <f>IF(AB440="",0,IF(Analyse!$H$117=$C$312,SUM(BEREGNING!Q440:Y440),IF(Analyse!$H$117=$D$312,SUM(BEREGNING!R440:Y440),IF(Analyse!$H$117=$E$312,SUM(BEREGNING!S440:Y440),IF(Analyse!$H$117=$F$312,SUM(BEREGNING!T440:Y440),IF(Analyse!$H$117=$G$312,SUM(BEREGNING!U440:Y440),IF(Analyse!$H$117=$H$312,SUM(BEREGNING!V440:Y440),IF(Analyse!$H$117=$I$312,SUM(BEREGNING!W440:Y440),IF(Analyse!$H$117=$J$312,SUM(BEREGNING!X440:Y440),IF(Analyse!$H$117=$K$312,SUM(BEREGNING!Y440:Y440),""))))))))))</f>
        <v>0</v>
      </c>
      <c r="AD440" s="35"/>
      <c r="AE440" s="35"/>
      <c r="AF440" s="35"/>
      <c r="AG440" s="35"/>
      <c r="AH440" s="35"/>
      <c r="AI440" s="35"/>
      <c r="AJ440" s="35"/>
      <c r="AK440" s="35"/>
      <c r="AL440" s="35"/>
      <c r="AM440" s="35"/>
      <c r="AN440" s="75">
        <f t="shared" si="926"/>
        <v>0</v>
      </c>
      <c r="AO440" s="76">
        <f t="shared" ca="1" si="938"/>
        <v>0</v>
      </c>
      <c r="AP440" s="76">
        <f t="shared" ca="1" si="939"/>
        <v>0</v>
      </c>
      <c r="AQ440" s="76">
        <f t="shared" ca="1" si="940"/>
        <v>0</v>
      </c>
      <c r="AR440" s="76">
        <f t="shared" ca="1" si="941"/>
        <v>0</v>
      </c>
      <c r="AS440" s="76">
        <f t="shared" ca="1" si="942"/>
        <v>0</v>
      </c>
      <c r="AT440" s="76">
        <f t="shared" ca="1" si="943"/>
        <v>0</v>
      </c>
      <c r="AU440" s="76">
        <f t="shared" ca="1" si="944"/>
        <v>0</v>
      </c>
      <c r="AV440" s="76">
        <f t="shared" ca="1" si="945"/>
        <v>0</v>
      </c>
      <c r="AW440" s="76">
        <f t="shared" ca="1" si="946"/>
        <v>0</v>
      </c>
      <c r="AX440" s="76">
        <f t="shared" ca="1" si="947"/>
        <v>0</v>
      </c>
      <c r="AY440" s="36"/>
    </row>
    <row r="441" spans="1:51" x14ac:dyDescent="0.25">
      <c r="A441" s="38"/>
      <c r="B441" s="41" t="s">
        <v>40</v>
      </c>
      <c r="C441" s="42">
        <f t="shared" ca="1" si="928"/>
        <v>0</v>
      </c>
      <c r="D441" s="42">
        <f t="shared" ca="1" si="929"/>
        <v>0</v>
      </c>
      <c r="E441" s="42">
        <f t="shared" ca="1" si="930"/>
        <v>0</v>
      </c>
      <c r="F441" s="42">
        <f t="shared" ca="1" si="931"/>
        <v>0</v>
      </c>
      <c r="G441" s="42">
        <f t="shared" ca="1" si="932"/>
        <v>0</v>
      </c>
      <c r="H441" s="42">
        <f t="shared" ca="1" si="933"/>
        <v>0</v>
      </c>
      <c r="I441" s="42">
        <f t="shared" ca="1" si="934"/>
        <v>0</v>
      </c>
      <c r="J441" s="42">
        <f t="shared" ca="1" si="935"/>
        <v>0</v>
      </c>
      <c r="K441" s="42">
        <f t="shared" ca="1" si="936"/>
        <v>0</v>
      </c>
      <c r="L441" s="42">
        <f t="shared" ca="1" si="937"/>
        <v>0</v>
      </c>
      <c r="M441" s="42">
        <f t="shared" si="937"/>
        <v>0</v>
      </c>
      <c r="N441" s="38"/>
      <c r="O441" s="41" t="s">
        <v>40</v>
      </c>
      <c r="P441" s="42"/>
      <c r="Q441" s="42">
        <f t="shared" ca="1" si="916"/>
        <v>0</v>
      </c>
      <c r="R441" s="42">
        <f t="shared" ca="1" si="917"/>
        <v>0</v>
      </c>
      <c r="S441" s="42">
        <f t="shared" ca="1" si="918"/>
        <v>0</v>
      </c>
      <c r="T441" s="42">
        <f t="shared" ca="1" si="919"/>
        <v>0</v>
      </c>
      <c r="U441" s="42">
        <f t="shared" ca="1" si="920"/>
        <v>0</v>
      </c>
      <c r="V441" s="42">
        <f t="shared" ca="1" si="921"/>
        <v>0</v>
      </c>
      <c r="W441" s="42">
        <f t="shared" ca="1" si="922"/>
        <v>0</v>
      </c>
      <c r="X441" s="42">
        <f t="shared" ca="1" si="923"/>
        <v>0</v>
      </c>
      <c r="Y441" s="42">
        <f t="shared" ca="1" si="924"/>
        <v>0</v>
      </c>
      <c r="Z441" s="45"/>
      <c r="AA441" s="38">
        <v>28</v>
      </c>
      <c r="AB441" s="41" t="str">
        <f t="shared" si="925"/>
        <v/>
      </c>
      <c r="AC441" s="42">
        <f>IF(AB441="",0,IF(Analyse!$H$117=$C$312,SUM(BEREGNING!Q441:Y441),IF(Analyse!$H$117=$D$312,SUM(BEREGNING!R441:Y441),IF(Analyse!$H$117=$E$312,SUM(BEREGNING!S441:Y441),IF(Analyse!$H$117=$F$312,SUM(BEREGNING!T441:Y441),IF(Analyse!$H$117=$G$312,SUM(BEREGNING!U441:Y441),IF(Analyse!$H$117=$H$312,SUM(BEREGNING!V441:Y441),IF(Analyse!$H$117=$I$312,SUM(BEREGNING!W441:Y441),IF(Analyse!$H$117=$J$312,SUM(BEREGNING!X441:Y441),IF(Analyse!$H$117=$K$312,SUM(BEREGNING!Y441:Y441),""))))))))))</f>
        <v>0</v>
      </c>
      <c r="AD441" s="35"/>
      <c r="AE441" s="35"/>
      <c r="AF441" s="35"/>
      <c r="AG441" s="35"/>
      <c r="AH441" s="35"/>
      <c r="AI441" s="35"/>
      <c r="AJ441" s="35"/>
      <c r="AK441" s="35"/>
      <c r="AL441" s="35"/>
      <c r="AM441" s="35"/>
      <c r="AN441" s="75">
        <f t="shared" si="926"/>
        <v>0</v>
      </c>
      <c r="AO441" s="76">
        <f t="shared" ca="1" si="938"/>
        <v>0</v>
      </c>
      <c r="AP441" s="76">
        <f t="shared" ca="1" si="939"/>
        <v>0</v>
      </c>
      <c r="AQ441" s="76">
        <f t="shared" ca="1" si="940"/>
        <v>0</v>
      </c>
      <c r="AR441" s="76">
        <f t="shared" ca="1" si="941"/>
        <v>0</v>
      </c>
      <c r="AS441" s="76">
        <f t="shared" ca="1" si="942"/>
        <v>0</v>
      </c>
      <c r="AT441" s="76">
        <f t="shared" ca="1" si="943"/>
        <v>0</v>
      </c>
      <c r="AU441" s="76">
        <f t="shared" ca="1" si="944"/>
        <v>0</v>
      </c>
      <c r="AV441" s="76">
        <f t="shared" ca="1" si="945"/>
        <v>0</v>
      </c>
      <c r="AW441" s="76">
        <f t="shared" ca="1" si="946"/>
        <v>0</v>
      </c>
      <c r="AX441" s="76">
        <f t="shared" ca="1" si="947"/>
        <v>0</v>
      </c>
      <c r="AY441" s="36"/>
    </row>
    <row r="442" spans="1:51" x14ac:dyDescent="0.25">
      <c r="A442" s="38"/>
      <c r="B442" s="41" t="s">
        <v>41</v>
      </c>
      <c r="C442" s="42">
        <f t="shared" ca="1" si="928"/>
        <v>0</v>
      </c>
      <c r="D442" s="42">
        <f t="shared" ca="1" si="929"/>
        <v>0</v>
      </c>
      <c r="E442" s="42">
        <f t="shared" ca="1" si="930"/>
        <v>0</v>
      </c>
      <c r="F442" s="42">
        <f t="shared" ca="1" si="931"/>
        <v>0</v>
      </c>
      <c r="G442" s="42">
        <f t="shared" ca="1" si="932"/>
        <v>0</v>
      </c>
      <c r="H442" s="42">
        <f t="shared" ca="1" si="933"/>
        <v>0</v>
      </c>
      <c r="I442" s="42">
        <f t="shared" ca="1" si="934"/>
        <v>0</v>
      </c>
      <c r="J442" s="42">
        <f t="shared" ca="1" si="935"/>
        <v>0</v>
      </c>
      <c r="K442" s="42">
        <f t="shared" ca="1" si="936"/>
        <v>0</v>
      </c>
      <c r="L442" s="42">
        <f t="shared" ca="1" si="937"/>
        <v>0</v>
      </c>
      <c r="M442" s="42">
        <f t="shared" si="937"/>
        <v>0</v>
      </c>
      <c r="N442" s="38"/>
      <c r="O442" s="41" t="s">
        <v>41</v>
      </c>
      <c r="P442" s="42"/>
      <c r="Q442" s="42">
        <f t="shared" ca="1" si="916"/>
        <v>0</v>
      </c>
      <c r="R442" s="42">
        <f t="shared" ca="1" si="917"/>
        <v>0</v>
      </c>
      <c r="S442" s="42">
        <f t="shared" ca="1" si="918"/>
        <v>0</v>
      </c>
      <c r="T442" s="42">
        <f t="shared" ca="1" si="919"/>
        <v>0</v>
      </c>
      <c r="U442" s="42">
        <f t="shared" ca="1" si="920"/>
        <v>0</v>
      </c>
      <c r="V442" s="42">
        <f t="shared" ca="1" si="921"/>
        <v>0</v>
      </c>
      <c r="W442" s="42">
        <f t="shared" ca="1" si="922"/>
        <v>0</v>
      </c>
      <c r="X442" s="42">
        <f t="shared" ca="1" si="923"/>
        <v>0</v>
      </c>
      <c r="Y442" s="42">
        <f t="shared" ca="1" si="924"/>
        <v>0</v>
      </c>
      <c r="Z442" s="45"/>
      <c r="AA442" s="38">
        <v>29</v>
      </c>
      <c r="AB442" s="41" t="str">
        <f t="shared" si="925"/>
        <v/>
      </c>
      <c r="AC442" s="42">
        <f>IF(AB442="",0,IF(Analyse!$H$117=$C$312,SUM(BEREGNING!Q442:Y442),IF(Analyse!$H$117=$D$312,SUM(BEREGNING!R442:Y442),IF(Analyse!$H$117=$E$312,SUM(BEREGNING!S442:Y442),IF(Analyse!$H$117=$F$312,SUM(BEREGNING!T442:Y442),IF(Analyse!$H$117=$G$312,SUM(BEREGNING!U442:Y442),IF(Analyse!$H$117=$H$312,SUM(BEREGNING!V442:Y442),IF(Analyse!$H$117=$I$312,SUM(BEREGNING!W442:Y442),IF(Analyse!$H$117=$J$312,SUM(BEREGNING!X442:Y442),IF(Analyse!$H$117=$K$312,SUM(BEREGNING!Y442:Y442),""))))))))))</f>
        <v>0</v>
      </c>
      <c r="AD442" s="35"/>
      <c r="AE442" s="35"/>
      <c r="AF442" s="35"/>
      <c r="AG442" s="35"/>
      <c r="AH442" s="35"/>
      <c r="AI442" s="35"/>
      <c r="AJ442" s="35"/>
      <c r="AK442" s="35"/>
      <c r="AL442" s="35"/>
      <c r="AM442" s="35"/>
      <c r="AN442" s="75">
        <f t="shared" si="926"/>
        <v>0</v>
      </c>
      <c r="AO442" s="76">
        <f t="shared" ca="1" si="938"/>
        <v>0</v>
      </c>
      <c r="AP442" s="76">
        <f t="shared" ca="1" si="939"/>
        <v>0</v>
      </c>
      <c r="AQ442" s="76">
        <f t="shared" ca="1" si="940"/>
        <v>0</v>
      </c>
      <c r="AR442" s="76">
        <f t="shared" ca="1" si="941"/>
        <v>0</v>
      </c>
      <c r="AS442" s="76">
        <f t="shared" ca="1" si="942"/>
        <v>0</v>
      </c>
      <c r="AT442" s="76">
        <f t="shared" ca="1" si="943"/>
        <v>0</v>
      </c>
      <c r="AU442" s="76">
        <f t="shared" ca="1" si="944"/>
        <v>0</v>
      </c>
      <c r="AV442" s="76">
        <f t="shared" ca="1" si="945"/>
        <v>0</v>
      </c>
      <c r="AW442" s="76">
        <f t="shared" ca="1" si="946"/>
        <v>0</v>
      </c>
      <c r="AX442" s="76">
        <f t="shared" ca="1" si="947"/>
        <v>0</v>
      </c>
      <c r="AY442" s="36"/>
    </row>
    <row r="443" spans="1:51" x14ac:dyDescent="0.25">
      <c r="A443" s="38"/>
      <c r="B443" s="41" t="s">
        <v>42</v>
      </c>
      <c r="C443" s="42">
        <f t="shared" ca="1" si="928"/>
        <v>0</v>
      </c>
      <c r="D443" s="42">
        <f t="shared" ca="1" si="929"/>
        <v>0</v>
      </c>
      <c r="E443" s="42">
        <f t="shared" ca="1" si="930"/>
        <v>0</v>
      </c>
      <c r="F443" s="42">
        <f t="shared" ca="1" si="931"/>
        <v>0</v>
      </c>
      <c r="G443" s="42">
        <f t="shared" ca="1" si="932"/>
        <v>0</v>
      </c>
      <c r="H443" s="42">
        <f t="shared" ca="1" si="933"/>
        <v>0</v>
      </c>
      <c r="I443" s="42">
        <f t="shared" ca="1" si="934"/>
        <v>0</v>
      </c>
      <c r="J443" s="42">
        <f t="shared" ca="1" si="935"/>
        <v>0</v>
      </c>
      <c r="K443" s="42">
        <f t="shared" ca="1" si="936"/>
        <v>0</v>
      </c>
      <c r="L443" s="42">
        <f t="shared" ca="1" si="937"/>
        <v>0</v>
      </c>
      <c r="M443" s="42">
        <f t="shared" si="937"/>
        <v>0</v>
      </c>
      <c r="N443" s="38"/>
      <c r="O443" s="41" t="s">
        <v>42</v>
      </c>
      <c r="P443" s="42"/>
      <c r="Q443" s="42">
        <f t="shared" ca="1" si="916"/>
        <v>0</v>
      </c>
      <c r="R443" s="42">
        <f t="shared" ca="1" si="917"/>
        <v>0</v>
      </c>
      <c r="S443" s="42">
        <f t="shared" ca="1" si="918"/>
        <v>0</v>
      </c>
      <c r="T443" s="42">
        <f t="shared" ca="1" si="919"/>
        <v>0</v>
      </c>
      <c r="U443" s="42">
        <f t="shared" ca="1" si="920"/>
        <v>0</v>
      </c>
      <c r="V443" s="42">
        <f t="shared" ca="1" si="921"/>
        <v>0</v>
      </c>
      <c r="W443" s="42">
        <f t="shared" ca="1" si="922"/>
        <v>0</v>
      </c>
      <c r="X443" s="42">
        <f t="shared" ca="1" si="923"/>
        <v>0</v>
      </c>
      <c r="Y443" s="42">
        <f t="shared" ca="1" si="924"/>
        <v>0</v>
      </c>
      <c r="Z443" s="45"/>
      <c r="AA443" s="38">
        <v>30</v>
      </c>
      <c r="AB443" s="41" t="str">
        <f t="shared" si="925"/>
        <v/>
      </c>
      <c r="AC443" s="42">
        <f>IF(AB443="",0,IF(Analyse!$H$117=$C$312,SUM(BEREGNING!Q443:Y443),IF(Analyse!$H$117=$D$312,SUM(BEREGNING!R443:Y443),IF(Analyse!$H$117=$E$312,SUM(BEREGNING!S443:Y443),IF(Analyse!$H$117=$F$312,SUM(BEREGNING!T443:Y443),IF(Analyse!$H$117=$G$312,SUM(BEREGNING!U443:Y443),IF(Analyse!$H$117=$H$312,SUM(BEREGNING!V443:Y443),IF(Analyse!$H$117=$I$312,SUM(BEREGNING!W443:Y443),IF(Analyse!$H$117=$J$312,SUM(BEREGNING!X443:Y443),IF(Analyse!$H$117=$K$312,SUM(BEREGNING!Y443:Y443),""))))))))))</f>
        <v>0</v>
      </c>
      <c r="AD443" s="35"/>
      <c r="AE443" s="35"/>
      <c r="AF443" s="35"/>
      <c r="AG443" s="35"/>
      <c r="AH443" s="35"/>
      <c r="AI443" s="35"/>
      <c r="AJ443" s="35"/>
      <c r="AK443" s="35"/>
      <c r="AL443" s="35"/>
      <c r="AM443" s="35"/>
      <c r="AN443" s="75">
        <f t="shared" si="926"/>
        <v>0</v>
      </c>
      <c r="AO443" s="76">
        <f t="shared" ca="1" si="938"/>
        <v>0</v>
      </c>
      <c r="AP443" s="76">
        <f t="shared" ca="1" si="939"/>
        <v>0</v>
      </c>
      <c r="AQ443" s="76">
        <f t="shared" ca="1" si="940"/>
        <v>0</v>
      </c>
      <c r="AR443" s="76">
        <f t="shared" ca="1" si="941"/>
        <v>0</v>
      </c>
      <c r="AS443" s="76">
        <f t="shared" ca="1" si="942"/>
        <v>0</v>
      </c>
      <c r="AT443" s="76">
        <f t="shared" ca="1" si="943"/>
        <v>0</v>
      </c>
      <c r="AU443" s="76">
        <f t="shared" ca="1" si="944"/>
        <v>0</v>
      </c>
      <c r="AV443" s="76">
        <f t="shared" ca="1" si="945"/>
        <v>0</v>
      </c>
      <c r="AW443" s="76">
        <f t="shared" ca="1" si="946"/>
        <v>0</v>
      </c>
      <c r="AX443" s="76">
        <f t="shared" ca="1" si="947"/>
        <v>0</v>
      </c>
      <c r="AY443" s="36"/>
    </row>
    <row r="444" spans="1:51" x14ac:dyDescent="0.25">
      <c r="A444" s="38"/>
      <c r="B444" s="41" t="s">
        <v>43</v>
      </c>
      <c r="C444" s="42">
        <f t="shared" ca="1" si="928"/>
        <v>0</v>
      </c>
      <c r="D444" s="42">
        <f t="shared" ca="1" si="929"/>
        <v>0</v>
      </c>
      <c r="E444" s="42">
        <f t="shared" ca="1" si="930"/>
        <v>0</v>
      </c>
      <c r="F444" s="42">
        <f t="shared" ca="1" si="931"/>
        <v>0</v>
      </c>
      <c r="G444" s="42">
        <f t="shared" ca="1" si="932"/>
        <v>0</v>
      </c>
      <c r="H444" s="42">
        <f t="shared" ca="1" si="933"/>
        <v>0</v>
      </c>
      <c r="I444" s="42">
        <f t="shared" ca="1" si="934"/>
        <v>0</v>
      </c>
      <c r="J444" s="42">
        <f t="shared" ca="1" si="935"/>
        <v>0</v>
      </c>
      <c r="K444" s="42">
        <f t="shared" ca="1" si="936"/>
        <v>0</v>
      </c>
      <c r="L444" s="42">
        <f t="shared" ca="1" si="937"/>
        <v>0</v>
      </c>
      <c r="M444" s="42">
        <f t="shared" si="937"/>
        <v>0</v>
      </c>
      <c r="N444" s="38"/>
      <c r="O444" s="41" t="s">
        <v>43</v>
      </c>
      <c r="P444" s="42"/>
      <c r="Q444" s="42">
        <f t="shared" ca="1" si="916"/>
        <v>0</v>
      </c>
      <c r="R444" s="42">
        <f t="shared" ca="1" si="917"/>
        <v>0</v>
      </c>
      <c r="S444" s="42">
        <f t="shared" ca="1" si="918"/>
        <v>0</v>
      </c>
      <c r="T444" s="42">
        <f t="shared" ca="1" si="919"/>
        <v>0</v>
      </c>
      <c r="U444" s="42">
        <f t="shared" ca="1" si="920"/>
        <v>0</v>
      </c>
      <c r="V444" s="42">
        <f t="shared" ca="1" si="921"/>
        <v>0</v>
      </c>
      <c r="W444" s="42">
        <f t="shared" ca="1" si="922"/>
        <v>0</v>
      </c>
      <c r="X444" s="42">
        <f t="shared" ca="1" si="923"/>
        <v>0</v>
      </c>
      <c r="Y444" s="42">
        <f t="shared" ca="1" si="924"/>
        <v>0</v>
      </c>
      <c r="Z444" s="45"/>
      <c r="AA444" s="38">
        <v>31</v>
      </c>
      <c r="AB444" s="41" t="str">
        <f t="shared" si="925"/>
        <v/>
      </c>
      <c r="AC444" s="42">
        <f>IF(AB444="",0,IF(Analyse!$H$117=$C$312,SUM(BEREGNING!Q444:Y444),IF(Analyse!$H$117=$D$312,SUM(BEREGNING!R444:Y444),IF(Analyse!$H$117=$E$312,SUM(BEREGNING!S444:Y444),IF(Analyse!$H$117=$F$312,SUM(BEREGNING!T444:Y444),IF(Analyse!$H$117=$G$312,SUM(BEREGNING!U444:Y444),IF(Analyse!$H$117=$H$312,SUM(BEREGNING!V444:Y444),IF(Analyse!$H$117=$I$312,SUM(BEREGNING!W444:Y444),IF(Analyse!$H$117=$J$312,SUM(BEREGNING!X444:Y444),IF(Analyse!$H$117=$K$312,SUM(BEREGNING!Y444:Y444),""))))))))))</f>
        <v>0</v>
      </c>
      <c r="AD444" s="35"/>
      <c r="AE444" s="35"/>
      <c r="AF444" s="35"/>
      <c r="AG444" s="35"/>
      <c r="AH444" s="35"/>
      <c r="AI444" s="35"/>
      <c r="AJ444" s="35"/>
      <c r="AK444" s="35"/>
      <c r="AL444" s="35"/>
      <c r="AM444" s="35"/>
      <c r="AN444" s="75">
        <f t="shared" si="926"/>
        <v>0</v>
      </c>
      <c r="AO444" s="76">
        <f t="shared" ca="1" si="938"/>
        <v>0</v>
      </c>
      <c r="AP444" s="76">
        <f t="shared" ca="1" si="939"/>
        <v>0</v>
      </c>
      <c r="AQ444" s="76">
        <f t="shared" ca="1" si="940"/>
        <v>0</v>
      </c>
      <c r="AR444" s="76">
        <f t="shared" ca="1" si="941"/>
        <v>0</v>
      </c>
      <c r="AS444" s="76">
        <f t="shared" ca="1" si="942"/>
        <v>0</v>
      </c>
      <c r="AT444" s="76">
        <f t="shared" ca="1" si="943"/>
        <v>0</v>
      </c>
      <c r="AU444" s="76">
        <f t="shared" ca="1" si="944"/>
        <v>0</v>
      </c>
      <c r="AV444" s="76">
        <f t="shared" ca="1" si="945"/>
        <v>0</v>
      </c>
      <c r="AW444" s="76">
        <f t="shared" ca="1" si="946"/>
        <v>0</v>
      </c>
      <c r="AX444" s="76">
        <f t="shared" ca="1" si="947"/>
        <v>0</v>
      </c>
      <c r="AY444" s="36"/>
    </row>
    <row r="445" spans="1:51" x14ac:dyDescent="0.25">
      <c r="A445" s="38"/>
      <c r="B445" s="41" t="s">
        <v>44</v>
      </c>
      <c r="C445" s="42">
        <f t="shared" ca="1" si="928"/>
        <v>0</v>
      </c>
      <c r="D445" s="42">
        <f t="shared" ca="1" si="929"/>
        <v>0</v>
      </c>
      <c r="E445" s="42">
        <f t="shared" ca="1" si="930"/>
        <v>0</v>
      </c>
      <c r="F445" s="42">
        <f t="shared" ca="1" si="931"/>
        <v>0</v>
      </c>
      <c r="G445" s="42">
        <f t="shared" ca="1" si="932"/>
        <v>0</v>
      </c>
      <c r="H445" s="42">
        <f t="shared" ca="1" si="933"/>
        <v>0</v>
      </c>
      <c r="I445" s="42">
        <f t="shared" ca="1" si="934"/>
        <v>0</v>
      </c>
      <c r="J445" s="42">
        <f t="shared" ca="1" si="935"/>
        <v>0</v>
      </c>
      <c r="K445" s="42">
        <f t="shared" ca="1" si="936"/>
        <v>0</v>
      </c>
      <c r="L445" s="42">
        <f t="shared" ca="1" si="937"/>
        <v>0</v>
      </c>
      <c r="M445" s="42">
        <f t="shared" si="937"/>
        <v>0</v>
      </c>
      <c r="N445" s="38"/>
      <c r="O445" s="41" t="s">
        <v>44</v>
      </c>
      <c r="P445" s="42"/>
      <c r="Q445" s="42">
        <f t="shared" ca="1" si="916"/>
        <v>0</v>
      </c>
      <c r="R445" s="42">
        <f t="shared" ca="1" si="917"/>
        <v>0</v>
      </c>
      <c r="S445" s="42">
        <f t="shared" ca="1" si="918"/>
        <v>0</v>
      </c>
      <c r="T445" s="42">
        <f t="shared" ca="1" si="919"/>
        <v>0</v>
      </c>
      <c r="U445" s="42">
        <f t="shared" ca="1" si="920"/>
        <v>0</v>
      </c>
      <c r="V445" s="42">
        <f t="shared" ca="1" si="921"/>
        <v>0</v>
      </c>
      <c r="W445" s="42">
        <f t="shared" ca="1" si="922"/>
        <v>0</v>
      </c>
      <c r="X445" s="42">
        <f t="shared" ca="1" si="923"/>
        <v>0</v>
      </c>
      <c r="Y445" s="42">
        <f t="shared" ca="1" si="924"/>
        <v>0</v>
      </c>
      <c r="Z445" s="45"/>
      <c r="AA445" s="38">
        <v>32</v>
      </c>
      <c r="AB445" s="41" t="str">
        <f t="shared" si="925"/>
        <v/>
      </c>
      <c r="AC445" s="42">
        <f>IF(AB445="",0,IF(Analyse!$H$117=$C$312,SUM(BEREGNING!Q445:Y445),IF(Analyse!$H$117=$D$312,SUM(BEREGNING!R445:Y445),IF(Analyse!$H$117=$E$312,SUM(BEREGNING!S445:Y445),IF(Analyse!$H$117=$F$312,SUM(BEREGNING!T445:Y445),IF(Analyse!$H$117=$G$312,SUM(BEREGNING!U445:Y445),IF(Analyse!$H$117=$H$312,SUM(BEREGNING!V445:Y445),IF(Analyse!$H$117=$I$312,SUM(BEREGNING!W445:Y445),IF(Analyse!$H$117=$J$312,SUM(BEREGNING!X445:Y445),IF(Analyse!$H$117=$K$312,SUM(BEREGNING!Y445:Y445),""))))))))))</f>
        <v>0</v>
      </c>
      <c r="AD445" s="35"/>
      <c r="AE445" s="35"/>
      <c r="AF445" s="35"/>
      <c r="AG445" s="35"/>
      <c r="AH445" s="35"/>
      <c r="AI445" s="35"/>
      <c r="AJ445" s="35"/>
      <c r="AK445" s="35"/>
      <c r="AL445" s="35"/>
      <c r="AM445" s="35"/>
      <c r="AN445" s="75">
        <f t="shared" si="926"/>
        <v>0</v>
      </c>
      <c r="AO445" s="76">
        <f t="shared" ca="1" si="938"/>
        <v>0</v>
      </c>
      <c r="AP445" s="76">
        <f t="shared" ca="1" si="939"/>
        <v>0</v>
      </c>
      <c r="AQ445" s="76">
        <f t="shared" ca="1" si="940"/>
        <v>0</v>
      </c>
      <c r="AR445" s="76">
        <f t="shared" ca="1" si="941"/>
        <v>0</v>
      </c>
      <c r="AS445" s="76">
        <f t="shared" ca="1" si="942"/>
        <v>0</v>
      </c>
      <c r="AT445" s="76">
        <f t="shared" ca="1" si="943"/>
        <v>0</v>
      </c>
      <c r="AU445" s="76">
        <f t="shared" ca="1" si="944"/>
        <v>0</v>
      </c>
      <c r="AV445" s="76">
        <f t="shared" ca="1" si="945"/>
        <v>0</v>
      </c>
      <c r="AW445" s="76">
        <f t="shared" ca="1" si="946"/>
        <v>0</v>
      </c>
      <c r="AX445" s="76">
        <f t="shared" ca="1" si="947"/>
        <v>0</v>
      </c>
      <c r="AY445" s="36"/>
    </row>
    <row r="446" spans="1:51" x14ac:dyDescent="0.25">
      <c r="A446" s="38"/>
      <c r="B446" s="41" t="s">
        <v>45</v>
      </c>
      <c r="C446" s="42">
        <f t="shared" ca="1" si="928"/>
        <v>0</v>
      </c>
      <c r="D446" s="42">
        <f t="shared" ca="1" si="929"/>
        <v>0</v>
      </c>
      <c r="E446" s="42">
        <f t="shared" ca="1" si="930"/>
        <v>0</v>
      </c>
      <c r="F446" s="42">
        <f t="shared" ca="1" si="931"/>
        <v>0</v>
      </c>
      <c r="G446" s="42">
        <f t="shared" ca="1" si="932"/>
        <v>0</v>
      </c>
      <c r="H446" s="42">
        <f t="shared" ca="1" si="933"/>
        <v>0</v>
      </c>
      <c r="I446" s="42">
        <f t="shared" ca="1" si="934"/>
        <v>0</v>
      </c>
      <c r="J446" s="42">
        <f t="shared" ca="1" si="935"/>
        <v>0</v>
      </c>
      <c r="K446" s="42">
        <f t="shared" ca="1" si="936"/>
        <v>0</v>
      </c>
      <c r="L446" s="42">
        <f t="shared" ca="1" si="937"/>
        <v>0</v>
      </c>
      <c r="M446" s="42">
        <f t="shared" si="937"/>
        <v>0</v>
      </c>
      <c r="N446" s="38"/>
      <c r="O446" s="41" t="s">
        <v>45</v>
      </c>
      <c r="P446" s="42"/>
      <c r="Q446" s="42">
        <f t="shared" ref="Q446:Q477" ca="1" si="948">IFERROR(D446-C446,"")</f>
        <v>0</v>
      </c>
      <c r="R446" s="42">
        <f t="shared" ref="R446:R477" ca="1" si="949">IFERROR(E446-D446,"")</f>
        <v>0</v>
      </c>
      <c r="S446" s="42">
        <f t="shared" ref="S446:S477" ca="1" si="950">IFERROR(F446-E446,"")</f>
        <v>0</v>
      </c>
      <c r="T446" s="42">
        <f t="shared" ref="T446:T477" ca="1" si="951">IFERROR(G446-F446,"")</f>
        <v>0</v>
      </c>
      <c r="U446" s="42">
        <f t="shared" ref="U446:U477" ca="1" si="952">IFERROR(H446-G446,"")</f>
        <v>0</v>
      </c>
      <c r="V446" s="42">
        <f t="shared" ref="V446:V477" ca="1" si="953">IFERROR(I446-H446,"")</f>
        <v>0</v>
      </c>
      <c r="W446" s="42">
        <f t="shared" ref="W446:W477" ca="1" si="954">IFERROR(J446-I446,"")</f>
        <v>0</v>
      </c>
      <c r="X446" s="42">
        <f t="shared" ref="X446:X477" ca="1" si="955">IFERROR(K446-J446,"")</f>
        <v>0</v>
      </c>
      <c r="Y446" s="42">
        <f t="shared" ref="Y446:Y477" ca="1" si="956">IFERROR(L446-K446,"")</f>
        <v>0</v>
      </c>
      <c r="Z446" s="45"/>
      <c r="AA446" s="38">
        <v>33</v>
      </c>
      <c r="AB446" s="41" t="str">
        <f t="shared" ref="AB446:AB477" si="957">IF(AB345="","",AB345)</f>
        <v/>
      </c>
      <c r="AC446" s="42">
        <f>IF(AB446="",0,IF(Analyse!$H$117=$C$312,SUM(BEREGNING!Q446:Y446),IF(Analyse!$H$117=$D$312,SUM(BEREGNING!R446:Y446),IF(Analyse!$H$117=$E$312,SUM(BEREGNING!S446:Y446),IF(Analyse!$H$117=$F$312,SUM(BEREGNING!T446:Y446),IF(Analyse!$H$117=$G$312,SUM(BEREGNING!U446:Y446),IF(Analyse!$H$117=$H$312,SUM(BEREGNING!V446:Y446),IF(Analyse!$H$117=$I$312,SUM(BEREGNING!W446:Y446),IF(Analyse!$H$117=$J$312,SUM(BEREGNING!X446:Y446),IF(Analyse!$H$117=$K$312,SUM(BEREGNING!Y446:Y446),""))))))))))</f>
        <v>0</v>
      </c>
      <c r="AD446" s="35"/>
      <c r="AE446" s="35"/>
      <c r="AF446" s="35"/>
      <c r="AG446" s="35"/>
      <c r="AH446" s="35"/>
      <c r="AI446" s="35"/>
      <c r="AJ446" s="35"/>
      <c r="AK446" s="35"/>
      <c r="AL446" s="35"/>
      <c r="AM446" s="35"/>
      <c r="AN446" s="75">
        <f t="shared" ref="AN446:AN477" si="958">AD446</f>
        <v>0</v>
      </c>
      <c r="AO446" s="76">
        <f t="shared" ca="1" si="938"/>
        <v>0</v>
      </c>
      <c r="AP446" s="76">
        <f t="shared" ca="1" si="939"/>
        <v>0</v>
      </c>
      <c r="AQ446" s="76">
        <f t="shared" ca="1" si="940"/>
        <v>0</v>
      </c>
      <c r="AR446" s="76">
        <f t="shared" ca="1" si="941"/>
        <v>0</v>
      </c>
      <c r="AS446" s="76">
        <f t="shared" ca="1" si="942"/>
        <v>0</v>
      </c>
      <c r="AT446" s="76">
        <f t="shared" ca="1" si="943"/>
        <v>0</v>
      </c>
      <c r="AU446" s="76">
        <f t="shared" ca="1" si="944"/>
        <v>0</v>
      </c>
      <c r="AV446" s="76">
        <f t="shared" ca="1" si="945"/>
        <v>0</v>
      </c>
      <c r="AW446" s="76">
        <f t="shared" ca="1" si="946"/>
        <v>0</v>
      </c>
      <c r="AX446" s="76">
        <f t="shared" ca="1" si="947"/>
        <v>0</v>
      </c>
      <c r="AY446" s="36"/>
    </row>
    <row r="447" spans="1:51" x14ac:dyDescent="0.25">
      <c r="A447" s="38"/>
      <c r="B447" s="41" t="s">
        <v>46</v>
      </c>
      <c r="C447" s="42">
        <f t="shared" ca="1" si="928"/>
        <v>0</v>
      </c>
      <c r="D447" s="42">
        <f t="shared" ca="1" si="929"/>
        <v>0</v>
      </c>
      <c r="E447" s="42">
        <f t="shared" ca="1" si="930"/>
        <v>0</v>
      </c>
      <c r="F447" s="42">
        <f t="shared" ca="1" si="931"/>
        <v>0</v>
      </c>
      <c r="G447" s="42">
        <f t="shared" ca="1" si="932"/>
        <v>0</v>
      </c>
      <c r="H447" s="42">
        <f t="shared" ca="1" si="933"/>
        <v>0</v>
      </c>
      <c r="I447" s="42">
        <f t="shared" ca="1" si="934"/>
        <v>0</v>
      </c>
      <c r="J447" s="42">
        <f t="shared" ca="1" si="935"/>
        <v>0</v>
      </c>
      <c r="K447" s="42">
        <f t="shared" ca="1" si="936"/>
        <v>0</v>
      </c>
      <c r="L447" s="42">
        <f t="shared" ca="1" si="937"/>
        <v>0</v>
      </c>
      <c r="M447" s="42">
        <f t="shared" si="937"/>
        <v>0</v>
      </c>
      <c r="N447" s="38"/>
      <c r="O447" s="41" t="s">
        <v>46</v>
      </c>
      <c r="P447" s="42"/>
      <c r="Q447" s="42">
        <f t="shared" ca="1" si="948"/>
        <v>0</v>
      </c>
      <c r="R447" s="42">
        <f t="shared" ca="1" si="949"/>
        <v>0</v>
      </c>
      <c r="S447" s="42">
        <f t="shared" ca="1" si="950"/>
        <v>0</v>
      </c>
      <c r="T447" s="42">
        <f t="shared" ca="1" si="951"/>
        <v>0</v>
      </c>
      <c r="U447" s="42">
        <f t="shared" ca="1" si="952"/>
        <v>0</v>
      </c>
      <c r="V447" s="42">
        <f t="shared" ca="1" si="953"/>
        <v>0</v>
      </c>
      <c r="W447" s="42">
        <f t="shared" ca="1" si="954"/>
        <v>0</v>
      </c>
      <c r="X447" s="42">
        <f t="shared" ca="1" si="955"/>
        <v>0</v>
      </c>
      <c r="Y447" s="42">
        <f t="shared" ca="1" si="956"/>
        <v>0</v>
      </c>
      <c r="Z447" s="45"/>
      <c r="AA447" s="38">
        <v>34</v>
      </c>
      <c r="AB447" s="41" t="str">
        <f t="shared" si="957"/>
        <v/>
      </c>
      <c r="AC447" s="42">
        <f>IF(AB447="",0,IF(Analyse!$H$117=$C$312,SUM(BEREGNING!Q447:Y447),IF(Analyse!$H$117=$D$312,SUM(BEREGNING!R447:Y447),IF(Analyse!$H$117=$E$312,SUM(BEREGNING!S447:Y447),IF(Analyse!$H$117=$F$312,SUM(BEREGNING!T447:Y447),IF(Analyse!$H$117=$G$312,SUM(BEREGNING!U447:Y447),IF(Analyse!$H$117=$H$312,SUM(BEREGNING!V447:Y447),IF(Analyse!$H$117=$I$312,SUM(BEREGNING!W447:Y447),IF(Analyse!$H$117=$J$312,SUM(BEREGNING!X447:Y447),IF(Analyse!$H$117=$K$312,SUM(BEREGNING!Y447:Y447),""))))))))))</f>
        <v>0</v>
      </c>
      <c r="AD447" s="35"/>
      <c r="AE447" s="35"/>
      <c r="AF447" s="35"/>
      <c r="AG447" s="35"/>
      <c r="AH447" s="35"/>
      <c r="AI447" s="35"/>
      <c r="AJ447" s="35"/>
      <c r="AK447" s="35"/>
      <c r="AL447" s="35"/>
      <c r="AM447" s="35"/>
      <c r="AN447" s="75">
        <f t="shared" si="958"/>
        <v>0</v>
      </c>
      <c r="AO447" s="76">
        <f t="shared" ca="1" si="938"/>
        <v>0</v>
      </c>
      <c r="AP447" s="76">
        <f t="shared" ca="1" si="939"/>
        <v>0</v>
      </c>
      <c r="AQ447" s="76">
        <f t="shared" ca="1" si="940"/>
        <v>0</v>
      </c>
      <c r="AR447" s="76">
        <f t="shared" ca="1" si="941"/>
        <v>0</v>
      </c>
      <c r="AS447" s="76">
        <f t="shared" ca="1" si="942"/>
        <v>0</v>
      </c>
      <c r="AT447" s="76">
        <f t="shared" ca="1" si="943"/>
        <v>0</v>
      </c>
      <c r="AU447" s="76">
        <f t="shared" ca="1" si="944"/>
        <v>0</v>
      </c>
      <c r="AV447" s="76">
        <f t="shared" ca="1" si="945"/>
        <v>0</v>
      </c>
      <c r="AW447" s="76">
        <f t="shared" ca="1" si="946"/>
        <v>0</v>
      </c>
      <c r="AX447" s="76">
        <f t="shared" ca="1" si="947"/>
        <v>0</v>
      </c>
      <c r="AY447" s="36"/>
    </row>
    <row r="448" spans="1:51" x14ac:dyDescent="0.25">
      <c r="A448" s="38"/>
      <c r="B448" s="41" t="s">
        <v>47</v>
      </c>
      <c r="C448" s="42">
        <f t="shared" ca="1" si="928"/>
        <v>0</v>
      </c>
      <c r="D448" s="42">
        <f t="shared" ca="1" si="929"/>
        <v>0</v>
      </c>
      <c r="E448" s="42">
        <f t="shared" ca="1" si="930"/>
        <v>0</v>
      </c>
      <c r="F448" s="42">
        <f t="shared" ca="1" si="931"/>
        <v>0</v>
      </c>
      <c r="G448" s="42">
        <f t="shared" ca="1" si="932"/>
        <v>0</v>
      </c>
      <c r="H448" s="42">
        <f t="shared" ca="1" si="933"/>
        <v>0</v>
      </c>
      <c r="I448" s="42">
        <f t="shared" ca="1" si="934"/>
        <v>0</v>
      </c>
      <c r="J448" s="42">
        <f t="shared" ca="1" si="935"/>
        <v>0</v>
      </c>
      <c r="K448" s="42">
        <f t="shared" ca="1" si="936"/>
        <v>0</v>
      </c>
      <c r="L448" s="42">
        <f t="shared" ca="1" si="937"/>
        <v>0</v>
      </c>
      <c r="M448" s="42">
        <f t="shared" si="937"/>
        <v>0</v>
      </c>
      <c r="N448" s="38"/>
      <c r="O448" s="41" t="s">
        <v>47</v>
      </c>
      <c r="P448" s="42"/>
      <c r="Q448" s="42">
        <f t="shared" ca="1" si="948"/>
        <v>0</v>
      </c>
      <c r="R448" s="42">
        <f t="shared" ca="1" si="949"/>
        <v>0</v>
      </c>
      <c r="S448" s="42">
        <f t="shared" ca="1" si="950"/>
        <v>0</v>
      </c>
      <c r="T448" s="42">
        <f t="shared" ca="1" si="951"/>
        <v>0</v>
      </c>
      <c r="U448" s="42">
        <f t="shared" ca="1" si="952"/>
        <v>0</v>
      </c>
      <c r="V448" s="42">
        <f t="shared" ca="1" si="953"/>
        <v>0</v>
      </c>
      <c r="W448" s="42">
        <f t="shared" ca="1" si="954"/>
        <v>0</v>
      </c>
      <c r="X448" s="42">
        <f t="shared" ca="1" si="955"/>
        <v>0</v>
      </c>
      <c r="Y448" s="42">
        <f t="shared" ca="1" si="956"/>
        <v>0</v>
      </c>
      <c r="Z448" s="45"/>
      <c r="AA448" s="38">
        <v>35</v>
      </c>
      <c r="AB448" s="41" t="str">
        <f t="shared" si="957"/>
        <v/>
      </c>
      <c r="AC448" s="42">
        <f>IF(AB448="",0,IF(Analyse!$H$117=$C$312,SUM(BEREGNING!Q448:Y448),IF(Analyse!$H$117=$D$312,SUM(BEREGNING!R448:Y448),IF(Analyse!$H$117=$E$312,SUM(BEREGNING!S448:Y448),IF(Analyse!$H$117=$F$312,SUM(BEREGNING!T448:Y448),IF(Analyse!$H$117=$G$312,SUM(BEREGNING!U448:Y448),IF(Analyse!$H$117=$H$312,SUM(BEREGNING!V448:Y448),IF(Analyse!$H$117=$I$312,SUM(BEREGNING!W448:Y448),IF(Analyse!$H$117=$J$312,SUM(BEREGNING!X448:Y448),IF(Analyse!$H$117=$K$312,SUM(BEREGNING!Y448:Y448),""))))))))))</f>
        <v>0</v>
      </c>
      <c r="AD448" s="35"/>
      <c r="AE448" s="35"/>
      <c r="AF448" s="35"/>
      <c r="AG448" s="35"/>
      <c r="AH448" s="35"/>
      <c r="AI448" s="35"/>
      <c r="AJ448" s="35"/>
      <c r="AK448" s="35"/>
      <c r="AL448" s="35"/>
      <c r="AM448" s="35"/>
      <c r="AN448" s="75">
        <f t="shared" si="958"/>
        <v>0</v>
      </c>
      <c r="AO448" s="76">
        <f t="shared" ca="1" si="938"/>
        <v>0</v>
      </c>
      <c r="AP448" s="76">
        <f t="shared" ca="1" si="939"/>
        <v>0</v>
      </c>
      <c r="AQ448" s="76">
        <f t="shared" ca="1" si="940"/>
        <v>0</v>
      </c>
      <c r="AR448" s="76">
        <f t="shared" ca="1" si="941"/>
        <v>0</v>
      </c>
      <c r="AS448" s="76">
        <f t="shared" ca="1" si="942"/>
        <v>0</v>
      </c>
      <c r="AT448" s="76">
        <f t="shared" ca="1" si="943"/>
        <v>0</v>
      </c>
      <c r="AU448" s="76">
        <f t="shared" ca="1" si="944"/>
        <v>0</v>
      </c>
      <c r="AV448" s="76">
        <f t="shared" ca="1" si="945"/>
        <v>0</v>
      </c>
      <c r="AW448" s="76">
        <f t="shared" ca="1" si="946"/>
        <v>0</v>
      </c>
      <c r="AX448" s="76">
        <f t="shared" ca="1" si="947"/>
        <v>0</v>
      </c>
      <c r="AY448" s="36"/>
    </row>
    <row r="449" spans="1:51" x14ac:dyDescent="0.25">
      <c r="A449" s="38"/>
      <c r="B449" s="41" t="s">
        <v>48</v>
      </c>
      <c r="C449" s="42">
        <f t="shared" ca="1" si="928"/>
        <v>0</v>
      </c>
      <c r="D449" s="42">
        <f t="shared" ca="1" si="929"/>
        <v>0</v>
      </c>
      <c r="E449" s="42">
        <f t="shared" ca="1" si="930"/>
        <v>0</v>
      </c>
      <c r="F449" s="42">
        <f t="shared" ca="1" si="931"/>
        <v>0</v>
      </c>
      <c r="G449" s="42">
        <f t="shared" ca="1" si="932"/>
        <v>0</v>
      </c>
      <c r="H449" s="42">
        <f t="shared" ca="1" si="933"/>
        <v>0</v>
      </c>
      <c r="I449" s="42">
        <f t="shared" ca="1" si="934"/>
        <v>0</v>
      </c>
      <c r="J449" s="42">
        <f t="shared" ca="1" si="935"/>
        <v>0</v>
      </c>
      <c r="K449" s="42">
        <f t="shared" ca="1" si="936"/>
        <v>0</v>
      </c>
      <c r="L449" s="42">
        <f t="shared" ca="1" si="937"/>
        <v>0</v>
      </c>
      <c r="M449" s="42">
        <f t="shared" si="937"/>
        <v>0</v>
      </c>
      <c r="N449" s="38"/>
      <c r="O449" s="41" t="s">
        <v>48</v>
      </c>
      <c r="P449" s="42"/>
      <c r="Q449" s="42">
        <f t="shared" ca="1" si="948"/>
        <v>0</v>
      </c>
      <c r="R449" s="42">
        <f t="shared" ca="1" si="949"/>
        <v>0</v>
      </c>
      <c r="S449" s="42">
        <f t="shared" ca="1" si="950"/>
        <v>0</v>
      </c>
      <c r="T449" s="42">
        <f t="shared" ca="1" si="951"/>
        <v>0</v>
      </c>
      <c r="U449" s="42">
        <f t="shared" ca="1" si="952"/>
        <v>0</v>
      </c>
      <c r="V449" s="42">
        <f t="shared" ca="1" si="953"/>
        <v>0</v>
      </c>
      <c r="W449" s="42">
        <f t="shared" ca="1" si="954"/>
        <v>0</v>
      </c>
      <c r="X449" s="42">
        <f t="shared" ca="1" si="955"/>
        <v>0</v>
      </c>
      <c r="Y449" s="42">
        <f t="shared" ca="1" si="956"/>
        <v>0</v>
      </c>
      <c r="Z449" s="45"/>
      <c r="AA449" s="38">
        <v>36</v>
      </c>
      <c r="AB449" s="41" t="str">
        <f t="shared" si="957"/>
        <v/>
      </c>
      <c r="AC449" s="42">
        <f>IF(AB449="",0,IF(Analyse!$H$117=$C$312,SUM(BEREGNING!Q449:Y449),IF(Analyse!$H$117=$D$312,SUM(BEREGNING!R449:Y449),IF(Analyse!$H$117=$E$312,SUM(BEREGNING!S449:Y449),IF(Analyse!$H$117=$F$312,SUM(BEREGNING!T449:Y449),IF(Analyse!$H$117=$G$312,SUM(BEREGNING!U449:Y449),IF(Analyse!$H$117=$H$312,SUM(BEREGNING!V449:Y449),IF(Analyse!$H$117=$I$312,SUM(BEREGNING!W449:Y449),IF(Analyse!$H$117=$J$312,SUM(BEREGNING!X449:Y449),IF(Analyse!$H$117=$K$312,SUM(BEREGNING!Y449:Y449),""))))))))))</f>
        <v>0</v>
      </c>
      <c r="AD449" s="35"/>
      <c r="AE449" s="35"/>
      <c r="AF449" s="35"/>
      <c r="AG449" s="35"/>
      <c r="AH449" s="35"/>
      <c r="AI449" s="35"/>
      <c r="AJ449" s="35"/>
      <c r="AK449" s="35"/>
      <c r="AL449" s="35"/>
      <c r="AM449" s="35"/>
      <c r="AN449" s="75">
        <f t="shared" si="958"/>
        <v>0</v>
      </c>
      <c r="AO449" s="76">
        <f t="shared" ca="1" si="938"/>
        <v>0</v>
      </c>
      <c r="AP449" s="76">
        <f t="shared" ca="1" si="939"/>
        <v>0</v>
      </c>
      <c r="AQ449" s="76">
        <f t="shared" ca="1" si="940"/>
        <v>0</v>
      </c>
      <c r="AR449" s="76">
        <f t="shared" ca="1" si="941"/>
        <v>0</v>
      </c>
      <c r="AS449" s="76">
        <f t="shared" ca="1" si="942"/>
        <v>0</v>
      </c>
      <c r="AT449" s="76">
        <f t="shared" ca="1" si="943"/>
        <v>0</v>
      </c>
      <c r="AU449" s="76">
        <f t="shared" ca="1" si="944"/>
        <v>0</v>
      </c>
      <c r="AV449" s="76">
        <f t="shared" ca="1" si="945"/>
        <v>0</v>
      </c>
      <c r="AW449" s="76">
        <f t="shared" ca="1" si="946"/>
        <v>0</v>
      </c>
      <c r="AX449" s="76">
        <f t="shared" ca="1" si="947"/>
        <v>0</v>
      </c>
      <c r="AY449" s="36"/>
    </row>
    <row r="450" spans="1:51" x14ac:dyDescent="0.25">
      <c r="A450" s="38"/>
      <c r="B450" s="41" t="s">
        <v>49</v>
      </c>
      <c r="C450" s="42">
        <f t="shared" ca="1" si="928"/>
        <v>0</v>
      </c>
      <c r="D450" s="42">
        <f t="shared" ca="1" si="929"/>
        <v>0</v>
      </c>
      <c r="E450" s="42">
        <f t="shared" ca="1" si="930"/>
        <v>0</v>
      </c>
      <c r="F450" s="42">
        <f t="shared" ca="1" si="931"/>
        <v>0</v>
      </c>
      <c r="G450" s="42">
        <f t="shared" ca="1" si="932"/>
        <v>0</v>
      </c>
      <c r="H450" s="42">
        <f t="shared" ca="1" si="933"/>
        <v>0</v>
      </c>
      <c r="I450" s="42">
        <f t="shared" ca="1" si="934"/>
        <v>0</v>
      </c>
      <c r="J450" s="42">
        <f t="shared" ca="1" si="935"/>
        <v>0</v>
      </c>
      <c r="K450" s="42">
        <f t="shared" ca="1" si="936"/>
        <v>0</v>
      </c>
      <c r="L450" s="42">
        <f t="shared" ca="1" si="937"/>
        <v>0</v>
      </c>
      <c r="M450" s="42">
        <f t="shared" si="937"/>
        <v>0</v>
      </c>
      <c r="N450" s="38"/>
      <c r="O450" s="41" t="s">
        <v>49</v>
      </c>
      <c r="P450" s="42"/>
      <c r="Q450" s="42">
        <f t="shared" ca="1" si="948"/>
        <v>0</v>
      </c>
      <c r="R450" s="42">
        <f t="shared" ca="1" si="949"/>
        <v>0</v>
      </c>
      <c r="S450" s="42">
        <f t="shared" ca="1" si="950"/>
        <v>0</v>
      </c>
      <c r="T450" s="42">
        <f t="shared" ca="1" si="951"/>
        <v>0</v>
      </c>
      <c r="U450" s="42">
        <f t="shared" ca="1" si="952"/>
        <v>0</v>
      </c>
      <c r="V450" s="42">
        <f t="shared" ca="1" si="953"/>
        <v>0</v>
      </c>
      <c r="W450" s="42">
        <f t="shared" ca="1" si="954"/>
        <v>0</v>
      </c>
      <c r="X450" s="42">
        <f t="shared" ca="1" si="955"/>
        <v>0</v>
      </c>
      <c r="Y450" s="42">
        <f t="shared" ca="1" si="956"/>
        <v>0</v>
      </c>
      <c r="Z450" s="45"/>
      <c r="AA450" s="38">
        <v>37</v>
      </c>
      <c r="AB450" s="41" t="str">
        <f t="shared" si="957"/>
        <v/>
      </c>
      <c r="AC450" s="42">
        <f>IF(AB450="",0,IF(Analyse!$H$117=$C$312,SUM(BEREGNING!Q450:Y450),IF(Analyse!$H$117=$D$312,SUM(BEREGNING!R450:Y450),IF(Analyse!$H$117=$E$312,SUM(BEREGNING!S450:Y450),IF(Analyse!$H$117=$F$312,SUM(BEREGNING!T450:Y450),IF(Analyse!$H$117=$G$312,SUM(BEREGNING!U450:Y450),IF(Analyse!$H$117=$H$312,SUM(BEREGNING!V450:Y450),IF(Analyse!$H$117=$I$312,SUM(BEREGNING!W450:Y450),IF(Analyse!$H$117=$J$312,SUM(BEREGNING!X450:Y450),IF(Analyse!$H$117=$K$312,SUM(BEREGNING!Y450:Y450),""))))))))))</f>
        <v>0</v>
      </c>
      <c r="AD450" s="35"/>
      <c r="AE450" s="35"/>
      <c r="AF450" s="35"/>
      <c r="AG450" s="35"/>
      <c r="AH450" s="35"/>
      <c r="AI450" s="35"/>
      <c r="AJ450" s="35"/>
      <c r="AK450" s="35"/>
      <c r="AL450" s="35"/>
      <c r="AM450" s="35"/>
      <c r="AN450" s="75">
        <f t="shared" si="958"/>
        <v>0</v>
      </c>
      <c r="AO450" s="76">
        <f t="shared" ca="1" si="938"/>
        <v>0</v>
      </c>
      <c r="AP450" s="76">
        <f t="shared" ca="1" si="939"/>
        <v>0</v>
      </c>
      <c r="AQ450" s="76">
        <f t="shared" ca="1" si="940"/>
        <v>0</v>
      </c>
      <c r="AR450" s="76">
        <f t="shared" ca="1" si="941"/>
        <v>0</v>
      </c>
      <c r="AS450" s="76">
        <f t="shared" ca="1" si="942"/>
        <v>0</v>
      </c>
      <c r="AT450" s="76">
        <f t="shared" ca="1" si="943"/>
        <v>0</v>
      </c>
      <c r="AU450" s="76">
        <f t="shared" ca="1" si="944"/>
        <v>0</v>
      </c>
      <c r="AV450" s="76">
        <f t="shared" ca="1" si="945"/>
        <v>0</v>
      </c>
      <c r="AW450" s="76">
        <f t="shared" ca="1" si="946"/>
        <v>0</v>
      </c>
      <c r="AX450" s="76">
        <f t="shared" ca="1" si="947"/>
        <v>0</v>
      </c>
      <c r="AY450" s="36"/>
    </row>
    <row r="451" spans="1:51" x14ac:dyDescent="0.25">
      <c r="A451" s="38"/>
      <c r="B451" s="41" t="s">
        <v>50</v>
      </c>
      <c r="C451" s="42">
        <f t="shared" ca="1" si="928"/>
        <v>0</v>
      </c>
      <c r="D451" s="42">
        <f t="shared" ca="1" si="929"/>
        <v>0</v>
      </c>
      <c r="E451" s="42">
        <f t="shared" ca="1" si="930"/>
        <v>0</v>
      </c>
      <c r="F451" s="42">
        <f t="shared" ca="1" si="931"/>
        <v>0</v>
      </c>
      <c r="G451" s="42">
        <f t="shared" ca="1" si="932"/>
        <v>0</v>
      </c>
      <c r="H451" s="42">
        <f t="shared" ca="1" si="933"/>
        <v>0</v>
      </c>
      <c r="I451" s="42">
        <f t="shared" ca="1" si="934"/>
        <v>0</v>
      </c>
      <c r="J451" s="42">
        <f t="shared" ca="1" si="935"/>
        <v>0</v>
      </c>
      <c r="K451" s="42">
        <f t="shared" ca="1" si="936"/>
        <v>0</v>
      </c>
      <c r="L451" s="42">
        <f t="shared" ca="1" si="937"/>
        <v>0</v>
      </c>
      <c r="M451" s="42">
        <f t="shared" si="937"/>
        <v>0</v>
      </c>
      <c r="N451" s="38"/>
      <c r="O451" s="41" t="s">
        <v>50</v>
      </c>
      <c r="P451" s="42"/>
      <c r="Q451" s="42">
        <f t="shared" ca="1" si="948"/>
        <v>0</v>
      </c>
      <c r="R451" s="42">
        <f t="shared" ca="1" si="949"/>
        <v>0</v>
      </c>
      <c r="S451" s="42">
        <f t="shared" ca="1" si="950"/>
        <v>0</v>
      </c>
      <c r="T451" s="42">
        <f t="shared" ca="1" si="951"/>
        <v>0</v>
      </c>
      <c r="U451" s="42">
        <f t="shared" ca="1" si="952"/>
        <v>0</v>
      </c>
      <c r="V451" s="42">
        <f t="shared" ca="1" si="953"/>
        <v>0</v>
      </c>
      <c r="W451" s="42">
        <f t="shared" ca="1" si="954"/>
        <v>0</v>
      </c>
      <c r="X451" s="42">
        <f t="shared" ca="1" si="955"/>
        <v>0</v>
      </c>
      <c r="Y451" s="42">
        <f t="shared" ca="1" si="956"/>
        <v>0</v>
      </c>
      <c r="Z451" s="45"/>
      <c r="AA451" s="38">
        <v>38</v>
      </c>
      <c r="AB451" s="41" t="str">
        <f t="shared" si="957"/>
        <v/>
      </c>
      <c r="AC451" s="42">
        <f>IF(AB451="",0,IF(Analyse!$H$117=$C$312,SUM(BEREGNING!Q451:Y451),IF(Analyse!$H$117=$D$312,SUM(BEREGNING!R451:Y451),IF(Analyse!$H$117=$E$312,SUM(BEREGNING!S451:Y451),IF(Analyse!$H$117=$F$312,SUM(BEREGNING!T451:Y451),IF(Analyse!$H$117=$G$312,SUM(BEREGNING!U451:Y451),IF(Analyse!$H$117=$H$312,SUM(BEREGNING!V451:Y451),IF(Analyse!$H$117=$I$312,SUM(BEREGNING!W451:Y451),IF(Analyse!$H$117=$J$312,SUM(BEREGNING!X451:Y451),IF(Analyse!$H$117=$K$312,SUM(BEREGNING!Y451:Y451),""))))))))))</f>
        <v>0</v>
      </c>
      <c r="AD451" s="35"/>
      <c r="AE451" s="35"/>
      <c r="AF451" s="35"/>
      <c r="AG451" s="35"/>
      <c r="AH451" s="35"/>
      <c r="AI451" s="35"/>
      <c r="AJ451" s="35"/>
      <c r="AK451" s="35"/>
      <c r="AL451" s="35"/>
      <c r="AM451" s="35"/>
      <c r="AN451" s="75">
        <f t="shared" si="958"/>
        <v>0</v>
      </c>
      <c r="AO451" s="76">
        <f t="shared" ca="1" si="938"/>
        <v>0</v>
      </c>
      <c r="AP451" s="76">
        <f t="shared" ca="1" si="939"/>
        <v>0</v>
      </c>
      <c r="AQ451" s="76">
        <f t="shared" ca="1" si="940"/>
        <v>0</v>
      </c>
      <c r="AR451" s="76">
        <f t="shared" ca="1" si="941"/>
        <v>0</v>
      </c>
      <c r="AS451" s="76">
        <f t="shared" ca="1" si="942"/>
        <v>0</v>
      </c>
      <c r="AT451" s="76">
        <f t="shared" ca="1" si="943"/>
        <v>0</v>
      </c>
      <c r="AU451" s="76">
        <f t="shared" ca="1" si="944"/>
        <v>0</v>
      </c>
      <c r="AV451" s="76">
        <f t="shared" ca="1" si="945"/>
        <v>0</v>
      </c>
      <c r="AW451" s="76">
        <f t="shared" ca="1" si="946"/>
        <v>0</v>
      </c>
      <c r="AX451" s="76">
        <f t="shared" ca="1" si="947"/>
        <v>0</v>
      </c>
      <c r="AY451" s="36"/>
    </row>
    <row r="452" spans="1:51" x14ac:dyDescent="0.25">
      <c r="A452" s="38"/>
      <c r="B452" s="41" t="s">
        <v>51</v>
      </c>
      <c r="C452" s="42">
        <f t="shared" ca="1" si="928"/>
        <v>0</v>
      </c>
      <c r="D452" s="42">
        <f t="shared" ca="1" si="929"/>
        <v>0</v>
      </c>
      <c r="E452" s="42">
        <f t="shared" ca="1" si="930"/>
        <v>0</v>
      </c>
      <c r="F452" s="42">
        <f t="shared" ca="1" si="931"/>
        <v>0</v>
      </c>
      <c r="G452" s="42">
        <f t="shared" ca="1" si="932"/>
        <v>0</v>
      </c>
      <c r="H452" s="42">
        <f t="shared" ca="1" si="933"/>
        <v>0</v>
      </c>
      <c r="I452" s="42">
        <f t="shared" ca="1" si="934"/>
        <v>0</v>
      </c>
      <c r="J452" s="42">
        <f t="shared" ca="1" si="935"/>
        <v>0</v>
      </c>
      <c r="K452" s="42">
        <f t="shared" ca="1" si="936"/>
        <v>0</v>
      </c>
      <c r="L452" s="42">
        <f t="shared" ca="1" si="937"/>
        <v>0</v>
      </c>
      <c r="M452" s="42">
        <f t="shared" si="937"/>
        <v>0</v>
      </c>
      <c r="N452" s="38"/>
      <c r="O452" s="41" t="s">
        <v>51</v>
      </c>
      <c r="P452" s="42"/>
      <c r="Q452" s="42">
        <f t="shared" ca="1" si="948"/>
        <v>0</v>
      </c>
      <c r="R452" s="42">
        <f t="shared" ca="1" si="949"/>
        <v>0</v>
      </c>
      <c r="S452" s="42">
        <f t="shared" ca="1" si="950"/>
        <v>0</v>
      </c>
      <c r="T452" s="42">
        <f t="shared" ca="1" si="951"/>
        <v>0</v>
      </c>
      <c r="U452" s="42">
        <f t="shared" ca="1" si="952"/>
        <v>0</v>
      </c>
      <c r="V452" s="42">
        <f t="shared" ca="1" si="953"/>
        <v>0</v>
      </c>
      <c r="W452" s="42">
        <f t="shared" ca="1" si="954"/>
        <v>0</v>
      </c>
      <c r="X452" s="42">
        <f t="shared" ca="1" si="955"/>
        <v>0</v>
      </c>
      <c r="Y452" s="42">
        <f t="shared" ca="1" si="956"/>
        <v>0</v>
      </c>
      <c r="Z452" s="45"/>
      <c r="AA452" s="38">
        <v>39</v>
      </c>
      <c r="AB452" s="41" t="str">
        <f t="shared" si="957"/>
        <v/>
      </c>
      <c r="AC452" s="42">
        <f>IF(AB452="",0,IF(Analyse!$H$117=$C$312,SUM(BEREGNING!Q452:Y452),IF(Analyse!$H$117=$D$312,SUM(BEREGNING!R452:Y452),IF(Analyse!$H$117=$E$312,SUM(BEREGNING!S452:Y452),IF(Analyse!$H$117=$F$312,SUM(BEREGNING!T452:Y452),IF(Analyse!$H$117=$G$312,SUM(BEREGNING!U452:Y452),IF(Analyse!$H$117=$H$312,SUM(BEREGNING!V452:Y452),IF(Analyse!$H$117=$I$312,SUM(BEREGNING!W452:Y452),IF(Analyse!$H$117=$J$312,SUM(BEREGNING!X452:Y452),IF(Analyse!$H$117=$K$312,SUM(BEREGNING!Y452:Y452),""))))))))))</f>
        <v>0</v>
      </c>
      <c r="AD452" s="35"/>
      <c r="AE452" s="35"/>
      <c r="AF452" s="35"/>
      <c r="AG452" s="35"/>
      <c r="AH452" s="35"/>
      <c r="AI452" s="35"/>
      <c r="AJ452" s="35"/>
      <c r="AK452" s="35"/>
      <c r="AL452" s="35"/>
      <c r="AM452" s="35"/>
      <c r="AN452" s="75">
        <f t="shared" si="958"/>
        <v>0</v>
      </c>
      <c r="AO452" s="76">
        <f t="shared" ca="1" si="938"/>
        <v>0</v>
      </c>
      <c r="AP452" s="76">
        <f t="shared" ca="1" si="939"/>
        <v>0</v>
      </c>
      <c r="AQ452" s="76">
        <f t="shared" ca="1" si="940"/>
        <v>0</v>
      </c>
      <c r="AR452" s="76">
        <f t="shared" ca="1" si="941"/>
        <v>0</v>
      </c>
      <c r="AS452" s="76">
        <f t="shared" ca="1" si="942"/>
        <v>0</v>
      </c>
      <c r="AT452" s="76">
        <f t="shared" ca="1" si="943"/>
        <v>0</v>
      </c>
      <c r="AU452" s="76">
        <f t="shared" ca="1" si="944"/>
        <v>0</v>
      </c>
      <c r="AV452" s="76">
        <f t="shared" ca="1" si="945"/>
        <v>0</v>
      </c>
      <c r="AW452" s="76">
        <f t="shared" ca="1" si="946"/>
        <v>0</v>
      </c>
      <c r="AX452" s="76">
        <f t="shared" ca="1" si="947"/>
        <v>0</v>
      </c>
      <c r="AY452" s="36"/>
    </row>
    <row r="453" spans="1:51" x14ac:dyDescent="0.25">
      <c r="A453" s="38"/>
      <c r="B453" s="41" t="s">
        <v>52</v>
      </c>
      <c r="C453" s="42">
        <f t="shared" ca="1" si="928"/>
        <v>0</v>
      </c>
      <c r="D453" s="42">
        <f t="shared" ca="1" si="929"/>
        <v>0</v>
      </c>
      <c r="E453" s="42">
        <f t="shared" ca="1" si="930"/>
        <v>0</v>
      </c>
      <c r="F453" s="42">
        <f t="shared" ca="1" si="931"/>
        <v>0</v>
      </c>
      <c r="G453" s="42">
        <f t="shared" ca="1" si="932"/>
        <v>0</v>
      </c>
      <c r="H453" s="42">
        <f t="shared" ca="1" si="933"/>
        <v>0</v>
      </c>
      <c r="I453" s="42">
        <f t="shared" ca="1" si="934"/>
        <v>0</v>
      </c>
      <c r="J453" s="42">
        <f t="shared" ca="1" si="935"/>
        <v>0</v>
      </c>
      <c r="K453" s="42">
        <f t="shared" ca="1" si="936"/>
        <v>0</v>
      </c>
      <c r="L453" s="42">
        <f t="shared" ca="1" si="937"/>
        <v>0</v>
      </c>
      <c r="M453" s="42">
        <f t="shared" si="937"/>
        <v>0</v>
      </c>
      <c r="N453" s="38"/>
      <c r="O453" s="41" t="s">
        <v>52</v>
      </c>
      <c r="P453" s="42"/>
      <c r="Q453" s="42">
        <f t="shared" ca="1" si="948"/>
        <v>0</v>
      </c>
      <c r="R453" s="42">
        <f t="shared" ca="1" si="949"/>
        <v>0</v>
      </c>
      <c r="S453" s="42">
        <f t="shared" ca="1" si="950"/>
        <v>0</v>
      </c>
      <c r="T453" s="42">
        <f t="shared" ca="1" si="951"/>
        <v>0</v>
      </c>
      <c r="U453" s="42">
        <f t="shared" ca="1" si="952"/>
        <v>0</v>
      </c>
      <c r="V453" s="42">
        <f t="shared" ca="1" si="953"/>
        <v>0</v>
      </c>
      <c r="W453" s="42">
        <f t="shared" ca="1" si="954"/>
        <v>0</v>
      </c>
      <c r="X453" s="42">
        <f t="shared" ca="1" si="955"/>
        <v>0</v>
      </c>
      <c r="Y453" s="42">
        <f t="shared" ca="1" si="956"/>
        <v>0</v>
      </c>
      <c r="Z453" s="45"/>
      <c r="AA453" s="38">
        <v>40</v>
      </c>
      <c r="AB453" s="41" t="str">
        <f t="shared" si="957"/>
        <v/>
      </c>
      <c r="AC453" s="42">
        <f>IF(AB453="",0,IF(Analyse!$H$117=$C$312,SUM(BEREGNING!Q453:Y453),IF(Analyse!$H$117=$D$312,SUM(BEREGNING!R453:Y453),IF(Analyse!$H$117=$E$312,SUM(BEREGNING!S453:Y453),IF(Analyse!$H$117=$F$312,SUM(BEREGNING!T453:Y453),IF(Analyse!$H$117=$G$312,SUM(BEREGNING!U453:Y453),IF(Analyse!$H$117=$H$312,SUM(BEREGNING!V453:Y453),IF(Analyse!$H$117=$I$312,SUM(BEREGNING!W453:Y453),IF(Analyse!$H$117=$J$312,SUM(BEREGNING!X453:Y453),IF(Analyse!$H$117=$K$312,SUM(BEREGNING!Y453:Y453),""))))))))))</f>
        <v>0</v>
      </c>
      <c r="AD453" s="35"/>
      <c r="AE453" s="35"/>
      <c r="AF453" s="35"/>
      <c r="AG453" s="35"/>
      <c r="AH453" s="35"/>
      <c r="AI453" s="35"/>
      <c r="AJ453" s="35"/>
      <c r="AK453" s="35"/>
      <c r="AL453" s="35"/>
      <c r="AM453" s="35"/>
      <c r="AN453" s="75">
        <f t="shared" si="958"/>
        <v>0</v>
      </c>
      <c r="AO453" s="76">
        <f t="shared" ca="1" si="938"/>
        <v>0</v>
      </c>
      <c r="AP453" s="76">
        <f t="shared" ca="1" si="939"/>
        <v>0</v>
      </c>
      <c r="AQ453" s="76">
        <f t="shared" ca="1" si="940"/>
        <v>0</v>
      </c>
      <c r="AR453" s="76">
        <f t="shared" ca="1" si="941"/>
        <v>0</v>
      </c>
      <c r="AS453" s="76">
        <f t="shared" ca="1" si="942"/>
        <v>0</v>
      </c>
      <c r="AT453" s="76">
        <f t="shared" ca="1" si="943"/>
        <v>0</v>
      </c>
      <c r="AU453" s="76">
        <f t="shared" ca="1" si="944"/>
        <v>0</v>
      </c>
      <c r="AV453" s="76">
        <f t="shared" ca="1" si="945"/>
        <v>0</v>
      </c>
      <c r="AW453" s="76">
        <f t="shared" ca="1" si="946"/>
        <v>0</v>
      </c>
      <c r="AX453" s="76">
        <f t="shared" ca="1" si="947"/>
        <v>0</v>
      </c>
      <c r="AY453" s="36"/>
    </row>
    <row r="454" spans="1:51" x14ac:dyDescent="0.25">
      <c r="A454" s="38"/>
      <c r="B454" s="41" t="s">
        <v>53</v>
      </c>
      <c r="C454" s="42">
        <f t="shared" ca="1" si="928"/>
        <v>0</v>
      </c>
      <c r="D454" s="42">
        <f t="shared" ca="1" si="929"/>
        <v>0</v>
      </c>
      <c r="E454" s="42">
        <f t="shared" ca="1" si="930"/>
        <v>0</v>
      </c>
      <c r="F454" s="42">
        <f t="shared" ca="1" si="931"/>
        <v>0</v>
      </c>
      <c r="G454" s="42">
        <f t="shared" ca="1" si="932"/>
        <v>0</v>
      </c>
      <c r="H454" s="42">
        <f t="shared" ca="1" si="933"/>
        <v>0</v>
      </c>
      <c r="I454" s="42">
        <f t="shared" ca="1" si="934"/>
        <v>0</v>
      </c>
      <c r="J454" s="42">
        <f t="shared" ca="1" si="935"/>
        <v>0</v>
      </c>
      <c r="K454" s="42">
        <f t="shared" ca="1" si="936"/>
        <v>0</v>
      </c>
      <c r="L454" s="42">
        <f t="shared" ca="1" si="937"/>
        <v>0</v>
      </c>
      <c r="M454" s="42">
        <f t="shared" si="937"/>
        <v>0</v>
      </c>
      <c r="N454" s="38"/>
      <c r="O454" s="41" t="s">
        <v>53</v>
      </c>
      <c r="P454" s="42"/>
      <c r="Q454" s="42">
        <f t="shared" ca="1" si="948"/>
        <v>0</v>
      </c>
      <c r="R454" s="42">
        <f t="shared" ca="1" si="949"/>
        <v>0</v>
      </c>
      <c r="S454" s="42">
        <f t="shared" ca="1" si="950"/>
        <v>0</v>
      </c>
      <c r="T454" s="42">
        <f t="shared" ca="1" si="951"/>
        <v>0</v>
      </c>
      <c r="U454" s="42">
        <f t="shared" ca="1" si="952"/>
        <v>0</v>
      </c>
      <c r="V454" s="42">
        <f t="shared" ca="1" si="953"/>
        <v>0</v>
      </c>
      <c r="W454" s="42">
        <f t="shared" ca="1" si="954"/>
        <v>0</v>
      </c>
      <c r="X454" s="42">
        <f t="shared" ca="1" si="955"/>
        <v>0</v>
      </c>
      <c r="Y454" s="42">
        <f t="shared" ca="1" si="956"/>
        <v>0</v>
      </c>
      <c r="Z454" s="45"/>
      <c r="AA454" s="38">
        <v>41</v>
      </c>
      <c r="AB454" s="41" t="str">
        <f t="shared" si="957"/>
        <v/>
      </c>
      <c r="AC454" s="42">
        <f>IF(AB454="",0,IF(Analyse!$H$117=$C$312,SUM(BEREGNING!Q454:Y454),IF(Analyse!$H$117=$D$312,SUM(BEREGNING!R454:Y454),IF(Analyse!$H$117=$E$312,SUM(BEREGNING!S454:Y454),IF(Analyse!$H$117=$F$312,SUM(BEREGNING!T454:Y454),IF(Analyse!$H$117=$G$312,SUM(BEREGNING!U454:Y454),IF(Analyse!$H$117=$H$312,SUM(BEREGNING!V454:Y454),IF(Analyse!$H$117=$I$312,SUM(BEREGNING!W454:Y454),IF(Analyse!$H$117=$J$312,SUM(BEREGNING!X454:Y454),IF(Analyse!$H$117=$K$312,SUM(BEREGNING!Y454:Y454),""))))))))))</f>
        <v>0</v>
      </c>
      <c r="AD454" s="35"/>
      <c r="AE454" s="35"/>
      <c r="AF454" s="35"/>
      <c r="AG454" s="35"/>
      <c r="AH454" s="35"/>
      <c r="AI454" s="35"/>
      <c r="AJ454" s="35"/>
      <c r="AK454" s="35"/>
      <c r="AL454" s="35"/>
      <c r="AM454" s="35"/>
      <c r="AN454" s="75">
        <f t="shared" si="958"/>
        <v>0</v>
      </c>
      <c r="AO454" s="76">
        <f t="shared" ca="1" si="938"/>
        <v>0</v>
      </c>
      <c r="AP454" s="76">
        <f t="shared" ca="1" si="939"/>
        <v>0</v>
      </c>
      <c r="AQ454" s="76">
        <f t="shared" ca="1" si="940"/>
        <v>0</v>
      </c>
      <c r="AR454" s="76">
        <f t="shared" ca="1" si="941"/>
        <v>0</v>
      </c>
      <c r="AS454" s="76">
        <f t="shared" ca="1" si="942"/>
        <v>0</v>
      </c>
      <c r="AT454" s="76">
        <f t="shared" ca="1" si="943"/>
        <v>0</v>
      </c>
      <c r="AU454" s="76">
        <f t="shared" ca="1" si="944"/>
        <v>0</v>
      </c>
      <c r="AV454" s="76">
        <f t="shared" ca="1" si="945"/>
        <v>0</v>
      </c>
      <c r="AW454" s="76">
        <f t="shared" ca="1" si="946"/>
        <v>0</v>
      </c>
      <c r="AX454" s="76">
        <f t="shared" ca="1" si="947"/>
        <v>0</v>
      </c>
      <c r="AY454" s="36"/>
    </row>
    <row r="455" spans="1:51" x14ac:dyDescent="0.25">
      <c r="A455" s="38"/>
      <c r="B455" s="41" t="s">
        <v>54</v>
      </c>
      <c r="C455" s="42">
        <f t="shared" ca="1" si="928"/>
        <v>0</v>
      </c>
      <c r="D455" s="42">
        <f t="shared" ca="1" si="929"/>
        <v>0</v>
      </c>
      <c r="E455" s="42">
        <f t="shared" ca="1" si="930"/>
        <v>0</v>
      </c>
      <c r="F455" s="42">
        <f t="shared" ca="1" si="931"/>
        <v>0</v>
      </c>
      <c r="G455" s="42">
        <f t="shared" ca="1" si="932"/>
        <v>0</v>
      </c>
      <c r="H455" s="42">
        <f t="shared" ca="1" si="933"/>
        <v>0</v>
      </c>
      <c r="I455" s="42">
        <f t="shared" ca="1" si="934"/>
        <v>0</v>
      </c>
      <c r="J455" s="42">
        <f t="shared" ca="1" si="935"/>
        <v>0</v>
      </c>
      <c r="K455" s="42">
        <f t="shared" ca="1" si="936"/>
        <v>0</v>
      </c>
      <c r="L455" s="42">
        <f t="shared" ca="1" si="937"/>
        <v>0</v>
      </c>
      <c r="M455" s="42">
        <f t="shared" si="937"/>
        <v>0</v>
      </c>
      <c r="N455" s="38"/>
      <c r="O455" s="41" t="s">
        <v>54</v>
      </c>
      <c r="P455" s="42"/>
      <c r="Q455" s="42">
        <f t="shared" ca="1" si="948"/>
        <v>0</v>
      </c>
      <c r="R455" s="42">
        <f t="shared" ca="1" si="949"/>
        <v>0</v>
      </c>
      <c r="S455" s="42">
        <f t="shared" ca="1" si="950"/>
        <v>0</v>
      </c>
      <c r="T455" s="42">
        <f t="shared" ca="1" si="951"/>
        <v>0</v>
      </c>
      <c r="U455" s="42">
        <f t="shared" ca="1" si="952"/>
        <v>0</v>
      </c>
      <c r="V455" s="42">
        <f t="shared" ca="1" si="953"/>
        <v>0</v>
      </c>
      <c r="W455" s="42">
        <f t="shared" ca="1" si="954"/>
        <v>0</v>
      </c>
      <c r="X455" s="42">
        <f t="shared" ca="1" si="955"/>
        <v>0</v>
      </c>
      <c r="Y455" s="42">
        <f t="shared" ca="1" si="956"/>
        <v>0</v>
      </c>
      <c r="Z455" s="45"/>
      <c r="AA455" s="38">
        <v>42</v>
      </c>
      <c r="AB455" s="41" t="str">
        <f t="shared" si="957"/>
        <v/>
      </c>
      <c r="AC455" s="42">
        <f>IF(AB455="",0,IF(Analyse!$H$117=$C$312,SUM(BEREGNING!Q455:Y455),IF(Analyse!$H$117=$D$312,SUM(BEREGNING!R455:Y455),IF(Analyse!$H$117=$E$312,SUM(BEREGNING!S455:Y455),IF(Analyse!$H$117=$F$312,SUM(BEREGNING!T455:Y455),IF(Analyse!$H$117=$G$312,SUM(BEREGNING!U455:Y455),IF(Analyse!$H$117=$H$312,SUM(BEREGNING!V455:Y455),IF(Analyse!$H$117=$I$312,SUM(BEREGNING!W455:Y455),IF(Analyse!$H$117=$J$312,SUM(BEREGNING!X455:Y455),IF(Analyse!$H$117=$K$312,SUM(BEREGNING!Y455:Y455),""))))))))))</f>
        <v>0</v>
      </c>
      <c r="AD455" s="35"/>
      <c r="AE455" s="35"/>
      <c r="AF455" s="35"/>
      <c r="AG455" s="35"/>
      <c r="AH455" s="35"/>
      <c r="AI455" s="35"/>
      <c r="AJ455" s="35"/>
      <c r="AK455" s="35"/>
      <c r="AL455" s="35"/>
      <c r="AM455" s="35"/>
      <c r="AN455" s="75">
        <f t="shared" si="958"/>
        <v>0</v>
      </c>
      <c r="AO455" s="76">
        <f t="shared" ca="1" si="938"/>
        <v>0</v>
      </c>
      <c r="AP455" s="76">
        <f t="shared" ca="1" si="939"/>
        <v>0</v>
      </c>
      <c r="AQ455" s="76">
        <f t="shared" ca="1" si="940"/>
        <v>0</v>
      </c>
      <c r="AR455" s="76">
        <f t="shared" ca="1" si="941"/>
        <v>0</v>
      </c>
      <c r="AS455" s="76">
        <f t="shared" ca="1" si="942"/>
        <v>0</v>
      </c>
      <c r="AT455" s="76">
        <f t="shared" ca="1" si="943"/>
        <v>0</v>
      </c>
      <c r="AU455" s="76">
        <f t="shared" ca="1" si="944"/>
        <v>0</v>
      </c>
      <c r="AV455" s="76">
        <f t="shared" ca="1" si="945"/>
        <v>0</v>
      </c>
      <c r="AW455" s="76">
        <f t="shared" ca="1" si="946"/>
        <v>0</v>
      </c>
      <c r="AX455" s="76">
        <f t="shared" ca="1" si="947"/>
        <v>0</v>
      </c>
      <c r="AY455" s="36"/>
    </row>
    <row r="456" spans="1:51" x14ac:dyDescent="0.25">
      <c r="A456" s="38"/>
      <c r="B456" s="41" t="s">
        <v>55</v>
      </c>
      <c r="C456" s="42">
        <f t="shared" ca="1" si="928"/>
        <v>0</v>
      </c>
      <c r="D456" s="42">
        <f t="shared" ca="1" si="929"/>
        <v>0</v>
      </c>
      <c r="E456" s="42">
        <f t="shared" ca="1" si="930"/>
        <v>0</v>
      </c>
      <c r="F456" s="42">
        <f t="shared" ca="1" si="931"/>
        <v>0</v>
      </c>
      <c r="G456" s="42">
        <f t="shared" ca="1" si="932"/>
        <v>0</v>
      </c>
      <c r="H456" s="42">
        <f t="shared" ca="1" si="933"/>
        <v>0</v>
      </c>
      <c r="I456" s="42">
        <f t="shared" ca="1" si="934"/>
        <v>0</v>
      </c>
      <c r="J456" s="42">
        <f t="shared" ca="1" si="935"/>
        <v>0</v>
      </c>
      <c r="K456" s="42">
        <f t="shared" ca="1" si="936"/>
        <v>0</v>
      </c>
      <c r="L456" s="42">
        <f t="shared" ca="1" si="937"/>
        <v>0</v>
      </c>
      <c r="M456" s="42">
        <f t="shared" si="937"/>
        <v>0</v>
      </c>
      <c r="N456" s="38"/>
      <c r="O456" s="41" t="s">
        <v>55</v>
      </c>
      <c r="P456" s="42"/>
      <c r="Q456" s="42">
        <f t="shared" ca="1" si="948"/>
        <v>0</v>
      </c>
      <c r="R456" s="42">
        <f t="shared" ca="1" si="949"/>
        <v>0</v>
      </c>
      <c r="S456" s="42">
        <f t="shared" ca="1" si="950"/>
        <v>0</v>
      </c>
      <c r="T456" s="42">
        <f t="shared" ca="1" si="951"/>
        <v>0</v>
      </c>
      <c r="U456" s="42">
        <f t="shared" ca="1" si="952"/>
        <v>0</v>
      </c>
      <c r="V456" s="42">
        <f t="shared" ca="1" si="953"/>
        <v>0</v>
      </c>
      <c r="W456" s="42">
        <f t="shared" ca="1" si="954"/>
        <v>0</v>
      </c>
      <c r="X456" s="42">
        <f t="shared" ca="1" si="955"/>
        <v>0</v>
      </c>
      <c r="Y456" s="42">
        <f t="shared" ca="1" si="956"/>
        <v>0</v>
      </c>
      <c r="Z456" s="45"/>
      <c r="AA456" s="38">
        <v>43</v>
      </c>
      <c r="AB456" s="41" t="str">
        <f t="shared" si="957"/>
        <v/>
      </c>
      <c r="AC456" s="42">
        <f>IF(AB456="",0,IF(Analyse!$H$117=$C$312,SUM(BEREGNING!Q456:Y456),IF(Analyse!$H$117=$D$312,SUM(BEREGNING!R456:Y456),IF(Analyse!$H$117=$E$312,SUM(BEREGNING!S456:Y456),IF(Analyse!$H$117=$F$312,SUM(BEREGNING!T456:Y456),IF(Analyse!$H$117=$G$312,SUM(BEREGNING!U456:Y456),IF(Analyse!$H$117=$H$312,SUM(BEREGNING!V456:Y456),IF(Analyse!$H$117=$I$312,SUM(BEREGNING!W456:Y456),IF(Analyse!$H$117=$J$312,SUM(BEREGNING!X456:Y456),IF(Analyse!$H$117=$K$312,SUM(BEREGNING!Y456:Y456),""))))))))))</f>
        <v>0</v>
      </c>
      <c r="AD456" s="35"/>
      <c r="AE456" s="35"/>
      <c r="AF456" s="35"/>
      <c r="AG456" s="35"/>
      <c r="AH456" s="35"/>
      <c r="AI456" s="35"/>
      <c r="AJ456" s="35"/>
      <c r="AK456" s="35"/>
      <c r="AL456" s="35"/>
      <c r="AM456" s="35"/>
      <c r="AN456" s="75">
        <f t="shared" si="958"/>
        <v>0</v>
      </c>
      <c r="AO456" s="76">
        <f t="shared" ca="1" si="938"/>
        <v>0</v>
      </c>
      <c r="AP456" s="76">
        <f t="shared" ca="1" si="939"/>
        <v>0</v>
      </c>
      <c r="AQ456" s="76">
        <f t="shared" ca="1" si="940"/>
        <v>0</v>
      </c>
      <c r="AR456" s="76">
        <f t="shared" ca="1" si="941"/>
        <v>0</v>
      </c>
      <c r="AS456" s="76">
        <f t="shared" ca="1" si="942"/>
        <v>0</v>
      </c>
      <c r="AT456" s="76">
        <f t="shared" ca="1" si="943"/>
        <v>0</v>
      </c>
      <c r="AU456" s="76">
        <f t="shared" ca="1" si="944"/>
        <v>0</v>
      </c>
      <c r="AV456" s="76">
        <f t="shared" ca="1" si="945"/>
        <v>0</v>
      </c>
      <c r="AW456" s="76">
        <f t="shared" ca="1" si="946"/>
        <v>0</v>
      </c>
      <c r="AX456" s="76">
        <f t="shared" ca="1" si="947"/>
        <v>0</v>
      </c>
      <c r="AY456" s="36"/>
    </row>
    <row r="457" spans="1:51" x14ac:dyDescent="0.25">
      <c r="A457" s="38"/>
      <c r="B457" s="41" t="s">
        <v>56</v>
      </c>
      <c r="C457" s="42">
        <f t="shared" ca="1" si="928"/>
        <v>0</v>
      </c>
      <c r="D457" s="42">
        <f t="shared" ca="1" si="929"/>
        <v>0</v>
      </c>
      <c r="E457" s="42">
        <f t="shared" ca="1" si="930"/>
        <v>0</v>
      </c>
      <c r="F457" s="42">
        <f t="shared" ca="1" si="931"/>
        <v>0</v>
      </c>
      <c r="G457" s="42">
        <f t="shared" ca="1" si="932"/>
        <v>0</v>
      </c>
      <c r="H457" s="42">
        <f t="shared" ca="1" si="933"/>
        <v>0</v>
      </c>
      <c r="I457" s="42">
        <f t="shared" ca="1" si="934"/>
        <v>0</v>
      </c>
      <c r="J457" s="42">
        <f t="shared" ca="1" si="935"/>
        <v>0</v>
      </c>
      <c r="K457" s="42">
        <f t="shared" ca="1" si="936"/>
        <v>0</v>
      </c>
      <c r="L457" s="42">
        <f t="shared" ca="1" si="937"/>
        <v>0</v>
      </c>
      <c r="M457" s="42">
        <f t="shared" si="937"/>
        <v>0</v>
      </c>
      <c r="N457" s="38"/>
      <c r="O457" s="41" t="s">
        <v>56</v>
      </c>
      <c r="P457" s="42"/>
      <c r="Q457" s="42">
        <f t="shared" ca="1" si="948"/>
        <v>0</v>
      </c>
      <c r="R457" s="42">
        <f t="shared" ca="1" si="949"/>
        <v>0</v>
      </c>
      <c r="S457" s="42">
        <f t="shared" ca="1" si="950"/>
        <v>0</v>
      </c>
      <c r="T457" s="42">
        <f t="shared" ca="1" si="951"/>
        <v>0</v>
      </c>
      <c r="U457" s="42">
        <f t="shared" ca="1" si="952"/>
        <v>0</v>
      </c>
      <c r="V457" s="42">
        <f t="shared" ca="1" si="953"/>
        <v>0</v>
      </c>
      <c r="W457" s="42">
        <f t="shared" ca="1" si="954"/>
        <v>0</v>
      </c>
      <c r="X457" s="42">
        <f t="shared" ca="1" si="955"/>
        <v>0</v>
      </c>
      <c r="Y457" s="42">
        <f t="shared" ca="1" si="956"/>
        <v>0</v>
      </c>
      <c r="Z457" s="45"/>
      <c r="AA457" s="38">
        <v>44</v>
      </c>
      <c r="AB457" s="41" t="str">
        <f t="shared" si="957"/>
        <v/>
      </c>
      <c r="AC457" s="42">
        <f>IF(AB457="",0,IF(Analyse!$H$117=$C$312,SUM(BEREGNING!Q457:Y457),IF(Analyse!$H$117=$D$312,SUM(BEREGNING!R457:Y457),IF(Analyse!$H$117=$E$312,SUM(BEREGNING!S457:Y457),IF(Analyse!$H$117=$F$312,SUM(BEREGNING!T457:Y457),IF(Analyse!$H$117=$G$312,SUM(BEREGNING!U457:Y457),IF(Analyse!$H$117=$H$312,SUM(BEREGNING!V457:Y457),IF(Analyse!$H$117=$I$312,SUM(BEREGNING!W457:Y457),IF(Analyse!$H$117=$J$312,SUM(BEREGNING!X457:Y457),IF(Analyse!$H$117=$K$312,SUM(BEREGNING!Y457:Y457),""))))))))))</f>
        <v>0</v>
      </c>
      <c r="AD457" s="35"/>
      <c r="AE457" s="35"/>
      <c r="AF457" s="35"/>
      <c r="AG457" s="35"/>
      <c r="AH457" s="35"/>
      <c r="AI457" s="35"/>
      <c r="AJ457" s="35"/>
      <c r="AK457" s="35"/>
      <c r="AL457" s="35"/>
      <c r="AM457" s="35"/>
      <c r="AN457" s="75">
        <f t="shared" si="958"/>
        <v>0</v>
      </c>
      <c r="AO457" s="76">
        <f t="shared" ca="1" si="938"/>
        <v>0</v>
      </c>
      <c r="AP457" s="76">
        <f t="shared" ca="1" si="939"/>
        <v>0</v>
      </c>
      <c r="AQ457" s="76">
        <f t="shared" ca="1" si="940"/>
        <v>0</v>
      </c>
      <c r="AR457" s="76">
        <f t="shared" ca="1" si="941"/>
        <v>0</v>
      </c>
      <c r="AS457" s="76">
        <f t="shared" ca="1" si="942"/>
        <v>0</v>
      </c>
      <c r="AT457" s="76">
        <f t="shared" ca="1" si="943"/>
        <v>0</v>
      </c>
      <c r="AU457" s="76">
        <f t="shared" ca="1" si="944"/>
        <v>0</v>
      </c>
      <c r="AV457" s="76">
        <f t="shared" ca="1" si="945"/>
        <v>0</v>
      </c>
      <c r="AW457" s="76">
        <f t="shared" ca="1" si="946"/>
        <v>0</v>
      </c>
      <c r="AX457" s="76">
        <f t="shared" ca="1" si="947"/>
        <v>0</v>
      </c>
      <c r="AY457" s="36"/>
    </row>
    <row r="458" spans="1:51" x14ac:dyDescent="0.25">
      <c r="A458" s="38"/>
      <c r="B458" s="41" t="s">
        <v>57</v>
      </c>
      <c r="C458" s="42">
        <f t="shared" ca="1" si="928"/>
        <v>0</v>
      </c>
      <c r="D458" s="42">
        <f t="shared" ca="1" si="929"/>
        <v>0</v>
      </c>
      <c r="E458" s="42">
        <f t="shared" ca="1" si="930"/>
        <v>0</v>
      </c>
      <c r="F458" s="42">
        <f t="shared" ca="1" si="931"/>
        <v>0</v>
      </c>
      <c r="G458" s="42">
        <f t="shared" ca="1" si="932"/>
        <v>0</v>
      </c>
      <c r="H458" s="42">
        <f t="shared" ca="1" si="933"/>
        <v>0</v>
      </c>
      <c r="I458" s="42">
        <f t="shared" ca="1" si="934"/>
        <v>0</v>
      </c>
      <c r="J458" s="42">
        <f t="shared" ca="1" si="935"/>
        <v>0</v>
      </c>
      <c r="K458" s="42">
        <f t="shared" ca="1" si="936"/>
        <v>0</v>
      </c>
      <c r="L458" s="42">
        <f t="shared" ca="1" si="937"/>
        <v>0</v>
      </c>
      <c r="M458" s="42">
        <f t="shared" si="937"/>
        <v>0</v>
      </c>
      <c r="N458" s="38"/>
      <c r="O458" s="41" t="s">
        <v>57</v>
      </c>
      <c r="P458" s="42"/>
      <c r="Q458" s="42">
        <f t="shared" ca="1" si="948"/>
        <v>0</v>
      </c>
      <c r="R458" s="42">
        <f t="shared" ca="1" si="949"/>
        <v>0</v>
      </c>
      <c r="S458" s="42">
        <f t="shared" ca="1" si="950"/>
        <v>0</v>
      </c>
      <c r="T458" s="42">
        <f t="shared" ca="1" si="951"/>
        <v>0</v>
      </c>
      <c r="U458" s="42">
        <f t="shared" ca="1" si="952"/>
        <v>0</v>
      </c>
      <c r="V458" s="42">
        <f t="shared" ca="1" si="953"/>
        <v>0</v>
      </c>
      <c r="W458" s="42">
        <f t="shared" ca="1" si="954"/>
        <v>0</v>
      </c>
      <c r="X458" s="42">
        <f t="shared" ca="1" si="955"/>
        <v>0</v>
      </c>
      <c r="Y458" s="42">
        <f t="shared" ca="1" si="956"/>
        <v>0</v>
      </c>
      <c r="Z458" s="45"/>
      <c r="AA458" s="38">
        <v>45</v>
      </c>
      <c r="AB458" s="41" t="str">
        <f t="shared" si="957"/>
        <v/>
      </c>
      <c r="AC458" s="42">
        <f>IF(AB458="",0,IF(Analyse!$H$117=$C$312,SUM(BEREGNING!Q458:Y458),IF(Analyse!$H$117=$D$312,SUM(BEREGNING!R458:Y458),IF(Analyse!$H$117=$E$312,SUM(BEREGNING!S458:Y458),IF(Analyse!$H$117=$F$312,SUM(BEREGNING!T458:Y458),IF(Analyse!$H$117=$G$312,SUM(BEREGNING!U458:Y458),IF(Analyse!$H$117=$H$312,SUM(BEREGNING!V458:Y458),IF(Analyse!$H$117=$I$312,SUM(BEREGNING!W458:Y458),IF(Analyse!$H$117=$J$312,SUM(BEREGNING!X458:Y458),IF(Analyse!$H$117=$K$312,SUM(BEREGNING!Y458:Y458),""))))))))))</f>
        <v>0</v>
      </c>
      <c r="AD458" s="35"/>
      <c r="AE458" s="35"/>
      <c r="AF458" s="35"/>
      <c r="AG458" s="35"/>
      <c r="AH458" s="35"/>
      <c r="AI458" s="35"/>
      <c r="AJ458" s="35"/>
      <c r="AK458" s="35"/>
      <c r="AL458" s="35"/>
      <c r="AM458" s="35"/>
      <c r="AN458" s="75">
        <f t="shared" si="958"/>
        <v>0</v>
      </c>
      <c r="AO458" s="76">
        <f t="shared" ca="1" si="938"/>
        <v>0</v>
      </c>
      <c r="AP458" s="76">
        <f t="shared" ca="1" si="939"/>
        <v>0</v>
      </c>
      <c r="AQ458" s="76">
        <f t="shared" ca="1" si="940"/>
        <v>0</v>
      </c>
      <c r="AR458" s="76">
        <f t="shared" ca="1" si="941"/>
        <v>0</v>
      </c>
      <c r="AS458" s="76">
        <f t="shared" ca="1" si="942"/>
        <v>0</v>
      </c>
      <c r="AT458" s="76">
        <f t="shared" ca="1" si="943"/>
        <v>0</v>
      </c>
      <c r="AU458" s="76">
        <f t="shared" ca="1" si="944"/>
        <v>0</v>
      </c>
      <c r="AV458" s="76">
        <f t="shared" ca="1" si="945"/>
        <v>0</v>
      </c>
      <c r="AW458" s="76">
        <f t="shared" ca="1" si="946"/>
        <v>0</v>
      </c>
      <c r="AX458" s="76">
        <f t="shared" ca="1" si="947"/>
        <v>0</v>
      </c>
      <c r="AY458" s="36"/>
    </row>
    <row r="459" spans="1:51" x14ac:dyDescent="0.25">
      <c r="A459" s="38"/>
      <c r="B459" s="41" t="s">
        <v>58</v>
      </c>
      <c r="C459" s="42">
        <f t="shared" ca="1" si="928"/>
        <v>0</v>
      </c>
      <c r="D459" s="42">
        <f t="shared" ca="1" si="929"/>
        <v>0</v>
      </c>
      <c r="E459" s="42">
        <f t="shared" ca="1" si="930"/>
        <v>0</v>
      </c>
      <c r="F459" s="42">
        <f t="shared" ca="1" si="931"/>
        <v>0</v>
      </c>
      <c r="G459" s="42">
        <f t="shared" ca="1" si="932"/>
        <v>0</v>
      </c>
      <c r="H459" s="42">
        <f t="shared" ca="1" si="933"/>
        <v>0</v>
      </c>
      <c r="I459" s="42">
        <f t="shared" ca="1" si="934"/>
        <v>0</v>
      </c>
      <c r="J459" s="42">
        <f t="shared" ca="1" si="935"/>
        <v>0</v>
      </c>
      <c r="K459" s="42">
        <f t="shared" ca="1" si="936"/>
        <v>0</v>
      </c>
      <c r="L459" s="42">
        <f t="shared" ca="1" si="937"/>
        <v>0</v>
      </c>
      <c r="M459" s="42">
        <f t="shared" si="937"/>
        <v>0</v>
      </c>
      <c r="N459" s="38"/>
      <c r="O459" s="41" t="s">
        <v>58</v>
      </c>
      <c r="P459" s="42"/>
      <c r="Q459" s="42">
        <f t="shared" ca="1" si="948"/>
        <v>0</v>
      </c>
      <c r="R459" s="42">
        <f t="shared" ca="1" si="949"/>
        <v>0</v>
      </c>
      <c r="S459" s="42">
        <f t="shared" ca="1" si="950"/>
        <v>0</v>
      </c>
      <c r="T459" s="42">
        <f t="shared" ca="1" si="951"/>
        <v>0</v>
      </c>
      <c r="U459" s="42">
        <f t="shared" ca="1" si="952"/>
        <v>0</v>
      </c>
      <c r="V459" s="42">
        <f t="shared" ca="1" si="953"/>
        <v>0</v>
      </c>
      <c r="W459" s="42">
        <f t="shared" ca="1" si="954"/>
        <v>0</v>
      </c>
      <c r="X459" s="42">
        <f t="shared" ca="1" si="955"/>
        <v>0</v>
      </c>
      <c r="Y459" s="42">
        <f t="shared" ca="1" si="956"/>
        <v>0</v>
      </c>
      <c r="Z459" s="45"/>
      <c r="AA459" s="38">
        <v>46</v>
      </c>
      <c r="AB459" s="41" t="str">
        <f t="shared" si="957"/>
        <v/>
      </c>
      <c r="AC459" s="42">
        <f>IF(AB459="",0,IF(Analyse!$H$117=$C$312,SUM(BEREGNING!Q459:Y459),IF(Analyse!$H$117=$D$312,SUM(BEREGNING!R459:Y459),IF(Analyse!$H$117=$E$312,SUM(BEREGNING!S459:Y459),IF(Analyse!$H$117=$F$312,SUM(BEREGNING!T459:Y459),IF(Analyse!$H$117=$G$312,SUM(BEREGNING!U459:Y459),IF(Analyse!$H$117=$H$312,SUM(BEREGNING!V459:Y459),IF(Analyse!$H$117=$I$312,SUM(BEREGNING!W459:Y459),IF(Analyse!$H$117=$J$312,SUM(BEREGNING!X459:Y459),IF(Analyse!$H$117=$K$312,SUM(BEREGNING!Y459:Y459),""))))))))))</f>
        <v>0</v>
      </c>
      <c r="AD459" s="35"/>
      <c r="AE459" s="35"/>
      <c r="AF459" s="35"/>
      <c r="AG459" s="35"/>
      <c r="AH459" s="35"/>
      <c r="AI459" s="35"/>
      <c r="AJ459" s="35"/>
      <c r="AK459" s="35"/>
      <c r="AL459" s="35"/>
      <c r="AM459" s="35"/>
      <c r="AN459" s="75">
        <f t="shared" si="958"/>
        <v>0</v>
      </c>
      <c r="AO459" s="76">
        <f t="shared" ca="1" si="938"/>
        <v>0</v>
      </c>
      <c r="AP459" s="76">
        <f t="shared" ca="1" si="939"/>
        <v>0</v>
      </c>
      <c r="AQ459" s="76">
        <f t="shared" ca="1" si="940"/>
        <v>0</v>
      </c>
      <c r="AR459" s="76">
        <f t="shared" ca="1" si="941"/>
        <v>0</v>
      </c>
      <c r="AS459" s="76">
        <f t="shared" ca="1" si="942"/>
        <v>0</v>
      </c>
      <c r="AT459" s="76">
        <f t="shared" ca="1" si="943"/>
        <v>0</v>
      </c>
      <c r="AU459" s="76">
        <f t="shared" ca="1" si="944"/>
        <v>0</v>
      </c>
      <c r="AV459" s="76">
        <f t="shared" ca="1" si="945"/>
        <v>0</v>
      </c>
      <c r="AW459" s="76">
        <f t="shared" ca="1" si="946"/>
        <v>0</v>
      </c>
      <c r="AX459" s="76">
        <f t="shared" ca="1" si="947"/>
        <v>0</v>
      </c>
      <c r="AY459" s="36"/>
    </row>
    <row r="460" spans="1:51" x14ac:dyDescent="0.25">
      <c r="A460" s="38"/>
      <c r="B460" s="41" t="s">
        <v>59</v>
      </c>
      <c r="C460" s="42">
        <f t="shared" ca="1" si="928"/>
        <v>0</v>
      </c>
      <c r="D460" s="42">
        <f t="shared" ca="1" si="929"/>
        <v>0</v>
      </c>
      <c r="E460" s="42">
        <f t="shared" ca="1" si="930"/>
        <v>0</v>
      </c>
      <c r="F460" s="42">
        <f t="shared" ca="1" si="931"/>
        <v>0</v>
      </c>
      <c r="G460" s="42">
        <f t="shared" ca="1" si="932"/>
        <v>0</v>
      </c>
      <c r="H460" s="42">
        <f t="shared" ca="1" si="933"/>
        <v>0</v>
      </c>
      <c r="I460" s="42">
        <f t="shared" ca="1" si="934"/>
        <v>0</v>
      </c>
      <c r="J460" s="42">
        <f t="shared" ca="1" si="935"/>
        <v>0</v>
      </c>
      <c r="K460" s="42">
        <f t="shared" ca="1" si="936"/>
        <v>0</v>
      </c>
      <c r="L460" s="42">
        <f t="shared" ca="1" si="937"/>
        <v>0</v>
      </c>
      <c r="M460" s="42">
        <f t="shared" si="937"/>
        <v>0</v>
      </c>
      <c r="N460" s="38"/>
      <c r="O460" s="41" t="s">
        <v>59</v>
      </c>
      <c r="P460" s="42"/>
      <c r="Q460" s="42">
        <f t="shared" ca="1" si="948"/>
        <v>0</v>
      </c>
      <c r="R460" s="42">
        <f t="shared" ca="1" si="949"/>
        <v>0</v>
      </c>
      <c r="S460" s="42">
        <f t="shared" ca="1" si="950"/>
        <v>0</v>
      </c>
      <c r="T460" s="42">
        <f t="shared" ca="1" si="951"/>
        <v>0</v>
      </c>
      <c r="U460" s="42">
        <f t="shared" ca="1" si="952"/>
        <v>0</v>
      </c>
      <c r="V460" s="42">
        <f t="shared" ca="1" si="953"/>
        <v>0</v>
      </c>
      <c r="W460" s="42">
        <f t="shared" ca="1" si="954"/>
        <v>0</v>
      </c>
      <c r="X460" s="42">
        <f t="shared" ca="1" si="955"/>
        <v>0</v>
      </c>
      <c r="Y460" s="42">
        <f t="shared" ca="1" si="956"/>
        <v>0</v>
      </c>
      <c r="Z460" s="45"/>
      <c r="AA460" s="38">
        <v>47</v>
      </c>
      <c r="AB460" s="41" t="str">
        <f t="shared" si="957"/>
        <v/>
      </c>
      <c r="AC460" s="42">
        <f>IF(AB460="",0,IF(Analyse!$H$117=$C$312,SUM(BEREGNING!Q460:Y460),IF(Analyse!$H$117=$D$312,SUM(BEREGNING!R460:Y460),IF(Analyse!$H$117=$E$312,SUM(BEREGNING!S460:Y460),IF(Analyse!$H$117=$F$312,SUM(BEREGNING!T460:Y460),IF(Analyse!$H$117=$G$312,SUM(BEREGNING!U460:Y460),IF(Analyse!$H$117=$H$312,SUM(BEREGNING!V460:Y460),IF(Analyse!$H$117=$I$312,SUM(BEREGNING!W460:Y460),IF(Analyse!$H$117=$J$312,SUM(BEREGNING!X460:Y460),IF(Analyse!$H$117=$K$312,SUM(BEREGNING!Y460:Y460),""))))))))))</f>
        <v>0</v>
      </c>
      <c r="AD460" s="35"/>
      <c r="AE460" s="35"/>
      <c r="AF460" s="35"/>
      <c r="AG460" s="35"/>
      <c r="AH460" s="35"/>
      <c r="AI460" s="35"/>
      <c r="AJ460" s="35"/>
      <c r="AK460" s="35"/>
      <c r="AL460" s="35"/>
      <c r="AM460" s="35"/>
      <c r="AN460" s="75">
        <f t="shared" si="958"/>
        <v>0</v>
      </c>
      <c r="AO460" s="76">
        <f t="shared" ca="1" si="938"/>
        <v>0</v>
      </c>
      <c r="AP460" s="76">
        <f t="shared" ca="1" si="939"/>
        <v>0</v>
      </c>
      <c r="AQ460" s="76">
        <f t="shared" ca="1" si="940"/>
        <v>0</v>
      </c>
      <c r="AR460" s="76">
        <f t="shared" ca="1" si="941"/>
        <v>0</v>
      </c>
      <c r="AS460" s="76">
        <f t="shared" ca="1" si="942"/>
        <v>0</v>
      </c>
      <c r="AT460" s="76">
        <f t="shared" ca="1" si="943"/>
        <v>0</v>
      </c>
      <c r="AU460" s="76">
        <f t="shared" ca="1" si="944"/>
        <v>0</v>
      </c>
      <c r="AV460" s="76">
        <f t="shared" ca="1" si="945"/>
        <v>0</v>
      </c>
      <c r="AW460" s="76">
        <f t="shared" ca="1" si="946"/>
        <v>0</v>
      </c>
      <c r="AX460" s="76">
        <f t="shared" ca="1" si="947"/>
        <v>0</v>
      </c>
      <c r="AY460" s="36"/>
    </row>
    <row r="461" spans="1:51" x14ac:dyDescent="0.25">
      <c r="A461" s="38"/>
      <c r="B461" s="41" t="s">
        <v>60</v>
      </c>
      <c r="C461" s="42">
        <f t="shared" ca="1" si="928"/>
        <v>0</v>
      </c>
      <c r="D461" s="42">
        <f t="shared" ca="1" si="929"/>
        <v>0</v>
      </c>
      <c r="E461" s="42">
        <f t="shared" ca="1" si="930"/>
        <v>0</v>
      </c>
      <c r="F461" s="42">
        <f t="shared" ca="1" si="931"/>
        <v>0</v>
      </c>
      <c r="G461" s="42">
        <f t="shared" ca="1" si="932"/>
        <v>0</v>
      </c>
      <c r="H461" s="42">
        <f t="shared" ca="1" si="933"/>
        <v>0</v>
      </c>
      <c r="I461" s="42">
        <f t="shared" ca="1" si="934"/>
        <v>0</v>
      </c>
      <c r="J461" s="42">
        <f t="shared" ca="1" si="935"/>
        <v>0</v>
      </c>
      <c r="K461" s="42">
        <f t="shared" ca="1" si="936"/>
        <v>0</v>
      </c>
      <c r="L461" s="42">
        <f t="shared" ca="1" si="937"/>
        <v>0</v>
      </c>
      <c r="M461" s="42">
        <f t="shared" si="937"/>
        <v>0</v>
      </c>
      <c r="N461" s="38"/>
      <c r="O461" s="41" t="s">
        <v>60</v>
      </c>
      <c r="P461" s="42"/>
      <c r="Q461" s="42">
        <f t="shared" ca="1" si="948"/>
        <v>0</v>
      </c>
      <c r="R461" s="42">
        <f t="shared" ca="1" si="949"/>
        <v>0</v>
      </c>
      <c r="S461" s="42">
        <f t="shared" ca="1" si="950"/>
        <v>0</v>
      </c>
      <c r="T461" s="42">
        <f t="shared" ca="1" si="951"/>
        <v>0</v>
      </c>
      <c r="U461" s="42">
        <f t="shared" ca="1" si="952"/>
        <v>0</v>
      </c>
      <c r="V461" s="42">
        <f t="shared" ca="1" si="953"/>
        <v>0</v>
      </c>
      <c r="W461" s="42">
        <f t="shared" ca="1" si="954"/>
        <v>0</v>
      </c>
      <c r="X461" s="42">
        <f t="shared" ca="1" si="955"/>
        <v>0</v>
      </c>
      <c r="Y461" s="42">
        <f t="shared" ca="1" si="956"/>
        <v>0</v>
      </c>
      <c r="Z461" s="45"/>
      <c r="AA461" s="38">
        <v>48</v>
      </c>
      <c r="AB461" s="41" t="str">
        <f t="shared" si="957"/>
        <v/>
      </c>
      <c r="AC461" s="42">
        <f>IF(AB461="",0,IF(Analyse!$H$117=$C$312,SUM(BEREGNING!Q461:Y461),IF(Analyse!$H$117=$D$312,SUM(BEREGNING!R461:Y461),IF(Analyse!$H$117=$E$312,SUM(BEREGNING!S461:Y461),IF(Analyse!$H$117=$F$312,SUM(BEREGNING!T461:Y461),IF(Analyse!$H$117=$G$312,SUM(BEREGNING!U461:Y461),IF(Analyse!$H$117=$H$312,SUM(BEREGNING!V461:Y461),IF(Analyse!$H$117=$I$312,SUM(BEREGNING!W461:Y461),IF(Analyse!$H$117=$J$312,SUM(BEREGNING!X461:Y461),IF(Analyse!$H$117=$K$312,SUM(BEREGNING!Y461:Y461),""))))))))))</f>
        <v>0</v>
      </c>
      <c r="AD461" s="35"/>
      <c r="AE461" s="35"/>
      <c r="AF461" s="35"/>
      <c r="AG461" s="35"/>
      <c r="AH461" s="35"/>
      <c r="AI461" s="35"/>
      <c r="AJ461" s="35"/>
      <c r="AK461" s="35"/>
      <c r="AL461" s="35"/>
      <c r="AM461" s="35"/>
      <c r="AN461" s="75">
        <f t="shared" si="958"/>
        <v>0</v>
      </c>
      <c r="AO461" s="76">
        <f t="shared" ca="1" si="938"/>
        <v>0</v>
      </c>
      <c r="AP461" s="76">
        <f t="shared" ca="1" si="939"/>
        <v>0</v>
      </c>
      <c r="AQ461" s="76">
        <f t="shared" ca="1" si="940"/>
        <v>0</v>
      </c>
      <c r="AR461" s="76">
        <f t="shared" ca="1" si="941"/>
        <v>0</v>
      </c>
      <c r="AS461" s="76">
        <f t="shared" ca="1" si="942"/>
        <v>0</v>
      </c>
      <c r="AT461" s="76">
        <f t="shared" ca="1" si="943"/>
        <v>0</v>
      </c>
      <c r="AU461" s="76">
        <f t="shared" ca="1" si="944"/>
        <v>0</v>
      </c>
      <c r="AV461" s="76">
        <f t="shared" ca="1" si="945"/>
        <v>0</v>
      </c>
      <c r="AW461" s="76">
        <f t="shared" ca="1" si="946"/>
        <v>0</v>
      </c>
      <c r="AX461" s="76">
        <f t="shared" ca="1" si="947"/>
        <v>0</v>
      </c>
      <c r="AY461" s="36"/>
    </row>
    <row r="462" spans="1:51" x14ac:dyDescent="0.25">
      <c r="A462" s="38"/>
      <c r="B462" s="41" t="s">
        <v>61</v>
      </c>
      <c r="C462" s="42">
        <f t="shared" ca="1" si="928"/>
        <v>0</v>
      </c>
      <c r="D462" s="42">
        <f t="shared" ca="1" si="929"/>
        <v>0</v>
      </c>
      <c r="E462" s="42">
        <f t="shared" ca="1" si="930"/>
        <v>0</v>
      </c>
      <c r="F462" s="42">
        <f t="shared" ca="1" si="931"/>
        <v>0</v>
      </c>
      <c r="G462" s="42">
        <f t="shared" ca="1" si="932"/>
        <v>0</v>
      </c>
      <c r="H462" s="42">
        <f t="shared" ca="1" si="933"/>
        <v>0</v>
      </c>
      <c r="I462" s="42">
        <f t="shared" ca="1" si="934"/>
        <v>0</v>
      </c>
      <c r="J462" s="42">
        <f t="shared" ca="1" si="935"/>
        <v>0</v>
      </c>
      <c r="K462" s="42">
        <f t="shared" ca="1" si="936"/>
        <v>0</v>
      </c>
      <c r="L462" s="42">
        <f t="shared" ca="1" si="937"/>
        <v>0</v>
      </c>
      <c r="M462" s="42">
        <f t="shared" si="937"/>
        <v>0</v>
      </c>
      <c r="N462" s="38"/>
      <c r="O462" s="41" t="s">
        <v>61</v>
      </c>
      <c r="P462" s="42"/>
      <c r="Q462" s="42">
        <f t="shared" ca="1" si="948"/>
        <v>0</v>
      </c>
      <c r="R462" s="42">
        <f t="shared" ca="1" si="949"/>
        <v>0</v>
      </c>
      <c r="S462" s="42">
        <f t="shared" ca="1" si="950"/>
        <v>0</v>
      </c>
      <c r="T462" s="42">
        <f t="shared" ca="1" si="951"/>
        <v>0</v>
      </c>
      <c r="U462" s="42">
        <f t="shared" ca="1" si="952"/>
        <v>0</v>
      </c>
      <c r="V462" s="42">
        <f t="shared" ca="1" si="953"/>
        <v>0</v>
      </c>
      <c r="W462" s="42">
        <f t="shared" ca="1" si="954"/>
        <v>0</v>
      </c>
      <c r="X462" s="42">
        <f t="shared" ca="1" si="955"/>
        <v>0</v>
      </c>
      <c r="Y462" s="42">
        <f t="shared" ca="1" si="956"/>
        <v>0</v>
      </c>
      <c r="Z462" s="45"/>
      <c r="AA462" s="38">
        <v>49</v>
      </c>
      <c r="AB462" s="41" t="str">
        <f t="shared" si="957"/>
        <v/>
      </c>
      <c r="AC462" s="42">
        <f>IF(AB462="",0,IF(Analyse!$H$117=$C$312,SUM(BEREGNING!Q462:Y462),IF(Analyse!$H$117=$D$312,SUM(BEREGNING!R462:Y462),IF(Analyse!$H$117=$E$312,SUM(BEREGNING!S462:Y462),IF(Analyse!$H$117=$F$312,SUM(BEREGNING!T462:Y462),IF(Analyse!$H$117=$G$312,SUM(BEREGNING!U462:Y462),IF(Analyse!$H$117=$H$312,SUM(BEREGNING!V462:Y462),IF(Analyse!$H$117=$I$312,SUM(BEREGNING!W462:Y462),IF(Analyse!$H$117=$J$312,SUM(BEREGNING!X462:Y462),IF(Analyse!$H$117=$K$312,SUM(BEREGNING!Y462:Y462),""))))))))))</f>
        <v>0</v>
      </c>
      <c r="AD462" s="35"/>
      <c r="AE462" s="35"/>
      <c r="AF462" s="35"/>
      <c r="AG462" s="35"/>
      <c r="AH462" s="35"/>
      <c r="AI462" s="35"/>
      <c r="AJ462" s="35"/>
      <c r="AK462" s="35"/>
      <c r="AL462" s="35"/>
      <c r="AM462" s="35"/>
      <c r="AN462" s="75">
        <f t="shared" si="958"/>
        <v>0</v>
      </c>
      <c r="AO462" s="76">
        <f t="shared" ca="1" si="938"/>
        <v>0</v>
      </c>
      <c r="AP462" s="76">
        <f t="shared" ca="1" si="939"/>
        <v>0</v>
      </c>
      <c r="AQ462" s="76">
        <f t="shared" ca="1" si="940"/>
        <v>0</v>
      </c>
      <c r="AR462" s="76">
        <f t="shared" ca="1" si="941"/>
        <v>0</v>
      </c>
      <c r="AS462" s="76">
        <f t="shared" ca="1" si="942"/>
        <v>0</v>
      </c>
      <c r="AT462" s="76">
        <f t="shared" ca="1" si="943"/>
        <v>0</v>
      </c>
      <c r="AU462" s="76">
        <f t="shared" ca="1" si="944"/>
        <v>0</v>
      </c>
      <c r="AV462" s="76">
        <f t="shared" ca="1" si="945"/>
        <v>0</v>
      </c>
      <c r="AW462" s="76">
        <f t="shared" ca="1" si="946"/>
        <v>0</v>
      </c>
      <c r="AX462" s="76">
        <f t="shared" ca="1" si="947"/>
        <v>0</v>
      </c>
      <c r="AY462" s="36"/>
    </row>
    <row r="463" spans="1:51" x14ac:dyDescent="0.25">
      <c r="A463" s="38"/>
      <c r="B463" s="41" t="s">
        <v>62</v>
      </c>
      <c r="C463" s="42">
        <f t="shared" ca="1" si="928"/>
        <v>0</v>
      </c>
      <c r="D463" s="42">
        <f t="shared" ca="1" si="929"/>
        <v>0</v>
      </c>
      <c r="E463" s="42">
        <f t="shared" ca="1" si="930"/>
        <v>0</v>
      </c>
      <c r="F463" s="42">
        <f t="shared" ca="1" si="931"/>
        <v>0</v>
      </c>
      <c r="G463" s="42">
        <f t="shared" ca="1" si="932"/>
        <v>0</v>
      </c>
      <c r="H463" s="42">
        <f t="shared" ca="1" si="933"/>
        <v>0</v>
      </c>
      <c r="I463" s="42">
        <f t="shared" ca="1" si="934"/>
        <v>0</v>
      </c>
      <c r="J463" s="42">
        <f t="shared" ca="1" si="935"/>
        <v>0</v>
      </c>
      <c r="K463" s="42">
        <f t="shared" ca="1" si="936"/>
        <v>0</v>
      </c>
      <c r="L463" s="42">
        <f t="shared" ca="1" si="937"/>
        <v>0</v>
      </c>
      <c r="M463" s="42">
        <f t="shared" si="937"/>
        <v>0</v>
      </c>
      <c r="N463" s="38"/>
      <c r="O463" s="41" t="s">
        <v>62</v>
      </c>
      <c r="P463" s="42"/>
      <c r="Q463" s="42">
        <f t="shared" ca="1" si="948"/>
        <v>0</v>
      </c>
      <c r="R463" s="42">
        <f t="shared" ca="1" si="949"/>
        <v>0</v>
      </c>
      <c r="S463" s="42">
        <f t="shared" ca="1" si="950"/>
        <v>0</v>
      </c>
      <c r="T463" s="42">
        <f t="shared" ca="1" si="951"/>
        <v>0</v>
      </c>
      <c r="U463" s="42">
        <f t="shared" ca="1" si="952"/>
        <v>0</v>
      </c>
      <c r="V463" s="42">
        <f t="shared" ca="1" si="953"/>
        <v>0</v>
      </c>
      <c r="W463" s="42">
        <f t="shared" ca="1" si="954"/>
        <v>0</v>
      </c>
      <c r="X463" s="42">
        <f t="shared" ca="1" si="955"/>
        <v>0</v>
      </c>
      <c r="Y463" s="42">
        <f t="shared" ca="1" si="956"/>
        <v>0</v>
      </c>
      <c r="Z463" s="45"/>
      <c r="AA463" s="38">
        <v>50</v>
      </c>
      <c r="AB463" s="41" t="str">
        <f t="shared" si="957"/>
        <v/>
      </c>
      <c r="AC463" s="42">
        <f>IF(AB463="",0,IF(Analyse!$H$117=$C$312,SUM(BEREGNING!Q463:Y463),IF(Analyse!$H$117=$D$312,SUM(BEREGNING!R463:Y463),IF(Analyse!$H$117=$E$312,SUM(BEREGNING!S463:Y463),IF(Analyse!$H$117=$F$312,SUM(BEREGNING!T463:Y463),IF(Analyse!$H$117=$G$312,SUM(BEREGNING!U463:Y463),IF(Analyse!$H$117=$H$312,SUM(BEREGNING!V463:Y463),IF(Analyse!$H$117=$I$312,SUM(BEREGNING!W463:Y463),IF(Analyse!$H$117=$J$312,SUM(BEREGNING!X463:Y463),IF(Analyse!$H$117=$K$312,SUM(BEREGNING!Y463:Y463),""))))))))))</f>
        <v>0</v>
      </c>
      <c r="AD463" s="35"/>
      <c r="AE463" s="35"/>
      <c r="AF463" s="35"/>
      <c r="AG463" s="35"/>
      <c r="AH463" s="35"/>
      <c r="AI463" s="35"/>
      <c r="AJ463" s="35"/>
      <c r="AK463" s="35"/>
      <c r="AL463" s="35"/>
      <c r="AM463" s="35"/>
      <c r="AN463" s="75">
        <f t="shared" si="958"/>
        <v>0</v>
      </c>
      <c r="AO463" s="76">
        <f t="shared" ca="1" si="938"/>
        <v>0</v>
      </c>
      <c r="AP463" s="76">
        <f t="shared" ca="1" si="939"/>
        <v>0</v>
      </c>
      <c r="AQ463" s="76">
        <f t="shared" ca="1" si="940"/>
        <v>0</v>
      </c>
      <c r="AR463" s="76">
        <f t="shared" ca="1" si="941"/>
        <v>0</v>
      </c>
      <c r="AS463" s="76">
        <f t="shared" ca="1" si="942"/>
        <v>0</v>
      </c>
      <c r="AT463" s="76">
        <f t="shared" ca="1" si="943"/>
        <v>0</v>
      </c>
      <c r="AU463" s="76">
        <f t="shared" ca="1" si="944"/>
        <v>0</v>
      </c>
      <c r="AV463" s="76">
        <f t="shared" ca="1" si="945"/>
        <v>0</v>
      </c>
      <c r="AW463" s="76">
        <f t="shared" ca="1" si="946"/>
        <v>0</v>
      </c>
      <c r="AX463" s="76">
        <f t="shared" ca="1" si="947"/>
        <v>0</v>
      </c>
      <c r="AY463" s="36"/>
    </row>
    <row r="464" spans="1:51" x14ac:dyDescent="0.25">
      <c r="A464" s="38"/>
      <c r="B464" s="41" t="s">
        <v>63</v>
      </c>
      <c r="C464" s="42">
        <f t="shared" ca="1" si="928"/>
        <v>0</v>
      </c>
      <c r="D464" s="42">
        <f t="shared" ca="1" si="929"/>
        <v>0</v>
      </c>
      <c r="E464" s="42">
        <f t="shared" ca="1" si="930"/>
        <v>0</v>
      </c>
      <c r="F464" s="42">
        <f t="shared" ca="1" si="931"/>
        <v>0</v>
      </c>
      <c r="G464" s="42">
        <f t="shared" ca="1" si="932"/>
        <v>0</v>
      </c>
      <c r="H464" s="42">
        <f t="shared" ca="1" si="933"/>
        <v>0</v>
      </c>
      <c r="I464" s="42">
        <f t="shared" ca="1" si="934"/>
        <v>0</v>
      </c>
      <c r="J464" s="42">
        <f t="shared" ca="1" si="935"/>
        <v>0</v>
      </c>
      <c r="K464" s="42">
        <f t="shared" ca="1" si="936"/>
        <v>0</v>
      </c>
      <c r="L464" s="42">
        <f t="shared" ca="1" si="937"/>
        <v>0</v>
      </c>
      <c r="M464" s="42">
        <f t="shared" si="937"/>
        <v>0</v>
      </c>
      <c r="N464" s="38"/>
      <c r="O464" s="41" t="s">
        <v>63</v>
      </c>
      <c r="P464" s="42"/>
      <c r="Q464" s="42">
        <f t="shared" ca="1" si="948"/>
        <v>0</v>
      </c>
      <c r="R464" s="42">
        <f t="shared" ca="1" si="949"/>
        <v>0</v>
      </c>
      <c r="S464" s="42">
        <f t="shared" ca="1" si="950"/>
        <v>0</v>
      </c>
      <c r="T464" s="42">
        <f t="shared" ca="1" si="951"/>
        <v>0</v>
      </c>
      <c r="U464" s="42">
        <f t="shared" ca="1" si="952"/>
        <v>0</v>
      </c>
      <c r="V464" s="42">
        <f t="shared" ca="1" si="953"/>
        <v>0</v>
      </c>
      <c r="W464" s="42">
        <f t="shared" ca="1" si="954"/>
        <v>0</v>
      </c>
      <c r="X464" s="42">
        <f t="shared" ca="1" si="955"/>
        <v>0</v>
      </c>
      <c r="Y464" s="42">
        <f t="shared" ca="1" si="956"/>
        <v>0</v>
      </c>
      <c r="Z464" s="45"/>
      <c r="AA464" s="38">
        <v>51</v>
      </c>
      <c r="AB464" s="41" t="str">
        <f t="shared" si="957"/>
        <v/>
      </c>
      <c r="AC464" s="42">
        <f>IF(AB464="",0,IF(Analyse!$H$117=$C$312,SUM(BEREGNING!Q464:Y464),IF(Analyse!$H$117=$D$312,SUM(BEREGNING!R464:Y464),IF(Analyse!$H$117=$E$312,SUM(BEREGNING!S464:Y464),IF(Analyse!$H$117=$F$312,SUM(BEREGNING!T464:Y464),IF(Analyse!$H$117=$G$312,SUM(BEREGNING!U464:Y464),IF(Analyse!$H$117=$H$312,SUM(BEREGNING!V464:Y464),IF(Analyse!$H$117=$I$312,SUM(BEREGNING!W464:Y464),IF(Analyse!$H$117=$J$312,SUM(BEREGNING!X464:Y464),IF(Analyse!$H$117=$K$312,SUM(BEREGNING!Y464:Y464),""))))))))))</f>
        <v>0</v>
      </c>
      <c r="AD464" s="35"/>
      <c r="AE464" s="35"/>
      <c r="AF464" s="35"/>
      <c r="AG464" s="35"/>
      <c r="AH464" s="35"/>
      <c r="AI464" s="35"/>
      <c r="AJ464" s="35"/>
      <c r="AK464" s="35"/>
      <c r="AL464" s="35"/>
      <c r="AM464" s="35"/>
      <c r="AN464" s="75">
        <f t="shared" si="958"/>
        <v>0</v>
      </c>
      <c r="AO464" s="76">
        <f t="shared" ca="1" si="938"/>
        <v>0</v>
      </c>
      <c r="AP464" s="76">
        <f t="shared" ca="1" si="939"/>
        <v>0</v>
      </c>
      <c r="AQ464" s="76">
        <f t="shared" ca="1" si="940"/>
        <v>0</v>
      </c>
      <c r="AR464" s="76">
        <f t="shared" ca="1" si="941"/>
        <v>0</v>
      </c>
      <c r="AS464" s="76">
        <f t="shared" ca="1" si="942"/>
        <v>0</v>
      </c>
      <c r="AT464" s="76">
        <f t="shared" ca="1" si="943"/>
        <v>0</v>
      </c>
      <c r="AU464" s="76">
        <f t="shared" ca="1" si="944"/>
        <v>0</v>
      </c>
      <c r="AV464" s="76">
        <f t="shared" ca="1" si="945"/>
        <v>0</v>
      </c>
      <c r="AW464" s="76">
        <f t="shared" ca="1" si="946"/>
        <v>0</v>
      </c>
      <c r="AX464" s="76">
        <f t="shared" ca="1" si="947"/>
        <v>0</v>
      </c>
      <c r="AY464" s="36"/>
    </row>
    <row r="465" spans="1:51" x14ac:dyDescent="0.25">
      <c r="A465" s="38"/>
      <c r="B465" s="41" t="s">
        <v>64</v>
      </c>
      <c r="C465" s="42">
        <f t="shared" ca="1" si="928"/>
        <v>0</v>
      </c>
      <c r="D465" s="42">
        <f t="shared" ca="1" si="929"/>
        <v>0</v>
      </c>
      <c r="E465" s="42">
        <f t="shared" ca="1" si="930"/>
        <v>0</v>
      </c>
      <c r="F465" s="42">
        <f t="shared" ca="1" si="931"/>
        <v>0</v>
      </c>
      <c r="G465" s="42">
        <f t="shared" ca="1" si="932"/>
        <v>0</v>
      </c>
      <c r="H465" s="42">
        <f t="shared" ca="1" si="933"/>
        <v>0</v>
      </c>
      <c r="I465" s="42">
        <f t="shared" ca="1" si="934"/>
        <v>0</v>
      </c>
      <c r="J465" s="42">
        <f t="shared" ca="1" si="935"/>
        <v>0</v>
      </c>
      <c r="K465" s="42">
        <f t="shared" ca="1" si="936"/>
        <v>0</v>
      </c>
      <c r="L465" s="42">
        <f t="shared" ca="1" si="937"/>
        <v>0</v>
      </c>
      <c r="M465" s="42">
        <f t="shared" si="937"/>
        <v>0</v>
      </c>
      <c r="N465" s="38"/>
      <c r="O465" s="41" t="s">
        <v>64</v>
      </c>
      <c r="P465" s="42"/>
      <c r="Q465" s="42">
        <f t="shared" ca="1" si="948"/>
        <v>0</v>
      </c>
      <c r="R465" s="42">
        <f t="shared" ca="1" si="949"/>
        <v>0</v>
      </c>
      <c r="S465" s="42">
        <f t="shared" ca="1" si="950"/>
        <v>0</v>
      </c>
      <c r="T465" s="42">
        <f t="shared" ca="1" si="951"/>
        <v>0</v>
      </c>
      <c r="U465" s="42">
        <f t="shared" ca="1" si="952"/>
        <v>0</v>
      </c>
      <c r="V465" s="42">
        <f t="shared" ca="1" si="953"/>
        <v>0</v>
      </c>
      <c r="W465" s="42">
        <f t="shared" ca="1" si="954"/>
        <v>0</v>
      </c>
      <c r="X465" s="42">
        <f t="shared" ca="1" si="955"/>
        <v>0</v>
      </c>
      <c r="Y465" s="42">
        <f t="shared" ca="1" si="956"/>
        <v>0</v>
      </c>
      <c r="Z465" s="45"/>
      <c r="AA465" s="38">
        <v>52</v>
      </c>
      <c r="AB465" s="41" t="str">
        <f t="shared" si="957"/>
        <v/>
      </c>
      <c r="AC465" s="42">
        <f>IF(AB465="",0,IF(Analyse!$H$117=$C$312,SUM(BEREGNING!Q465:Y465),IF(Analyse!$H$117=$D$312,SUM(BEREGNING!R465:Y465),IF(Analyse!$H$117=$E$312,SUM(BEREGNING!S465:Y465),IF(Analyse!$H$117=$F$312,SUM(BEREGNING!T465:Y465),IF(Analyse!$H$117=$G$312,SUM(BEREGNING!U465:Y465),IF(Analyse!$H$117=$H$312,SUM(BEREGNING!V465:Y465),IF(Analyse!$H$117=$I$312,SUM(BEREGNING!W465:Y465),IF(Analyse!$H$117=$J$312,SUM(BEREGNING!X465:Y465),IF(Analyse!$H$117=$K$312,SUM(BEREGNING!Y465:Y465),""))))))))))</f>
        <v>0</v>
      </c>
      <c r="AD465" s="35"/>
      <c r="AE465" s="35"/>
      <c r="AF465" s="35"/>
      <c r="AG465" s="35"/>
      <c r="AH465" s="35"/>
      <c r="AI465" s="35"/>
      <c r="AJ465" s="35"/>
      <c r="AK465" s="35"/>
      <c r="AL465" s="35"/>
      <c r="AM465" s="35"/>
      <c r="AN465" s="75">
        <f t="shared" si="958"/>
        <v>0</v>
      </c>
      <c r="AO465" s="76">
        <f t="shared" ca="1" si="938"/>
        <v>0</v>
      </c>
      <c r="AP465" s="76">
        <f t="shared" ca="1" si="939"/>
        <v>0</v>
      </c>
      <c r="AQ465" s="76">
        <f t="shared" ca="1" si="940"/>
        <v>0</v>
      </c>
      <c r="AR465" s="76">
        <f t="shared" ca="1" si="941"/>
        <v>0</v>
      </c>
      <c r="AS465" s="76">
        <f t="shared" ca="1" si="942"/>
        <v>0</v>
      </c>
      <c r="AT465" s="76">
        <f t="shared" ca="1" si="943"/>
        <v>0</v>
      </c>
      <c r="AU465" s="76">
        <f t="shared" ca="1" si="944"/>
        <v>0</v>
      </c>
      <c r="AV465" s="76">
        <f t="shared" ca="1" si="945"/>
        <v>0</v>
      </c>
      <c r="AW465" s="76">
        <f t="shared" ca="1" si="946"/>
        <v>0</v>
      </c>
      <c r="AX465" s="76">
        <f t="shared" ca="1" si="947"/>
        <v>0</v>
      </c>
      <c r="AY465" s="36"/>
    </row>
    <row r="466" spans="1:51" x14ac:dyDescent="0.25">
      <c r="A466" s="38"/>
      <c r="B466" s="41" t="s">
        <v>65</v>
      </c>
      <c r="C466" s="42">
        <f t="shared" ca="1" si="928"/>
        <v>0</v>
      </c>
      <c r="D466" s="42">
        <f t="shared" ca="1" si="929"/>
        <v>0</v>
      </c>
      <c r="E466" s="42">
        <f t="shared" ca="1" si="930"/>
        <v>0</v>
      </c>
      <c r="F466" s="42">
        <f t="shared" ca="1" si="931"/>
        <v>0</v>
      </c>
      <c r="G466" s="42">
        <f t="shared" ca="1" si="932"/>
        <v>0</v>
      </c>
      <c r="H466" s="42">
        <f t="shared" ca="1" si="933"/>
        <v>0</v>
      </c>
      <c r="I466" s="42">
        <f t="shared" ca="1" si="934"/>
        <v>0</v>
      </c>
      <c r="J466" s="42">
        <f t="shared" ca="1" si="935"/>
        <v>0</v>
      </c>
      <c r="K466" s="42">
        <f t="shared" ca="1" si="936"/>
        <v>0</v>
      </c>
      <c r="L466" s="42">
        <f t="shared" ca="1" si="937"/>
        <v>0</v>
      </c>
      <c r="M466" s="42">
        <f t="shared" si="937"/>
        <v>0</v>
      </c>
      <c r="N466" s="38"/>
      <c r="O466" s="41" t="s">
        <v>65</v>
      </c>
      <c r="P466" s="42"/>
      <c r="Q466" s="42">
        <f t="shared" ca="1" si="948"/>
        <v>0</v>
      </c>
      <c r="R466" s="42">
        <f t="shared" ca="1" si="949"/>
        <v>0</v>
      </c>
      <c r="S466" s="42">
        <f t="shared" ca="1" si="950"/>
        <v>0</v>
      </c>
      <c r="T466" s="42">
        <f t="shared" ca="1" si="951"/>
        <v>0</v>
      </c>
      <c r="U466" s="42">
        <f t="shared" ca="1" si="952"/>
        <v>0</v>
      </c>
      <c r="V466" s="42">
        <f t="shared" ca="1" si="953"/>
        <v>0</v>
      </c>
      <c r="W466" s="42">
        <f t="shared" ca="1" si="954"/>
        <v>0</v>
      </c>
      <c r="X466" s="42">
        <f t="shared" ca="1" si="955"/>
        <v>0</v>
      </c>
      <c r="Y466" s="42">
        <f t="shared" ca="1" si="956"/>
        <v>0</v>
      </c>
      <c r="Z466" s="45"/>
      <c r="AA466" s="38">
        <v>53</v>
      </c>
      <c r="AB466" s="41" t="str">
        <f t="shared" si="957"/>
        <v/>
      </c>
      <c r="AC466" s="42">
        <f>IF(AB466="",0,IF(Analyse!$H$117=$C$312,SUM(BEREGNING!Q466:Y466),IF(Analyse!$H$117=$D$312,SUM(BEREGNING!R466:Y466),IF(Analyse!$H$117=$E$312,SUM(BEREGNING!S466:Y466),IF(Analyse!$H$117=$F$312,SUM(BEREGNING!T466:Y466),IF(Analyse!$H$117=$G$312,SUM(BEREGNING!U466:Y466),IF(Analyse!$H$117=$H$312,SUM(BEREGNING!V466:Y466),IF(Analyse!$H$117=$I$312,SUM(BEREGNING!W466:Y466),IF(Analyse!$H$117=$J$312,SUM(BEREGNING!X466:Y466),IF(Analyse!$H$117=$K$312,SUM(BEREGNING!Y466:Y466),""))))))))))</f>
        <v>0</v>
      </c>
      <c r="AD466" s="35"/>
      <c r="AE466" s="35"/>
      <c r="AF466" s="35"/>
      <c r="AG466" s="35"/>
      <c r="AH466" s="35"/>
      <c r="AI466" s="35"/>
      <c r="AJ466" s="35"/>
      <c r="AK466" s="35"/>
      <c r="AL466" s="35"/>
      <c r="AM466" s="35"/>
      <c r="AN466" s="75">
        <f t="shared" si="958"/>
        <v>0</v>
      </c>
      <c r="AO466" s="76">
        <f t="shared" ca="1" si="938"/>
        <v>0</v>
      </c>
      <c r="AP466" s="76">
        <f t="shared" ca="1" si="939"/>
        <v>0</v>
      </c>
      <c r="AQ466" s="76">
        <f t="shared" ca="1" si="940"/>
        <v>0</v>
      </c>
      <c r="AR466" s="76">
        <f t="shared" ca="1" si="941"/>
        <v>0</v>
      </c>
      <c r="AS466" s="76">
        <f t="shared" ca="1" si="942"/>
        <v>0</v>
      </c>
      <c r="AT466" s="76">
        <f t="shared" ca="1" si="943"/>
        <v>0</v>
      </c>
      <c r="AU466" s="76">
        <f t="shared" ca="1" si="944"/>
        <v>0</v>
      </c>
      <c r="AV466" s="76">
        <f t="shared" ca="1" si="945"/>
        <v>0</v>
      </c>
      <c r="AW466" s="76">
        <f t="shared" ca="1" si="946"/>
        <v>0</v>
      </c>
      <c r="AX466" s="76">
        <f t="shared" ca="1" si="947"/>
        <v>0</v>
      </c>
      <c r="AY466" s="36"/>
    </row>
    <row r="467" spans="1:51" x14ac:dyDescent="0.25">
      <c r="A467" s="38"/>
      <c r="B467" s="41" t="s">
        <v>66</v>
      </c>
      <c r="C467" s="42">
        <f t="shared" ca="1" si="928"/>
        <v>0</v>
      </c>
      <c r="D467" s="42">
        <f t="shared" ca="1" si="929"/>
        <v>0</v>
      </c>
      <c r="E467" s="42">
        <f t="shared" ca="1" si="930"/>
        <v>0</v>
      </c>
      <c r="F467" s="42">
        <f t="shared" ca="1" si="931"/>
        <v>0</v>
      </c>
      <c r="G467" s="42">
        <f t="shared" ca="1" si="932"/>
        <v>0</v>
      </c>
      <c r="H467" s="42">
        <f t="shared" ca="1" si="933"/>
        <v>0</v>
      </c>
      <c r="I467" s="42">
        <f t="shared" ca="1" si="934"/>
        <v>0</v>
      </c>
      <c r="J467" s="42">
        <f t="shared" ca="1" si="935"/>
        <v>0</v>
      </c>
      <c r="K467" s="42">
        <f t="shared" ca="1" si="936"/>
        <v>0</v>
      </c>
      <c r="L467" s="42">
        <f t="shared" ca="1" si="937"/>
        <v>0</v>
      </c>
      <c r="M467" s="42">
        <f t="shared" si="937"/>
        <v>0</v>
      </c>
      <c r="N467" s="38"/>
      <c r="O467" s="41" t="s">
        <v>66</v>
      </c>
      <c r="P467" s="42"/>
      <c r="Q467" s="42">
        <f t="shared" ca="1" si="948"/>
        <v>0</v>
      </c>
      <c r="R467" s="42">
        <f t="shared" ca="1" si="949"/>
        <v>0</v>
      </c>
      <c r="S467" s="42">
        <f t="shared" ca="1" si="950"/>
        <v>0</v>
      </c>
      <c r="T467" s="42">
        <f t="shared" ca="1" si="951"/>
        <v>0</v>
      </c>
      <c r="U467" s="42">
        <f t="shared" ca="1" si="952"/>
        <v>0</v>
      </c>
      <c r="V467" s="42">
        <f t="shared" ca="1" si="953"/>
        <v>0</v>
      </c>
      <c r="W467" s="42">
        <f t="shared" ca="1" si="954"/>
        <v>0</v>
      </c>
      <c r="X467" s="42">
        <f t="shared" ca="1" si="955"/>
        <v>0</v>
      </c>
      <c r="Y467" s="42">
        <f t="shared" ca="1" si="956"/>
        <v>0</v>
      </c>
      <c r="Z467" s="45"/>
      <c r="AA467" s="38">
        <v>54</v>
      </c>
      <c r="AB467" s="41" t="str">
        <f t="shared" si="957"/>
        <v/>
      </c>
      <c r="AC467" s="42">
        <f>IF(AB467="",0,IF(Analyse!$H$117=$C$312,SUM(BEREGNING!Q467:Y467),IF(Analyse!$H$117=$D$312,SUM(BEREGNING!R467:Y467),IF(Analyse!$H$117=$E$312,SUM(BEREGNING!S467:Y467),IF(Analyse!$H$117=$F$312,SUM(BEREGNING!T467:Y467),IF(Analyse!$H$117=$G$312,SUM(BEREGNING!U467:Y467),IF(Analyse!$H$117=$H$312,SUM(BEREGNING!V467:Y467),IF(Analyse!$H$117=$I$312,SUM(BEREGNING!W467:Y467),IF(Analyse!$H$117=$J$312,SUM(BEREGNING!X467:Y467),IF(Analyse!$H$117=$K$312,SUM(BEREGNING!Y467:Y467),""))))))))))</f>
        <v>0</v>
      </c>
      <c r="AD467" s="35"/>
      <c r="AE467" s="35"/>
      <c r="AF467" s="35"/>
      <c r="AG467" s="35"/>
      <c r="AH467" s="35"/>
      <c r="AI467" s="35"/>
      <c r="AJ467" s="35"/>
      <c r="AK467" s="35"/>
      <c r="AL467" s="35"/>
      <c r="AM467" s="35"/>
      <c r="AN467" s="75">
        <f t="shared" si="958"/>
        <v>0</v>
      </c>
      <c r="AO467" s="76">
        <f t="shared" ca="1" si="938"/>
        <v>0</v>
      </c>
      <c r="AP467" s="76">
        <f t="shared" ca="1" si="939"/>
        <v>0</v>
      </c>
      <c r="AQ467" s="76">
        <f t="shared" ca="1" si="940"/>
        <v>0</v>
      </c>
      <c r="AR467" s="76">
        <f t="shared" ca="1" si="941"/>
        <v>0</v>
      </c>
      <c r="AS467" s="76">
        <f t="shared" ca="1" si="942"/>
        <v>0</v>
      </c>
      <c r="AT467" s="76">
        <f t="shared" ca="1" si="943"/>
        <v>0</v>
      </c>
      <c r="AU467" s="76">
        <f t="shared" ca="1" si="944"/>
        <v>0</v>
      </c>
      <c r="AV467" s="76">
        <f t="shared" ca="1" si="945"/>
        <v>0</v>
      </c>
      <c r="AW467" s="76">
        <f t="shared" ca="1" si="946"/>
        <v>0</v>
      </c>
      <c r="AX467" s="76">
        <f t="shared" ca="1" si="947"/>
        <v>0</v>
      </c>
      <c r="AY467" s="36"/>
    </row>
    <row r="468" spans="1:51" x14ac:dyDescent="0.25">
      <c r="A468" s="38"/>
      <c r="B468" s="41" t="s">
        <v>67</v>
      </c>
      <c r="C468" s="42">
        <f t="shared" ca="1" si="928"/>
        <v>0</v>
      </c>
      <c r="D468" s="42">
        <f t="shared" ca="1" si="929"/>
        <v>0</v>
      </c>
      <c r="E468" s="42">
        <f t="shared" ca="1" si="930"/>
        <v>0</v>
      </c>
      <c r="F468" s="42">
        <f t="shared" ca="1" si="931"/>
        <v>0</v>
      </c>
      <c r="G468" s="42">
        <f t="shared" ca="1" si="932"/>
        <v>0</v>
      </c>
      <c r="H468" s="42">
        <f t="shared" ca="1" si="933"/>
        <v>0</v>
      </c>
      <c r="I468" s="42">
        <f t="shared" ca="1" si="934"/>
        <v>0</v>
      </c>
      <c r="J468" s="42">
        <f t="shared" ca="1" si="935"/>
        <v>0</v>
      </c>
      <c r="K468" s="42">
        <f t="shared" ca="1" si="936"/>
        <v>0</v>
      </c>
      <c r="L468" s="42">
        <f t="shared" ca="1" si="937"/>
        <v>0</v>
      </c>
      <c r="M468" s="42">
        <f t="shared" si="937"/>
        <v>0</v>
      </c>
      <c r="N468" s="38"/>
      <c r="O468" s="41" t="s">
        <v>67</v>
      </c>
      <c r="P468" s="42"/>
      <c r="Q468" s="42">
        <f t="shared" ca="1" si="948"/>
        <v>0</v>
      </c>
      <c r="R468" s="42">
        <f t="shared" ca="1" si="949"/>
        <v>0</v>
      </c>
      <c r="S468" s="42">
        <f t="shared" ca="1" si="950"/>
        <v>0</v>
      </c>
      <c r="T468" s="42">
        <f t="shared" ca="1" si="951"/>
        <v>0</v>
      </c>
      <c r="U468" s="42">
        <f t="shared" ca="1" si="952"/>
        <v>0</v>
      </c>
      <c r="V468" s="42">
        <f t="shared" ca="1" si="953"/>
        <v>0</v>
      </c>
      <c r="W468" s="42">
        <f t="shared" ca="1" si="954"/>
        <v>0</v>
      </c>
      <c r="X468" s="42">
        <f t="shared" ca="1" si="955"/>
        <v>0</v>
      </c>
      <c r="Y468" s="42">
        <f t="shared" ca="1" si="956"/>
        <v>0</v>
      </c>
      <c r="Z468" s="45"/>
      <c r="AA468" s="38">
        <v>55</v>
      </c>
      <c r="AB468" s="41" t="str">
        <f t="shared" si="957"/>
        <v/>
      </c>
      <c r="AC468" s="42">
        <f>IF(AB468="",0,IF(Analyse!$H$117=$C$312,SUM(BEREGNING!Q468:Y468),IF(Analyse!$H$117=$D$312,SUM(BEREGNING!R468:Y468),IF(Analyse!$H$117=$E$312,SUM(BEREGNING!S468:Y468),IF(Analyse!$H$117=$F$312,SUM(BEREGNING!T468:Y468),IF(Analyse!$H$117=$G$312,SUM(BEREGNING!U468:Y468),IF(Analyse!$H$117=$H$312,SUM(BEREGNING!V468:Y468),IF(Analyse!$H$117=$I$312,SUM(BEREGNING!W468:Y468),IF(Analyse!$H$117=$J$312,SUM(BEREGNING!X468:Y468),IF(Analyse!$H$117=$K$312,SUM(BEREGNING!Y468:Y468),""))))))))))</f>
        <v>0</v>
      </c>
      <c r="AD468" s="35"/>
      <c r="AE468" s="35"/>
      <c r="AF468" s="35"/>
      <c r="AG468" s="35"/>
      <c r="AH468" s="35"/>
      <c r="AI468" s="35"/>
      <c r="AJ468" s="35"/>
      <c r="AK468" s="35"/>
      <c r="AL468" s="35"/>
      <c r="AM468" s="35"/>
      <c r="AN468" s="75">
        <f t="shared" si="958"/>
        <v>0</v>
      </c>
      <c r="AO468" s="76">
        <f t="shared" ca="1" si="938"/>
        <v>0</v>
      </c>
      <c r="AP468" s="76">
        <f t="shared" ca="1" si="939"/>
        <v>0</v>
      </c>
      <c r="AQ468" s="76">
        <f t="shared" ca="1" si="940"/>
        <v>0</v>
      </c>
      <c r="AR468" s="76">
        <f t="shared" ca="1" si="941"/>
        <v>0</v>
      </c>
      <c r="AS468" s="76">
        <f t="shared" ca="1" si="942"/>
        <v>0</v>
      </c>
      <c r="AT468" s="76">
        <f t="shared" ca="1" si="943"/>
        <v>0</v>
      </c>
      <c r="AU468" s="76">
        <f t="shared" ca="1" si="944"/>
        <v>0</v>
      </c>
      <c r="AV468" s="76">
        <f t="shared" ca="1" si="945"/>
        <v>0</v>
      </c>
      <c r="AW468" s="76">
        <f t="shared" ca="1" si="946"/>
        <v>0</v>
      </c>
      <c r="AX468" s="76">
        <f t="shared" ca="1" si="947"/>
        <v>0</v>
      </c>
      <c r="AY468" s="36"/>
    </row>
    <row r="469" spans="1:51" x14ac:dyDescent="0.25">
      <c r="A469" s="38"/>
      <c r="B469" s="41" t="s">
        <v>68</v>
      </c>
      <c r="C469" s="42">
        <f t="shared" ca="1" si="928"/>
        <v>0</v>
      </c>
      <c r="D469" s="42">
        <f t="shared" ca="1" si="929"/>
        <v>0</v>
      </c>
      <c r="E469" s="42">
        <f t="shared" ca="1" si="930"/>
        <v>0</v>
      </c>
      <c r="F469" s="42">
        <f t="shared" ca="1" si="931"/>
        <v>0</v>
      </c>
      <c r="G469" s="42">
        <f t="shared" ca="1" si="932"/>
        <v>0</v>
      </c>
      <c r="H469" s="42">
        <f t="shared" ca="1" si="933"/>
        <v>0</v>
      </c>
      <c r="I469" s="42">
        <f t="shared" ca="1" si="934"/>
        <v>0</v>
      </c>
      <c r="J469" s="42">
        <f t="shared" ca="1" si="935"/>
        <v>0</v>
      </c>
      <c r="K469" s="42">
        <f t="shared" ca="1" si="936"/>
        <v>0</v>
      </c>
      <c r="L469" s="42">
        <f t="shared" ca="1" si="937"/>
        <v>0</v>
      </c>
      <c r="M469" s="42">
        <f t="shared" si="937"/>
        <v>0</v>
      </c>
      <c r="N469" s="38"/>
      <c r="O469" s="41" t="s">
        <v>68</v>
      </c>
      <c r="P469" s="42"/>
      <c r="Q469" s="42">
        <f t="shared" ca="1" si="948"/>
        <v>0</v>
      </c>
      <c r="R469" s="42">
        <f t="shared" ca="1" si="949"/>
        <v>0</v>
      </c>
      <c r="S469" s="42">
        <f t="shared" ca="1" si="950"/>
        <v>0</v>
      </c>
      <c r="T469" s="42">
        <f t="shared" ca="1" si="951"/>
        <v>0</v>
      </c>
      <c r="U469" s="42">
        <f t="shared" ca="1" si="952"/>
        <v>0</v>
      </c>
      <c r="V469" s="42">
        <f t="shared" ca="1" si="953"/>
        <v>0</v>
      </c>
      <c r="W469" s="42">
        <f t="shared" ca="1" si="954"/>
        <v>0</v>
      </c>
      <c r="X469" s="42">
        <f t="shared" ca="1" si="955"/>
        <v>0</v>
      </c>
      <c r="Y469" s="42">
        <f t="shared" ca="1" si="956"/>
        <v>0</v>
      </c>
      <c r="Z469" s="45"/>
      <c r="AA469" s="38">
        <v>56</v>
      </c>
      <c r="AB469" s="41" t="str">
        <f t="shared" si="957"/>
        <v/>
      </c>
      <c r="AC469" s="42">
        <f>IF(AB469="",0,IF(Analyse!$H$117=$C$312,SUM(BEREGNING!Q469:Y469),IF(Analyse!$H$117=$D$312,SUM(BEREGNING!R469:Y469),IF(Analyse!$H$117=$E$312,SUM(BEREGNING!S469:Y469),IF(Analyse!$H$117=$F$312,SUM(BEREGNING!T469:Y469),IF(Analyse!$H$117=$G$312,SUM(BEREGNING!U469:Y469),IF(Analyse!$H$117=$H$312,SUM(BEREGNING!V469:Y469),IF(Analyse!$H$117=$I$312,SUM(BEREGNING!W469:Y469),IF(Analyse!$H$117=$J$312,SUM(BEREGNING!X469:Y469),IF(Analyse!$H$117=$K$312,SUM(BEREGNING!Y469:Y469),""))))))))))</f>
        <v>0</v>
      </c>
      <c r="AD469" s="35"/>
      <c r="AE469" s="35"/>
      <c r="AF469" s="35"/>
      <c r="AG469" s="35"/>
      <c r="AH469" s="35"/>
      <c r="AI469" s="35"/>
      <c r="AJ469" s="35"/>
      <c r="AK469" s="35"/>
      <c r="AL469" s="35"/>
      <c r="AM469" s="35"/>
      <c r="AN469" s="75">
        <f t="shared" si="958"/>
        <v>0</v>
      </c>
      <c r="AO469" s="76">
        <f t="shared" ca="1" si="938"/>
        <v>0</v>
      </c>
      <c r="AP469" s="76">
        <f t="shared" ca="1" si="939"/>
        <v>0</v>
      </c>
      <c r="AQ469" s="76">
        <f t="shared" ca="1" si="940"/>
        <v>0</v>
      </c>
      <c r="AR469" s="76">
        <f t="shared" ca="1" si="941"/>
        <v>0</v>
      </c>
      <c r="AS469" s="76">
        <f t="shared" ca="1" si="942"/>
        <v>0</v>
      </c>
      <c r="AT469" s="76">
        <f t="shared" ca="1" si="943"/>
        <v>0</v>
      </c>
      <c r="AU469" s="76">
        <f t="shared" ca="1" si="944"/>
        <v>0</v>
      </c>
      <c r="AV469" s="76">
        <f t="shared" ca="1" si="945"/>
        <v>0</v>
      </c>
      <c r="AW469" s="76">
        <f t="shared" ca="1" si="946"/>
        <v>0</v>
      </c>
      <c r="AX469" s="76">
        <f t="shared" ca="1" si="947"/>
        <v>0</v>
      </c>
      <c r="AY469" s="36"/>
    </row>
    <row r="470" spans="1:51" x14ac:dyDescent="0.25">
      <c r="A470" s="38"/>
      <c r="B470" s="41" t="s">
        <v>69</v>
      </c>
      <c r="C470" s="42">
        <f t="shared" ca="1" si="928"/>
        <v>0</v>
      </c>
      <c r="D470" s="42">
        <f t="shared" ca="1" si="929"/>
        <v>0</v>
      </c>
      <c r="E470" s="42">
        <f t="shared" ca="1" si="930"/>
        <v>0</v>
      </c>
      <c r="F470" s="42">
        <f t="shared" ca="1" si="931"/>
        <v>0</v>
      </c>
      <c r="G470" s="42">
        <f t="shared" ca="1" si="932"/>
        <v>0</v>
      </c>
      <c r="H470" s="42">
        <f t="shared" ca="1" si="933"/>
        <v>0</v>
      </c>
      <c r="I470" s="42">
        <f t="shared" ca="1" si="934"/>
        <v>0</v>
      </c>
      <c r="J470" s="42">
        <f t="shared" ca="1" si="935"/>
        <v>0</v>
      </c>
      <c r="K470" s="42">
        <f t="shared" ca="1" si="936"/>
        <v>0</v>
      </c>
      <c r="L470" s="42">
        <f t="shared" ca="1" si="937"/>
        <v>0</v>
      </c>
      <c r="M470" s="42">
        <f t="shared" si="937"/>
        <v>0</v>
      </c>
      <c r="N470" s="38"/>
      <c r="O470" s="41" t="s">
        <v>69</v>
      </c>
      <c r="P470" s="42"/>
      <c r="Q470" s="42">
        <f t="shared" ca="1" si="948"/>
        <v>0</v>
      </c>
      <c r="R470" s="42">
        <f t="shared" ca="1" si="949"/>
        <v>0</v>
      </c>
      <c r="S470" s="42">
        <f t="shared" ca="1" si="950"/>
        <v>0</v>
      </c>
      <c r="T470" s="42">
        <f t="shared" ca="1" si="951"/>
        <v>0</v>
      </c>
      <c r="U470" s="42">
        <f t="shared" ca="1" si="952"/>
        <v>0</v>
      </c>
      <c r="V470" s="42">
        <f t="shared" ca="1" si="953"/>
        <v>0</v>
      </c>
      <c r="W470" s="42">
        <f t="shared" ca="1" si="954"/>
        <v>0</v>
      </c>
      <c r="X470" s="42">
        <f t="shared" ca="1" si="955"/>
        <v>0</v>
      </c>
      <c r="Y470" s="42">
        <f t="shared" ca="1" si="956"/>
        <v>0</v>
      </c>
      <c r="Z470" s="45"/>
      <c r="AA470" s="38">
        <v>57</v>
      </c>
      <c r="AB470" s="41" t="str">
        <f t="shared" si="957"/>
        <v/>
      </c>
      <c r="AC470" s="42">
        <f>IF(AB470="",0,IF(Analyse!$H$117=$C$312,SUM(BEREGNING!Q470:Y470),IF(Analyse!$H$117=$D$312,SUM(BEREGNING!R470:Y470),IF(Analyse!$H$117=$E$312,SUM(BEREGNING!S470:Y470),IF(Analyse!$H$117=$F$312,SUM(BEREGNING!T470:Y470),IF(Analyse!$H$117=$G$312,SUM(BEREGNING!U470:Y470),IF(Analyse!$H$117=$H$312,SUM(BEREGNING!V470:Y470),IF(Analyse!$H$117=$I$312,SUM(BEREGNING!W470:Y470),IF(Analyse!$H$117=$J$312,SUM(BEREGNING!X470:Y470),IF(Analyse!$H$117=$K$312,SUM(BEREGNING!Y470:Y470),""))))))))))</f>
        <v>0</v>
      </c>
      <c r="AD470" s="35"/>
      <c r="AE470" s="35"/>
      <c r="AF470" s="35"/>
      <c r="AG470" s="35"/>
      <c r="AH470" s="35"/>
      <c r="AI470" s="35"/>
      <c r="AJ470" s="35"/>
      <c r="AK470" s="35"/>
      <c r="AL470" s="35"/>
      <c r="AM470" s="35"/>
      <c r="AN470" s="75">
        <f t="shared" si="958"/>
        <v>0</v>
      </c>
      <c r="AO470" s="76">
        <f t="shared" ca="1" si="938"/>
        <v>0</v>
      </c>
      <c r="AP470" s="76">
        <f t="shared" ca="1" si="939"/>
        <v>0</v>
      </c>
      <c r="AQ470" s="76">
        <f t="shared" ca="1" si="940"/>
        <v>0</v>
      </c>
      <c r="AR470" s="76">
        <f t="shared" ca="1" si="941"/>
        <v>0</v>
      </c>
      <c r="AS470" s="76">
        <f t="shared" ca="1" si="942"/>
        <v>0</v>
      </c>
      <c r="AT470" s="76">
        <f t="shared" ca="1" si="943"/>
        <v>0</v>
      </c>
      <c r="AU470" s="76">
        <f t="shared" ca="1" si="944"/>
        <v>0</v>
      </c>
      <c r="AV470" s="76">
        <f t="shared" ca="1" si="945"/>
        <v>0</v>
      </c>
      <c r="AW470" s="76">
        <f t="shared" ca="1" si="946"/>
        <v>0</v>
      </c>
      <c r="AX470" s="76">
        <f t="shared" ca="1" si="947"/>
        <v>0</v>
      </c>
      <c r="AY470" s="36"/>
    </row>
    <row r="471" spans="1:51" x14ac:dyDescent="0.25">
      <c r="A471" s="38"/>
      <c r="B471" s="41" t="s">
        <v>70</v>
      </c>
      <c r="C471" s="42">
        <f t="shared" ca="1" si="928"/>
        <v>0</v>
      </c>
      <c r="D471" s="42">
        <f t="shared" ca="1" si="929"/>
        <v>0</v>
      </c>
      <c r="E471" s="42">
        <f t="shared" ca="1" si="930"/>
        <v>0</v>
      </c>
      <c r="F471" s="42">
        <f t="shared" ca="1" si="931"/>
        <v>0</v>
      </c>
      <c r="G471" s="42">
        <f t="shared" ca="1" si="932"/>
        <v>0</v>
      </c>
      <c r="H471" s="42">
        <f t="shared" ca="1" si="933"/>
        <v>0</v>
      </c>
      <c r="I471" s="42">
        <f t="shared" ca="1" si="934"/>
        <v>0</v>
      </c>
      <c r="J471" s="42">
        <f t="shared" ca="1" si="935"/>
        <v>0</v>
      </c>
      <c r="K471" s="42">
        <f t="shared" ca="1" si="936"/>
        <v>0</v>
      </c>
      <c r="L471" s="42">
        <f t="shared" ca="1" si="937"/>
        <v>0</v>
      </c>
      <c r="M471" s="42">
        <f t="shared" si="937"/>
        <v>0</v>
      </c>
      <c r="N471" s="38"/>
      <c r="O471" s="41" t="s">
        <v>70</v>
      </c>
      <c r="P471" s="42"/>
      <c r="Q471" s="42">
        <f t="shared" ca="1" si="948"/>
        <v>0</v>
      </c>
      <c r="R471" s="42">
        <f t="shared" ca="1" si="949"/>
        <v>0</v>
      </c>
      <c r="S471" s="42">
        <f t="shared" ca="1" si="950"/>
        <v>0</v>
      </c>
      <c r="T471" s="42">
        <f t="shared" ca="1" si="951"/>
        <v>0</v>
      </c>
      <c r="U471" s="42">
        <f t="shared" ca="1" si="952"/>
        <v>0</v>
      </c>
      <c r="V471" s="42">
        <f t="shared" ca="1" si="953"/>
        <v>0</v>
      </c>
      <c r="W471" s="42">
        <f t="shared" ca="1" si="954"/>
        <v>0</v>
      </c>
      <c r="X471" s="42">
        <f t="shared" ca="1" si="955"/>
        <v>0</v>
      </c>
      <c r="Y471" s="42">
        <f t="shared" ca="1" si="956"/>
        <v>0</v>
      </c>
      <c r="Z471" s="45"/>
      <c r="AA471" s="38">
        <v>58</v>
      </c>
      <c r="AB471" s="41" t="str">
        <f t="shared" si="957"/>
        <v/>
      </c>
      <c r="AC471" s="42">
        <f>IF(AB471="",0,IF(Analyse!$H$117=$C$312,SUM(BEREGNING!Q471:Y471),IF(Analyse!$H$117=$D$312,SUM(BEREGNING!R471:Y471),IF(Analyse!$H$117=$E$312,SUM(BEREGNING!S471:Y471),IF(Analyse!$H$117=$F$312,SUM(BEREGNING!T471:Y471),IF(Analyse!$H$117=$G$312,SUM(BEREGNING!U471:Y471),IF(Analyse!$H$117=$H$312,SUM(BEREGNING!V471:Y471),IF(Analyse!$H$117=$I$312,SUM(BEREGNING!W471:Y471),IF(Analyse!$H$117=$J$312,SUM(BEREGNING!X471:Y471),IF(Analyse!$H$117=$K$312,SUM(BEREGNING!Y471:Y471),""))))))))))</f>
        <v>0</v>
      </c>
      <c r="AD471" s="35"/>
      <c r="AE471" s="35"/>
      <c r="AF471" s="35"/>
      <c r="AG471" s="35"/>
      <c r="AH471" s="35"/>
      <c r="AI471" s="35"/>
      <c r="AJ471" s="35"/>
      <c r="AK471" s="35"/>
      <c r="AL471" s="35"/>
      <c r="AM471" s="35"/>
      <c r="AN471" s="75">
        <f t="shared" si="958"/>
        <v>0</v>
      </c>
      <c r="AO471" s="76">
        <f t="shared" ca="1" si="938"/>
        <v>0</v>
      </c>
      <c r="AP471" s="76">
        <f t="shared" ca="1" si="939"/>
        <v>0</v>
      </c>
      <c r="AQ471" s="76">
        <f t="shared" ca="1" si="940"/>
        <v>0</v>
      </c>
      <c r="AR471" s="76">
        <f t="shared" ca="1" si="941"/>
        <v>0</v>
      </c>
      <c r="AS471" s="76">
        <f t="shared" ca="1" si="942"/>
        <v>0</v>
      </c>
      <c r="AT471" s="76">
        <f t="shared" ca="1" si="943"/>
        <v>0</v>
      </c>
      <c r="AU471" s="76">
        <f t="shared" ca="1" si="944"/>
        <v>0</v>
      </c>
      <c r="AV471" s="76">
        <f t="shared" ca="1" si="945"/>
        <v>0</v>
      </c>
      <c r="AW471" s="76">
        <f t="shared" ca="1" si="946"/>
        <v>0</v>
      </c>
      <c r="AX471" s="76">
        <f t="shared" ca="1" si="947"/>
        <v>0</v>
      </c>
      <c r="AY471" s="36"/>
    </row>
    <row r="472" spans="1:51" x14ac:dyDescent="0.25">
      <c r="A472" s="38"/>
      <c r="B472" s="41" t="s">
        <v>71</v>
      </c>
      <c r="C472" s="42">
        <f t="shared" ca="1" si="928"/>
        <v>0</v>
      </c>
      <c r="D472" s="42">
        <f t="shared" ca="1" si="929"/>
        <v>0</v>
      </c>
      <c r="E472" s="42">
        <f t="shared" ca="1" si="930"/>
        <v>0</v>
      </c>
      <c r="F472" s="42">
        <f t="shared" ca="1" si="931"/>
        <v>0</v>
      </c>
      <c r="G472" s="42">
        <f t="shared" ca="1" si="932"/>
        <v>0</v>
      </c>
      <c r="H472" s="42">
        <f t="shared" ca="1" si="933"/>
        <v>0</v>
      </c>
      <c r="I472" s="42">
        <f t="shared" ca="1" si="934"/>
        <v>0</v>
      </c>
      <c r="J472" s="42">
        <f t="shared" ca="1" si="935"/>
        <v>0</v>
      </c>
      <c r="K472" s="42">
        <f t="shared" ca="1" si="936"/>
        <v>0</v>
      </c>
      <c r="L472" s="42">
        <f t="shared" ca="1" si="937"/>
        <v>0</v>
      </c>
      <c r="M472" s="42">
        <f t="shared" si="937"/>
        <v>0</v>
      </c>
      <c r="N472" s="38"/>
      <c r="O472" s="41" t="s">
        <v>71</v>
      </c>
      <c r="P472" s="42"/>
      <c r="Q472" s="42">
        <f t="shared" ca="1" si="948"/>
        <v>0</v>
      </c>
      <c r="R472" s="42">
        <f t="shared" ca="1" si="949"/>
        <v>0</v>
      </c>
      <c r="S472" s="42">
        <f t="shared" ca="1" si="950"/>
        <v>0</v>
      </c>
      <c r="T472" s="42">
        <f t="shared" ca="1" si="951"/>
        <v>0</v>
      </c>
      <c r="U472" s="42">
        <f t="shared" ca="1" si="952"/>
        <v>0</v>
      </c>
      <c r="V472" s="42">
        <f t="shared" ca="1" si="953"/>
        <v>0</v>
      </c>
      <c r="W472" s="42">
        <f t="shared" ca="1" si="954"/>
        <v>0</v>
      </c>
      <c r="X472" s="42">
        <f t="shared" ca="1" si="955"/>
        <v>0</v>
      </c>
      <c r="Y472" s="42">
        <f t="shared" ca="1" si="956"/>
        <v>0</v>
      </c>
      <c r="Z472" s="45"/>
      <c r="AA472" s="38">
        <v>59</v>
      </c>
      <c r="AB472" s="41" t="str">
        <f t="shared" si="957"/>
        <v/>
      </c>
      <c r="AC472" s="42">
        <f>IF(AB472="",0,IF(Analyse!$H$117=$C$312,SUM(BEREGNING!Q472:Y472),IF(Analyse!$H$117=$D$312,SUM(BEREGNING!R472:Y472),IF(Analyse!$H$117=$E$312,SUM(BEREGNING!S472:Y472),IF(Analyse!$H$117=$F$312,SUM(BEREGNING!T472:Y472),IF(Analyse!$H$117=$G$312,SUM(BEREGNING!U472:Y472),IF(Analyse!$H$117=$H$312,SUM(BEREGNING!V472:Y472),IF(Analyse!$H$117=$I$312,SUM(BEREGNING!W472:Y472),IF(Analyse!$H$117=$J$312,SUM(BEREGNING!X472:Y472),IF(Analyse!$H$117=$K$312,SUM(BEREGNING!Y472:Y472),""))))))))))</f>
        <v>0</v>
      </c>
      <c r="AD472" s="35"/>
      <c r="AE472" s="35"/>
      <c r="AF472" s="35"/>
      <c r="AG472" s="35"/>
      <c r="AH472" s="35"/>
      <c r="AI472" s="35"/>
      <c r="AJ472" s="35"/>
      <c r="AK472" s="35"/>
      <c r="AL472" s="35"/>
      <c r="AM472" s="35"/>
      <c r="AN472" s="75">
        <f t="shared" si="958"/>
        <v>0</v>
      </c>
      <c r="AO472" s="76">
        <f t="shared" ca="1" si="938"/>
        <v>0</v>
      </c>
      <c r="AP472" s="76">
        <f t="shared" ca="1" si="939"/>
        <v>0</v>
      </c>
      <c r="AQ472" s="76">
        <f t="shared" ca="1" si="940"/>
        <v>0</v>
      </c>
      <c r="AR472" s="76">
        <f t="shared" ca="1" si="941"/>
        <v>0</v>
      </c>
      <c r="AS472" s="76">
        <f t="shared" ca="1" si="942"/>
        <v>0</v>
      </c>
      <c r="AT472" s="76">
        <f t="shared" ca="1" si="943"/>
        <v>0</v>
      </c>
      <c r="AU472" s="76">
        <f t="shared" ca="1" si="944"/>
        <v>0</v>
      </c>
      <c r="AV472" s="76">
        <f t="shared" ca="1" si="945"/>
        <v>0</v>
      </c>
      <c r="AW472" s="76">
        <f t="shared" ca="1" si="946"/>
        <v>0</v>
      </c>
      <c r="AX472" s="76">
        <f t="shared" ca="1" si="947"/>
        <v>0</v>
      </c>
      <c r="AY472" s="36"/>
    </row>
    <row r="473" spans="1:51" x14ac:dyDescent="0.25">
      <c r="A473" s="38"/>
      <c r="B473" s="41" t="s">
        <v>72</v>
      </c>
      <c r="C473" s="42">
        <f t="shared" ca="1" si="928"/>
        <v>0</v>
      </c>
      <c r="D473" s="42">
        <f t="shared" ca="1" si="929"/>
        <v>0</v>
      </c>
      <c r="E473" s="42">
        <f t="shared" ca="1" si="930"/>
        <v>0</v>
      </c>
      <c r="F473" s="42">
        <f t="shared" ca="1" si="931"/>
        <v>0</v>
      </c>
      <c r="G473" s="42">
        <f t="shared" ca="1" si="932"/>
        <v>0</v>
      </c>
      <c r="H473" s="42">
        <f t="shared" ca="1" si="933"/>
        <v>0</v>
      </c>
      <c r="I473" s="42">
        <f t="shared" ca="1" si="934"/>
        <v>0</v>
      </c>
      <c r="J473" s="42">
        <f t="shared" ca="1" si="935"/>
        <v>0</v>
      </c>
      <c r="K473" s="42">
        <f t="shared" ca="1" si="936"/>
        <v>0</v>
      </c>
      <c r="L473" s="42">
        <f t="shared" ca="1" si="937"/>
        <v>0</v>
      </c>
      <c r="M473" s="42">
        <f t="shared" si="937"/>
        <v>0</v>
      </c>
      <c r="N473" s="38"/>
      <c r="O473" s="41" t="s">
        <v>72</v>
      </c>
      <c r="P473" s="42"/>
      <c r="Q473" s="42">
        <f t="shared" ca="1" si="948"/>
        <v>0</v>
      </c>
      <c r="R473" s="42">
        <f t="shared" ca="1" si="949"/>
        <v>0</v>
      </c>
      <c r="S473" s="42">
        <f t="shared" ca="1" si="950"/>
        <v>0</v>
      </c>
      <c r="T473" s="42">
        <f t="shared" ca="1" si="951"/>
        <v>0</v>
      </c>
      <c r="U473" s="42">
        <f t="shared" ca="1" si="952"/>
        <v>0</v>
      </c>
      <c r="V473" s="42">
        <f t="shared" ca="1" si="953"/>
        <v>0</v>
      </c>
      <c r="W473" s="42">
        <f t="shared" ca="1" si="954"/>
        <v>0</v>
      </c>
      <c r="X473" s="42">
        <f t="shared" ca="1" si="955"/>
        <v>0</v>
      </c>
      <c r="Y473" s="42">
        <f t="shared" ca="1" si="956"/>
        <v>0</v>
      </c>
      <c r="Z473" s="45"/>
      <c r="AA473" s="38">
        <v>60</v>
      </c>
      <c r="AB473" s="41" t="str">
        <f t="shared" si="957"/>
        <v/>
      </c>
      <c r="AC473" s="42">
        <f>IF(AB473="",0,IF(Analyse!$H$117=$C$312,SUM(BEREGNING!Q473:Y473),IF(Analyse!$H$117=$D$312,SUM(BEREGNING!R473:Y473),IF(Analyse!$H$117=$E$312,SUM(BEREGNING!S473:Y473),IF(Analyse!$H$117=$F$312,SUM(BEREGNING!T473:Y473),IF(Analyse!$H$117=$G$312,SUM(BEREGNING!U473:Y473),IF(Analyse!$H$117=$H$312,SUM(BEREGNING!V473:Y473),IF(Analyse!$H$117=$I$312,SUM(BEREGNING!W473:Y473),IF(Analyse!$H$117=$J$312,SUM(BEREGNING!X473:Y473),IF(Analyse!$H$117=$K$312,SUM(BEREGNING!Y473:Y473),""))))))))))</f>
        <v>0</v>
      </c>
      <c r="AD473" s="35"/>
      <c r="AE473" s="35"/>
      <c r="AF473" s="35"/>
      <c r="AG473" s="35"/>
      <c r="AH473" s="35"/>
      <c r="AI473" s="35"/>
      <c r="AJ473" s="35"/>
      <c r="AK473" s="35"/>
      <c r="AL473" s="35"/>
      <c r="AM473" s="35"/>
      <c r="AN473" s="75">
        <f t="shared" si="958"/>
        <v>0</v>
      </c>
      <c r="AO473" s="76">
        <f t="shared" ca="1" si="938"/>
        <v>0</v>
      </c>
      <c r="AP473" s="76">
        <f t="shared" ca="1" si="939"/>
        <v>0</v>
      </c>
      <c r="AQ473" s="76">
        <f t="shared" ca="1" si="940"/>
        <v>0</v>
      </c>
      <c r="AR473" s="76">
        <f t="shared" ca="1" si="941"/>
        <v>0</v>
      </c>
      <c r="AS473" s="76">
        <f t="shared" ca="1" si="942"/>
        <v>0</v>
      </c>
      <c r="AT473" s="76">
        <f t="shared" ca="1" si="943"/>
        <v>0</v>
      </c>
      <c r="AU473" s="76">
        <f t="shared" ca="1" si="944"/>
        <v>0</v>
      </c>
      <c r="AV473" s="76">
        <f t="shared" ca="1" si="945"/>
        <v>0</v>
      </c>
      <c r="AW473" s="76">
        <f t="shared" ca="1" si="946"/>
        <v>0</v>
      </c>
      <c r="AX473" s="76">
        <f t="shared" ca="1" si="947"/>
        <v>0</v>
      </c>
      <c r="AY473" s="36"/>
    </row>
    <row r="474" spans="1:51" x14ac:dyDescent="0.25">
      <c r="A474" s="38"/>
      <c r="B474" s="41" t="s">
        <v>73</v>
      </c>
      <c r="C474" s="42">
        <f t="shared" ca="1" si="928"/>
        <v>0</v>
      </c>
      <c r="D474" s="42">
        <f t="shared" ca="1" si="929"/>
        <v>0</v>
      </c>
      <c r="E474" s="42">
        <f t="shared" ca="1" si="930"/>
        <v>0</v>
      </c>
      <c r="F474" s="42">
        <f t="shared" ca="1" si="931"/>
        <v>0</v>
      </c>
      <c r="G474" s="42">
        <f t="shared" ca="1" si="932"/>
        <v>0</v>
      </c>
      <c r="H474" s="42">
        <f t="shared" ca="1" si="933"/>
        <v>0</v>
      </c>
      <c r="I474" s="42">
        <f t="shared" ca="1" si="934"/>
        <v>0</v>
      </c>
      <c r="J474" s="42">
        <f t="shared" ca="1" si="935"/>
        <v>0</v>
      </c>
      <c r="K474" s="42">
        <f t="shared" ca="1" si="936"/>
        <v>0</v>
      </c>
      <c r="L474" s="42">
        <f t="shared" ca="1" si="937"/>
        <v>0</v>
      </c>
      <c r="M474" s="42">
        <f t="shared" si="937"/>
        <v>0</v>
      </c>
      <c r="N474" s="38"/>
      <c r="O474" s="41" t="s">
        <v>73</v>
      </c>
      <c r="P474" s="42"/>
      <c r="Q474" s="42">
        <f t="shared" ca="1" si="948"/>
        <v>0</v>
      </c>
      <c r="R474" s="42">
        <f t="shared" ca="1" si="949"/>
        <v>0</v>
      </c>
      <c r="S474" s="42">
        <f t="shared" ca="1" si="950"/>
        <v>0</v>
      </c>
      <c r="T474" s="42">
        <f t="shared" ca="1" si="951"/>
        <v>0</v>
      </c>
      <c r="U474" s="42">
        <f t="shared" ca="1" si="952"/>
        <v>0</v>
      </c>
      <c r="V474" s="42">
        <f t="shared" ca="1" si="953"/>
        <v>0</v>
      </c>
      <c r="W474" s="42">
        <f t="shared" ca="1" si="954"/>
        <v>0</v>
      </c>
      <c r="X474" s="42">
        <f t="shared" ca="1" si="955"/>
        <v>0</v>
      </c>
      <c r="Y474" s="42">
        <f t="shared" ca="1" si="956"/>
        <v>0</v>
      </c>
      <c r="Z474" s="45"/>
      <c r="AA474" s="38">
        <v>61</v>
      </c>
      <c r="AB474" s="41" t="str">
        <f t="shared" si="957"/>
        <v/>
      </c>
      <c r="AC474" s="42">
        <f>IF(AB474="",0,IF(Analyse!$H$117=$C$312,SUM(BEREGNING!Q474:Y474),IF(Analyse!$H$117=$D$312,SUM(BEREGNING!R474:Y474),IF(Analyse!$H$117=$E$312,SUM(BEREGNING!S474:Y474),IF(Analyse!$H$117=$F$312,SUM(BEREGNING!T474:Y474),IF(Analyse!$H$117=$G$312,SUM(BEREGNING!U474:Y474),IF(Analyse!$H$117=$H$312,SUM(BEREGNING!V474:Y474),IF(Analyse!$H$117=$I$312,SUM(BEREGNING!W474:Y474),IF(Analyse!$H$117=$J$312,SUM(BEREGNING!X474:Y474),IF(Analyse!$H$117=$K$312,SUM(BEREGNING!Y474:Y474),""))))))))))</f>
        <v>0</v>
      </c>
      <c r="AD474" s="35"/>
      <c r="AE474" s="35"/>
      <c r="AF474" s="35"/>
      <c r="AG474" s="35"/>
      <c r="AH474" s="35"/>
      <c r="AI474" s="35"/>
      <c r="AJ474" s="35"/>
      <c r="AK474" s="35"/>
      <c r="AL474" s="35"/>
      <c r="AM474" s="35"/>
      <c r="AN474" s="75">
        <f t="shared" si="958"/>
        <v>0</v>
      </c>
      <c r="AO474" s="76">
        <f t="shared" ca="1" si="938"/>
        <v>0</v>
      </c>
      <c r="AP474" s="76">
        <f t="shared" ca="1" si="939"/>
        <v>0</v>
      </c>
      <c r="AQ474" s="76">
        <f t="shared" ca="1" si="940"/>
        <v>0</v>
      </c>
      <c r="AR474" s="76">
        <f t="shared" ca="1" si="941"/>
        <v>0</v>
      </c>
      <c r="AS474" s="76">
        <f t="shared" ca="1" si="942"/>
        <v>0</v>
      </c>
      <c r="AT474" s="76">
        <f t="shared" ca="1" si="943"/>
        <v>0</v>
      </c>
      <c r="AU474" s="76">
        <f t="shared" ca="1" si="944"/>
        <v>0</v>
      </c>
      <c r="AV474" s="76">
        <f t="shared" ca="1" si="945"/>
        <v>0</v>
      </c>
      <c r="AW474" s="76">
        <f t="shared" ca="1" si="946"/>
        <v>0</v>
      </c>
      <c r="AX474" s="76">
        <f t="shared" ca="1" si="947"/>
        <v>0</v>
      </c>
      <c r="AY474" s="36"/>
    </row>
    <row r="475" spans="1:51" x14ac:dyDescent="0.25">
      <c r="A475" s="38"/>
      <c r="B475" s="41" t="s">
        <v>74</v>
      </c>
      <c r="C475" s="42">
        <f t="shared" ca="1" si="928"/>
        <v>0</v>
      </c>
      <c r="D475" s="42">
        <f t="shared" ca="1" si="929"/>
        <v>0</v>
      </c>
      <c r="E475" s="42">
        <f t="shared" ca="1" si="930"/>
        <v>0</v>
      </c>
      <c r="F475" s="42">
        <f t="shared" ca="1" si="931"/>
        <v>0</v>
      </c>
      <c r="G475" s="42">
        <f t="shared" ca="1" si="932"/>
        <v>0</v>
      </c>
      <c r="H475" s="42">
        <f t="shared" ca="1" si="933"/>
        <v>0</v>
      </c>
      <c r="I475" s="42">
        <f t="shared" ca="1" si="934"/>
        <v>0</v>
      </c>
      <c r="J475" s="42">
        <f t="shared" ca="1" si="935"/>
        <v>0</v>
      </c>
      <c r="K475" s="42">
        <f t="shared" ca="1" si="936"/>
        <v>0</v>
      </c>
      <c r="L475" s="42">
        <f t="shared" ca="1" si="937"/>
        <v>0</v>
      </c>
      <c r="M475" s="42">
        <f t="shared" si="937"/>
        <v>0</v>
      </c>
      <c r="N475" s="38"/>
      <c r="O475" s="41" t="s">
        <v>74</v>
      </c>
      <c r="P475" s="42"/>
      <c r="Q475" s="42">
        <f t="shared" ca="1" si="948"/>
        <v>0</v>
      </c>
      <c r="R475" s="42">
        <f t="shared" ca="1" si="949"/>
        <v>0</v>
      </c>
      <c r="S475" s="42">
        <f t="shared" ca="1" si="950"/>
        <v>0</v>
      </c>
      <c r="T475" s="42">
        <f t="shared" ca="1" si="951"/>
        <v>0</v>
      </c>
      <c r="U475" s="42">
        <f t="shared" ca="1" si="952"/>
        <v>0</v>
      </c>
      <c r="V475" s="42">
        <f t="shared" ca="1" si="953"/>
        <v>0</v>
      </c>
      <c r="W475" s="42">
        <f t="shared" ca="1" si="954"/>
        <v>0</v>
      </c>
      <c r="X475" s="42">
        <f t="shared" ca="1" si="955"/>
        <v>0</v>
      </c>
      <c r="Y475" s="42">
        <f t="shared" ca="1" si="956"/>
        <v>0</v>
      </c>
      <c r="Z475" s="45"/>
      <c r="AA475" s="38">
        <v>62</v>
      </c>
      <c r="AB475" s="41" t="str">
        <f t="shared" si="957"/>
        <v/>
      </c>
      <c r="AC475" s="42">
        <f>IF(AB475="",0,IF(Analyse!$H$117=$C$312,SUM(BEREGNING!Q475:Y475),IF(Analyse!$H$117=$D$312,SUM(BEREGNING!R475:Y475),IF(Analyse!$H$117=$E$312,SUM(BEREGNING!S475:Y475),IF(Analyse!$H$117=$F$312,SUM(BEREGNING!T475:Y475),IF(Analyse!$H$117=$G$312,SUM(BEREGNING!U475:Y475),IF(Analyse!$H$117=$H$312,SUM(BEREGNING!V475:Y475),IF(Analyse!$H$117=$I$312,SUM(BEREGNING!W475:Y475),IF(Analyse!$H$117=$J$312,SUM(BEREGNING!X475:Y475),IF(Analyse!$H$117=$K$312,SUM(BEREGNING!Y475:Y475),""))))))))))</f>
        <v>0</v>
      </c>
      <c r="AD475" s="35"/>
      <c r="AE475" s="35"/>
      <c r="AF475" s="35"/>
      <c r="AG475" s="35"/>
      <c r="AH475" s="35"/>
      <c r="AI475" s="35"/>
      <c r="AJ475" s="35"/>
      <c r="AK475" s="35"/>
      <c r="AL475" s="35"/>
      <c r="AM475" s="35"/>
      <c r="AN475" s="75">
        <f t="shared" si="958"/>
        <v>0</v>
      </c>
      <c r="AO475" s="76">
        <f t="shared" ca="1" si="938"/>
        <v>0</v>
      </c>
      <c r="AP475" s="76">
        <f t="shared" ca="1" si="939"/>
        <v>0</v>
      </c>
      <c r="AQ475" s="76">
        <f t="shared" ca="1" si="940"/>
        <v>0</v>
      </c>
      <c r="AR475" s="76">
        <f t="shared" ca="1" si="941"/>
        <v>0</v>
      </c>
      <c r="AS475" s="76">
        <f t="shared" ca="1" si="942"/>
        <v>0</v>
      </c>
      <c r="AT475" s="76">
        <f t="shared" ca="1" si="943"/>
        <v>0</v>
      </c>
      <c r="AU475" s="76">
        <f t="shared" ca="1" si="944"/>
        <v>0</v>
      </c>
      <c r="AV475" s="76">
        <f t="shared" ca="1" si="945"/>
        <v>0</v>
      </c>
      <c r="AW475" s="76">
        <f t="shared" ca="1" si="946"/>
        <v>0</v>
      </c>
      <c r="AX475" s="76">
        <f t="shared" ca="1" si="947"/>
        <v>0</v>
      </c>
      <c r="AY475" s="36"/>
    </row>
    <row r="476" spans="1:51" x14ac:dyDescent="0.25">
      <c r="A476" s="38"/>
      <c r="B476" s="41" t="s">
        <v>75</v>
      </c>
      <c r="C476" s="42">
        <f t="shared" ca="1" si="928"/>
        <v>0</v>
      </c>
      <c r="D476" s="42">
        <f t="shared" ca="1" si="929"/>
        <v>0</v>
      </c>
      <c r="E476" s="42">
        <f t="shared" ca="1" si="930"/>
        <v>0</v>
      </c>
      <c r="F476" s="42">
        <f t="shared" ca="1" si="931"/>
        <v>0</v>
      </c>
      <c r="G476" s="42">
        <f t="shared" ca="1" si="932"/>
        <v>0</v>
      </c>
      <c r="H476" s="42">
        <f t="shared" ca="1" si="933"/>
        <v>0</v>
      </c>
      <c r="I476" s="42">
        <f t="shared" ca="1" si="934"/>
        <v>0</v>
      </c>
      <c r="J476" s="42">
        <f t="shared" ca="1" si="935"/>
        <v>0</v>
      </c>
      <c r="K476" s="42">
        <f t="shared" ca="1" si="936"/>
        <v>0</v>
      </c>
      <c r="L476" s="42">
        <f t="shared" ca="1" si="937"/>
        <v>0</v>
      </c>
      <c r="M476" s="42">
        <f t="shared" si="937"/>
        <v>0</v>
      </c>
      <c r="N476" s="38"/>
      <c r="O476" s="41" t="s">
        <v>75</v>
      </c>
      <c r="P476" s="42"/>
      <c r="Q476" s="42">
        <f t="shared" ca="1" si="948"/>
        <v>0</v>
      </c>
      <c r="R476" s="42">
        <f t="shared" ca="1" si="949"/>
        <v>0</v>
      </c>
      <c r="S476" s="42">
        <f t="shared" ca="1" si="950"/>
        <v>0</v>
      </c>
      <c r="T476" s="42">
        <f t="shared" ca="1" si="951"/>
        <v>0</v>
      </c>
      <c r="U476" s="42">
        <f t="shared" ca="1" si="952"/>
        <v>0</v>
      </c>
      <c r="V476" s="42">
        <f t="shared" ca="1" si="953"/>
        <v>0</v>
      </c>
      <c r="W476" s="42">
        <f t="shared" ca="1" si="954"/>
        <v>0</v>
      </c>
      <c r="X476" s="42">
        <f t="shared" ca="1" si="955"/>
        <v>0</v>
      </c>
      <c r="Y476" s="42">
        <f t="shared" ca="1" si="956"/>
        <v>0</v>
      </c>
      <c r="Z476" s="45"/>
      <c r="AA476" s="38">
        <v>63</v>
      </c>
      <c r="AB476" s="41" t="str">
        <f t="shared" si="957"/>
        <v/>
      </c>
      <c r="AC476" s="42">
        <f>IF(AB476="",0,IF(Analyse!$H$117=$C$312,SUM(BEREGNING!Q476:Y476),IF(Analyse!$H$117=$D$312,SUM(BEREGNING!R476:Y476),IF(Analyse!$H$117=$E$312,SUM(BEREGNING!S476:Y476),IF(Analyse!$H$117=$F$312,SUM(BEREGNING!T476:Y476),IF(Analyse!$H$117=$G$312,SUM(BEREGNING!U476:Y476),IF(Analyse!$H$117=$H$312,SUM(BEREGNING!V476:Y476),IF(Analyse!$H$117=$I$312,SUM(BEREGNING!W476:Y476),IF(Analyse!$H$117=$J$312,SUM(BEREGNING!X476:Y476),IF(Analyse!$H$117=$K$312,SUM(BEREGNING!Y476:Y476),""))))))))))</f>
        <v>0</v>
      </c>
      <c r="AD476" s="35"/>
      <c r="AE476" s="35"/>
      <c r="AF476" s="35"/>
      <c r="AG476" s="35"/>
      <c r="AH476" s="35"/>
      <c r="AI476" s="35"/>
      <c r="AJ476" s="35"/>
      <c r="AK476" s="35"/>
      <c r="AL476" s="35"/>
      <c r="AM476" s="35"/>
      <c r="AN476" s="75">
        <f t="shared" si="958"/>
        <v>0</v>
      </c>
      <c r="AO476" s="76">
        <f t="shared" ca="1" si="938"/>
        <v>0</v>
      </c>
      <c r="AP476" s="76">
        <f t="shared" ca="1" si="939"/>
        <v>0</v>
      </c>
      <c r="AQ476" s="76">
        <f t="shared" ca="1" si="940"/>
        <v>0</v>
      </c>
      <c r="AR476" s="76">
        <f t="shared" ca="1" si="941"/>
        <v>0</v>
      </c>
      <c r="AS476" s="76">
        <f t="shared" ca="1" si="942"/>
        <v>0</v>
      </c>
      <c r="AT476" s="76">
        <f t="shared" ca="1" si="943"/>
        <v>0</v>
      </c>
      <c r="AU476" s="76">
        <f t="shared" ca="1" si="944"/>
        <v>0</v>
      </c>
      <c r="AV476" s="76">
        <f t="shared" ca="1" si="945"/>
        <v>0</v>
      </c>
      <c r="AW476" s="76">
        <f t="shared" ca="1" si="946"/>
        <v>0</v>
      </c>
      <c r="AX476" s="76">
        <f t="shared" ca="1" si="947"/>
        <v>0</v>
      </c>
      <c r="AY476" s="36"/>
    </row>
    <row r="477" spans="1:51" x14ac:dyDescent="0.25">
      <c r="A477" s="38"/>
      <c r="B477" s="41" t="s">
        <v>76</v>
      </c>
      <c r="C477" s="42">
        <f t="shared" ca="1" si="928"/>
        <v>0</v>
      </c>
      <c r="D477" s="42">
        <f t="shared" ca="1" si="929"/>
        <v>0</v>
      </c>
      <c r="E477" s="42">
        <f t="shared" ca="1" si="930"/>
        <v>0</v>
      </c>
      <c r="F477" s="42">
        <f t="shared" ca="1" si="931"/>
        <v>0</v>
      </c>
      <c r="G477" s="42">
        <f t="shared" ca="1" si="932"/>
        <v>0</v>
      </c>
      <c r="H477" s="42">
        <f t="shared" ca="1" si="933"/>
        <v>0</v>
      </c>
      <c r="I477" s="42">
        <f t="shared" ca="1" si="934"/>
        <v>0</v>
      </c>
      <c r="J477" s="42">
        <f t="shared" ca="1" si="935"/>
        <v>0</v>
      </c>
      <c r="K477" s="42">
        <f t="shared" ca="1" si="936"/>
        <v>0</v>
      </c>
      <c r="L477" s="42">
        <f t="shared" ca="1" si="937"/>
        <v>0</v>
      </c>
      <c r="M477" s="42">
        <f t="shared" si="937"/>
        <v>0</v>
      </c>
      <c r="N477" s="38"/>
      <c r="O477" s="41" t="s">
        <v>76</v>
      </c>
      <c r="P477" s="42"/>
      <c r="Q477" s="42">
        <f t="shared" ca="1" si="948"/>
        <v>0</v>
      </c>
      <c r="R477" s="42">
        <f t="shared" ca="1" si="949"/>
        <v>0</v>
      </c>
      <c r="S477" s="42">
        <f t="shared" ca="1" si="950"/>
        <v>0</v>
      </c>
      <c r="T477" s="42">
        <f t="shared" ca="1" si="951"/>
        <v>0</v>
      </c>
      <c r="U477" s="42">
        <f t="shared" ca="1" si="952"/>
        <v>0</v>
      </c>
      <c r="V477" s="42">
        <f t="shared" ca="1" si="953"/>
        <v>0</v>
      </c>
      <c r="W477" s="42">
        <f t="shared" ca="1" si="954"/>
        <v>0</v>
      </c>
      <c r="X477" s="42">
        <f t="shared" ca="1" si="955"/>
        <v>0</v>
      </c>
      <c r="Y477" s="42">
        <f t="shared" ca="1" si="956"/>
        <v>0</v>
      </c>
      <c r="Z477" s="45"/>
      <c r="AA477" s="38">
        <v>64</v>
      </c>
      <c r="AB477" s="41" t="str">
        <f t="shared" si="957"/>
        <v/>
      </c>
      <c r="AC477" s="42">
        <f>IF(AB477="",0,IF(Analyse!$H$117=$C$312,SUM(BEREGNING!Q477:Y477),IF(Analyse!$H$117=$D$312,SUM(BEREGNING!R477:Y477),IF(Analyse!$H$117=$E$312,SUM(BEREGNING!S477:Y477),IF(Analyse!$H$117=$F$312,SUM(BEREGNING!T477:Y477),IF(Analyse!$H$117=$G$312,SUM(BEREGNING!U477:Y477),IF(Analyse!$H$117=$H$312,SUM(BEREGNING!V477:Y477),IF(Analyse!$H$117=$I$312,SUM(BEREGNING!W477:Y477),IF(Analyse!$H$117=$J$312,SUM(BEREGNING!X477:Y477),IF(Analyse!$H$117=$K$312,SUM(BEREGNING!Y477:Y477),""))))))))))</f>
        <v>0</v>
      </c>
      <c r="AD477" s="35"/>
      <c r="AE477" s="35"/>
      <c r="AF477" s="35"/>
      <c r="AG477" s="35"/>
      <c r="AH477" s="35"/>
      <c r="AI477" s="35"/>
      <c r="AJ477" s="35"/>
      <c r="AK477" s="35"/>
      <c r="AL477" s="35"/>
      <c r="AM477" s="35"/>
      <c r="AN477" s="75">
        <f t="shared" si="958"/>
        <v>0</v>
      </c>
      <c r="AO477" s="76">
        <f t="shared" ca="1" si="938"/>
        <v>0</v>
      </c>
      <c r="AP477" s="76">
        <f t="shared" ca="1" si="939"/>
        <v>0</v>
      </c>
      <c r="AQ477" s="76">
        <f t="shared" ca="1" si="940"/>
        <v>0</v>
      </c>
      <c r="AR477" s="76">
        <f t="shared" ca="1" si="941"/>
        <v>0</v>
      </c>
      <c r="AS477" s="76">
        <f t="shared" ca="1" si="942"/>
        <v>0</v>
      </c>
      <c r="AT477" s="76">
        <f t="shared" ca="1" si="943"/>
        <v>0</v>
      </c>
      <c r="AU477" s="76">
        <f t="shared" ca="1" si="944"/>
        <v>0</v>
      </c>
      <c r="AV477" s="76">
        <f t="shared" ca="1" si="945"/>
        <v>0</v>
      </c>
      <c r="AW477" s="76">
        <f t="shared" ca="1" si="946"/>
        <v>0</v>
      </c>
      <c r="AX477" s="76">
        <f t="shared" ca="1" si="947"/>
        <v>0</v>
      </c>
      <c r="AY477" s="36"/>
    </row>
    <row r="478" spans="1:51" x14ac:dyDescent="0.25">
      <c r="A478" s="38"/>
      <c r="B478" s="41" t="s">
        <v>77</v>
      </c>
      <c r="C478" s="42">
        <f t="shared" ca="1" si="928"/>
        <v>0</v>
      </c>
      <c r="D478" s="42">
        <f t="shared" ca="1" si="929"/>
        <v>0</v>
      </c>
      <c r="E478" s="42">
        <f t="shared" ca="1" si="930"/>
        <v>0</v>
      </c>
      <c r="F478" s="42">
        <f t="shared" ca="1" si="931"/>
        <v>0</v>
      </c>
      <c r="G478" s="42">
        <f t="shared" ca="1" si="932"/>
        <v>0</v>
      </c>
      <c r="H478" s="42">
        <f t="shared" ca="1" si="933"/>
        <v>0</v>
      </c>
      <c r="I478" s="42">
        <f t="shared" ca="1" si="934"/>
        <v>0</v>
      </c>
      <c r="J478" s="42">
        <f t="shared" ca="1" si="935"/>
        <v>0</v>
      </c>
      <c r="K478" s="42">
        <f t="shared" ca="1" si="936"/>
        <v>0</v>
      </c>
      <c r="L478" s="42">
        <f t="shared" ca="1" si="937"/>
        <v>0</v>
      </c>
      <c r="M478" s="42">
        <f t="shared" si="937"/>
        <v>0</v>
      </c>
      <c r="N478" s="38"/>
      <c r="O478" s="41" t="s">
        <v>77</v>
      </c>
      <c r="P478" s="42"/>
      <c r="Q478" s="42">
        <f t="shared" ref="Q478:Q511" ca="1" si="959">IFERROR(D478-C478,"")</f>
        <v>0</v>
      </c>
      <c r="R478" s="42">
        <f t="shared" ref="R478:R511" ca="1" si="960">IFERROR(E478-D478,"")</f>
        <v>0</v>
      </c>
      <c r="S478" s="42">
        <f t="shared" ref="S478:S511" ca="1" si="961">IFERROR(F478-E478,"")</f>
        <v>0</v>
      </c>
      <c r="T478" s="42">
        <f t="shared" ref="T478:T511" ca="1" si="962">IFERROR(G478-F478,"")</f>
        <v>0</v>
      </c>
      <c r="U478" s="42">
        <f t="shared" ref="U478:U511" ca="1" si="963">IFERROR(H478-G478,"")</f>
        <v>0</v>
      </c>
      <c r="V478" s="42">
        <f t="shared" ref="V478:V511" ca="1" si="964">IFERROR(I478-H478,"")</f>
        <v>0</v>
      </c>
      <c r="W478" s="42">
        <f t="shared" ref="W478:W511" ca="1" si="965">IFERROR(J478-I478,"")</f>
        <v>0</v>
      </c>
      <c r="X478" s="42">
        <f t="shared" ref="X478:X511" ca="1" si="966">IFERROR(K478-J478,"")</f>
        <v>0</v>
      </c>
      <c r="Y478" s="42">
        <f t="shared" ref="Y478:Y511" ca="1" si="967">IFERROR(L478-K478,"")</f>
        <v>0</v>
      </c>
      <c r="Z478" s="45"/>
      <c r="AA478" s="38">
        <v>65</v>
      </c>
      <c r="AB478" s="41" t="str">
        <f t="shared" ref="AB478:AB509" si="968">IF(AB377="","",AB377)</f>
        <v/>
      </c>
      <c r="AC478" s="42">
        <f>IF(AB478="",0,IF(Analyse!$H$117=$C$312,SUM(BEREGNING!Q478:Y478),IF(Analyse!$H$117=$D$312,SUM(BEREGNING!R478:Y478),IF(Analyse!$H$117=$E$312,SUM(BEREGNING!S478:Y478),IF(Analyse!$H$117=$F$312,SUM(BEREGNING!T478:Y478),IF(Analyse!$H$117=$G$312,SUM(BEREGNING!U478:Y478),IF(Analyse!$H$117=$H$312,SUM(BEREGNING!V478:Y478),IF(Analyse!$H$117=$I$312,SUM(BEREGNING!W478:Y478),IF(Analyse!$H$117=$J$312,SUM(BEREGNING!X478:Y478),IF(Analyse!$H$117=$K$312,SUM(BEREGNING!Y478:Y478),""))))))))))</f>
        <v>0</v>
      </c>
      <c r="AD478" s="35"/>
      <c r="AE478" s="35"/>
      <c r="AF478" s="35"/>
      <c r="AG478" s="35"/>
      <c r="AH478" s="35"/>
      <c r="AI478" s="35"/>
      <c r="AJ478" s="35"/>
      <c r="AK478" s="35"/>
      <c r="AL478" s="35"/>
      <c r="AM478" s="35"/>
      <c r="AN478" s="75">
        <f t="shared" ref="AN478:AN511" si="969">AD478</f>
        <v>0</v>
      </c>
      <c r="AO478" s="76">
        <f t="shared" ca="1" si="938"/>
        <v>0</v>
      </c>
      <c r="AP478" s="76">
        <f t="shared" ca="1" si="939"/>
        <v>0</v>
      </c>
      <c r="AQ478" s="76">
        <f t="shared" ca="1" si="940"/>
        <v>0</v>
      </c>
      <c r="AR478" s="76">
        <f t="shared" ca="1" si="941"/>
        <v>0</v>
      </c>
      <c r="AS478" s="76">
        <f t="shared" ca="1" si="942"/>
        <v>0</v>
      </c>
      <c r="AT478" s="76">
        <f t="shared" ca="1" si="943"/>
        <v>0</v>
      </c>
      <c r="AU478" s="76">
        <f t="shared" ca="1" si="944"/>
        <v>0</v>
      </c>
      <c r="AV478" s="76">
        <f t="shared" ca="1" si="945"/>
        <v>0</v>
      </c>
      <c r="AW478" s="76">
        <f t="shared" ca="1" si="946"/>
        <v>0</v>
      </c>
      <c r="AX478" s="76">
        <f t="shared" ca="1" si="947"/>
        <v>0</v>
      </c>
      <c r="AY478" s="36"/>
    </row>
    <row r="479" spans="1:51" x14ac:dyDescent="0.25">
      <c r="A479" s="38"/>
      <c r="B479" s="41" t="s">
        <v>78</v>
      </c>
      <c r="C479" s="42">
        <f t="shared" ref="C479:C511" ca="1" si="970">IFERROR(AC173-AC$107,"")</f>
        <v>0</v>
      </c>
      <c r="D479" s="42">
        <f t="shared" ref="D479:D511" ca="1" si="971">IFERROR(AD173-AD$107,"")</f>
        <v>0</v>
      </c>
      <c r="E479" s="42">
        <f t="shared" ref="E479:E511" ca="1" si="972">IFERROR(AE173-AE$107,"")</f>
        <v>0</v>
      </c>
      <c r="F479" s="42">
        <f t="shared" ref="F479:F511" ca="1" si="973">IFERROR(AF173-AF$107,"")</f>
        <v>0</v>
      </c>
      <c r="G479" s="42">
        <f t="shared" ref="G479:G511" ca="1" si="974">IFERROR(AG173-AG$107,"")</f>
        <v>0</v>
      </c>
      <c r="H479" s="42">
        <f t="shared" ref="H479:H511" ca="1" si="975">IFERROR(AH173-AH$107,"")</f>
        <v>0</v>
      </c>
      <c r="I479" s="42">
        <f t="shared" ref="I479:I511" ca="1" si="976">IFERROR(AI173-AI$107,"")</f>
        <v>0</v>
      </c>
      <c r="J479" s="42">
        <f t="shared" ref="J479:J511" ca="1" si="977">IFERROR(AJ173-AJ$107,"")</f>
        <v>0</v>
      </c>
      <c r="K479" s="42">
        <f t="shared" ref="K479:K511" ca="1" si="978">IFERROR(AK173-AK$107,"")</f>
        <v>0</v>
      </c>
      <c r="L479" s="42">
        <f t="shared" ref="L479:M511" ca="1" si="979">IFERROR(AL173-AL$107,"")</f>
        <v>0</v>
      </c>
      <c r="M479" s="42">
        <f t="shared" si="979"/>
        <v>0</v>
      </c>
      <c r="N479" s="38"/>
      <c r="O479" s="41" t="s">
        <v>78</v>
      </c>
      <c r="P479" s="42"/>
      <c r="Q479" s="42">
        <f t="shared" ca="1" si="959"/>
        <v>0</v>
      </c>
      <c r="R479" s="42">
        <f t="shared" ca="1" si="960"/>
        <v>0</v>
      </c>
      <c r="S479" s="42">
        <f t="shared" ca="1" si="961"/>
        <v>0</v>
      </c>
      <c r="T479" s="42">
        <f t="shared" ca="1" si="962"/>
        <v>0</v>
      </c>
      <c r="U479" s="42">
        <f t="shared" ca="1" si="963"/>
        <v>0</v>
      </c>
      <c r="V479" s="42">
        <f t="shared" ca="1" si="964"/>
        <v>0</v>
      </c>
      <c r="W479" s="42">
        <f t="shared" ca="1" si="965"/>
        <v>0</v>
      </c>
      <c r="X479" s="42">
        <f t="shared" ca="1" si="966"/>
        <v>0</v>
      </c>
      <c r="Y479" s="42">
        <f t="shared" ca="1" si="967"/>
        <v>0</v>
      </c>
      <c r="Z479" s="45"/>
      <c r="AA479" s="38">
        <v>66</v>
      </c>
      <c r="AB479" s="41" t="str">
        <f t="shared" si="968"/>
        <v/>
      </c>
      <c r="AC479" s="42">
        <f>IF(AB479="",0,IF(Analyse!$H$117=$C$312,SUM(BEREGNING!Q479:Y479),IF(Analyse!$H$117=$D$312,SUM(BEREGNING!R479:Y479),IF(Analyse!$H$117=$E$312,SUM(BEREGNING!S479:Y479),IF(Analyse!$H$117=$F$312,SUM(BEREGNING!T479:Y479),IF(Analyse!$H$117=$G$312,SUM(BEREGNING!U479:Y479),IF(Analyse!$H$117=$H$312,SUM(BEREGNING!V479:Y479),IF(Analyse!$H$117=$I$312,SUM(BEREGNING!W479:Y479),IF(Analyse!$H$117=$J$312,SUM(BEREGNING!X479:Y479),IF(Analyse!$H$117=$K$312,SUM(BEREGNING!Y479:Y479),""))))))))))</f>
        <v>0</v>
      </c>
      <c r="AD479" s="35"/>
      <c r="AE479" s="35"/>
      <c r="AF479" s="35"/>
      <c r="AG479" s="35"/>
      <c r="AH479" s="35"/>
      <c r="AI479" s="35"/>
      <c r="AJ479" s="35"/>
      <c r="AK479" s="35"/>
      <c r="AL479" s="35"/>
      <c r="AM479" s="35"/>
      <c r="AN479" s="75">
        <f t="shared" si="969"/>
        <v>0</v>
      </c>
      <c r="AO479" s="76">
        <f t="shared" ref="AO479:AO511" ca="1" si="980">IF($AN479="","",AC173)</f>
        <v>0</v>
      </c>
      <c r="AP479" s="76">
        <f t="shared" ref="AP479:AP511" ca="1" si="981">IF($AN479="","",AD173)</f>
        <v>0</v>
      </c>
      <c r="AQ479" s="76">
        <f t="shared" ref="AQ479:AQ511" ca="1" si="982">IF($AN479="","",AE173)</f>
        <v>0</v>
      </c>
      <c r="AR479" s="76">
        <f t="shared" ref="AR479:AR511" ca="1" si="983">IF($AN479="","",AF173)</f>
        <v>0</v>
      </c>
      <c r="AS479" s="76">
        <f t="shared" ref="AS479:AS511" ca="1" si="984">IF($AN479="","",AG173)</f>
        <v>0</v>
      </c>
      <c r="AT479" s="76">
        <f t="shared" ref="AT479:AT511" ca="1" si="985">IF($AN479="","",AH173)</f>
        <v>0</v>
      </c>
      <c r="AU479" s="76">
        <f t="shared" ref="AU479:AU511" ca="1" si="986">IF($AN479="","",AI173)</f>
        <v>0</v>
      </c>
      <c r="AV479" s="76">
        <f t="shared" ref="AV479:AV511" ca="1" si="987">IF($AN479="","",AJ173)</f>
        <v>0</v>
      </c>
      <c r="AW479" s="76">
        <f t="shared" ref="AW479:AW511" ca="1" si="988">IF($AN479="","",AK173)</f>
        <v>0</v>
      </c>
      <c r="AX479" s="76">
        <f t="shared" ref="AX479:AX511" ca="1" si="989">IF($AN479="","",AL173)</f>
        <v>0</v>
      </c>
      <c r="AY479" s="36"/>
    </row>
    <row r="480" spans="1:51" x14ac:dyDescent="0.25">
      <c r="A480" s="38"/>
      <c r="B480" s="41" t="s">
        <v>79</v>
      </c>
      <c r="C480" s="42">
        <f t="shared" ca="1" si="970"/>
        <v>0</v>
      </c>
      <c r="D480" s="42">
        <f t="shared" ca="1" si="971"/>
        <v>0</v>
      </c>
      <c r="E480" s="42">
        <f t="shared" ca="1" si="972"/>
        <v>0</v>
      </c>
      <c r="F480" s="42">
        <f t="shared" ca="1" si="973"/>
        <v>0</v>
      </c>
      <c r="G480" s="42">
        <f t="shared" ca="1" si="974"/>
        <v>0</v>
      </c>
      <c r="H480" s="42">
        <f t="shared" ca="1" si="975"/>
        <v>0</v>
      </c>
      <c r="I480" s="42">
        <f t="shared" ca="1" si="976"/>
        <v>0</v>
      </c>
      <c r="J480" s="42">
        <f t="shared" ca="1" si="977"/>
        <v>0</v>
      </c>
      <c r="K480" s="42">
        <f t="shared" ca="1" si="978"/>
        <v>0</v>
      </c>
      <c r="L480" s="42">
        <f t="shared" ca="1" si="979"/>
        <v>0</v>
      </c>
      <c r="M480" s="42">
        <f t="shared" si="979"/>
        <v>0</v>
      </c>
      <c r="N480" s="38"/>
      <c r="O480" s="41" t="s">
        <v>79</v>
      </c>
      <c r="P480" s="42"/>
      <c r="Q480" s="42">
        <f t="shared" ca="1" si="959"/>
        <v>0</v>
      </c>
      <c r="R480" s="42">
        <f t="shared" ca="1" si="960"/>
        <v>0</v>
      </c>
      <c r="S480" s="42">
        <f t="shared" ca="1" si="961"/>
        <v>0</v>
      </c>
      <c r="T480" s="42">
        <f t="shared" ca="1" si="962"/>
        <v>0</v>
      </c>
      <c r="U480" s="42">
        <f t="shared" ca="1" si="963"/>
        <v>0</v>
      </c>
      <c r="V480" s="42">
        <f t="shared" ca="1" si="964"/>
        <v>0</v>
      </c>
      <c r="W480" s="42">
        <f t="shared" ca="1" si="965"/>
        <v>0</v>
      </c>
      <c r="X480" s="42">
        <f t="shared" ca="1" si="966"/>
        <v>0</v>
      </c>
      <c r="Y480" s="42">
        <f t="shared" ca="1" si="967"/>
        <v>0</v>
      </c>
      <c r="Z480" s="45"/>
      <c r="AA480" s="38">
        <v>67</v>
      </c>
      <c r="AB480" s="41" t="str">
        <f t="shared" si="968"/>
        <v/>
      </c>
      <c r="AC480" s="42">
        <f>IF(AB480="",0,IF(Analyse!$H$117=$C$312,SUM(BEREGNING!Q480:Y480),IF(Analyse!$H$117=$D$312,SUM(BEREGNING!R480:Y480),IF(Analyse!$H$117=$E$312,SUM(BEREGNING!S480:Y480),IF(Analyse!$H$117=$F$312,SUM(BEREGNING!T480:Y480),IF(Analyse!$H$117=$G$312,SUM(BEREGNING!U480:Y480),IF(Analyse!$H$117=$H$312,SUM(BEREGNING!V480:Y480),IF(Analyse!$H$117=$I$312,SUM(BEREGNING!W480:Y480),IF(Analyse!$H$117=$J$312,SUM(BEREGNING!X480:Y480),IF(Analyse!$H$117=$K$312,SUM(BEREGNING!Y480:Y480),""))))))))))</f>
        <v>0</v>
      </c>
      <c r="AD480" s="35"/>
      <c r="AE480" s="35"/>
      <c r="AF480" s="35"/>
      <c r="AG480" s="35"/>
      <c r="AH480" s="35"/>
      <c r="AI480" s="35"/>
      <c r="AJ480" s="35"/>
      <c r="AK480" s="35"/>
      <c r="AL480" s="35"/>
      <c r="AM480" s="35"/>
      <c r="AN480" s="75">
        <f t="shared" si="969"/>
        <v>0</v>
      </c>
      <c r="AO480" s="76">
        <f t="shared" ca="1" si="980"/>
        <v>0</v>
      </c>
      <c r="AP480" s="76">
        <f t="shared" ca="1" si="981"/>
        <v>0</v>
      </c>
      <c r="AQ480" s="76">
        <f t="shared" ca="1" si="982"/>
        <v>0</v>
      </c>
      <c r="AR480" s="76">
        <f t="shared" ca="1" si="983"/>
        <v>0</v>
      </c>
      <c r="AS480" s="76">
        <f t="shared" ca="1" si="984"/>
        <v>0</v>
      </c>
      <c r="AT480" s="76">
        <f t="shared" ca="1" si="985"/>
        <v>0</v>
      </c>
      <c r="AU480" s="76">
        <f t="shared" ca="1" si="986"/>
        <v>0</v>
      </c>
      <c r="AV480" s="76">
        <f t="shared" ca="1" si="987"/>
        <v>0</v>
      </c>
      <c r="AW480" s="76">
        <f t="shared" ca="1" si="988"/>
        <v>0</v>
      </c>
      <c r="AX480" s="76">
        <f t="shared" ca="1" si="989"/>
        <v>0</v>
      </c>
      <c r="AY480" s="36"/>
    </row>
    <row r="481" spans="1:51" x14ac:dyDescent="0.25">
      <c r="A481" s="38"/>
      <c r="B481" s="41" t="s">
        <v>80</v>
      </c>
      <c r="C481" s="42">
        <f t="shared" ca="1" si="970"/>
        <v>0</v>
      </c>
      <c r="D481" s="42">
        <f t="shared" ca="1" si="971"/>
        <v>0</v>
      </c>
      <c r="E481" s="42">
        <f t="shared" ca="1" si="972"/>
        <v>0</v>
      </c>
      <c r="F481" s="42">
        <f t="shared" ca="1" si="973"/>
        <v>0</v>
      </c>
      <c r="G481" s="42">
        <f t="shared" ca="1" si="974"/>
        <v>0</v>
      </c>
      <c r="H481" s="42">
        <f t="shared" ca="1" si="975"/>
        <v>0</v>
      </c>
      <c r="I481" s="42">
        <f t="shared" ca="1" si="976"/>
        <v>0</v>
      </c>
      <c r="J481" s="42">
        <f t="shared" ca="1" si="977"/>
        <v>0</v>
      </c>
      <c r="K481" s="42">
        <f t="shared" ca="1" si="978"/>
        <v>0</v>
      </c>
      <c r="L481" s="42">
        <f t="shared" ca="1" si="979"/>
        <v>0</v>
      </c>
      <c r="M481" s="42">
        <f t="shared" si="979"/>
        <v>0</v>
      </c>
      <c r="N481" s="38"/>
      <c r="O481" s="41" t="s">
        <v>80</v>
      </c>
      <c r="P481" s="42"/>
      <c r="Q481" s="42">
        <f t="shared" ca="1" si="959"/>
        <v>0</v>
      </c>
      <c r="R481" s="42">
        <f t="shared" ca="1" si="960"/>
        <v>0</v>
      </c>
      <c r="S481" s="42">
        <f t="shared" ca="1" si="961"/>
        <v>0</v>
      </c>
      <c r="T481" s="42">
        <f t="shared" ca="1" si="962"/>
        <v>0</v>
      </c>
      <c r="U481" s="42">
        <f t="shared" ca="1" si="963"/>
        <v>0</v>
      </c>
      <c r="V481" s="42">
        <f t="shared" ca="1" si="964"/>
        <v>0</v>
      </c>
      <c r="W481" s="42">
        <f t="shared" ca="1" si="965"/>
        <v>0</v>
      </c>
      <c r="X481" s="42">
        <f t="shared" ca="1" si="966"/>
        <v>0</v>
      </c>
      <c r="Y481" s="42">
        <f t="shared" ca="1" si="967"/>
        <v>0</v>
      </c>
      <c r="Z481" s="45"/>
      <c r="AA481" s="38">
        <v>68</v>
      </c>
      <c r="AB481" s="41" t="str">
        <f t="shared" si="968"/>
        <v/>
      </c>
      <c r="AC481" s="42">
        <f>IF(AB481="",0,IF(Analyse!$H$117=$C$312,SUM(BEREGNING!Q481:Y481),IF(Analyse!$H$117=$D$312,SUM(BEREGNING!R481:Y481),IF(Analyse!$H$117=$E$312,SUM(BEREGNING!S481:Y481),IF(Analyse!$H$117=$F$312,SUM(BEREGNING!T481:Y481),IF(Analyse!$H$117=$G$312,SUM(BEREGNING!U481:Y481),IF(Analyse!$H$117=$H$312,SUM(BEREGNING!V481:Y481),IF(Analyse!$H$117=$I$312,SUM(BEREGNING!W481:Y481),IF(Analyse!$H$117=$J$312,SUM(BEREGNING!X481:Y481),IF(Analyse!$H$117=$K$312,SUM(BEREGNING!Y481:Y481),""))))))))))</f>
        <v>0</v>
      </c>
      <c r="AD481" s="35"/>
      <c r="AE481" s="35"/>
      <c r="AF481" s="35"/>
      <c r="AG481" s="35"/>
      <c r="AH481" s="35"/>
      <c r="AI481" s="35"/>
      <c r="AJ481" s="35"/>
      <c r="AK481" s="35"/>
      <c r="AL481" s="35"/>
      <c r="AM481" s="35"/>
      <c r="AN481" s="75">
        <f t="shared" si="969"/>
        <v>0</v>
      </c>
      <c r="AO481" s="76">
        <f t="shared" ca="1" si="980"/>
        <v>0</v>
      </c>
      <c r="AP481" s="76">
        <f t="shared" ca="1" si="981"/>
        <v>0</v>
      </c>
      <c r="AQ481" s="76">
        <f t="shared" ca="1" si="982"/>
        <v>0</v>
      </c>
      <c r="AR481" s="76">
        <f t="shared" ca="1" si="983"/>
        <v>0</v>
      </c>
      <c r="AS481" s="76">
        <f t="shared" ca="1" si="984"/>
        <v>0</v>
      </c>
      <c r="AT481" s="76">
        <f t="shared" ca="1" si="985"/>
        <v>0</v>
      </c>
      <c r="AU481" s="76">
        <f t="shared" ca="1" si="986"/>
        <v>0</v>
      </c>
      <c r="AV481" s="76">
        <f t="shared" ca="1" si="987"/>
        <v>0</v>
      </c>
      <c r="AW481" s="76">
        <f t="shared" ca="1" si="988"/>
        <v>0</v>
      </c>
      <c r="AX481" s="76">
        <f t="shared" ca="1" si="989"/>
        <v>0</v>
      </c>
      <c r="AY481" s="36"/>
    </row>
    <row r="482" spans="1:51" x14ac:dyDescent="0.25">
      <c r="A482" s="38"/>
      <c r="B482" s="41" t="s">
        <v>81</v>
      </c>
      <c r="C482" s="42">
        <f t="shared" ca="1" si="970"/>
        <v>0</v>
      </c>
      <c r="D482" s="42">
        <f t="shared" ca="1" si="971"/>
        <v>0</v>
      </c>
      <c r="E482" s="42">
        <f t="shared" ca="1" si="972"/>
        <v>0</v>
      </c>
      <c r="F482" s="42">
        <f t="shared" ca="1" si="973"/>
        <v>0</v>
      </c>
      <c r="G482" s="42">
        <f t="shared" ca="1" si="974"/>
        <v>0</v>
      </c>
      <c r="H482" s="42">
        <f t="shared" ca="1" si="975"/>
        <v>0</v>
      </c>
      <c r="I482" s="42">
        <f t="shared" ca="1" si="976"/>
        <v>0</v>
      </c>
      <c r="J482" s="42">
        <f t="shared" ca="1" si="977"/>
        <v>0</v>
      </c>
      <c r="K482" s="42">
        <f t="shared" ca="1" si="978"/>
        <v>0</v>
      </c>
      <c r="L482" s="42">
        <f t="shared" ca="1" si="979"/>
        <v>0</v>
      </c>
      <c r="M482" s="42">
        <f t="shared" si="979"/>
        <v>0</v>
      </c>
      <c r="N482" s="38"/>
      <c r="O482" s="41" t="s">
        <v>81</v>
      </c>
      <c r="P482" s="42"/>
      <c r="Q482" s="42">
        <f t="shared" ca="1" si="959"/>
        <v>0</v>
      </c>
      <c r="R482" s="42">
        <f t="shared" ca="1" si="960"/>
        <v>0</v>
      </c>
      <c r="S482" s="42">
        <f t="shared" ca="1" si="961"/>
        <v>0</v>
      </c>
      <c r="T482" s="42">
        <f t="shared" ca="1" si="962"/>
        <v>0</v>
      </c>
      <c r="U482" s="42">
        <f t="shared" ca="1" si="963"/>
        <v>0</v>
      </c>
      <c r="V482" s="42">
        <f t="shared" ca="1" si="964"/>
        <v>0</v>
      </c>
      <c r="W482" s="42">
        <f t="shared" ca="1" si="965"/>
        <v>0</v>
      </c>
      <c r="X482" s="42">
        <f t="shared" ca="1" si="966"/>
        <v>0</v>
      </c>
      <c r="Y482" s="42">
        <f t="shared" ca="1" si="967"/>
        <v>0</v>
      </c>
      <c r="Z482" s="45"/>
      <c r="AA482" s="38">
        <v>69</v>
      </c>
      <c r="AB482" s="41" t="str">
        <f t="shared" si="968"/>
        <v/>
      </c>
      <c r="AC482" s="42">
        <f>IF(AB482="",0,IF(Analyse!$H$117=$C$312,SUM(BEREGNING!Q482:Y482),IF(Analyse!$H$117=$D$312,SUM(BEREGNING!R482:Y482),IF(Analyse!$H$117=$E$312,SUM(BEREGNING!S482:Y482),IF(Analyse!$H$117=$F$312,SUM(BEREGNING!T482:Y482),IF(Analyse!$H$117=$G$312,SUM(BEREGNING!U482:Y482),IF(Analyse!$H$117=$H$312,SUM(BEREGNING!V482:Y482),IF(Analyse!$H$117=$I$312,SUM(BEREGNING!W482:Y482),IF(Analyse!$H$117=$J$312,SUM(BEREGNING!X482:Y482),IF(Analyse!$H$117=$K$312,SUM(BEREGNING!Y482:Y482),""))))))))))</f>
        <v>0</v>
      </c>
      <c r="AD482" s="35"/>
      <c r="AE482" s="35"/>
      <c r="AF482" s="35"/>
      <c r="AG482" s="35"/>
      <c r="AH482" s="35"/>
      <c r="AI482" s="35"/>
      <c r="AJ482" s="35"/>
      <c r="AK482" s="35"/>
      <c r="AL482" s="35"/>
      <c r="AM482" s="35"/>
      <c r="AN482" s="75">
        <f t="shared" si="969"/>
        <v>0</v>
      </c>
      <c r="AO482" s="76">
        <f t="shared" ca="1" si="980"/>
        <v>0</v>
      </c>
      <c r="AP482" s="76">
        <f t="shared" ca="1" si="981"/>
        <v>0</v>
      </c>
      <c r="AQ482" s="76">
        <f t="shared" ca="1" si="982"/>
        <v>0</v>
      </c>
      <c r="AR482" s="76">
        <f t="shared" ca="1" si="983"/>
        <v>0</v>
      </c>
      <c r="AS482" s="76">
        <f t="shared" ca="1" si="984"/>
        <v>0</v>
      </c>
      <c r="AT482" s="76">
        <f t="shared" ca="1" si="985"/>
        <v>0</v>
      </c>
      <c r="AU482" s="76">
        <f t="shared" ca="1" si="986"/>
        <v>0</v>
      </c>
      <c r="AV482" s="76">
        <f t="shared" ca="1" si="987"/>
        <v>0</v>
      </c>
      <c r="AW482" s="76">
        <f t="shared" ca="1" si="988"/>
        <v>0</v>
      </c>
      <c r="AX482" s="76">
        <f t="shared" ca="1" si="989"/>
        <v>0</v>
      </c>
      <c r="AY482" s="36"/>
    </row>
    <row r="483" spans="1:51" x14ac:dyDescent="0.25">
      <c r="A483" s="38"/>
      <c r="B483" s="41" t="s">
        <v>82</v>
      </c>
      <c r="C483" s="42">
        <f t="shared" ca="1" si="970"/>
        <v>0</v>
      </c>
      <c r="D483" s="42">
        <f t="shared" ca="1" si="971"/>
        <v>0</v>
      </c>
      <c r="E483" s="42">
        <f t="shared" ca="1" si="972"/>
        <v>0</v>
      </c>
      <c r="F483" s="42">
        <f t="shared" ca="1" si="973"/>
        <v>0</v>
      </c>
      <c r="G483" s="42">
        <f t="shared" ca="1" si="974"/>
        <v>0</v>
      </c>
      <c r="H483" s="42">
        <f t="shared" ca="1" si="975"/>
        <v>0</v>
      </c>
      <c r="I483" s="42">
        <f t="shared" ca="1" si="976"/>
        <v>0</v>
      </c>
      <c r="J483" s="42">
        <f t="shared" ca="1" si="977"/>
        <v>0</v>
      </c>
      <c r="K483" s="42">
        <f t="shared" ca="1" si="978"/>
        <v>0</v>
      </c>
      <c r="L483" s="42">
        <f t="shared" ca="1" si="979"/>
        <v>0</v>
      </c>
      <c r="M483" s="42">
        <f t="shared" si="979"/>
        <v>0</v>
      </c>
      <c r="N483" s="38"/>
      <c r="O483" s="41" t="s">
        <v>82</v>
      </c>
      <c r="P483" s="42"/>
      <c r="Q483" s="42">
        <f t="shared" ca="1" si="959"/>
        <v>0</v>
      </c>
      <c r="R483" s="42">
        <f t="shared" ca="1" si="960"/>
        <v>0</v>
      </c>
      <c r="S483" s="42">
        <f t="shared" ca="1" si="961"/>
        <v>0</v>
      </c>
      <c r="T483" s="42">
        <f t="shared" ca="1" si="962"/>
        <v>0</v>
      </c>
      <c r="U483" s="42">
        <f t="shared" ca="1" si="963"/>
        <v>0</v>
      </c>
      <c r="V483" s="42">
        <f t="shared" ca="1" si="964"/>
        <v>0</v>
      </c>
      <c r="W483" s="42">
        <f t="shared" ca="1" si="965"/>
        <v>0</v>
      </c>
      <c r="X483" s="42">
        <f t="shared" ca="1" si="966"/>
        <v>0</v>
      </c>
      <c r="Y483" s="42">
        <f t="shared" ca="1" si="967"/>
        <v>0</v>
      </c>
      <c r="Z483" s="45"/>
      <c r="AA483" s="38">
        <v>70</v>
      </c>
      <c r="AB483" s="41" t="str">
        <f t="shared" si="968"/>
        <v/>
      </c>
      <c r="AC483" s="42">
        <f>IF(AB483="",0,IF(Analyse!$H$117=$C$312,SUM(BEREGNING!Q483:Y483),IF(Analyse!$H$117=$D$312,SUM(BEREGNING!R483:Y483),IF(Analyse!$H$117=$E$312,SUM(BEREGNING!S483:Y483),IF(Analyse!$H$117=$F$312,SUM(BEREGNING!T483:Y483),IF(Analyse!$H$117=$G$312,SUM(BEREGNING!U483:Y483),IF(Analyse!$H$117=$H$312,SUM(BEREGNING!V483:Y483),IF(Analyse!$H$117=$I$312,SUM(BEREGNING!W483:Y483),IF(Analyse!$H$117=$J$312,SUM(BEREGNING!X483:Y483),IF(Analyse!$H$117=$K$312,SUM(BEREGNING!Y483:Y483),""))))))))))</f>
        <v>0</v>
      </c>
      <c r="AD483" s="35"/>
      <c r="AE483" s="35"/>
      <c r="AF483" s="35"/>
      <c r="AG483" s="35"/>
      <c r="AH483" s="35"/>
      <c r="AI483" s="35"/>
      <c r="AJ483" s="35"/>
      <c r="AK483" s="35"/>
      <c r="AL483" s="35"/>
      <c r="AM483" s="35"/>
      <c r="AN483" s="75">
        <f t="shared" si="969"/>
        <v>0</v>
      </c>
      <c r="AO483" s="76">
        <f t="shared" ca="1" si="980"/>
        <v>0</v>
      </c>
      <c r="AP483" s="76">
        <f t="shared" ca="1" si="981"/>
        <v>0</v>
      </c>
      <c r="AQ483" s="76">
        <f t="shared" ca="1" si="982"/>
        <v>0</v>
      </c>
      <c r="AR483" s="76">
        <f t="shared" ca="1" si="983"/>
        <v>0</v>
      </c>
      <c r="AS483" s="76">
        <f t="shared" ca="1" si="984"/>
        <v>0</v>
      </c>
      <c r="AT483" s="76">
        <f t="shared" ca="1" si="985"/>
        <v>0</v>
      </c>
      <c r="AU483" s="76">
        <f t="shared" ca="1" si="986"/>
        <v>0</v>
      </c>
      <c r="AV483" s="76">
        <f t="shared" ca="1" si="987"/>
        <v>0</v>
      </c>
      <c r="AW483" s="76">
        <f t="shared" ca="1" si="988"/>
        <v>0</v>
      </c>
      <c r="AX483" s="76">
        <f t="shared" ca="1" si="989"/>
        <v>0</v>
      </c>
      <c r="AY483" s="36"/>
    </row>
    <row r="484" spans="1:51" x14ac:dyDescent="0.25">
      <c r="A484" s="38"/>
      <c r="B484" s="41" t="s">
        <v>83</v>
      </c>
      <c r="C484" s="42">
        <f t="shared" ca="1" si="970"/>
        <v>0</v>
      </c>
      <c r="D484" s="42">
        <f t="shared" ca="1" si="971"/>
        <v>0</v>
      </c>
      <c r="E484" s="42">
        <f t="shared" ca="1" si="972"/>
        <v>0</v>
      </c>
      <c r="F484" s="42">
        <f t="shared" ca="1" si="973"/>
        <v>0</v>
      </c>
      <c r="G484" s="42">
        <f t="shared" ca="1" si="974"/>
        <v>0</v>
      </c>
      <c r="H484" s="42">
        <f t="shared" ca="1" si="975"/>
        <v>0</v>
      </c>
      <c r="I484" s="42">
        <f t="shared" ca="1" si="976"/>
        <v>0</v>
      </c>
      <c r="J484" s="42">
        <f t="shared" ca="1" si="977"/>
        <v>0</v>
      </c>
      <c r="K484" s="42">
        <f t="shared" ca="1" si="978"/>
        <v>0</v>
      </c>
      <c r="L484" s="42">
        <f t="shared" ca="1" si="979"/>
        <v>0</v>
      </c>
      <c r="M484" s="42">
        <f t="shared" si="979"/>
        <v>0</v>
      </c>
      <c r="N484" s="38"/>
      <c r="O484" s="41" t="s">
        <v>83</v>
      </c>
      <c r="P484" s="42"/>
      <c r="Q484" s="42">
        <f t="shared" ca="1" si="959"/>
        <v>0</v>
      </c>
      <c r="R484" s="42">
        <f t="shared" ca="1" si="960"/>
        <v>0</v>
      </c>
      <c r="S484" s="42">
        <f t="shared" ca="1" si="961"/>
        <v>0</v>
      </c>
      <c r="T484" s="42">
        <f t="shared" ca="1" si="962"/>
        <v>0</v>
      </c>
      <c r="U484" s="42">
        <f t="shared" ca="1" si="963"/>
        <v>0</v>
      </c>
      <c r="V484" s="42">
        <f t="shared" ca="1" si="964"/>
        <v>0</v>
      </c>
      <c r="W484" s="42">
        <f t="shared" ca="1" si="965"/>
        <v>0</v>
      </c>
      <c r="X484" s="42">
        <f t="shared" ca="1" si="966"/>
        <v>0</v>
      </c>
      <c r="Y484" s="42">
        <f t="shared" ca="1" si="967"/>
        <v>0</v>
      </c>
      <c r="Z484" s="45"/>
      <c r="AA484" s="38">
        <v>71</v>
      </c>
      <c r="AB484" s="41" t="str">
        <f t="shared" si="968"/>
        <v/>
      </c>
      <c r="AC484" s="42">
        <f>IF(AB484="",0,IF(Analyse!$H$117=$C$312,SUM(BEREGNING!Q484:Y484),IF(Analyse!$H$117=$D$312,SUM(BEREGNING!R484:Y484),IF(Analyse!$H$117=$E$312,SUM(BEREGNING!S484:Y484),IF(Analyse!$H$117=$F$312,SUM(BEREGNING!T484:Y484),IF(Analyse!$H$117=$G$312,SUM(BEREGNING!U484:Y484),IF(Analyse!$H$117=$H$312,SUM(BEREGNING!V484:Y484),IF(Analyse!$H$117=$I$312,SUM(BEREGNING!W484:Y484),IF(Analyse!$H$117=$J$312,SUM(BEREGNING!X484:Y484),IF(Analyse!$H$117=$K$312,SUM(BEREGNING!Y484:Y484),""))))))))))</f>
        <v>0</v>
      </c>
      <c r="AD484" s="35"/>
      <c r="AE484" s="35"/>
      <c r="AF484" s="35"/>
      <c r="AG484" s="35"/>
      <c r="AH484" s="35"/>
      <c r="AI484" s="35"/>
      <c r="AJ484" s="35"/>
      <c r="AK484" s="35"/>
      <c r="AL484" s="35"/>
      <c r="AM484" s="35"/>
      <c r="AN484" s="75">
        <f t="shared" si="969"/>
        <v>0</v>
      </c>
      <c r="AO484" s="76">
        <f t="shared" ca="1" si="980"/>
        <v>0</v>
      </c>
      <c r="AP484" s="76">
        <f t="shared" ca="1" si="981"/>
        <v>0</v>
      </c>
      <c r="AQ484" s="76">
        <f t="shared" ca="1" si="982"/>
        <v>0</v>
      </c>
      <c r="AR484" s="76">
        <f t="shared" ca="1" si="983"/>
        <v>0</v>
      </c>
      <c r="AS484" s="76">
        <f t="shared" ca="1" si="984"/>
        <v>0</v>
      </c>
      <c r="AT484" s="76">
        <f t="shared" ca="1" si="985"/>
        <v>0</v>
      </c>
      <c r="AU484" s="76">
        <f t="shared" ca="1" si="986"/>
        <v>0</v>
      </c>
      <c r="AV484" s="76">
        <f t="shared" ca="1" si="987"/>
        <v>0</v>
      </c>
      <c r="AW484" s="76">
        <f t="shared" ca="1" si="988"/>
        <v>0</v>
      </c>
      <c r="AX484" s="76">
        <f t="shared" ca="1" si="989"/>
        <v>0</v>
      </c>
      <c r="AY484" s="36"/>
    </row>
    <row r="485" spans="1:51" x14ac:dyDescent="0.25">
      <c r="A485" s="38"/>
      <c r="B485" s="41" t="s">
        <v>84</v>
      </c>
      <c r="C485" s="42">
        <f t="shared" ca="1" si="970"/>
        <v>0</v>
      </c>
      <c r="D485" s="42">
        <f t="shared" ca="1" si="971"/>
        <v>0</v>
      </c>
      <c r="E485" s="42">
        <f t="shared" ca="1" si="972"/>
        <v>0</v>
      </c>
      <c r="F485" s="42">
        <f t="shared" ca="1" si="973"/>
        <v>0</v>
      </c>
      <c r="G485" s="42">
        <f t="shared" ca="1" si="974"/>
        <v>0</v>
      </c>
      <c r="H485" s="42">
        <f t="shared" ca="1" si="975"/>
        <v>0</v>
      </c>
      <c r="I485" s="42">
        <f t="shared" ca="1" si="976"/>
        <v>0</v>
      </c>
      <c r="J485" s="42">
        <f t="shared" ca="1" si="977"/>
        <v>0</v>
      </c>
      <c r="K485" s="42">
        <f t="shared" ca="1" si="978"/>
        <v>0</v>
      </c>
      <c r="L485" s="42">
        <f t="shared" ca="1" si="979"/>
        <v>0</v>
      </c>
      <c r="M485" s="42">
        <f t="shared" si="979"/>
        <v>0</v>
      </c>
      <c r="N485" s="38"/>
      <c r="O485" s="41" t="s">
        <v>84</v>
      </c>
      <c r="P485" s="42"/>
      <c r="Q485" s="42">
        <f t="shared" ca="1" si="959"/>
        <v>0</v>
      </c>
      <c r="R485" s="42">
        <f t="shared" ca="1" si="960"/>
        <v>0</v>
      </c>
      <c r="S485" s="42">
        <f t="shared" ca="1" si="961"/>
        <v>0</v>
      </c>
      <c r="T485" s="42">
        <f t="shared" ca="1" si="962"/>
        <v>0</v>
      </c>
      <c r="U485" s="42">
        <f t="shared" ca="1" si="963"/>
        <v>0</v>
      </c>
      <c r="V485" s="42">
        <f t="shared" ca="1" si="964"/>
        <v>0</v>
      </c>
      <c r="W485" s="42">
        <f t="shared" ca="1" si="965"/>
        <v>0</v>
      </c>
      <c r="X485" s="42">
        <f t="shared" ca="1" si="966"/>
        <v>0</v>
      </c>
      <c r="Y485" s="42">
        <f t="shared" ca="1" si="967"/>
        <v>0</v>
      </c>
      <c r="Z485" s="45"/>
      <c r="AA485" s="38">
        <v>72</v>
      </c>
      <c r="AB485" s="41" t="str">
        <f t="shared" si="968"/>
        <v/>
      </c>
      <c r="AC485" s="42">
        <f>IF(AB485="",0,IF(Analyse!$H$117=$C$312,SUM(BEREGNING!Q485:Y485),IF(Analyse!$H$117=$D$312,SUM(BEREGNING!R485:Y485),IF(Analyse!$H$117=$E$312,SUM(BEREGNING!S485:Y485),IF(Analyse!$H$117=$F$312,SUM(BEREGNING!T485:Y485),IF(Analyse!$H$117=$G$312,SUM(BEREGNING!U485:Y485),IF(Analyse!$H$117=$H$312,SUM(BEREGNING!V485:Y485),IF(Analyse!$H$117=$I$312,SUM(BEREGNING!W485:Y485),IF(Analyse!$H$117=$J$312,SUM(BEREGNING!X485:Y485),IF(Analyse!$H$117=$K$312,SUM(BEREGNING!Y485:Y485),""))))))))))</f>
        <v>0</v>
      </c>
      <c r="AD485" s="35"/>
      <c r="AE485" s="35"/>
      <c r="AF485" s="35"/>
      <c r="AG485" s="35"/>
      <c r="AH485" s="35"/>
      <c r="AI485" s="35"/>
      <c r="AJ485" s="35"/>
      <c r="AK485" s="35"/>
      <c r="AL485" s="35"/>
      <c r="AM485" s="35"/>
      <c r="AN485" s="75">
        <f t="shared" si="969"/>
        <v>0</v>
      </c>
      <c r="AO485" s="76">
        <f t="shared" ca="1" si="980"/>
        <v>0</v>
      </c>
      <c r="AP485" s="76">
        <f t="shared" ca="1" si="981"/>
        <v>0</v>
      </c>
      <c r="AQ485" s="76">
        <f t="shared" ca="1" si="982"/>
        <v>0</v>
      </c>
      <c r="AR485" s="76">
        <f t="shared" ca="1" si="983"/>
        <v>0</v>
      </c>
      <c r="AS485" s="76">
        <f t="shared" ca="1" si="984"/>
        <v>0</v>
      </c>
      <c r="AT485" s="76">
        <f t="shared" ca="1" si="985"/>
        <v>0</v>
      </c>
      <c r="AU485" s="76">
        <f t="shared" ca="1" si="986"/>
        <v>0</v>
      </c>
      <c r="AV485" s="76">
        <f t="shared" ca="1" si="987"/>
        <v>0</v>
      </c>
      <c r="AW485" s="76">
        <f t="shared" ca="1" si="988"/>
        <v>0</v>
      </c>
      <c r="AX485" s="76">
        <f t="shared" ca="1" si="989"/>
        <v>0</v>
      </c>
      <c r="AY485" s="36"/>
    </row>
    <row r="486" spans="1:51" x14ac:dyDescent="0.25">
      <c r="A486" s="38"/>
      <c r="B486" s="41" t="s">
        <v>85</v>
      </c>
      <c r="C486" s="42">
        <f t="shared" ca="1" si="970"/>
        <v>0</v>
      </c>
      <c r="D486" s="42">
        <f t="shared" ca="1" si="971"/>
        <v>0</v>
      </c>
      <c r="E486" s="42">
        <f t="shared" ca="1" si="972"/>
        <v>0</v>
      </c>
      <c r="F486" s="42">
        <f t="shared" ca="1" si="973"/>
        <v>0</v>
      </c>
      <c r="G486" s="42">
        <f t="shared" ca="1" si="974"/>
        <v>0</v>
      </c>
      <c r="H486" s="42">
        <f t="shared" ca="1" si="975"/>
        <v>0</v>
      </c>
      <c r="I486" s="42">
        <f t="shared" ca="1" si="976"/>
        <v>0</v>
      </c>
      <c r="J486" s="42">
        <f t="shared" ca="1" si="977"/>
        <v>0</v>
      </c>
      <c r="K486" s="42">
        <f t="shared" ca="1" si="978"/>
        <v>0</v>
      </c>
      <c r="L486" s="42">
        <f t="shared" ca="1" si="979"/>
        <v>0</v>
      </c>
      <c r="M486" s="42">
        <f t="shared" si="979"/>
        <v>0</v>
      </c>
      <c r="N486" s="38"/>
      <c r="O486" s="41" t="s">
        <v>85</v>
      </c>
      <c r="P486" s="42"/>
      <c r="Q486" s="42">
        <f t="shared" ca="1" si="959"/>
        <v>0</v>
      </c>
      <c r="R486" s="42">
        <f t="shared" ca="1" si="960"/>
        <v>0</v>
      </c>
      <c r="S486" s="42">
        <f t="shared" ca="1" si="961"/>
        <v>0</v>
      </c>
      <c r="T486" s="42">
        <f t="shared" ca="1" si="962"/>
        <v>0</v>
      </c>
      <c r="U486" s="42">
        <f t="shared" ca="1" si="963"/>
        <v>0</v>
      </c>
      <c r="V486" s="42">
        <f t="shared" ca="1" si="964"/>
        <v>0</v>
      </c>
      <c r="W486" s="42">
        <f t="shared" ca="1" si="965"/>
        <v>0</v>
      </c>
      <c r="X486" s="42">
        <f t="shared" ca="1" si="966"/>
        <v>0</v>
      </c>
      <c r="Y486" s="42">
        <f t="shared" ca="1" si="967"/>
        <v>0</v>
      </c>
      <c r="Z486" s="45"/>
      <c r="AA486" s="38">
        <v>73</v>
      </c>
      <c r="AB486" s="41" t="str">
        <f t="shared" si="968"/>
        <v/>
      </c>
      <c r="AC486" s="42">
        <f>IF(AB486="",0,IF(Analyse!$H$117=$C$312,SUM(BEREGNING!Q486:Y486),IF(Analyse!$H$117=$D$312,SUM(BEREGNING!R486:Y486),IF(Analyse!$H$117=$E$312,SUM(BEREGNING!S486:Y486),IF(Analyse!$H$117=$F$312,SUM(BEREGNING!T486:Y486),IF(Analyse!$H$117=$G$312,SUM(BEREGNING!U486:Y486),IF(Analyse!$H$117=$H$312,SUM(BEREGNING!V486:Y486),IF(Analyse!$H$117=$I$312,SUM(BEREGNING!W486:Y486),IF(Analyse!$H$117=$J$312,SUM(BEREGNING!X486:Y486),IF(Analyse!$H$117=$K$312,SUM(BEREGNING!Y486:Y486),""))))))))))</f>
        <v>0</v>
      </c>
      <c r="AD486" s="35"/>
      <c r="AE486" s="35"/>
      <c r="AF486" s="35"/>
      <c r="AG486" s="35"/>
      <c r="AH486" s="35"/>
      <c r="AI486" s="35"/>
      <c r="AJ486" s="35"/>
      <c r="AK486" s="35"/>
      <c r="AL486" s="35"/>
      <c r="AM486" s="35"/>
      <c r="AN486" s="75">
        <f t="shared" si="969"/>
        <v>0</v>
      </c>
      <c r="AO486" s="76">
        <f t="shared" ca="1" si="980"/>
        <v>0</v>
      </c>
      <c r="AP486" s="76">
        <f t="shared" ca="1" si="981"/>
        <v>0</v>
      </c>
      <c r="AQ486" s="76">
        <f t="shared" ca="1" si="982"/>
        <v>0</v>
      </c>
      <c r="AR486" s="76">
        <f t="shared" ca="1" si="983"/>
        <v>0</v>
      </c>
      <c r="AS486" s="76">
        <f t="shared" ca="1" si="984"/>
        <v>0</v>
      </c>
      <c r="AT486" s="76">
        <f t="shared" ca="1" si="985"/>
        <v>0</v>
      </c>
      <c r="AU486" s="76">
        <f t="shared" ca="1" si="986"/>
        <v>0</v>
      </c>
      <c r="AV486" s="76">
        <f t="shared" ca="1" si="987"/>
        <v>0</v>
      </c>
      <c r="AW486" s="76">
        <f t="shared" ca="1" si="988"/>
        <v>0</v>
      </c>
      <c r="AX486" s="76">
        <f t="shared" ca="1" si="989"/>
        <v>0</v>
      </c>
      <c r="AY486" s="36"/>
    </row>
    <row r="487" spans="1:51" x14ac:dyDescent="0.25">
      <c r="A487" s="38"/>
      <c r="B487" s="41" t="s">
        <v>86</v>
      </c>
      <c r="C487" s="42">
        <f t="shared" ca="1" si="970"/>
        <v>0</v>
      </c>
      <c r="D487" s="42">
        <f t="shared" ca="1" si="971"/>
        <v>0</v>
      </c>
      <c r="E487" s="42">
        <f t="shared" ca="1" si="972"/>
        <v>0</v>
      </c>
      <c r="F487" s="42">
        <f t="shared" ca="1" si="973"/>
        <v>0</v>
      </c>
      <c r="G487" s="42">
        <f t="shared" ca="1" si="974"/>
        <v>0</v>
      </c>
      <c r="H487" s="42">
        <f t="shared" ca="1" si="975"/>
        <v>0</v>
      </c>
      <c r="I487" s="42">
        <f t="shared" ca="1" si="976"/>
        <v>0</v>
      </c>
      <c r="J487" s="42">
        <f t="shared" ca="1" si="977"/>
        <v>0</v>
      </c>
      <c r="K487" s="42">
        <f t="shared" ca="1" si="978"/>
        <v>0</v>
      </c>
      <c r="L487" s="42">
        <f t="shared" ca="1" si="979"/>
        <v>0</v>
      </c>
      <c r="M487" s="42">
        <f t="shared" si="979"/>
        <v>0</v>
      </c>
      <c r="N487" s="38"/>
      <c r="O487" s="41" t="s">
        <v>86</v>
      </c>
      <c r="P487" s="42"/>
      <c r="Q487" s="42">
        <f t="shared" ca="1" si="959"/>
        <v>0</v>
      </c>
      <c r="R487" s="42">
        <f t="shared" ca="1" si="960"/>
        <v>0</v>
      </c>
      <c r="S487" s="42">
        <f t="shared" ca="1" si="961"/>
        <v>0</v>
      </c>
      <c r="T487" s="42">
        <f t="shared" ca="1" si="962"/>
        <v>0</v>
      </c>
      <c r="U487" s="42">
        <f t="shared" ca="1" si="963"/>
        <v>0</v>
      </c>
      <c r="V487" s="42">
        <f t="shared" ca="1" si="964"/>
        <v>0</v>
      </c>
      <c r="W487" s="42">
        <f t="shared" ca="1" si="965"/>
        <v>0</v>
      </c>
      <c r="X487" s="42">
        <f t="shared" ca="1" si="966"/>
        <v>0</v>
      </c>
      <c r="Y487" s="42">
        <f t="shared" ca="1" si="967"/>
        <v>0</v>
      </c>
      <c r="Z487" s="45"/>
      <c r="AA487" s="38">
        <v>74</v>
      </c>
      <c r="AB487" s="41" t="str">
        <f t="shared" si="968"/>
        <v/>
      </c>
      <c r="AC487" s="42">
        <f>IF(AB487="",0,IF(Analyse!$H$117=$C$312,SUM(BEREGNING!Q487:Y487),IF(Analyse!$H$117=$D$312,SUM(BEREGNING!R487:Y487),IF(Analyse!$H$117=$E$312,SUM(BEREGNING!S487:Y487),IF(Analyse!$H$117=$F$312,SUM(BEREGNING!T487:Y487),IF(Analyse!$H$117=$G$312,SUM(BEREGNING!U487:Y487),IF(Analyse!$H$117=$H$312,SUM(BEREGNING!V487:Y487),IF(Analyse!$H$117=$I$312,SUM(BEREGNING!W487:Y487),IF(Analyse!$H$117=$J$312,SUM(BEREGNING!X487:Y487),IF(Analyse!$H$117=$K$312,SUM(BEREGNING!Y487:Y487),""))))))))))</f>
        <v>0</v>
      </c>
      <c r="AD487" s="35"/>
      <c r="AE487" s="35"/>
      <c r="AF487" s="35"/>
      <c r="AG487" s="35"/>
      <c r="AH487" s="35"/>
      <c r="AI487" s="35"/>
      <c r="AJ487" s="35"/>
      <c r="AK487" s="35"/>
      <c r="AL487" s="35"/>
      <c r="AM487" s="35"/>
      <c r="AN487" s="75">
        <f t="shared" si="969"/>
        <v>0</v>
      </c>
      <c r="AO487" s="76">
        <f t="shared" ca="1" si="980"/>
        <v>0</v>
      </c>
      <c r="AP487" s="76">
        <f t="shared" ca="1" si="981"/>
        <v>0</v>
      </c>
      <c r="AQ487" s="76">
        <f t="shared" ca="1" si="982"/>
        <v>0</v>
      </c>
      <c r="AR487" s="76">
        <f t="shared" ca="1" si="983"/>
        <v>0</v>
      </c>
      <c r="AS487" s="76">
        <f t="shared" ca="1" si="984"/>
        <v>0</v>
      </c>
      <c r="AT487" s="76">
        <f t="shared" ca="1" si="985"/>
        <v>0</v>
      </c>
      <c r="AU487" s="76">
        <f t="shared" ca="1" si="986"/>
        <v>0</v>
      </c>
      <c r="AV487" s="76">
        <f t="shared" ca="1" si="987"/>
        <v>0</v>
      </c>
      <c r="AW487" s="76">
        <f t="shared" ca="1" si="988"/>
        <v>0</v>
      </c>
      <c r="AX487" s="76">
        <f t="shared" ca="1" si="989"/>
        <v>0</v>
      </c>
      <c r="AY487" s="36"/>
    </row>
    <row r="488" spans="1:51" x14ac:dyDescent="0.25">
      <c r="A488" s="38"/>
      <c r="B488" s="41" t="s">
        <v>87</v>
      </c>
      <c r="C488" s="42">
        <f t="shared" ca="1" si="970"/>
        <v>0</v>
      </c>
      <c r="D488" s="42">
        <f t="shared" ca="1" si="971"/>
        <v>0</v>
      </c>
      <c r="E488" s="42">
        <f t="shared" ca="1" si="972"/>
        <v>0</v>
      </c>
      <c r="F488" s="42">
        <f t="shared" ca="1" si="973"/>
        <v>0</v>
      </c>
      <c r="G488" s="42">
        <f t="shared" ca="1" si="974"/>
        <v>0</v>
      </c>
      <c r="H488" s="42">
        <f t="shared" ca="1" si="975"/>
        <v>0</v>
      </c>
      <c r="I488" s="42">
        <f t="shared" ca="1" si="976"/>
        <v>0</v>
      </c>
      <c r="J488" s="42">
        <f t="shared" ca="1" si="977"/>
        <v>0</v>
      </c>
      <c r="K488" s="42">
        <f t="shared" ca="1" si="978"/>
        <v>0</v>
      </c>
      <c r="L488" s="42">
        <f t="shared" ca="1" si="979"/>
        <v>0</v>
      </c>
      <c r="M488" s="42">
        <f t="shared" si="979"/>
        <v>0</v>
      </c>
      <c r="N488" s="38"/>
      <c r="O488" s="41" t="s">
        <v>87</v>
      </c>
      <c r="P488" s="42"/>
      <c r="Q488" s="42">
        <f t="shared" ca="1" si="959"/>
        <v>0</v>
      </c>
      <c r="R488" s="42">
        <f t="shared" ca="1" si="960"/>
        <v>0</v>
      </c>
      <c r="S488" s="42">
        <f t="shared" ca="1" si="961"/>
        <v>0</v>
      </c>
      <c r="T488" s="42">
        <f t="shared" ca="1" si="962"/>
        <v>0</v>
      </c>
      <c r="U488" s="42">
        <f t="shared" ca="1" si="963"/>
        <v>0</v>
      </c>
      <c r="V488" s="42">
        <f t="shared" ca="1" si="964"/>
        <v>0</v>
      </c>
      <c r="W488" s="42">
        <f t="shared" ca="1" si="965"/>
        <v>0</v>
      </c>
      <c r="X488" s="42">
        <f t="shared" ca="1" si="966"/>
        <v>0</v>
      </c>
      <c r="Y488" s="42">
        <f t="shared" ca="1" si="967"/>
        <v>0</v>
      </c>
      <c r="Z488" s="45"/>
      <c r="AA488" s="38">
        <v>75</v>
      </c>
      <c r="AB488" s="41" t="str">
        <f t="shared" si="968"/>
        <v/>
      </c>
      <c r="AC488" s="42">
        <f>IF(AB488="",0,IF(Analyse!$H$117=$C$312,SUM(BEREGNING!Q488:Y488),IF(Analyse!$H$117=$D$312,SUM(BEREGNING!R488:Y488),IF(Analyse!$H$117=$E$312,SUM(BEREGNING!S488:Y488),IF(Analyse!$H$117=$F$312,SUM(BEREGNING!T488:Y488),IF(Analyse!$H$117=$G$312,SUM(BEREGNING!U488:Y488),IF(Analyse!$H$117=$H$312,SUM(BEREGNING!V488:Y488),IF(Analyse!$H$117=$I$312,SUM(BEREGNING!W488:Y488),IF(Analyse!$H$117=$J$312,SUM(BEREGNING!X488:Y488),IF(Analyse!$H$117=$K$312,SUM(BEREGNING!Y488:Y488),""))))))))))</f>
        <v>0</v>
      </c>
      <c r="AD488" s="35"/>
      <c r="AE488" s="35"/>
      <c r="AF488" s="35"/>
      <c r="AG488" s="35"/>
      <c r="AH488" s="35"/>
      <c r="AI488" s="35"/>
      <c r="AJ488" s="35"/>
      <c r="AK488" s="35"/>
      <c r="AL488" s="35"/>
      <c r="AM488" s="35"/>
      <c r="AN488" s="75">
        <f t="shared" si="969"/>
        <v>0</v>
      </c>
      <c r="AO488" s="76">
        <f t="shared" ca="1" si="980"/>
        <v>0</v>
      </c>
      <c r="AP488" s="76">
        <f t="shared" ca="1" si="981"/>
        <v>0</v>
      </c>
      <c r="AQ488" s="76">
        <f t="shared" ca="1" si="982"/>
        <v>0</v>
      </c>
      <c r="AR488" s="76">
        <f t="shared" ca="1" si="983"/>
        <v>0</v>
      </c>
      <c r="AS488" s="76">
        <f t="shared" ca="1" si="984"/>
        <v>0</v>
      </c>
      <c r="AT488" s="76">
        <f t="shared" ca="1" si="985"/>
        <v>0</v>
      </c>
      <c r="AU488" s="76">
        <f t="shared" ca="1" si="986"/>
        <v>0</v>
      </c>
      <c r="AV488" s="76">
        <f t="shared" ca="1" si="987"/>
        <v>0</v>
      </c>
      <c r="AW488" s="76">
        <f t="shared" ca="1" si="988"/>
        <v>0</v>
      </c>
      <c r="AX488" s="76">
        <f t="shared" ca="1" si="989"/>
        <v>0</v>
      </c>
      <c r="AY488" s="36"/>
    </row>
    <row r="489" spans="1:51" x14ac:dyDescent="0.25">
      <c r="A489" s="38"/>
      <c r="B489" s="41" t="s">
        <v>88</v>
      </c>
      <c r="C489" s="42">
        <f t="shared" ca="1" si="970"/>
        <v>0</v>
      </c>
      <c r="D489" s="42">
        <f t="shared" ca="1" si="971"/>
        <v>0</v>
      </c>
      <c r="E489" s="42">
        <f t="shared" ca="1" si="972"/>
        <v>0</v>
      </c>
      <c r="F489" s="42">
        <f t="shared" ca="1" si="973"/>
        <v>0</v>
      </c>
      <c r="G489" s="42">
        <f t="shared" ca="1" si="974"/>
        <v>0</v>
      </c>
      <c r="H489" s="42">
        <f t="shared" ca="1" si="975"/>
        <v>0</v>
      </c>
      <c r="I489" s="42">
        <f t="shared" ca="1" si="976"/>
        <v>0</v>
      </c>
      <c r="J489" s="42">
        <f t="shared" ca="1" si="977"/>
        <v>0</v>
      </c>
      <c r="K489" s="42">
        <f t="shared" ca="1" si="978"/>
        <v>0</v>
      </c>
      <c r="L489" s="42">
        <f t="shared" ca="1" si="979"/>
        <v>0</v>
      </c>
      <c r="M489" s="42">
        <f t="shared" si="979"/>
        <v>0</v>
      </c>
      <c r="N489" s="38"/>
      <c r="O489" s="41" t="s">
        <v>88</v>
      </c>
      <c r="P489" s="42"/>
      <c r="Q489" s="42">
        <f t="shared" ca="1" si="959"/>
        <v>0</v>
      </c>
      <c r="R489" s="42">
        <f t="shared" ca="1" si="960"/>
        <v>0</v>
      </c>
      <c r="S489" s="42">
        <f t="shared" ca="1" si="961"/>
        <v>0</v>
      </c>
      <c r="T489" s="42">
        <f t="shared" ca="1" si="962"/>
        <v>0</v>
      </c>
      <c r="U489" s="42">
        <f t="shared" ca="1" si="963"/>
        <v>0</v>
      </c>
      <c r="V489" s="42">
        <f t="shared" ca="1" si="964"/>
        <v>0</v>
      </c>
      <c r="W489" s="42">
        <f t="shared" ca="1" si="965"/>
        <v>0</v>
      </c>
      <c r="X489" s="42">
        <f t="shared" ca="1" si="966"/>
        <v>0</v>
      </c>
      <c r="Y489" s="42">
        <f t="shared" ca="1" si="967"/>
        <v>0</v>
      </c>
      <c r="Z489" s="45"/>
      <c r="AA489" s="38">
        <v>76</v>
      </c>
      <c r="AB489" s="41" t="str">
        <f t="shared" si="968"/>
        <v/>
      </c>
      <c r="AC489" s="42">
        <f>IF(AB489="",0,IF(Analyse!$H$117=$C$312,SUM(BEREGNING!Q489:Y489),IF(Analyse!$H$117=$D$312,SUM(BEREGNING!R489:Y489),IF(Analyse!$H$117=$E$312,SUM(BEREGNING!S489:Y489),IF(Analyse!$H$117=$F$312,SUM(BEREGNING!T489:Y489),IF(Analyse!$H$117=$G$312,SUM(BEREGNING!U489:Y489),IF(Analyse!$H$117=$H$312,SUM(BEREGNING!V489:Y489),IF(Analyse!$H$117=$I$312,SUM(BEREGNING!W489:Y489),IF(Analyse!$H$117=$J$312,SUM(BEREGNING!X489:Y489),IF(Analyse!$H$117=$K$312,SUM(BEREGNING!Y489:Y489),""))))))))))</f>
        <v>0</v>
      </c>
      <c r="AD489" s="35"/>
      <c r="AE489" s="35"/>
      <c r="AF489" s="35"/>
      <c r="AG489" s="35"/>
      <c r="AH489" s="35"/>
      <c r="AI489" s="35"/>
      <c r="AJ489" s="35"/>
      <c r="AK489" s="35"/>
      <c r="AL489" s="35"/>
      <c r="AM489" s="35"/>
      <c r="AN489" s="75">
        <f t="shared" si="969"/>
        <v>0</v>
      </c>
      <c r="AO489" s="76">
        <f t="shared" ca="1" si="980"/>
        <v>0</v>
      </c>
      <c r="AP489" s="76">
        <f t="shared" ca="1" si="981"/>
        <v>0</v>
      </c>
      <c r="AQ489" s="76">
        <f t="shared" ca="1" si="982"/>
        <v>0</v>
      </c>
      <c r="AR489" s="76">
        <f t="shared" ca="1" si="983"/>
        <v>0</v>
      </c>
      <c r="AS489" s="76">
        <f t="shared" ca="1" si="984"/>
        <v>0</v>
      </c>
      <c r="AT489" s="76">
        <f t="shared" ca="1" si="985"/>
        <v>0</v>
      </c>
      <c r="AU489" s="76">
        <f t="shared" ca="1" si="986"/>
        <v>0</v>
      </c>
      <c r="AV489" s="76">
        <f t="shared" ca="1" si="987"/>
        <v>0</v>
      </c>
      <c r="AW489" s="76">
        <f t="shared" ca="1" si="988"/>
        <v>0</v>
      </c>
      <c r="AX489" s="76">
        <f t="shared" ca="1" si="989"/>
        <v>0</v>
      </c>
      <c r="AY489" s="36"/>
    </row>
    <row r="490" spans="1:51" x14ac:dyDescent="0.25">
      <c r="A490" s="38"/>
      <c r="B490" s="41" t="s">
        <v>89</v>
      </c>
      <c r="C490" s="42">
        <f t="shared" ca="1" si="970"/>
        <v>0</v>
      </c>
      <c r="D490" s="42">
        <f t="shared" ca="1" si="971"/>
        <v>0</v>
      </c>
      <c r="E490" s="42">
        <f t="shared" ca="1" si="972"/>
        <v>0</v>
      </c>
      <c r="F490" s="42">
        <f t="shared" ca="1" si="973"/>
        <v>0</v>
      </c>
      <c r="G490" s="42">
        <f t="shared" ca="1" si="974"/>
        <v>0</v>
      </c>
      <c r="H490" s="42">
        <f t="shared" ca="1" si="975"/>
        <v>0</v>
      </c>
      <c r="I490" s="42">
        <f t="shared" ca="1" si="976"/>
        <v>0</v>
      </c>
      <c r="J490" s="42">
        <f t="shared" ca="1" si="977"/>
        <v>0</v>
      </c>
      <c r="K490" s="42">
        <f t="shared" ca="1" si="978"/>
        <v>0</v>
      </c>
      <c r="L490" s="42">
        <f t="shared" ca="1" si="979"/>
        <v>0</v>
      </c>
      <c r="M490" s="42">
        <f t="shared" si="979"/>
        <v>0</v>
      </c>
      <c r="N490" s="38"/>
      <c r="O490" s="41" t="s">
        <v>89</v>
      </c>
      <c r="P490" s="42"/>
      <c r="Q490" s="42">
        <f t="shared" ca="1" si="959"/>
        <v>0</v>
      </c>
      <c r="R490" s="42">
        <f t="shared" ca="1" si="960"/>
        <v>0</v>
      </c>
      <c r="S490" s="42">
        <f t="shared" ca="1" si="961"/>
        <v>0</v>
      </c>
      <c r="T490" s="42">
        <f t="shared" ca="1" si="962"/>
        <v>0</v>
      </c>
      <c r="U490" s="42">
        <f t="shared" ca="1" si="963"/>
        <v>0</v>
      </c>
      <c r="V490" s="42">
        <f t="shared" ca="1" si="964"/>
        <v>0</v>
      </c>
      <c r="W490" s="42">
        <f t="shared" ca="1" si="965"/>
        <v>0</v>
      </c>
      <c r="X490" s="42">
        <f t="shared" ca="1" si="966"/>
        <v>0</v>
      </c>
      <c r="Y490" s="42">
        <f t="shared" ca="1" si="967"/>
        <v>0</v>
      </c>
      <c r="Z490" s="45"/>
      <c r="AA490" s="38">
        <v>77</v>
      </c>
      <c r="AB490" s="41" t="str">
        <f t="shared" si="968"/>
        <v/>
      </c>
      <c r="AC490" s="42">
        <f>IF(AB490="",0,IF(Analyse!$H$117=$C$312,SUM(BEREGNING!Q490:Y490),IF(Analyse!$H$117=$D$312,SUM(BEREGNING!R490:Y490),IF(Analyse!$H$117=$E$312,SUM(BEREGNING!S490:Y490),IF(Analyse!$H$117=$F$312,SUM(BEREGNING!T490:Y490),IF(Analyse!$H$117=$G$312,SUM(BEREGNING!U490:Y490),IF(Analyse!$H$117=$H$312,SUM(BEREGNING!V490:Y490),IF(Analyse!$H$117=$I$312,SUM(BEREGNING!W490:Y490),IF(Analyse!$H$117=$J$312,SUM(BEREGNING!X490:Y490),IF(Analyse!$H$117=$K$312,SUM(BEREGNING!Y490:Y490),""))))))))))</f>
        <v>0</v>
      </c>
      <c r="AD490" s="35"/>
      <c r="AE490" s="35"/>
      <c r="AF490" s="35"/>
      <c r="AG490" s="35"/>
      <c r="AH490" s="35"/>
      <c r="AI490" s="35"/>
      <c r="AJ490" s="35"/>
      <c r="AK490" s="35"/>
      <c r="AL490" s="35"/>
      <c r="AM490" s="35"/>
      <c r="AN490" s="75">
        <f t="shared" si="969"/>
        <v>0</v>
      </c>
      <c r="AO490" s="76">
        <f t="shared" ca="1" si="980"/>
        <v>0</v>
      </c>
      <c r="AP490" s="76">
        <f t="shared" ca="1" si="981"/>
        <v>0</v>
      </c>
      <c r="AQ490" s="76">
        <f t="shared" ca="1" si="982"/>
        <v>0</v>
      </c>
      <c r="AR490" s="76">
        <f t="shared" ca="1" si="983"/>
        <v>0</v>
      </c>
      <c r="AS490" s="76">
        <f t="shared" ca="1" si="984"/>
        <v>0</v>
      </c>
      <c r="AT490" s="76">
        <f t="shared" ca="1" si="985"/>
        <v>0</v>
      </c>
      <c r="AU490" s="76">
        <f t="shared" ca="1" si="986"/>
        <v>0</v>
      </c>
      <c r="AV490" s="76">
        <f t="shared" ca="1" si="987"/>
        <v>0</v>
      </c>
      <c r="AW490" s="76">
        <f t="shared" ca="1" si="988"/>
        <v>0</v>
      </c>
      <c r="AX490" s="76">
        <f t="shared" ca="1" si="989"/>
        <v>0</v>
      </c>
      <c r="AY490" s="36"/>
    </row>
    <row r="491" spans="1:51" x14ac:dyDescent="0.25">
      <c r="A491" s="38"/>
      <c r="B491" s="41" t="s">
        <v>90</v>
      </c>
      <c r="C491" s="42">
        <f t="shared" ca="1" si="970"/>
        <v>0</v>
      </c>
      <c r="D491" s="42">
        <f t="shared" ca="1" si="971"/>
        <v>0</v>
      </c>
      <c r="E491" s="42">
        <f t="shared" ca="1" si="972"/>
        <v>0</v>
      </c>
      <c r="F491" s="42">
        <f t="shared" ca="1" si="973"/>
        <v>0</v>
      </c>
      <c r="G491" s="42">
        <f t="shared" ca="1" si="974"/>
        <v>0</v>
      </c>
      <c r="H491" s="42">
        <f t="shared" ca="1" si="975"/>
        <v>0</v>
      </c>
      <c r="I491" s="42">
        <f t="shared" ca="1" si="976"/>
        <v>0</v>
      </c>
      <c r="J491" s="42">
        <f t="shared" ca="1" si="977"/>
        <v>0</v>
      </c>
      <c r="K491" s="42">
        <f t="shared" ca="1" si="978"/>
        <v>0</v>
      </c>
      <c r="L491" s="42">
        <f t="shared" ca="1" si="979"/>
        <v>0</v>
      </c>
      <c r="M491" s="42">
        <f t="shared" si="979"/>
        <v>0</v>
      </c>
      <c r="N491" s="38"/>
      <c r="O491" s="41" t="s">
        <v>90</v>
      </c>
      <c r="P491" s="42"/>
      <c r="Q491" s="42">
        <f t="shared" ca="1" si="959"/>
        <v>0</v>
      </c>
      <c r="R491" s="42">
        <f t="shared" ca="1" si="960"/>
        <v>0</v>
      </c>
      <c r="S491" s="42">
        <f t="shared" ca="1" si="961"/>
        <v>0</v>
      </c>
      <c r="T491" s="42">
        <f t="shared" ca="1" si="962"/>
        <v>0</v>
      </c>
      <c r="U491" s="42">
        <f t="shared" ca="1" si="963"/>
        <v>0</v>
      </c>
      <c r="V491" s="42">
        <f t="shared" ca="1" si="964"/>
        <v>0</v>
      </c>
      <c r="W491" s="42">
        <f t="shared" ca="1" si="965"/>
        <v>0</v>
      </c>
      <c r="X491" s="42">
        <f t="shared" ca="1" si="966"/>
        <v>0</v>
      </c>
      <c r="Y491" s="42">
        <f t="shared" ca="1" si="967"/>
        <v>0</v>
      </c>
      <c r="Z491" s="45"/>
      <c r="AA491" s="38">
        <v>78</v>
      </c>
      <c r="AB491" s="41" t="str">
        <f t="shared" si="968"/>
        <v/>
      </c>
      <c r="AC491" s="42">
        <f>IF(AB491="",0,IF(Analyse!$H$117=$C$312,SUM(BEREGNING!Q491:Y491),IF(Analyse!$H$117=$D$312,SUM(BEREGNING!R491:Y491),IF(Analyse!$H$117=$E$312,SUM(BEREGNING!S491:Y491),IF(Analyse!$H$117=$F$312,SUM(BEREGNING!T491:Y491),IF(Analyse!$H$117=$G$312,SUM(BEREGNING!U491:Y491),IF(Analyse!$H$117=$H$312,SUM(BEREGNING!V491:Y491),IF(Analyse!$H$117=$I$312,SUM(BEREGNING!W491:Y491),IF(Analyse!$H$117=$J$312,SUM(BEREGNING!X491:Y491),IF(Analyse!$H$117=$K$312,SUM(BEREGNING!Y491:Y491),""))))))))))</f>
        <v>0</v>
      </c>
      <c r="AD491" s="35"/>
      <c r="AE491" s="35"/>
      <c r="AF491" s="35"/>
      <c r="AG491" s="35"/>
      <c r="AH491" s="35"/>
      <c r="AI491" s="35"/>
      <c r="AJ491" s="35"/>
      <c r="AK491" s="35"/>
      <c r="AL491" s="35"/>
      <c r="AM491" s="35"/>
      <c r="AN491" s="75">
        <f t="shared" si="969"/>
        <v>0</v>
      </c>
      <c r="AO491" s="76">
        <f t="shared" ca="1" si="980"/>
        <v>0</v>
      </c>
      <c r="AP491" s="76">
        <f t="shared" ca="1" si="981"/>
        <v>0</v>
      </c>
      <c r="AQ491" s="76">
        <f t="shared" ca="1" si="982"/>
        <v>0</v>
      </c>
      <c r="AR491" s="76">
        <f t="shared" ca="1" si="983"/>
        <v>0</v>
      </c>
      <c r="AS491" s="76">
        <f t="shared" ca="1" si="984"/>
        <v>0</v>
      </c>
      <c r="AT491" s="76">
        <f t="shared" ca="1" si="985"/>
        <v>0</v>
      </c>
      <c r="AU491" s="76">
        <f t="shared" ca="1" si="986"/>
        <v>0</v>
      </c>
      <c r="AV491" s="76">
        <f t="shared" ca="1" si="987"/>
        <v>0</v>
      </c>
      <c r="AW491" s="76">
        <f t="shared" ca="1" si="988"/>
        <v>0</v>
      </c>
      <c r="AX491" s="76">
        <f t="shared" ca="1" si="989"/>
        <v>0</v>
      </c>
      <c r="AY491" s="36"/>
    </row>
    <row r="492" spans="1:51" x14ac:dyDescent="0.25">
      <c r="A492" s="38"/>
      <c r="B492" s="41" t="s">
        <v>91</v>
      </c>
      <c r="C492" s="42">
        <f t="shared" ca="1" si="970"/>
        <v>0</v>
      </c>
      <c r="D492" s="42">
        <f t="shared" ca="1" si="971"/>
        <v>0</v>
      </c>
      <c r="E492" s="42">
        <f t="shared" ca="1" si="972"/>
        <v>0</v>
      </c>
      <c r="F492" s="42">
        <f t="shared" ca="1" si="973"/>
        <v>0</v>
      </c>
      <c r="G492" s="42">
        <f t="shared" ca="1" si="974"/>
        <v>0</v>
      </c>
      <c r="H492" s="42">
        <f t="shared" ca="1" si="975"/>
        <v>0</v>
      </c>
      <c r="I492" s="42">
        <f t="shared" ca="1" si="976"/>
        <v>0</v>
      </c>
      <c r="J492" s="42">
        <f t="shared" ca="1" si="977"/>
        <v>0</v>
      </c>
      <c r="K492" s="42">
        <f t="shared" ca="1" si="978"/>
        <v>0</v>
      </c>
      <c r="L492" s="42">
        <f t="shared" ca="1" si="979"/>
        <v>0</v>
      </c>
      <c r="M492" s="42">
        <f t="shared" si="979"/>
        <v>0</v>
      </c>
      <c r="N492" s="38"/>
      <c r="O492" s="41" t="s">
        <v>91</v>
      </c>
      <c r="P492" s="42"/>
      <c r="Q492" s="42">
        <f t="shared" ca="1" si="959"/>
        <v>0</v>
      </c>
      <c r="R492" s="42">
        <f t="shared" ca="1" si="960"/>
        <v>0</v>
      </c>
      <c r="S492" s="42">
        <f t="shared" ca="1" si="961"/>
        <v>0</v>
      </c>
      <c r="T492" s="42">
        <f t="shared" ca="1" si="962"/>
        <v>0</v>
      </c>
      <c r="U492" s="42">
        <f t="shared" ca="1" si="963"/>
        <v>0</v>
      </c>
      <c r="V492" s="42">
        <f t="shared" ca="1" si="964"/>
        <v>0</v>
      </c>
      <c r="W492" s="42">
        <f t="shared" ca="1" si="965"/>
        <v>0</v>
      </c>
      <c r="X492" s="42">
        <f t="shared" ca="1" si="966"/>
        <v>0</v>
      </c>
      <c r="Y492" s="42">
        <f t="shared" ca="1" si="967"/>
        <v>0</v>
      </c>
      <c r="Z492" s="45"/>
      <c r="AA492" s="38">
        <v>79</v>
      </c>
      <c r="AB492" s="41" t="str">
        <f t="shared" si="968"/>
        <v/>
      </c>
      <c r="AC492" s="42">
        <f>IF(AB492="",0,IF(Analyse!$H$117=$C$312,SUM(BEREGNING!Q492:Y492),IF(Analyse!$H$117=$D$312,SUM(BEREGNING!R492:Y492),IF(Analyse!$H$117=$E$312,SUM(BEREGNING!S492:Y492),IF(Analyse!$H$117=$F$312,SUM(BEREGNING!T492:Y492),IF(Analyse!$H$117=$G$312,SUM(BEREGNING!U492:Y492),IF(Analyse!$H$117=$H$312,SUM(BEREGNING!V492:Y492),IF(Analyse!$H$117=$I$312,SUM(BEREGNING!W492:Y492),IF(Analyse!$H$117=$J$312,SUM(BEREGNING!X492:Y492),IF(Analyse!$H$117=$K$312,SUM(BEREGNING!Y492:Y492),""))))))))))</f>
        <v>0</v>
      </c>
      <c r="AD492" s="35"/>
      <c r="AE492" s="35"/>
      <c r="AF492" s="35"/>
      <c r="AG492" s="35"/>
      <c r="AH492" s="35"/>
      <c r="AI492" s="35"/>
      <c r="AJ492" s="35"/>
      <c r="AK492" s="35"/>
      <c r="AL492" s="35"/>
      <c r="AM492" s="35"/>
      <c r="AN492" s="75">
        <f t="shared" si="969"/>
        <v>0</v>
      </c>
      <c r="AO492" s="76">
        <f t="shared" ca="1" si="980"/>
        <v>0</v>
      </c>
      <c r="AP492" s="76">
        <f t="shared" ca="1" si="981"/>
        <v>0</v>
      </c>
      <c r="AQ492" s="76">
        <f t="shared" ca="1" si="982"/>
        <v>0</v>
      </c>
      <c r="AR492" s="76">
        <f t="shared" ca="1" si="983"/>
        <v>0</v>
      </c>
      <c r="AS492" s="76">
        <f t="shared" ca="1" si="984"/>
        <v>0</v>
      </c>
      <c r="AT492" s="76">
        <f t="shared" ca="1" si="985"/>
        <v>0</v>
      </c>
      <c r="AU492" s="76">
        <f t="shared" ca="1" si="986"/>
        <v>0</v>
      </c>
      <c r="AV492" s="76">
        <f t="shared" ca="1" si="987"/>
        <v>0</v>
      </c>
      <c r="AW492" s="76">
        <f t="shared" ca="1" si="988"/>
        <v>0</v>
      </c>
      <c r="AX492" s="76">
        <f t="shared" ca="1" si="989"/>
        <v>0</v>
      </c>
      <c r="AY492" s="36"/>
    </row>
    <row r="493" spans="1:51" x14ac:dyDescent="0.25">
      <c r="A493" s="38"/>
      <c r="B493" s="41" t="s">
        <v>92</v>
      </c>
      <c r="C493" s="42">
        <f t="shared" ca="1" si="970"/>
        <v>0</v>
      </c>
      <c r="D493" s="42">
        <f t="shared" ca="1" si="971"/>
        <v>0</v>
      </c>
      <c r="E493" s="42">
        <f t="shared" ca="1" si="972"/>
        <v>0</v>
      </c>
      <c r="F493" s="42">
        <f t="shared" ca="1" si="973"/>
        <v>0</v>
      </c>
      <c r="G493" s="42">
        <f t="shared" ca="1" si="974"/>
        <v>0</v>
      </c>
      <c r="H493" s="42">
        <f t="shared" ca="1" si="975"/>
        <v>0</v>
      </c>
      <c r="I493" s="42">
        <f t="shared" ca="1" si="976"/>
        <v>0</v>
      </c>
      <c r="J493" s="42">
        <f t="shared" ca="1" si="977"/>
        <v>0</v>
      </c>
      <c r="K493" s="42">
        <f t="shared" ca="1" si="978"/>
        <v>0</v>
      </c>
      <c r="L493" s="42">
        <f t="shared" ca="1" si="979"/>
        <v>0</v>
      </c>
      <c r="M493" s="42">
        <f t="shared" si="979"/>
        <v>0</v>
      </c>
      <c r="N493" s="38"/>
      <c r="O493" s="41" t="s">
        <v>92</v>
      </c>
      <c r="P493" s="42"/>
      <c r="Q493" s="42">
        <f t="shared" ca="1" si="959"/>
        <v>0</v>
      </c>
      <c r="R493" s="42">
        <f t="shared" ca="1" si="960"/>
        <v>0</v>
      </c>
      <c r="S493" s="42">
        <f t="shared" ca="1" si="961"/>
        <v>0</v>
      </c>
      <c r="T493" s="42">
        <f t="shared" ca="1" si="962"/>
        <v>0</v>
      </c>
      <c r="U493" s="42">
        <f t="shared" ca="1" si="963"/>
        <v>0</v>
      </c>
      <c r="V493" s="42">
        <f t="shared" ca="1" si="964"/>
        <v>0</v>
      </c>
      <c r="W493" s="42">
        <f t="shared" ca="1" si="965"/>
        <v>0</v>
      </c>
      <c r="X493" s="42">
        <f t="shared" ca="1" si="966"/>
        <v>0</v>
      </c>
      <c r="Y493" s="42">
        <f t="shared" ca="1" si="967"/>
        <v>0</v>
      </c>
      <c r="Z493" s="45"/>
      <c r="AA493" s="38">
        <v>80</v>
      </c>
      <c r="AB493" s="41" t="str">
        <f t="shared" si="968"/>
        <v/>
      </c>
      <c r="AC493" s="42">
        <f>IF(AB493="",0,IF(Analyse!$H$117=$C$312,SUM(BEREGNING!Q493:Y493),IF(Analyse!$H$117=$D$312,SUM(BEREGNING!R493:Y493),IF(Analyse!$H$117=$E$312,SUM(BEREGNING!S493:Y493),IF(Analyse!$H$117=$F$312,SUM(BEREGNING!T493:Y493),IF(Analyse!$H$117=$G$312,SUM(BEREGNING!U493:Y493),IF(Analyse!$H$117=$H$312,SUM(BEREGNING!V493:Y493),IF(Analyse!$H$117=$I$312,SUM(BEREGNING!W493:Y493),IF(Analyse!$H$117=$J$312,SUM(BEREGNING!X493:Y493),IF(Analyse!$H$117=$K$312,SUM(BEREGNING!Y493:Y493),""))))))))))</f>
        <v>0</v>
      </c>
      <c r="AD493" s="35"/>
      <c r="AE493" s="35"/>
      <c r="AF493" s="35"/>
      <c r="AG493" s="35"/>
      <c r="AH493" s="35"/>
      <c r="AI493" s="35"/>
      <c r="AJ493" s="35"/>
      <c r="AK493" s="35"/>
      <c r="AL493" s="35"/>
      <c r="AM493" s="35"/>
      <c r="AN493" s="75">
        <f t="shared" si="969"/>
        <v>0</v>
      </c>
      <c r="AO493" s="76">
        <f t="shared" ca="1" si="980"/>
        <v>0</v>
      </c>
      <c r="AP493" s="76">
        <f t="shared" ca="1" si="981"/>
        <v>0</v>
      </c>
      <c r="AQ493" s="76">
        <f t="shared" ca="1" si="982"/>
        <v>0</v>
      </c>
      <c r="AR493" s="76">
        <f t="shared" ca="1" si="983"/>
        <v>0</v>
      </c>
      <c r="AS493" s="76">
        <f t="shared" ca="1" si="984"/>
        <v>0</v>
      </c>
      <c r="AT493" s="76">
        <f t="shared" ca="1" si="985"/>
        <v>0</v>
      </c>
      <c r="AU493" s="76">
        <f t="shared" ca="1" si="986"/>
        <v>0</v>
      </c>
      <c r="AV493" s="76">
        <f t="shared" ca="1" si="987"/>
        <v>0</v>
      </c>
      <c r="AW493" s="76">
        <f t="shared" ca="1" si="988"/>
        <v>0</v>
      </c>
      <c r="AX493" s="76">
        <f t="shared" ca="1" si="989"/>
        <v>0</v>
      </c>
      <c r="AY493" s="36"/>
    </row>
    <row r="494" spans="1:51" x14ac:dyDescent="0.25">
      <c r="A494" s="38"/>
      <c r="B494" s="41" t="s">
        <v>93</v>
      </c>
      <c r="C494" s="42">
        <f t="shared" ca="1" si="970"/>
        <v>0</v>
      </c>
      <c r="D494" s="42">
        <f t="shared" ca="1" si="971"/>
        <v>0</v>
      </c>
      <c r="E494" s="42">
        <f t="shared" ca="1" si="972"/>
        <v>0</v>
      </c>
      <c r="F494" s="42">
        <f t="shared" ca="1" si="973"/>
        <v>0</v>
      </c>
      <c r="G494" s="42">
        <f t="shared" ca="1" si="974"/>
        <v>0</v>
      </c>
      <c r="H494" s="42">
        <f t="shared" ca="1" si="975"/>
        <v>0</v>
      </c>
      <c r="I494" s="42">
        <f t="shared" ca="1" si="976"/>
        <v>0</v>
      </c>
      <c r="J494" s="42">
        <f t="shared" ca="1" si="977"/>
        <v>0</v>
      </c>
      <c r="K494" s="42">
        <f t="shared" ca="1" si="978"/>
        <v>0</v>
      </c>
      <c r="L494" s="42">
        <f t="shared" ca="1" si="979"/>
        <v>0</v>
      </c>
      <c r="M494" s="42">
        <f t="shared" si="979"/>
        <v>0</v>
      </c>
      <c r="N494" s="38"/>
      <c r="O494" s="41" t="s">
        <v>93</v>
      </c>
      <c r="P494" s="42"/>
      <c r="Q494" s="42">
        <f t="shared" ca="1" si="959"/>
        <v>0</v>
      </c>
      <c r="R494" s="42">
        <f t="shared" ca="1" si="960"/>
        <v>0</v>
      </c>
      <c r="S494" s="42">
        <f t="shared" ca="1" si="961"/>
        <v>0</v>
      </c>
      <c r="T494" s="42">
        <f t="shared" ca="1" si="962"/>
        <v>0</v>
      </c>
      <c r="U494" s="42">
        <f t="shared" ca="1" si="963"/>
        <v>0</v>
      </c>
      <c r="V494" s="42">
        <f t="shared" ca="1" si="964"/>
        <v>0</v>
      </c>
      <c r="W494" s="42">
        <f t="shared" ca="1" si="965"/>
        <v>0</v>
      </c>
      <c r="X494" s="42">
        <f t="shared" ca="1" si="966"/>
        <v>0</v>
      </c>
      <c r="Y494" s="42">
        <f t="shared" ca="1" si="967"/>
        <v>0</v>
      </c>
      <c r="Z494" s="45"/>
      <c r="AA494" s="38">
        <v>81</v>
      </c>
      <c r="AB494" s="41" t="str">
        <f t="shared" si="968"/>
        <v/>
      </c>
      <c r="AC494" s="42">
        <f>IF(AB494="",0,IF(Analyse!$H$117=$C$312,SUM(BEREGNING!Q494:Y494),IF(Analyse!$H$117=$D$312,SUM(BEREGNING!R494:Y494),IF(Analyse!$H$117=$E$312,SUM(BEREGNING!S494:Y494),IF(Analyse!$H$117=$F$312,SUM(BEREGNING!T494:Y494),IF(Analyse!$H$117=$G$312,SUM(BEREGNING!U494:Y494),IF(Analyse!$H$117=$H$312,SUM(BEREGNING!V494:Y494),IF(Analyse!$H$117=$I$312,SUM(BEREGNING!W494:Y494),IF(Analyse!$H$117=$J$312,SUM(BEREGNING!X494:Y494),IF(Analyse!$H$117=$K$312,SUM(BEREGNING!Y494:Y494),""))))))))))</f>
        <v>0</v>
      </c>
      <c r="AD494" s="35"/>
      <c r="AE494" s="35"/>
      <c r="AF494" s="35"/>
      <c r="AG494" s="35"/>
      <c r="AH494" s="35"/>
      <c r="AI494" s="35"/>
      <c r="AJ494" s="35"/>
      <c r="AK494" s="35"/>
      <c r="AL494" s="35"/>
      <c r="AM494" s="35"/>
      <c r="AN494" s="75">
        <f t="shared" si="969"/>
        <v>0</v>
      </c>
      <c r="AO494" s="76">
        <f t="shared" ca="1" si="980"/>
        <v>0</v>
      </c>
      <c r="AP494" s="76">
        <f t="shared" ca="1" si="981"/>
        <v>0</v>
      </c>
      <c r="AQ494" s="76">
        <f t="shared" ca="1" si="982"/>
        <v>0</v>
      </c>
      <c r="AR494" s="76">
        <f t="shared" ca="1" si="983"/>
        <v>0</v>
      </c>
      <c r="AS494" s="76">
        <f t="shared" ca="1" si="984"/>
        <v>0</v>
      </c>
      <c r="AT494" s="76">
        <f t="shared" ca="1" si="985"/>
        <v>0</v>
      </c>
      <c r="AU494" s="76">
        <f t="shared" ca="1" si="986"/>
        <v>0</v>
      </c>
      <c r="AV494" s="76">
        <f t="shared" ca="1" si="987"/>
        <v>0</v>
      </c>
      <c r="AW494" s="76">
        <f t="shared" ca="1" si="988"/>
        <v>0</v>
      </c>
      <c r="AX494" s="76">
        <f t="shared" ca="1" si="989"/>
        <v>0</v>
      </c>
      <c r="AY494" s="36"/>
    </row>
    <row r="495" spans="1:51" x14ac:dyDescent="0.25">
      <c r="A495" s="38"/>
      <c r="B495" s="41" t="s">
        <v>94</v>
      </c>
      <c r="C495" s="42">
        <f t="shared" ca="1" si="970"/>
        <v>0</v>
      </c>
      <c r="D495" s="42">
        <f t="shared" ca="1" si="971"/>
        <v>0</v>
      </c>
      <c r="E495" s="42">
        <f t="shared" ca="1" si="972"/>
        <v>0</v>
      </c>
      <c r="F495" s="42">
        <f t="shared" ca="1" si="973"/>
        <v>0</v>
      </c>
      <c r="G495" s="42">
        <f t="shared" ca="1" si="974"/>
        <v>0</v>
      </c>
      <c r="H495" s="42">
        <f t="shared" ca="1" si="975"/>
        <v>0</v>
      </c>
      <c r="I495" s="42">
        <f t="shared" ca="1" si="976"/>
        <v>0</v>
      </c>
      <c r="J495" s="42">
        <f t="shared" ca="1" si="977"/>
        <v>0</v>
      </c>
      <c r="K495" s="42">
        <f t="shared" ca="1" si="978"/>
        <v>0</v>
      </c>
      <c r="L495" s="42">
        <f t="shared" ca="1" si="979"/>
        <v>0</v>
      </c>
      <c r="M495" s="42">
        <f t="shared" si="979"/>
        <v>0</v>
      </c>
      <c r="N495" s="38"/>
      <c r="O495" s="41" t="s">
        <v>94</v>
      </c>
      <c r="P495" s="42"/>
      <c r="Q495" s="42">
        <f t="shared" ca="1" si="959"/>
        <v>0</v>
      </c>
      <c r="R495" s="42">
        <f t="shared" ca="1" si="960"/>
        <v>0</v>
      </c>
      <c r="S495" s="42">
        <f t="shared" ca="1" si="961"/>
        <v>0</v>
      </c>
      <c r="T495" s="42">
        <f t="shared" ca="1" si="962"/>
        <v>0</v>
      </c>
      <c r="U495" s="42">
        <f t="shared" ca="1" si="963"/>
        <v>0</v>
      </c>
      <c r="V495" s="42">
        <f t="shared" ca="1" si="964"/>
        <v>0</v>
      </c>
      <c r="W495" s="42">
        <f t="shared" ca="1" si="965"/>
        <v>0</v>
      </c>
      <c r="X495" s="42">
        <f t="shared" ca="1" si="966"/>
        <v>0</v>
      </c>
      <c r="Y495" s="42">
        <f t="shared" ca="1" si="967"/>
        <v>0</v>
      </c>
      <c r="Z495" s="45"/>
      <c r="AA495" s="38">
        <v>82</v>
      </c>
      <c r="AB495" s="41" t="str">
        <f t="shared" si="968"/>
        <v/>
      </c>
      <c r="AC495" s="42">
        <f>IF(AB495="",0,IF(Analyse!$H$117=$C$312,SUM(BEREGNING!Q495:Y495),IF(Analyse!$H$117=$D$312,SUM(BEREGNING!R495:Y495),IF(Analyse!$H$117=$E$312,SUM(BEREGNING!S495:Y495),IF(Analyse!$H$117=$F$312,SUM(BEREGNING!T495:Y495),IF(Analyse!$H$117=$G$312,SUM(BEREGNING!U495:Y495),IF(Analyse!$H$117=$H$312,SUM(BEREGNING!V495:Y495),IF(Analyse!$H$117=$I$312,SUM(BEREGNING!W495:Y495),IF(Analyse!$H$117=$J$312,SUM(BEREGNING!X495:Y495),IF(Analyse!$H$117=$K$312,SUM(BEREGNING!Y495:Y495),""))))))))))</f>
        <v>0</v>
      </c>
      <c r="AD495" s="35"/>
      <c r="AE495" s="35"/>
      <c r="AF495" s="35"/>
      <c r="AG495" s="35"/>
      <c r="AH495" s="35"/>
      <c r="AI495" s="35"/>
      <c r="AJ495" s="35"/>
      <c r="AK495" s="35"/>
      <c r="AL495" s="35"/>
      <c r="AM495" s="35"/>
      <c r="AN495" s="75">
        <f t="shared" si="969"/>
        <v>0</v>
      </c>
      <c r="AO495" s="76">
        <f t="shared" ca="1" si="980"/>
        <v>0</v>
      </c>
      <c r="AP495" s="76">
        <f t="shared" ca="1" si="981"/>
        <v>0</v>
      </c>
      <c r="AQ495" s="76">
        <f t="shared" ca="1" si="982"/>
        <v>0</v>
      </c>
      <c r="AR495" s="76">
        <f t="shared" ca="1" si="983"/>
        <v>0</v>
      </c>
      <c r="AS495" s="76">
        <f t="shared" ca="1" si="984"/>
        <v>0</v>
      </c>
      <c r="AT495" s="76">
        <f t="shared" ca="1" si="985"/>
        <v>0</v>
      </c>
      <c r="AU495" s="76">
        <f t="shared" ca="1" si="986"/>
        <v>0</v>
      </c>
      <c r="AV495" s="76">
        <f t="shared" ca="1" si="987"/>
        <v>0</v>
      </c>
      <c r="AW495" s="76">
        <f t="shared" ca="1" si="988"/>
        <v>0</v>
      </c>
      <c r="AX495" s="76">
        <f t="shared" ca="1" si="989"/>
        <v>0</v>
      </c>
      <c r="AY495" s="36"/>
    </row>
    <row r="496" spans="1:51" x14ac:dyDescent="0.25">
      <c r="A496" s="38"/>
      <c r="B496" s="41" t="s">
        <v>95</v>
      </c>
      <c r="C496" s="42">
        <f t="shared" ca="1" si="970"/>
        <v>0</v>
      </c>
      <c r="D496" s="42">
        <f t="shared" ca="1" si="971"/>
        <v>0</v>
      </c>
      <c r="E496" s="42">
        <f t="shared" ca="1" si="972"/>
        <v>0</v>
      </c>
      <c r="F496" s="42">
        <f t="shared" ca="1" si="973"/>
        <v>0</v>
      </c>
      <c r="G496" s="42">
        <f t="shared" ca="1" si="974"/>
        <v>0</v>
      </c>
      <c r="H496" s="42">
        <f t="shared" ca="1" si="975"/>
        <v>0</v>
      </c>
      <c r="I496" s="42">
        <f t="shared" ca="1" si="976"/>
        <v>0</v>
      </c>
      <c r="J496" s="42">
        <f t="shared" ca="1" si="977"/>
        <v>0</v>
      </c>
      <c r="K496" s="42">
        <f t="shared" ca="1" si="978"/>
        <v>0</v>
      </c>
      <c r="L496" s="42">
        <f t="shared" ca="1" si="979"/>
        <v>0</v>
      </c>
      <c r="M496" s="42">
        <f t="shared" si="979"/>
        <v>0</v>
      </c>
      <c r="N496" s="38"/>
      <c r="O496" s="41" t="s">
        <v>95</v>
      </c>
      <c r="P496" s="42"/>
      <c r="Q496" s="42">
        <f t="shared" ca="1" si="959"/>
        <v>0</v>
      </c>
      <c r="R496" s="42">
        <f t="shared" ca="1" si="960"/>
        <v>0</v>
      </c>
      <c r="S496" s="42">
        <f t="shared" ca="1" si="961"/>
        <v>0</v>
      </c>
      <c r="T496" s="42">
        <f t="shared" ca="1" si="962"/>
        <v>0</v>
      </c>
      <c r="U496" s="42">
        <f t="shared" ca="1" si="963"/>
        <v>0</v>
      </c>
      <c r="V496" s="42">
        <f t="shared" ca="1" si="964"/>
        <v>0</v>
      </c>
      <c r="W496" s="42">
        <f t="shared" ca="1" si="965"/>
        <v>0</v>
      </c>
      <c r="X496" s="42">
        <f t="shared" ca="1" si="966"/>
        <v>0</v>
      </c>
      <c r="Y496" s="42">
        <f t="shared" ca="1" si="967"/>
        <v>0</v>
      </c>
      <c r="Z496" s="45"/>
      <c r="AA496" s="38">
        <v>83</v>
      </c>
      <c r="AB496" s="41" t="str">
        <f t="shared" si="968"/>
        <v/>
      </c>
      <c r="AC496" s="42">
        <f>IF(AB496="",0,IF(Analyse!$H$117=$C$312,SUM(BEREGNING!Q496:Y496),IF(Analyse!$H$117=$D$312,SUM(BEREGNING!R496:Y496),IF(Analyse!$H$117=$E$312,SUM(BEREGNING!S496:Y496),IF(Analyse!$H$117=$F$312,SUM(BEREGNING!T496:Y496),IF(Analyse!$H$117=$G$312,SUM(BEREGNING!U496:Y496),IF(Analyse!$H$117=$H$312,SUM(BEREGNING!V496:Y496),IF(Analyse!$H$117=$I$312,SUM(BEREGNING!W496:Y496),IF(Analyse!$H$117=$J$312,SUM(BEREGNING!X496:Y496),IF(Analyse!$H$117=$K$312,SUM(BEREGNING!Y496:Y496),""))))))))))</f>
        <v>0</v>
      </c>
      <c r="AD496" s="35"/>
      <c r="AE496" s="35"/>
      <c r="AF496" s="35"/>
      <c r="AG496" s="35"/>
      <c r="AH496" s="35"/>
      <c r="AI496" s="35"/>
      <c r="AJ496" s="35"/>
      <c r="AK496" s="35"/>
      <c r="AL496" s="35"/>
      <c r="AM496" s="35"/>
      <c r="AN496" s="75">
        <f t="shared" si="969"/>
        <v>0</v>
      </c>
      <c r="AO496" s="76">
        <f t="shared" ca="1" si="980"/>
        <v>0</v>
      </c>
      <c r="AP496" s="76">
        <f t="shared" ca="1" si="981"/>
        <v>0</v>
      </c>
      <c r="AQ496" s="76">
        <f t="shared" ca="1" si="982"/>
        <v>0</v>
      </c>
      <c r="AR496" s="76">
        <f t="shared" ca="1" si="983"/>
        <v>0</v>
      </c>
      <c r="AS496" s="76">
        <f t="shared" ca="1" si="984"/>
        <v>0</v>
      </c>
      <c r="AT496" s="76">
        <f t="shared" ca="1" si="985"/>
        <v>0</v>
      </c>
      <c r="AU496" s="76">
        <f t="shared" ca="1" si="986"/>
        <v>0</v>
      </c>
      <c r="AV496" s="76">
        <f t="shared" ca="1" si="987"/>
        <v>0</v>
      </c>
      <c r="AW496" s="76">
        <f t="shared" ca="1" si="988"/>
        <v>0</v>
      </c>
      <c r="AX496" s="76">
        <f t="shared" ca="1" si="989"/>
        <v>0</v>
      </c>
      <c r="AY496" s="36"/>
    </row>
    <row r="497" spans="1:51" x14ac:dyDescent="0.25">
      <c r="A497" s="38"/>
      <c r="B497" s="41" t="s">
        <v>96</v>
      </c>
      <c r="C497" s="42">
        <f t="shared" ca="1" si="970"/>
        <v>0</v>
      </c>
      <c r="D497" s="42">
        <f t="shared" ca="1" si="971"/>
        <v>0</v>
      </c>
      <c r="E497" s="42">
        <f t="shared" ca="1" si="972"/>
        <v>0</v>
      </c>
      <c r="F497" s="42">
        <f t="shared" ca="1" si="973"/>
        <v>0</v>
      </c>
      <c r="G497" s="42">
        <f t="shared" ca="1" si="974"/>
        <v>0</v>
      </c>
      <c r="H497" s="42">
        <f t="shared" ca="1" si="975"/>
        <v>0</v>
      </c>
      <c r="I497" s="42">
        <f t="shared" ca="1" si="976"/>
        <v>0</v>
      </c>
      <c r="J497" s="42">
        <f t="shared" ca="1" si="977"/>
        <v>0</v>
      </c>
      <c r="K497" s="42">
        <f t="shared" ca="1" si="978"/>
        <v>0</v>
      </c>
      <c r="L497" s="42">
        <f t="shared" ca="1" si="979"/>
        <v>0</v>
      </c>
      <c r="M497" s="42">
        <f t="shared" si="979"/>
        <v>0</v>
      </c>
      <c r="N497" s="38"/>
      <c r="O497" s="41" t="s">
        <v>96</v>
      </c>
      <c r="P497" s="42"/>
      <c r="Q497" s="42">
        <f t="shared" ca="1" si="959"/>
        <v>0</v>
      </c>
      <c r="R497" s="42">
        <f t="shared" ca="1" si="960"/>
        <v>0</v>
      </c>
      <c r="S497" s="42">
        <f t="shared" ca="1" si="961"/>
        <v>0</v>
      </c>
      <c r="T497" s="42">
        <f t="shared" ca="1" si="962"/>
        <v>0</v>
      </c>
      <c r="U497" s="42">
        <f t="shared" ca="1" si="963"/>
        <v>0</v>
      </c>
      <c r="V497" s="42">
        <f t="shared" ca="1" si="964"/>
        <v>0</v>
      </c>
      <c r="W497" s="42">
        <f t="shared" ca="1" si="965"/>
        <v>0</v>
      </c>
      <c r="X497" s="42">
        <f t="shared" ca="1" si="966"/>
        <v>0</v>
      </c>
      <c r="Y497" s="42">
        <f t="shared" ca="1" si="967"/>
        <v>0</v>
      </c>
      <c r="Z497" s="45"/>
      <c r="AA497" s="38">
        <v>84</v>
      </c>
      <c r="AB497" s="41" t="str">
        <f t="shared" si="968"/>
        <v/>
      </c>
      <c r="AC497" s="42">
        <f>IF(AB497="",0,IF(Analyse!$H$117=$C$312,SUM(BEREGNING!Q497:Y497),IF(Analyse!$H$117=$D$312,SUM(BEREGNING!R497:Y497),IF(Analyse!$H$117=$E$312,SUM(BEREGNING!S497:Y497),IF(Analyse!$H$117=$F$312,SUM(BEREGNING!T497:Y497),IF(Analyse!$H$117=$G$312,SUM(BEREGNING!U497:Y497),IF(Analyse!$H$117=$H$312,SUM(BEREGNING!V497:Y497),IF(Analyse!$H$117=$I$312,SUM(BEREGNING!W497:Y497),IF(Analyse!$H$117=$J$312,SUM(BEREGNING!X497:Y497),IF(Analyse!$H$117=$K$312,SUM(BEREGNING!Y497:Y497),""))))))))))</f>
        <v>0</v>
      </c>
      <c r="AD497" s="35"/>
      <c r="AE497" s="35"/>
      <c r="AF497" s="35"/>
      <c r="AG497" s="35"/>
      <c r="AH497" s="35"/>
      <c r="AI497" s="35"/>
      <c r="AJ497" s="35"/>
      <c r="AK497" s="35"/>
      <c r="AL497" s="35"/>
      <c r="AM497" s="35"/>
      <c r="AN497" s="75">
        <f t="shared" si="969"/>
        <v>0</v>
      </c>
      <c r="AO497" s="76">
        <f t="shared" ca="1" si="980"/>
        <v>0</v>
      </c>
      <c r="AP497" s="76">
        <f t="shared" ca="1" si="981"/>
        <v>0</v>
      </c>
      <c r="AQ497" s="76">
        <f t="shared" ca="1" si="982"/>
        <v>0</v>
      </c>
      <c r="AR497" s="76">
        <f t="shared" ca="1" si="983"/>
        <v>0</v>
      </c>
      <c r="AS497" s="76">
        <f t="shared" ca="1" si="984"/>
        <v>0</v>
      </c>
      <c r="AT497" s="76">
        <f t="shared" ca="1" si="985"/>
        <v>0</v>
      </c>
      <c r="AU497" s="76">
        <f t="shared" ca="1" si="986"/>
        <v>0</v>
      </c>
      <c r="AV497" s="76">
        <f t="shared" ca="1" si="987"/>
        <v>0</v>
      </c>
      <c r="AW497" s="76">
        <f t="shared" ca="1" si="988"/>
        <v>0</v>
      </c>
      <c r="AX497" s="76">
        <f t="shared" ca="1" si="989"/>
        <v>0</v>
      </c>
      <c r="AY497" s="36"/>
    </row>
    <row r="498" spans="1:51" x14ac:dyDescent="0.25">
      <c r="A498" s="38"/>
      <c r="B498" s="41" t="s">
        <v>97</v>
      </c>
      <c r="C498" s="42">
        <f t="shared" ca="1" si="970"/>
        <v>0</v>
      </c>
      <c r="D498" s="42">
        <f t="shared" ca="1" si="971"/>
        <v>0</v>
      </c>
      <c r="E498" s="42">
        <f t="shared" ca="1" si="972"/>
        <v>0</v>
      </c>
      <c r="F498" s="42">
        <f t="shared" ca="1" si="973"/>
        <v>0</v>
      </c>
      <c r="G498" s="42">
        <f t="shared" ca="1" si="974"/>
        <v>0</v>
      </c>
      <c r="H498" s="42">
        <f t="shared" ca="1" si="975"/>
        <v>0</v>
      </c>
      <c r="I498" s="42">
        <f t="shared" ca="1" si="976"/>
        <v>0</v>
      </c>
      <c r="J498" s="42">
        <f t="shared" ca="1" si="977"/>
        <v>0</v>
      </c>
      <c r="K498" s="42">
        <f t="shared" ca="1" si="978"/>
        <v>0</v>
      </c>
      <c r="L498" s="42">
        <f t="shared" ca="1" si="979"/>
        <v>0</v>
      </c>
      <c r="M498" s="42">
        <f t="shared" si="979"/>
        <v>0</v>
      </c>
      <c r="N498" s="38"/>
      <c r="O498" s="41" t="s">
        <v>97</v>
      </c>
      <c r="P498" s="42"/>
      <c r="Q498" s="42">
        <f t="shared" ca="1" si="959"/>
        <v>0</v>
      </c>
      <c r="R498" s="42">
        <f t="shared" ca="1" si="960"/>
        <v>0</v>
      </c>
      <c r="S498" s="42">
        <f t="shared" ca="1" si="961"/>
        <v>0</v>
      </c>
      <c r="T498" s="42">
        <f t="shared" ca="1" si="962"/>
        <v>0</v>
      </c>
      <c r="U498" s="42">
        <f t="shared" ca="1" si="963"/>
        <v>0</v>
      </c>
      <c r="V498" s="42">
        <f t="shared" ca="1" si="964"/>
        <v>0</v>
      </c>
      <c r="W498" s="42">
        <f t="shared" ca="1" si="965"/>
        <v>0</v>
      </c>
      <c r="X498" s="42">
        <f t="shared" ca="1" si="966"/>
        <v>0</v>
      </c>
      <c r="Y498" s="42">
        <f t="shared" ca="1" si="967"/>
        <v>0</v>
      </c>
      <c r="Z498" s="45"/>
      <c r="AA498" s="38">
        <v>85</v>
      </c>
      <c r="AB498" s="41" t="str">
        <f t="shared" si="968"/>
        <v/>
      </c>
      <c r="AC498" s="42">
        <f>IF(AB498="",0,IF(Analyse!$H$117=$C$312,SUM(BEREGNING!Q498:Y498),IF(Analyse!$H$117=$D$312,SUM(BEREGNING!R498:Y498),IF(Analyse!$H$117=$E$312,SUM(BEREGNING!S498:Y498),IF(Analyse!$H$117=$F$312,SUM(BEREGNING!T498:Y498),IF(Analyse!$H$117=$G$312,SUM(BEREGNING!U498:Y498),IF(Analyse!$H$117=$H$312,SUM(BEREGNING!V498:Y498),IF(Analyse!$H$117=$I$312,SUM(BEREGNING!W498:Y498),IF(Analyse!$H$117=$J$312,SUM(BEREGNING!X498:Y498),IF(Analyse!$H$117=$K$312,SUM(BEREGNING!Y498:Y498),""))))))))))</f>
        <v>0</v>
      </c>
      <c r="AD498" s="35"/>
      <c r="AE498" s="35"/>
      <c r="AF498" s="35"/>
      <c r="AG498" s="35"/>
      <c r="AH498" s="35"/>
      <c r="AI498" s="35"/>
      <c r="AJ498" s="35"/>
      <c r="AK498" s="35"/>
      <c r="AL498" s="35"/>
      <c r="AM498" s="35"/>
      <c r="AN498" s="75">
        <f t="shared" si="969"/>
        <v>0</v>
      </c>
      <c r="AO498" s="76">
        <f t="shared" ca="1" si="980"/>
        <v>0</v>
      </c>
      <c r="AP498" s="76">
        <f t="shared" ca="1" si="981"/>
        <v>0</v>
      </c>
      <c r="AQ498" s="76">
        <f t="shared" ca="1" si="982"/>
        <v>0</v>
      </c>
      <c r="AR498" s="76">
        <f t="shared" ca="1" si="983"/>
        <v>0</v>
      </c>
      <c r="AS498" s="76">
        <f t="shared" ca="1" si="984"/>
        <v>0</v>
      </c>
      <c r="AT498" s="76">
        <f t="shared" ca="1" si="985"/>
        <v>0</v>
      </c>
      <c r="AU498" s="76">
        <f t="shared" ca="1" si="986"/>
        <v>0</v>
      </c>
      <c r="AV498" s="76">
        <f t="shared" ca="1" si="987"/>
        <v>0</v>
      </c>
      <c r="AW498" s="76">
        <f t="shared" ca="1" si="988"/>
        <v>0</v>
      </c>
      <c r="AX498" s="76">
        <f t="shared" ca="1" si="989"/>
        <v>0</v>
      </c>
      <c r="AY498" s="36"/>
    </row>
    <row r="499" spans="1:51" x14ac:dyDescent="0.25">
      <c r="A499" s="38"/>
      <c r="B499" s="41" t="s">
        <v>98</v>
      </c>
      <c r="C499" s="42">
        <f t="shared" ca="1" si="970"/>
        <v>0</v>
      </c>
      <c r="D499" s="42">
        <f t="shared" ca="1" si="971"/>
        <v>0</v>
      </c>
      <c r="E499" s="42">
        <f t="shared" ca="1" si="972"/>
        <v>0</v>
      </c>
      <c r="F499" s="42">
        <f t="shared" ca="1" si="973"/>
        <v>0</v>
      </c>
      <c r="G499" s="42">
        <f t="shared" ca="1" si="974"/>
        <v>0</v>
      </c>
      <c r="H499" s="42">
        <f t="shared" ca="1" si="975"/>
        <v>0</v>
      </c>
      <c r="I499" s="42">
        <f t="shared" ca="1" si="976"/>
        <v>0</v>
      </c>
      <c r="J499" s="42">
        <f t="shared" ca="1" si="977"/>
        <v>0</v>
      </c>
      <c r="K499" s="42">
        <f t="shared" ca="1" si="978"/>
        <v>0</v>
      </c>
      <c r="L499" s="42">
        <f t="shared" ca="1" si="979"/>
        <v>0</v>
      </c>
      <c r="M499" s="42">
        <f t="shared" si="979"/>
        <v>0</v>
      </c>
      <c r="N499" s="38"/>
      <c r="O499" s="41" t="s">
        <v>98</v>
      </c>
      <c r="P499" s="42"/>
      <c r="Q499" s="42">
        <f t="shared" ca="1" si="959"/>
        <v>0</v>
      </c>
      <c r="R499" s="42">
        <f t="shared" ca="1" si="960"/>
        <v>0</v>
      </c>
      <c r="S499" s="42">
        <f t="shared" ca="1" si="961"/>
        <v>0</v>
      </c>
      <c r="T499" s="42">
        <f t="shared" ca="1" si="962"/>
        <v>0</v>
      </c>
      <c r="U499" s="42">
        <f t="shared" ca="1" si="963"/>
        <v>0</v>
      </c>
      <c r="V499" s="42">
        <f t="shared" ca="1" si="964"/>
        <v>0</v>
      </c>
      <c r="W499" s="42">
        <f t="shared" ca="1" si="965"/>
        <v>0</v>
      </c>
      <c r="X499" s="42">
        <f t="shared" ca="1" si="966"/>
        <v>0</v>
      </c>
      <c r="Y499" s="42">
        <f t="shared" ca="1" si="967"/>
        <v>0</v>
      </c>
      <c r="Z499" s="45"/>
      <c r="AA499" s="38">
        <v>86</v>
      </c>
      <c r="AB499" s="41" t="str">
        <f t="shared" si="968"/>
        <v/>
      </c>
      <c r="AC499" s="42">
        <f>IF(AB499="",0,IF(Analyse!$H$117=$C$312,SUM(BEREGNING!Q499:Y499),IF(Analyse!$H$117=$D$312,SUM(BEREGNING!R499:Y499),IF(Analyse!$H$117=$E$312,SUM(BEREGNING!S499:Y499),IF(Analyse!$H$117=$F$312,SUM(BEREGNING!T499:Y499),IF(Analyse!$H$117=$G$312,SUM(BEREGNING!U499:Y499),IF(Analyse!$H$117=$H$312,SUM(BEREGNING!V499:Y499),IF(Analyse!$H$117=$I$312,SUM(BEREGNING!W499:Y499),IF(Analyse!$H$117=$J$312,SUM(BEREGNING!X499:Y499),IF(Analyse!$H$117=$K$312,SUM(BEREGNING!Y499:Y499),""))))))))))</f>
        <v>0</v>
      </c>
      <c r="AD499" s="35"/>
      <c r="AE499" s="35"/>
      <c r="AF499" s="35"/>
      <c r="AG499" s="35"/>
      <c r="AH499" s="35"/>
      <c r="AI499" s="35"/>
      <c r="AJ499" s="35"/>
      <c r="AK499" s="35"/>
      <c r="AL499" s="35"/>
      <c r="AM499" s="35"/>
      <c r="AN499" s="75">
        <f t="shared" si="969"/>
        <v>0</v>
      </c>
      <c r="AO499" s="76">
        <f t="shared" ca="1" si="980"/>
        <v>0</v>
      </c>
      <c r="AP499" s="76">
        <f t="shared" ca="1" si="981"/>
        <v>0</v>
      </c>
      <c r="AQ499" s="76">
        <f t="shared" ca="1" si="982"/>
        <v>0</v>
      </c>
      <c r="AR499" s="76">
        <f t="shared" ca="1" si="983"/>
        <v>0</v>
      </c>
      <c r="AS499" s="76">
        <f t="shared" ca="1" si="984"/>
        <v>0</v>
      </c>
      <c r="AT499" s="76">
        <f t="shared" ca="1" si="985"/>
        <v>0</v>
      </c>
      <c r="AU499" s="76">
        <f t="shared" ca="1" si="986"/>
        <v>0</v>
      </c>
      <c r="AV499" s="76">
        <f t="shared" ca="1" si="987"/>
        <v>0</v>
      </c>
      <c r="AW499" s="76">
        <f t="shared" ca="1" si="988"/>
        <v>0</v>
      </c>
      <c r="AX499" s="76">
        <f t="shared" ca="1" si="989"/>
        <v>0</v>
      </c>
      <c r="AY499" s="36"/>
    </row>
    <row r="500" spans="1:51" x14ac:dyDescent="0.25">
      <c r="A500" s="38"/>
      <c r="B500" s="41" t="s">
        <v>99</v>
      </c>
      <c r="C500" s="42">
        <f t="shared" ca="1" si="970"/>
        <v>0</v>
      </c>
      <c r="D500" s="42">
        <f t="shared" ca="1" si="971"/>
        <v>0</v>
      </c>
      <c r="E500" s="42">
        <f t="shared" ca="1" si="972"/>
        <v>0</v>
      </c>
      <c r="F500" s="42">
        <f t="shared" ca="1" si="973"/>
        <v>0</v>
      </c>
      <c r="G500" s="42">
        <f t="shared" ca="1" si="974"/>
        <v>0</v>
      </c>
      <c r="H500" s="42">
        <f t="shared" ca="1" si="975"/>
        <v>0</v>
      </c>
      <c r="I500" s="42">
        <f t="shared" ca="1" si="976"/>
        <v>0</v>
      </c>
      <c r="J500" s="42">
        <f t="shared" ca="1" si="977"/>
        <v>0</v>
      </c>
      <c r="K500" s="42">
        <f t="shared" ca="1" si="978"/>
        <v>0</v>
      </c>
      <c r="L500" s="42">
        <f t="shared" ca="1" si="979"/>
        <v>0</v>
      </c>
      <c r="M500" s="42">
        <f t="shared" si="979"/>
        <v>0</v>
      </c>
      <c r="N500" s="38"/>
      <c r="O500" s="41" t="s">
        <v>99</v>
      </c>
      <c r="P500" s="42"/>
      <c r="Q500" s="42">
        <f t="shared" ca="1" si="959"/>
        <v>0</v>
      </c>
      <c r="R500" s="42">
        <f t="shared" ca="1" si="960"/>
        <v>0</v>
      </c>
      <c r="S500" s="42">
        <f t="shared" ca="1" si="961"/>
        <v>0</v>
      </c>
      <c r="T500" s="42">
        <f t="shared" ca="1" si="962"/>
        <v>0</v>
      </c>
      <c r="U500" s="42">
        <f t="shared" ca="1" si="963"/>
        <v>0</v>
      </c>
      <c r="V500" s="42">
        <f t="shared" ca="1" si="964"/>
        <v>0</v>
      </c>
      <c r="W500" s="42">
        <f t="shared" ca="1" si="965"/>
        <v>0</v>
      </c>
      <c r="X500" s="42">
        <f t="shared" ca="1" si="966"/>
        <v>0</v>
      </c>
      <c r="Y500" s="42">
        <f t="shared" ca="1" si="967"/>
        <v>0</v>
      </c>
      <c r="Z500" s="45"/>
      <c r="AA500" s="38">
        <v>87</v>
      </c>
      <c r="AB500" s="41" t="str">
        <f t="shared" si="968"/>
        <v/>
      </c>
      <c r="AC500" s="42">
        <f>IF(AB500="",0,IF(Analyse!$H$117=$C$312,SUM(BEREGNING!Q500:Y500),IF(Analyse!$H$117=$D$312,SUM(BEREGNING!R500:Y500),IF(Analyse!$H$117=$E$312,SUM(BEREGNING!S500:Y500),IF(Analyse!$H$117=$F$312,SUM(BEREGNING!T500:Y500),IF(Analyse!$H$117=$G$312,SUM(BEREGNING!U500:Y500),IF(Analyse!$H$117=$H$312,SUM(BEREGNING!V500:Y500),IF(Analyse!$H$117=$I$312,SUM(BEREGNING!W500:Y500),IF(Analyse!$H$117=$J$312,SUM(BEREGNING!X500:Y500),IF(Analyse!$H$117=$K$312,SUM(BEREGNING!Y500:Y500),""))))))))))</f>
        <v>0</v>
      </c>
      <c r="AD500" s="35"/>
      <c r="AE500" s="35"/>
      <c r="AF500" s="35"/>
      <c r="AG500" s="35"/>
      <c r="AH500" s="35"/>
      <c r="AI500" s="35"/>
      <c r="AJ500" s="35"/>
      <c r="AK500" s="35"/>
      <c r="AL500" s="35"/>
      <c r="AM500" s="35"/>
      <c r="AN500" s="75">
        <f t="shared" si="969"/>
        <v>0</v>
      </c>
      <c r="AO500" s="76">
        <f t="shared" ca="1" si="980"/>
        <v>0</v>
      </c>
      <c r="AP500" s="76">
        <f t="shared" ca="1" si="981"/>
        <v>0</v>
      </c>
      <c r="AQ500" s="76">
        <f t="shared" ca="1" si="982"/>
        <v>0</v>
      </c>
      <c r="AR500" s="76">
        <f t="shared" ca="1" si="983"/>
        <v>0</v>
      </c>
      <c r="AS500" s="76">
        <f t="shared" ca="1" si="984"/>
        <v>0</v>
      </c>
      <c r="AT500" s="76">
        <f t="shared" ca="1" si="985"/>
        <v>0</v>
      </c>
      <c r="AU500" s="76">
        <f t="shared" ca="1" si="986"/>
        <v>0</v>
      </c>
      <c r="AV500" s="76">
        <f t="shared" ca="1" si="987"/>
        <v>0</v>
      </c>
      <c r="AW500" s="76">
        <f t="shared" ca="1" si="988"/>
        <v>0</v>
      </c>
      <c r="AX500" s="76">
        <f t="shared" ca="1" si="989"/>
        <v>0</v>
      </c>
      <c r="AY500" s="36"/>
    </row>
    <row r="501" spans="1:51" x14ac:dyDescent="0.25">
      <c r="A501" s="38"/>
      <c r="B501" s="41" t="s">
        <v>100</v>
      </c>
      <c r="C501" s="42">
        <f t="shared" ca="1" si="970"/>
        <v>0</v>
      </c>
      <c r="D501" s="42">
        <f t="shared" ca="1" si="971"/>
        <v>0</v>
      </c>
      <c r="E501" s="42">
        <f t="shared" ca="1" si="972"/>
        <v>0</v>
      </c>
      <c r="F501" s="42">
        <f t="shared" ca="1" si="973"/>
        <v>0</v>
      </c>
      <c r="G501" s="42">
        <f t="shared" ca="1" si="974"/>
        <v>0</v>
      </c>
      <c r="H501" s="42">
        <f t="shared" ca="1" si="975"/>
        <v>0</v>
      </c>
      <c r="I501" s="42">
        <f t="shared" ca="1" si="976"/>
        <v>0</v>
      </c>
      <c r="J501" s="42">
        <f t="shared" ca="1" si="977"/>
        <v>0</v>
      </c>
      <c r="K501" s="42">
        <f t="shared" ca="1" si="978"/>
        <v>0</v>
      </c>
      <c r="L501" s="42">
        <f t="shared" ca="1" si="979"/>
        <v>0</v>
      </c>
      <c r="M501" s="42">
        <f t="shared" si="979"/>
        <v>0</v>
      </c>
      <c r="N501" s="38"/>
      <c r="O501" s="41" t="s">
        <v>100</v>
      </c>
      <c r="P501" s="42"/>
      <c r="Q501" s="42">
        <f t="shared" ca="1" si="959"/>
        <v>0</v>
      </c>
      <c r="R501" s="42">
        <f t="shared" ca="1" si="960"/>
        <v>0</v>
      </c>
      <c r="S501" s="42">
        <f t="shared" ca="1" si="961"/>
        <v>0</v>
      </c>
      <c r="T501" s="42">
        <f t="shared" ca="1" si="962"/>
        <v>0</v>
      </c>
      <c r="U501" s="42">
        <f t="shared" ca="1" si="963"/>
        <v>0</v>
      </c>
      <c r="V501" s="42">
        <f t="shared" ca="1" si="964"/>
        <v>0</v>
      </c>
      <c r="W501" s="42">
        <f t="shared" ca="1" si="965"/>
        <v>0</v>
      </c>
      <c r="X501" s="42">
        <f t="shared" ca="1" si="966"/>
        <v>0</v>
      </c>
      <c r="Y501" s="42">
        <f t="shared" ca="1" si="967"/>
        <v>0</v>
      </c>
      <c r="Z501" s="45"/>
      <c r="AA501" s="38">
        <v>88</v>
      </c>
      <c r="AB501" s="41" t="str">
        <f t="shared" si="968"/>
        <v/>
      </c>
      <c r="AC501" s="42">
        <f>IF(AB501="",0,IF(Analyse!$H$117=$C$312,SUM(BEREGNING!Q501:Y501),IF(Analyse!$H$117=$D$312,SUM(BEREGNING!R501:Y501),IF(Analyse!$H$117=$E$312,SUM(BEREGNING!S501:Y501),IF(Analyse!$H$117=$F$312,SUM(BEREGNING!T501:Y501),IF(Analyse!$H$117=$G$312,SUM(BEREGNING!U501:Y501),IF(Analyse!$H$117=$H$312,SUM(BEREGNING!V501:Y501),IF(Analyse!$H$117=$I$312,SUM(BEREGNING!W501:Y501),IF(Analyse!$H$117=$J$312,SUM(BEREGNING!X501:Y501),IF(Analyse!$H$117=$K$312,SUM(BEREGNING!Y501:Y501),""))))))))))</f>
        <v>0</v>
      </c>
      <c r="AD501" s="35"/>
      <c r="AE501" s="35"/>
      <c r="AF501" s="35"/>
      <c r="AG501" s="35"/>
      <c r="AH501" s="35"/>
      <c r="AI501" s="35"/>
      <c r="AJ501" s="35"/>
      <c r="AK501" s="35"/>
      <c r="AL501" s="35"/>
      <c r="AM501" s="35"/>
      <c r="AN501" s="75">
        <f t="shared" si="969"/>
        <v>0</v>
      </c>
      <c r="AO501" s="76">
        <f t="shared" ca="1" si="980"/>
        <v>0</v>
      </c>
      <c r="AP501" s="76">
        <f t="shared" ca="1" si="981"/>
        <v>0</v>
      </c>
      <c r="AQ501" s="76">
        <f t="shared" ca="1" si="982"/>
        <v>0</v>
      </c>
      <c r="AR501" s="76">
        <f t="shared" ca="1" si="983"/>
        <v>0</v>
      </c>
      <c r="AS501" s="76">
        <f t="shared" ca="1" si="984"/>
        <v>0</v>
      </c>
      <c r="AT501" s="76">
        <f t="shared" ca="1" si="985"/>
        <v>0</v>
      </c>
      <c r="AU501" s="76">
        <f t="shared" ca="1" si="986"/>
        <v>0</v>
      </c>
      <c r="AV501" s="76">
        <f t="shared" ca="1" si="987"/>
        <v>0</v>
      </c>
      <c r="AW501" s="76">
        <f t="shared" ca="1" si="988"/>
        <v>0</v>
      </c>
      <c r="AX501" s="76">
        <f t="shared" ca="1" si="989"/>
        <v>0</v>
      </c>
      <c r="AY501" s="36"/>
    </row>
    <row r="502" spans="1:51" x14ac:dyDescent="0.25">
      <c r="A502" s="38"/>
      <c r="B502" s="41" t="s">
        <v>101</v>
      </c>
      <c r="C502" s="42">
        <f t="shared" ca="1" si="970"/>
        <v>0</v>
      </c>
      <c r="D502" s="42">
        <f t="shared" ca="1" si="971"/>
        <v>0</v>
      </c>
      <c r="E502" s="42">
        <f t="shared" ca="1" si="972"/>
        <v>0</v>
      </c>
      <c r="F502" s="42">
        <f t="shared" ca="1" si="973"/>
        <v>0</v>
      </c>
      <c r="G502" s="42">
        <f t="shared" ca="1" si="974"/>
        <v>0</v>
      </c>
      <c r="H502" s="42">
        <f t="shared" ca="1" si="975"/>
        <v>0</v>
      </c>
      <c r="I502" s="42">
        <f t="shared" ca="1" si="976"/>
        <v>0</v>
      </c>
      <c r="J502" s="42">
        <f t="shared" ca="1" si="977"/>
        <v>0</v>
      </c>
      <c r="K502" s="42">
        <f t="shared" ca="1" si="978"/>
        <v>0</v>
      </c>
      <c r="L502" s="42">
        <f t="shared" ca="1" si="979"/>
        <v>0</v>
      </c>
      <c r="M502" s="42">
        <f t="shared" si="979"/>
        <v>0</v>
      </c>
      <c r="N502" s="38"/>
      <c r="O502" s="41" t="s">
        <v>101</v>
      </c>
      <c r="P502" s="42"/>
      <c r="Q502" s="42">
        <f t="shared" ca="1" si="959"/>
        <v>0</v>
      </c>
      <c r="R502" s="42">
        <f t="shared" ca="1" si="960"/>
        <v>0</v>
      </c>
      <c r="S502" s="42">
        <f t="shared" ca="1" si="961"/>
        <v>0</v>
      </c>
      <c r="T502" s="42">
        <f t="shared" ca="1" si="962"/>
        <v>0</v>
      </c>
      <c r="U502" s="42">
        <f t="shared" ca="1" si="963"/>
        <v>0</v>
      </c>
      <c r="V502" s="42">
        <f t="shared" ca="1" si="964"/>
        <v>0</v>
      </c>
      <c r="W502" s="42">
        <f t="shared" ca="1" si="965"/>
        <v>0</v>
      </c>
      <c r="X502" s="42">
        <f t="shared" ca="1" si="966"/>
        <v>0</v>
      </c>
      <c r="Y502" s="42">
        <f t="shared" ca="1" si="967"/>
        <v>0</v>
      </c>
      <c r="Z502" s="45"/>
      <c r="AA502" s="38">
        <v>89</v>
      </c>
      <c r="AB502" s="41" t="str">
        <f t="shared" si="968"/>
        <v/>
      </c>
      <c r="AC502" s="42">
        <f>IF(AB502="",0,IF(Analyse!$H$117=$C$312,SUM(BEREGNING!Q502:Y502),IF(Analyse!$H$117=$D$312,SUM(BEREGNING!R502:Y502),IF(Analyse!$H$117=$E$312,SUM(BEREGNING!S502:Y502),IF(Analyse!$H$117=$F$312,SUM(BEREGNING!T502:Y502),IF(Analyse!$H$117=$G$312,SUM(BEREGNING!U502:Y502),IF(Analyse!$H$117=$H$312,SUM(BEREGNING!V502:Y502),IF(Analyse!$H$117=$I$312,SUM(BEREGNING!W502:Y502),IF(Analyse!$H$117=$J$312,SUM(BEREGNING!X502:Y502),IF(Analyse!$H$117=$K$312,SUM(BEREGNING!Y502:Y502),""))))))))))</f>
        <v>0</v>
      </c>
      <c r="AD502" s="35"/>
      <c r="AE502" s="35"/>
      <c r="AF502" s="35"/>
      <c r="AG502" s="35"/>
      <c r="AH502" s="35"/>
      <c r="AI502" s="35"/>
      <c r="AJ502" s="35"/>
      <c r="AK502" s="35"/>
      <c r="AL502" s="35"/>
      <c r="AM502" s="35"/>
      <c r="AN502" s="75">
        <f t="shared" si="969"/>
        <v>0</v>
      </c>
      <c r="AO502" s="76">
        <f t="shared" ca="1" si="980"/>
        <v>0</v>
      </c>
      <c r="AP502" s="76">
        <f t="shared" ca="1" si="981"/>
        <v>0</v>
      </c>
      <c r="AQ502" s="76">
        <f t="shared" ca="1" si="982"/>
        <v>0</v>
      </c>
      <c r="AR502" s="76">
        <f t="shared" ca="1" si="983"/>
        <v>0</v>
      </c>
      <c r="AS502" s="76">
        <f t="shared" ca="1" si="984"/>
        <v>0</v>
      </c>
      <c r="AT502" s="76">
        <f t="shared" ca="1" si="985"/>
        <v>0</v>
      </c>
      <c r="AU502" s="76">
        <f t="shared" ca="1" si="986"/>
        <v>0</v>
      </c>
      <c r="AV502" s="76">
        <f t="shared" ca="1" si="987"/>
        <v>0</v>
      </c>
      <c r="AW502" s="76">
        <f t="shared" ca="1" si="988"/>
        <v>0</v>
      </c>
      <c r="AX502" s="76">
        <f t="shared" ca="1" si="989"/>
        <v>0</v>
      </c>
      <c r="AY502" s="36"/>
    </row>
    <row r="503" spans="1:51" x14ac:dyDescent="0.25">
      <c r="A503" s="38"/>
      <c r="B503" s="41" t="s">
        <v>102</v>
      </c>
      <c r="C503" s="42">
        <f t="shared" ca="1" si="970"/>
        <v>0</v>
      </c>
      <c r="D503" s="42">
        <f t="shared" ca="1" si="971"/>
        <v>0</v>
      </c>
      <c r="E503" s="42">
        <f t="shared" ca="1" si="972"/>
        <v>0</v>
      </c>
      <c r="F503" s="42">
        <f t="shared" ca="1" si="973"/>
        <v>0</v>
      </c>
      <c r="G503" s="42">
        <f t="shared" ca="1" si="974"/>
        <v>0</v>
      </c>
      <c r="H503" s="42">
        <f t="shared" ca="1" si="975"/>
        <v>0</v>
      </c>
      <c r="I503" s="42">
        <f t="shared" ca="1" si="976"/>
        <v>0</v>
      </c>
      <c r="J503" s="42">
        <f t="shared" ca="1" si="977"/>
        <v>0</v>
      </c>
      <c r="K503" s="42">
        <f t="shared" ca="1" si="978"/>
        <v>0</v>
      </c>
      <c r="L503" s="42">
        <f t="shared" ca="1" si="979"/>
        <v>0</v>
      </c>
      <c r="M503" s="42">
        <f t="shared" si="979"/>
        <v>0</v>
      </c>
      <c r="N503" s="38"/>
      <c r="O503" s="41" t="s">
        <v>102</v>
      </c>
      <c r="P503" s="42"/>
      <c r="Q503" s="42">
        <f t="shared" ca="1" si="959"/>
        <v>0</v>
      </c>
      <c r="R503" s="42">
        <f t="shared" ca="1" si="960"/>
        <v>0</v>
      </c>
      <c r="S503" s="42">
        <f t="shared" ca="1" si="961"/>
        <v>0</v>
      </c>
      <c r="T503" s="42">
        <f t="shared" ca="1" si="962"/>
        <v>0</v>
      </c>
      <c r="U503" s="42">
        <f t="shared" ca="1" si="963"/>
        <v>0</v>
      </c>
      <c r="V503" s="42">
        <f t="shared" ca="1" si="964"/>
        <v>0</v>
      </c>
      <c r="W503" s="42">
        <f t="shared" ca="1" si="965"/>
        <v>0</v>
      </c>
      <c r="X503" s="42">
        <f t="shared" ca="1" si="966"/>
        <v>0</v>
      </c>
      <c r="Y503" s="42">
        <f t="shared" ca="1" si="967"/>
        <v>0</v>
      </c>
      <c r="Z503" s="45"/>
      <c r="AA503" s="38">
        <v>90</v>
      </c>
      <c r="AB503" s="41" t="str">
        <f t="shared" si="968"/>
        <v/>
      </c>
      <c r="AC503" s="42">
        <f>IF(AB503="",0,IF(Analyse!$H$117=$C$312,SUM(BEREGNING!Q503:Y503),IF(Analyse!$H$117=$D$312,SUM(BEREGNING!R503:Y503),IF(Analyse!$H$117=$E$312,SUM(BEREGNING!S503:Y503),IF(Analyse!$H$117=$F$312,SUM(BEREGNING!T503:Y503),IF(Analyse!$H$117=$G$312,SUM(BEREGNING!U503:Y503),IF(Analyse!$H$117=$H$312,SUM(BEREGNING!V503:Y503),IF(Analyse!$H$117=$I$312,SUM(BEREGNING!W503:Y503),IF(Analyse!$H$117=$J$312,SUM(BEREGNING!X503:Y503),IF(Analyse!$H$117=$K$312,SUM(BEREGNING!Y503:Y503),""))))))))))</f>
        <v>0</v>
      </c>
      <c r="AD503" s="35"/>
      <c r="AE503" s="35"/>
      <c r="AF503" s="35"/>
      <c r="AG503" s="35"/>
      <c r="AH503" s="35"/>
      <c r="AI503" s="35"/>
      <c r="AJ503" s="35"/>
      <c r="AK503" s="35"/>
      <c r="AL503" s="35"/>
      <c r="AM503" s="35"/>
      <c r="AN503" s="75">
        <f t="shared" si="969"/>
        <v>0</v>
      </c>
      <c r="AO503" s="76">
        <f t="shared" ca="1" si="980"/>
        <v>0</v>
      </c>
      <c r="AP503" s="76">
        <f t="shared" ca="1" si="981"/>
        <v>0</v>
      </c>
      <c r="AQ503" s="76">
        <f t="shared" ca="1" si="982"/>
        <v>0</v>
      </c>
      <c r="AR503" s="76">
        <f t="shared" ca="1" si="983"/>
        <v>0</v>
      </c>
      <c r="AS503" s="76">
        <f t="shared" ca="1" si="984"/>
        <v>0</v>
      </c>
      <c r="AT503" s="76">
        <f t="shared" ca="1" si="985"/>
        <v>0</v>
      </c>
      <c r="AU503" s="76">
        <f t="shared" ca="1" si="986"/>
        <v>0</v>
      </c>
      <c r="AV503" s="76">
        <f t="shared" ca="1" si="987"/>
        <v>0</v>
      </c>
      <c r="AW503" s="76">
        <f t="shared" ca="1" si="988"/>
        <v>0</v>
      </c>
      <c r="AX503" s="76">
        <f t="shared" ca="1" si="989"/>
        <v>0</v>
      </c>
      <c r="AY503" s="36"/>
    </row>
    <row r="504" spans="1:51" x14ac:dyDescent="0.25">
      <c r="A504" s="38"/>
      <c r="B504" s="41" t="s">
        <v>103</v>
      </c>
      <c r="C504" s="42">
        <f t="shared" ca="1" si="970"/>
        <v>0</v>
      </c>
      <c r="D504" s="42">
        <f t="shared" ca="1" si="971"/>
        <v>0</v>
      </c>
      <c r="E504" s="42">
        <f t="shared" ca="1" si="972"/>
        <v>0</v>
      </c>
      <c r="F504" s="42">
        <f t="shared" ca="1" si="973"/>
        <v>0</v>
      </c>
      <c r="G504" s="42">
        <f t="shared" ca="1" si="974"/>
        <v>0</v>
      </c>
      <c r="H504" s="42">
        <f t="shared" ca="1" si="975"/>
        <v>0</v>
      </c>
      <c r="I504" s="42">
        <f t="shared" ca="1" si="976"/>
        <v>0</v>
      </c>
      <c r="J504" s="42">
        <f t="shared" ca="1" si="977"/>
        <v>0</v>
      </c>
      <c r="K504" s="42">
        <f t="shared" ca="1" si="978"/>
        <v>0</v>
      </c>
      <c r="L504" s="42">
        <f t="shared" ca="1" si="979"/>
        <v>0</v>
      </c>
      <c r="M504" s="42">
        <f t="shared" si="979"/>
        <v>0</v>
      </c>
      <c r="N504" s="38"/>
      <c r="O504" s="41" t="s">
        <v>103</v>
      </c>
      <c r="P504" s="42"/>
      <c r="Q504" s="42">
        <f t="shared" ca="1" si="959"/>
        <v>0</v>
      </c>
      <c r="R504" s="42">
        <f t="shared" ca="1" si="960"/>
        <v>0</v>
      </c>
      <c r="S504" s="42">
        <f t="shared" ca="1" si="961"/>
        <v>0</v>
      </c>
      <c r="T504" s="42">
        <f t="shared" ca="1" si="962"/>
        <v>0</v>
      </c>
      <c r="U504" s="42">
        <f t="shared" ca="1" si="963"/>
        <v>0</v>
      </c>
      <c r="V504" s="42">
        <f t="shared" ca="1" si="964"/>
        <v>0</v>
      </c>
      <c r="W504" s="42">
        <f t="shared" ca="1" si="965"/>
        <v>0</v>
      </c>
      <c r="X504" s="42">
        <f t="shared" ca="1" si="966"/>
        <v>0</v>
      </c>
      <c r="Y504" s="42">
        <f t="shared" ca="1" si="967"/>
        <v>0</v>
      </c>
      <c r="Z504" s="45"/>
      <c r="AA504" s="38">
        <v>91</v>
      </c>
      <c r="AB504" s="41" t="str">
        <f t="shared" si="968"/>
        <v/>
      </c>
      <c r="AC504" s="42">
        <f>IF(AB504="",0,IF(Analyse!$H$117=$C$312,SUM(BEREGNING!Q504:Y504),IF(Analyse!$H$117=$D$312,SUM(BEREGNING!R504:Y504),IF(Analyse!$H$117=$E$312,SUM(BEREGNING!S504:Y504),IF(Analyse!$H$117=$F$312,SUM(BEREGNING!T504:Y504),IF(Analyse!$H$117=$G$312,SUM(BEREGNING!U504:Y504),IF(Analyse!$H$117=$H$312,SUM(BEREGNING!V504:Y504),IF(Analyse!$H$117=$I$312,SUM(BEREGNING!W504:Y504),IF(Analyse!$H$117=$J$312,SUM(BEREGNING!X504:Y504),IF(Analyse!$H$117=$K$312,SUM(BEREGNING!Y504:Y504),""))))))))))</f>
        <v>0</v>
      </c>
      <c r="AD504" s="35"/>
      <c r="AE504" s="35"/>
      <c r="AF504" s="35"/>
      <c r="AG504" s="35"/>
      <c r="AH504" s="35"/>
      <c r="AI504" s="35"/>
      <c r="AJ504" s="35"/>
      <c r="AK504" s="35"/>
      <c r="AL504" s="35"/>
      <c r="AM504" s="35"/>
      <c r="AN504" s="75">
        <f t="shared" si="969"/>
        <v>0</v>
      </c>
      <c r="AO504" s="76">
        <f t="shared" ca="1" si="980"/>
        <v>0</v>
      </c>
      <c r="AP504" s="76">
        <f t="shared" ca="1" si="981"/>
        <v>0</v>
      </c>
      <c r="AQ504" s="76">
        <f t="shared" ca="1" si="982"/>
        <v>0</v>
      </c>
      <c r="AR504" s="76">
        <f t="shared" ca="1" si="983"/>
        <v>0</v>
      </c>
      <c r="AS504" s="76">
        <f t="shared" ca="1" si="984"/>
        <v>0</v>
      </c>
      <c r="AT504" s="76">
        <f t="shared" ca="1" si="985"/>
        <v>0</v>
      </c>
      <c r="AU504" s="76">
        <f t="shared" ca="1" si="986"/>
        <v>0</v>
      </c>
      <c r="AV504" s="76">
        <f t="shared" ca="1" si="987"/>
        <v>0</v>
      </c>
      <c r="AW504" s="76">
        <f t="shared" ca="1" si="988"/>
        <v>0</v>
      </c>
      <c r="AX504" s="76">
        <f t="shared" ca="1" si="989"/>
        <v>0</v>
      </c>
      <c r="AY504" s="36"/>
    </row>
    <row r="505" spans="1:51" x14ac:dyDescent="0.25">
      <c r="A505" s="38"/>
      <c r="B505" s="41" t="s">
        <v>104</v>
      </c>
      <c r="C505" s="42">
        <f t="shared" ca="1" si="970"/>
        <v>0</v>
      </c>
      <c r="D505" s="42">
        <f t="shared" ca="1" si="971"/>
        <v>0</v>
      </c>
      <c r="E505" s="42">
        <f t="shared" ca="1" si="972"/>
        <v>0</v>
      </c>
      <c r="F505" s="42">
        <f t="shared" ca="1" si="973"/>
        <v>0</v>
      </c>
      <c r="G505" s="42">
        <f t="shared" ca="1" si="974"/>
        <v>0</v>
      </c>
      <c r="H505" s="42">
        <f t="shared" ca="1" si="975"/>
        <v>0</v>
      </c>
      <c r="I505" s="42">
        <f t="shared" ca="1" si="976"/>
        <v>0</v>
      </c>
      <c r="J505" s="42">
        <f t="shared" ca="1" si="977"/>
        <v>0</v>
      </c>
      <c r="K505" s="42">
        <f t="shared" ca="1" si="978"/>
        <v>0</v>
      </c>
      <c r="L505" s="42">
        <f t="shared" ca="1" si="979"/>
        <v>0</v>
      </c>
      <c r="M505" s="42">
        <f t="shared" si="979"/>
        <v>0</v>
      </c>
      <c r="N505" s="38"/>
      <c r="O505" s="41" t="s">
        <v>104</v>
      </c>
      <c r="P505" s="42"/>
      <c r="Q505" s="42">
        <f t="shared" ca="1" si="959"/>
        <v>0</v>
      </c>
      <c r="R505" s="42">
        <f t="shared" ca="1" si="960"/>
        <v>0</v>
      </c>
      <c r="S505" s="42">
        <f t="shared" ca="1" si="961"/>
        <v>0</v>
      </c>
      <c r="T505" s="42">
        <f t="shared" ca="1" si="962"/>
        <v>0</v>
      </c>
      <c r="U505" s="42">
        <f t="shared" ca="1" si="963"/>
        <v>0</v>
      </c>
      <c r="V505" s="42">
        <f t="shared" ca="1" si="964"/>
        <v>0</v>
      </c>
      <c r="W505" s="42">
        <f t="shared" ca="1" si="965"/>
        <v>0</v>
      </c>
      <c r="X505" s="42">
        <f t="shared" ca="1" si="966"/>
        <v>0</v>
      </c>
      <c r="Y505" s="42">
        <f t="shared" ca="1" si="967"/>
        <v>0</v>
      </c>
      <c r="Z505" s="45"/>
      <c r="AA505" s="38">
        <v>92</v>
      </c>
      <c r="AB505" s="41" t="str">
        <f t="shared" si="968"/>
        <v/>
      </c>
      <c r="AC505" s="42">
        <f>IF(AB505="",0,IF(Analyse!$H$117=$C$312,SUM(BEREGNING!Q505:Y505),IF(Analyse!$H$117=$D$312,SUM(BEREGNING!R505:Y505),IF(Analyse!$H$117=$E$312,SUM(BEREGNING!S505:Y505),IF(Analyse!$H$117=$F$312,SUM(BEREGNING!T505:Y505),IF(Analyse!$H$117=$G$312,SUM(BEREGNING!U505:Y505),IF(Analyse!$H$117=$H$312,SUM(BEREGNING!V505:Y505),IF(Analyse!$H$117=$I$312,SUM(BEREGNING!W505:Y505),IF(Analyse!$H$117=$J$312,SUM(BEREGNING!X505:Y505),IF(Analyse!$H$117=$K$312,SUM(BEREGNING!Y505:Y505),""))))))))))</f>
        <v>0</v>
      </c>
      <c r="AD505" s="35"/>
      <c r="AE505" s="35"/>
      <c r="AF505" s="35"/>
      <c r="AG505" s="35"/>
      <c r="AH505" s="35"/>
      <c r="AI505" s="35"/>
      <c r="AJ505" s="35"/>
      <c r="AK505" s="35"/>
      <c r="AL505" s="35"/>
      <c r="AM505" s="35"/>
      <c r="AN505" s="75">
        <f t="shared" si="969"/>
        <v>0</v>
      </c>
      <c r="AO505" s="76">
        <f t="shared" ca="1" si="980"/>
        <v>0</v>
      </c>
      <c r="AP505" s="76">
        <f t="shared" ca="1" si="981"/>
        <v>0</v>
      </c>
      <c r="AQ505" s="76">
        <f t="shared" ca="1" si="982"/>
        <v>0</v>
      </c>
      <c r="AR505" s="76">
        <f t="shared" ca="1" si="983"/>
        <v>0</v>
      </c>
      <c r="AS505" s="76">
        <f t="shared" ca="1" si="984"/>
        <v>0</v>
      </c>
      <c r="AT505" s="76">
        <f t="shared" ca="1" si="985"/>
        <v>0</v>
      </c>
      <c r="AU505" s="76">
        <f t="shared" ca="1" si="986"/>
        <v>0</v>
      </c>
      <c r="AV505" s="76">
        <f t="shared" ca="1" si="987"/>
        <v>0</v>
      </c>
      <c r="AW505" s="76">
        <f t="shared" ca="1" si="988"/>
        <v>0</v>
      </c>
      <c r="AX505" s="76">
        <f t="shared" ca="1" si="989"/>
        <v>0</v>
      </c>
      <c r="AY505" s="36"/>
    </row>
    <row r="506" spans="1:51" x14ac:dyDescent="0.25">
      <c r="A506" s="38"/>
      <c r="B506" s="41" t="s">
        <v>105</v>
      </c>
      <c r="C506" s="42">
        <f t="shared" ca="1" si="970"/>
        <v>0</v>
      </c>
      <c r="D506" s="42">
        <f t="shared" ca="1" si="971"/>
        <v>0</v>
      </c>
      <c r="E506" s="42">
        <f t="shared" ca="1" si="972"/>
        <v>0</v>
      </c>
      <c r="F506" s="42">
        <f t="shared" ca="1" si="973"/>
        <v>0</v>
      </c>
      <c r="G506" s="42">
        <f t="shared" ca="1" si="974"/>
        <v>0</v>
      </c>
      <c r="H506" s="42">
        <f t="shared" ca="1" si="975"/>
        <v>0</v>
      </c>
      <c r="I506" s="42">
        <f t="shared" ca="1" si="976"/>
        <v>0</v>
      </c>
      <c r="J506" s="42">
        <f t="shared" ca="1" si="977"/>
        <v>0</v>
      </c>
      <c r="K506" s="42">
        <f t="shared" ca="1" si="978"/>
        <v>0</v>
      </c>
      <c r="L506" s="42">
        <f t="shared" ca="1" si="979"/>
        <v>0</v>
      </c>
      <c r="M506" s="42">
        <f t="shared" si="979"/>
        <v>0</v>
      </c>
      <c r="N506" s="38"/>
      <c r="O506" s="41" t="s">
        <v>105</v>
      </c>
      <c r="P506" s="42"/>
      <c r="Q506" s="42">
        <f t="shared" ca="1" si="959"/>
        <v>0</v>
      </c>
      <c r="R506" s="42">
        <f t="shared" ca="1" si="960"/>
        <v>0</v>
      </c>
      <c r="S506" s="42">
        <f t="shared" ca="1" si="961"/>
        <v>0</v>
      </c>
      <c r="T506" s="42">
        <f t="shared" ca="1" si="962"/>
        <v>0</v>
      </c>
      <c r="U506" s="42">
        <f t="shared" ca="1" si="963"/>
        <v>0</v>
      </c>
      <c r="V506" s="42">
        <f t="shared" ca="1" si="964"/>
        <v>0</v>
      </c>
      <c r="W506" s="42">
        <f t="shared" ca="1" si="965"/>
        <v>0</v>
      </c>
      <c r="X506" s="42">
        <f t="shared" ca="1" si="966"/>
        <v>0</v>
      </c>
      <c r="Y506" s="42">
        <f t="shared" ca="1" si="967"/>
        <v>0</v>
      </c>
      <c r="Z506" s="45"/>
      <c r="AA506" s="38">
        <v>93</v>
      </c>
      <c r="AB506" s="41" t="str">
        <f t="shared" si="968"/>
        <v/>
      </c>
      <c r="AC506" s="42">
        <f>IF(AB506="",0,IF(Analyse!$H$117=$C$312,SUM(BEREGNING!Q506:Y506),IF(Analyse!$H$117=$D$312,SUM(BEREGNING!R506:Y506),IF(Analyse!$H$117=$E$312,SUM(BEREGNING!S506:Y506),IF(Analyse!$H$117=$F$312,SUM(BEREGNING!T506:Y506),IF(Analyse!$H$117=$G$312,SUM(BEREGNING!U506:Y506),IF(Analyse!$H$117=$H$312,SUM(BEREGNING!V506:Y506),IF(Analyse!$H$117=$I$312,SUM(BEREGNING!W506:Y506),IF(Analyse!$H$117=$J$312,SUM(BEREGNING!X506:Y506),IF(Analyse!$H$117=$K$312,SUM(BEREGNING!Y506:Y506),""))))))))))</f>
        <v>0</v>
      </c>
      <c r="AD506" s="35"/>
      <c r="AE506" s="35"/>
      <c r="AF506" s="35"/>
      <c r="AG506" s="35"/>
      <c r="AH506" s="35"/>
      <c r="AI506" s="35"/>
      <c r="AJ506" s="35"/>
      <c r="AK506" s="35"/>
      <c r="AL506" s="35"/>
      <c r="AM506" s="35"/>
      <c r="AN506" s="75">
        <f t="shared" si="969"/>
        <v>0</v>
      </c>
      <c r="AO506" s="76">
        <f t="shared" ca="1" si="980"/>
        <v>0</v>
      </c>
      <c r="AP506" s="76">
        <f t="shared" ca="1" si="981"/>
        <v>0</v>
      </c>
      <c r="AQ506" s="76">
        <f t="shared" ca="1" si="982"/>
        <v>0</v>
      </c>
      <c r="AR506" s="76">
        <f t="shared" ca="1" si="983"/>
        <v>0</v>
      </c>
      <c r="AS506" s="76">
        <f t="shared" ca="1" si="984"/>
        <v>0</v>
      </c>
      <c r="AT506" s="76">
        <f t="shared" ca="1" si="985"/>
        <v>0</v>
      </c>
      <c r="AU506" s="76">
        <f t="shared" ca="1" si="986"/>
        <v>0</v>
      </c>
      <c r="AV506" s="76">
        <f t="shared" ca="1" si="987"/>
        <v>0</v>
      </c>
      <c r="AW506" s="76">
        <f t="shared" ca="1" si="988"/>
        <v>0</v>
      </c>
      <c r="AX506" s="76">
        <f t="shared" ca="1" si="989"/>
        <v>0</v>
      </c>
      <c r="AY506" s="36"/>
    </row>
    <row r="507" spans="1:51" x14ac:dyDescent="0.25">
      <c r="A507" s="38"/>
      <c r="B507" s="41" t="s">
        <v>106</v>
      </c>
      <c r="C507" s="42">
        <f t="shared" ca="1" si="970"/>
        <v>0</v>
      </c>
      <c r="D507" s="42">
        <f t="shared" ca="1" si="971"/>
        <v>0</v>
      </c>
      <c r="E507" s="42">
        <f t="shared" ca="1" si="972"/>
        <v>0</v>
      </c>
      <c r="F507" s="42">
        <f t="shared" ca="1" si="973"/>
        <v>0</v>
      </c>
      <c r="G507" s="42">
        <f t="shared" ca="1" si="974"/>
        <v>0</v>
      </c>
      <c r="H507" s="42">
        <f t="shared" ca="1" si="975"/>
        <v>0</v>
      </c>
      <c r="I507" s="42">
        <f t="shared" ca="1" si="976"/>
        <v>0</v>
      </c>
      <c r="J507" s="42">
        <f t="shared" ca="1" si="977"/>
        <v>0</v>
      </c>
      <c r="K507" s="42">
        <f t="shared" ca="1" si="978"/>
        <v>0</v>
      </c>
      <c r="L507" s="42">
        <f t="shared" ca="1" si="979"/>
        <v>0</v>
      </c>
      <c r="M507" s="42">
        <f t="shared" si="979"/>
        <v>0</v>
      </c>
      <c r="N507" s="38"/>
      <c r="O507" s="41" t="s">
        <v>106</v>
      </c>
      <c r="P507" s="42"/>
      <c r="Q507" s="42">
        <f t="shared" ca="1" si="959"/>
        <v>0</v>
      </c>
      <c r="R507" s="42">
        <f t="shared" ca="1" si="960"/>
        <v>0</v>
      </c>
      <c r="S507" s="42">
        <f t="shared" ca="1" si="961"/>
        <v>0</v>
      </c>
      <c r="T507" s="42">
        <f t="shared" ca="1" si="962"/>
        <v>0</v>
      </c>
      <c r="U507" s="42">
        <f t="shared" ca="1" si="963"/>
        <v>0</v>
      </c>
      <c r="V507" s="42">
        <f t="shared" ca="1" si="964"/>
        <v>0</v>
      </c>
      <c r="W507" s="42">
        <f t="shared" ca="1" si="965"/>
        <v>0</v>
      </c>
      <c r="X507" s="42">
        <f t="shared" ca="1" si="966"/>
        <v>0</v>
      </c>
      <c r="Y507" s="42">
        <f t="shared" ca="1" si="967"/>
        <v>0</v>
      </c>
      <c r="Z507" s="45"/>
      <c r="AA507" s="38">
        <v>94</v>
      </c>
      <c r="AB507" s="41" t="str">
        <f t="shared" si="968"/>
        <v/>
      </c>
      <c r="AC507" s="42">
        <f>IF(AB507="",0,IF(Analyse!$H$117=$C$312,SUM(BEREGNING!Q507:Y507),IF(Analyse!$H$117=$D$312,SUM(BEREGNING!R507:Y507),IF(Analyse!$H$117=$E$312,SUM(BEREGNING!S507:Y507),IF(Analyse!$H$117=$F$312,SUM(BEREGNING!T507:Y507),IF(Analyse!$H$117=$G$312,SUM(BEREGNING!U507:Y507),IF(Analyse!$H$117=$H$312,SUM(BEREGNING!V507:Y507),IF(Analyse!$H$117=$I$312,SUM(BEREGNING!W507:Y507),IF(Analyse!$H$117=$J$312,SUM(BEREGNING!X507:Y507),IF(Analyse!$H$117=$K$312,SUM(BEREGNING!Y507:Y507),""))))))))))</f>
        <v>0</v>
      </c>
      <c r="AD507" s="35"/>
      <c r="AE507" s="35"/>
      <c r="AF507" s="35"/>
      <c r="AG507" s="35"/>
      <c r="AH507" s="35"/>
      <c r="AI507" s="35"/>
      <c r="AJ507" s="35"/>
      <c r="AK507" s="35"/>
      <c r="AL507" s="35"/>
      <c r="AM507" s="35"/>
      <c r="AN507" s="75">
        <f t="shared" si="969"/>
        <v>0</v>
      </c>
      <c r="AO507" s="76">
        <f t="shared" ca="1" si="980"/>
        <v>0</v>
      </c>
      <c r="AP507" s="76">
        <f t="shared" ca="1" si="981"/>
        <v>0</v>
      </c>
      <c r="AQ507" s="76">
        <f t="shared" ca="1" si="982"/>
        <v>0</v>
      </c>
      <c r="AR507" s="76">
        <f t="shared" ca="1" si="983"/>
        <v>0</v>
      </c>
      <c r="AS507" s="76">
        <f t="shared" ca="1" si="984"/>
        <v>0</v>
      </c>
      <c r="AT507" s="76">
        <f t="shared" ca="1" si="985"/>
        <v>0</v>
      </c>
      <c r="AU507" s="76">
        <f t="shared" ca="1" si="986"/>
        <v>0</v>
      </c>
      <c r="AV507" s="76">
        <f t="shared" ca="1" si="987"/>
        <v>0</v>
      </c>
      <c r="AW507" s="76">
        <f t="shared" ca="1" si="988"/>
        <v>0</v>
      </c>
      <c r="AX507" s="76">
        <f t="shared" ca="1" si="989"/>
        <v>0</v>
      </c>
      <c r="AY507" s="36"/>
    </row>
    <row r="508" spans="1:51" x14ac:dyDescent="0.25">
      <c r="A508" s="38"/>
      <c r="B508" s="41" t="s">
        <v>107</v>
      </c>
      <c r="C508" s="42">
        <f t="shared" ca="1" si="970"/>
        <v>0</v>
      </c>
      <c r="D508" s="42">
        <f t="shared" ca="1" si="971"/>
        <v>0</v>
      </c>
      <c r="E508" s="42">
        <f t="shared" ca="1" si="972"/>
        <v>0</v>
      </c>
      <c r="F508" s="42">
        <f t="shared" ca="1" si="973"/>
        <v>0</v>
      </c>
      <c r="G508" s="42">
        <f t="shared" ca="1" si="974"/>
        <v>0</v>
      </c>
      <c r="H508" s="42">
        <f t="shared" ca="1" si="975"/>
        <v>0</v>
      </c>
      <c r="I508" s="42">
        <f t="shared" ca="1" si="976"/>
        <v>0</v>
      </c>
      <c r="J508" s="42">
        <f t="shared" ca="1" si="977"/>
        <v>0</v>
      </c>
      <c r="K508" s="42">
        <f t="shared" ca="1" si="978"/>
        <v>0</v>
      </c>
      <c r="L508" s="42">
        <f t="shared" ca="1" si="979"/>
        <v>0</v>
      </c>
      <c r="M508" s="42">
        <f t="shared" si="979"/>
        <v>0</v>
      </c>
      <c r="N508" s="38"/>
      <c r="O508" s="41" t="s">
        <v>107</v>
      </c>
      <c r="P508" s="42"/>
      <c r="Q508" s="42">
        <f t="shared" ca="1" si="959"/>
        <v>0</v>
      </c>
      <c r="R508" s="42">
        <f t="shared" ca="1" si="960"/>
        <v>0</v>
      </c>
      <c r="S508" s="42">
        <f t="shared" ca="1" si="961"/>
        <v>0</v>
      </c>
      <c r="T508" s="42">
        <f t="shared" ca="1" si="962"/>
        <v>0</v>
      </c>
      <c r="U508" s="42">
        <f t="shared" ca="1" si="963"/>
        <v>0</v>
      </c>
      <c r="V508" s="42">
        <f t="shared" ca="1" si="964"/>
        <v>0</v>
      </c>
      <c r="W508" s="42">
        <f t="shared" ca="1" si="965"/>
        <v>0</v>
      </c>
      <c r="X508" s="42">
        <f t="shared" ca="1" si="966"/>
        <v>0</v>
      </c>
      <c r="Y508" s="42">
        <f t="shared" ca="1" si="967"/>
        <v>0</v>
      </c>
      <c r="Z508" s="45"/>
      <c r="AA508" s="38">
        <v>95</v>
      </c>
      <c r="AB508" s="41" t="str">
        <f t="shared" si="968"/>
        <v/>
      </c>
      <c r="AC508" s="42">
        <f>IF(AB508="",0,IF(Analyse!$H$117=$C$312,SUM(BEREGNING!Q508:Y508),IF(Analyse!$H$117=$D$312,SUM(BEREGNING!R508:Y508),IF(Analyse!$H$117=$E$312,SUM(BEREGNING!S508:Y508),IF(Analyse!$H$117=$F$312,SUM(BEREGNING!T508:Y508),IF(Analyse!$H$117=$G$312,SUM(BEREGNING!U508:Y508),IF(Analyse!$H$117=$H$312,SUM(BEREGNING!V508:Y508),IF(Analyse!$H$117=$I$312,SUM(BEREGNING!W508:Y508),IF(Analyse!$H$117=$J$312,SUM(BEREGNING!X508:Y508),IF(Analyse!$H$117=$K$312,SUM(BEREGNING!Y508:Y508),""))))))))))</f>
        <v>0</v>
      </c>
      <c r="AD508" s="35"/>
      <c r="AE508" s="35"/>
      <c r="AF508" s="35"/>
      <c r="AG508" s="35"/>
      <c r="AH508" s="35"/>
      <c r="AI508" s="35"/>
      <c r="AJ508" s="35"/>
      <c r="AK508" s="35"/>
      <c r="AL508" s="35"/>
      <c r="AM508" s="35"/>
      <c r="AN508" s="75">
        <f t="shared" si="969"/>
        <v>0</v>
      </c>
      <c r="AO508" s="76">
        <f t="shared" ca="1" si="980"/>
        <v>0</v>
      </c>
      <c r="AP508" s="76">
        <f t="shared" ca="1" si="981"/>
        <v>0</v>
      </c>
      <c r="AQ508" s="76">
        <f t="shared" ca="1" si="982"/>
        <v>0</v>
      </c>
      <c r="AR508" s="76">
        <f t="shared" ca="1" si="983"/>
        <v>0</v>
      </c>
      <c r="AS508" s="76">
        <f t="shared" ca="1" si="984"/>
        <v>0</v>
      </c>
      <c r="AT508" s="76">
        <f t="shared" ca="1" si="985"/>
        <v>0</v>
      </c>
      <c r="AU508" s="76">
        <f t="shared" ca="1" si="986"/>
        <v>0</v>
      </c>
      <c r="AV508" s="76">
        <f t="shared" ca="1" si="987"/>
        <v>0</v>
      </c>
      <c r="AW508" s="76">
        <f t="shared" ca="1" si="988"/>
        <v>0</v>
      </c>
      <c r="AX508" s="76">
        <f t="shared" ca="1" si="989"/>
        <v>0</v>
      </c>
      <c r="AY508" s="36"/>
    </row>
    <row r="509" spans="1:51" x14ac:dyDescent="0.25">
      <c r="A509" s="38"/>
      <c r="B509" s="41" t="s">
        <v>108</v>
      </c>
      <c r="C509" s="42">
        <f t="shared" ca="1" si="970"/>
        <v>0</v>
      </c>
      <c r="D509" s="42">
        <f t="shared" ca="1" si="971"/>
        <v>0</v>
      </c>
      <c r="E509" s="42">
        <f t="shared" ca="1" si="972"/>
        <v>0</v>
      </c>
      <c r="F509" s="42">
        <f t="shared" ca="1" si="973"/>
        <v>0</v>
      </c>
      <c r="G509" s="42">
        <f t="shared" ca="1" si="974"/>
        <v>0</v>
      </c>
      <c r="H509" s="42">
        <f t="shared" ca="1" si="975"/>
        <v>0</v>
      </c>
      <c r="I509" s="42">
        <f t="shared" ca="1" si="976"/>
        <v>0</v>
      </c>
      <c r="J509" s="42">
        <f t="shared" ca="1" si="977"/>
        <v>0</v>
      </c>
      <c r="K509" s="42">
        <f t="shared" ca="1" si="978"/>
        <v>0</v>
      </c>
      <c r="L509" s="42">
        <f t="shared" ca="1" si="979"/>
        <v>0</v>
      </c>
      <c r="M509" s="42">
        <f t="shared" si="979"/>
        <v>0</v>
      </c>
      <c r="N509" s="38"/>
      <c r="O509" s="41" t="s">
        <v>108</v>
      </c>
      <c r="P509" s="42"/>
      <c r="Q509" s="42">
        <f t="shared" ca="1" si="959"/>
        <v>0</v>
      </c>
      <c r="R509" s="42">
        <f t="shared" ca="1" si="960"/>
        <v>0</v>
      </c>
      <c r="S509" s="42">
        <f t="shared" ca="1" si="961"/>
        <v>0</v>
      </c>
      <c r="T509" s="42">
        <f t="shared" ca="1" si="962"/>
        <v>0</v>
      </c>
      <c r="U509" s="42">
        <f t="shared" ca="1" si="963"/>
        <v>0</v>
      </c>
      <c r="V509" s="42">
        <f t="shared" ca="1" si="964"/>
        <v>0</v>
      </c>
      <c r="W509" s="42">
        <f t="shared" ca="1" si="965"/>
        <v>0</v>
      </c>
      <c r="X509" s="42">
        <f t="shared" ca="1" si="966"/>
        <v>0</v>
      </c>
      <c r="Y509" s="42">
        <f t="shared" ca="1" si="967"/>
        <v>0</v>
      </c>
      <c r="Z509" s="45"/>
      <c r="AA509" s="38">
        <v>96</v>
      </c>
      <c r="AB509" s="41" t="str">
        <f t="shared" si="968"/>
        <v/>
      </c>
      <c r="AC509" s="42">
        <f>IF(AB509="",0,IF(Analyse!$H$117=$C$312,SUM(BEREGNING!Q509:Y509),IF(Analyse!$H$117=$D$312,SUM(BEREGNING!R509:Y509),IF(Analyse!$H$117=$E$312,SUM(BEREGNING!S509:Y509),IF(Analyse!$H$117=$F$312,SUM(BEREGNING!T509:Y509),IF(Analyse!$H$117=$G$312,SUM(BEREGNING!U509:Y509),IF(Analyse!$H$117=$H$312,SUM(BEREGNING!V509:Y509),IF(Analyse!$H$117=$I$312,SUM(BEREGNING!W509:Y509),IF(Analyse!$H$117=$J$312,SUM(BEREGNING!X509:Y509),IF(Analyse!$H$117=$K$312,SUM(BEREGNING!Y509:Y509),""))))))))))</f>
        <v>0</v>
      </c>
      <c r="AD509" s="35"/>
      <c r="AE509" s="35"/>
      <c r="AF509" s="35"/>
      <c r="AG509" s="35"/>
      <c r="AH509" s="35"/>
      <c r="AI509" s="35"/>
      <c r="AJ509" s="35"/>
      <c r="AK509" s="35"/>
      <c r="AL509" s="35"/>
      <c r="AM509" s="35"/>
      <c r="AN509" s="75">
        <f t="shared" si="969"/>
        <v>0</v>
      </c>
      <c r="AO509" s="76">
        <f t="shared" ca="1" si="980"/>
        <v>0</v>
      </c>
      <c r="AP509" s="76">
        <f t="shared" ca="1" si="981"/>
        <v>0</v>
      </c>
      <c r="AQ509" s="76">
        <f t="shared" ca="1" si="982"/>
        <v>0</v>
      </c>
      <c r="AR509" s="76">
        <f t="shared" ca="1" si="983"/>
        <v>0</v>
      </c>
      <c r="AS509" s="76">
        <f t="shared" ca="1" si="984"/>
        <v>0</v>
      </c>
      <c r="AT509" s="76">
        <f t="shared" ca="1" si="985"/>
        <v>0</v>
      </c>
      <c r="AU509" s="76">
        <f t="shared" ca="1" si="986"/>
        <v>0</v>
      </c>
      <c r="AV509" s="76">
        <f t="shared" ca="1" si="987"/>
        <v>0</v>
      </c>
      <c r="AW509" s="76">
        <f t="shared" ca="1" si="988"/>
        <v>0</v>
      </c>
      <c r="AX509" s="76">
        <f t="shared" ca="1" si="989"/>
        <v>0</v>
      </c>
      <c r="AY509" s="36"/>
    </row>
    <row r="510" spans="1:51" x14ac:dyDescent="0.25">
      <c r="A510" s="38"/>
      <c r="B510" s="41" t="s">
        <v>109</v>
      </c>
      <c r="C510" s="42">
        <f t="shared" ca="1" si="970"/>
        <v>0</v>
      </c>
      <c r="D510" s="42">
        <f t="shared" ca="1" si="971"/>
        <v>0</v>
      </c>
      <c r="E510" s="42">
        <f t="shared" ca="1" si="972"/>
        <v>0</v>
      </c>
      <c r="F510" s="42">
        <f t="shared" ca="1" si="973"/>
        <v>0</v>
      </c>
      <c r="G510" s="42">
        <f t="shared" ca="1" si="974"/>
        <v>0</v>
      </c>
      <c r="H510" s="42">
        <f t="shared" ca="1" si="975"/>
        <v>0</v>
      </c>
      <c r="I510" s="42">
        <f t="shared" ca="1" si="976"/>
        <v>0</v>
      </c>
      <c r="J510" s="42">
        <f t="shared" ca="1" si="977"/>
        <v>0</v>
      </c>
      <c r="K510" s="42">
        <f t="shared" ca="1" si="978"/>
        <v>0</v>
      </c>
      <c r="L510" s="42">
        <f t="shared" ca="1" si="979"/>
        <v>0</v>
      </c>
      <c r="M510" s="42">
        <f t="shared" si="979"/>
        <v>0</v>
      </c>
      <c r="N510" s="38"/>
      <c r="O510" s="41" t="s">
        <v>109</v>
      </c>
      <c r="P510" s="42"/>
      <c r="Q510" s="42">
        <f t="shared" ca="1" si="959"/>
        <v>0</v>
      </c>
      <c r="R510" s="42">
        <f t="shared" ca="1" si="960"/>
        <v>0</v>
      </c>
      <c r="S510" s="42">
        <f t="shared" ca="1" si="961"/>
        <v>0</v>
      </c>
      <c r="T510" s="42">
        <f t="shared" ca="1" si="962"/>
        <v>0</v>
      </c>
      <c r="U510" s="42">
        <f t="shared" ca="1" si="963"/>
        <v>0</v>
      </c>
      <c r="V510" s="42">
        <f t="shared" ca="1" si="964"/>
        <v>0</v>
      </c>
      <c r="W510" s="42">
        <f t="shared" ca="1" si="965"/>
        <v>0</v>
      </c>
      <c r="X510" s="42">
        <f t="shared" ca="1" si="966"/>
        <v>0</v>
      </c>
      <c r="Y510" s="42">
        <f t="shared" ca="1" si="967"/>
        <v>0</v>
      </c>
      <c r="Z510" s="45"/>
      <c r="AA510" s="38">
        <v>97</v>
      </c>
      <c r="AB510" s="41" t="str">
        <f t="shared" ref="AB510:AB511" si="990">IF(AB409="","",AB409)</f>
        <v/>
      </c>
      <c r="AC510" s="42">
        <f>IF(AB510="",0,IF(Analyse!$H$117=$C$312,SUM(BEREGNING!Q510:Y510),IF(Analyse!$H$117=$D$312,SUM(BEREGNING!R510:Y510),IF(Analyse!$H$117=$E$312,SUM(BEREGNING!S510:Y510),IF(Analyse!$H$117=$F$312,SUM(BEREGNING!T510:Y510),IF(Analyse!$H$117=$G$312,SUM(BEREGNING!U510:Y510),IF(Analyse!$H$117=$H$312,SUM(BEREGNING!V510:Y510),IF(Analyse!$H$117=$I$312,SUM(BEREGNING!W510:Y510),IF(Analyse!$H$117=$J$312,SUM(BEREGNING!X510:Y510),IF(Analyse!$H$117=$K$312,SUM(BEREGNING!Y510:Y510),""))))))))))</f>
        <v>0</v>
      </c>
      <c r="AD510" s="35"/>
      <c r="AE510" s="35"/>
      <c r="AF510" s="35"/>
      <c r="AG510" s="35"/>
      <c r="AH510" s="35"/>
      <c r="AI510" s="35"/>
      <c r="AJ510" s="35"/>
      <c r="AK510" s="35"/>
      <c r="AL510" s="35"/>
      <c r="AM510" s="35"/>
      <c r="AN510" s="75">
        <f t="shared" si="969"/>
        <v>0</v>
      </c>
      <c r="AO510" s="76">
        <f t="shared" ca="1" si="980"/>
        <v>0</v>
      </c>
      <c r="AP510" s="76">
        <f t="shared" ca="1" si="981"/>
        <v>0</v>
      </c>
      <c r="AQ510" s="76">
        <f t="shared" ca="1" si="982"/>
        <v>0</v>
      </c>
      <c r="AR510" s="76">
        <f t="shared" ca="1" si="983"/>
        <v>0</v>
      </c>
      <c r="AS510" s="76">
        <f t="shared" ca="1" si="984"/>
        <v>0</v>
      </c>
      <c r="AT510" s="76">
        <f t="shared" ca="1" si="985"/>
        <v>0</v>
      </c>
      <c r="AU510" s="76">
        <f t="shared" ca="1" si="986"/>
        <v>0</v>
      </c>
      <c r="AV510" s="76">
        <f t="shared" ca="1" si="987"/>
        <v>0</v>
      </c>
      <c r="AW510" s="76">
        <f t="shared" ca="1" si="988"/>
        <v>0</v>
      </c>
      <c r="AX510" s="76">
        <f t="shared" ca="1" si="989"/>
        <v>0</v>
      </c>
      <c r="AY510" s="36"/>
    </row>
    <row r="511" spans="1:51" x14ac:dyDescent="0.25">
      <c r="A511" s="38"/>
      <c r="B511" s="41" t="s">
        <v>110</v>
      </c>
      <c r="C511" s="42">
        <f t="shared" ca="1" si="970"/>
        <v>0</v>
      </c>
      <c r="D511" s="42">
        <f t="shared" ca="1" si="971"/>
        <v>0</v>
      </c>
      <c r="E511" s="42">
        <f t="shared" ca="1" si="972"/>
        <v>0</v>
      </c>
      <c r="F511" s="42">
        <f t="shared" ca="1" si="973"/>
        <v>0</v>
      </c>
      <c r="G511" s="42">
        <f t="shared" ca="1" si="974"/>
        <v>0</v>
      </c>
      <c r="H511" s="42">
        <f t="shared" ca="1" si="975"/>
        <v>0</v>
      </c>
      <c r="I511" s="42">
        <f t="shared" ca="1" si="976"/>
        <v>0</v>
      </c>
      <c r="J511" s="42">
        <f t="shared" ca="1" si="977"/>
        <v>0</v>
      </c>
      <c r="K511" s="42">
        <f t="shared" ca="1" si="978"/>
        <v>0</v>
      </c>
      <c r="L511" s="42">
        <f t="shared" ca="1" si="979"/>
        <v>0</v>
      </c>
      <c r="M511" s="42">
        <f t="shared" si="979"/>
        <v>0</v>
      </c>
      <c r="N511" s="38"/>
      <c r="O511" s="41" t="s">
        <v>110</v>
      </c>
      <c r="P511" s="42"/>
      <c r="Q511" s="42">
        <f t="shared" ca="1" si="959"/>
        <v>0</v>
      </c>
      <c r="R511" s="42">
        <f t="shared" ca="1" si="960"/>
        <v>0</v>
      </c>
      <c r="S511" s="42">
        <f t="shared" ca="1" si="961"/>
        <v>0</v>
      </c>
      <c r="T511" s="42">
        <f t="shared" ca="1" si="962"/>
        <v>0</v>
      </c>
      <c r="U511" s="42">
        <f t="shared" ca="1" si="963"/>
        <v>0</v>
      </c>
      <c r="V511" s="42">
        <f t="shared" ca="1" si="964"/>
        <v>0</v>
      </c>
      <c r="W511" s="42">
        <f t="shared" ca="1" si="965"/>
        <v>0</v>
      </c>
      <c r="X511" s="42">
        <f t="shared" ca="1" si="966"/>
        <v>0</v>
      </c>
      <c r="Y511" s="42">
        <f t="shared" ca="1" si="967"/>
        <v>0</v>
      </c>
      <c r="Z511" s="45"/>
      <c r="AA511" s="38">
        <v>98</v>
      </c>
      <c r="AB511" s="41" t="str">
        <f t="shared" si="990"/>
        <v/>
      </c>
      <c r="AC511" s="42">
        <f>IF(AB511="",0,IF(Analyse!$H$117=$C$312,SUM(BEREGNING!Q511:Y511),IF(Analyse!$H$117=$D$312,SUM(BEREGNING!R511:Y511),IF(Analyse!$H$117=$E$312,SUM(BEREGNING!S511:Y511),IF(Analyse!$H$117=$F$312,SUM(BEREGNING!T511:Y511),IF(Analyse!$H$117=$G$312,SUM(BEREGNING!U511:Y511),IF(Analyse!$H$117=$H$312,SUM(BEREGNING!V511:Y511),IF(Analyse!$H$117=$I$312,SUM(BEREGNING!W511:Y511),IF(Analyse!$H$117=$J$312,SUM(BEREGNING!X511:Y511),IF(Analyse!$H$117=$K$312,SUM(BEREGNING!Y511:Y511),""))))))))))</f>
        <v>0</v>
      </c>
      <c r="AD511" s="35"/>
      <c r="AE511" s="35"/>
      <c r="AF511" s="35"/>
      <c r="AG511" s="35"/>
      <c r="AH511" s="35"/>
      <c r="AI511" s="35"/>
      <c r="AJ511" s="35"/>
      <c r="AK511" s="35"/>
      <c r="AL511" s="35"/>
      <c r="AM511" s="35"/>
      <c r="AN511" s="75">
        <f t="shared" si="969"/>
        <v>0</v>
      </c>
      <c r="AO511" s="76">
        <f t="shared" ca="1" si="980"/>
        <v>0</v>
      </c>
      <c r="AP511" s="76">
        <f t="shared" ca="1" si="981"/>
        <v>0</v>
      </c>
      <c r="AQ511" s="76">
        <f t="shared" ca="1" si="982"/>
        <v>0</v>
      </c>
      <c r="AR511" s="76">
        <f t="shared" ca="1" si="983"/>
        <v>0</v>
      </c>
      <c r="AS511" s="76">
        <f t="shared" ca="1" si="984"/>
        <v>0</v>
      </c>
      <c r="AT511" s="76">
        <f t="shared" ca="1" si="985"/>
        <v>0</v>
      </c>
      <c r="AU511" s="76">
        <f t="shared" ca="1" si="986"/>
        <v>0</v>
      </c>
      <c r="AV511" s="76">
        <f t="shared" ca="1" si="987"/>
        <v>0</v>
      </c>
      <c r="AW511" s="76">
        <f t="shared" ca="1" si="988"/>
        <v>0</v>
      </c>
      <c r="AX511" s="76">
        <f t="shared" ca="1" si="989"/>
        <v>0</v>
      </c>
      <c r="AY511" s="36"/>
    </row>
    <row r="512" spans="1:51" x14ac:dyDescent="0.2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5"/>
      <c r="AE512" s="35"/>
      <c r="AF512" s="35"/>
      <c r="AG512" s="35"/>
      <c r="AH512" s="35"/>
      <c r="AI512" s="35"/>
      <c r="AJ512" s="35"/>
      <c r="AK512" s="35"/>
      <c r="AL512" s="35"/>
      <c r="AM512" s="35"/>
      <c r="AN512" s="36"/>
      <c r="AO512" s="37">
        <f ca="1">IFERROR(AVERAGE(AO414:AO511),"")</f>
        <v>0</v>
      </c>
      <c r="AP512" s="37">
        <f t="shared" ref="AP512" ca="1" si="991">IFERROR(AVERAGE(AP414:AP511),"")</f>
        <v>0</v>
      </c>
      <c r="AQ512" s="37">
        <f t="shared" ref="AQ512" ca="1" si="992">IFERROR(AVERAGE(AQ414:AQ511),"")</f>
        <v>0</v>
      </c>
      <c r="AR512" s="37">
        <f t="shared" ref="AR512" ca="1" si="993">IFERROR(AVERAGE(AR414:AR511),"")</f>
        <v>0</v>
      </c>
      <c r="AS512" s="37">
        <f t="shared" ref="AS512" ca="1" si="994">IFERROR(AVERAGE(AS414:AS511),"")</f>
        <v>0</v>
      </c>
      <c r="AT512" s="37">
        <f t="shared" ref="AT512" ca="1" si="995">IFERROR(AVERAGE(AT414:AT511),"")</f>
        <v>0</v>
      </c>
      <c r="AU512" s="37">
        <f t="shared" ref="AU512" ca="1" si="996">IFERROR(AVERAGE(AU414:AU511),"")</f>
        <v>0</v>
      </c>
      <c r="AV512" s="37">
        <f t="shared" ref="AV512" ca="1" si="997">IFERROR(AVERAGE(AV414:AV511),"")</f>
        <v>0</v>
      </c>
      <c r="AW512" s="37">
        <f t="shared" ref="AW512" ca="1" si="998">IFERROR(AVERAGE(AW414:AW511),"")</f>
        <v>0</v>
      </c>
      <c r="AX512" s="37">
        <f t="shared" ref="AX512" ca="1" si="999">IFERROR(AVERAGE(AX414:AX511),"")</f>
        <v>0</v>
      </c>
      <c r="AY512" s="36"/>
    </row>
  </sheetData>
  <hyperlinks>
    <hyperlink ref="AE312" r:id="rId1" xr:uid="{767C4F85-5AE3-4F90-B313-4483CF6C21EE}"/>
  </hyperlinks>
  <pageMargins left="0.7" right="0.7" top="0.75" bottom="0.75" header="0.3" footer="0.3"/>
  <pageSetup paperSize="9" orientation="portrait" horizontalDpi="4294967295" verticalDpi="4294967295"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2219-57B6-4B78-AB48-3220B1F4CDF3}">
  <sheetPr codeName="Ark12">
    <tabColor theme="1"/>
  </sheetPr>
  <dimension ref="A1:AZ1882"/>
  <sheetViews>
    <sheetView showGridLines="0" zoomScale="60" zoomScaleNormal="60" workbookViewId="0">
      <selection activeCell="D13" sqref="D13"/>
    </sheetView>
  </sheetViews>
  <sheetFormatPr defaultColWidth="9.140625" defaultRowHeight="15" x14ac:dyDescent="0.25"/>
  <cols>
    <col min="1" max="1" width="3.7109375" style="84" customWidth="1"/>
    <col min="2" max="2" width="36.7109375" style="84" customWidth="1"/>
    <col min="3" max="13" width="15.7109375" style="84" customWidth="1"/>
    <col min="14" max="14" width="3.7109375" style="84" customWidth="1"/>
    <col min="15" max="15" width="36.7109375" style="84" customWidth="1"/>
    <col min="16" max="26" width="15.7109375" style="84" customWidth="1"/>
    <col min="27" max="27" width="3.7109375" style="84" customWidth="1"/>
    <col min="28" max="28" width="36.7109375" style="84" customWidth="1"/>
    <col min="29" max="39" width="15.7109375" style="84" customWidth="1"/>
    <col min="40" max="40" width="3.7109375" style="84" customWidth="1"/>
    <col min="41" max="41" width="24.7109375" style="84" customWidth="1"/>
    <col min="42" max="51" width="15.7109375" style="84" customWidth="1"/>
    <col min="52" max="52" width="3.7109375" style="84" customWidth="1"/>
    <col min="53" max="16384" width="9.140625" style="84"/>
  </cols>
  <sheetData>
    <row r="1" spans="1:52" x14ac:dyDescent="0.25">
      <c r="A1" s="82"/>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row>
    <row r="2" spans="1:52" x14ac:dyDescent="0.25">
      <c r="A2" s="82"/>
      <c r="B2" s="85" t="s">
        <v>113</v>
      </c>
      <c r="C2" s="85"/>
      <c r="D2" s="85"/>
      <c r="E2" s="85"/>
      <c r="F2" s="85"/>
      <c r="G2" s="85"/>
      <c r="H2" s="85"/>
      <c r="I2" s="85"/>
      <c r="J2" s="85"/>
      <c r="K2" s="85"/>
      <c r="L2" s="85"/>
      <c r="M2" s="85"/>
      <c r="N2" s="83"/>
      <c r="O2" s="85" t="s">
        <v>114</v>
      </c>
      <c r="P2" s="85"/>
      <c r="Q2" s="85"/>
      <c r="R2" s="85"/>
      <c r="S2" s="85"/>
      <c r="T2" s="85"/>
      <c r="U2" s="85"/>
      <c r="V2" s="85"/>
      <c r="W2" s="85"/>
      <c r="X2" s="85"/>
      <c r="Y2" s="85"/>
      <c r="Z2" s="85"/>
      <c r="AA2" s="83"/>
      <c r="AB2" s="85" t="s">
        <v>145</v>
      </c>
      <c r="AC2" s="85"/>
      <c r="AD2" s="85"/>
      <c r="AE2" s="85"/>
      <c r="AF2" s="85"/>
      <c r="AG2" s="85"/>
      <c r="AH2" s="85"/>
      <c r="AI2" s="85"/>
      <c r="AJ2" s="85"/>
      <c r="AK2" s="85"/>
      <c r="AL2" s="85"/>
      <c r="AM2" s="85"/>
      <c r="AN2" s="83"/>
      <c r="AO2" s="86" t="s">
        <v>150</v>
      </c>
      <c r="AP2" s="86"/>
      <c r="AQ2" s="86"/>
      <c r="AR2" s="86"/>
      <c r="AS2" s="86"/>
      <c r="AT2" s="86"/>
      <c r="AU2" s="86"/>
      <c r="AV2" s="86"/>
      <c r="AW2" s="86"/>
      <c r="AX2" s="86"/>
      <c r="AY2" s="86"/>
      <c r="AZ2" s="83"/>
    </row>
    <row r="3" spans="1:52" x14ac:dyDescent="0.25">
      <c r="A3" s="82"/>
      <c r="B3" s="87" t="s">
        <v>111</v>
      </c>
      <c r="C3" s="87">
        <v>2013</v>
      </c>
      <c r="D3" s="87">
        <v>2014</v>
      </c>
      <c r="E3" s="87">
        <v>2015</v>
      </c>
      <c r="F3" s="87">
        <v>2016</v>
      </c>
      <c r="G3" s="87">
        <v>2017</v>
      </c>
      <c r="H3" s="87">
        <v>2018</v>
      </c>
      <c r="I3" s="87">
        <v>2019</v>
      </c>
      <c r="J3" s="87">
        <v>2020</v>
      </c>
      <c r="K3" s="87">
        <v>2021</v>
      </c>
      <c r="L3" s="87">
        <v>2022</v>
      </c>
      <c r="M3" s="87">
        <v>2023</v>
      </c>
      <c r="N3" s="83"/>
      <c r="O3" s="87" t="s">
        <v>111</v>
      </c>
      <c r="P3" s="87">
        <v>2013</v>
      </c>
      <c r="Q3" s="87">
        <v>2014</v>
      </c>
      <c r="R3" s="87">
        <v>2015</v>
      </c>
      <c r="S3" s="87">
        <v>2016</v>
      </c>
      <c r="T3" s="87">
        <v>2017</v>
      </c>
      <c r="U3" s="87">
        <v>2018</v>
      </c>
      <c r="V3" s="87">
        <v>2019</v>
      </c>
      <c r="W3" s="87">
        <v>2020</v>
      </c>
      <c r="X3" s="87">
        <v>2021</v>
      </c>
      <c r="Y3" s="87">
        <v>2022</v>
      </c>
      <c r="Z3" s="87">
        <v>2023</v>
      </c>
      <c r="AA3" s="83"/>
      <c r="AB3" s="87" t="s">
        <v>111</v>
      </c>
      <c r="AC3" s="87">
        <v>2013</v>
      </c>
      <c r="AD3" s="87">
        <v>2014</v>
      </c>
      <c r="AE3" s="87">
        <v>2015</v>
      </c>
      <c r="AF3" s="87">
        <v>2016</v>
      </c>
      <c r="AG3" s="87">
        <v>2017</v>
      </c>
      <c r="AH3" s="87">
        <v>2018</v>
      </c>
      <c r="AI3" s="87">
        <v>2019</v>
      </c>
      <c r="AJ3" s="87">
        <v>2020</v>
      </c>
      <c r="AK3" s="87">
        <v>2021</v>
      </c>
      <c r="AL3" s="87">
        <v>2022</v>
      </c>
      <c r="AM3" s="87">
        <v>2023</v>
      </c>
      <c r="AN3" s="83"/>
      <c r="AO3" s="88"/>
      <c r="AP3" s="88">
        <v>2011</v>
      </c>
      <c r="AQ3" s="88">
        <v>2012</v>
      </c>
      <c r="AR3" s="88">
        <v>2013</v>
      </c>
      <c r="AS3" s="88">
        <v>2014</v>
      </c>
      <c r="AT3" s="88">
        <v>2015</v>
      </c>
      <c r="AU3" s="88">
        <v>2016</v>
      </c>
      <c r="AV3" s="88">
        <v>2017</v>
      </c>
      <c r="AW3" s="88">
        <v>2018</v>
      </c>
      <c r="AX3" s="88">
        <v>2019</v>
      </c>
      <c r="AY3" s="88">
        <v>2020</v>
      </c>
      <c r="AZ3" s="83"/>
    </row>
    <row r="4" spans="1:52" x14ac:dyDescent="0.25">
      <c r="A4" s="82"/>
      <c r="B4" s="89" t="s">
        <v>9</v>
      </c>
      <c r="C4" s="90">
        <v>74048175.932539478</v>
      </c>
      <c r="D4" s="90">
        <v>72608464.34205246</v>
      </c>
      <c r="E4" s="90">
        <v>73161447.295824319</v>
      </c>
      <c r="F4" s="90">
        <v>78101064.325925902</v>
      </c>
      <c r="G4" s="90">
        <v>75570544.873397112</v>
      </c>
      <c r="H4" s="90">
        <v>75257882.748669997</v>
      </c>
      <c r="I4" s="90">
        <v>77814716.313181207</v>
      </c>
      <c r="J4" s="90">
        <v>80861836.826009318</v>
      </c>
      <c r="K4" s="90">
        <v>97362603.216521978</v>
      </c>
      <c r="L4" s="90">
        <v>92908578.756000012</v>
      </c>
      <c r="M4" s="90">
        <v>0</v>
      </c>
      <c r="N4" s="83"/>
      <c r="O4" s="89" t="s">
        <v>9</v>
      </c>
      <c r="P4" s="90">
        <v>73586906.641973153</v>
      </c>
      <c r="Q4" s="90">
        <v>75126456.18582052</v>
      </c>
      <c r="R4" s="90">
        <v>72446386.842246249</v>
      </c>
      <c r="S4" s="90">
        <v>79206761.810680285</v>
      </c>
      <c r="T4" s="90">
        <v>77583221.772944778</v>
      </c>
      <c r="U4" s="90">
        <v>77764765.76187928</v>
      </c>
      <c r="V4" s="90">
        <v>76828068.378881201</v>
      </c>
      <c r="W4" s="90">
        <v>78320509.621159703</v>
      </c>
      <c r="X4" s="90">
        <v>100558322.75174698</v>
      </c>
      <c r="Y4" s="90">
        <v>98015198.085000008</v>
      </c>
      <c r="Z4" s="90">
        <v>93537244</v>
      </c>
      <c r="AA4" s="83"/>
      <c r="AB4" s="89" t="s">
        <v>9</v>
      </c>
      <c r="AC4" s="90">
        <v>654702</v>
      </c>
      <c r="AD4" s="90">
        <v>640098</v>
      </c>
      <c r="AE4" s="90">
        <v>638623</v>
      </c>
      <c r="AF4" s="90">
        <v>633643</v>
      </c>
      <c r="AG4" s="90">
        <v>622689</v>
      </c>
      <c r="AH4" s="90">
        <v>611611</v>
      </c>
      <c r="AI4" s="90">
        <v>615411</v>
      </c>
      <c r="AJ4" s="90">
        <v>662874</v>
      </c>
      <c r="AK4" s="90">
        <v>642176</v>
      </c>
      <c r="AL4" s="90">
        <v>642319</v>
      </c>
      <c r="AM4" s="90">
        <v>0</v>
      </c>
      <c r="AN4" s="83"/>
      <c r="AO4" s="91" t="s">
        <v>111</v>
      </c>
      <c r="AP4" s="92">
        <v>3474989.8830344495</v>
      </c>
      <c r="AQ4" s="92">
        <v>3635665.7126957141</v>
      </c>
      <c r="AR4" s="92">
        <v>3934657.4382365136</v>
      </c>
      <c r="AS4" s="92">
        <v>4265705.8195101582</v>
      </c>
      <c r="AT4" s="92">
        <v>4370848.4346441338</v>
      </c>
      <c r="AU4" s="92">
        <v>4665089.1099205045</v>
      </c>
      <c r="AV4" s="92">
        <v>4768698.0417361939</v>
      </c>
      <c r="AW4" s="92">
        <v>4987079.0092799999</v>
      </c>
      <c r="AX4" s="92">
        <v>4923108.3520000018</v>
      </c>
      <c r="AY4" s="92">
        <v>0</v>
      </c>
      <c r="AZ4" s="83"/>
    </row>
    <row r="5" spans="1:52" x14ac:dyDescent="0.25">
      <c r="A5" s="82"/>
      <c r="B5" s="84" t="s">
        <v>10</v>
      </c>
      <c r="C5" s="93">
        <v>51990380.062705725</v>
      </c>
      <c r="D5" s="93">
        <v>49883332.361397333</v>
      </c>
      <c r="E5" s="93">
        <v>51123518.680591136</v>
      </c>
      <c r="F5" s="93">
        <v>55869555.337952048</v>
      </c>
      <c r="G5" s="93">
        <v>53573284.566997483</v>
      </c>
      <c r="H5" s="93">
        <v>51374752.499716774</v>
      </c>
      <c r="I5" s="93">
        <v>52865198.697503343</v>
      </c>
      <c r="J5" s="93">
        <v>53886707.331715956</v>
      </c>
      <c r="K5" s="93">
        <v>68655762.902322739</v>
      </c>
      <c r="L5" s="93">
        <v>64665702.706500024</v>
      </c>
      <c r="M5" s="93">
        <v>0</v>
      </c>
      <c r="N5" s="83"/>
      <c r="O5" s="84" t="s">
        <v>10</v>
      </c>
      <c r="P5" s="93">
        <v>50683955.005827621</v>
      </c>
      <c r="Q5" s="93">
        <v>51306686.391173452</v>
      </c>
      <c r="R5" s="93">
        <v>50407845.964113474</v>
      </c>
      <c r="S5" s="93">
        <v>54577991.499510318</v>
      </c>
      <c r="T5" s="93">
        <v>55771369.135394871</v>
      </c>
      <c r="U5" s="93">
        <v>53826104.758455835</v>
      </c>
      <c r="V5" s="93">
        <v>52059218.064459115</v>
      </c>
      <c r="W5" s="93">
        <v>53721192.339098059</v>
      </c>
      <c r="X5" s="93">
        <v>74618047.109292746</v>
      </c>
      <c r="Y5" s="93">
        <v>71470392.756000012</v>
      </c>
      <c r="Z5" s="93">
        <v>66503056.25</v>
      </c>
      <c r="AA5" s="83"/>
      <c r="AB5" s="84" t="s">
        <v>10</v>
      </c>
      <c r="AC5" s="93">
        <v>654702</v>
      </c>
      <c r="AD5" s="93">
        <v>640098</v>
      </c>
      <c r="AE5" s="93">
        <v>638623</v>
      </c>
      <c r="AF5" s="93">
        <v>633643</v>
      </c>
      <c r="AG5" s="93">
        <v>622689</v>
      </c>
      <c r="AH5" s="93">
        <v>611611</v>
      </c>
      <c r="AI5" s="93">
        <v>615411</v>
      </c>
      <c r="AJ5" s="93">
        <v>662874</v>
      </c>
      <c r="AK5" s="93">
        <v>642176</v>
      </c>
      <c r="AL5" s="93">
        <v>642319</v>
      </c>
      <c r="AM5" s="93">
        <v>0</v>
      </c>
      <c r="AN5" s="83"/>
      <c r="AO5" s="91" t="s">
        <v>13</v>
      </c>
      <c r="AP5" s="92">
        <v>32041.231293624878</v>
      </c>
      <c r="AQ5" s="92">
        <v>33388.96080341818</v>
      </c>
      <c r="AR5" s="92">
        <v>34292.350219737338</v>
      </c>
      <c r="AS5" s="92">
        <v>33328.132303122489</v>
      </c>
      <c r="AT5" s="92">
        <v>35569.100061193174</v>
      </c>
      <c r="AU5" s="92">
        <v>38068.630919359479</v>
      </c>
      <c r="AV5" s="92">
        <v>40426.597315583989</v>
      </c>
      <c r="AW5" s="92">
        <v>39842.187264</v>
      </c>
      <c r="AX5" s="92">
        <v>37323.775999999998</v>
      </c>
      <c r="AY5" s="92">
        <v>0</v>
      </c>
      <c r="AZ5" s="83"/>
    </row>
    <row r="6" spans="1:52" x14ac:dyDescent="0.25">
      <c r="A6" s="82"/>
      <c r="B6" s="89" t="s">
        <v>11</v>
      </c>
      <c r="C6" s="94">
        <v>22057795.86983373</v>
      </c>
      <c r="D6" s="94">
        <v>22725131.980655141</v>
      </c>
      <c r="E6" s="94">
        <v>22037928.615233172</v>
      </c>
      <c r="F6" s="94">
        <v>22231508.987973854</v>
      </c>
      <c r="G6" s="94">
        <v>21997260.306399632</v>
      </c>
      <c r="H6" s="94">
        <v>23883130.248953216</v>
      </c>
      <c r="I6" s="94">
        <v>24949517.61567786</v>
      </c>
      <c r="J6" s="94">
        <v>26975129.494293392</v>
      </c>
      <c r="K6" s="94">
        <v>28706840.314199239</v>
      </c>
      <c r="L6" s="94">
        <v>28242876.049499989</v>
      </c>
      <c r="M6" s="94">
        <v>0</v>
      </c>
      <c r="N6" s="83"/>
      <c r="O6" s="89" t="s">
        <v>11</v>
      </c>
      <c r="P6" s="94">
        <v>22902951.636145562</v>
      </c>
      <c r="Q6" s="94">
        <v>23819769.794647094</v>
      </c>
      <c r="R6" s="94">
        <v>22038540.878132764</v>
      </c>
      <c r="S6" s="94">
        <v>24628770.311169963</v>
      </c>
      <c r="T6" s="94">
        <v>21811852.63754987</v>
      </c>
      <c r="U6" s="94">
        <v>23938661.00342343</v>
      </c>
      <c r="V6" s="94">
        <v>24768850.31442206</v>
      </c>
      <c r="W6" s="94">
        <v>24599317.282061666</v>
      </c>
      <c r="X6" s="94">
        <v>25940275.64245424</v>
      </c>
      <c r="Y6" s="94">
        <v>26544805.329</v>
      </c>
      <c r="Z6" s="94">
        <v>27034187.75</v>
      </c>
      <c r="AA6" s="83"/>
      <c r="AB6" s="89" t="s">
        <v>11</v>
      </c>
      <c r="AC6" s="94">
        <v>654702</v>
      </c>
      <c r="AD6" s="94">
        <v>640098</v>
      </c>
      <c r="AE6" s="94">
        <v>638623</v>
      </c>
      <c r="AF6" s="94">
        <v>633643</v>
      </c>
      <c r="AG6" s="94">
        <v>622689</v>
      </c>
      <c r="AH6" s="94">
        <v>611611</v>
      </c>
      <c r="AI6" s="94">
        <v>615411</v>
      </c>
      <c r="AJ6" s="94">
        <v>662874</v>
      </c>
      <c r="AK6" s="94">
        <v>642176</v>
      </c>
      <c r="AL6" s="94">
        <v>642319</v>
      </c>
      <c r="AM6" s="94">
        <v>0</v>
      </c>
      <c r="AN6" s="83"/>
      <c r="AO6" s="91" t="s">
        <v>14</v>
      </c>
      <c r="AP6" s="92">
        <v>10231.819283294506</v>
      </c>
      <c r="AQ6" s="92">
        <v>7934.066526686941</v>
      </c>
      <c r="AR6" s="92">
        <v>11641.489091493011</v>
      </c>
      <c r="AS6" s="92">
        <v>12038.935331330553</v>
      </c>
      <c r="AT6" s="92">
        <v>10964.713846205819</v>
      </c>
      <c r="AU6" s="92">
        <v>13428.778624929788</v>
      </c>
      <c r="AV6" s="92">
        <v>15583.666802687998</v>
      </c>
      <c r="AW6" s="92">
        <v>15608.623103999998</v>
      </c>
      <c r="AX6" s="92">
        <v>20300.8</v>
      </c>
      <c r="AY6" s="92">
        <v>0</v>
      </c>
      <c r="AZ6" s="83"/>
    </row>
    <row r="7" spans="1:52" x14ac:dyDescent="0.25">
      <c r="A7" s="82"/>
      <c r="B7" s="84" t="s">
        <v>0</v>
      </c>
      <c r="C7" s="93">
        <v>15551949.681922233</v>
      </c>
      <c r="D7" s="93">
        <v>14448128.213196535</v>
      </c>
      <c r="E7" s="93">
        <v>14352864.094302081</v>
      </c>
      <c r="F7" s="93">
        <v>15502050.224405974</v>
      </c>
      <c r="G7" s="93">
        <v>13723776.263005666</v>
      </c>
      <c r="H7" s="93">
        <v>12519387.921185734</v>
      </c>
      <c r="I7" s="93">
        <v>11634623.789257325</v>
      </c>
      <c r="J7" s="93">
        <v>11207889.490667054</v>
      </c>
      <c r="K7" s="93">
        <v>9891719.3687970005</v>
      </c>
      <c r="L7" s="93">
        <v>8378382.4530000007</v>
      </c>
      <c r="M7" s="93">
        <v>0</v>
      </c>
      <c r="N7" s="83"/>
      <c r="O7" s="84" t="s">
        <v>0</v>
      </c>
      <c r="P7" s="93">
        <v>14170700.227102945</v>
      </c>
      <c r="Q7" s="93">
        <v>14289257.397697303</v>
      </c>
      <c r="R7" s="93">
        <v>13574502.22250884</v>
      </c>
      <c r="S7" s="93">
        <v>15009928.11567671</v>
      </c>
      <c r="T7" s="93">
        <v>14588546.282289123</v>
      </c>
      <c r="U7" s="93">
        <v>13788902.466226682</v>
      </c>
      <c r="V7" s="93">
        <v>12190604.556998171</v>
      </c>
      <c r="W7" s="93">
        <v>11184555.378928615</v>
      </c>
      <c r="X7" s="93">
        <v>11572886.760833994</v>
      </c>
      <c r="Y7" s="93">
        <v>10049767.602</v>
      </c>
      <c r="Z7" s="93">
        <v>8343045</v>
      </c>
      <c r="AA7" s="83"/>
      <c r="AB7" s="84" t="s">
        <v>0</v>
      </c>
      <c r="AC7" s="93">
        <v>147206</v>
      </c>
      <c r="AD7" s="93">
        <v>148637</v>
      </c>
      <c r="AE7" s="93">
        <v>150724</v>
      </c>
      <c r="AF7" s="93">
        <v>138524</v>
      </c>
      <c r="AG7" s="93">
        <v>119610</v>
      </c>
      <c r="AH7" s="93">
        <v>110777</v>
      </c>
      <c r="AI7" s="93">
        <v>104052</v>
      </c>
      <c r="AJ7" s="93">
        <v>102674</v>
      </c>
      <c r="AK7" s="93">
        <v>90384</v>
      </c>
      <c r="AL7" s="93">
        <v>80131</v>
      </c>
      <c r="AM7" s="93">
        <v>0</v>
      </c>
      <c r="AN7" s="83"/>
      <c r="AO7" s="91" t="s">
        <v>15</v>
      </c>
      <c r="AP7" s="92">
        <v>35808.469615898262</v>
      </c>
      <c r="AQ7" s="92">
        <v>32954.279458540484</v>
      </c>
      <c r="AR7" s="92">
        <v>32787.149502506647</v>
      </c>
      <c r="AS7" s="92">
        <v>33983.57562404417</v>
      </c>
      <c r="AT7" s="92">
        <v>32820.018808570538</v>
      </c>
      <c r="AU7" s="92">
        <v>36878.616675219448</v>
      </c>
      <c r="AV7" s="92">
        <v>41272.664251391994</v>
      </c>
      <c r="AW7" s="92">
        <v>43039.309823999996</v>
      </c>
      <c r="AX7" s="92">
        <v>33529.856</v>
      </c>
      <c r="AY7" s="92">
        <v>0</v>
      </c>
      <c r="AZ7" s="83"/>
    </row>
    <row r="8" spans="1:52" x14ac:dyDescent="0.25">
      <c r="A8" s="82"/>
      <c r="B8" s="84" t="s">
        <v>158</v>
      </c>
      <c r="C8" s="93">
        <v>15470376.603587102</v>
      </c>
      <c r="D8" s="93">
        <v>14034521.368481908</v>
      </c>
      <c r="E8" s="93">
        <v>13221161.634142982</v>
      </c>
      <c r="F8" s="93">
        <v>12036854.531173684</v>
      </c>
      <c r="G8" s="93">
        <v>11788369.940424144</v>
      </c>
      <c r="H8" s="93">
        <v>11120988.404999595</v>
      </c>
      <c r="I8" s="93">
        <v>11532293.416790666</v>
      </c>
      <c r="J8" s="93">
        <v>15065048.263297845</v>
      </c>
      <c r="K8" s="93">
        <v>13332538.399992002</v>
      </c>
      <c r="L8" s="93">
        <v>9344702.9759999979</v>
      </c>
      <c r="M8" s="93">
        <v>0</v>
      </c>
      <c r="N8" s="83"/>
      <c r="O8" s="84" t="s">
        <v>158</v>
      </c>
      <c r="P8" s="93">
        <v>17382162.972789165</v>
      </c>
      <c r="Q8" s="93">
        <v>15064082.628906654</v>
      </c>
      <c r="R8" s="93">
        <v>13678406.09804818</v>
      </c>
      <c r="S8" s="93">
        <v>12432464.926199198</v>
      </c>
      <c r="T8" s="93">
        <v>11234620.380216068</v>
      </c>
      <c r="U8" s="93">
        <v>11153516.880421469</v>
      </c>
      <c r="V8" s="93">
        <v>10926247.996284891</v>
      </c>
      <c r="W8" s="93">
        <v>10797762.833144527</v>
      </c>
      <c r="X8" s="93">
        <v>15647658.720267003</v>
      </c>
      <c r="Y8" s="93">
        <v>12539033.849999998</v>
      </c>
      <c r="Z8" s="93">
        <v>9157797</v>
      </c>
      <c r="AA8" s="83"/>
      <c r="AB8" s="84" t="s">
        <v>158</v>
      </c>
      <c r="AC8" s="93">
        <v>107954</v>
      </c>
      <c r="AD8" s="93">
        <v>93753</v>
      </c>
      <c r="AE8" s="93">
        <v>86305</v>
      </c>
      <c r="AF8" s="93">
        <v>80495</v>
      </c>
      <c r="AG8" s="93">
        <v>80929</v>
      </c>
      <c r="AH8" s="93">
        <v>79315</v>
      </c>
      <c r="AI8" s="93">
        <v>80763</v>
      </c>
      <c r="AJ8" s="93">
        <v>108794</v>
      </c>
      <c r="AK8" s="93">
        <v>90376</v>
      </c>
      <c r="AL8" s="93">
        <v>61958</v>
      </c>
      <c r="AM8" s="93">
        <v>0</v>
      </c>
      <c r="AN8" s="83"/>
      <c r="AO8" s="91" t="s">
        <v>16</v>
      </c>
      <c r="AP8" s="92">
        <v>42829.442698362829</v>
      </c>
      <c r="AQ8" s="92">
        <v>39052.27009618673</v>
      </c>
      <c r="AR8" s="92">
        <v>42210.625027804927</v>
      </c>
      <c r="AS8" s="92">
        <v>49486.523379942293</v>
      </c>
      <c r="AT8" s="92">
        <v>54326.510923655624</v>
      </c>
      <c r="AU8" s="92">
        <v>57517.355133434867</v>
      </c>
      <c r="AV8" s="92">
        <v>57397.518508031993</v>
      </c>
      <c r="AW8" s="92">
        <v>57418.030079999997</v>
      </c>
      <c r="AX8" s="92">
        <v>52563.968000000001</v>
      </c>
      <c r="AY8" s="92">
        <v>0</v>
      </c>
      <c r="AZ8" s="83"/>
    </row>
    <row r="9" spans="1:52" x14ac:dyDescent="0.25">
      <c r="A9" s="82"/>
      <c r="B9" s="84" t="s">
        <v>159</v>
      </c>
      <c r="C9" s="93">
        <v>1018049.923291547</v>
      </c>
      <c r="D9" s="93">
        <v>990966.44948733633</v>
      </c>
      <c r="E9" s="93">
        <v>855587.86757318163</v>
      </c>
      <c r="F9" s="93">
        <v>1144117.3282174726</v>
      </c>
      <c r="G9" s="93">
        <v>975109.90839409444</v>
      </c>
      <c r="H9" s="93">
        <v>805925.40418488649</v>
      </c>
      <c r="I9" s="93">
        <v>668619.70857233799</v>
      </c>
      <c r="J9" s="93">
        <v>519547.85676725378</v>
      </c>
      <c r="K9" s="93">
        <v>404976.97526999976</v>
      </c>
      <c r="L9" s="93">
        <v>307732.73999999982</v>
      </c>
      <c r="M9" s="93">
        <v>0</v>
      </c>
      <c r="N9" s="83"/>
      <c r="O9" s="84" t="s">
        <v>159</v>
      </c>
      <c r="P9" s="93">
        <v>1496286.0988769806</v>
      </c>
      <c r="Q9" s="93">
        <v>1296676.1247531069</v>
      </c>
      <c r="R9" s="93">
        <v>1236947.076170132</v>
      </c>
      <c r="S9" s="93">
        <v>1373235.0983647425</v>
      </c>
      <c r="T9" s="93">
        <v>1149541.0821559401</v>
      </c>
      <c r="U9" s="93">
        <v>1079455.7573257575</v>
      </c>
      <c r="V9" s="93">
        <v>904801.61207315116</v>
      </c>
      <c r="W9" s="93">
        <v>656792.6133019859</v>
      </c>
      <c r="X9" s="93">
        <v>561051.13165499992</v>
      </c>
      <c r="Y9" s="93">
        <v>451995.45299999998</v>
      </c>
      <c r="Z9" s="93">
        <v>316143</v>
      </c>
      <c r="AA9" s="83"/>
      <c r="AB9" s="84" t="s">
        <v>159</v>
      </c>
      <c r="AC9" s="93">
        <v>0</v>
      </c>
      <c r="AD9" s="93">
        <v>0</v>
      </c>
      <c r="AE9" s="93">
        <v>0</v>
      </c>
      <c r="AF9" s="93">
        <v>0</v>
      </c>
      <c r="AG9" s="93">
        <v>0</v>
      </c>
      <c r="AH9" s="93">
        <v>0</v>
      </c>
      <c r="AI9" s="93">
        <v>0</v>
      </c>
      <c r="AJ9" s="93">
        <v>0</v>
      </c>
      <c r="AK9" s="93">
        <v>0</v>
      </c>
      <c r="AL9" s="93">
        <v>0</v>
      </c>
      <c r="AM9" s="93">
        <v>0</v>
      </c>
      <c r="AN9" s="83"/>
      <c r="AO9" s="91" t="s">
        <v>17</v>
      </c>
      <c r="AP9" s="92">
        <v>18059.560941852091</v>
      </c>
      <c r="AQ9" s="92">
        <v>21336.741327082633</v>
      </c>
      <c r="AR9" s="92">
        <v>19138.352529732805</v>
      </c>
      <c r="AS9" s="92">
        <v>19955.099015042393</v>
      </c>
      <c r="AT9" s="92">
        <v>17300.027184922219</v>
      </c>
      <c r="AU9" s="92">
        <v>15598.109017589755</v>
      </c>
      <c r="AV9" s="92">
        <v>19785.517931519997</v>
      </c>
      <c r="AW9" s="92">
        <v>18074.677248</v>
      </c>
      <c r="AX9" s="92">
        <v>21042.175999999999</v>
      </c>
      <c r="AY9" s="92">
        <v>0</v>
      </c>
      <c r="AZ9" s="83"/>
    </row>
    <row r="10" spans="1:52" x14ac:dyDescent="0.25">
      <c r="A10" s="82"/>
      <c r="B10" s="84" t="s">
        <v>1</v>
      </c>
      <c r="C10" s="93">
        <v>2933933.778649753</v>
      </c>
      <c r="D10" s="93">
        <v>2618769.2635011426</v>
      </c>
      <c r="E10" s="93">
        <v>2433476.6085937009</v>
      </c>
      <c r="F10" s="93">
        <v>2414155.9298478933</v>
      </c>
      <c r="G10" s="93">
        <v>2472822.5287212292</v>
      </c>
      <c r="H10" s="93">
        <v>2464896.5470030038</v>
      </c>
      <c r="I10" s="93">
        <v>2571445.3737577121</v>
      </c>
      <c r="J10" s="93">
        <v>2839174.5662117456</v>
      </c>
      <c r="K10" s="93">
        <v>2522580.1806239989</v>
      </c>
      <c r="L10" s="93">
        <v>2128481.3549999991</v>
      </c>
      <c r="M10" s="93">
        <v>0</v>
      </c>
      <c r="N10" s="83"/>
      <c r="O10" s="84" t="s">
        <v>1</v>
      </c>
      <c r="P10" s="93">
        <v>2687214.3552537933</v>
      </c>
      <c r="Q10" s="93">
        <v>2675915.5349655752</v>
      </c>
      <c r="R10" s="93">
        <v>2566998.4312597397</v>
      </c>
      <c r="S10" s="93">
        <v>2330558.8042242453</v>
      </c>
      <c r="T10" s="93">
        <v>2363872.9797978238</v>
      </c>
      <c r="U10" s="93">
        <v>2490347.7421405963</v>
      </c>
      <c r="V10" s="93">
        <v>2320258.1196972132</v>
      </c>
      <c r="W10" s="93">
        <v>2383558.960383656</v>
      </c>
      <c r="X10" s="93">
        <v>2772469.6355790002</v>
      </c>
      <c r="Y10" s="93">
        <v>2535621.6689999993</v>
      </c>
      <c r="Z10" s="93">
        <v>2130401</v>
      </c>
      <c r="AA10" s="83"/>
      <c r="AB10" s="84" t="s">
        <v>1</v>
      </c>
      <c r="AC10" s="93">
        <v>16795</v>
      </c>
      <c r="AD10" s="93">
        <v>15354</v>
      </c>
      <c r="AE10" s="93">
        <v>14653</v>
      </c>
      <c r="AF10" s="93">
        <v>14403</v>
      </c>
      <c r="AG10" s="93">
        <v>14908</v>
      </c>
      <c r="AH10" s="93">
        <v>15099</v>
      </c>
      <c r="AI10" s="93">
        <v>15832</v>
      </c>
      <c r="AJ10" s="93">
        <v>17697</v>
      </c>
      <c r="AK10" s="93">
        <v>15586</v>
      </c>
      <c r="AL10" s="93">
        <v>13462</v>
      </c>
      <c r="AM10" s="93">
        <v>0</v>
      </c>
      <c r="AN10" s="83"/>
      <c r="AO10" s="91" t="s">
        <v>18</v>
      </c>
      <c r="AP10" s="92">
        <v>37051.078687121983</v>
      </c>
      <c r="AQ10" s="92">
        <v>35299.747548609732</v>
      </c>
      <c r="AR10" s="92">
        <v>36897.031133247459</v>
      </c>
      <c r="AS10" s="92">
        <v>36197.492945808313</v>
      </c>
      <c r="AT10" s="92">
        <v>40626.886346747895</v>
      </c>
      <c r="AU10" s="92">
        <v>37587.035272227833</v>
      </c>
      <c r="AV10" s="92">
        <v>38845.232805887994</v>
      </c>
      <c r="AW10" s="92">
        <v>38527.930367999994</v>
      </c>
      <c r="AX10" s="92">
        <v>39979.008000000002</v>
      </c>
      <c r="AY10" s="92">
        <v>0</v>
      </c>
      <c r="AZ10" s="83"/>
    </row>
    <row r="11" spans="1:52" x14ac:dyDescent="0.25">
      <c r="A11" s="82"/>
      <c r="B11" s="84" t="s">
        <v>2</v>
      </c>
      <c r="C11" s="93">
        <v>25793270.429705456</v>
      </c>
      <c r="D11" s="93">
        <v>25268662.833629526</v>
      </c>
      <c r="E11" s="93">
        <v>24786278.228935804</v>
      </c>
      <c r="F11" s="93">
        <v>24707073.729896124</v>
      </c>
      <c r="G11" s="93">
        <v>24643074.737782165</v>
      </c>
      <c r="H11" s="93">
        <v>25009159.186545856</v>
      </c>
      <c r="I11" s="93">
        <v>26396752.604405161</v>
      </c>
      <c r="J11" s="93">
        <v>28053050.927735217</v>
      </c>
      <c r="K11" s="93">
        <v>29454447.617531992</v>
      </c>
      <c r="L11" s="93">
        <v>30273673.920000009</v>
      </c>
      <c r="M11" s="93">
        <v>0</v>
      </c>
      <c r="N11" s="83"/>
      <c r="O11" s="84" t="s">
        <v>2</v>
      </c>
      <c r="P11" s="93">
        <v>26798167.146871388</v>
      </c>
      <c r="Q11" s="93">
        <v>26249549.428775109</v>
      </c>
      <c r="R11" s="93">
        <v>25442771.754089423</v>
      </c>
      <c r="S11" s="93">
        <v>25203983.091088362</v>
      </c>
      <c r="T11" s="93">
        <v>24640167.199484307</v>
      </c>
      <c r="U11" s="93">
        <v>24917471.866558589</v>
      </c>
      <c r="V11" s="93">
        <v>25006820.612294897</v>
      </c>
      <c r="W11" s="93">
        <v>26970776.264195055</v>
      </c>
      <c r="X11" s="93">
        <v>29433634.900949996</v>
      </c>
      <c r="Y11" s="93">
        <v>30618154.30800001</v>
      </c>
      <c r="Z11" s="93">
        <v>30982940</v>
      </c>
      <c r="AA11" s="83"/>
      <c r="AB11" s="84" t="s">
        <v>2</v>
      </c>
      <c r="AC11" s="93">
        <v>234488</v>
      </c>
      <c r="AD11" s="93">
        <v>224606</v>
      </c>
      <c r="AE11" s="93">
        <v>216325</v>
      </c>
      <c r="AF11" s="93">
        <v>209023</v>
      </c>
      <c r="AG11" s="93">
        <v>203819</v>
      </c>
      <c r="AH11" s="93">
        <v>200469</v>
      </c>
      <c r="AI11" s="93">
        <v>204118</v>
      </c>
      <c r="AJ11" s="93">
        <v>211499</v>
      </c>
      <c r="AK11" s="93">
        <v>219236</v>
      </c>
      <c r="AL11" s="93">
        <v>226747</v>
      </c>
      <c r="AM11" s="93">
        <v>0</v>
      </c>
      <c r="AN11" s="83"/>
      <c r="AO11" s="91" t="s">
        <v>19</v>
      </c>
      <c r="AP11" s="92">
        <v>23062.45343383115</v>
      </c>
      <c r="AQ11" s="92">
        <v>20080.24056454554</v>
      </c>
      <c r="AR11" s="92">
        <v>22029.951822700164</v>
      </c>
      <c r="AS11" s="92">
        <v>23471.060572971379</v>
      </c>
      <c r="AT11" s="92">
        <v>20332.518875959558</v>
      </c>
      <c r="AU11" s="92">
        <v>22492.021707445241</v>
      </c>
      <c r="AV11" s="92">
        <v>22891.279850495997</v>
      </c>
      <c r="AW11" s="92">
        <v>22983.87456</v>
      </c>
      <c r="AX11" s="92">
        <v>23442.432000000001</v>
      </c>
      <c r="AY11" s="92">
        <v>0</v>
      </c>
      <c r="AZ11" s="83"/>
    </row>
    <row r="12" spans="1:52" x14ac:dyDescent="0.25">
      <c r="A12" s="82"/>
      <c r="B12" s="84" t="s">
        <v>156</v>
      </c>
      <c r="C12" s="93">
        <v>0</v>
      </c>
      <c r="D12" s="93">
        <v>0</v>
      </c>
      <c r="E12" s="93">
        <v>0</v>
      </c>
      <c r="F12" s="93">
        <v>0</v>
      </c>
      <c r="G12" s="93">
        <v>0</v>
      </c>
      <c r="H12" s="93">
        <v>0</v>
      </c>
      <c r="I12" s="93">
        <v>0</v>
      </c>
      <c r="J12" s="93">
        <v>487425.82529377774</v>
      </c>
      <c r="K12" s="93">
        <v>1909594.8602219992</v>
      </c>
      <c r="L12" s="93">
        <v>3034900.7009999994</v>
      </c>
      <c r="M12" s="93">
        <v>0</v>
      </c>
      <c r="N12" s="83"/>
      <c r="O12" s="84" t="s">
        <v>156</v>
      </c>
      <c r="P12" s="93">
        <v>0</v>
      </c>
      <c r="Q12" s="93">
        <v>0</v>
      </c>
      <c r="R12" s="93">
        <v>0</v>
      </c>
      <c r="S12" s="93">
        <v>0</v>
      </c>
      <c r="T12" s="93">
        <v>0</v>
      </c>
      <c r="U12" s="93">
        <v>0</v>
      </c>
      <c r="V12" s="93">
        <v>0</v>
      </c>
      <c r="W12" s="93">
        <v>0</v>
      </c>
      <c r="X12" s="93">
        <v>1500619.356621</v>
      </c>
      <c r="Y12" s="93">
        <v>2500446.3329999987</v>
      </c>
      <c r="Z12" s="93">
        <v>3394083</v>
      </c>
      <c r="AA12" s="83"/>
      <c r="AB12" s="84" t="s">
        <v>156</v>
      </c>
      <c r="AC12" s="93">
        <v>0</v>
      </c>
      <c r="AD12" s="93">
        <v>0</v>
      </c>
      <c r="AE12" s="93">
        <v>0</v>
      </c>
      <c r="AF12" s="93">
        <v>0</v>
      </c>
      <c r="AG12" s="93">
        <v>0</v>
      </c>
      <c r="AH12" s="93">
        <v>0</v>
      </c>
      <c r="AI12" s="93">
        <v>0</v>
      </c>
      <c r="AJ12" s="93">
        <v>3303</v>
      </c>
      <c r="AK12" s="93">
        <v>11834</v>
      </c>
      <c r="AL12" s="93">
        <v>19272</v>
      </c>
      <c r="AM12" s="93">
        <v>0</v>
      </c>
      <c r="AN12" s="83"/>
      <c r="AO12" s="91" t="s">
        <v>20</v>
      </c>
      <c r="AP12" s="92">
        <v>24953.027496485884</v>
      </c>
      <c r="AQ12" s="92">
        <v>26747.618484674807</v>
      </c>
      <c r="AR12" s="92">
        <v>28864.437283364878</v>
      </c>
      <c r="AS12" s="92">
        <v>34514.119964756501</v>
      </c>
      <c r="AT12" s="92">
        <v>34450.718869602839</v>
      </c>
      <c r="AU12" s="92">
        <v>38315.878684627962</v>
      </c>
      <c r="AV12" s="92">
        <v>41752.664819711994</v>
      </c>
      <c r="AW12" s="92">
        <v>39043.427327999998</v>
      </c>
      <c r="AX12" s="92">
        <v>35964.928</v>
      </c>
      <c r="AY12" s="92">
        <v>0</v>
      </c>
      <c r="AZ12" s="83"/>
    </row>
    <row r="13" spans="1:52" x14ac:dyDescent="0.25">
      <c r="A13" s="82"/>
      <c r="B13" s="84" t="s">
        <v>3</v>
      </c>
      <c r="C13" s="93">
        <v>92620.322661724873</v>
      </c>
      <c r="D13" s="93">
        <v>621604.76395942213</v>
      </c>
      <c r="E13" s="93">
        <v>1444782.7983532751</v>
      </c>
      <c r="F13" s="93">
        <v>2314917.3491273262</v>
      </c>
      <c r="G13" s="93">
        <v>2787827.2327192957</v>
      </c>
      <c r="H13" s="93">
        <v>3072405.518923148</v>
      </c>
      <c r="I13" s="93">
        <v>3090464.4336119508</v>
      </c>
      <c r="J13" s="93">
        <v>3000783.8167251823</v>
      </c>
      <c r="K13" s="93">
        <v>2921733.8812829987</v>
      </c>
      <c r="L13" s="93">
        <v>2643421.7670000009</v>
      </c>
      <c r="M13" s="93">
        <v>0</v>
      </c>
      <c r="N13" s="83"/>
      <c r="O13" s="84" t="s">
        <v>3</v>
      </c>
      <c r="P13" s="93">
        <v>0</v>
      </c>
      <c r="Q13" s="93">
        <v>1001607.5055359985</v>
      </c>
      <c r="R13" s="93">
        <v>1506486.23556279</v>
      </c>
      <c r="S13" s="93">
        <v>2025369.1080666066</v>
      </c>
      <c r="T13" s="93">
        <v>2596657.2125982246</v>
      </c>
      <c r="U13" s="93">
        <v>2969197.7158593931</v>
      </c>
      <c r="V13" s="93">
        <v>3220764.4079131577</v>
      </c>
      <c r="W13" s="93">
        <v>3105757.6488553858</v>
      </c>
      <c r="X13" s="93">
        <v>3000470.622366</v>
      </c>
      <c r="Y13" s="93">
        <v>2914037.4479999999</v>
      </c>
      <c r="Z13" s="93">
        <v>2609311</v>
      </c>
      <c r="AA13" s="83"/>
      <c r="AB13" s="84" t="s">
        <v>3</v>
      </c>
      <c r="AC13" s="93">
        <v>727</v>
      </c>
      <c r="AD13" s="93">
        <v>5099</v>
      </c>
      <c r="AE13" s="93">
        <v>12193</v>
      </c>
      <c r="AF13" s="93">
        <v>16913</v>
      </c>
      <c r="AG13" s="93">
        <v>20415</v>
      </c>
      <c r="AH13" s="93">
        <v>22525</v>
      </c>
      <c r="AI13" s="93">
        <v>22877</v>
      </c>
      <c r="AJ13" s="93">
        <v>22237</v>
      </c>
      <c r="AK13" s="93">
        <v>21788</v>
      </c>
      <c r="AL13" s="93">
        <v>20253</v>
      </c>
      <c r="AM13" s="93">
        <v>0</v>
      </c>
      <c r="AN13" s="83"/>
      <c r="AO13" s="91" t="s">
        <v>21</v>
      </c>
      <c r="AP13" s="92">
        <v>-141.41633086687776</v>
      </c>
      <c r="AQ13" s="92">
        <v>90.55861351618708</v>
      </c>
      <c r="AR13" s="92">
        <v>0</v>
      </c>
      <c r="AS13" s="92">
        <v>0</v>
      </c>
      <c r="AT13" s="92">
        <v>0</v>
      </c>
      <c r="AU13" s="92">
        <v>0</v>
      </c>
      <c r="AV13" s="92">
        <v>0</v>
      </c>
      <c r="AW13" s="92">
        <v>0</v>
      </c>
      <c r="AX13" s="92">
        <v>0</v>
      </c>
      <c r="AY13" s="92">
        <v>0</v>
      </c>
      <c r="AZ13" s="83"/>
    </row>
    <row r="14" spans="1:52" x14ac:dyDescent="0.25">
      <c r="A14" s="82"/>
      <c r="B14" s="84" t="s">
        <v>4</v>
      </c>
      <c r="C14" s="93">
        <v>0</v>
      </c>
      <c r="D14" s="93">
        <v>141522.7522885323</v>
      </c>
      <c r="E14" s="93">
        <v>1471416.0881930066</v>
      </c>
      <c r="F14" s="93">
        <v>2119328.6399829369</v>
      </c>
      <c r="G14" s="93">
        <v>2482560.8564969986</v>
      </c>
      <c r="H14" s="93">
        <v>2646662.094134809</v>
      </c>
      <c r="I14" s="93">
        <v>2780808.5079994584</v>
      </c>
      <c r="J14" s="93">
        <v>2430803.3347676601</v>
      </c>
      <c r="K14" s="93">
        <v>1977759.742769999</v>
      </c>
      <c r="L14" s="93">
        <v>2738360.3939999994</v>
      </c>
      <c r="M14" s="93">
        <v>0</v>
      </c>
      <c r="N14" s="83"/>
      <c r="O14" s="84" t="s">
        <v>4</v>
      </c>
      <c r="P14" s="93">
        <v>0</v>
      </c>
      <c r="Q14" s="93">
        <v>0</v>
      </c>
      <c r="R14" s="93">
        <v>633131.68419704435</v>
      </c>
      <c r="S14" s="93">
        <v>1401598.220259333</v>
      </c>
      <c r="T14" s="93">
        <v>1968658.2761559261</v>
      </c>
      <c r="U14" s="93">
        <v>2425308.3458501338</v>
      </c>
      <c r="V14" s="93">
        <v>2615102.3600551747</v>
      </c>
      <c r="W14" s="93">
        <v>2685232.2227133056</v>
      </c>
      <c r="X14" s="93">
        <v>2574428.4365520002</v>
      </c>
      <c r="Y14" s="93">
        <v>2580721.709999999</v>
      </c>
      <c r="Z14" s="93">
        <v>2546329</v>
      </c>
      <c r="AA14" s="83"/>
      <c r="AB14" s="84" t="s">
        <v>4</v>
      </c>
      <c r="AC14" s="93">
        <v>0</v>
      </c>
      <c r="AD14" s="93">
        <v>1148</v>
      </c>
      <c r="AE14" s="93">
        <v>10114</v>
      </c>
      <c r="AF14" s="93">
        <v>16240</v>
      </c>
      <c r="AG14" s="93">
        <v>18982</v>
      </c>
      <c r="AH14" s="93">
        <v>20405</v>
      </c>
      <c r="AI14" s="93">
        <v>21381</v>
      </c>
      <c r="AJ14" s="93">
        <v>18470</v>
      </c>
      <c r="AK14" s="93">
        <v>15380</v>
      </c>
      <c r="AL14" s="93">
        <v>22662</v>
      </c>
      <c r="AM14" s="93">
        <v>0</v>
      </c>
      <c r="AN14" s="83"/>
      <c r="AO14" s="91" t="s">
        <v>22</v>
      </c>
      <c r="AP14" s="92">
        <v>24846.385673209221</v>
      </c>
      <c r="AQ14" s="92">
        <v>24986.253451784967</v>
      </c>
      <c r="AR14" s="92">
        <v>25995.253488792616</v>
      </c>
      <c r="AS14" s="92">
        <v>27083.183292654474</v>
      </c>
      <c r="AT14" s="92">
        <v>28954.736444653066</v>
      </c>
      <c r="AU14" s="92">
        <v>27983.072076973047</v>
      </c>
      <c r="AV14" s="92">
        <v>27678.626178047998</v>
      </c>
      <c r="AW14" s="92">
        <v>32286.772223999997</v>
      </c>
      <c r="AX14" s="92">
        <v>35337.216</v>
      </c>
      <c r="AY14" s="92">
        <v>0</v>
      </c>
      <c r="AZ14" s="83"/>
    </row>
    <row r="15" spans="1:52" x14ac:dyDescent="0.25">
      <c r="A15" s="82"/>
      <c r="B15" s="84" t="s">
        <v>6</v>
      </c>
      <c r="C15" s="93">
        <v>435898.35326078342</v>
      </c>
      <c r="D15" s="93">
        <v>646575.80713291874</v>
      </c>
      <c r="E15" s="93">
        <v>1177234.7368695736</v>
      </c>
      <c r="F15" s="93">
        <v>2019769.2547726836</v>
      </c>
      <c r="G15" s="93">
        <v>1798199.7375514572</v>
      </c>
      <c r="H15" s="93">
        <v>1405111.7288495952</v>
      </c>
      <c r="I15" s="93">
        <v>1078224.0278443075</v>
      </c>
      <c r="J15" s="93">
        <v>971768.32614031213</v>
      </c>
      <c r="K15" s="93">
        <v>817124.83210574952</v>
      </c>
      <c r="L15" s="93">
        <v>962759.66850000026</v>
      </c>
      <c r="M15" s="93">
        <v>0</v>
      </c>
      <c r="N15" s="83"/>
      <c r="O15" s="84" t="s">
        <v>6</v>
      </c>
      <c r="P15" s="93">
        <v>347857.33328244864</v>
      </c>
      <c r="Q15" s="93">
        <v>438149.1245624646</v>
      </c>
      <c r="R15" s="93">
        <v>645823.25100418844</v>
      </c>
      <c r="S15" s="93">
        <v>2274933.7641177648</v>
      </c>
      <c r="T15" s="93">
        <v>2743599.6335519883</v>
      </c>
      <c r="U15" s="93">
        <v>1850277.0305972942</v>
      </c>
      <c r="V15" s="93">
        <v>1331683.9769689688</v>
      </c>
      <c r="W15" s="93">
        <v>974693.31698152598</v>
      </c>
      <c r="X15" s="93">
        <v>982556.1176707499</v>
      </c>
      <c r="Y15" s="93">
        <v>838609.27500000014</v>
      </c>
      <c r="Z15" s="93">
        <v>1327156.25</v>
      </c>
      <c r="AA15" s="83"/>
      <c r="AB15" s="84" t="s">
        <v>6</v>
      </c>
      <c r="AC15" s="93">
        <v>0</v>
      </c>
      <c r="AD15" s="93">
        <v>0</v>
      </c>
      <c r="AE15" s="93">
        <v>592</v>
      </c>
      <c r="AF15" s="93">
        <v>16238</v>
      </c>
      <c r="AG15" s="93">
        <v>23184</v>
      </c>
      <c r="AH15" s="93">
        <v>17820</v>
      </c>
      <c r="AI15" s="93">
        <v>13684</v>
      </c>
      <c r="AJ15" s="93">
        <v>6200</v>
      </c>
      <c r="AK15" s="93">
        <v>10359</v>
      </c>
      <c r="AL15" s="93">
        <v>13656</v>
      </c>
      <c r="AM15" s="93">
        <v>0</v>
      </c>
      <c r="AN15" s="83"/>
      <c r="AO15" s="91" t="s">
        <v>23</v>
      </c>
      <c r="AP15" s="92">
        <v>91013.00041536591</v>
      </c>
      <c r="AQ15" s="92">
        <v>91937.368406971073</v>
      </c>
      <c r="AR15" s="92">
        <v>100448.33140810336</v>
      </c>
      <c r="AS15" s="92">
        <v>107693.86936034348</v>
      </c>
      <c r="AT15" s="92">
        <v>101124.11454680983</v>
      </c>
      <c r="AU15" s="92">
        <v>101727.40554400663</v>
      </c>
      <c r="AV15" s="92">
        <v>102673.70398310399</v>
      </c>
      <c r="AW15" s="92">
        <v>103032.741888</v>
      </c>
      <c r="AX15" s="92">
        <v>107976.704</v>
      </c>
      <c r="AY15" s="92">
        <v>0</v>
      </c>
      <c r="AZ15" s="83"/>
    </row>
    <row r="16" spans="1:52" x14ac:dyDescent="0.25">
      <c r="A16" s="82"/>
      <c r="B16" s="84" t="s">
        <v>7</v>
      </c>
      <c r="C16" s="93">
        <v>9172362.7689056359</v>
      </c>
      <c r="D16" s="93">
        <v>8911319.4118631836</v>
      </c>
      <c r="E16" s="93">
        <v>8439428.9991200995</v>
      </c>
      <c r="F16" s="93">
        <v>8155341.4624203332</v>
      </c>
      <c r="G16" s="93">
        <v>7876626.3597450769</v>
      </c>
      <c r="H16" s="93">
        <v>7825341.2965329308</v>
      </c>
      <c r="I16" s="93">
        <v>8057197.1535918796</v>
      </c>
      <c r="J16" s="93">
        <v>9534889.675710123</v>
      </c>
      <c r="K16" s="93">
        <v>10768241.548889996</v>
      </c>
      <c r="L16" s="93">
        <v>9711309.9509999957</v>
      </c>
      <c r="M16" s="93">
        <v>0</v>
      </c>
      <c r="N16" s="83"/>
      <c r="O16" s="84" t="s">
        <v>7</v>
      </c>
      <c r="P16" s="93">
        <v>9977024.1063445881</v>
      </c>
      <c r="Q16" s="93">
        <v>9630846.3379815295</v>
      </c>
      <c r="R16" s="93">
        <v>7907309.7506846581</v>
      </c>
      <c r="S16" s="93">
        <v>7691079.9453650927</v>
      </c>
      <c r="T16" s="93">
        <v>8109422.8819068056</v>
      </c>
      <c r="U16" s="93">
        <v>8097557.965301007</v>
      </c>
      <c r="V16" s="93">
        <v>7801578.5207124222</v>
      </c>
      <c r="W16" s="93">
        <v>7672701.9710319946</v>
      </c>
      <c r="X16" s="93">
        <v>8026509.3400379969</v>
      </c>
      <c r="Y16" s="93">
        <v>8500183.125</v>
      </c>
      <c r="Z16" s="93">
        <v>8317508</v>
      </c>
      <c r="AA16" s="83"/>
      <c r="AB16" s="84" t="s">
        <v>7</v>
      </c>
      <c r="AC16" s="93">
        <v>74735</v>
      </c>
      <c r="AD16" s="93">
        <v>73620</v>
      </c>
      <c r="AE16" s="93">
        <v>69507</v>
      </c>
      <c r="AF16" s="93">
        <v>67446</v>
      </c>
      <c r="AG16" s="93">
        <v>66183</v>
      </c>
      <c r="AH16" s="93">
        <v>66618</v>
      </c>
      <c r="AI16" s="93">
        <v>68422</v>
      </c>
      <c r="AJ16" s="93">
        <v>84419</v>
      </c>
      <c r="AK16" s="93">
        <v>90920</v>
      </c>
      <c r="AL16" s="93">
        <v>91356</v>
      </c>
      <c r="AM16" s="93">
        <v>0</v>
      </c>
      <c r="AN16" s="83"/>
      <c r="AO16" s="91" t="s">
        <v>24</v>
      </c>
      <c r="AP16" s="92">
        <v>1003.8241191042306</v>
      </c>
      <c r="AQ16" s="92">
        <v>1051.6118994567228</v>
      </c>
      <c r="AR16" s="92">
        <v>1074.8231480448444</v>
      </c>
      <c r="AS16" s="92">
        <v>1068.8257863933754</v>
      </c>
      <c r="AT16" s="92">
        <v>1130.3716332155718</v>
      </c>
      <c r="AU16" s="92">
        <v>2174.7053440788472</v>
      </c>
      <c r="AV16" s="92">
        <v>1758.5954887679998</v>
      </c>
      <c r="AW16" s="92">
        <v>1887.0312959999999</v>
      </c>
      <c r="AX16" s="92">
        <v>1703.9360000000001</v>
      </c>
      <c r="AY16" s="92">
        <v>0</v>
      </c>
      <c r="AZ16" s="83"/>
    </row>
    <row r="17" spans="1:52" x14ac:dyDescent="0.25">
      <c r="A17" s="82"/>
      <c r="B17" s="89" t="s">
        <v>8</v>
      </c>
      <c r="C17" s="94">
        <v>4031828.4861024627</v>
      </c>
      <c r="D17" s="94">
        <v>4246217.4844296807</v>
      </c>
      <c r="E17" s="94">
        <v>4464248.8959690956</v>
      </c>
      <c r="F17" s="94">
        <v>5296656.8676108932</v>
      </c>
      <c r="G17" s="94">
        <v>5937577.1193410102</v>
      </c>
      <c r="H17" s="94">
        <v>6531090.2614791607</v>
      </c>
      <c r="I17" s="94">
        <v>7682842.668443297</v>
      </c>
      <c r="J17" s="94">
        <v>8049535.9533839822</v>
      </c>
      <c r="K17" s="94">
        <v>8786284.8896759972</v>
      </c>
      <c r="L17" s="94">
        <v>9240630.9450000003</v>
      </c>
      <c r="M17" s="94">
        <v>0</v>
      </c>
      <c r="N17" s="83"/>
      <c r="O17" s="89" t="s">
        <v>8</v>
      </c>
      <c r="P17" s="94">
        <v>4012796.733276302</v>
      </c>
      <c r="Q17" s="94">
        <v>4129990.4036227958</v>
      </c>
      <c r="R17" s="94">
        <v>4329658.027053168</v>
      </c>
      <c r="S17" s="94">
        <v>4415197.7392221969</v>
      </c>
      <c r="T17" s="94">
        <v>5520059.7733719023</v>
      </c>
      <c r="U17" s="94">
        <v>6148097.3173084306</v>
      </c>
      <c r="V17" s="94">
        <v>7547347.9782730658</v>
      </c>
      <c r="W17" s="94">
        <v>7918660.1459218012</v>
      </c>
      <c r="X17" s="94">
        <v>8666926.3258830011</v>
      </c>
      <c r="Y17" s="94">
        <v>8965010.2080000024</v>
      </c>
      <c r="Z17" s="94">
        <v>9487257</v>
      </c>
      <c r="AA17" s="83"/>
      <c r="AB17" s="89" t="s">
        <v>8</v>
      </c>
      <c r="AC17" s="94">
        <v>52993</v>
      </c>
      <c r="AD17" s="94">
        <v>56993</v>
      </c>
      <c r="AE17" s="94">
        <v>60290</v>
      </c>
      <c r="AF17" s="94">
        <v>63910</v>
      </c>
      <c r="AG17" s="94">
        <v>68466</v>
      </c>
      <c r="AH17" s="94">
        <v>73727</v>
      </c>
      <c r="AI17" s="94">
        <v>80270</v>
      </c>
      <c r="AJ17" s="94">
        <v>81623</v>
      </c>
      <c r="AK17" s="94">
        <v>85785</v>
      </c>
      <c r="AL17" s="94">
        <v>90936</v>
      </c>
      <c r="AM17" s="94">
        <v>0</v>
      </c>
      <c r="AN17" s="83"/>
      <c r="AO17" s="91" t="s">
        <v>25</v>
      </c>
      <c r="AP17" s="92">
        <v>20453.206214311951</v>
      </c>
      <c r="AQ17" s="92">
        <v>21463.523386005294</v>
      </c>
      <c r="AR17" s="92">
        <v>26454.771205892088</v>
      </c>
      <c r="AS17" s="92">
        <v>27822.629467522278</v>
      </c>
      <c r="AT17" s="92">
        <v>20642.09027792023</v>
      </c>
      <c r="AU17" s="92">
        <v>33215.049788110839</v>
      </c>
      <c r="AV17" s="92">
        <v>37244.879262719995</v>
      </c>
      <c r="AW17" s="92">
        <v>37550.048255999995</v>
      </c>
      <c r="AX17" s="92">
        <v>35186.688000000002</v>
      </c>
      <c r="AY17" s="92">
        <v>0</v>
      </c>
      <c r="AZ17" s="83"/>
    </row>
    <row r="18" spans="1:52" x14ac:dyDescent="0.25">
      <c r="A18" s="82"/>
      <c r="B18" s="89" t="s">
        <v>5</v>
      </c>
      <c r="C18" s="94">
        <v>3689490.8039679802</v>
      </c>
      <c r="D18" s="94">
        <v>3574542.171266905</v>
      </c>
      <c r="E18" s="94">
        <v>3534952.4867777149</v>
      </c>
      <c r="F18" s="94">
        <v>4501050.6530626528</v>
      </c>
      <c r="G18" s="94">
        <v>3992322.3744287728</v>
      </c>
      <c r="H18" s="94">
        <v>3995898.6861950131</v>
      </c>
      <c r="I18" s="94">
        <v>4885622.8536409931</v>
      </c>
      <c r="J18" s="94">
        <v>4400239.2650445616</v>
      </c>
      <c r="K18" s="94">
        <v>4613275.8046409981</v>
      </c>
      <c r="L18" s="94">
        <v>4433728.4459999986</v>
      </c>
      <c r="M18" s="94">
        <v>0</v>
      </c>
      <c r="N18" s="83"/>
      <c r="O18" s="89" t="s">
        <v>5</v>
      </c>
      <c r="P18" s="94">
        <v>3947106.8137754234</v>
      </c>
      <c r="Q18" s="94">
        <v>3623900.9828434498</v>
      </c>
      <c r="R18" s="94">
        <v>3580802.2764857248</v>
      </c>
      <c r="S18" s="94">
        <v>3486749.9576849388</v>
      </c>
      <c r="T18" s="94">
        <v>4192075.0126636685</v>
      </c>
      <c r="U18" s="94">
        <v>4216458.7897713659</v>
      </c>
      <c r="V18" s="94">
        <v>4179464.9489461151</v>
      </c>
      <c r="W18" s="94">
        <v>5438201.0186476335</v>
      </c>
      <c r="X18" s="94">
        <v>5619805.8526889961</v>
      </c>
      <c r="Y18" s="94">
        <v>5459385.2249999959</v>
      </c>
      <c r="Z18" s="94">
        <v>5068938</v>
      </c>
      <c r="AA18" s="83"/>
      <c r="AB18" s="89" t="s">
        <v>5</v>
      </c>
      <c r="AC18" s="94">
        <v>654702</v>
      </c>
      <c r="AD18" s="94">
        <v>640098</v>
      </c>
      <c r="AE18" s="94">
        <v>638623</v>
      </c>
      <c r="AF18" s="94">
        <v>633643</v>
      </c>
      <c r="AG18" s="94">
        <v>622689</v>
      </c>
      <c r="AH18" s="94">
        <v>611611</v>
      </c>
      <c r="AI18" s="94">
        <v>615411</v>
      </c>
      <c r="AJ18" s="94">
        <v>662874</v>
      </c>
      <c r="AK18" s="94">
        <v>642176</v>
      </c>
      <c r="AL18" s="94">
        <v>642319</v>
      </c>
      <c r="AM18" s="94">
        <v>0</v>
      </c>
      <c r="AN18" s="83"/>
      <c r="AO18" s="91" t="s">
        <v>26</v>
      </c>
      <c r="AP18" s="92">
        <v>19130.615775630748</v>
      </c>
      <c r="AQ18" s="92">
        <v>20540.957510809134</v>
      </c>
      <c r="AR18" s="92">
        <v>26981.535418176831</v>
      </c>
      <c r="AS18" s="92">
        <v>28632.814887818397</v>
      </c>
      <c r="AT18" s="92">
        <v>27360.00770849648</v>
      </c>
      <c r="AU18" s="92">
        <v>27784.198874474485</v>
      </c>
      <c r="AV18" s="92">
        <v>27930.758344703994</v>
      </c>
      <c r="AW18" s="92">
        <v>26492.378111999995</v>
      </c>
      <c r="AX18" s="92">
        <v>27285.504000000001</v>
      </c>
      <c r="AY18" s="92">
        <v>0</v>
      </c>
      <c r="AZ18" s="83"/>
    </row>
    <row r="19" spans="1:52" x14ac:dyDescent="0.25">
      <c r="A19" s="82"/>
      <c r="B19" s="84" t="s">
        <v>157</v>
      </c>
      <c r="C19" s="93">
        <v>4224508.106652189</v>
      </c>
      <c r="D19" s="93">
        <v>4579943.514267087</v>
      </c>
      <c r="E19" s="93">
        <v>4692831.5704601482</v>
      </c>
      <c r="F19" s="93">
        <v>5008747.793796977</v>
      </c>
      <c r="G19" s="93">
        <v>5119989.1862809751</v>
      </c>
      <c r="H19" s="93">
        <v>5354457.4169233991</v>
      </c>
      <c r="I19" s="93">
        <v>5285774.2940570936</v>
      </c>
      <c r="J19" s="93">
        <v>5424458.6326850625</v>
      </c>
      <c r="K19" s="93">
        <v>5504485.070489998</v>
      </c>
      <c r="L19" s="93">
        <v>5552802.9900000012</v>
      </c>
      <c r="M19" s="93">
        <v>0</v>
      </c>
      <c r="N19" s="83"/>
      <c r="O19" s="84" t="s">
        <v>157</v>
      </c>
      <c r="P19" s="93">
        <v>4182400.9040514296</v>
      </c>
      <c r="Q19" s="93">
        <v>4217120.4991236189</v>
      </c>
      <c r="R19" s="93">
        <v>4433257.3803589744</v>
      </c>
      <c r="S19" s="93">
        <v>4819068.6045936849</v>
      </c>
      <c r="T19" s="93">
        <v>5063884.0043386118</v>
      </c>
      <c r="U19" s="93">
        <v>5220299.2592342244</v>
      </c>
      <c r="V19" s="93">
        <v>5421300.4280407112</v>
      </c>
      <c r="W19" s="93">
        <v>5378332.0342182433</v>
      </c>
      <c r="X19" s="93">
        <v>5424238.6701300014</v>
      </c>
      <c r="Y19" s="93">
        <v>5402408.4659999991</v>
      </c>
      <c r="Z19" s="93">
        <v>5476132</v>
      </c>
      <c r="AA19" s="83"/>
      <c r="AB19" s="84" t="s">
        <v>117</v>
      </c>
      <c r="AC19" s="93">
        <v>3563212.8960000002</v>
      </c>
      <c r="AD19" s="93">
        <v>3567609.93</v>
      </c>
      <c r="AE19" s="93">
        <v>3571222.7440000004</v>
      </c>
      <c r="AF19" s="93">
        <v>3595510.8</v>
      </c>
      <c r="AG19" s="93">
        <v>3615926.639</v>
      </c>
      <c r="AH19" s="93">
        <v>3630535.1959999995</v>
      </c>
      <c r="AI19" s="93">
        <v>3640356.3569999998</v>
      </c>
      <c r="AJ19" s="93">
        <v>3639174.375</v>
      </c>
      <c r="AK19" s="93">
        <v>3644131.92</v>
      </c>
      <c r="AL19" s="93">
        <v>3723689.318</v>
      </c>
      <c r="AM19" s="93">
        <v>0</v>
      </c>
      <c r="AN19" s="83"/>
      <c r="AO19" s="91" t="s">
        <v>27</v>
      </c>
      <c r="AP19" s="92">
        <v>41278.499659839217</v>
      </c>
      <c r="AQ19" s="92">
        <v>36824.528203688526</v>
      </c>
      <c r="AR19" s="92">
        <v>41144.768079118119</v>
      </c>
      <c r="AS19" s="92">
        <v>43838.436752775648</v>
      </c>
      <c r="AT19" s="92">
        <v>41386.644329728864</v>
      </c>
      <c r="AU19" s="92">
        <v>41005.504374635508</v>
      </c>
      <c r="AV19" s="92">
        <v>37836.704139263988</v>
      </c>
      <c r="AW19" s="92">
        <v>39195.472895999999</v>
      </c>
      <c r="AX19" s="92">
        <v>35141.631999999998</v>
      </c>
      <c r="AY19" s="92">
        <v>0</v>
      </c>
      <c r="AZ19" s="83"/>
    </row>
    <row r="20" spans="1:52" x14ac:dyDescent="0.25">
      <c r="A20" s="82"/>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91" t="s">
        <v>28</v>
      </c>
      <c r="AP20" s="92">
        <v>3354.5808322028211</v>
      </c>
      <c r="AQ20" s="92">
        <v>1893.8070051572624</v>
      </c>
      <c r="AR20" s="92">
        <v>1808.9307204842326</v>
      </c>
      <c r="AS20" s="92">
        <v>6986.6057867554546</v>
      </c>
      <c r="AT20" s="92">
        <v>7671.7025598565033</v>
      </c>
      <c r="AU20" s="92">
        <v>6959.487097165822</v>
      </c>
      <c r="AV20" s="92">
        <v>12045.376899072</v>
      </c>
      <c r="AW20" s="92">
        <v>70441.878528000001</v>
      </c>
      <c r="AX20" s="92">
        <v>52738.048000000003</v>
      </c>
      <c r="AY20" s="92">
        <v>0</v>
      </c>
      <c r="AZ20" s="83"/>
    </row>
    <row r="21" spans="1:52" x14ac:dyDescent="0.25">
      <c r="A21" s="82"/>
      <c r="B21" s="85" t="s">
        <v>113</v>
      </c>
      <c r="C21" s="85"/>
      <c r="D21" s="85"/>
      <c r="E21" s="85"/>
      <c r="F21" s="85"/>
      <c r="G21" s="85"/>
      <c r="H21" s="85"/>
      <c r="I21" s="85"/>
      <c r="J21" s="85"/>
      <c r="K21" s="85"/>
      <c r="L21" s="85"/>
      <c r="M21" s="85"/>
      <c r="N21" s="83"/>
      <c r="O21" s="85" t="s">
        <v>114</v>
      </c>
      <c r="P21" s="85"/>
      <c r="Q21" s="85"/>
      <c r="R21" s="85"/>
      <c r="S21" s="85"/>
      <c r="T21" s="85"/>
      <c r="U21" s="85"/>
      <c r="V21" s="85"/>
      <c r="W21" s="85"/>
      <c r="X21" s="85"/>
      <c r="Y21" s="85"/>
      <c r="Z21" s="85"/>
      <c r="AA21" s="83"/>
      <c r="AB21" s="85" t="s">
        <v>145</v>
      </c>
      <c r="AC21" s="85"/>
      <c r="AD21" s="85"/>
      <c r="AE21" s="85"/>
      <c r="AF21" s="85"/>
      <c r="AG21" s="85"/>
      <c r="AH21" s="85"/>
      <c r="AI21" s="85"/>
      <c r="AJ21" s="85"/>
      <c r="AK21" s="85"/>
      <c r="AL21" s="85"/>
      <c r="AM21" s="85"/>
      <c r="AN21" s="83"/>
      <c r="AO21" s="91" t="s">
        <v>29</v>
      </c>
      <c r="AP21" s="92">
        <v>2258.0246928580159</v>
      </c>
      <c r="AQ21" s="92">
        <v>72582.72873322395</v>
      </c>
      <c r="AR21" s="92">
        <v>45698.476578081849</v>
      </c>
      <c r="AS21" s="92">
        <v>48057.369562148466</v>
      </c>
      <c r="AT21" s="92">
        <v>48558.018461768625</v>
      </c>
      <c r="AU21" s="92">
        <v>47138.32394357759</v>
      </c>
      <c r="AV21" s="92">
        <v>42395.127118847995</v>
      </c>
      <c r="AW21" s="92">
        <v>57385.746432</v>
      </c>
      <c r="AX21" s="92">
        <v>54086.656000000003</v>
      </c>
      <c r="AY21" s="92">
        <v>0</v>
      </c>
      <c r="AZ21" s="83"/>
    </row>
    <row r="22" spans="1:52" x14ac:dyDescent="0.25">
      <c r="A22" s="82"/>
      <c r="B22" s="87" t="s">
        <v>13</v>
      </c>
      <c r="C22" s="87">
        <v>2013</v>
      </c>
      <c r="D22" s="87">
        <v>2014</v>
      </c>
      <c r="E22" s="87">
        <v>2015</v>
      </c>
      <c r="F22" s="87">
        <v>2016</v>
      </c>
      <c r="G22" s="87">
        <v>2017</v>
      </c>
      <c r="H22" s="87">
        <v>2018</v>
      </c>
      <c r="I22" s="87">
        <v>2019</v>
      </c>
      <c r="J22" s="87">
        <v>2020</v>
      </c>
      <c r="K22" s="87">
        <v>2021</v>
      </c>
      <c r="L22" s="87">
        <v>2022</v>
      </c>
      <c r="M22" s="87">
        <v>2023</v>
      </c>
      <c r="N22" s="83"/>
      <c r="O22" s="87" t="s">
        <v>13</v>
      </c>
      <c r="P22" s="87">
        <v>2013</v>
      </c>
      <c r="Q22" s="87">
        <v>2014</v>
      </c>
      <c r="R22" s="87">
        <v>2015</v>
      </c>
      <c r="S22" s="87">
        <v>2016</v>
      </c>
      <c r="T22" s="87">
        <v>2017</v>
      </c>
      <c r="U22" s="87">
        <v>2018</v>
      </c>
      <c r="V22" s="87">
        <v>2019</v>
      </c>
      <c r="W22" s="87">
        <v>2020</v>
      </c>
      <c r="X22" s="87">
        <v>2021</v>
      </c>
      <c r="Y22" s="87">
        <v>2022</v>
      </c>
      <c r="Z22" s="87">
        <v>2023</v>
      </c>
      <c r="AA22" s="83"/>
      <c r="AB22" s="87" t="s">
        <v>13</v>
      </c>
      <c r="AC22" s="87">
        <v>2013</v>
      </c>
      <c r="AD22" s="87">
        <v>2014</v>
      </c>
      <c r="AE22" s="87">
        <v>2015</v>
      </c>
      <c r="AF22" s="87">
        <v>2016</v>
      </c>
      <c r="AG22" s="87">
        <v>2017</v>
      </c>
      <c r="AH22" s="87">
        <v>2018</v>
      </c>
      <c r="AI22" s="87">
        <v>2019</v>
      </c>
      <c r="AJ22" s="87">
        <v>2020</v>
      </c>
      <c r="AK22" s="87">
        <v>2021</v>
      </c>
      <c r="AL22" s="87">
        <v>2022</v>
      </c>
      <c r="AM22" s="87">
        <v>2023</v>
      </c>
      <c r="AN22" s="83"/>
      <c r="AO22" s="91" t="s">
        <v>30</v>
      </c>
      <c r="AP22" s="92">
        <v>47886.815252233224</v>
      </c>
      <c r="AQ22" s="92">
        <v>46462.228647148746</v>
      </c>
      <c r="AR22" s="92">
        <v>46511.038394904048</v>
      </c>
      <c r="AS22" s="92">
        <v>49084.193921568782</v>
      </c>
      <c r="AT22" s="92">
        <v>50256.301011961361</v>
      </c>
      <c r="AU22" s="92">
        <v>55884.444892379128</v>
      </c>
      <c r="AV22" s="92">
        <v>68697.048370175995</v>
      </c>
      <c r="AW22" s="92">
        <v>69108.876287999985</v>
      </c>
      <c r="AX22" s="92">
        <v>77553.664000000004</v>
      </c>
      <c r="AY22" s="92">
        <v>0</v>
      </c>
      <c r="AZ22" s="83"/>
    </row>
    <row r="23" spans="1:52" x14ac:dyDescent="0.25">
      <c r="A23" s="82"/>
      <c r="B23" s="89" t="s">
        <v>9</v>
      </c>
      <c r="C23" s="90">
        <v>455825.63021175965</v>
      </c>
      <c r="D23" s="90">
        <v>434533.1770028387</v>
      </c>
      <c r="E23" s="90">
        <v>431948.75462159188</v>
      </c>
      <c r="F23" s="90">
        <v>458422.05587479804</v>
      </c>
      <c r="G23" s="90">
        <v>452055.94470496906</v>
      </c>
      <c r="H23" s="90">
        <v>447231.87519395602</v>
      </c>
      <c r="I23" s="90">
        <v>448519.61149426881</v>
      </c>
      <c r="J23" s="90">
        <v>467887.40436293092</v>
      </c>
      <c r="K23" s="90">
        <v>570522.8379269999</v>
      </c>
      <c r="L23" s="90">
        <v>527045.56799999997</v>
      </c>
      <c r="M23" s="90">
        <v>0</v>
      </c>
      <c r="N23" s="83"/>
      <c r="O23" s="89" t="s">
        <v>9</v>
      </c>
      <c r="P23" s="90">
        <v>452994.05561071238</v>
      </c>
      <c r="Q23" s="90">
        <v>450090.53326569172</v>
      </c>
      <c r="R23" s="90">
        <v>433876.30311747803</v>
      </c>
      <c r="S23" s="90">
        <v>476992.24417039315</v>
      </c>
      <c r="T23" s="90">
        <v>470162.64794982295</v>
      </c>
      <c r="U23" s="90">
        <v>453867.38452267554</v>
      </c>
      <c r="V23" s="90">
        <v>442862.47367038205</v>
      </c>
      <c r="W23" s="90">
        <v>445513.54413635994</v>
      </c>
      <c r="X23" s="90">
        <v>567712.51647599984</v>
      </c>
      <c r="Y23" s="90">
        <v>576108.28799999994</v>
      </c>
      <c r="Z23" s="90">
        <v>524969</v>
      </c>
      <c r="AA23" s="83"/>
      <c r="AB23" s="89" t="s">
        <v>9</v>
      </c>
      <c r="AC23" s="90">
        <v>3727</v>
      </c>
      <c r="AD23" s="90">
        <v>3629</v>
      </c>
      <c r="AE23" s="90">
        <v>3530</v>
      </c>
      <c r="AF23" s="90">
        <v>3481</v>
      </c>
      <c r="AG23" s="90">
        <v>3405</v>
      </c>
      <c r="AH23" s="90">
        <v>3275</v>
      </c>
      <c r="AI23" s="90">
        <v>3266</v>
      </c>
      <c r="AJ23" s="90">
        <v>3486</v>
      </c>
      <c r="AK23" s="90">
        <v>3389</v>
      </c>
      <c r="AL23" s="90">
        <v>3241</v>
      </c>
      <c r="AM23" s="90">
        <v>0</v>
      </c>
      <c r="AN23" s="83"/>
      <c r="AO23" s="91" t="s">
        <v>31</v>
      </c>
      <c r="AP23" s="92">
        <v>30804.417973666201</v>
      </c>
      <c r="AQ23" s="92">
        <v>29851.514962942125</v>
      </c>
      <c r="AR23" s="92">
        <v>30961.407158226091</v>
      </c>
      <c r="AS23" s="92">
        <v>35637.105485930937</v>
      </c>
      <c r="AT23" s="92">
        <v>37675.057626643975</v>
      </c>
      <c r="AU23" s="92">
        <v>41590.299089009648</v>
      </c>
      <c r="AV23" s="92">
        <v>45555.746245631984</v>
      </c>
      <c r="AW23" s="92">
        <v>42336.359423999995</v>
      </c>
      <c r="AX23" s="92">
        <v>40059.904000000002</v>
      </c>
      <c r="AY23" s="92">
        <v>0</v>
      </c>
      <c r="AZ23" s="83"/>
    </row>
    <row r="24" spans="1:52" x14ac:dyDescent="0.25">
      <c r="A24" s="82"/>
      <c r="B24" s="84" t="s">
        <v>10</v>
      </c>
      <c r="C24" s="93">
        <v>329610.27715312998</v>
      </c>
      <c r="D24" s="93">
        <v>307872.6574841988</v>
      </c>
      <c r="E24" s="93">
        <v>309063.558855896</v>
      </c>
      <c r="F24" s="93">
        <v>322478.39776535652</v>
      </c>
      <c r="G24" s="93">
        <v>315901.43094407918</v>
      </c>
      <c r="H24" s="93">
        <v>313394.50739886012</v>
      </c>
      <c r="I24" s="93">
        <v>304180.90903639997</v>
      </c>
      <c r="J24" s="93">
        <v>309290.53836762893</v>
      </c>
      <c r="K24" s="93">
        <v>405954.06324899994</v>
      </c>
      <c r="L24" s="93">
        <v>371723.163</v>
      </c>
      <c r="M24" s="93">
        <v>0</v>
      </c>
      <c r="N24" s="83"/>
      <c r="O24" s="84" t="s">
        <v>10</v>
      </c>
      <c r="P24" s="93">
        <v>314669.99379321234</v>
      </c>
      <c r="Q24" s="93">
        <v>308019.69256875344</v>
      </c>
      <c r="R24" s="93">
        <v>298647.65790960583</v>
      </c>
      <c r="S24" s="93">
        <v>347318.55659434217</v>
      </c>
      <c r="T24" s="93">
        <v>326495.82317077159</v>
      </c>
      <c r="U24" s="93">
        <v>321720.62083997717</v>
      </c>
      <c r="V24" s="93">
        <v>314109.07322533289</v>
      </c>
      <c r="W24" s="93">
        <v>308799.62326886394</v>
      </c>
      <c r="X24" s="93">
        <v>420662.36698499991</v>
      </c>
      <c r="Y24" s="93">
        <v>425096.364</v>
      </c>
      <c r="Z24" s="93">
        <v>382873</v>
      </c>
      <c r="AA24" s="83"/>
      <c r="AB24" s="84" t="s">
        <v>10</v>
      </c>
      <c r="AC24" s="93">
        <v>3727</v>
      </c>
      <c r="AD24" s="93">
        <v>3629</v>
      </c>
      <c r="AE24" s="93">
        <v>3530</v>
      </c>
      <c r="AF24" s="93">
        <v>3481</v>
      </c>
      <c r="AG24" s="93">
        <v>3405</v>
      </c>
      <c r="AH24" s="93">
        <v>3275</v>
      </c>
      <c r="AI24" s="93">
        <v>3266</v>
      </c>
      <c r="AJ24" s="93">
        <v>3486</v>
      </c>
      <c r="AK24" s="93">
        <v>3389</v>
      </c>
      <c r="AL24" s="93">
        <v>3241</v>
      </c>
      <c r="AM24" s="93">
        <v>0</v>
      </c>
      <c r="AN24" s="83"/>
      <c r="AO24" s="91" t="s">
        <v>32</v>
      </c>
      <c r="AP24" s="92">
        <v>17251.633215506081</v>
      </c>
      <c r="AQ24" s="92">
        <v>16603.921788192903</v>
      </c>
      <c r="AR24" s="92">
        <v>16976.377709525816</v>
      </c>
      <c r="AS24" s="92">
        <v>16181.602391725972</v>
      </c>
      <c r="AT24" s="92">
        <v>17294.576984183474</v>
      </c>
      <c r="AU24" s="92">
        <v>15550.809445103614</v>
      </c>
      <c r="AV24" s="92">
        <v>16801.074837503995</v>
      </c>
      <c r="AW24" s="92">
        <v>15398.258688</v>
      </c>
      <c r="AX24" s="92">
        <v>15996.928</v>
      </c>
      <c r="AY24" s="92">
        <v>0</v>
      </c>
      <c r="AZ24" s="83"/>
    </row>
    <row r="25" spans="1:52" x14ac:dyDescent="0.25">
      <c r="A25" s="82"/>
      <c r="B25" s="89" t="s">
        <v>11</v>
      </c>
      <c r="C25" s="94">
        <v>126215.35305862965</v>
      </c>
      <c r="D25" s="94">
        <v>126660.51951863992</v>
      </c>
      <c r="E25" s="94">
        <v>122885.19576569588</v>
      </c>
      <c r="F25" s="94">
        <v>135943.65810944152</v>
      </c>
      <c r="G25" s="94">
        <v>136154.51376088988</v>
      </c>
      <c r="H25" s="94">
        <v>133837.3677950959</v>
      </c>
      <c r="I25" s="94">
        <v>144338.70245786884</v>
      </c>
      <c r="J25" s="94">
        <v>158596.86599530195</v>
      </c>
      <c r="K25" s="94">
        <v>164568.77467799999</v>
      </c>
      <c r="L25" s="94">
        <v>155322.40499999997</v>
      </c>
      <c r="M25" s="94">
        <v>0</v>
      </c>
      <c r="N25" s="83"/>
      <c r="O25" s="89" t="s">
        <v>11</v>
      </c>
      <c r="P25" s="94">
        <v>138324.06181750007</v>
      </c>
      <c r="Q25" s="94">
        <v>142070.84069693825</v>
      </c>
      <c r="R25" s="94">
        <v>135228.64520787224</v>
      </c>
      <c r="S25" s="94">
        <v>129673.68757605097</v>
      </c>
      <c r="T25" s="94">
        <v>143666.82477905139</v>
      </c>
      <c r="U25" s="94">
        <v>132146.76368269834</v>
      </c>
      <c r="V25" s="94">
        <v>128753.40044504916</v>
      </c>
      <c r="W25" s="94">
        <v>136713.92086749597</v>
      </c>
      <c r="X25" s="94">
        <v>147050.14949099996</v>
      </c>
      <c r="Y25" s="94">
        <v>151011.92399999997</v>
      </c>
      <c r="Z25" s="94">
        <v>142096</v>
      </c>
      <c r="AA25" s="83"/>
      <c r="AB25" s="89" t="s">
        <v>11</v>
      </c>
      <c r="AC25" s="94">
        <v>3727</v>
      </c>
      <c r="AD25" s="94">
        <v>3629</v>
      </c>
      <c r="AE25" s="94">
        <v>3530</v>
      </c>
      <c r="AF25" s="94">
        <v>3481</v>
      </c>
      <c r="AG25" s="94">
        <v>3405</v>
      </c>
      <c r="AH25" s="94">
        <v>3275</v>
      </c>
      <c r="AI25" s="94">
        <v>3266</v>
      </c>
      <c r="AJ25" s="94">
        <v>3486</v>
      </c>
      <c r="AK25" s="94">
        <v>3389</v>
      </c>
      <c r="AL25" s="94">
        <v>3241</v>
      </c>
      <c r="AM25" s="94">
        <v>0</v>
      </c>
      <c r="AN25" s="83"/>
      <c r="AO25" s="91" t="s">
        <v>33</v>
      </c>
      <c r="AP25" s="92">
        <v>38586.952772356504</v>
      </c>
      <c r="AQ25" s="92">
        <v>38255.354297244274</v>
      </c>
      <c r="AR25" s="92">
        <v>34037.934312952995</v>
      </c>
      <c r="AS25" s="92">
        <v>42076.587421326796</v>
      </c>
      <c r="AT25" s="92">
        <v>46760.54225813075</v>
      </c>
      <c r="AU25" s="92">
        <v>55357.699653328877</v>
      </c>
      <c r="AV25" s="92">
        <v>47472.583679999989</v>
      </c>
      <c r="AW25" s="92">
        <v>51658.002431999994</v>
      </c>
      <c r="AX25" s="92">
        <v>43755.520000000004</v>
      </c>
      <c r="AY25" s="92">
        <v>0</v>
      </c>
      <c r="AZ25" s="83"/>
    </row>
    <row r="26" spans="1:52" x14ac:dyDescent="0.25">
      <c r="A26" s="82"/>
      <c r="B26" s="84" t="s">
        <v>0</v>
      </c>
      <c r="C26" s="93">
        <v>131234.35543995979</v>
      </c>
      <c r="D26" s="93">
        <v>111599.7478492644</v>
      </c>
      <c r="E26" s="93">
        <v>109612.61411290361</v>
      </c>
      <c r="F26" s="93">
        <v>110956.80292989386</v>
      </c>
      <c r="G26" s="93">
        <v>94773.912212816998</v>
      </c>
      <c r="H26" s="93">
        <v>82146.25255900748</v>
      </c>
      <c r="I26" s="93">
        <v>71840.263136594556</v>
      </c>
      <c r="J26" s="93">
        <v>72591.777494522976</v>
      </c>
      <c r="K26" s="93">
        <v>68506.492025999978</v>
      </c>
      <c r="L26" s="93">
        <v>52343.171999999999</v>
      </c>
      <c r="M26" s="93">
        <v>0</v>
      </c>
      <c r="N26" s="83"/>
      <c r="O26" s="84" t="s">
        <v>0</v>
      </c>
      <c r="P26" s="93">
        <v>114242.9223260092</v>
      </c>
      <c r="Q26" s="93">
        <v>91567.37463446139</v>
      </c>
      <c r="R26" s="93">
        <v>95832.51490987392</v>
      </c>
      <c r="S26" s="93">
        <v>120490.33444557886</v>
      </c>
      <c r="T26" s="93">
        <v>106738.93634221156</v>
      </c>
      <c r="U26" s="93">
        <v>85554.519394596427</v>
      </c>
      <c r="V26" s="93">
        <v>77096.492339845849</v>
      </c>
      <c r="W26" s="93">
        <v>67272.631479332995</v>
      </c>
      <c r="X26" s="93">
        <v>68596.668440999987</v>
      </c>
      <c r="Y26" s="93">
        <v>66369.471000000005</v>
      </c>
      <c r="Z26" s="93">
        <v>48090</v>
      </c>
      <c r="AA26" s="83"/>
      <c r="AB26" s="84" t="s">
        <v>0</v>
      </c>
      <c r="AC26" s="93">
        <v>1173</v>
      </c>
      <c r="AD26" s="93">
        <v>1113</v>
      </c>
      <c r="AE26" s="93">
        <v>1027</v>
      </c>
      <c r="AF26" s="93">
        <v>941</v>
      </c>
      <c r="AG26" s="93">
        <v>832</v>
      </c>
      <c r="AH26" s="93">
        <v>707</v>
      </c>
      <c r="AI26" s="93">
        <v>621</v>
      </c>
      <c r="AJ26" s="93">
        <v>632</v>
      </c>
      <c r="AK26" s="93">
        <v>591</v>
      </c>
      <c r="AL26" s="93">
        <v>495</v>
      </c>
      <c r="AM26" s="93">
        <v>0</v>
      </c>
      <c r="AN26" s="83"/>
      <c r="AO26" s="91" t="s">
        <v>34</v>
      </c>
      <c r="AP26" s="92">
        <v>39243.031815558577</v>
      </c>
      <c r="AQ26" s="92">
        <v>38454.583246979892</v>
      </c>
      <c r="AR26" s="92">
        <v>35858.072782634772</v>
      </c>
      <c r="AS26" s="92">
        <v>37874.234122601236</v>
      </c>
      <c r="AT26" s="92">
        <v>40227.931652671818</v>
      </c>
      <c r="AU26" s="92">
        <v>45103.367336389616</v>
      </c>
      <c r="AV26" s="92">
        <v>43113.545551871983</v>
      </c>
      <c r="AW26" s="92">
        <v>42118.705151999995</v>
      </c>
      <c r="AX26" s="92">
        <v>42063.872000000003</v>
      </c>
      <c r="AY26" s="92">
        <v>0</v>
      </c>
      <c r="AZ26" s="83"/>
    </row>
    <row r="27" spans="1:52" x14ac:dyDescent="0.25">
      <c r="A27" s="82"/>
      <c r="B27" s="84" t="s">
        <v>158</v>
      </c>
      <c r="C27" s="93">
        <v>82896.750113272952</v>
      </c>
      <c r="D27" s="93">
        <v>81225.313658870451</v>
      </c>
      <c r="E27" s="93">
        <v>77801.802616598507</v>
      </c>
      <c r="F27" s="93">
        <v>73036.546526942751</v>
      </c>
      <c r="G27" s="93">
        <v>67748.927054153042</v>
      </c>
      <c r="H27" s="93">
        <v>67579.439519387524</v>
      </c>
      <c r="I27" s="93">
        <v>72056.906613068553</v>
      </c>
      <c r="J27" s="93">
        <v>85488.27897922197</v>
      </c>
      <c r="K27" s="93">
        <v>83302.850378999996</v>
      </c>
      <c r="L27" s="93">
        <v>58576.853999999992</v>
      </c>
      <c r="M27" s="93">
        <v>0</v>
      </c>
      <c r="N27" s="83"/>
      <c r="O27" s="84" t="s">
        <v>158</v>
      </c>
      <c r="P27" s="93">
        <v>97995.03174998179</v>
      </c>
      <c r="Q27" s="93">
        <v>89295.03581359786</v>
      </c>
      <c r="R27" s="93">
        <v>94304.754250171318</v>
      </c>
      <c r="S27" s="93">
        <v>73088.484652633517</v>
      </c>
      <c r="T27" s="93">
        <v>70265.697641546096</v>
      </c>
      <c r="U27" s="93">
        <v>70316.608082317063</v>
      </c>
      <c r="V27" s="93">
        <v>59473.884089623789</v>
      </c>
      <c r="W27" s="93">
        <v>60696.527024447983</v>
      </c>
      <c r="X27" s="93">
        <v>78631.712081999984</v>
      </c>
      <c r="Y27" s="93">
        <v>79063.214999999997</v>
      </c>
      <c r="Z27" s="93">
        <v>50012</v>
      </c>
      <c r="AA27" s="83"/>
      <c r="AB27" s="84" t="s">
        <v>158</v>
      </c>
      <c r="AC27" s="93">
        <v>579</v>
      </c>
      <c r="AD27" s="93">
        <v>508</v>
      </c>
      <c r="AE27" s="93">
        <v>477</v>
      </c>
      <c r="AF27" s="93">
        <v>459</v>
      </c>
      <c r="AG27" s="93">
        <v>451</v>
      </c>
      <c r="AH27" s="93">
        <v>473</v>
      </c>
      <c r="AI27" s="93">
        <v>481</v>
      </c>
      <c r="AJ27" s="93">
        <v>592</v>
      </c>
      <c r="AK27" s="93">
        <v>545</v>
      </c>
      <c r="AL27" s="93">
        <v>370</v>
      </c>
      <c r="AM27" s="93">
        <v>0</v>
      </c>
      <c r="AN27" s="83"/>
      <c r="AO27" s="91" t="s">
        <v>35</v>
      </c>
      <c r="AP27" s="92">
        <v>26956.039133682309</v>
      </c>
      <c r="AQ27" s="92">
        <v>35422.001676856584</v>
      </c>
      <c r="AR27" s="92">
        <v>35591.328351733144</v>
      </c>
      <c r="AS27" s="92">
        <v>42104.219939072238</v>
      </c>
      <c r="AT27" s="92">
        <v>40314.044824343968</v>
      </c>
      <c r="AU27" s="92">
        <v>59785.584632202226</v>
      </c>
      <c r="AV27" s="92">
        <v>61746.007173119986</v>
      </c>
      <c r="AW27" s="92">
        <v>62106.448896000002</v>
      </c>
      <c r="AX27" s="92">
        <v>51587.072</v>
      </c>
      <c r="AY27" s="92">
        <v>0</v>
      </c>
      <c r="AZ27" s="83"/>
    </row>
    <row r="28" spans="1:52" x14ac:dyDescent="0.25">
      <c r="A28" s="82"/>
      <c r="B28" s="84" t="s">
        <v>159</v>
      </c>
      <c r="C28" s="93">
        <v>6388.4611696186694</v>
      </c>
      <c r="D28" s="93">
        <v>8002.3755764508405</v>
      </c>
      <c r="E28" s="93">
        <v>6675.3801522993244</v>
      </c>
      <c r="F28" s="93">
        <v>9662.3957764266797</v>
      </c>
      <c r="G28" s="93">
        <v>8914.0344386963643</v>
      </c>
      <c r="H28" s="93">
        <v>10238.665249487618</v>
      </c>
      <c r="I28" s="93">
        <v>9042.8449327508206</v>
      </c>
      <c r="J28" s="93">
        <v>7951.7456657099983</v>
      </c>
      <c r="K28" s="93">
        <v>6442.8396269999994</v>
      </c>
      <c r="L28" s="93">
        <v>4523.4839999999995</v>
      </c>
      <c r="M28" s="93">
        <v>0</v>
      </c>
      <c r="N28" s="83"/>
      <c r="O28" s="84" t="s">
        <v>159</v>
      </c>
      <c r="P28" s="93">
        <v>6905.8965010751754</v>
      </c>
      <c r="Q28" s="93">
        <v>6728.8428808117633</v>
      </c>
      <c r="R28" s="93">
        <v>9577.5285327937763</v>
      </c>
      <c r="S28" s="93">
        <v>12031.178271125968</v>
      </c>
      <c r="T28" s="93">
        <v>10232.450714000379</v>
      </c>
      <c r="U28" s="93">
        <v>9689.6661627235662</v>
      </c>
      <c r="V28" s="93">
        <v>11231.818095195429</v>
      </c>
      <c r="W28" s="93">
        <v>7442.4886841339985</v>
      </c>
      <c r="X28" s="93">
        <v>7819.8865289999985</v>
      </c>
      <c r="Y28" s="93">
        <v>7467.4529999999995</v>
      </c>
      <c r="Z28" s="93">
        <v>5341</v>
      </c>
      <c r="AA28" s="83"/>
      <c r="AB28" s="84" t="s">
        <v>159</v>
      </c>
      <c r="AC28" s="93">
        <v>0</v>
      </c>
      <c r="AD28" s="93">
        <v>0</v>
      </c>
      <c r="AE28" s="93">
        <v>0</v>
      </c>
      <c r="AF28" s="93">
        <v>0</v>
      </c>
      <c r="AG28" s="93">
        <v>0</v>
      </c>
      <c r="AH28" s="93">
        <v>0</v>
      </c>
      <c r="AI28" s="93">
        <v>0</v>
      </c>
      <c r="AJ28" s="93">
        <v>0</v>
      </c>
      <c r="AK28" s="93">
        <v>0</v>
      </c>
      <c r="AL28" s="93">
        <v>0</v>
      </c>
      <c r="AM28" s="93">
        <v>0</v>
      </c>
      <c r="AN28" s="83"/>
      <c r="AO28" s="91" t="s">
        <v>36</v>
      </c>
      <c r="AP28" s="92">
        <v>17014.007413639607</v>
      </c>
      <c r="AQ28" s="92">
        <v>19851.580065417162</v>
      </c>
      <c r="AR28" s="92">
        <v>20889.002954389791</v>
      </c>
      <c r="AS28" s="92">
        <v>21050.452018471387</v>
      </c>
      <c r="AT28" s="92">
        <v>21118.437822486485</v>
      </c>
      <c r="AU28" s="92">
        <v>21090.234377401339</v>
      </c>
      <c r="AV28" s="92">
        <v>23664.555491327999</v>
      </c>
      <c r="AW28" s="92">
        <v>21214.522367999998</v>
      </c>
      <c r="AX28" s="92">
        <v>22734.848000000002</v>
      </c>
      <c r="AY28" s="92">
        <v>0</v>
      </c>
      <c r="AZ28" s="83"/>
    </row>
    <row r="29" spans="1:52" x14ac:dyDescent="0.25">
      <c r="A29" s="82"/>
      <c r="B29" s="84" t="s">
        <v>1</v>
      </c>
      <c r="C29" s="93">
        <v>7983.3051615858376</v>
      </c>
      <c r="D29" s="93">
        <v>7384.745150652624</v>
      </c>
      <c r="E29" s="93">
        <v>9177.5651457450913</v>
      </c>
      <c r="F29" s="93">
        <v>11756.483295250297</v>
      </c>
      <c r="G29" s="93">
        <v>9406.2884878777404</v>
      </c>
      <c r="H29" s="93">
        <v>15999.130412623499</v>
      </c>
      <c r="I29" s="93">
        <v>13632.32236585417</v>
      </c>
      <c r="J29" s="93">
        <v>13442.442231896996</v>
      </c>
      <c r="K29" s="93">
        <v>11473.622684999998</v>
      </c>
      <c r="L29" s="93">
        <v>10624.424999999999</v>
      </c>
      <c r="M29" s="93">
        <v>0</v>
      </c>
      <c r="N29" s="83"/>
      <c r="O29" s="84" t="s">
        <v>1</v>
      </c>
      <c r="P29" s="93">
        <v>11090.564493881173</v>
      </c>
      <c r="Q29" s="93">
        <v>8354.5358778354566</v>
      </c>
      <c r="R29" s="93">
        <v>7321.4073348914944</v>
      </c>
      <c r="S29" s="93">
        <v>8970.1759790257001</v>
      </c>
      <c r="T29" s="93">
        <v>6491.6144318297947</v>
      </c>
      <c r="U29" s="93">
        <v>17789.6948475399</v>
      </c>
      <c r="V29" s="93">
        <v>12072.335414476645</v>
      </c>
      <c r="W29" s="93">
        <v>11497.123719647996</v>
      </c>
      <c r="X29" s="93">
        <v>14647.832492999996</v>
      </c>
      <c r="Y29" s="93">
        <v>13916.195999999998</v>
      </c>
      <c r="Z29" s="93">
        <v>11439</v>
      </c>
      <c r="AA29" s="83"/>
      <c r="AB29" s="84" t="s">
        <v>1</v>
      </c>
      <c r="AC29" s="93">
        <v>48</v>
      </c>
      <c r="AD29" s="93">
        <v>48</v>
      </c>
      <c r="AE29" s="93">
        <v>62</v>
      </c>
      <c r="AF29" s="93">
        <v>76</v>
      </c>
      <c r="AG29" s="93">
        <v>74</v>
      </c>
      <c r="AH29" s="93">
        <v>82</v>
      </c>
      <c r="AI29" s="93">
        <v>84</v>
      </c>
      <c r="AJ29" s="93">
        <v>83</v>
      </c>
      <c r="AK29" s="93">
        <v>70</v>
      </c>
      <c r="AL29" s="93">
        <v>67</v>
      </c>
      <c r="AM29" s="93">
        <v>0</v>
      </c>
      <c r="AN29" s="83"/>
      <c r="AO29" s="91" t="s">
        <v>37</v>
      </c>
      <c r="AP29" s="92">
        <v>27763.966860028326</v>
      </c>
      <c r="AQ29" s="92">
        <v>27569.437902334208</v>
      </c>
      <c r="AR29" s="92">
        <v>30986.064206460695</v>
      </c>
      <c r="AS29" s="92">
        <v>31213.6920452419</v>
      </c>
      <c r="AT29" s="92">
        <v>32894.141538617456</v>
      </c>
      <c r="AU29" s="92">
        <v>34290.040071886848</v>
      </c>
      <c r="AV29" s="92">
        <v>33552.567198719997</v>
      </c>
      <c r="AW29" s="92">
        <v>35883.795456</v>
      </c>
      <c r="AX29" s="92">
        <v>29551.616000000002</v>
      </c>
      <c r="AY29" s="92">
        <v>0</v>
      </c>
      <c r="AZ29" s="83"/>
    </row>
    <row r="30" spans="1:52" x14ac:dyDescent="0.25">
      <c r="A30" s="82"/>
      <c r="B30" s="84" t="s">
        <v>2</v>
      </c>
      <c r="C30" s="93">
        <v>139251.47439878731</v>
      </c>
      <c r="D30" s="93">
        <v>136762.80294108938</v>
      </c>
      <c r="E30" s="93">
        <v>132262.36224475814</v>
      </c>
      <c r="F30" s="93">
        <v>135320.74685532355</v>
      </c>
      <c r="G30" s="93">
        <v>137413.18221959396</v>
      </c>
      <c r="H30" s="93">
        <v>140327.96819989567</v>
      </c>
      <c r="I30" s="93">
        <v>150547.70119531133</v>
      </c>
      <c r="J30" s="93">
        <v>158084.37221087696</v>
      </c>
      <c r="K30" s="93">
        <v>169983.60317399999</v>
      </c>
      <c r="L30" s="93">
        <v>181382.859</v>
      </c>
      <c r="M30" s="93">
        <v>0</v>
      </c>
      <c r="N30" s="83"/>
      <c r="O30" s="84" t="s">
        <v>2</v>
      </c>
      <c r="P30" s="93">
        <v>143430.66720378373</v>
      </c>
      <c r="Q30" s="93">
        <v>143732.43209031207</v>
      </c>
      <c r="R30" s="93">
        <v>135604.85071121328</v>
      </c>
      <c r="S30" s="93">
        <v>139262.27350496815</v>
      </c>
      <c r="T30" s="93">
        <v>135212.42378066294</v>
      </c>
      <c r="U30" s="93">
        <v>137628.81586700681</v>
      </c>
      <c r="V30" s="93">
        <v>141191.51756276304</v>
      </c>
      <c r="W30" s="93">
        <v>159096.41256833097</v>
      </c>
      <c r="X30" s="93">
        <v>170899.15901099995</v>
      </c>
      <c r="Y30" s="93">
        <v>174432.99299999999</v>
      </c>
      <c r="Z30" s="93">
        <v>186250</v>
      </c>
      <c r="AA30" s="83"/>
      <c r="AB30" s="84" t="s">
        <v>2</v>
      </c>
      <c r="AC30" s="93">
        <v>1141</v>
      </c>
      <c r="AD30" s="93">
        <v>1085</v>
      </c>
      <c r="AE30" s="93">
        <v>1025</v>
      </c>
      <c r="AF30" s="93">
        <v>996</v>
      </c>
      <c r="AG30" s="93">
        <v>984</v>
      </c>
      <c r="AH30" s="93">
        <v>977</v>
      </c>
      <c r="AI30" s="93">
        <v>1018</v>
      </c>
      <c r="AJ30" s="93">
        <v>1059</v>
      </c>
      <c r="AK30" s="93">
        <v>1095</v>
      </c>
      <c r="AL30" s="93">
        <v>1166</v>
      </c>
      <c r="AM30" s="93">
        <v>0</v>
      </c>
      <c r="AN30" s="83"/>
      <c r="AO30" s="91" t="s">
        <v>38</v>
      </c>
      <c r="AP30" s="92">
        <v>29953.601687958919</v>
      </c>
      <c r="AQ30" s="92">
        <v>58593.686910310957</v>
      </c>
      <c r="AR30" s="92">
        <v>40110.292828184451</v>
      </c>
      <c r="AS30" s="92">
        <v>47021.702797049613</v>
      </c>
      <c r="AT30" s="92">
        <v>52858.226844637902</v>
      </c>
      <c r="AU30" s="92">
        <v>52383.201538120695</v>
      </c>
      <c r="AV30" s="92">
        <v>49863.092004863996</v>
      </c>
      <c r="AW30" s="92">
        <v>45652.202495999998</v>
      </c>
      <c r="AX30" s="92">
        <v>44340.224000000002</v>
      </c>
      <c r="AY30" s="92">
        <v>0</v>
      </c>
      <c r="AZ30" s="83"/>
    </row>
    <row r="31" spans="1:52" x14ac:dyDescent="0.25">
      <c r="A31" s="82"/>
      <c r="B31" s="84" t="s">
        <v>156</v>
      </c>
      <c r="C31" s="93">
        <v>0</v>
      </c>
      <c r="D31" s="93">
        <v>0</v>
      </c>
      <c r="E31" s="93">
        <v>0</v>
      </c>
      <c r="F31" s="93">
        <v>0</v>
      </c>
      <c r="G31" s="93">
        <v>0</v>
      </c>
      <c r="H31" s="93">
        <v>0</v>
      </c>
      <c r="I31" s="93">
        <v>0</v>
      </c>
      <c r="J31" s="93">
        <v>1480.2978362759995</v>
      </c>
      <c r="K31" s="93">
        <v>8620.865273999998</v>
      </c>
      <c r="L31" s="93">
        <v>12242.012999999999</v>
      </c>
      <c r="M31" s="93">
        <v>0</v>
      </c>
      <c r="N31" s="83"/>
      <c r="O31" s="84" t="s">
        <v>156</v>
      </c>
      <c r="P31" s="93">
        <v>0</v>
      </c>
      <c r="Q31" s="93">
        <v>0</v>
      </c>
      <c r="R31" s="93">
        <v>0</v>
      </c>
      <c r="S31" s="93">
        <v>0</v>
      </c>
      <c r="T31" s="93">
        <v>0</v>
      </c>
      <c r="U31" s="93">
        <v>0</v>
      </c>
      <c r="V31" s="93">
        <v>0</v>
      </c>
      <c r="W31" s="93">
        <v>0</v>
      </c>
      <c r="X31" s="93">
        <v>11526.667634999998</v>
      </c>
      <c r="Y31" s="93">
        <v>14722.931999999999</v>
      </c>
      <c r="Z31" s="93">
        <v>19620</v>
      </c>
      <c r="AA31" s="83"/>
      <c r="AB31" s="84" t="s">
        <v>156</v>
      </c>
      <c r="AC31" s="93">
        <v>0</v>
      </c>
      <c r="AD31" s="93">
        <v>0</v>
      </c>
      <c r="AE31" s="93">
        <v>0</v>
      </c>
      <c r="AF31" s="93">
        <v>0</v>
      </c>
      <c r="AG31" s="93">
        <v>0</v>
      </c>
      <c r="AH31" s="93">
        <v>0</v>
      </c>
      <c r="AI31" s="93">
        <v>0</v>
      </c>
      <c r="AJ31" s="93">
        <v>10</v>
      </c>
      <c r="AK31" s="93">
        <v>48</v>
      </c>
      <c r="AL31" s="93">
        <v>69</v>
      </c>
      <c r="AM31" s="93">
        <v>0</v>
      </c>
      <c r="AN31" s="83"/>
      <c r="AO31" s="91" t="s">
        <v>39</v>
      </c>
      <c r="AP31" s="92">
        <v>49142.174976240029</v>
      </c>
      <c r="AQ31" s="92">
        <v>49504.99806129263</v>
      </c>
      <c r="AR31" s="92">
        <v>45620.022333699002</v>
      </c>
      <c r="AS31" s="92">
        <v>47922.522875550749</v>
      </c>
      <c r="AT31" s="92">
        <v>51074.921162920757</v>
      </c>
      <c r="AU31" s="92">
        <v>54035.461604284406</v>
      </c>
      <c r="AV31" s="92">
        <v>54560.767896575991</v>
      </c>
      <c r="AW31" s="92">
        <v>50976.921599999994</v>
      </c>
      <c r="AX31" s="92">
        <v>51094.527999999998</v>
      </c>
      <c r="AY31" s="92">
        <v>0</v>
      </c>
      <c r="AZ31" s="83"/>
    </row>
    <row r="32" spans="1:52" x14ac:dyDescent="0.25">
      <c r="A32" s="82"/>
      <c r="B32" s="84" t="s">
        <v>3</v>
      </c>
      <c r="C32" s="93">
        <v>650.28384446301584</v>
      </c>
      <c r="D32" s="93">
        <v>4324.6590406261303</v>
      </c>
      <c r="E32" s="93">
        <v>10148.595496101476</v>
      </c>
      <c r="F32" s="93">
        <v>18005.332324193416</v>
      </c>
      <c r="G32" s="93">
        <v>23231.53681808458</v>
      </c>
      <c r="H32" s="93">
        <v>23686.23575173318</v>
      </c>
      <c r="I32" s="93">
        <v>19872.160227960834</v>
      </c>
      <c r="J32" s="93">
        <v>16635.008775293991</v>
      </c>
      <c r="K32" s="93">
        <v>14287.126832999998</v>
      </c>
      <c r="L32" s="93">
        <v>12698.888999999997</v>
      </c>
      <c r="M32" s="93">
        <v>0</v>
      </c>
      <c r="N32" s="83"/>
      <c r="O32" s="84" t="s">
        <v>3</v>
      </c>
      <c r="P32" s="93">
        <v>0</v>
      </c>
      <c r="Q32" s="93">
        <v>11489.62293494706</v>
      </c>
      <c r="R32" s="93">
        <v>17365.023413821742</v>
      </c>
      <c r="S32" s="93">
        <v>18653.866386985599</v>
      </c>
      <c r="T32" s="93">
        <v>22726.823508569578</v>
      </c>
      <c r="U32" s="93">
        <v>26733.236589494314</v>
      </c>
      <c r="V32" s="93">
        <v>23724.68702782127</v>
      </c>
      <c r="W32" s="93">
        <v>18510.196559147997</v>
      </c>
      <c r="X32" s="93">
        <v>12982.221063000001</v>
      </c>
      <c r="Y32" s="93">
        <v>15556.421999999999</v>
      </c>
      <c r="Z32" s="93">
        <v>12141</v>
      </c>
      <c r="AA32" s="83"/>
      <c r="AB32" s="84" t="s">
        <v>3</v>
      </c>
      <c r="AC32" s="93">
        <v>5</v>
      </c>
      <c r="AD32" s="93">
        <v>36</v>
      </c>
      <c r="AE32" s="93">
        <v>85</v>
      </c>
      <c r="AF32" s="93">
        <v>131</v>
      </c>
      <c r="AG32" s="93">
        <v>169</v>
      </c>
      <c r="AH32" s="93">
        <v>172</v>
      </c>
      <c r="AI32" s="93">
        <v>142</v>
      </c>
      <c r="AJ32" s="93">
        <v>118</v>
      </c>
      <c r="AK32" s="93">
        <v>103</v>
      </c>
      <c r="AL32" s="93">
        <v>92</v>
      </c>
      <c r="AM32" s="93">
        <v>0</v>
      </c>
      <c r="AN32" s="83"/>
      <c r="AO32" s="91" t="s">
        <v>40</v>
      </c>
      <c r="AP32" s="92">
        <v>53018.373422296092</v>
      </c>
      <c r="AQ32" s="92">
        <v>46968.224900170433</v>
      </c>
      <c r="AR32" s="92">
        <v>44495.885089184943</v>
      </c>
      <c r="AS32" s="92">
        <v>53058.855274071968</v>
      </c>
      <c r="AT32" s="92">
        <v>56141.427769657479</v>
      </c>
      <c r="AU32" s="92">
        <v>67003.06939747429</v>
      </c>
      <c r="AV32" s="92">
        <v>61599.369636863987</v>
      </c>
      <c r="AW32" s="92">
        <v>66418.919423999992</v>
      </c>
      <c r="AX32" s="92">
        <v>67783.680000000008</v>
      </c>
      <c r="AY32" s="92">
        <v>0</v>
      </c>
      <c r="AZ32" s="83"/>
    </row>
    <row r="33" spans="1:52" x14ac:dyDescent="0.25">
      <c r="A33" s="82"/>
      <c r="B33" s="84" t="s">
        <v>4</v>
      </c>
      <c r="C33" s="93">
        <v>0</v>
      </c>
      <c r="D33" s="93">
        <v>795.57966654842164</v>
      </c>
      <c r="E33" s="93">
        <v>8289.1607357709654</v>
      </c>
      <c r="F33" s="93">
        <v>11421.655511630415</v>
      </c>
      <c r="G33" s="93">
        <v>13852.432170934757</v>
      </c>
      <c r="H33" s="93">
        <v>12395.750866972767</v>
      </c>
      <c r="I33" s="93">
        <v>11867.290967065335</v>
      </c>
      <c r="J33" s="93">
        <v>10629.660556115999</v>
      </c>
      <c r="K33" s="93">
        <v>8260.1596139999965</v>
      </c>
      <c r="L33" s="93">
        <v>7997.3880000000008</v>
      </c>
      <c r="M33" s="93">
        <v>0</v>
      </c>
      <c r="N33" s="83"/>
      <c r="O33" s="84" t="s">
        <v>4</v>
      </c>
      <c r="P33" s="93">
        <v>0</v>
      </c>
      <c r="Q33" s="93">
        <v>0</v>
      </c>
      <c r="R33" s="93">
        <v>0</v>
      </c>
      <c r="S33" s="93">
        <v>10693.482989445711</v>
      </c>
      <c r="T33" s="93">
        <v>9736.3456207158797</v>
      </c>
      <c r="U33" s="93">
        <v>13782.001514162321</v>
      </c>
      <c r="V33" s="93">
        <v>11042.715441282584</v>
      </c>
      <c r="W33" s="93">
        <v>10542.266879192995</v>
      </c>
      <c r="X33" s="93">
        <v>12303.245702999997</v>
      </c>
      <c r="Y33" s="93">
        <v>9783.732</v>
      </c>
      <c r="Z33" s="93">
        <v>9010</v>
      </c>
      <c r="AA33" s="83"/>
      <c r="AB33" s="84" t="s">
        <v>4</v>
      </c>
      <c r="AC33" s="93">
        <v>0</v>
      </c>
      <c r="AD33" s="93">
        <v>5</v>
      </c>
      <c r="AE33" s="93">
        <v>52</v>
      </c>
      <c r="AF33" s="93">
        <v>83</v>
      </c>
      <c r="AG33" s="93">
        <v>103</v>
      </c>
      <c r="AH33" s="93">
        <v>92</v>
      </c>
      <c r="AI33" s="93">
        <v>90</v>
      </c>
      <c r="AJ33" s="93">
        <v>81</v>
      </c>
      <c r="AK33" s="93">
        <v>62</v>
      </c>
      <c r="AL33" s="93">
        <v>64</v>
      </c>
      <c r="AM33" s="93">
        <v>0</v>
      </c>
      <c r="AN33" s="83"/>
      <c r="AO33" s="91" t="s">
        <v>41</v>
      </c>
      <c r="AP33" s="92">
        <v>24060.481801670347</v>
      </c>
      <c r="AQ33" s="92">
        <v>21773.686637298226</v>
      </c>
      <c r="AR33" s="92">
        <v>22740.523121824706</v>
      </c>
      <c r="AS33" s="92">
        <v>23474.376475100828</v>
      </c>
      <c r="AT33" s="92">
        <v>25325.992792797104</v>
      </c>
      <c r="AU33" s="92">
        <v>26714.583542117369</v>
      </c>
      <c r="AV33" s="92">
        <v>29338.056714239996</v>
      </c>
      <c r="AW33" s="92">
        <v>28603.312127999998</v>
      </c>
      <c r="AX33" s="92">
        <v>31750.144</v>
      </c>
      <c r="AY33" s="92">
        <v>0</v>
      </c>
      <c r="AZ33" s="83"/>
    </row>
    <row r="34" spans="1:52" x14ac:dyDescent="0.25">
      <c r="A34" s="82"/>
      <c r="B34" s="84" t="s">
        <v>6</v>
      </c>
      <c r="C34" s="93">
        <v>91.453686489987447</v>
      </c>
      <c r="D34" s="93">
        <v>193.43598694420163</v>
      </c>
      <c r="E34" s="93">
        <v>341.73901687846751</v>
      </c>
      <c r="F34" s="93">
        <v>1372.3206988074423</v>
      </c>
      <c r="G34" s="93">
        <v>1119.0681099659478</v>
      </c>
      <c r="H34" s="93">
        <v>1001.8394740134221</v>
      </c>
      <c r="I34" s="93">
        <v>993.88836707680764</v>
      </c>
      <c r="J34" s="93">
        <v>1379.9569479569996</v>
      </c>
      <c r="K34" s="93">
        <v>870.99807899999973</v>
      </c>
      <c r="L34" s="93">
        <v>1484.847</v>
      </c>
      <c r="M34" s="93">
        <v>0</v>
      </c>
      <c r="N34" s="83"/>
      <c r="O34" s="84" t="s">
        <v>6</v>
      </c>
      <c r="P34" s="93">
        <v>708.76607029740273</v>
      </c>
      <c r="Q34" s="93">
        <v>302.61458080227862</v>
      </c>
      <c r="R34" s="93">
        <v>176.72120393372808</v>
      </c>
      <c r="S34" s="93">
        <v>177.7438079195509</v>
      </c>
      <c r="T34" s="93">
        <v>985.41422638701897</v>
      </c>
      <c r="U34" s="93">
        <v>1332.804300249999</v>
      </c>
      <c r="V34" s="93">
        <v>1468.8438699276714</v>
      </c>
      <c r="W34" s="93">
        <v>1403.6935021829995</v>
      </c>
      <c r="X34" s="93">
        <v>2171.6602529999996</v>
      </c>
      <c r="Y34" s="93">
        <v>1151.451</v>
      </c>
      <c r="Z34" s="93">
        <v>2412</v>
      </c>
      <c r="AA34" s="83"/>
      <c r="AB34" s="84" t="s">
        <v>6</v>
      </c>
      <c r="AC34" s="93">
        <v>0</v>
      </c>
      <c r="AD34" s="93">
        <v>0</v>
      </c>
      <c r="AE34" s="93">
        <v>0</v>
      </c>
      <c r="AF34" s="93">
        <v>15</v>
      </c>
      <c r="AG34" s="93">
        <v>16</v>
      </c>
      <c r="AH34" s="93">
        <v>15</v>
      </c>
      <c r="AI34" s="93">
        <v>14</v>
      </c>
      <c r="AJ34" s="93">
        <v>19</v>
      </c>
      <c r="AK34" s="93">
        <v>11</v>
      </c>
      <c r="AL34" s="93">
        <v>24</v>
      </c>
      <c r="AM34" s="93">
        <v>0</v>
      </c>
      <c r="AN34" s="83"/>
      <c r="AO34" s="91" t="s">
        <v>42</v>
      </c>
      <c r="AP34" s="92">
        <v>23534.227586805075</v>
      </c>
      <c r="AQ34" s="92">
        <v>21361.644945799584</v>
      </c>
      <c r="AR34" s="92">
        <v>23689.819478857014</v>
      </c>
      <c r="AS34" s="92">
        <v>28326.646591198991</v>
      </c>
      <c r="AT34" s="92">
        <v>27924.648505030393</v>
      </c>
      <c r="AU34" s="92">
        <v>29420.334086381557</v>
      </c>
      <c r="AV34" s="92">
        <v>22119.059155967996</v>
      </c>
      <c r="AW34" s="92">
        <v>25696.742399999999</v>
      </c>
      <c r="AX34" s="92">
        <v>26553.344000000001</v>
      </c>
      <c r="AY34" s="92">
        <v>0</v>
      </c>
      <c r="AZ34" s="83"/>
    </row>
    <row r="35" spans="1:52" x14ac:dyDescent="0.25">
      <c r="A35" s="82"/>
      <c r="B35" s="84" t="s">
        <v>7</v>
      </c>
      <c r="C35" s="93">
        <v>51497.209861117903</v>
      </c>
      <c r="D35" s="93">
        <v>48184.548330646743</v>
      </c>
      <c r="E35" s="93">
        <v>49687.214579390711</v>
      </c>
      <c r="F35" s="93">
        <v>51598.450348760169</v>
      </c>
      <c r="G35" s="93">
        <v>50391.704951368432</v>
      </c>
      <c r="H35" s="93">
        <v>45059.854780138281</v>
      </c>
      <c r="I35" s="93">
        <v>50555.27520275757</v>
      </c>
      <c r="J35" s="93">
        <v>61619.015836412982</v>
      </c>
      <c r="K35" s="93">
        <v>64837.903283999993</v>
      </c>
      <c r="L35" s="93">
        <v>57936.815999999992</v>
      </c>
      <c r="M35" s="93">
        <v>0</v>
      </c>
      <c r="N35" s="83"/>
      <c r="O35" s="84" t="s">
        <v>7</v>
      </c>
      <c r="P35" s="93">
        <v>56664.463481600193</v>
      </c>
      <c r="Q35" s="93">
        <v>56848.700459977532</v>
      </c>
      <c r="R35" s="93">
        <v>53191.092807584027</v>
      </c>
      <c r="S35" s="93">
        <v>44095.468711470414</v>
      </c>
      <c r="T35" s="93">
        <v>53062.290770880303</v>
      </c>
      <c r="U35" s="93">
        <v>51125.120658247441</v>
      </c>
      <c r="V35" s="93">
        <v>43867.967688659475</v>
      </c>
      <c r="W35" s="93">
        <v>44490.934093787982</v>
      </c>
      <c r="X35" s="93">
        <v>50501.975096999995</v>
      </c>
      <c r="Y35" s="93">
        <v>53964.875999999997</v>
      </c>
      <c r="Z35" s="93">
        <v>44686</v>
      </c>
      <c r="AA35" s="83"/>
      <c r="AB35" s="84" t="s">
        <v>7</v>
      </c>
      <c r="AC35" s="93">
        <v>410</v>
      </c>
      <c r="AD35" s="93">
        <v>397</v>
      </c>
      <c r="AE35" s="93">
        <v>396</v>
      </c>
      <c r="AF35" s="93">
        <v>402</v>
      </c>
      <c r="AG35" s="93">
        <v>409</v>
      </c>
      <c r="AH35" s="93">
        <v>373</v>
      </c>
      <c r="AI35" s="93">
        <v>416</v>
      </c>
      <c r="AJ35" s="93">
        <v>514</v>
      </c>
      <c r="AK35" s="93">
        <v>519</v>
      </c>
      <c r="AL35" s="93">
        <v>494</v>
      </c>
      <c r="AM35" s="93">
        <v>0</v>
      </c>
      <c r="AN35" s="83"/>
      <c r="AO35" s="91" t="s">
        <v>43</v>
      </c>
      <c r="AP35" s="92">
        <v>41894.008444186031</v>
      </c>
      <c r="AQ35" s="92">
        <v>41817.703756437295</v>
      </c>
      <c r="AR35" s="92">
        <v>41042.777561420437</v>
      </c>
      <c r="AS35" s="92">
        <v>45406.858460006471</v>
      </c>
      <c r="AT35" s="92">
        <v>45423.062996842898</v>
      </c>
      <c r="AU35" s="92">
        <v>49045.356706996201</v>
      </c>
      <c r="AV35" s="92">
        <v>54848.768237567994</v>
      </c>
      <c r="AW35" s="92">
        <v>53715.824639999992</v>
      </c>
      <c r="AX35" s="92">
        <v>54057.984000000004</v>
      </c>
      <c r="AY35" s="92">
        <v>0</v>
      </c>
      <c r="AZ35" s="83"/>
    </row>
    <row r="36" spans="1:52" x14ac:dyDescent="0.25">
      <c r="A36" s="82"/>
      <c r="B36" s="89" t="s">
        <v>8</v>
      </c>
      <c r="C36" s="94">
        <v>17566.929502948442</v>
      </c>
      <c r="D36" s="94">
        <v>18744.065807277762</v>
      </c>
      <c r="E36" s="94">
        <v>18570.06306700295</v>
      </c>
      <c r="F36" s="94">
        <v>24436.311047225528</v>
      </c>
      <c r="G36" s="94">
        <v>27171.098302576545</v>
      </c>
      <c r="H36" s="94">
        <v>29415.617056188737</v>
      </c>
      <c r="I36" s="94">
        <v>33717.992683291013</v>
      </c>
      <c r="J36" s="94">
        <v>34504.318370339992</v>
      </c>
      <c r="K36" s="94">
        <v>37670.401691999992</v>
      </c>
      <c r="L36" s="94">
        <v>38294.235000000001</v>
      </c>
      <c r="M36" s="93">
        <v>0</v>
      </c>
      <c r="N36" s="83"/>
      <c r="O36" s="89" t="s">
        <v>8</v>
      </c>
      <c r="P36" s="94">
        <v>16269.731160366779</v>
      </c>
      <c r="Q36" s="94">
        <v>18557.15680148812</v>
      </c>
      <c r="R36" s="94">
        <v>21297.71388785158</v>
      </c>
      <c r="S36" s="94">
        <v>22882.14919947182</v>
      </c>
      <c r="T36" s="94">
        <v>29349.260173902479</v>
      </c>
      <c r="U36" s="94">
        <v>22677.072562814858</v>
      </c>
      <c r="V36" s="94">
        <v>31718.34206156612</v>
      </c>
      <c r="W36" s="94">
        <v>37594.386156851993</v>
      </c>
      <c r="X36" s="94">
        <v>38682.499337999987</v>
      </c>
      <c r="Y36" s="94">
        <v>40823.516999999993</v>
      </c>
      <c r="Z36" s="94">
        <v>42272</v>
      </c>
      <c r="AA36" s="83"/>
      <c r="AB36" s="89" t="s">
        <v>8</v>
      </c>
      <c r="AC36" s="94">
        <v>220</v>
      </c>
      <c r="AD36" s="94">
        <v>248</v>
      </c>
      <c r="AE36" s="94">
        <v>260</v>
      </c>
      <c r="AF36" s="94">
        <v>276</v>
      </c>
      <c r="AG36" s="94">
        <v>306</v>
      </c>
      <c r="AH36" s="94">
        <v>325</v>
      </c>
      <c r="AI36" s="94">
        <v>348</v>
      </c>
      <c r="AJ36" s="94">
        <v>342</v>
      </c>
      <c r="AK36" s="94">
        <v>355</v>
      </c>
      <c r="AL36" s="94">
        <v>373</v>
      </c>
      <c r="AM36" s="94">
        <v>0</v>
      </c>
      <c r="AN36" s="83"/>
      <c r="AO36" s="91" t="s">
        <v>44</v>
      </c>
      <c r="AP36" s="92">
        <v>15271.804583369794</v>
      </c>
      <c r="AQ36" s="92">
        <v>14748.60219378002</v>
      </c>
      <c r="AR36" s="92">
        <v>17787.818751428284</v>
      </c>
      <c r="AS36" s="92">
        <v>20302.16343792505</v>
      </c>
      <c r="AT36" s="92">
        <v>22098.383915312716</v>
      </c>
      <c r="AU36" s="92">
        <v>23760.510242300923</v>
      </c>
      <c r="AV36" s="92">
        <v>31215.861135359995</v>
      </c>
      <c r="AW36" s="92">
        <v>34426.865663999997</v>
      </c>
      <c r="AX36" s="92">
        <v>34444.288</v>
      </c>
      <c r="AY36" s="92">
        <v>0</v>
      </c>
      <c r="AZ36" s="83"/>
    </row>
    <row r="37" spans="1:52" x14ac:dyDescent="0.25">
      <c r="A37" s="82"/>
      <c r="B37" s="89" t="s">
        <v>5</v>
      </c>
      <c r="C37" s="94">
        <v>18178.225196855197</v>
      </c>
      <c r="D37" s="94">
        <v>21079.775681532843</v>
      </c>
      <c r="E37" s="94">
        <v>26218.170561352072</v>
      </c>
      <c r="F37" s="94">
        <v>19404.545430302976</v>
      </c>
      <c r="G37" s="94">
        <v>22166.156793556278</v>
      </c>
      <c r="H37" s="94">
        <v>24851.433202480264</v>
      </c>
      <c r="I37" s="94">
        <v>25380.654570399915</v>
      </c>
      <c r="J37" s="94">
        <v>26212.708405484991</v>
      </c>
      <c r="K37" s="94">
        <v>27854.964144000001</v>
      </c>
      <c r="L37" s="94">
        <v>25581.969000000001</v>
      </c>
      <c r="M37" s="92">
        <v>0</v>
      </c>
      <c r="N37" s="83"/>
      <c r="O37" s="89" t="s">
        <v>5</v>
      </c>
      <c r="P37" s="94">
        <v>22009.051656603551</v>
      </c>
      <c r="Q37" s="94">
        <v>29537.556533994946</v>
      </c>
      <c r="R37" s="94">
        <v>19301.817588589467</v>
      </c>
      <c r="S37" s="94">
        <v>23094.691551604199</v>
      </c>
      <c r="T37" s="94">
        <v>29127.598605966912</v>
      </c>
      <c r="U37" s="94">
        <v>26692.984110627702</v>
      </c>
      <c r="V37" s="94">
        <v>27745.757065151713</v>
      </c>
      <c r="W37" s="94">
        <v>29247.750543563991</v>
      </c>
      <c r="X37" s="94">
        <v>32349.993206999996</v>
      </c>
      <c r="Y37" s="94">
        <v>34596.008999999991</v>
      </c>
      <c r="Z37" s="94">
        <v>29930</v>
      </c>
      <c r="AA37" s="83"/>
      <c r="AB37" s="89" t="s">
        <v>5</v>
      </c>
      <c r="AC37" s="94">
        <v>3727</v>
      </c>
      <c r="AD37" s="94">
        <v>3629</v>
      </c>
      <c r="AE37" s="94">
        <v>3530</v>
      </c>
      <c r="AF37" s="94">
        <v>3481</v>
      </c>
      <c r="AG37" s="94">
        <v>3405</v>
      </c>
      <c r="AH37" s="94">
        <v>3275</v>
      </c>
      <c r="AI37" s="94">
        <v>3266</v>
      </c>
      <c r="AJ37" s="94">
        <v>3486</v>
      </c>
      <c r="AK37" s="94">
        <v>3389</v>
      </c>
      <c r="AL37" s="94">
        <v>3241</v>
      </c>
      <c r="AM37" s="94">
        <v>0</v>
      </c>
      <c r="AN37" s="83"/>
      <c r="AO37" s="91" t="s">
        <v>45</v>
      </c>
      <c r="AP37" s="92">
        <v>38910.355692945515</v>
      </c>
      <c r="AQ37" s="92">
        <v>45616.637593441337</v>
      </c>
      <c r="AR37" s="92">
        <v>45820.641044335105</v>
      </c>
      <c r="AS37" s="92">
        <v>45674.341231782259</v>
      </c>
      <c r="AT37" s="92">
        <v>41552.330432186682</v>
      </c>
      <c r="AU37" s="92">
        <v>49075.456434941938</v>
      </c>
      <c r="AV37" s="92">
        <v>49010.695391231995</v>
      </c>
      <c r="AW37" s="92">
        <v>48258.846720000001</v>
      </c>
      <c r="AX37" s="92">
        <v>46865.408000000003</v>
      </c>
      <c r="AY37" s="92">
        <v>0</v>
      </c>
      <c r="AZ37" s="83"/>
    </row>
    <row r="38" spans="1:52" x14ac:dyDescent="0.25">
      <c r="A38" s="82"/>
      <c r="B38" s="84" t="s">
        <v>157</v>
      </c>
      <c r="C38" s="93">
        <v>36818.532178080866</v>
      </c>
      <c r="D38" s="93">
        <v>35783.284136984737</v>
      </c>
      <c r="E38" s="93">
        <v>38189.335136168753</v>
      </c>
      <c r="F38" s="93">
        <v>40872.996557500366</v>
      </c>
      <c r="G38" s="93">
        <v>43404.665022272362</v>
      </c>
      <c r="H38" s="93">
        <v>42777.203791077569</v>
      </c>
      <c r="I38" s="93">
        <v>40073.271119007259</v>
      </c>
      <c r="J38" s="93">
        <v>37937.487258845991</v>
      </c>
      <c r="K38" s="93">
        <v>37975.940603999996</v>
      </c>
      <c r="L38" s="93">
        <v>38910.606</v>
      </c>
      <c r="M38" s="93">
        <v>0</v>
      </c>
      <c r="N38" s="83"/>
      <c r="O38" s="84" t="s">
        <v>157</v>
      </c>
      <c r="P38" s="93">
        <v>35219.296002486211</v>
      </c>
      <c r="Q38" s="93">
        <v>33730.251882914366</v>
      </c>
      <c r="R38" s="93">
        <v>37741.095261290488</v>
      </c>
      <c r="S38" s="93">
        <v>42461.149023067257</v>
      </c>
      <c r="T38" s="93">
        <v>44280.211225717365</v>
      </c>
      <c r="U38" s="93">
        <v>43076.861133751227</v>
      </c>
      <c r="V38" s="93">
        <v>41132.026094112305</v>
      </c>
      <c r="W38" s="93">
        <v>38891.265165017998</v>
      </c>
      <c r="X38" s="93">
        <v>37275.747263999998</v>
      </c>
      <c r="Y38" s="93">
        <v>37794.140999999996</v>
      </c>
      <c r="Z38" s="93">
        <v>36445</v>
      </c>
      <c r="AA38" s="83"/>
      <c r="AB38" s="84" t="s">
        <v>117</v>
      </c>
      <c r="AC38" s="93">
        <v>17696.064000000002</v>
      </c>
      <c r="AD38" s="93">
        <v>17468.64</v>
      </c>
      <c r="AE38" s="93">
        <v>17378.75</v>
      </c>
      <c r="AF38" s="93">
        <v>17341.36</v>
      </c>
      <c r="AG38" s="93">
        <v>17323.416000000001</v>
      </c>
      <c r="AH38" s="93">
        <v>17172.917000000001</v>
      </c>
      <c r="AI38" s="93">
        <v>17283.740000000002</v>
      </c>
      <c r="AJ38" s="93">
        <v>17193.22</v>
      </c>
      <c r="AK38" s="93">
        <v>16912.187999999998</v>
      </c>
      <c r="AL38" s="93">
        <v>17028.582999999999</v>
      </c>
      <c r="AM38" s="93">
        <v>0</v>
      </c>
      <c r="AN38" s="83"/>
      <c r="AO38" s="91" t="s">
        <v>46</v>
      </c>
      <c r="AP38" s="92">
        <v>36521.347021497684</v>
      </c>
      <c r="AQ38" s="92">
        <v>39741.647541578714</v>
      </c>
      <c r="AR38" s="92">
        <v>39459.122599806913</v>
      </c>
      <c r="AS38" s="92">
        <v>41490.77804512361</v>
      </c>
      <c r="AT38" s="92">
        <v>39858.408042584946</v>
      </c>
      <c r="AU38" s="92">
        <v>44862.5695128238</v>
      </c>
      <c r="AV38" s="92">
        <v>51133.24735487999</v>
      </c>
      <c r="AW38" s="92">
        <v>50072.979455999994</v>
      </c>
      <c r="AX38" s="92">
        <v>48824.32</v>
      </c>
      <c r="AY38" s="92">
        <v>0</v>
      </c>
      <c r="AZ38" s="83"/>
    </row>
    <row r="39" spans="1:52" x14ac:dyDescent="0.25">
      <c r="A39" s="8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91" t="s">
        <v>47</v>
      </c>
      <c r="AP39" s="92">
        <v>67109.003897851551</v>
      </c>
      <c r="AQ39" s="92">
        <v>82188.733661953476</v>
      </c>
      <c r="AR39" s="92">
        <v>80492.933961869319</v>
      </c>
      <c r="AS39" s="92">
        <v>84230.54589234083</v>
      </c>
      <c r="AT39" s="92">
        <v>95765.477180476417</v>
      </c>
      <c r="AU39" s="92">
        <v>101104.98616970034</v>
      </c>
      <c r="AV39" s="92">
        <v>102922.67131084799</v>
      </c>
      <c r="AW39" s="92">
        <v>91823.026175999985</v>
      </c>
      <c r="AX39" s="92">
        <v>99467.263999999996</v>
      </c>
      <c r="AY39" s="92">
        <v>0</v>
      </c>
      <c r="AZ39" s="83"/>
    </row>
    <row r="40" spans="1:52" x14ac:dyDescent="0.25">
      <c r="A40" s="82"/>
      <c r="B40" s="85" t="s">
        <v>113</v>
      </c>
      <c r="C40" s="85"/>
      <c r="D40" s="85"/>
      <c r="E40" s="85"/>
      <c r="F40" s="85"/>
      <c r="G40" s="85"/>
      <c r="H40" s="85"/>
      <c r="I40" s="85"/>
      <c r="J40" s="85"/>
      <c r="K40" s="85"/>
      <c r="L40" s="85"/>
      <c r="M40" s="85"/>
      <c r="N40" s="83"/>
      <c r="O40" s="85" t="s">
        <v>114</v>
      </c>
      <c r="P40" s="85"/>
      <c r="Q40" s="85"/>
      <c r="R40" s="85"/>
      <c r="S40" s="85"/>
      <c r="T40" s="85"/>
      <c r="U40" s="85"/>
      <c r="V40" s="85"/>
      <c r="W40" s="85"/>
      <c r="X40" s="85"/>
      <c r="Y40" s="85"/>
      <c r="Z40" s="85"/>
      <c r="AA40" s="83"/>
      <c r="AB40" s="85" t="s">
        <v>145</v>
      </c>
      <c r="AC40" s="85"/>
      <c r="AD40" s="85"/>
      <c r="AE40" s="85"/>
      <c r="AF40" s="85"/>
      <c r="AG40" s="85"/>
      <c r="AH40" s="85"/>
      <c r="AI40" s="85"/>
      <c r="AJ40" s="85"/>
      <c r="AK40" s="85"/>
      <c r="AL40" s="85"/>
      <c r="AM40" s="85"/>
      <c r="AN40" s="83"/>
      <c r="AO40" s="91" t="s">
        <v>48</v>
      </c>
      <c r="AP40" s="92">
        <v>53300.04693377683</v>
      </c>
      <c r="AQ40" s="92">
        <v>55150.195631357936</v>
      </c>
      <c r="AR40" s="92">
        <v>56649.568319005892</v>
      </c>
      <c r="AS40" s="92">
        <v>54856.074228234967</v>
      </c>
      <c r="AT40" s="92">
        <v>53259.361619009491</v>
      </c>
      <c r="AU40" s="92">
        <v>57221.732805396459</v>
      </c>
      <c r="AV40" s="92">
        <v>52846.48015257599</v>
      </c>
      <c r="AW40" s="92">
        <v>49375.236095999993</v>
      </c>
      <c r="AX40" s="92">
        <v>52841.472000000002</v>
      </c>
      <c r="AY40" s="92">
        <v>0</v>
      </c>
      <c r="AZ40" s="83"/>
    </row>
    <row r="41" spans="1:52" x14ac:dyDescent="0.25">
      <c r="A41" s="82"/>
      <c r="B41" s="87" t="s">
        <v>14</v>
      </c>
      <c r="C41" s="87">
        <v>2013</v>
      </c>
      <c r="D41" s="87">
        <v>2014</v>
      </c>
      <c r="E41" s="87">
        <v>2015</v>
      </c>
      <c r="F41" s="87">
        <v>2016</v>
      </c>
      <c r="G41" s="87">
        <v>2017</v>
      </c>
      <c r="H41" s="87">
        <v>2018</v>
      </c>
      <c r="I41" s="87">
        <v>2019</v>
      </c>
      <c r="J41" s="87">
        <v>2020</v>
      </c>
      <c r="K41" s="87">
        <v>2021</v>
      </c>
      <c r="L41" s="87">
        <v>2022</v>
      </c>
      <c r="M41" s="87">
        <v>2023</v>
      </c>
      <c r="N41" s="83"/>
      <c r="O41" s="87" t="s">
        <v>14</v>
      </c>
      <c r="P41" s="87">
        <v>2013</v>
      </c>
      <c r="Q41" s="87">
        <v>2014</v>
      </c>
      <c r="R41" s="87">
        <v>2015</v>
      </c>
      <c r="S41" s="87">
        <v>2016</v>
      </c>
      <c r="T41" s="87">
        <v>2017</v>
      </c>
      <c r="U41" s="87">
        <v>2018</v>
      </c>
      <c r="V41" s="87">
        <v>2019</v>
      </c>
      <c r="W41" s="87">
        <v>2020</v>
      </c>
      <c r="X41" s="87">
        <v>2021</v>
      </c>
      <c r="Y41" s="87">
        <v>2022</v>
      </c>
      <c r="Z41" s="87">
        <v>2023</v>
      </c>
      <c r="AA41" s="83"/>
      <c r="AB41" s="87" t="s">
        <v>14</v>
      </c>
      <c r="AC41" s="87">
        <v>2013</v>
      </c>
      <c r="AD41" s="87">
        <v>2014</v>
      </c>
      <c r="AE41" s="87">
        <v>2015</v>
      </c>
      <c r="AF41" s="87">
        <v>2016</v>
      </c>
      <c r="AG41" s="87">
        <v>2017</v>
      </c>
      <c r="AH41" s="87">
        <v>2018</v>
      </c>
      <c r="AI41" s="87">
        <v>2019</v>
      </c>
      <c r="AJ41" s="87">
        <v>2020</v>
      </c>
      <c r="AK41" s="87">
        <v>2021</v>
      </c>
      <c r="AL41" s="87">
        <v>2022</v>
      </c>
      <c r="AM41" s="87">
        <v>2023</v>
      </c>
      <c r="AN41" s="83"/>
      <c r="AO41" s="91" t="s">
        <v>49</v>
      </c>
      <c r="AP41" s="92">
        <v>31028.133972496587</v>
      </c>
      <c r="AQ41" s="92">
        <v>26574.425136325099</v>
      </c>
      <c r="AR41" s="92">
        <v>35204.661004417736</v>
      </c>
      <c r="AS41" s="92">
        <v>41471.98793305672</v>
      </c>
      <c r="AT41" s="92">
        <v>44389.70493677698</v>
      </c>
      <c r="AU41" s="92">
        <v>33708.470328364019</v>
      </c>
      <c r="AV41" s="92">
        <v>34863.865454591993</v>
      </c>
      <c r="AW41" s="92">
        <v>28906.361856</v>
      </c>
      <c r="AX41" s="92">
        <v>30508.031999999999</v>
      </c>
      <c r="AY41" s="92">
        <v>0</v>
      </c>
      <c r="AZ41" s="83"/>
    </row>
    <row r="42" spans="1:52" x14ac:dyDescent="0.25">
      <c r="A42" s="82"/>
      <c r="B42" s="89" t="s">
        <v>9</v>
      </c>
      <c r="C42" s="90">
        <v>165492.66573151312</v>
      </c>
      <c r="D42" s="90">
        <v>166479.55477587314</v>
      </c>
      <c r="E42" s="90">
        <v>168953.66333433636</v>
      </c>
      <c r="F42" s="90">
        <v>186278.97324140219</v>
      </c>
      <c r="G42" s="90">
        <v>179304.61344134563</v>
      </c>
      <c r="H42" s="90">
        <v>181039.99620023347</v>
      </c>
      <c r="I42" s="90">
        <v>198418.15848612029</v>
      </c>
      <c r="J42" s="90">
        <v>209720.00912669091</v>
      </c>
      <c r="K42" s="90">
        <v>235611.87621299992</v>
      </c>
      <c r="L42" s="90">
        <v>217008.89699999997</v>
      </c>
      <c r="M42" s="90">
        <v>0</v>
      </c>
      <c r="N42" s="83"/>
      <c r="O42" s="89" t="s">
        <v>9</v>
      </c>
      <c r="P42" s="90">
        <v>151824.67161798838</v>
      </c>
      <c r="Q42" s="90">
        <v>166648.06956204533</v>
      </c>
      <c r="R42" s="90">
        <v>163987.91453770845</v>
      </c>
      <c r="S42" s="90">
        <v>175672.63088505983</v>
      </c>
      <c r="T42" s="90">
        <v>172761.57624413879</v>
      </c>
      <c r="U42" s="90">
        <v>176095.65004611813</v>
      </c>
      <c r="V42" s="90">
        <v>176200.24580241265</v>
      </c>
      <c r="W42" s="90">
        <v>189174.94250980497</v>
      </c>
      <c r="X42" s="90">
        <v>236564.56351500002</v>
      </c>
      <c r="Y42" s="90">
        <v>234178.791</v>
      </c>
      <c r="Z42" s="90">
        <v>219879</v>
      </c>
      <c r="AA42" s="83"/>
      <c r="AB42" s="89" t="s">
        <v>9</v>
      </c>
      <c r="AC42" s="90">
        <v>1384</v>
      </c>
      <c r="AD42" s="90">
        <v>1397</v>
      </c>
      <c r="AE42" s="90">
        <v>1426</v>
      </c>
      <c r="AF42" s="90">
        <v>1452</v>
      </c>
      <c r="AG42" s="90">
        <v>1447</v>
      </c>
      <c r="AH42" s="90">
        <v>1451</v>
      </c>
      <c r="AI42" s="90">
        <v>1486</v>
      </c>
      <c r="AJ42" s="90">
        <v>1620</v>
      </c>
      <c r="AK42" s="90">
        <v>1510</v>
      </c>
      <c r="AL42" s="90">
        <v>1475</v>
      </c>
      <c r="AM42" s="90">
        <v>0</v>
      </c>
      <c r="AN42" s="83"/>
      <c r="AO42" s="91" t="s">
        <v>50</v>
      </c>
      <c r="AP42" s="92">
        <v>56104.031395801234</v>
      </c>
      <c r="AQ42" s="92">
        <v>56854.961530800159</v>
      </c>
      <c r="AR42" s="92">
        <v>56778.457434777694</v>
      </c>
      <c r="AS42" s="92">
        <v>55865.213776298209</v>
      </c>
      <c r="AT42" s="92">
        <v>59630.646282601592</v>
      </c>
      <c r="AU42" s="92">
        <v>67020.269242014707</v>
      </c>
      <c r="AV42" s="92">
        <v>105959.86172006399</v>
      </c>
      <c r="AW42" s="92">
        <v>109805.01811199999</v>
      </c>
      <c r="AX42" s="92">
        <v>105415.68000000001</v>
      </c>
      <c r="AY42" s="92">
        <v>0</v>
      </c>
      <c r="AZ42" s="83"/>
    </row>
    <row r="43" spans="1:52" x14ac:dyDescent="0.25">
      <c r="A43" s="82"/>
      <c r="B43" s="84" t="s">
        <v>10</v>
      </c>
      <c r="C43" s="93">
        <v>99152.52255307023</v>
      </c>
      <c r="D43" s="93">
        <v>97429.79043510159</v>
      </c>
      <c r="E43" s="93">
        <v>102243.10584104736</v>
      </c>
      <c r="F43" s="93">
        <v>119719.51495129919</v>
      </c>
      <c r="G43" s="93">
        <v>109727.62973124158</v>
      </c>
      <c r="H43" s="93">
        <v>95229.705846172132</v>
      </c>
      <c r="I43" s="93">
        <v>102533.65781961275</v>
      </c>
      <c r="J43" s="93">
        <v>115633.70284624195</v>
      </c>
      <c r="K43" s="93">
        <v>142565.72941799994</v>
      </c>
      <c r="L43" s="93">
        <v>126799.55399999997</v>
      </c>
      <c r="M43" s="93">
        <v>0</v>
      </c>
      <c r="N43" s="83"/>
      <c r="O43" s="84" t="s">
        <v>10</v>
      </c>
      <c r="P43" s="93">
        <v>93244.433905120008</v>
      </c>
      <c r="Q43" s="93">
        <v>100056.06964311918</v>
      </c>
      <c r="R43" s="93">
        <v>105533.04608196195</v>
      </c>
      <c r="S43" s="93">
        <v>113054.17986334456</v>
      </c>
      <c r="T43" s="93">
        <v>114596.93520162984</v>
      </c>
      <c r="U43" s="93">
        <v>98989.007841210347</v>
      </c>
      <c r="V43" s="93">
        <v>94877.63897782506</v>
      </c>
      <c r="W43" s="93">
        <v>103011.79013656646</v>
      </c>
      <c r="X43" s="93">
        <v>143349.20332950001</v>
      </c>
      <c r="Y43" s="93">
        <v>145148.682</v>
      </c>
      <c r="Z43" s="93">
        <v>132238</v>
      </c>
      <c r="AA43" s="83"/>
      <c r="AB43" s="84" t="s">
        <v>10</v>
      </c>
      <c r="AC43" s="93">
        <v>1384</v>
      </c>
      <c r="AD43" s="93">
        <v>1397</v>
      </c>
      <c r="AE43" s="93">
        <v>1426</v>
      </c>
      <c r="AF43" s="93">
        <v>1452</v>
      </c>
      <c r="AG43" s="93">
        <v>1447</v>
      </c>
      <c r="AH43" s="93">
        <v>1451</v>
      </c>
      <c r="AI43" s="93">
        <v>1486</v>
      </c>
      <c r="AJ43" s="93">
        <v>1620</v>
      </c>
      <c r="AK43" s="93">
        <v>1510</v>
      </c>
      <c r="AL43" s="93">
        <v>1475</v>
      </c>
      <c r="AM43" s="93">
        <v>0</v>
      </c>
      <c r="AN43" s="83"/>
      <c r="AO43" s="91" t="s">
        <v>51</v>
      </c>
      <c r="AP43" s="92">
        <v>37141.492406856538</v>
      </c>
      <c r="AQ43" s="92">
        <v>34436.044772199093</v>
      </c>
      <c r="AR43" s="92">
        <v>38958.136210676523</v>
      </c>
      <c r="AS43" s="92">
        <v>36513.608948816087</v>
      </c>
      <c r="AT43" s="92">
        <v>36264.545675456946</v>
      </c>
      <c r="AU43" s="92">
        <v>36192.772874170354</v>
      </c>
      <c r="AV43" s="92">
        <v>33183.335992319997</v>
      </c>
      <c r="AW43" s="92">
        <v>34738.246655999996</v>
      </c>
      <c r="AX43" s="92">
        <v>33118.207999999999</v>
      </c>
      <c r="AY43" s="92">
        <v>0</v>
      </c>
      <c r="AZ43" s="83"/>
    </row>
    <row r="44" spans="1:52" x14ac:dyDescent="0.25">
      <c r="A44" s="82"/>
      <c r="B44" s="89" t="s">
        <v>11</v>
      </c>
      <c r="C44" s="94">
        <v>66340.143178442886</v>
      </c>
      <c r="D44" s="94">
        <v>69049.764340771551</v>
      </c>
      <c r="E44" s="94">
        <v>66710.557493289001</v>
      </c>
      <c r="F44" s="94">
        <v>66559.458290102993</v>
      </c>
      <c r="G44" s="94">
        <v>69576.983710104032</v>
      </c>
      <c r="H44" s="94">
        <v>85810.290354061348</v>
      </c>
      <c r="I44" s="94">
        <v>95884.500666507534</v>
      </c>
      <c r="J44" s="94">
        <v>94086.306280448975</v>
      </c>
      <c r="K44" s="94">
        <v>93046.146794999993</v>
      </c>
      <c r="L44" s="94">
        <v>90209.342999999993</v>
      </c>
      <c r="M44" s="94">
        <v>0</v>
      </c>
      <c r="N44" s="83"/>
      <c r="O44" s="89" t="s">
        <v>11</v>
      </c>
      <c r="P44" s="94">
        <v>58580.237712868387</v>
      </c>
      <c r="Q44" s="94">
        <v>66591.999918926158</v>
      </c>
      <c r="R44" s="94">
        <v>58454.868455746517</v>
      </c>
      <c r="S44" s="94">
        <v>62618.451021715257</v>
      </c>
      <c r="T44" s="94">
        <v>58164.641042508956</v>
      </c>
      <c r="U44" s="94">
        <v>77106.642204907766</v>
      </c>
      <c r="V44" s="94">
        <v>81322.606824587594</v>
      </c>
      <c r="W44" s="94">
        <v>86163.152373238496</v>
      </c>
      <c r="X44" s="94">
        <v>93215.360185500002</v>
      </c>
      <c r="Y44" s="94">
        <v>89030.108999999997</v>
      </c>
      <c r="Z44" s="94">
        <v>87641</v>
      </c>
      <c r="AA44" s="83"/>
      <c r="AB44" s="89" t="s">
        <v>11</v>
      </c>
      <c r="AC44" s="94">
        <v>1384</v>
      </c>
      <c r="AD44" s="94">
        <v>1397</v>
      </c>
      <c r="AE44" s="94">
        <v>1426</v>
      </c>
      <c r="AF44" s="94">
        <v>1452</v>
      </c>
      <c r="AG44" s="94">
        <v>1447</v>
      </c>
      <c r="AH44" s="94">
        <v>1451</v>
      </c>
      <c r="AI44" s="94">
        <v>1486</v>
      </c>
      <c r="AJ44" s="94">
        <v>1620</v>
      </c>
      <c r="AK44" s="94">
        <v>1510</v>
      </c>
      <c r="AL44" s="94">
        <v>1475</v>
      </c>
      <c r="AM44" s="94">
        <v>0</v>
      </c>
      <c r="AN44" s="83"/>
      <c r="AO44" s="91" t="s">
        <v>52</v>
      </c>
      <c r="AP44" s="92">
        <v>41272.703908574178</v>
      </c>
      <c r="AQ44" s="92">
        <v>38271.202054609617</v>
      </c>
      <c r="AR44" s="92">
        <v>39602.581789535529</v>
      </c>
      <c r="AS44" s="92">
        <v>37823.390289949646</v>
      </c>
      <c r="AT44" s="92">
        <v>32364.382026811512</v>
      </c>
      <c r="AU44" s="92">
        <v>35336.005618000891</v>
      </c>
      <c r="AV44" s="92">
        <v>39663.87113779199</v>
      </c>
      <c r="AW44" s="92">
        <v>38311.317503999991</v>
      </c>
      <c r="AX44" s="92">
        <v>36880.383999999998</v>
      </c>
      <c r="AY44" s="92">
        <v>0</v>
      </c>
      <c r="AZ44" s="83"/>
    </row>
    <row r="45" spans="1:52" x14ac:dyDescent="0.25">
      <c r="A45" s="82"/>
      <c r="B45" s="84" t="s">
        <v>0</v>
      </c>
      <c r="C45" s="93">
        <v>22549.952078672624</v>
      </c>
      <c r="D45" s="93">
        <v>18444.536708475818</v>
      </c>
      <c r="E45" s="93">
        <v>19937.955405795947</v>
      </c>
      <c r="F45" s="93">
        <v>19570.80514154202</v>
      </c>
      <c r="G45" s="93">
        <v>14105.525054711978</v>
      </c>
      <c r="H45" s="93">
        <v>12099.839241082531</v>
      </c>
      <c r="I45" s="93">
        <v>12217.020933400658</v>
      </c>
      <c r="J45" s="93">
        <v>12429.322940159998</v>
      </c>
      <c r="K45" s="93">
        <v>10277.989511999998</v>
      </c>
      <c r="L45" s="93">
        <v>8535.5549999999985</v>
      </c>
      <c r="M45" s="93">
        <v>0</v>
      </c>
      <c r="N45" s="83"/>
      <c r="O45" s="84" t="s">
        <v>0</v>
      </c>
      <c r="P45" s="93">
        <v>17254.302295710302</v>
      </c>
      <c r="Q45" s="93">
        <v>19464.229173394877</v>
      </c>
      <c r="R45" s="93">
        <v>18903.785261053963</v>
      </c>
      <c r="S45" s="93">
        <v>18373.400508255399</v>
      </c>
      <c r="T45" s="93">
        <v>21544.326436905154</v>
      </c>
      <c r="U45" s="93">
        <v>14254.297266197222</v>
      </c>
      <c r="V45" s="93">
        <v>11653.670934185884</v>
      </c>
      <c r="W45" s="93">
        <v>12079.748232467997</v>
      </c>
      <c r="X45" s="93">
        <v>12940.846001999997</v>
      </c>
      <c r="Y45" s="93">
        <v>10359.972</v>
      </c>
      <c r="Z45" s="93">
        <v>9465</v>
      </c>
      <c r="AA45" s="83"/>
      <c r="AB45" s="84" t="s">
        <v>0</v>
      </c>
      <c r="AC45" s="93">
        <v>245</v>
      </c>
      <c r="AD45" s="93">
        <v>254</v>
      </c>
      <c r="AE45" s="93">
        <v>292</v>
      </c>
      <c r="AF45" s="93">
        <v>230</v>
      </c>
      <c r="AG45" s="93">
        <v>142</v>
      </c>
      <c r="AH45" s="93">
        <v>131</v>
      </c>
      <c r="AI45" s="93">
        <v>137</v>
      </c>
      <c r="AJ45" s="93">
        <v>139</v>
      </c>
      <c r="AK45" s="93">
        <v>115</v>
      </c>
      <c r="AL45" s="93">
        <v>105</v>
      </c>
      <c r="AM45" s="93">
        <v>0</v>
      </c>
      <c r="AN45" s="83"/>
      <c r="AO45" s="91" t="s">
        <v>53</v>
      </c>
      <c r="AP45" s="92">
        <v>16906.206440109934</v>
      </c>
      <c r="AQ45" s="92">
        <v>17060.110803780699</v>
      </c>
      <c r="AR45" s="92">
        <v>17420.204577748711</v>
      </c>
      <c r="AS45" s="92">
        <v>17459.33001227483</v>
      </c>
      <c r="AT45" s="92">
        <v>19581.481214160587</v>
      </c>
      <c r="AU45" s="92">
        <v>18948.853732119544</v>
      </c>
      <c r="AV45" s="92">
        <v>18466.835051519996</v>
      </c>
      <c r="AW45" s="92">
        <v>15735.674879999999</v>
      </c>
      <c r="AX45" s="92">
        <v>15473.664000000001</v>
      </c>
      <c r="AY45" s="92">
        <v>0</v>
      </c>
      <c r="AZ45" s="83"/>
    </row>
    <row r="46" spans="1:52" x14ac:dyDescent="0.25">
      <c r="A46" s="82"/>
      <c r="B46" s="84" t="s">
        <v>158</v>
      </c>
      <c r="C46" s="93">
        <v>35835.4050483135</v>
      </c>
      <c r="D46" s="93">
        <v>34054.227492949751</v>
      </c>
      <c r="E46" s="93">
        <v>32241.671835564735</v>
      </c>
      <c r="F46" s="93">
        <v>29848.263744204589</v>
      </c>
      <c r="G46" s="93">
        <v>28436.56272146264</v>
      </c>
      <c r="H46" s="93">
        <v>28002.307798205511</v>
      </c>
      <c r="I46" s="93">
        <v>30803.942775174775</v>
      </c>
      <c r="J46" s="93">
        <v>42889.795617815995</v>
      </c>
      <c r="K46" s="93">
        <v>34879.176422999997</v>
      </c>
      <c r="L46" s="93">
        <v>19934.816999999999</v>
      </c>
      <c r="M46" s="93">
        <v>0</v>
      </c>
      <c r="N46" s="83"/>
      <c r="O46" s="84" t="s">
        <v>158</v>
      </c>
      <c r="P46" s="93">
        <v>47549.900284892807</v>
      </c>
      <c r="Q46" s="93">
        <v>36416.99467090008</v>
      </c>
      <c r="R46" s="93">
        <v>33765.453342331049</v>
      </c>
      <c r="S46" s="93">
        <v>30740.445325515062</v>
      </c>
      <c r="T46" s="93">
        <v>26390.97870668683</v>
      </c>
      <c r="U46" s="93">
        <v>23608.078855267177</v>
      </c>
      <c r="V46" s="93">
        <v>25997.21717687853</v>
      </c>
      <c r="W46" s="93">
        <v>25356.034584782992</v>
      </c>
      <c r="X46" s="93">
        <v>29874.915839999998</v>
      </c>
      <c r="Y46" s="93">
        <v>31487.399999999998</v>
      </c>
      <c r="Z46" s="93">
        <v>24044</v>
      </c>
      <c r="AA46" s="83"/>
      <c r="AB46" s="84" t="s">
        <v>158</v>
      </c>
      <c r="AC46" s="93">
        <v>250</v>
      </c>
      <c r="AD46" s="93">
        <v>222</v>
      </c>
      <c r="AE46" s="93">
        <v>203</v>
      </c>
      <c r="AF46" s="93">
        <v>199</v>
      </c>
      <c r="AG46" s="93">
        <v>191</v>
      </c>
      <c r="AH46" s="93">
        <v>195</v>
      </c>
      <c r="AI46" s="93">
        <v>211</v>
      </c>
      <c r="AJ46" s="93">
        <v>314</v>
      </c>
      <c r="AK46" s="93">
        <v>233</v>
      </c>
      <c r="AL46" s="93">
        <v>136</v>
      </c>
      <c r="AM46" s="93">
        <v>0</v>
      </c>
      <c r="AN46" s="83"/>
      <c r="AO46" s="91" t="s">
        <v>54</v>
      </c>
      <c r="AP46" s="92">
        <v>35453.769638478057</v>
      </c>
      <c r="AQ46" s="92">
        <v>37612.388141279356</v>
      </c>
      <c r="AR46" s="92">
        <v>39053.402078855688</v>
      </c>
      <c r="AS46" s="92">
        <v>41699.67987927908</v>
      </c>
      <c r="AT46" s="92">
        <v>39713.432702934355</v>
      </c>
      <c r="AU46" s="92">
        <v>39258.64516349951</v>
      </c>
      <c r="AV46" s="92">
        <v>37615.165415423995</v>
      </c>
      <c r="AW46" s="92">
        <v>38422.748159999996</v>
      </c>
      <c r="AX46" s="92">
        <v>35749.887999999999</v>
      </c>
      <c r="AY46" s="92">
        <v>0</v>
      </c>
      <c r="AZ46" s="83"/>
    </row>
    <row r="47" spans="1:52" x14ac:dyDescent="0.25">
      <c r="A47" s="82"/>
      <c r="B47" s="84" t="s">
        <v>159</v>
      </c>
      <c r="C47" s="93">
        <v>1800.3741189736145</v>
      </c>
      <c r="D47" s="93">
        <v>797.71576947173196</v>
      </c>
      <c r="E47" s="93">
        <v>602.13946638346408</v>
      </c>
      <c r="F47" s="93">
        <v>625.91212360241866</v>
      </c>
      <c r="G47" s="93">
        <v>835.90310238347115</v>
      </c>
      <c r="H47" s="93">
        <v>597.07843652139218</v>
      </c>
      <c r="I47" s="93">
        <v>638.77117397303687</v>
      </c>
      <c r="J47" s="93">
        <v>626.86081842299984</v>
      </c>
      <c r="K47" s="93">
        <v>394.65442799999994</v>
      </c>
      <c r="L47" s="93">
        <v>120.39299999999999</v>
      </c>
      <c r="M47" s="93">
        <v>0</v>
      </c>
      <c r="N47" s="83"/>
      <c r="O47" s="84" t="s">
        <v>159</v>
      </c>
      <c r="P47" s="93">
        <v>3586.7895173777047</v>
      </c>
      <c r="Q47" s="93">
        <v>2807.7886203066319</v>
      </c>
      <c r="R47" s="93">
        <v>1351.7416592281845</v>
      </c>
      <c r="S47" s="93">
        <v>831.58710133789896</v>
      </c>
      <c r="T47" s="93">
        <v>780.40276089730571</v>
      </c>
      <c r="U47" s="93">
        <v>725.66274401195403</v>
      </c>
      <c r="V47" s="93">
        <v>745.4162753076057</v>
      </c>
      <c r="W47" s="93">
        <v>475.81001880299988</v>
      </c>
      <c r="X47" s="93">
        <v>477.40454999999997</v>
      </c>
      <c r="Y47" s="93">
        <v>370.43999999999994</v>
      </c>
      <c r="Z47" s="93">
        <v>363</v>
      </c>
      <c r="AA47" s="83"/>
      <c r="AB47" s="84" t="s">
        <v>159</v>
      </c>
      <c r="AC47" s="93">
        <v>0</v>
      </c>
      <c r="AD47" s="93">
        <v>0</v>
      </c>
      <c r="AE47" s="93">
        <v>0</v>
      </c>
      <c r="AF47" s="93">
        <v>0</v>
      </c>
      <c r="AG47" s="93">
        <v>0</v>
      </c>
      <c r="AH47" s="93">
        <v>0</v>
      </c>
      <c r="AI47" s="93">
        <v>0</v>
      </c>
      <c r="AJ47" s="93">
        <v>0</v>
      </c>
      <c r="AK47" s="93">
        <v>0</v>
      </c>
      <c r="AL47" s="93">
        <v>0</v>
      </c>
      <c r="AM47" s="93">
        <v>0</v>
      </c>
      <c r="AN47" s="83"/>
      <c r="AO47" s="91" t="s">
        <v>55</v>
      </c>
      <c r="AP47" s="92">
        <v>3625.8219914065057</v>
      </c>
      <c r="AQ47" s="92">
        <v>3674.4157434192916</v>
      </c>
      <c r="AR47" s="92">
        <v>10528.559596176501</v>
      </c>
      <c r="AS47" s="92">
        <v>10394.247875122339</v>
      </c>
      <c r="AT47" s="92">
        <v>11809.494960711188</v>
      </c>
      <c r="AU47" s="92">
        <v>11662.569588685819</v>
      </c>
      <c r="AV47" s="92">
        <v>11635.002786815998</v>
      </c>
      <c r="AW47" s="92">
        <v>11599.202304</v>
      </c>
      <c r="AX47" s="92">
        <v>11633.664000000001</v>
      </c>
      <c r="AY47" s="92">
        <v>0</v>
      </c>
      <c r="AZ47" s="83"/>
    </row>
    <row r="48" spans="1:52" x14ac:dyDescent="0.25">
      <c r="A48" s="82"/>
      <c r="B48" s="84" t="s">
        <v>1</v>
      </c>
      <c r="C48" s="93">
        <v>5918.0161862862915</v>
      </c>
      <c r="D48" s="93">
        <v>5713.837975085532</v>
      </c>
      <c r="E48" s="93">
        <v>5259.5039104514817</v>
      </c>
      <c r="F48" s="93">
        <v>5387.4840688758431</v>
      </c>
      <c r="G48" s="93">
        <v>7665.0502232515792</v>
      </c>
      <c r="H48" s="93">
        <v>10347.235129986168</v>
      </c>
      <c r="I48" s="93">
        <v>11316.254629035582</v>
      </c>
      <c r="J48" s="93">
        <v>10817.395121357997</v>
      </c>
      <c r="K48" s="93">
        <v>8179.531289999999</v>
      </c>
      <c r="L48" s="93">
        <v>6503.28</v>
      </c>
      <c r="M48" s="93">
        <v>0</v>
      </c>
      <c r="N48" s="83"/>
      <c r="O48" s="84" t="s">
        <v>1</v>
      </c>
      <c r="P48" s="93">
        <v>4988.0164283417289</v>
      </c>
      <c r="Q48" s="93">
        <v>6854.7542809024353</v>
      </c>
      <c r="R48" s="93">
        <v>8116.4772017284395</v>
      </c>
      <c r="S48" s="93">
        <v>3794.8302990824127</v>
      </c>
      <c r="T48" s="93">
        <v>5304.8698850516339</v>
      </c>
      <c r="U48" s="93">
        <v>7608.165755554608</v>
      </c>
      <c r="V48" s="93">
        <v>8286.4343170994471</v>
      </c>
      <c r="W48" s="93">
        <v>9772.9867354139951</v>
      </c>
      <c r="X48" s="93">
        <v>9854.6908109999986</v>
      </c>
      <c r="Y48" s="93">
        <v>8618.9039999999986</v>
      </c>
      <c r="Z48" s="93">
        <v>5399</v>
      </c>
      <c r="AA48" s="83"/>
      <c r="AB48" s="84" t="s">
        <v>1</v>
      </c>
      <c r="AC48" s="93">
        <v>36</v>
      </c>
      <c r="AD48" s="93">
        <v>35</v>
      </c>
      <c r="AE48" s="93">
        <v>31</v>
      </c>
      <c r="AF48" s="93">
        <v>32</v>
      </c>
      <c r="AG48" s="93">
        <v>48</v>
      </c>
      <c r="AH48" s="93">
        <v>66</v>
      </c>
      <c r="AI48" s="93">
        <v>69</v>
      </c>
      <c r="AJ48" s="93">
        <v>69</v>
      </c>
      <c r="AK48" s="93">
        <v>53</v>
      </c>
      <c r="AL48" s="93">
        <v>43</v>
      </c>
      <c r="AM48" s="93">
        <v>0</v>
      </c>
      <c r="AN48" s="83"/>
      <c r="AO48" s="91" t="s">
        <v>56</v>
      </c>
      <c r="AP48" s="92">
        <v>21020.030688032464</v>
      </c>
      <c r="AQ48" s="92">
        <v>20603.21655760151</v>
      </c>
      <c r="AR48" s="92">
        <v>19980.054494468655</v>
      </c>
      <c r="AS48" s="92">
        <v>27881.210405142603</v>
      </c>
      <c r="AT48" s="92">
        <v>33491.483539583838</v>
      </c>
      <c r="AU48" s="92">
        <v>39689.716267293683</v>
      </c>
      <c r="AV48" s="92">
        <v>37461.143255039999</v>
      </c>
      <c r="AW48" s="92">
        <v>36607.574015999999</v>
      </c>
      <c r="AX48" s="92">
        <v>31928.32</v>
      </c>
      <c r="AY48" s="92">
        <v>0</v>
      </c>
      <c r="AZ48" s="83"/>
    </row>
    <row r="49" spans="1:52" x14ac:dyDescent="0.25">
      <c r="A49" s="82"/>
      <c r="B49" s="84" t="s">
        <v>2</v>
      </c>
      <c r="C49" s="93">
        <v>51661.706163001858</v>
      </c>
      <c r="D49" s="93">
        <v>48960.665726116102</v>
      </c>
      <c r="E49" s="93">
        <v>48581.946334390632</v>
      </c>
      <c r="F49" s="93">
        <v>47680.353564705001</v>
      </c>
      <c r="G49" s="93">
        <v>48459.72673763473</v>
      </c>
      <c r="H49" s="93">
        <v>48971.613038883777</v>
      </c>
      <c r="I49" s="93">
        <v>51891.087554525628</v>
      </c>
      <c r="J49" s="93">
        <v>55187.488575449977</v>
      </c>
      <c r="K49" s="93">
        <v>55019.283038999987</v>
      </c>
      <c r="L49" s="93">
        <v>55377.692999999999</v>
      </c>
      <c r="M49" s="93">
        <v>0</v>
      </c>
      <c r="N49" s="83"/>
      <c r="O49" s="84" t="s">
        <v>2</v>
      </c>
      <c r="P49" s="93">
        <v>55236.823301972276</v>
      </c>
      <c r="Q49" s="93">
        <v>55626.493570690211</v>
      </c>
      <c r="R49" s="93">
        <v>51645.894095307849</v>
      </c>
      <c r="S49" s="93">
        <v>47726.520787541238</v>
      </c>
      <c r="T49" s="93">
        <v>47098.269381178186</v>
      </c>
      <c r="U49" s="93">
        <v>46474.841224740943</v>
      </c>
      <c r="V49" s="93">
        <v>50411.249344254182</v>
      </c>
      <c r="W49" s="93">
        <v>53081.40885503398</v>
      </c>
      <c r="X49" s="93">
        <v>58668.775599000001</v>
      </c>
      <c r="Y49" s="93">
        <v>52902.947999999989</v>
      </c>
      <c r="Z49" s="93">
        <v>53537</v>
      </c>
      <c r="AA49" s="83"/>
      <c r="AB49" s="84" t="s">
        <v>2</v>
      </c>
      <c r="AC49" s="93">
        <v>441</v>
      </c>
      <c r="AD49" s="93">
        <v>416</v>
      </c>
      <c r="AE49" s="93">
        <v>401</v>
      </c>
      <c r="AF49" s="93">
        <v>384</v>
      </c>
      <c r="AG49" s="93">
        <v>380</v>
      </c>
      <c r="AH49" s="93">
        <v>371</v>
      </c>
      <c r="AI49" s="93">
        <v>393</v>
      </c>
      <c r="AJ49" s="93">
        <v>397</v>
      </c>
      <c r="AK49" s="93">
        <v>392</v>
      </c>
      <c r="AL49" s="93">
        <v>385</v>
      </c>
      <c r="AM49" s="93">
        <v>0</v>
      </c>
      <c r="AN49" s="83"/>
      <c r="AO49" s="91" t="s">
        <v>57</v>
      </c>
      <c r="AP49" s="92">
        <v>25303.090872894056</v>
      </c>
      <c r="AQ49" s="92">
        <v>27463.031531452685</v>
      </c>
      <c r="AR49" s="92">
        <v>29040.398945766381</v>
      </c>
      <c r="AS49" s="92">
        <v>37317.162564853294</v>
      </c>
      <c r="AT49" s="92">
        <v>26811.717514178799</v>
      </c>
      <c r="AU49" s="92">
        <v>27735.824311704564</v>
      </c>
      <c r="AV49" s="92">
        <v>38042.418668543993</v>
      </c>
      <c r="AW49" s="92">
        <v>37288.654847999998</v>
      </c>
      <c r="AX49" s="92">
        <v>35971.072</v>
      </c>
      <c r="AY49" s="92">
        <v>0</v>
      </c>
      <c r="AZ49" s="83"/>
    </row>
    <row r="50" spans="1:52" x14ac:dyDescent="0.25">
      <c r="A50" s="82"/>
      <c r="B50" s="84" t="s">
        <v>156</v>
      </c>
      <c r="C50" s="93">
        <v>0</v>
      </c>
      <c r="D50" s="93">
        <v>0</v>
      </c>
      <c r="E50" s="93">
        <v>0</v>
      </c>
      <c r="F50" s="93">
        <v>0</v>
      </c>
      <c r="G50" s="93">
        <v>0</v>
      </c>
      <c r="H50" s="93">
        <v>0</v>
      </c>
      <c r="I50" s="93">
        <v>0</v>
      </c>
      <c r="J50" s="93">
        <v>1279.6160596379996</v>
      </c>
      <c r="K50" s="93">
        <v>5166.578129999999</v>
      </c>
      <c r="L50" s="93">
        <v>7598.1359999999995</v>
      </c>
      <c r="M50" s="93">
        <v>0</v>
      </c>
      <c r="N50" s="83"/>
      <c r="O50" s="84" t="s">
        <v>156</v>
      </c>
      <c r="P50" s="93">
        <v>0</v>
      </c>
      <c r="Q50" s="93">
        <v>0</v>
      </c>
      <c r="R50" s="93">
        <v>0</v>
      </c>
      <c r="S50" s="93">
        <v>0</v>
      </c>
      <c r="T50" s="93">
        <v>0</v>
      </c>
      <c r="U50" s="93">
        <v>0</v>
      </c>
      <c r="V50" s="93">
        <v>0</v>
      </c>
      <c r="W50" s="93">
        <v>0</v>
      </c>
      <c r="X50" s="93">
        <v>0</v>
      </c>
      <c r="Y50" s="93">
        <v>6791.4</v>
      </c>
      <c r="Z50" s="93">
        <v>7650</v>
      </c>
      <c r="AA50" s="83"/>
      <c r="AB50" s="84" t="s">
        <v>156</v>
      </c>
      <c r="AC50" s="93">
        <v>0</v>
      </c>
      <c r="AD50" s="93">
        <v>0</v>
      </c>
      <c r="AE50" s="93">
        <v>0</v>
      </c>
      <c r="AF50" s="93">
        <v>0</v>
      </c>
      <c r="AG50" s="93">
        <v>0</v>
      </c>
      <c r="AH50" s="93">
        <v>0</v>
      </c>
      <c r="AI50" s="93">
        <v>0</v>
      </c>
      <c r="AJ50" s="93">
        <v>9</v>
      </c>
      <c r="AK50" s="93">
        <v>32</v>
      </c>
      <c r="AL50" s="93">
        <v>49</v>
      </c>
      <c r="AM50" s="93">
        <v>0</v>
      </c>
      <c r="AN50" s="83"/>
      <c r="AO50" s="91" t="s">
        <v>58</v>
      </c>
      <c r="AP50" s="92">
        <v>9567.6261883213865</v>
      </c>
      <c r="AQ50" s="92">
        <v>9423.7557190282168</v>
      </c>
      <c r="AR50" s="92">
        <v>9954.7228372620521</v>
      </c>
      <c r="AS50" s="92">
        <v>10942.477027191744</v>
      </c>
      <c r="AT50" s="92">
        <v>12795.981294423909</v>
      </c>
      <c r="AU50" s="92">
        <v>12717.135057070076</v>
      </c>
      <c r="AV50" s="92">
        <v>17334.877667327997</v>
      </c>
      <c r="AW50" s="92">
        <v>15601.333247999999</v>
      </c>
      <c r="AX50" s="92">
        <v>16992.256000000001</v>
      </c>
      <c r="AY50" s="92">
        <v>0</v>
      </c>
      <c r="AZ50" s="83"/>
    </row>
    <row r="51" spans="1:52" x14ac:dyDescent="0.25">
      <c r="A51" s="82"/>
      <c r="B51" s="84" t="s">
        <v>3</v>
      </c>
      <c r="C51" s="93">
        <v>750.88289960200188</v>
      </c>
      <c r="D51" s="93">
        <v>3293.6333629750729</v>
      </c>
      <c r="E51" s="93">
        <v>4275.8338978269903</v>
      </c>
      <c r="F51" s="93">
        <v>5778.9821185272185</v>
      </c>
      <c r="G51" s="93">
        <v>5239.6853003061487</v>
      </c>
      <c r="H51" s="93">
        <v>5024.8511118485703</v>
      </c>
      <c r="I51" s="93">
        <v>4884.7854147370099</v>
      </c>
      <c r="J51" s="93">
        <v>5528.4592660919961</v>
      </c>
      <c r="K51" s="93">
        <v>5707.6366199999993</v>
      </c>
      <c r="L51" s="93">
        <v>5068.8539999999994</v>
      </c>
      <c r="M51" s="93">
        <v>0</v>
      </c>
      <c r="N51" s="83"/>
      <c r="O51" s="84" t="s">
        <v>3</v>
      </c>
      <c r="P51" s="93">
        <v>0</v>
      </c>
      <c r="Q51" s="93">
        <v>1839.4219617393405</v>
      </c>
      <c r="R51" s="93">
        <v>4433.8296761783367</v>
      </c>
      <c r="S51" s="93">
        <v>4616.7222836246974</v>
      </c>
      <c r="T51" s="93">
        <v>5708.6065528627296</v>
      </c>
      <c r="U51" s="93">
        <v>5677.8357690180319</v>
      </c>
      <c r="V51" s="93">
        <v>5350.9454453128583</v>
      </c>
      <c r="W51" s="93">
        <v>3478.4841283919995</v>
      </c>
      <c r="X51" s="93">
        <v>5259.9372419999991</v>
      </c>
      <c r="Y51" s="93">
        <v>5815.9080000000004</v>
      </c>
      <c r="Z51" s="93">
        <v>5576</v>
      </c>
      <c r="AA51" s="83"/>
      <c r="AB51" s="84" t="s">
        <v>3</v>
      </c>
      <c r="AC51" s="93">
        <v>6</v>
      </c>
      <c r="AD51" s="93">
        <v>26</v>
      </c>
      <c r="AE51" s="93">
        <v>33</v>
      </c>
      <c r="AF51" s="93">
        <v>42</v>
      </c>
      <c r="AG51" s="93">
        <v>38</v>
      </c>
      <c r="AH51" s="93">
        <v>38</v>
      </c>
      <c r="AI51" s="93">
        <v>36</v>
      </c>
      <c r="AJ51" s="93">
        <v>40</v>
      </c>
      <c r="AK51" s="93">
        <v>46</v>
      </c>
      <c r="AL51" s="93">
        <v>42</v>
      </c>
      <c r="AM51" s="93">
        <v>0</v>
      </c>
      <c r="AN51" s="83"/>
      <c r="AO51" s="91" t="s">
        <v>59</v>
      </c>
      <c r="AP51" s="92">
        <v>67796.379997884811</v>
      </c>
      <c r="AQ51" s="92">
        <v>72392.555644839973</v>
      </c>
      <c r="AR51" s="92">
        <v>80824.683338116723</v>
      </c>
      <c r="AS51" s="92">
        <v>86275.352205502917</v>
      </c>
      <c r="AT51" s="92">
        <v>94857.473737401626</v>
      </c>
      <c r="AU51" s="92">
        <v>98383.110771179505</v>
      </c>
      <c r="AV51" s="92">
        <v>101400.38379417598</v>
      </c>
      <c r="AW51" s="92">
        <v>100743.72710399999</v>
      </c>
      <c r="AX51" s="92">
        <v>89608.191999999995</v>
      </c>
      <c r="AY51" s="92">
        <v>0</v>
      </c>
      <c r="AZ51" s="83"/>
    </row>
    <row r="52" spans="1:52" x14ac:dyDescent="0.25">
      <c r="A52" s="82"/>
      <c r="B52" s="84" t="s">
        <v>4</v>
      </c>
      <c r="C52" s="93">
        <v>0</v>
      </c>
      <c r="D52" s="93">
        <v>394.58567888924568</v>
      </c>
      <c r="E52" s="93">
        <v>2983.1943630931974</v>
      </c>
      <c r="F52" s="93">
        <v>4677.8938538827269</v>
      </c>
      <c r="G52" s="93">
        <v>5006.3573340581861</v>
      </c>
      <c r="H52" s="93">
        <v>4918.6292926172355</v>
      </c>
      <c r="I52" s="93">
        <v>3171.8671891776439</v>
      </c>
      <c r="J52" s="93">
        <v>3450.4318370339997</v>
      </c>
      <c r="K52" s="93">
        <v>3609.1783979999996</v>
      </c>
      <c r="L52" s="93">
        <v>5165.579999999999</v>
      </c>
      <c r="M52" s="93">
        <v>0</v>
      </c>
      <c r="N52" s="83"/>
      <c r="O52" s="84" t="s">
        <v>4</v>
      </c>
      <c r="P52" s="93">
        <v>0</v>
      </c>
      <c r="Q52" s="93">
        <v>0</v>
      </c>
      <c r="R52" s="93">
        <v>2867.3307923022107</v>
      </c>
      <c r="S52" s="93">
        <v>4166.5918609712908</v>
      </c>
      <c r="T52" s="93">
        <v>4202.1687125239532</v>
      </c>
      <c r="U52" s="93">
        <v>4298.0702434236546</v>
      </c>
      <c r="V52" s="93">
        <v>5638.9971623196307</v>
      </c>
      <c r="W52" s="93">
        <v>3404.0376628649983</v>
      </c>
      <c r="X52" s="93">
        <v>3407.6075879999999</v>
      </c>
      <c r="Y52" s="93">
        <v>4200.3779999999997</v>
      </c>
      <c r="Z52" s="93">
        <v>4085</v>
      </c>
      <c r="AA52" s="83"/>
      <c r="AB52" s="84" t="s">
        <v>4</v>
      </c>
      <c r="AC52" s="93">
        <v>0</v>
      </c>
      <c r="AD52" s="93">
        <v>2</v>
      </c>
      <c r="AE52" s="93">
        <v>18</v>
      </c>
      <c r="AF52" s="93">
        <v>34</v>
      </c>
      <c r="AG52" s="93">
        <v>36</v>
      </c>
      <c r="AH52" s="93">
        <v>35</v>
      </c>
      <c r="AI52" s="93">
        <v>24</v>
      </c>
      <c r="AJ52" s="93">
        <v>27</v>
      </c>
      <c r="AK52" s="93">
        <v>28</v>
      </c>
      <c r="AL52" s="93">
        <v>42</v>
      </c>
      <c r="AM52" s="93">
        <v>0</v>
      </c>
      <c r="AN52" s="83"/>
      <c r="AO52" s="91" t="s">
        <v>60</v>
      </c>
      <c r="AP52" s="92">
        <v>413635.81288409943</v>
      </c>
      <c r="AQ52" s="92">
        <v>463466.53216648707</v>
      </c>
      <c r="AR52" s="92">
        <v>458660.32428585173</v>
      </c>
      <c r="AS52" s="92">
        <v>504780.8864671943</v>
      </c>
      <c r="AT52" s="92">
        <v>499062.89120519196</v>
      </c>
      <c r="AU52" s="92">
        <v>535225.83739894873</v>
      </c>
      <c r="AV52" s="92">
        <v>517585.14029260789</v>
      </c>
      <c r="AW52" s="92">
        <v>534510.987264</v>
      </c>
      <c r="AX52" s="92">
        <v>515627.00800000003</v>
      </c>
      <c r="AY52" s="92">
        <v>0</v>
      </c>
      <c r="AZ52" s="83"/>
    </row>
    <row r="53" spans="1:52" x14ac:dyDescent="0.25">
      <c r="A53" s="82"/>
      <c r="B53" s="84" t="s">
        <v>6</v>
      </c>
      <c r="C53" s="93">
        <v>2865.1477306928955</v>
      </c>
      <c r="D53" s="93">
        <v>4319.674800471741</v>
      </c>
      <c r="E53" s="93">
        <v>7646.9956722051584</v>
      </c>
      <c r="F53" s="93">
        <v>13007.037943827139</v>
      </c>
      <c r="G53" s="93">
        <v>10340.053416881719</v>
      </c>
      <c r="H53" s="93">
        <v>7429.3776619220789</v>
      </c>
      <c r="I53" s="93">
        <v>5629.1022560102383</v>
      </c>
      <c r="J53" s="93">
        <v>5682.7468685609974</v>
      </c>
      <c r="K53" s="93">
        <v>4959.7028249999976</v>
      </c>
      <c r="L53" s="93">
        <v>5514.4109999999991</v>
      </c>
      <c r="M53" s="93">
        <v>0</v>
      </c>
      <c r="N53" s="83"/>
      <c r="O53" s="84" t="s">
        <v>6</v>
      </c>
      <c r="P53" s="93">
        <v>1320.0617642041607</v>
      </c>
      <c r="Q53" s="93">
        <v>2228.6673833203099</v>
      </c>
      <c r="R53" s="93">
        <v>3891.3775038387139</v>
      </c>
      <c r="S53" s="93">
        <v>11769.179281530263</v>
      </c>
      <c r="T53" s="93">
        <v>8260.48960119601</v>
      </c>
      <c r="U53" s="93">
        <v>7239.8555739251206</v>
      </c>
      <c r="V53" s="93">
        <v>5904.5104816216772</v>
      </c>
      <c r="W53" s="93">
        <v>5189.134434088498</v>
      </c>
      <c r="X53" s="93">
        <v>4919.9191124999998</v>
      </c>
      <c r="Y53" s="93">
        <v>5619.3689999999988</v>
      </c>
      <c r="Z53" s="93">
        <v>9790</v>
      </c>
      <c r="AA53" s="83"/>
      <c r="AB53" s="84" t="s">
        <v>6</v>
      </c>
      <c r="AC53" s="93">
        <v>0</v>
      </c>
      <c r="AD53" s="93">
        <v>0</v>
      </c>
      <c r="AE53" s="93">
        <v>4</v>
      </c>
      <c r="AF53" s="93">
        <v>98</v>
      </c>
      <c r="AG53" s="93">
        <v>140</v>
      </c>
      <c r="AH53" s="93">
        <v>95</v>
      </c>
      <c r="AI53" s="93">
        <v>66</v>
      </c>
      <c r="AJ53" s="93">
        <v>69</v>
      </c>
      <c r="AK53" s="93">
        <v>63</v>
      </c>
      <c r="AL53" s="93">
        <v>80</v>
      </c>
      <c r="AM53" s="93">
        <v>0</v>
      </c>
      <c r="AN53" s="83"/>
      <c r="AO53" s="91" t="s">
        <v>61</v>
      </c>
      <c r="AP53" s="92">
        <v>34663.229165927158</v>
      </c>
      <c r="AQ53" s="92">
        <v>36951.310262611194</v>
      </c>
      <c r="AR53" s="92">
        <v>40179.780873209245</v>
      </c>
      <c r="AS53" s="92">
        <v>37476.325867066997</v>
      </c>
      <c r="AT53" s="92">
        <v>42981.373065885447</v>
      </c>
      <c r="AU53" s="92">
        <v>44843.219687715835</v>
      </c>
      <c r="AV53" s="92">
        <v>46854.385145855995</v>
      </c>
      <c r="AW53" s="92">
        <v>47331.993599999994</v>
      </c>
      <c r="AX53" s="92">
        <v>46391.296000000002</v>
      </c>
      <c r="AY53" s="92">
        <v>0</v>
      </c>
      <c r="AZ53" s="83"/>
    </row>
    <row r="54" spans="1:52" x14ac:dyDescent="0.25">
      <c r="A54" s="82"/>
      <c r="B54" s="84" t="s">
        <v>7</v>
      </c>
      <c r="C54" s="93">
        <v>30619.055238241835</v>
      </c>
      <c r="D54" s="93">
        <v>33845.720113157753</v>
      </c>
      <c r="E54" s="93">
        <v>31702.61364661191</v>
      </c>
      <c r="F54" s="93">
        <v>29066.768079644015</v>
      </c>
      <c r="G54" s="93">
        <v>29663.007002303864</v>
      </c>
      <c r="H54" s="93">
        <v>31801.694553448378</v>
      </c>
      <c r="I54" s="93">
        <v>32199.124564799189</v>
      </c>
      <c r="J54" s="93">
        <v>32446.790692658993</v>
      </c>
      <c r="K54" s="93">
        <v>34291.438376999999</v>
      </c>
      <c r="L54" s="93">
        <v>30382.253999999997</v>
      </c>
      <c r="M54" s="93">
        <v>0</v>
      </c>
      <c r="N54" s="83"/>
      <c r="O54" s="84" t="s">
        <v>7</v>
      </c>
      <c r="P54" s="93">
        <v>28029.110903604989</v>
      </c>
      <c r="Q54" s="93">
        <v>30458.810255864792</v>
      </c>
      <c r="R54" s="93">
        <v>23002.195751487881</v>
      </c>
      <c r="S54" s="93">
        <v>28502.489198527983</v>
      </c>
      <c r="T54" s="93">
        <v>22992.99861569711</v>
      </c>
      <c r="U54" s="93">
        <v>26699.133794898997</v>
      </c>
      <c r="V54" s="93">
        <v>28347.807142376558</v>
      </c>
      <c r="W54" s="93">
        <v>29771.033670818993</v>
      </c>
      <c r="X54" s="93">
        <v>31377.148823999993</v>
      </c>
      <c r="Y54" s="93">
        <v>30242.309999999998</v>
      </c>
      <c r="Z54" s="93">
        <v>28814</v>
      </c>
      <c r="AA54" s="83"/>
      <c r="AB54" s="84" t="s">
        <v>7</v>
      </c>
      <c r="AC54" s="93">
        <v>253</v>
      </c>
      <c r="AD54" s="93">
        <v>282</v>
      </c>
      <c r="AE54" s="93">
        <v>269</v>
      </c>
      <c r="AF54" s="93">
        <v>258</v>
      </c>
      <c r="AG54" s="93">
        <v>263</v>
      </c>
      <c r="AH54" s="93">
        <v>287</v>
      </c>
      <c r="AI54" s="93">
        <v>284</v>
      </c>
      <c r="AJ54" s="93">
        <v>307</v>
      </c>
      <c r="AK54" s="93">
        <v>315</v>
      </c>
      <c r="AL54" s="93">
        <v>322</v>
      </c>
      <c r="AM54" s="93">
        <v>0</v>
      </c>
      <c r="AN54" s="83"/>
      <c r="AO54" s="91" t="s">
        <v>62</v>
      </c>
      <c r="AP54" s="92">
        <v>8413.1125363262199</v>
      </c>
      <c r="AQ54" s="92">
        <v>11208.892387966058</v>
      </c>
      <c r="AR54" s="92">
        <v>10236.037342120504</v>
      </c>
      <c r="AS54" s="92">
        <v>10491.514337586266</v>
      </c>
      <c r="AT54" s="92">
        <v>10042.539881210281</v>
      </c>
      <c r="AU54" s="92">
        <v>10561.779538099196</v>
      </c>
      <c r="AV54" s="92">
        <v>11780.585376767996</v>
      </c>
      <c r="AW54" s="92">
        <v>11289.904127999998</v>
      </c>
      <c r="AX54" s="92">
        <v>12032</v>
      </c>
      <c r="AY54" s="92">
        <v>0</v>
      </c>
      <c r="AZ54" s="83"/>
    </row>
    <row r="55" spans="1:52" x14ac:dyDescent="0.25">
      <c r="A55" s="82"/>
      <c r="B55" s="89" t="s">
        <v>8</v>
      </c>
      <c r="C55" s="94">
        <v>10076.030242832379</v>
      </c>
      <c r="D55" s="94">
        <v>9331.7436290575606</v>
      </c>
      <c r="E55" s="94">
        <v>10512.453921949131</v>
      </c>
      <c r="F55" s="94">
        <v>13850.397686988281</v>
      </c>
      <c r="G55" s="94">
        <v>17699.851761959384</v>
      </c>
      <c r="H55" s="94">
        <v>20594.174500129702</v>
      </c>
      <c r="I55" s="94">
        <v>26526.814551237931</v>
      </c>
      <c r="J55" s="94">
        <v>26141.498742806994</v>
      </c>
      <c r="K55" s="94">
        <v>27079.446974999999</v>
      </c>
      <c r="L55" s="94">
        <v>27647.171999999995</v>
      </c>
      <c r="M55" s="93">
        <v>0</v>
      </c>
      <c r="N55" s="83"/>
      <c r="O55" s="89" t="s">
        <v>8</v>
      </c>
      <c r="P55" s="94">
        <v>8251.1080290640821</v>
      </c>
      <c r="Q55" s="94">
        <v>8342.787311757249</v>
      </c>
      <c r="R55" s="94">
        <v>8484.4318144222398</v>
      </c>
      <c r="S55" s="94">
        <v>10856.510995086206</v>
      </c>
      <c r="T55" s="94">
        <v>12872.681244699388</v>
      </c>
      <c r="U55" s="94">
        <v>16036.475768016408</v>
      </c>
      <c r="V55" s="94">
        <v>18052.102155751425</v>
      </c>
      <c r="W55" s="94">
        <v>21725.420722487994</v>
      </c>
      <c r="X55" s="94">
        <v>26330.452280999994</v>
      </c>
      <c r="Y55" s="94">
        <v>26384.589</v>
      </c>
      <c r="Z55" s="94">
        <v>27029</v>
      </c>
      <c r="AA55" s="83"/>
      <c r="AB55" s="89" t="s">
        <v>8</v>
      </c>
      <c r="AC55" s="94">
        <v>116</v>
      </c>
      <c r="AD55" s="94">
        <v>126</v>
      </c>
      <c r="AE55" s="94">
        <v>143</v>
      </c>
      <c r="AF55" s="94">
        <v>163</v>
      </c>
      <c r="AG55" s="94">
        <v>200</v>
      </c>
      <c r="AH55" s="94">
        <v>229</v>
      </c>
      <c r="AI55" s="94">
        <v>263</v>
      </c>
      <c r="AJ55" s="94">
        <v>254</v>
      </c>
      <c r="AK55" s="94">
        <v>261</v>
      </c>
      <c r="AL55" s="94">
        <v>273</v>
      </c>
      <c r="AM55" s="94">
        <v>0</v>
      </c>
      <c r="AN55" s="83"/>
      <c r="AO55" s="91" t="s">
        <v>63</v>
      </c>
      <c r="AP55" s="92">
        <v>15141.979755032984</v>
      </c>
      <c r="AQ55" s="92">
        <v>11972.980689508886</v>
      </c>
      <c r="AR55" s="92">
        <v>13359.637043477107</v>
      </c>
      <c r="AS55" s="92">
        <v>14074.899238814107</v>
      </c>
      <c r="AT55" s="92">
        <v>16610.031771397185</v>
      </c>
      <c r="AU55" s="92">
        <v>17805.064070181885</v>
      </c>
      <c r="AV55" s="92">
        <v>21731.8938624</v>
      </c>
      <c r="AW55" s="92">
        <v>22420.472831999999</v>
      </c>
      <c r="AX55" s="92">
        <v>18953.216</v>
      </c>
      <c r="AY55" s="92">
        <v>0</v>
      </c>
      <c r="AZ55" s="83"/>
    </row>
    <row r="56" spans="1:52" x14ac:dyDescent="0.25">
      <c r="A56" s="82"/>
      <c r="B56" s="89" t="s">
        <v>5</v>
      </c>
      <c r="C56" s="94">
        <v>6053.9933780411438</v>
      </c>
      <c r="D56" s="94">
        <v>7912.481245094873</v>
      </c>
      <c r="E56" s="94">
        <v>7597.2562605019593</v>
      </c>
      <c r="F56" s="94">
        <v>17909.419918751111</v>
      </c>
      <c r="G56" s="94">
        <v>14602.592909022253</v>
      </c>
      <c r="H56" s="94">
        <v>11503.26396054697</v>
      </c>
      <c r="I56" s="94">
        <v>15119.966557769687</v>
      </c>
      <c r="J56" s="94">
        <v>16257.381776243992</v>
      </c>
      <c r="K56" s="94">
        <v>12365.838744000001</v>
      </c>
      <c r="L56" s="94">
        <v>9598.5120000000024</v>
      </c>
      <c r="M56" s="92">
        <v>0</v>
      </c>
      <c r="N56" s="83"/>
      <c r="O56" s="89" t="s">
        <v>5</v>
      </c>
      <c r="P56" s="94">
        <v>7574.4109159371837</v>
      </c>
      <c r="Q56" s="94">
        <v>7053.8865423088</v>
      </c>
      <c r="R56" s="94">
        <v>9166.0958225758823</v>
      </c>
      <c r="S56" s="94">
        <v>8745.2261857560861</v>
      </c>
      <c r="T56" s="94">
        <v>12992.176877899195</v>
      </c>
      <c r="U56" s="94">
        <v>14359.512773456892</v>
      </c>
      <c r="V56" s="94">
        <v>11417.182673391391</v>
      </c>
      <c r="W56" s="94">
        <v>16977.030943004989</v>
      </c>
      <c r="X56" s="94">
        <v>15719.340483000002</v>
      </c>
      <c r="Y56" s="94">
        <v>15686.075999999997</v>
      </c>
      <c r="Z56" s="94">
        <v>12190</v>
      </c>
      <c r="AA56" s="83"/>
      <c r="AB56" s="89" t="s">
        <v>5</v>
      </c>
      <c r="AC56" s="94">
        <v>1384</v>
      </c>
      <c r="AD56" s="94">
        <v>1397</v>
      </c>
      <c r="AE56" s="94">
        <v>1426</v>
      </c>
      <c r="AF56" s="94">
        <v>1452</v>
      </c>
      <c r="AG56" s="94">
        <v>1447</v>
      </c>
      <c r="AH56" s="94">
        <v>1451</v>
      </c>
      <c r="AI56" s="94">
        <v>1486</v>
      </c>
      <c r="AJ56" s="94">
        <v>1620</v>
      </c>
      <c r="AK56" s="94">
        <v>1510</v>
      </c>
      <c r="AL56" s="94">
        <v>1475</v>
      </c>
      <c r="AM56" s="94">
        <v>0</v>
      </c>
      <c r="AN56" s="83"/>
      <c r="AO56" s="91" t="s">
        <v>64</v>
      </c>
      <c r="AP56" s="92">
        <v>11891.722445600812</v>
      </c>
      <c r="AQ56" s="92">
        <v>12125.798349817451</v>
      </c>
      <c r="AR56" s="92">
        <v>16600.918111407958</v>
      </c>
      <c r="AS56" s="92">
        <v>18007.559164344231</v>
      </c>
      <c r="AT56" s="92">
        <v>18250.542193759225</v>
      </c>
      <c r="AU56" s="92">
        <v>17672.840265277435</v>
      </c>
      <c r="AV56" s="92">
        <v>19567.144046591999</v>
      </c>
      <c r="AW56" s="92">
        <v>20631.333887999997</v>
      </c>
      <c r="AX56" s="92">
        <v>19535.871999999999</v>
      </c>
      <c r="AY56" s="92">
        <v>0</v>
      </c>
      <c r="AZ56" s="83"/>
    </row>
    <row r="57" spans="1:52" x14ac:dyDescent="0.25">
      <c r="A57" s="82"/>
      <c r="B57" s="84" t="s">
        <v>157</v>
      </c>
      <c r="C57" s="93">
        <v>12499.071599624995</v>
      </c>
      <c r="D57" s="93">
        <v>12925.796133719286</v>
      </c>
      <c r="E57" s="93">
        <v>11772.440995823645</v>
      </c>
      <c r="F57" s="93">
        <v>14418.023691759936</v>
      </c>
      <c r="G57" s="93">
        <v>16731.653968033381</v>
      </c>
      <c r="H57" s="93">
        <v>16758.44870146559</v>
      </c>
      <c r="I57" s="93">
        <v>21796.279731524017</v>
      </c>
      <c r="J57" s="93">
        <v>19939.784484122996</v>
      </c>
      <c r="K57" s="93">
        <v>20229.222131999999</v>
      </c>
      <c r="L57" s="93">
        <v>17271.764999999999</v>
      </c>
      <c r="M57" s="93">
        <v>0</v>
      </c>
      <c r="N57" s="83"/>
      <c r="O57" s="84" t="s">
        <v>157</v>
      </c>
      <c r="P57" s="93">
        <v>12055.039884956501</v>
      </c>
      <c r="Q57" s="93">
        <v>1534.4339332444949</v>
      </c>
      <c r="R57" s="93">
        <v>11588.697757296524</v>
      </c>
      <c r="S57" s="93">
        <v>15344.830690197596</v>
      </c>
      <c r="T57" s="93">
        <v>15136.868645328874</v>
      </c>
      <c r="U57" s="93">
        <v>14856.519075018234</v>
      </c>
      <c r="V57" s="93">
        <v>16001.162936322851</v>
      </c>
      <c r="W57" s="93">
        <v>14848.293602645996</v>
      </c>
      <c r="X57" s="93">
        <v>14811.210938999999</v>
      </c>
      <c r="Y57" s="93">
        <v>15743.699999999999</v>
      </c>
      <c r="Z57" s="93">
        <v>14261</v>
      </c>
      <c r="AA57" s="83"/>
      <c r="AB57" s="84" t="s">
        <v>117</v>
      </c>
      <c r="AC57" s="93">
        <v>14034.558999999999</v>
      </c>
      <c r="AD57" s="93">
        <v>13948.975</v>
      </c>
      <c r="AE57" s="93">
        <v>14060.736000000001</v>
      </c>
      <c r="AF57" s="93">
        <v>14245.632</v>
      </c>
      <c r="AG57" s="93">
        <v>14341.65</v>
      </c>
      <c r="AH57" s="93">
        <v>14484.89</v>
      </c>
      <c r="AI57" s="93">
        <v>14695.157999999998</v>
      </c>
      <c r="AJ57" s="93">
        <v>14662.076000000001</v>
      </c>
      <c r="AK57" s="93">
        <v>14759.01</v>
      </c>
      <c r="AL57" s="93">
        <v>14666.589000000002</v>
      </c>
      <c r="AM57" s="93">
        <v>0</v>
      </c>
      <c r="AN57" s="83"/>
      <c r="AO57" s="91" t="s">
        <v>65</v>
      </c>
      <c r="AP57" s="92">
        <v>44896.207599474677</v>
      </c>
      <c r="AQ57" s="92">
        <v>43987.714532818936</v>
      </c>
      <c r="AR57" s="92">
        <v>40363.587960049044</v>
      </c>
      <c r="AS57" s="92">
        <v>32048.194081154001</v>
      </c>
      <c r="AT57" s="92">
        <v>35643.222791240099</v>
      </c>
      <c r="AU57" s="92">
        <v>44296.049633273848</v>
      </c>
      <c r="AV57" s="92">
        <v>41798.027510783992</v>
      </c>
      <c r="AW57" s="92">
        <v>42668.568575999998</v>
      </c>
      <c r="AX57" s="92">
        <v>42800.128000000004</v>
      </c>
      <c r="AY57" s="92">
        <v>0</v>
      </c>
      <c r="AZ57" s="83"/>
    </row>
    <row r="58" spans="1:52" x14ac:dyDescent="0.25">
      <c r="A58" s="82"/>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91" t="s">
        <v>66</v>
      </c>
      <c r="AP58" s="92">
        <v>22938.42435675938</v>
      </c>
      <c r="AQ58" s="92">
        <v>22722.288113880288</v>
      </c>
      <c r="AR58" s="92">
        <v>25551.426620569717</v>
      </c>
      <c r="AS58" s="92">
        <v>29907.226606237797</v>
      </c>
      <c r="AT58" s="92">
        <v>31610.074244569299</v>
      </c>
      <c r="AU58" s="92">
        <v>32426.006919819254</v>
      </c>
      <c r="AV58" s="92">
        <v>46575.87932159999</v>
      </c>
      <c r="AW58" s="92">
        <v>46842.531839999996</v>
      </c>
      <c r="AX58" s="92">
        <v>48322.559999999998</v>
      </c>
      <c r="AY58" s="92">
        <v>0</v>
      </c>
      <c r="AZ58" s="83"/>
    </row>
    <row r="59" spans="1:52" x14ac:dyDescent="0.25">
      <c r="A59" s="82"/>
      <c r="B59" s="85" t="s">
        <v>113</v>
      </c>
      <c r="C59" s="85"/>
      <c r="D59" s="85"/>
      <c r="E59" s="85"/>
      <c r="F59" s="85"/>
      <c r="G59" s="85"/>
      <c r="H59" s="85"/>
      <c r="I59" s="85"/>
      <c r="J59" s="85"/>
      <c r="K59" s="85"/>
      <c r="L59" s="85"/>
      <c r="M59" s="85"/>
      <c r="N59" s="83"/>
      <c r="O59" s="85" t="s">
        <v>114</v>
      </c>
      <c r="P59" s="85"/>
      <c r="Q59" s="85"/>
      <c r="R59" s="85"/>
      <c r="S59" s="85"/>
      <c r="T59" s="85"/>
      <c r="U59" s="85"/>
      <c r="V59" s="85"/>
      <c r="W59" s="85"/>
      <c r="X59" s="85"/>
      <c r="Y59" s="85"/>
      <c r="Z59" s="85"/>
      <c r="AA59" s="83"/>
      <c r="AB59" s="85" t="s">
        <v>145</v>
      </c>
      <c r="AC59" s="85"/>
      <c r="AD59" s="85"/>
      <c r="AE59" s="85"/>
      <c r="AF59" s="85"/>
      <c r="AG59" s="85"/>
      <c r="AH59" s="85"/>
      <c r="AI59" s="85"/>
      <c r="AJ59" s="85"/>
      <c r="AK59" s="85"/>
      <c r="AL59" s="85"/>
      <c r="AM59" s="85"/>
      <c r="AN59" s="83"/>
      <c r="AO59" s="91" t="s">
        <v>67</v>
      </c>
      <c r="AP59" s="92">
        <v>19.705554301122312</v>
      </c>
      <c r="AQ59" s="92">
        <v>35.091462737522498</v>
      </c>
      <c r="AR59" s="92">
        <v>2133.9554472131213</v>
      </c>
      <c r="AS59" s="92">
        <v>1942.0133471490801</v>
      </c>
      <c r="AT59" s="92">
        <v>1659.0411048737706</v>
      </c>
      <c r="AU59" s="92">
        <v>1678.0598329743357</v>
      </c>
      <c r="AV59" s="92">
        <v>1445.27643648</v>
      </c>
      <c r="AW59" s="92">
        <v>1517.3314559999999</v>
      </c>
      <c r="AX59" s="92">
        <v>1291.2640000000001</v>
      </c>
      <c r="AY59" s="92">
        <v>0</v>
      </c>
      <c r="AZ59" s="83"/>
    </row>
    <row r="60" spans="1:52" x14ac:dyDescent="0.25">
      <c r="A60" s="82"/>
      <c r="B60" s="87" t="s">
        <v>15</v>
      </c>
      <c r="C60" s="87">
        <v>2013</v>
      </c>
      <c r="D60" s="87">
        <v>2014</v>
      </c>
      <c r="E60" s="87">
        <v>2015</v>
      </c>
      <c r="F60" s="87">
        <v>2016</v>
      </c>
      <c r="G60" s="87">
        <v>2017</v>
      </c>
      <c r="H60" s="87">
        <v>2018</v>
      </c>
      <c r="I60" s="87">
        <v>2019</v>
      </c>
      <c r="J60" s="87">
        <v>2020</v>
      </c>
      <c r="K60" s="87">
        <v>2021</v>
      </c>
      <c r="L60" s="87">
        <v>2022</v>
      </c>
      <c r="M60" s="87">
        <v>2023</v>
      </c>
      <c r="N60" s="83"/>
      <c r="O60" s="87" t="s">
        <v>15</v>
      </c>
      <c r="P60" s="87">
        <v>2013</v>
      </c>
      <c r="Q60" s="87">
        <v>2014</v>
      </c>
      <c r="R60" s="87">
        <v>2015</v>
      </c>
      <c r="S60" s="87">
        <v>2016</v>
      </c>
      <c r="T60" s="87">
        <v>2017</v>
      </c>
      <c r="U60" s="87">
        <v>2018</v>
      </c>
      <c r="V60" s="87">
        <v>2019</v>
      </c>
      <c r="W60" s="87">
        <v>2020</v>
      </c>
      <c r="X60" s="87">
        <v>2021</v>
      </c>
      <c r="Y60" s="87">
        <v>2022</v>
      </c>
      <c r="Z60" s="87">
        <v>2023</v>
      </c>
      <c r="AA60" s="83"/>
      <c r="AB60" s="87" t="s">
        <v>15</v>
      </c>
      <c r="AC60" s="87">
        <v>2013</v>
      </c>
      <c r="AD60" s="87">
        <v>2014</v>
      </c>
      <c r="AE60" s="87">
        <v>2015</v>
      </c>
      <c r="AF60" s="87">
        <v>2016</v>
      </c>
      <c r="AG60" s="87">
        <v>2017</v>
      </c>
      <c r="AH60" s="87">
        <v>2018</v>
      </c>
      <c r="AI60" s="87">
        <v>2019</v>
      </c>
      <c r="AJ60" s="87">
        <v>2020</v>
      </c>
      <c r="AK60" s="87">
        <v>2021</v>
      </c>
      <c r="AL60" s="87">
        <v>2022</v>
      </c>
      <c r="AM60" s="87">
        <v>2023</v>
      </c>
      <c r="AN60" s="83"/>
      <c r="AO60" s="91" t="s">
        <v>68</v>
      </c>
      <c r="AP60" s="92">
        <v>-970.208761767022</v>
      </c>
      <c r="AQ60" s="92">
        <v>-2292.2649046284855</v>
      </c>
      <c r="AR60" s="92">
        <v>27401.826013084876</v>
      </c>
      <c r="AS60" s="92">
        <v>32693.689695687328</v>
      </c>
      <c r="AT60" s="92">
        <v>38455.526372432163</v>
      </c>
      <c r="AU60" s="92">
        <v>34207.265820036089</v>
      </c>
      <c r="AV60" s="92">
        <v>34939.821588479994</v>
      </c>
      <c r="AW60" s="92">
        <v>37337.601023999996</v>
      </c>
      <c r="AX60" s="92">
        <v>30093.312000000002</v>
      </c>
      <c r="AY60" s="92">
        <v>0</v>
      </c>
      <c r="AZ60" s="83"/>
    </row>
    <row r="61" spans="1:52" x14ac:dyDescent="0.25">
      <c r="A61" s="82"/>
      <c r="B61" s="89" t="s">
        <v>9</v>
      </c>
      <c r="C61" s="90">
        <v>548973.61657777196</v>
      </c>
      <c r="D61" s="90">
        <v>552189.72601876478</v>
      </c>
      <c r="E61" s="90">
        <v>563400.65704036248</v>
      </c>
      <c r="F61" s="90">
        <v>618177.9595967764</v>
      </c>
      <c r="G61" s="90">
        <v>602754.09642030252</v>
      </c>
      <c r="H61" s="90">
        <v>598267.00277237</v>
      </c>
      <c r="I61" s="90">
        <v>612207.74826845387</v>
      </c>
      <c r="J61" s="90">
        <v>649165.62685545883</v>
      </c>
      <c r="K61" s="90">
        <v>736189.64306999987</v>
      </c>
      <c r="L61" s="90">
        <v>732579.05700000003</v>
      </c>
      <c r="M61" s="90">
        <v>0</v>
      </c>
      <c r="N61" s="83"/>
      <c r="O61" s="89" t="s">
        <v>9</v>
      </c>
      <c r="P61" s="90">
        <v>552785.67096503044</v>
      </c>
      <c r="Q61" s="90">
        <v>556025.81085187593</v>
      </c>
      <c r="R61" s="90">
        <v>542370.24860269949</v>
      </c>
      <c r="S61" s="90">
        <v>601052.22828567063</v>
      </c>
      <c r="T61" s="90">
        <v>565110.14031228807</v>
      </c>
      <c r="U61" s="90">
        <v>589971.63775260956</v>
      </c>
      <c r="V61" s="90">
        <v>581288.91463668679</v>
      </c>
      <c r="W61" s="90">
        <v>624644.68740571779</v>
      </c>
      <c r="X61" s="90">
        <v>782350.419459</v>
      </c>
      <c r="Y61" s="90">
        <v>768742.23299999977</v>
      </c>
      <c r="Z61" s="90">
        <v>722207</v>
      </c>
      <c r="AA61" s="83"/>
      <c r="AB61" s="89" t="s">
        <v>9</v>
      </c>
      <c r="AC61" s="90">
        <v>5260</v>
      </c>
      <c r="AD61" s="90">
        <v>5055</v>
      </c>
      <c r="AE61" s="90">
        <v>5136</v>
      </c>
      <c r="AF61" s="90">
        <v>5173</v>
      </c>
      <c r="AG61" s="90">
        <v>5064</v>
      </c>
      <c r="AH61" s="90">
        <v>4955</v>
      </c>
      <c r="AI61" s="90">
        <v>4986</v>
      </c>
      <c r="AJ61" s="90">
        <v>5292</v>
      </c>
      <c r="AK61" s="90">
        <v>5162</v>
      </c>
      <c r="AL61" s="90">
        <v>5352</v>
      </c>
      <c r="AM61" s="90">
        <v>0</v>
      </c>
      <c r="AN61" s="83"/>
      <c r="AO61" s="91" t="s">
        <v>69</v>
      </c>
      <c r="AP61" s="92">
        <v>25777.183326373997</v>
      </c>
      <c r="AQ61" s="92">
        <v>26549.521517608151</v>
      </c>
      <c r="AR61" s="92">
        <v>28049.633916703147</v>
      </c>
      <c r="AS61" s="92">
        <v>29745.852702604465</v>
      </c>
      <c r="AT61" s="92">
        <v>33872.997591295934</v>
      </c>
      <c r="AU61" s="92">
        <v>45410.814557549558</v>
      </c>
      <c r="AV61" s="92">
        <v>42836.094673919994</v>
      </c>
      <c r="AW61" s="92">
        <v>45167.947775999994</v>
      </c>
      <c r="AX61" s="92">
        <v>42938.368000000002</v>
      </c>
      <c r="AY61" s="92">
        <v>0</v>
      </c>
      <c r="AZ61" s="83"/>
    </row>
    <row r="62" spans="1:52" x14ac:dyDescent="0.25">
      <c r="A62" s="82"/>
      <c r="B62" s="84" t="s">
        <v>10</v>
      </c>
      <c r="C62" s="93">
        <v>379971.41562720574</v>
      </c>
      <c r="D62" s="93">
        <v>372673.53510192956</v>
      </c>
      <c r="E62" s="93">
        <v>398167.85280315526</v>
      </c>
      <c r="F62" s="93">
        <v>432769.81559612293</v>
      </c>
      <c r="G62" s="93">
        <v>415693.14035726077</v>
      </c>
      <c r="H62" s="93">
        <v>397658.37578357512</v>
      </c>
      <c r="I62" s="93">
        <v>400685.32558319089</v>
      </c>
      <c r="J62" s="93">
        <v>421700.38557626691</v>
      </c>
      <c r="K62" s="93">
        <v>501443.46044099989</v>
      </c>
      <c r="L62" s="93">
        <v>493044.321</v>
      </c>
      <c r="M62" s="93">
        <v>0</v>
      </c>
      <c r="N62" s="83"/>
      <c r="O62" s="84" t="s">
        <v>10</v>
      </c>
      <c r="P62" s="93">
        <v>376032.58958374069</v>
      </c>
      <c r="Q62" s="93">
        <v>385671.42470931046</v>
      </c>
      <c r="R62" s="93">
        <v>369525.85145102872</v>
      </c>
      <c r="S62" s="93">
        <v>435143.90732144844</v>
      </c>
      <c r="T62" s="93">
        <v>408427.57932670659</v>
      </c>
      <c r="U62" s="93">
        <v>389777.72310858179</v>
      </c>
      <c r="V62" s="93">
        <v>384352.90317231027</v>
      </c>
      <c r="W62" s="93">
        <v>411231.4862283179</v>
      </c>
      <c r="X62" s="93">
        <v>570415.68712799996</v>
      </c>
      <c r="Y62" s="93">
        <v>534517.13699999976</v>
      </c>
      <c r="Z62" s="93">
        <v>505987</v>
      </c>
      <c r="AA62" s="83"/>
      <c r="AB62" s="84" t="s">
        <v>10</v>
      </c>
      <c r="AC62" s="93">
        <v>5260</v>
      </c>
      <c r="AD62" s="93">
        <v>5055</v>
      </c>
      <c r="AE62" s="93">
        <v>5136</v>
      </c>
      <c r="AF62" s="93">
        <v>5173</v>
      </c>
      <c r="AG62" s="93">
        <v>5064</v>
      </c>
      <c r="AH62" s="93">
        <v>4955</v>
      </c>
      <c r="AI62" s="93">
        <v>4986</v>
      </c>
      <c r="AJ62" s="93">
        <v>5292</v>
      </c>
      <c r="AK62" s="93">
        <v>5162</v>
      </c>
      <c r="AL62" s="93">
        <v>5352</v>
      </c>
      <c r="AM62" s="93">
        <v>0</v>
      </c>
      <c r="AN62" s="83"/>
      <c r="AO62" s="91" t="s">
        <v>70</v>
      </c>
      <c r="AP62" s="92">
        <v>19812.196124398972</v>
      </c>
      <c r="AQ62" s="92">
        <v>19209.745892121184</v>
      </c>
      <c r="AR62" s="92">
        <v>20116.789034678739</v>
      </c>
      <c r="AS62" s="92">
        <v>23110.732541570927</v>
      </c>
      <c r="AT62" s="92">
        <v>21302.654607456043</v>
      </c>
      <c r="AU62" s="92">
        <v>20418.365450041339</v>
      </c>
      <c r="AV62" s="92">
        <v>21947.102908415996</v>
      </c>
      <c r="AW62" s="92">
        <v>22807.876607999999</v>
      </c>
      <c r="AX62" s="92">
        <v>19428.351999999999</v>
      </c>
      <c r="AY62" s="92">
        <v>0</v>
      </c>
      <c r="AZ62" s="83"/>
    </row>
    <row r="63" spans="1:52" x14ac:dyDescent="0.25">
      <c r="A63" s="82"/>
      <c r="B63" s="89" t="s">
        <v>11</v>
      </c>
      <c r="C63" s="94">
        <v>169002.20095056627</v>
      </c>
      <c r="D63" s="94">
        <v>179516.19091683524</v>
      </c>
      <c r="E63" s="94">
        <v>165232.80423720722</v>
      </c>
      <c r="F63" s="94">
        <v>185408.14400065341</v>
      </c>
      <c r="G63" s="94">
        <v>187060.95606304181</v>
      </c>
      <c r="H63" s="94">
        <v>200608.62698879492</v>
      </c>
      <c r="I63" s="94">
        <v>211522.42268526304</v>
      </c>
      <c r="J63" s="94">
        <v>227465.24127919195</v>
      </c>
      <c r="K63" s="94">
        <v>234746.18262899996</v>
      </c>
      <c r="L63" s="94">
        <v>239534.73599999998</v>
      </c>
      <c r="M63" s="94">
        <v>0</v>
      </c>
      <c r="N63" s="83"/>
      <c r="O63" s="89" t="s">
        <v>11</v>
      </c>
      <c r="P63" s="94">
        <v>176753.08138128975</v>
      </c>
      <c r="Q63" s="94">
        <v>170354.38614256549</v>
      </c>
      <c r="R63" s="94">
        <v>172844.39715167071</v>
      </c>
      <c r="S63" s="94">
        <v>165908.32096422219</v>
      </c>
      <c r="T63" s="94">
        <v>156682.56098558148</v>
      </c>
      <c r="U63" s="94">
        <v>200193.91464402771</v>
      </c>
      <c r="V63" s="94">
        <v>196936.01146437653</v>
      </c>
      <c r="W63" s="94">
        <v>213413.20117739995</v>
      </c>
      <c r="X63" s="94">
        <v>211934.73233099998</v>
      </c>
      <c r="Y63" s="94">
        <v>234225.09599999999</v>
      </c>
      <c r="Z63" s="94">
        <v>216220</v>
      </c>
      <c r="AA63" s="83"/>
      <c r="AB63" s="89" t="s">
        <v>11</v>
      </c>
      <c r="AC63" s="94">
        <v>5260</v>
      </c>
      <c r="AD63" s="94">
        <v>5055</v>
      </c>
      <c r="AE63" s="94">
        <v>5136</v>
      </c>
      <c r="AF63" s="94">
        <v>5173</v>
      </c>
      <c r="AG63" s="94">
        <v>5064</v>
      </c>
      <c r="AH63" s="94">
        <v>4955</v>
      </c>
      <c r="AI63" s="94">
        <v>4986</v>
      </c>
      <c r="AJ63" s="94">
        <v>5292</v>
      </c>
      <c r="AK63" s="94">
        <v>5162</v>
      </c>
      <c r="AL63" s="94">
        <v>5352</v>
      </c>
      <c r="AM63" s="94">
        <v>0</v>
      </c>
      <c r="AN63" s="83"/>
      <c r="AO63" s="91" t="s">
        <v>71</v>
      </c>
      <c r="AP63" s="92">
        <v>30333.802970945286</v>
      </c>
      <c r="AQ63" s="92">
        <v>28909.705382373781</v>
      </c>
      <c r="AR63" s="92">
        <v>29319.471900785327</v>
      </c>
      <c r="AS63" s="92">
        <v>33216.496931430942</v>
      </c>
      <c r="AT63" s="92">
        <v>40243.192214740302</v>
      </c>
      <c r="AU63" s="92">
        <v>32408.807075278841</v>
      </c>
      <c r="AV63" s="92">
        <v>40544.751301631986</v>
      </c>
      <c r="AW63" s="92">
        <v>39759.916032000001</v>
      </c>
      <c r="AX63" s="92">
        <v>45127.68</v>
      </c>
      <c r="AY63" s="92">
        <v>0</v>
      </c>
      <c r="AZ63" s="83"/>
    </row>
    <row r="64" spans="1:52" x14ac:dyDescent="0.25">
      <c r="A64" s="82"/>
      <c r="B64" s="84" t="s">
        <v>0</v>
      </c>
      <c r="C64" s="93">
        <v>100721.0736101715</v>
      </c>
      <c r="D64" s="93">
        <v>90513.089169423169</v>
      </c>
      <c r="E64" s="93">
        <v>93151.736169936179</v>
      </c>
      <c r="F64" s="93">
        <v>103957.27485763334</v>
      </c>
      <c r="G64" s="93">
        <v>89910.32667558192</v>
      </c>
      <c r="H64" s="93">
        <v>89146.829508558847</v>
      </c>
      <c r="I64" s="93">
        <v>88260.695241927097</v>
      </c>
      <c r="J64" s="93">
        <v>86972.892552629972</v>
      </c>
      <c r="K64" s="93">
        <v>77788.297376999995</v>
      </c>
      <c r="L64" s="93">
        <v>63011.843999999997</v>
      </c>
      <c r="M64" s="93">
        <v>0</v>
      </c>
      <c r="N64" s="83"/>
      <c r="O64" s="84" t="s">
        <v>0</v>
      </c>
      <c r="P64" s="93">
        <v>79695.931253022383</v>
      </c>
      <c r="Q64" s="93">
        <v>86978.313520883283</v>
      </c>
      <c r="R64" s="93">
        <v>81520.672137259549</v>
      </c>
      <c r="S64" s="93">
        <v>94563.745445199253</v>
      </c>
      <c r="T64" s="93">
        <v>84616.500225826006</v>
      </c>
      <c r="U64" s="93">
        <v>72905.73697297051</v>
      </c>
      <c r="V64" s="93">
        <v>81275.880878126554</v>
      </c>
      <c r="W64" s="93">
        <v>83815.930840571978</v>
      </c>
      <c r="X64" s="93">
        <v>91766.702600999983</v>
      </c>
      <c r="Y64" s="93">
        <v>75467.888999999981</v>
      </c>
      <c r="Z64" s="93">
        <v>57813</v>
      </c>
      <c r="AA64" s="83"/>
      <c r="AB64" s="84" t="s">
        <v>0</v>
      </c>
      <c r="AC64" s="93">
        <v>1042</v>
      </c>
      <c r="AD64" s="93">
        <v>1052</v>
      </c>
      <c r="AE64" s="93">
        <v>1127</v>
      </c>
      <c r="AF64" s="93">
        <v>959</v>
      </c>
      <c r="AG64" s="93">
        <v>774</v>
      </c>
      <c r="AH64" s="93">
        <v>790</v>
      </c>
      <c r="AI64" s="93">
        <v>773</v>
      </c>
      <c r="AJ64" s="93">
        <v>779</v>
      </c>
      <c r="AK64" s="93">
        <v>712</v>
      </c>
      <c r="AL64" s="93">
        <v>618</v>
      </c>
      <c r="AM64" s="93">
        <v>0</v>
      </c>
      <c r="AN64" s="83"/>
      <c r="AO64" s="91" t="s">
        <v>72</v>
      </c>
      <c r="AP64" s="92">
        <v>25420.165048447783</v>
      </c>
      <c r="AQ64" s="92">
        <v>25589.600214336569</v>
      </c>
      <c r="AR64" s="92">
        <v>23501.529292338204</v>
      </c>
      <c r="AS64" s="92">
        <v>24556.46587001202</v>
      </c>
      <c r="AT64" s="92">
        <v>24798.41336128665</v>
      </c>
      <c r="AU64" s="92">
        <v>28613.016383265785</v>
      </c>
      <c r="AV64" s="92">
        <v>29037.397017599993</v>
      </c>
      <c r="AW64" s="92">
        <v>28612.684799999999</v>
      </c>
      <c r="AX64" s="92">
        <v>27277.312000000002</v>
      </c>
      <c r="AY64" s="92">
        <v>0</v>
      </c>
      <c r="AZ64" s="83"/>
    </row>
    <row r="65" spans="1:52" x14ac:dyDescent="0.25">
      <c r="A65" s="82"/>
      <c r="B65" s="84" t="s">
        <v>158</v>
      </c>
      <c r="C65" s="93">
        <v>128023.12770618107</v>
      </c>
      <c r="D65" s="93">
        <v>102152.0019642327</v>
      </c>
      <c r="E65" s="93">
        <v>96047.389168431735</v>
      </c>
      <c r="F65" s="93">
        <v>88652.609651303283</v>
      </c>
      <c r="G65" s="93">
        <v>77580.416117416622</v>
      </c>
      <c r="H65" s="93">
        <v>67776.229416068745</v>
      </c>
      <c r="I65" s="93">
        <v>73711.554834805953</v>
      </c>
      <c r="J65" s="93">
        <v>90491.297249492971</v>
      </c>
      <c r="K65" s="93">
        <v>66437.738975999993</v>
      </c>
      <c r="L65" s="93">
        <v>49360.100999999995</v>
      </c>
      <c r="M65" s="93">
        <v>0</v>
      </c>
      <c r="N65" s="83"/>
      <c r="O65" s="84" t="s">
        <v>158</v>
      </c>
      <c r="P65" s="93">
        <v>171307.19485150804</v>
      </c>
      <c r="Q65" s="93">
        <v>137010.82822496264</v>
      </c>
      <c r="R65" s="93">
        <v>100509.89215253308</v>
      </c>
      <c r="S65" s="93">
        <v>91607.311912823119</v>
      </c>
      <c r="T65" s="93">
        <v>86023.263983495752</v>
      </c>
      <c r="U65" s="93">
        <v>63648.114083415217</v>
      </c>
      <c r="V65" s="93">
        <v>54890.343600306085</v>
      </c>
      <c r="W65" s="93">
        <v>74117.390570684976</v>
      </c>
      <c r="X65" s="93">
        <v>107935.86425999997</v>
      </c>
      <c r="Y65" s="93">
        <v>74493.425999999992</v>
      </c>
      <c r="Z65" s="93">
        <v>44454</v>
      </c>
      <c r="AA65" s="83"/>
      <c r="AB65" s="84" t="s">
        <v>158</v>
      </c>
      <c r="AC65" s="93">
        <v>860</v>
      </c>
      <c r="AD65" s="93">
        <v>683</v>
      </c>
      <c r="AE65" s="93">
        <v>641</v>
      </c>
      <c r="AF65" s="93">
        <v>579</v>
      </c>
      <c r="AG65" s="93">
        <v>506</v>
      </c>
      <c r="AH65" s="93">
        <v>475</v>
      </c>
      <c r="AI65" s="93">
        <v>495</v>
      </c>
      <c r="AJ65" s="93">
        <v>640</v>
      </c>
      <c r="AK65" s="93">
        <v>440</v>
      </c>
      <c r="AL65" s="93">
        <v>319</v>
      </c>
      <c r="AM65" s="93">
        <v>0</v>
      </c>
      <c r="AN65" s="83"/>
      <c r="AO65" s="91" t="s">
        <v>73</v>
      </c>
      <c r="AP65" s="92">
        <v>27304.943359837485</v>
      </c>
      <c r="AQ65" s="92">
        <v>24523.272540183458</v>
      </c>
      <c r="AR65" s="92">
        <v>27030.849514646041</v>
      </c>
      <c r="AS65" s="92">
        <v>28675.921615501269</v>
      </c>
      <c r="AT65" s="92">
        <v>31679.836814025228</v>
      </c>
      <c r="AU65" s="92">
        <v>34820.010281788411</v>
      </c>
      <c r="AV65" s="92">
        <v>35579.119048703993</v>
      </c>
      <c r="AW65" s="92">
        <v>35417.244672000001</v>
      </c>
      <c r="AX65" s="92">
        <v>29913.088</v>
      </c>
      <c r="AY65" s="92">
        <v>0</v>
      </c>
      <c r="AZ65" s="83"/>
    </row>
    <row r="66" spans="1:52" x14ac:dyDescent="0.25">
      <c r="A66" s="82"/>
      <c r="B66" s="84" t="s">
        <v>159</v>
      </c>
      <c r="C66" s="93">
        <v>5109.4332305369871</v>
      </c>
      <c r="D66" s="93">
        <v>6096.7937602811999</v>
      </c>
      <c r="E66" s="93">
        <v>5298.8273041744842</v>
      </c>
      <c r="F66" s="93">
        <v>6833.0952339358264</v>
      </c>
      <c r="G66" s="93">
        <v>5950.9957993533299</v>
      </c>
      <c r="H66" s="93">
        <v>6117.4822881944574</v>
      </c>
      <c r="I66" s="93">
        <v>4594.534829661482</v>
      </c>
      <c r="J66" s="93">
        <v>3990.9779128169994</v>
      </c>
      <c r="K66" s="93">
        <v>2579.0454689999997</v>
      </c>
      <c r="L66" s="93">
        <v>1720.4879999999998</v>
      </c>
      <c r="M66" s="93">
        <v>0</v>
      </c>
      <c r="N66" s="83"/>
      <c r="O66" s="84" t="s">
        <v>159</v>
      </c>
      <c r="P66" s="93">
        <v>6385.81382606238</v>
      </c>
      <c r="Q66" s="93">
        <v>5127.1810416753124</v>
      </c>
      <c r="R66" s="93">
        <v>5286.2461588613214</v>
      </c>
      <c r="S66" s="93">
        <v>6930.1041109204916</v>
      </c>
      <c r="T66" s="93">
        <v>7160.6767117456702</v>
      </c>
      <c r="U66" s="93">
        <v>6420.6058165482973</v>
      </c>
      <c r="V66" s="93">
        <v>7284.4101381682494</v>
      </c>
      <c r="W66" s="93">
        <v>3674.8501678979992</v>
      </c>
      <c r="X66" s="93">
        <v>4425.0097289999994</v>
      </c>
      <c r="Y66" s="93">
        <v>2895.6059999999998</v>
      </c>
      <c r="Z66" s="93">
        <v>1532</v>
      </c>
      <c r="AA66" s="83"/>
      <c r="AB66" s="84" t="s">
        <v>159</v>
      </c>
      <c r="AC66" s="93">
        <v>0</v>
      </c>
      <c r="AD66" s="93">
        <v>0</v>
      </c>
      <c r="AE66" s="93">
        <v>0</v>
      </c>
      <c r="AF66" s="93">
        <v>0</v>
      </c>
      <c r="AG66" s="93">
        <v>0</v>
      </c>
      <c r="AH66" s="93">
        <v>0</v>
      </c>
      <c r="AI66" s="93">
        <v>0</v>
      </c>
      <c r="AJ66" s="93">
        <v>0</v>
      </c>
      <c r="AK66" s="93">
        <v>0</v>
      </c>
      <c r="AL66" s="93">
        <v>0</v>
      </c>
      <c r="AM66" s="93">
        <v>0</v>
      </c>
      <c r="AN66" s="83"/>
      <c r="AO66" s="91" t="s">
        <v>74</v>
      </c>
      <c r="AP66" s="92">
        <v>52308.973467455682</v>
      </c>
      <c r="AQ66" s="92">
        <v>54695.138598439102</v>
      </c>
      <c r="AR66" s="92">
        <v>60084.743448054338</v>
      </c>
      <c r="AS66" s="92">
        <v>67151.43932424314</v>
      </c>
      <c r="AT66" s="92">
        <v>78586.444451954332</v>
      </c>
      <c r="AU66" s="92">
        <v>79949.177384988667</v>
      </c>
      <c r="AV66" s="92">
        <v>84073.945697279982</v>
      </c>
      <c r="AW66" s="92">
        <v>77241.231360000005</v>
      </c>
      <c r="AX66" s="92">
        <v>79875.072</v>
      </c>
      <c r="AY66" s="92">
        <v>0</v>
      </c>
      <c r="AZ66" s="83"/>
    </row>
    <row r="67" spans="1:52" x14ac:dyDescent="0.25">
      <c r="A67" s="82"/>
      <c r="B67" s="84" t="s">
        <v>1</v>
      </c>
      <c r="C67" s="93">
        <v>26282.104824050199</v>
      </c>
      <c r="D67" s="93">
        <v>25325.992275919627</v>
      </c>
      <c r="E67" s="93">
        <v>31245.128092852341</v>
      </c>
      <c r="F67" s="93">
        <v>33102.475863874548</v>
      </c>
      <c r="G67" s="93">
        <v>28369.849045676205</v>
      </c>
      <c r="H67" s="93">
        <v>28088.738815327433</v>
      </c>
      <c r="I67" s="93">
        <v>32724.544089827956</v>
      </c>
      <c r="J67" s="93">
        <v>40825.794334436985</v>
      </c>
      <c r="K67" s="93">
        <v>34225.662638999995</v>
      </c>
      <c r="L67" s="93">
        <v>29287.397999999997</v>
      </c>
      <c r="M67" s="93">
        <v>0</v>
      </c>
      <c r="N67" s="83"/>
      <c r="O67" s="84" t="s">
        <v>1</v>
      </c>
      <c r="P67" s="93">
        <v>27291.585055582447</v>
      </c>
      <c r="Q67" s="93">
        <v>28800.957042606817</v>
      </c>
      <c r="R67" s="93">
        <v>23395.780790447581</v>
      </c>
      <c r="S67" s="93">
        <v>30847.322446380967</v>
      </c>
      <c r="T67" s="93">
        <v>23073.417477850529</v>
      </c>
      <c r="U67" s="93">
        <v>28360.890297442234</v>
      </c>
      <c r="V67" s="93">
        <v>31316.059148387587</v>
      </c>
      <c r="W67" s="93">
        <v>34652.132367110993</v>
      </c>
      <c r="X67" s="93">
        <v>44461.216190999992</v>
      </c>
      <c r="Y67" s="93">
        <v>39885.068999999996</v>
      </c>
      <c r="Z67" s="93">
        <v>26521</v>
      </c>
      <c r="AA67" s="83"/>
      <c r="AB67" s="84" t="s">
        <v>1</v>
      </c>
      <c r="AC67" s="93">
        <v>156</v>
      </c>
      <c r="AD67" s="93">
        <v>157</v>
      </c>
      <c r="AE67" s="93">
        <v>192</v>
      </c>
      <c r="AF67" s="93">
        <v>193</v>
      </c>
      <c r="AG67" s="93">
        <v>169</v>
      </c>
      <c r="AH67" s="93">
        <v>177</v>
      </c>
      <c r="AI67" s="93">
        <v>210</v>
      </c>
      <c r="AJ67" s="93">
        <v>262</v>
      </c>
      <c r="AK67" s="93">
        <v>208</v>
      </c>
      <c r="AL67" s="93">
        <v>177</v>
      </c>
      <c r="AM67" s="93">
        <v>0</v>
      </c>
      <c r="AN67" s="83"/>
      <c r="AO67" s="91" t="s">
        <v>75</v>
      </c>
      <c r="AP67" s="92">
        <v>11958.953160275229</v>
      </c>
      <c r="AQ67" s="92">
        <v>11040.226970292159</v>
      </c>
      <c r="AR67" s="92">
        <v>13212.815528989226</v>
      </c>
      <c r="AS67" s="92">
        <v>13139.814838308632</v>
      </c>
      <c r="AT67" s="92">
        <v>13309.390204013627</v>
      </c>
      <c r="AU67" s="92">
        <v>15761.507540723707</v>
      </c>
      <c r="AV67" s="92">
        <v>14556.149102591997</v>
      </c>
      <c r="AW67" s="92">
        <v>17913.259007999997</v>
      </c>
      <c r="AX67" s="92">
        <v>21932.031999999999</v>
      </c>
      <c r="AY67" s="92">
        <v>0</v>
      </c>
      <c r="AZ67" s="83"/>
    </row>
    <row r="68" spans="1:52" x14ac:dyDescent="0.25">
      <c r="A68" s="82"/>
      <c r="B68" s="84" t="s">
        <v>2</v>
      </c>
      <c r="C68" s="93">
        <v>204645.67359104892</v>
      </c>
      <c r="D68" s="93">
        <v>201541.31081431755</v>
      </c>
      <c r="E68" s="93">
        <v>197423.33225415001</v>
      </c>
      <c r="F68" s="93">
        <v>193724.59210431782</v>
      </c>
      <c r="G68" s="93">
        <v>193821.91705008398</v>
      </c>
      <c r="H68" s="93">
        <v>201706.28972499917</v>
      </c>
      <c r="I68" s="93">
        <v>209541.13261191236</v>
      </c>
      <c r="J68" s="93">
        <v>224753.87942601292</v>
      </c>
      <c r="K68" s="93">
        <v>244330.34419499995</v>
      </c>
      <c r="L68" s="93">
        <v>256902.19799999997</v>
      </c>
      <c r="M68" s="93">
        <v>0</v>
      </c>
      <c r="N68" s="83"/>
      <c r="O68" s="84" t="s">
        <v>2</v>
      </c>
      <c r="P68" s="93">
        <v>220858.2461973594</v>
      </c>
      <c r="Q68" s="93">
        <v>216677.97347366289</v>
      </c>
      <c r="R68" s="93">
        <v>200410.03763453994</v>
      </c>
      <c r="S68" s="93">
        <v>197247.15120672344</v>
      </c>
      <c r="T68" s="93">
        <v>195267.19124878495</v>
      </c>
      <c r="U68" s="93">
        <v>194175.72180370413</v>
      </c>
      <c r="V68" s="93">
        <v>197978.38487236947</v>
      </c>
      <c r="W68" s="93">
        <v>218797.08324956996</v>
      </c>
      <c r="X68" s="93">
        <v>240433.66216799995</v>
      </c>
      <c r="Y68" s="93">
        <v>250463.745</v>
      </c>
      <c r="Z68" s="93">
        <v>273016</v>
      </c>
      <c r="AA68" s="83"/>
      <c r="AB68" s="84" t="s">
        <v>2</v>
      </c>
      <c r="AC68" s="93">
        <v>1994</v>
      </c>
      <c r="AD68" s="93">
        <v>1898</v>
      </c>
      <c r="AE68" s="93">
        <v>1828</v>
      </c>
      <c r="AF68" s="93">
        <v>1777</v>
      </c>
      <c r="AG68" s="93">
        <v>1750</v>
      </c>
      <c r="AH68" s="93">
        <v>1720</v>
      </c>
      <c r="AI68" s="93">
        <v>1722</v>
      </c>
      <c r="AJ68" s="93">
        <v>1777</v>
      </c>
      <c r="AK68" s="93">
        <v>1891</v>
      </c>
      <c r="AL68" s="93">
        <v>2010</v>
      </c>
      <c r="AM68" s="93">
        <v>0</v>
      </c>
      <c r="AN68" s="83"/>
      <c r="AO68" s="91" t="s">
        <v>76</v>
      </c>
      <c r="AP68" s="92">
        <v>99362.359687776727</v>
      </c>
      <c r="AQ68" s="92">
        <v>99639.37848652275</v>
      </c>
      <c r="AR68" s="92">
        <v>138006.61974400614</v>
      </c>
      <c r="AS68" s="92">
        <v>130175.68579802831</v>
      </c>
      <c r="AT68" s="92">
        <v>131979.88100913691</v>
      </c>
      <c r="AU68" s="92">
        <v>146505.05082441212</v>
      </c>
      <c r="AV68" s="92">
        <v>166531.71365683194</v>
      </c>
      <c r="AW68" s="92">
        <v>210035.33107199997</v>
      </c>
      <c r="AX68" s="92">
        <v>201621.50400000002</v>
      </c>
      <c r="AY68" s="92">
        <v>0</v>
      </c>
      <c r="AZ68" s="83"/>
    </row>
    <row r="69" spans="1:52" x14ac:dyDescent="0.25">
      <c r="A69" s="82"/>
      <c r="B69" s="84" t="s">
        <v>156</v>
      </c>
      <c r="C69" s="93">
        <v>0</v>
      </c>
      <c r="D69" s="93">
        <v>0</v>
      </c>
      <c r="E69" s="93">
        <v>0</v>
      </c>
      <c r="F69" s="93">
        <v>0</v>
      </c>
      <c r="G69" s="93">
        <v>0</v>
      </c>
      <c r="H69" s="93">
        <v>0</v>
      </c>
      <c r="I69" s="93">
        <v>0</v>
      </c>
      <c r="J69" s="93">
        <v>3236.8028489999988</v>
      </c>
      <c r="K69" s="93">
        <v>16330.418306999998</v>
      </c>
      <c r="L69" s="93">
        <v>29980.943999999996</v>
      </c>
      <c r="M69" s="93">
        <v>0</v>
      </c>
      <c r="N69" s="83"/>
      <c r="O69" s="84" t="s">
        <v>156</v>
      </c>
      <c r="P69" s="93">
        <v>0</v>
      </c>
      <c r="Q69" s="93">
        <v>0</v>
      </c>
      <c r="R69" s="93">
        <v>0</v>
      </c>
      <c r="S69" s="93">
        <v>0</v>
      </c>
      <c r="T69" s="93">
        <v>0</v>
      </c>
      <c r="U69" s="93">
        <v>0</v>
      </c>
      <c r="V69" s="93">
        <v>0</v>
      </c>
      <c r="W69" s="93">
        <v>0</v>
      </c>
      <c r="X69" s="93">
        <v>13346.109419999999</v>
      </c>
      <c r="Y69" s="93">
        <v>26081.034</v>
      </c>
      <c r="Z69" s="93">
        <v>35715</v>
      </c>
      <c r="AA69" s="83"/>
      <c r="AB69" s="84" t="s">
        <v>156</v>
      </c>
      <c r="AC69" s="93">
        <v>0</v>
      </c>
      <c r="AD69" s="93">
        <v>0</v>
      </c>
      <c r="AE69" s="93">
        <v>0</v>
      </c>
      <c r="AF69" s="93">
        <v>0</v>
      </c>
      <c r="AG69" s="93">
        <v>0</v>
      </c>
      <c r="AH69" s="93">
        <v>0</v>
      </c>
      <c r="AI69" s="93">
        <v>0</v>
      </c>
      <c r="AJ69" s="93">
        <v>23</v>
      </c>
      <c r="AK69" s="93">
        <v>105</v>
      </c>
      <c r="AL69" s="93">
        <v>192</v>
      </c>
      <c r="AM69" s="93">
        <v>0</v>
      </c>
      <c r="AN69" s="83"/>
      <c r="AO69" s="91" t="s">
        <v>77</v>
      </c>
      <c r="AP69" s="92">
        <v>39726.397471062577</v>
      </c>
      <c r="AQ69" s="92">
        <v>41095.49881364571</v>
      </c>
      <c r="AR69" s="92">
        <v>39329.112709115347</v>
      </c>
      <c r="AS69" s="92">
        <v>42924.353065756703</v>
      </c>
      <c r="AT69" s="92">
        <v>36502.174427666192</v>
      </c>
      <c r="AU69" s="92">
        <v>33575.171533175795</v>
      </c>
      <c r="AV69" s="92">
        <v>31491.202120703994</v>
      </c>
      <c r="AW69" s="92">
        <v>34643.478528</v>
      </c>
      <c r="AX69" s="92">
        <v>30352.384000000002</v>
      </c>
      <c r="AY69" s="92">
        <v>0</v>
      </c>
      <c r="AZ69" s="83"/>
    </row>
    <row r="70" spans="1:52" x14ac:dyDescent="0.25">
      <c r="A70" s="82"/>
      <c r="B70" s="84" t="s">
        <v>3</v>
      </c>
      <c r="C70" s="93">
        <v>1761.0851339223241</v>
      </c>
      <c r="D70" s="93">
        <v>7881.2704079376163</v>
      </c>
      <c r="E70" s="93">
        <v>13277.497077007582</v>
      </c>
      <c r="F70" s="93">
        <v>21840.097271029186</v>
      </c>
      <c r="G70" s="93">
        <v>27033.196943883882</v>
      </c>
      <c r="H70" s="93">
        <v>25858.863298558495</v>
      </c>
      <c r="I70" s="93">
        <v>22082.132580462036</v>
      </c>
      <c r="J70" s="93">
        <v>18914.796915272997</v>
      </c>
      <c r="K70" s="93">
        <v>17074.108506</v>
      </c>
      <c r="L70" s="93">
        <v>17352.026999999998</v>
      </c>
      <c r="M70" s="93">
        <v>0</v>
      </c>
      <c r="N70" s="83"/>
      <c r="O70" s="84" t="s">
        <v>3</v>
      </c>
      <c r="P70" s="93">
        <v>0</v>
      </c>
      <c r="Q70" s="93">
        <v>9612.9378444344202</v>
      </c>
      <c r="R70" s="93">
        <v>14163.092673144349</v>
      </c>
      <c r="S70" s="93">
        <v>18466.889134498793</v>
      </c>
      <c r="T70" s="93">
        <v>21735.745982030909</v>
      </c>
      <c r="U70" s="93">
        <v>30372.731553683701</v>
      </c>
      <c r="V70" s="93">
        <v>25078.090324139361</v>
      </c>
      <c r="W70" s="93">
        <v>18576.011550411</v>
      </c>
      <c r="X70" s="93">
        <v>17445.423155999997</v>
      </c>
      <c r="Y70" s="93">
        <v>16223.213999999998</v>
      </c>
      <c r="Z70" s="93">
        <v>17690</v>
      </c>
      <c r="AA70" s="83"/>
      <c r="AB70" s="84" t="s">
        <v>3</v>
      </c>
      <c r="AC70" s="93">
        <v>14</v>
      </c>
      <c r="AD70" s="93">
        <v>63</v>
      </c>
      <c r="AE70" s="93">
        <v>113</v>
      </c>
      <c r="AF70" s="93">
        <v>162</v>
      </c>
      <c r="AG70" s="93">
        <v>198</v>
      </c>
      <c r="AH70" s="93">
        <v>188</v>
      </c>
      <c r="AI70" s="93">
        <v>158</v>
      </c>
      <c r="AJ70" s="93">
        <v>137</v>
      </c>
      <c r="AK70" s="93">
        <v>124</v>
      </c>
      <c r="AL70" s="93">
        <v>130</v>
      </c>
      <c r="AM70" s="93">
        <v>0</v>
      </c>
      <c r="AN70" s="83"/>
      <c r="AO70" s="91" t="s">
        <v>78</v>
      </c>
      <c r="AP70" s="92">
        <v>52200.013343673018</v>
      </c>
      <c r="AQ70" s="92">
        <v>47900.978619387162</v>
      </c>
      <c r="AR70" s="92">
        <v>54647.864312323836</v>
      </c>
      <c r="AS70" s="92">
        <v>82037.629284063194</v>
      </c>
      <c r="AT70" s="92">
        <v>94765.910364990719</v>
      </c>
      <c r="AU70" s="92">
        <v>89610.115065283564</v>
      </c>
      <c r="AV70" s="92">
        <v>94656.112072703996</v>
      </c>
      <c r="AW70" s="92">
        <v>100740.60287999999</v>
      </c>
      <c r="AX70" s="92">
        <v>97763.328000000009</v>
      </c>
      <c r="AY70" s="92">
        <v>0</v>
      </c>
      <c r="AZ70" s="83"/>
    </row>
    <row r="71" spans="1:52" x14ac:dyDescent="0.25">
      <c r="A71" s="82"/>
      <c r="B71" s="84" t="s">
        <v>4</v>
      </c>
      <c r="C71" s="93">
        <v>0</v>
      </c>
      <c r="D71" s="93">
        <v>1471.7749141607289</v>
      </c>
      <c r="E71" s="93">
        <v>13198.499187831907</v>
      </c>
      <c r="F71" s="93">
        <v>17980.863696090208</v>
      </c>
      <c r="G71" s="93">
        <v>24456.395374883341</v>
      </c>
      <c r="H71" s="93">
        <v>22034.877806230477</v>
      </c>
      <c r="I71" s="93">
        <v>15985.770859841574</v>
      </c>
      <c r="J71" s="93">
        <v>11883.382192961997</v>
      </c>
      <c r="K71" s="93">
        <v>7008.2987939999985</v>
      </c>
      <c r="L71" s="93">
        <v>7187.5650000000005</v>
      </c>
      <c r="M71" s="93">
        <v>0</v>
      </c>
      <c r="N71" s="83"/>
      <c r="O71" s="84" t="s">
        <v>4</v>
      </c>
      <c r="P71" s="93">
        <v>0</v>
      </c>
      <c r="Q71" s="93">
        <v>0</v>
      </c>
      <c r="R71" s="93">
        <v>4610.9019818417328</v>
      </c>
      <c r="S71" s="93">
        <v>10575.75657121328</v>
      </c>
      <c r="T71" s="93">
        <v>16197.038433717666</v>
      </c>
      <c r="U71" s="93">
        <v>26396.681141192934</v>
      </c>
      <c r="V71" s="93">
        <v>20816.684006894109</v>
      </c>
      <c r="W71" s="93">
        <v>13261.181272352995</v>
      </c>
      <c r="X71" s="93">
        <v>8659.0576379999984</v>
      </c>
      <c r="Y71" s="93">
        <v>4339.2929999999997</v>
      </c>
      <c r="Z71" s="93">
        <v>7392</v>
      </c>
      <c r="AA71" s="83"/>
      <c r="AB71" s="84" t="s">
        <v>4</v>
      </c>
      <c r="AC71" s="93">
        <v>0</v>
      </c>
      <c r="AD71" s="93">
        <v>11</v>
      </c>
      <c r="AE71" s="93">
        <v>88</v>
      </c>
      <c r="AF71" s="93">
        <v>138</v>
      </c>
      <c r="AG71" s="93">
        <v>190</v>
      </c>
      <c r="AH71" s="93">
        <v>164</v>
      </c>
      <c r="AI71" s="93">
        <v>118</v>
      </c>
      <c r="AJ71" s="93">
        <v>84</v>
      </c>
      <c r="AK71" s="93">
        <v>53</v>
      </c>
      <c r="AL71" s="93">
        <v>58</v>
      </c>
      <c r="AM71" s="93">
        <v>0</v>
      </c>
      <c r="AN71" s="83"/>
      <c r="AO71" s="91" t="s">
        <v>79</v>
      </c>
      <c r="AP71" s="92">
        <v>78.822217204489249</v>
      </c>
      <c r="AQ71" s="92">
        <v>123.38611091580492</v>
      </c>
      <c r="AR71" s="92">
        <v>24659.289784444911</v>
      </c>
      <c r="AS71" s="92">
        <v>20137.473632162259</v>
      </c>
      <c r="AT71" s="92">
        <v>17971.491915935512</v>
      </c>
      <c r="AU71" s="92">
        <v>20308.716441096189</v>
      </c>
      <c r="AV71" s="92">
        <v>20048.199561215995</v>
      </c>
      <c r="AW71" s="92">
        <v>21618.588671999998</v>
      </c>
      <c r="AX71" s="92">
        <v>21214.207999999999</v>
      </c>
      <c r="AY71" s="92">
        <v>0</v>
      </c>
      <c r="AZ71" s="83"/>
    </row>
    <row r="72" spans="1:52" x14ac:dyDescent="0.25">
      <c r="A72" s="82"/>
      <c r="B72" s="84" t="s">
        <v>6</v>
      </c>
      <c r="C72" s="93">
        <v>6103.33023522653</v>
      </c>
      <c r="D72" s="93">
        <v>9006.0472694450673</v>
      </c>
      <c r="E72" s="93">
        <v>15807.770208826918</v>
      </c>
      <c r="F72" s="93">
        <v>25670.707167809687</v>
      </c>
      <c r="G72" s="93">
        <v>22084.605271372522</v>
      </c>
      <c r="H72" s="93">
        <v>15437.943769758169</v>
      </c>
      <c r="I72" s="93">
        <v>10865.706561747887</v>
      </c>
      <c r="J72" s="93">
        <v>8941.1284032209951</v>
      </c>
      <c r="K72" s="93">
        <v>7176.9817349999994</v>
      </c>
      <c r="L72" s="93">
        <v>7330.5959999999995</v>
      </c>
      <c r="M72" s="93">
        <v>0</v>
      </c>
      <c r="N72" s="83"/>
      <c r="O72" s="84" t="s">
        <v>6</v>
      </c>
      <c r="P72" s="93">
        <v>4565.4642966185829</v>
      </c>
      <c r="Q72" s="93">
        <v>6467.6449622447772</v>
      </c>
      <c r="R72" s="93">
        <v>9415.3780506413405</v>
      </c>
      <c r="S72" s="93">
        <v>31438.724570913295</v>
      </c>
      <c r="T72" s="93">
        <v>31474.356922807448</v>
      </c>
      <c r="U72" s="93">
        <v>15142.758924736354</v>
      </c>
      <c r="V72" s="93">
        <v>14030.97714671927</v>
      </c>
      <c r="W72" s="93">
        <v>8700.5260581119965</v>
      </c>
      <c r="X72" s="93">
        <v>8629.3524659999966</v>
      </c>
      <c r="Y72" s="93">
        <v>6506.3669999999984</v>
      </c>
      <c r="Z72" s="93">
        <v>13991</v>
      </c>
      <c r="AA72" s="83"/>
      <c r="AB72" s="84" t="s">
        <v>6</v>
      </c>
      <c r="AC72" s="93">
        <v>0</v>
      </c>
      <c r="AD72" s="93">
        <v>0</v>
      </c>
      <c r="AE72" s="93">
        <v>11</v>
      </c>
      <c r="AF72" s="93">
        <v>213</v>
      </c>
      <c r="AG72" s="93">
        <v>275</v>
      </c>
      <c r="AH72" s="93">
        <v>189</v>
      </c>
      <c r="AI72" s="93">
        <v>128</v>
      </c>
      <c r="AJ72" s="93">
        <v>115</v>
      </c>
      <c r="AK72" s="93">
        <v>89</v>
      </c>
      <c r="AL72" s="93">
        <v>112</v>
      </c>
      <c r="AM72" s="93">
        <v>0</v>
      </c>
      <c r="AN72" s="83"/>
      <c r="AO72" s="91" t="s">
        <v>80</v>
      </c>
      <c r="AP72" s="92">
        <v>113.59672479470508</v>
      </c>
      <c r="AQ72" s="92">
        <v>259.2240311900855</v>
      </c>
      <c r="AR72" s="92">
        <v>25052.681781278836</v>
      </c>
      <c r="AS72" s="92">
        <v>25005.21795819786</v>
      </c>
      <c r="AT72" s="92">
        <v>25347.793595752079</v>
      </c>
      <c r="AU72" s="92">
        <v>26910.231773764601</v>
      </c>
      <c r="AV72" s="92">
        <v>25885.217461247994</v>
      </c>
      <c r="AW72" s="92">
        <v>26497.585152</v>
      </c>
      <c r="AX72" s="92">
        <v>25921.536</v>
      </c>
      <c r="AY72" s="92">
        <v>0</v>
      </c>
      <c r="AZ72" s="83"/>
    </row>
    <row r="73" spans="1:52" x14ac:dyDescent="0.25">
      <c r="A73" s="82"/>
      <c r="B73" s="84" t="s">
        <v>7</v>
      </c>
      <c r="C73" s="93">
        <v>69475.199618079219</v>
      </c>
      <c r="D73" s="93">
        <v>65487.100681843986</v>
      </c>
      <c r="E73" s="93">
        <v>61242.674706278507</v>
      </c>
      <c r="F73" s="93">
        <v>68671.551025832698</v>
      </c>
      <c r="G73" s="93">
        <v>68826.200008999833</v>
      </c>
      <c r="H73" s="93">
        <v>64448.914787978174</v>
      </c>
      <c r="I73" s="93">
        <v>73365.233113977185</v>
      </c>
      <c r="J73" s="93">
        <v>88351.770566303981</v>
      </c>
      <c r="K73" s="93">
        <v>99514.447997999989</v>
      </c>
      <c r="L73" s="93">
        <v>100318.23899999999</v>
      </c>
      <c r="M73" s="93">
        <v>0</v>
      </c>
      <c r="N73" s="83"/>
      <c r="O73" s="84" t="s">
        <v>7</v>
      </c>
      <c r="P73" s="93">
        <v>73097.487605870789</v>
      </c>
      <c r="Q73" s="93">
        <v>66999.817568701503</v>
      </c>
      <c r="R73" s="93">
        <v>58330.636960398362</v>
      </c>
      <c r="S73" s="93">
        <v>56868.78508968906</v>
      </c>
      <c r="T73" s="93">
        <v>56309.060747820986</v>
      </c>
      <c r="U73" s="93">
        <v>57531.97354451631</v>
      </c>
      <c r="V73" s="93">
        <v>58707.578567663033</v>
      </c>
      <c r="W73" s="93">
        <v>69827.547861476996</v>
      </c>
      <c r="X73" s="93">
        <v>72267.378980999987</v>
      </c>
      <c r="Y73" s="93">
        <v>83388.101999999999</v>
      </c>
      <c r="Z73" s="93">
        <v>81165</v>
      </c>
      <c r="AA73" s="83"/>
      <c r="AB73" s="84" t="s">
        <v>7</v>
      </c>
      <c r="AC73" s="93">
        <v>570</v>
      </c>
      <c r="AD73" s="93">
        <v>556</v>
      </c>
      <c r="AE73" s="93">
        <v>511</v>
      </c>
      <c r="AF73" s="93">
        <v>551</v>
      </c>
      <c r="AG73" s="93">
        <v>561</v>
      </c>
      <c r="AH73" s="93">
        <v>544</v>
      </c>
      <c r="AI73" s="93">
        <v>602</v>
      </c>
      <c r="AJ73" s="93">
        <v>721</v>
      </c>
      <c r="AK73" s="93">
        <v>813</v>
      </c>
      <c r="AL73" s="93">
        <v>875</v>
      </c>
      <c r="AM73" s="93">
        <v>0</v>
      </c>
      <c r="AN73" s="83"/>
      <c r="AO73" s="91" t="s">
        <v>81</v>
      </c>
      <c r="AP73" s="92">
        <v>26490.060731973423</v>
      </c>
      <c r="AQ73" s="92">
        <v>27530.950491589825</v>
      </c>
      <c r="AR73" s="92">
        <v>36181.97673444391</v>
      </c>
      <c r="AS73" s="92">
        <v>47604.19627112335</v>
      </c>
      <c r="AT73" s="92">
        <v>44679.655616078177</v>
      </c>
      <c r="AU73" s="92">
        <v>48655.135233985522</v>
      </c>
      <c r="AV73" s="92">
        <v>50445.422364671991</v>
      </c>
      <c r="AW73" s="92">
        <v>51882.946559999997</v>
      </c>
      <c r="AX73" s="92">
        <v>52265.984000000004</v>
      </c>
      <c r="AY73" s="92">
        <v>0</v>
      </c>
      <c r="AZ73" s="83"/>
    </row>
    <row r="74" spans="1:52" x14ac:dyDescent="0.25">
      <c r="A74" s="82"/>
      <c r="B74" s="89" t="s">
        <v>8</v>
      </c>
      <c r="C74" s="94">
        <v>36426.424497255022</v>
      </c>
      <c r="D74" s="94">
        <v>36183.922107490027</v>
      </c>
      <c r="E74" s="94">
        <v>37375.247258974698</v>
      </c>
      <c r="F74" s="94">
        <v>43115.68482482816</v>
      </c>
      <c r="G74" s="94">
        <v>50121.169103124157</v>
      </c>
      <c r="H74" s="94">
        <v>59211.564131446292</v>
      </c>
      <c r="I74" s="94">
        <v>68117.964298106061</v>
      </c>
      <c r="J74" s="94">
        <v>70686.379550744969</v>
      </c>
      <c r="K74" s="94">
        <v>79493.162069999991</v>
      </c>
      <c r="L74" s="94">
        <v>82783.049999999988</v>
      </c>
      <c r="M74" s="94">
        <v>0</v>
      </c>
      <c r="N74" s="83"/>
      <c r="O74" s="89" t="s">
        <v>8</v>
      </c>
      <c r="P74" s="94">
        <v>45443.216483076729</v>
      </c>
      <c r="Q74" s="94">
        <v>34679.927640902693</v>
      </c>
      <c r="R74" s="94">
        <v>36199.23201544617</v>
      </c>
      <c r="S74" s="94">
        <v>38634.463340227841</v>
      </c>
      <c r="T74" s="94">
        <v>42210.841350304639</v>
      </c>
      <c r="U74" s="94">
        <v>61445.464896101897</v>
      </c>
      <c r="V74" s="94">
        <v>66273.333875228345</v>
      </c>
      <c r="W74" s="94">
        <v>76406.889119210973</v>
      </c>
      <c r="X74" s="94">
        <v>69906.878705999989</v>
      </c>
      <c r="Y74" s="94">
        <v>79648.716</v>
      </c>
      <c r="Z74" s="94">
        <v>87374</v>
      </c>
      <c r="AA74" s="83"/>
      <c r="AB74" s="89" t="s">
        <v>8</v>
      </c>
      <c r="AC74" s="94">
        <v>507</v>
      </c>
      <c r="AD74" s="94">
        <v>513</v>
      </c>
      <c r="AE74" s="94">
        <v>515</v>
      </c>
      <c r="AF74" s="94">
        <v>536</v>
      </c>
      <c r="AG74" s="94">
        <v>603</v>
      </c>
      <c r="AH74" s="94">
        <v>676</v>
      </c>
      <c r="AI74" s="94">
        <v>753</v>
      </c>
      <c r="AJ74" s="94">
        <v>756</v>
      </c>
      <c r="AK74" s="94">
        <v>817</v>
      </c>
      <c r="AL74" s="94">
        <v>849</v>
      </c>
      <c r="AM74" s="94">
        <v>0</v>
      </c>
      <c r="AN74" s="83"/>
      <c r="AO74" s="91" t="s">
        <v>82</v>
      </c>
      <c r="AP74" s="92">
        <v>47948.250215642605</v>
      </c>
      <c r="AQ74" s="92">
        <v>43360.59613421934</v>
      </c>
      <c r="AR74" s="92">
        <v>49079.854510982041</v>
      </c>
      <c r="AS74" s="92">
        <v>42387.176920785474</v>
      </c>
      <c r="AT74" s="92">
        <v>41061.812365699698</v>
      </c>
      <c r="AU74" s="92">
        <v>46913.650974268407</v>
      </c>
      <c r="AV74" s="92">
        <v>48652.013647871987</v>
      </c>
      <c r="AW74" s="92">
        <v>64163.229695999995</v>
      </c>
      <c r="AX74" s="92">
        <v>62511.103999999999</v>
      </c>
      <c r="AY74" s="92">
        <v>0</v>
      </c>
      <c r="AZ74" s="83"/>
    </row>
    <row r="75" spans="1:52" x14ac:dyDescent="0.25">
      <c r="A75" s="82"/>
      <c r="B75" s="89" t="s">
        <v>5</v>
      </c>
      <c r="C75" s="94">
        <v>17608.444663262977</v>
      </c>
      <c r="D75" s="94">
        <v>16984.985049931813</v>
      </c>
      <c r="E75" s="94">
        <v>15535.432300513154</v>
      </c>
      <c r="F75" s="94">
        <v>25580.10399299355</v>
      </c>
      <c r="G75" s="94">
        <v>22616.955485627575</v>
      </c>
      <c r="H75" s="94">
        <v>21372.165466668252</v>
      </c>
      <c r="I75" s="94">
        <v>20228.156968292104</v>
      </c>
      <c r="J75" s="94">
        <v>22903.616959523995</v>
      </c>
      <c r="K75" s="94">
        <v>24521.619485999992</v>
      </c>
      <c r="L75" s="94">
        <v>30096.191999999992</v>
      </c>
      <c r="M75" s="92">
        <v>0</v>
      </c>
      <c r="N75" s="83"/>
      <c r="O75" s="89" t="s">
        <v>5</v>
      </c>
      <c r="P75" s="94">
        <v>28219.478972061785</v>
      </c>
      <c r="Q75" s="94">
        <v>21097.576539227091</v>
      </c>
      <c r="R75" s="94">
        <v>18559.237430338144</v>
      </c>
      <c r="S75" s="94">
        <v>19082.067378791788</v>
      </c>
      <c r="T75" s="94">
        <v>20449.610517591304</v>
      </c>
      <c r="U75" s="94">
        <v>24555.130233045496</v>
      </c>
      <c r="V75" s="94">
        <v>12965.625567407957</v>
      </c>
      <c r="W75" s="94">
        <v>29166.830472338999</v>
      </c>
      <c r="X75" s="94">
        <v>28722.779525999998</v>
      </c>
      <c r="Y75" s="94">
        <v>33139.974000000002</v>
      </c>
      <c r="Z75" s="94">
        <v>30968</v>
      </c>
      <c r="AA75" s="83"/>
      <c r="AB75" s="89" t="s">
        <v>5</v>
      </c>
      <c r="AC75" s="94">
        <v>5260</v>
      </c>
      <c r="AD75" s="94">
        <v>5055</v>
      </c>
      <c r="AE75" s="94">
        <v>5136</v>
      </c>
      <c r="AF75" s="94">
        <v>5173</v>
      </c>
      <c r="AG75" s="94">
        <v>5064</v>
      </c>
      <c r="AH75" s="94">
        <v>4955</v>
      </c>
      <c r="AI75" s="94">
        <v>4986</v>
      </c>
      <c r="AJ75" s="94">
        <v>5292</v>
      </c>
      <c r="AK75" s="94">
        <v>5162</v>
      </c>
      <c r="AL75" s="94">
        <v>5352</v>
      </c>
      <c r="AM75" s="94">
        <v>0</v>
      </c>
      <c r="AN75" s="83"/>
      <c r="AO75" s="91" t="s">
        <v>83</v>
      </c>
      <c r="AP75" s="92">
        <v>18367.894909152008</v>
      </c>
      <c r="AQ75" s="92">
        <v>19850.448082748215</v>
      </c>
      <c r="AR75" s="92">
        <v>23579.98353672104</v>
      </c>
      <c r="AS75" s="92">
        <v>26011.041604131642</v>
      </c>
      <c r="AT75" s="92">
        <v>26963.233094715899</v>
      </c>
      <c r="AU75" s="92">
        <v>27225.203926910966</v>
      </c>
      <c r="AV75" s="92">
        <v>27311.504864255996</v>
      </c>
      <c r="AW75" s="92">
        <v>29564.531711999996</v>
      </c>
      <c r="AX75" s="92">
        <v>30133.248</v>
      </c>
      <c r="AY75" s="92">
        <v>0</v>
      </c>
      <c r="AZ75" s="83"/>
    </row>
    <row r="76" spans="1:52" x14ac:dyDescent="0.25">
      <c r="A76" s="82"/>
      <c r="B76" s="84" t="s">
        <v>157</v>
      </c>
      <c r="C76" s="93">
        <v>35202.449270764373</v>
      </c>
      <c r="D76" s="93">
        <v>36487.011377830808</v>
      </c>
      <c r="E76" s="93">
        <v>35237.739928745803</v>
      </c>
      <c r="F76" s="93">
        <v>39595.318665507235</v>
      </c>
      <c r="G76" s="93">
        <v>44313.058366596946</v>
      </c>
      <c r="H76" s="93">
        <v>46209.84573886908</v>
      </c>
      <c r="I76" s="93">
        <v>35999.868021640483</v>
      </c>
      <c r="J76" s="93">
        <v>36336.348782873989</v>
      </c>
      <c r="K76" s="93">
        <v>41868.379034999991</v>
      </c>
      <c r="L76" s="93">
        <v>43013.228999999999</v>
      </c>
      <c r="M76" s="93">
        <v>0</v>
      </c>
      <c r="N76" s="83"/>
      <c r="O76" s="84" t="s">
        <v>157</v>
      </c>
      <c r="P76" s="93">
        <v>36553.797822451947</v>
      </c>
      <c r="Q76" s="93">
        <v>35620.702970043894</v>
      </c>
      <c r="R76" s="93">
        <v>32995.3702152556</v>
      </c>
      <c r="S76" s="93">
        <v>39554.922345525527</v>
      </c>
      <c r="T76" s="93">
        <v>43926.821296254435</v>
      </c>
      <c r="U76" s="93">
        <v>42193.542847511708</v>
      </c>
      <c r="V76" s="93">
        <v>37143.27941739255</v>
      </c>
      <c r="W76" s="93">
        <v>35965.195389521992</v>
      </c>
      <c r="X76" s="93">
        <v>31455.655349999994</v>
      </c>
      <c r="Y76" s="93">
        <v>36991.520999999993</v>
      </c>
      <c r="Z76" s="93">
        <v>41716</v>
      </c>
      <c r="AA76" s="83"/>
      <c r="AB76" s="84" t="s">
        <v>117</v>
      </c>
      <c r="AC76" s="93">
        <v>25042.95</v>
      </c>
      <c r="AD76" s="93">
        <v>24704.273999999998</v>
      </c>
      <c r="AE76" s="93">
        <v>24627.599999999999</v>
      </c>
      <c r="AF76" s="93">
        <v>24610.728000000003</v>
      </c>
      <c r="AG76" s="93">
        <v>24585.66</v>
      </c>
      <c r="AH76" s="93">
        <v>24590.16</v>
      </c>
      <c r="AI76" s="93">
        <v>24479.928</v>
      </c>
      <c r="AJ76" s="93">
        <v>24292.244999999999</v>
      </c>
      <c r="AK76" s="93">
        <v>24029.796000000002</v>
      </c>
      <c r="AL76" s="93">
        <v>24132.507999999998</v>
      </c>
      <c r="AM76" s="93">
        <v>0</v>
      </c>
      <c r="AN76" s="83"/>
      <c r="AO76" s="91" t="s">
        <v>84</v>
      </c>
      <c r="AP76" s="92">
        <v>22768.029269567316</v>
      </c>
      <c r="AQ76" s="92">
        <v>22264.967115623549</v>
      </c>
      <c r="AR76" s="92">
        <v>22451.363192527966</v>
      </c>
      <c r="AS76" s="92">
        <v>22645.400942737822</v>
      </c>
      <c r="AT76" s="92">
        <v>23616.809841126884</v>
      </c>
      <c r="AU76" s="92">
        <v>30228.726779781111</v>
      </c>
      <c r="AV76" s="92">
        <v>30523.81635993599</v>
      </c>
      <c r="AW76" s="92">
        <v>31510.923264000001</v>
      </c>
      <c r="AX76" s="92">
        <v>31838.208000000002</v>
      </c>
      <c r="AY76" s="92">
        <v>0</v>
      </c>
      <c r="AZ76" s="83"/>
    </row>
    <row r="77" spans="1:52" x14ac:dyDescent="0.25">
      <c r="A77" s="82"/>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91" t="s">
        <v>85</v>
      </c>
      <c r="AP77" s="92">
        <v>0</v>
      </c>
      <c r="AQ77" s="92">
        <v>3900.8122772097595</v>
      </c>
      <c r="AR77" s="92">
        <v>3890.2097464688786</v>
      </c>
      <c r="AS77" s="92">
        <v>3125.7904073634595</v>
      </c>
      <c r="AT77" s="92">
        <v>3863.1022836219731</v>
      </c>
      <c r="AU77" s="92">
        <v>3201.3210650849273</v>
      </c>
      <c r="AV77" s="92">
        <v>3445.454628863999</v>
      </c>
      <c r="AW77" s="92">
        <v>3629.3068800000001</v>
      </c>
      <c r="AX77" s="92">
        <v>3297.28</v>
      </c>
      <c r="AY77" s="92">
        <v>0</v>
      </c>
      <c r="AZ77" s="83"/>
    </row>
    <row r="78" spans="1:52" x14ac:dyDescent="0.25">
      <c r="A78" s="82"/>
      <c r="B78" s="85" t="s">
        <v>113</v>
      </c>
      <c r="C78" s="85"/>
      <c r="D78" s="85"/>
      <c r="E78" s="85"/>
      <c r="F78" s="85"/>
      <c r="G78" s="85"/>
      <c r="H78" s="85"/>
      <c r="I78" s="85"/>
      <c r="J78" s="85"/>
      <c r="K78" s="85"/>
      <c r="L78" s="85"/>
      <c r="M78" s="85"/>
      <c r="N78" s="83"/>
      <c r="O78" s="85" t="s">
        <v>114</v>
      </c>
      <c r="P78" s="85"/>
      <c r="Q78" s="85"/>
      <c r="R78" s="85"/>
      <c r="S78" s="85"/>
      <c r="T78" s="85"/>
      <c r="U78" s="85"/>
      <c r="V78" s="85"/>
      <c r="W78" s="85"/>
      <c r="X78" s="85"/>
      <c r="Y78" s="85"/>
      <c r="Z78" s="85"/>
      <c r="AA78" s="83"/>
      <c r="AB78" s="85" t="s">
        <v>145</v>
      </c>
      <c r="AC78" s="85"/>
      <c r="AD78" s="85"/>
      <c r="AE78" s="85"/>
      <c r="AF78" s="85"/>
      <c r="AG78" s="85"/>
      <c r="AH78" s="85"/>
      <c r="AI78" s="85"/>
      <c r="AJ78" s="85"/>
      <c r="AK78" s="85"/>
      <c r="AL78" s="85"/>
      <c r="AM78" s="85"/>
      <c r="AN78" s="83"/>
      <c r="AO78" s="91" t="s">
        <v>86</v>
      </c>
      <c r="AP78" s="92">
        <v>50207.434058753643</v>
      </c>
      <c r="AQ78" s="92">
        <v>55316.59708369393</v>
      </c>
      <c r="AR78" s="92">
        <v>53072.054775148608</v>
      </c>
      <c r="AS78" s="92">
        <v>60080.830683541571</v>
      </c>
      <c r="AT78" s="92">
        <v>56204.650098226914</v>
      </c>
      <c r="AU78" s="92">
        <v>62102.188693739503</v>
      </c>
      <c r="AV78" s="92">
        <v>74544.615733247992</v>
      </c>
      <c r="AW78" s="92">
        <v>69569.178623999993</v>
      </c>
      <c r="AX78" s="92">
        <v>71120.896000000008</v>
      </c>
      <c r="AY78" s="92">
        <v>0</v>
      </c>
      <c r="AZ78" s="83"/>
    </row>
    <row r="79" spans="1:52" x14ac:dyDescent="0.25">
      <c r="A79" s="82"/>
      <c r="B79" s="87" t="s">
        <v>16</v>
      </c>
      <c r="C79" s="87">
        <v>2013</v>
      </c>
      <c r="D79" s="87">
        <v>2014</v>
      </c>
      <c r="E79" s="87">
        <v>2015</v>
      </c>
      <c r="F79" s="87">
        <v>2016</v>
      </c>
      <c r="G79" s="87">
        <v>2017</v>
      </c>
      <c r="H79" s="87">
        <v>2018</v>
      </c>
      <c r="I79" s="87">
        <v>2019</v>
      </c>
      <c r="J79" s="87">
        <v>2020</v>
      </c>
      <c r="K79" s="87">
        <v>2021</v>
      </c>
      <c r="L79" s="87">
        <v>2022</v>
      </c>
      <c r="M79" s="87">
        <v>2023</v>
      </c>
      <c r="N79" s="83"/>
      <c r="O79" s="87" t="s">
        <v>16</v>
      </c>
      <c r="P79" s="87">
        <v>2013</v>
      </c>
      <c r="Q79" s="87">
        <v>2014</v>
      </c>
      <c r="R79" s="87">
        <v>2015</v>
      </c>
      <c r="S79" s="87">
        <v>2016</v>
      </c>
      <c r="T79" s="87">
        <v>2017</v>
      </c>
      <c r="U79" s="87">
        <v>2018</v>
      </c>
      <c r="V79" s="87">
        <v>2019</v>
      </c>
      <c r="W79" s="87">
        <v>2020</v>
      </c>
      <c r="X79" s="87">
        <v>2021</v>
      </c>
      <c r="Y79" s="87">
        <v>2022</v>
      </c>
      <c r="Z79" s="87">
        <v>2023</v>
      </c>
      <c r="AA79" s="83"/>
      <c r="AB79" s="87" t="s">
        <v>16</v>
      </c>
      <c r="AC79" s="87">
        <v>2013</v>
      </c>
      <c r="AD79" s="87">
        <v>2014</v>
      </c>
      <c r="AE79" s="87">
        <v>2015</v>
      </c>
      <c r="AF79" s="87">
        <v>2016</v>
      </c>
      <c r="AG79" s="87">
        <v>2017</v>
      </c>
      <c r="AH79" s="87">
        <v>2018</v>
      </c>
      <c r="AI79" s="87">
        <v>2019</v>
      </c>
      <c r="AJ79" s="87">
        <v>2020</v>
      </c>
      <c r="AK79" s="87">
        <v>2021</v>
      </c>
      <c r="AL79" s="87">
        <v>2022</v>
      </c>
      <c r="AM79" s="87">
        <v>2023</v>
      </c>
      <c r="AN79" s="83"/>
      <c r="AO79" s="91" t="s">
        <v>87</v>
      </c>
      <c r="AP79" s="92">
        <v>34156.680505363009</v>
      </c>
      <c r="AQ79" s="92">
        <v>34128.145486244059</v>
      </c>
      <c r="AR79" s="92">
        <v>35914.111528622518</v>
      </c>
      <c r="AS79" s="92">
        <v>37487.378874165166</v>
      </c>
      <c r="AT79" s="92">
        <v>36276.536117082178</v>
      </c>
      <c r="AU79" s="92">
        <v>37310.762769297398</v>
      </c>
      <c r="AV79" s="92">
        <v>34272.040578048</v>
      </c>
      <c r="AW79" s="92">
        <v>39081.959423999993</v>
      </c>
      <c r="AX79" s="92">
        <v>42105.856</v>
      </c>
      <c r="AY79" s="92">
        <v>0</v>
      </c>
      <c r="AZ79" s="83"/>
    </row>
    <row r="80" spans="1:52" x14ac:dyDescent="0.25">
      <c r="A80" s="82"/>
      <c r="B80" s="89" t="s">
        <v>9</v>
      </c>
      <c r="C80" s="90">
        <v>695543.79257171869</v>
      </c>
      <c r="D80" s="90">
        <v>690318.44810692628</v>
      </c>
      <c r="E80" s="90">
        <v>706588.71994289057</v>
      </c>
      <c r="F80" s="90">
        <v>714397.37707094057</v>
      </c>
      <c r="G80" s="90">
        <v>697719.71134325268</v>
      </c>
      <c r="H80" s="90">
        <v>712502.41967139835</v>
      </c>
      <c r="I80" s="90">
        <v>738818.57166730938</v>
      </c>
      <c r="J80" s="90">
        <v>748514.97456838191</v>
      </c>
      <c r="K80" s="90">
        <v>858886.8560159998</v>
      </c>
      <c r="L80" s="90">
        <v>814616.08199999994</v>
      </c>
      <c r="M80" s="90">
        <v>0</v>
      </c>
      <c r="N80" s="83"/>
      <c r="O80" s="89" t="s">
        <v>9</v>
      </c>
      <c r="P80" s="90">
        <v>664215.24926039088</v>
      </c>
      <c r="Q80" s="90">
        <v>701665.90152508882</v>
      </c>
      <c r="R80" s="90">
        <v>682286.6285542557</v>
      </c>
      <c r="S80" s="90">
        <v>739661.23558750586</v>
      </c>
      <c r="T80" s="90">
        <v>737342.4245242537</v>
      </c>
      <c r="U80" s="90">
        <v>722745.55741853779</v>
      </c>
      <c r="V80" s="90">
        <v>712239.20416922797</v>
      </c>
      <c r="W80" s="90">
        <v>732318.01311198587</v>
      </c>
      <c r="X80" s="90">
        <v>887923.66164599988</v>
      </c>
      <c r="Y80" s="90">
        <v>884984.24699999997</v>
      </c>
      <c r="Z80" s="90">
        <v>862465</v>
      </c>
      <c r="AA80" s="83"/>
      <c r="AB80" s="89" t="s">
        <v>9</v>
      </c>
      <c r="AC80" s="90">
        <v>5713</v>
      </c>
      <c r="AD80" s="90">
        <v>5614</v>
      </c>
      <c r="AE80" s="90">
        <v>5414</v>
      </c>
      <c r="AF80" s="90">
        <v>5311</v>
      </c>
      <c r="AG80" s="90">
        <v>5201</v>
      </c>
      <c r="AH80" s="90">
        <v>5151</v>
      </c>
      <c r="AI80" s="90">
        <v>5208</v>
      </c>
      <c r="AJ80" s="90">
        <v>5555</v>
      </c>
      <c r="AK80" s="90">
        <v>5380</v>
      </c>
      <c r="AL80" s="90">
        <v>5303</v>
      </c>
      <c r="AM80" s="90">
        <v>0</v>
      </c>
      <c r="AN80" s="83"/>
      <c r="AO80" s="91" t="s">
        <v>88</v>
      </c>
      <c r="AP80" s="92">
        <v>31541.637534578782</v>
      </c>
      <c r="AQ80" s="92">
        <v>32845.609122321053</v>
      </c>
      <c r="AR80" s="92">
        <v>34713.76158956514</v>
      </c>
      <c r="AS80" s="92">
        <v>40545.745938229767</v>
      </c>
      <c r="AT80" s="92">
        <v>43738.950968570913</v>
      </c>
      <c r="AU80" s="92">
        <v>41934.295979817973</v>
      </c>
      <c r="AV80" s="92">
        <v>40476.179791871997</v>
      </c>
      <c r="AW80" s="92">
        <v>44441.044992000003</v>
      </c>
      <c r="AX80" s="92">
        <v>45579.264000000003</v>
      </c>
      <c r="AY80" s="92">
        <v>0</v>
      </c>
      <c r="AZ80" s="83"/>
    </row>
    <row r="81" spans="1:52" x14ac:dyDescent="0.25">
      <c r="A81" s="82"/>
      <c r="B81" s="84" t="s">
        <v>10</v>
      </c>
      <c r="C81" s="93">
        <v>489006.83267729724</v>
      </c>
      <c r="D81" s="93">
        <v>474667.70279460645</v>
      </c>
      <c r="E81" s="93">
        <v>475745.35993144964</v>
      </c>
      <c r="F81" s="93">
        <v>504103.36869069369</v>
      </c>
      <c r="G81" s="93">
        <v>484294.96041425224</v>
      </c>
      <c r="H81" s="93">
        <v>486581.30087843834</v>
      </c>
      <c r="I81" s="93">
        <v>501800.82344186079</v>
      </c>
      <c r="J81" s="93">
        <v>509733.87052908592</v>
      </c>
      <c r="K81" s="93">
        <v>610048.75196999987</v>
      </c>
      <c r="L81" s="93">
        <v>558089.46899999992</v>
      </c>
      <c r="M81" s="93">
        <v>0</v>
      </c>
      <c r="N81" s="83"/>
      <c r="O81" s="84" t="s">
        <v>10</v>
      </c>
      <c r="P81" s="93">
        <v>469238.6971741934</v>
      </c>
      <c r="Q81" s="93">
        <v>502988.74871377629</v>
      </c>
      <c r="R81" s="93">
        <v>466271.05530717876</v>
      </c>
      <c r="S81" s="93">
        <v>463512.10761055152</v>
      </c>
      <c r="T81" s="93">
        <v>521718.61414636765</v>
      </c>
      <c r="U81" s="93">
        <v>490854.04560390854</v>
      </c>
      <c r="V81" s="93">
        <v>487447.38229285873</v>
      </c>
      <c r="W81" s="93">
        <v>516386.57931806392</v>
      </c>
      <c r="X81" s="93">
        <v>654594.84008099989</v>
      </c>
      <c r="Y81" s="93">
        <v>641215.17599999998</v>
      </c>
      <c r="Z81" s="93">
        <v>582570</v>
      </c>
      <c r="AA81" s="83"/>
      <c r="AB81" s="84" t="s">
        <v>10</v>
      </c>
      <c r="AC81" s="93">
        <v>5713</v>
      </c>
      <c r="AD81" s="93">
        <v>5614</v>
      </c>
      <c r="AE81" s="93">
        <v>5414</v>
      </c>
      <c r="AF81" s="93">
        <v>5311</v>
      </c>
      <c r="AG81" s="93">
        <v>5201</v>
      </c>
      <c r="AH81" s="93">
        <v>5151</v>
      </c>
      <c r="AI81" s="93">
        <v>5208</v>
      </c>
      <c r="AJ81" s="93">
        <v>5555</v>
      </c>
      <c r="AK81" s="93">
        <v>5380</v>
      </c>
      <c r="AL81" s="93">
        <v>5303</v>
      </c>
      <c r="AM81" s="93">
        <v>0</v>
      </c>
      <c r="AN81" s="83"/>
      <c r="AO81" s="91" t="s">
        <v>89</v>
      </c>
      <c r="AP81" s="92">
        <v>57319.980011205793</v>
      </c>
      <c r="AQ81" s="92">
        <v>57706.212497852313</v>
      </c>
      <c r="AR81" s="92">
        <v>61306.388110587053</v>
      </c>
      <c r="AS81" s="92">
        <v>64041.123126817132</v>
      </c>
      <c r="AT81" s="92">
        <v>66333.303151109358</v>
      </c>
      <c r="AU81" s="92">
        <v>72383.395767773167</v>
      </c>
      <c r="AV81" s="92">
        <v>71785.931148287986</v>
      </c>
      <c r="AW81" s="92">
        <v>59095.738367999991</v>
      </c>
      <c r="AX81" s="92">
        <v>62288.896000000001</v>
      </c>
      <c r="AY81" s="92">
        <v>0</v>
      </c>
      <c r="AZ81" s="83"/>
    </row>
    <row r="82" spans="1:52" x14ac:dyDescent="0.25">
      <c r="A82" s="82"/>
      <c r="B82" s="89" t="s">
        <v>11</v>
      </c>
      <c r="C82" s="94">
        <v>206536.95989442148</v>
      </c>
      <c r="D82" s="94">
        <v>215650.74531231981</v>
      </c>
      <c r="E82" s="94">
        <v>230843.36001144091</v>
      </c>
      <c r="F82" s="94">
        <v>210294.00838024687</v>
      </c>
      <c r="G82" s="94">
        <v>213424.75092900041</v>
      </c>
      <c r="H82" s="94">
        <v>225921.11879295998</v>
      </c>
      <c r="I82" s="94">
        <v>237017.74822544854</v>
      </c>
      <c r="J82" s="94">
        <v>238781.10403929595</v>
      </c>
      <c r="K82" s="94">
        <v>248838.10404599996</v>
      </c>
      <c r="L82" s="94">
        <v>256526.61299999995</v>
      </c>
      <c r="M82" s="94">
        <v>0</v>
      </c>
      <c r="N82" s="83"/>
      <c r="O82" s="89" t="s">
        <v>11</v>
      </c>
      <c r="P82" s="94">
        <v>194976.55208619748</v>
      </c>
      <c r="Q82" s="94">
        <v>198677.1528113125</v>
      </c>
      <c r="R82" s="94">
        <v>216015.57324707691</v>
      </c>
      <c r="S82" s="94">
        <v>276149.12797695439</v>
      </c>
      <c r="T82" s="94">
        <v>215623.81037788602</v>
      </c>
      <c r="U82" s="94">
        <v>231891.51181462931</v>
      </c>
      <c r="V82" s="94">
        <v>224791.82187636924</v>
      </c>
      <c r="W82" s="94">
        <v>215931.43379392195</v>
      </c>
      <c r="X82" s="94">
        <v>233328.82156499996</v>
      </c>
      <c r="Y82" s="94">
        <v>243769.07099999997</v>
      </c>
      <c r="Z82" s="94">
        <v>279895</v>
      </c>
      <c r="AA82" s="83"/>
      <c r="AB82" s="89" t="s">
        <v>11</v>
      </c>
      <c r="AC82" s="94">
        <v>5713</v>
      </c>
      <c r="AD82" s="94">
        <v>5614</v>
      </c>
      <c r="AE82" s="94">
        <v>5414</v>
      </c>
      <c r="AF82" s="94">
        <v>5311</v>
      </c>
      <c r="AG82" s="94">
        <v>5201</v>
      </c>
      <c r="AH82" s="94">
        <v>5151</v>
      </c>
      <c r="AI82" s="94">
        <v>5208</v>
      </c>
      <c r="AJ82" s="94">
        <v>5555</v>
      </c>
      <c r="AK82" s="94">
        <v>5380</v>
      </c>
      <c r="AL82" s="94">
        <v>5303</v>
      </c>
      <c r="AM82" s="94">
        <v>0</v>
      </c>
      <c r="AN82" s="83"/>
      <c r="AO82" s="91" t="s">
        <v>90</v>
      </c>
      <c r="AP82" s="92">
        <v>8734.1971564092128</v>
      </c>
      <c r="AQ82" s="92">
        <v>9618.4567380880217</v>
      </c>
      <c r="AR82" s="92">
        <v>9599.4371876997793</v>
      </c>
      <c r="AS82" s="92">
        <v>11417.756332413204</v>
      </c>
      <c r="AT82" s="92">
        <v>12210.62973508277</v>
      </c>
      <c r="AU82" s="92">
        <v>12580.611291030524</v>
      </c>
      <c r="AV82" s="92">
        <v>13776.543783935997</v>
      </c>
      <c r="AW82" s="92">
        <v>13344.602111999999</v>
      </c>
      <c r="AX82" s="92">
        <v>14913.536</v>
      </c>
      <c r="AY82" s="92">
        <v>0</v>
      </c>
      <c r="AZ82" s="83"/>
    </row>
    <row r="83" spans="1:52" x14ac:dyDescent="0.25">
      <c r="A83" s="82"/>
      <c r="B83" s="84" t="s">
        <v>0</v>
      </c>
      <c r="C83" s="93">
        <v>151374.56304652023</v>
      </c>
      <c r="D83" s="93">
        <v>140075.24587702804</v>
      </c>
      <c r="E83" s="93">
        <v>125513.71886486771</v>
      </c>
      <c r="F83" s="93">
        <v>127778.34995153734</v>
      </c>
      <c r="G83" s="93">
        <v>114905.24526188562</v>
      </c>
      <c r="H83" s="93">
        <v>104753.88959577745</v>
      </c>
      <c r="I83" s="93">
        <v>97770.249922270945</v>
      </c>
      <c r="J83" s="93">
        <v>99234.980678924971</v>
      </c>
      <c r="K83" s="93">
        <v>86732.736846</v>
      </c>
      <c r="L83" s="93">
        <v>72195.668999999994</v>
      </c>
      <c r="M83" s="93">
        <v>0</v>
      </c>
      <c r="N83" s="83"/>
      <c r="O83" s="84" t="s">
        <v>0</v>
      </c>
      <c r="P83" s="93">
        <v>120729.57587480656</v>
      </c>
      <c r="Q83" s="93">
        <v>149252.30005272257</v>
      </c>
      <c r="R83" s="93">
        <v>118825.64053334531</v>
      </c>
      <c r="S83" s="93">
        <v>130062.6464284463</v>
      </c>
      <c r="T83" s="93">
        <v>131609.88528819568</v>
      </c>
      <c r="U83" s="93">
        <v>109941.70734081512</v>
      </c>
      <c r="V83" s="93">
        <v>105340.18307916689</v>
      </c>
      <c r="W83" s="93">
        <v>94215.778394408975</v>
      </c>
      <c r="X83" s="93">
        <v>97026.639842999997</v>
      </c>
      <c r="Y83" s="93">
        <v>91576.883999999991</v>
      </c>
      <c r="Z83" s="93">
        <v>70200</v>
      </c>
      <c r="AA83" s="83"/>
      <c r="AB83" s="84" t="s">
        <v>0</v>
      </c>
      <c r="AC83" s="93">
        <v>1372</v>
      </c>
      <c r="AD83" s="93">
        <v>1362</v>
      </c>
      <c r="AE83" s="93">
        <v>1210</v>
      </c>
      <c r="AF83" s="93">
        <v>1135</v>
      </c>
      <c r="AG83" s="93">
        <v>1025</v>
      </c>
      <c r="AH83" s="93">
        <v>963</v>
      </c>
      <c r="AI83" s="93">
        <v>895</v>
      </c>
      <c r="AJ83" s="93">
        <v>898</v>
      </c>
      <c r="AK83" s="93">
        <v>781</v>
      </c>
      <c r="AL83" s="93">
        <v>687</v>
      </c>
      <c r="AM83" s="93">
        <v>0</v>
      </c>
      <c r="AN83" s="83"/>
      <c r="AO83" s="91" t="s">
        <v>91</v>
      </c>
      <c r="AP83" s="92">
        <v>17148.468842988441</v>
      </c>
      <c r="AQ83" s="92">
        <v>15456.091361875231</v>
      </c>
      <c r="AR83" s="92">
        <v>18477.095327077477</v>
      </c>
      <c r="AS83" s="92">
        <v>18271.726033990577</v>
      </c>
      <c r="AT83" s="92">
        <v>29548.8083251762</v>
      </c>
      <c r="AU83" s="92">
        <v>32877.502839005174</v>
      </c>
      <c r="AV83" s="92">
        <v>30009.002563583996</v>
      </c>
      <c r="AW83" s="92">
        <v>30931.900415999997</v>
      </c>
      <c r="AX83" s="92">
        <v>29233.152000000002</v>
      </c>
      <c r="AY83" s="92">
        <v>0</v>
      </c>
      <c r="AZ83" s="83"/>
    </row>
    <row r="84" spans="1:52" x14ac:dyDescent="0.25">
      <c r="A84" s="82"/>
      <c r="B84" s="84" t="s">
        <v>158</v>
      </c>
      <c r="C84" s="93">
        <v>119771.83917642001</v>
      </c>
      <c r="D84" s="93">
        <v>115763.72448110383</v>
      </c>
      <c r="E84" s="93">
        <v>98491.057206932572</v>
      </c>
      <c r="F84" s="93">
        <v>92239.802865679667</v>
      </c>
      <c r="G84" s="93">
        <v>88413.176647491855</v>
      </c>
      <c r="H84" s="93">
        <v>85733.307488228966</v>
      </c>
      <c r="I84" s="93">
        <v>91139.783147750146</v>
      </c>
      <c r="J84" s="93">
        <v>118312.69667093098</v>
      </c>
      <c r="K84" s="93">
        <v>110124.49889699998</v>
      </c>
      <c r="L84" s="93">
        <v>71183.132999999987</v>
      </c>
      <c r="M84" s="93">
        <v>0</v>
      </c>
      <c r="N84" s="83"/>
      <c r="O84" s="84" t="s">
        <v>158</v>
      </c>
      <c r="P84" s="93">
        <v>114575.82577821251</v>
      </c>
      <c r="Q84" s="93">
        <v>88338.536393493399</v>
      </c>
      <c r="R84" s="93">
        <v>110212.00328240466</v>
      </c>
      <c r="S84" s="93">
        <v>107779.69007236042</v>
      </c>
      <c r="T84" s="93">
        <v>74370.457591461658</v>
      </c>
      <c r="U84" s="93">
        <v>71407.89750936738</v>
      </c>
      <c r="V84" s="93">
        <v>77592.556976156746</v>
      </c>
      <c r="W84" s="93">
        <v>82210.476627467986</v>
      </c>
      <c r="X84" s="93">
        <v>117836.17372799998</v>
      </c>
      <c r="Y84" s="93">
        <v>107373.06299999999</v>
      </c>
      <c r="Z84" s="93">
        <v>72000</v>
      </c>
      <c r="AA84" s="83"/>
      <c r="AB84" s="84" t="s">
        <v>158</v>
      </c>
      <c r="AC84" s="93">
        <v>819</v>
      </c>
      <c r="AD84" s="93">
        <v>738</v>
      </c>
      <c r="AE84" s="93">
        <v>635</v>
      </c>
      <c r="AF84" s="93">
        <v>600</v>
      </c>
      <c r="AG84" s="93">
        <v>606</v>
      </c>
      <c r="AH84" s="93">
        <v>601</v>
      </c>
      <c r="AI84" s="93">
        <v>616</v>
      </c>
      <c r="AJ84" s="93">
        <v>822</v>
      </c>
      <c r="AK84" s="93">
        <v>719</v>
      </c>
      <c r="AL84" s="93">
        <v>462</v>
      </c>
      <c r="AM84" s="93">
        <v>0</v>
      </c>
      <c r="AN84" s="83"/>
      <c r="AO84" s="91" t="s">
        <v>92</v>
      </c>
      <c r="AP84" s="92">
        <v>14580.951032577505</v>
      </c>
      <c r="AQ84" s="92">
        <v>16483.931625283953</v>
      </c>
      <c r="AR84" s="92">
        <v>14397.474619170041</v>
      </c>
      <c r="AS84" s="92">
        <v>18997.908600340576</v>
      </c>
      <c r="AT84" s="92">
        <v>19448.496316135228</v>
      </c>
      <c r="AU84" s="92">
        <v>21637.404431843323</v>
      </c>
      <c r="AV84" s="92">
        <v>20977.607255039995</v>
      </c>
      <c r="AW84" s="92">
        <v>22374.650880000001</v>
      </c>
      <c r="AX84" s="92">
        <v>24344.576000000001</v>
      </c>
      <c r="AY84" s="92">
        <v>0</v>
      </c>
      <c r="AZ84" s="83"/>
    </row>
    <row r="85" spans="1:52" x14ac:dyDescent="0.25">
      <c r="A85" s="82"/>
      <c r="B85" s="84" t="s">
        <v>159</v>
      </c>
      <c r="C85" s="93">
        <v>8347.1945667775763</v>
      </c>
      <c r="D85" s="93">
        <v>6288.093644302091</v>
      </c>
      <c r="E85" s="93">
        <v>4170.854480655762</v>
      </c>
      <c r="F85" s="93">
        <v>4261.8117580710505</v>
      </c>
      <c r="G85" s="93">
        <v>2742.1699334287046</v>
      </c>
      <c r="H85" s="93">
        <v>2012.6239433305354</v>
      </c>
      <c r="I85" s="93">
        <v>2275.2787341432004</v>
      </c>
      <c r="J85" s="93">
        <v>1539.6392218409997</v>
      </c>
      <c r="K85" s="93">
        <v>1126.6747379999999</v>
      </c>
      <c r="L85" s="93">
        <v>474.36899999999991</v>
      </c>
      <c r="M85" s="93">
        <v>0</v>
      </c>
      <c r="N85" s="83"/>
      <c r="O85" s="84" t="s">
        <v>159</v>
      </c>
      <c r="P85" s="93">
        <v>8828.6500926281533</v>
      </c>
      <c r="Q85" s="93">
        <v>8534.3245405473972</v>
      </c>
      <c r="R85" s="93">
        <v>7195.4788478499795</v>
      </c>
      <c r="S85" s="93">
        <v>5344.4331335810421</v>
      </c>
      <c r="T85" s="93">
        <v>4965.5815729663109</v>
      </c>
      <c r="U85" s="93">
        <v>3661.857452448613</v>
      </c>
      <c r="V85" s="93">
        <v>2032.8535295630722</v>
      </c>
      <c r="W85" s="93">
        <v>1945.3185122489995</v>
      </c>
      <c r="X85" s="93">
        <v>2232.1314959999995</v>
      </c>
      <c r="Y85" s="93">
        <v>2205.1469999999999</v>
      </c>
      <c r="Z85" s="93">
        <v>800</v>
      </c>
      <c r="AA85" s="83"/>
      <c r="AB85" s="84" t="s">
        <v>159</v>
      </c>
      <c r="AC85" s="93">
        <v>0</v>
      </c>
      <c r="AD85" s="93">
        <v>0</v>
      </c>
      <c r="AE85" s="93">
        <v>0</v>
      </c>
      <c r="AF85" s="93">
        <v>0</v>
      </c>
      <c r="AG85" s="93">
        <v>0</v>
      </c>
      <c r="AH85" s="93">
        <v>0</v>
      </c>
      <c r="AI85" s="93">
        <v>0</v>
      </c>
      <c r="AJ85" s="93">
        <v>0</v>
      </c>
      <c r="AK85" s="93">
        <v>0</v>
      </c>
      <c r="AL85" s="93">
        <v>0</v>
      </c>
      <c r="AM85" s="93">
        <v>0</v>
      </c>
      <c r="AN85" s="83"/>
      <c r="AO85" s="91" t="s">
        <v>93</v>
      </c>
      <c r="AP85" s="92">
        <v>20862.386253623492</v>
      </c>
      <c r="AQ85" s="92">
        <v>23407.137628596451</v>
      </c>
      <c r="AR85" s="92">
        <v>24122.438597882363</v>
      </c>
      <c r="AS85" s="92">
        <v>23830.283303662021</v>
      </c>
      <c r="AT85" s="92">
        <v>21505.402074937338</v>
      </c>
      <c r="AU85" s="92">
        <v>25023.623825737723</v>
      </c>
      <c r="AV85" s="92">
        <v>22125.388833791996</v>
      </c>
      <c r="AW85" s="92">
        <v>22394.437632000001</v>
      </c>
      <c r="AX85" s="92">
        <v>23982.080000000002</v>
      </c>
      <c r="AY85" s="92">
        <v>0</v>
      </c>
      <c r="AZ85" s="83"/>
    </row>
    <row r="86" spans="1:52" x14ac:dyDescent="0.25">
      <c r="A86" s="82"/>
      <c r="B86" s="84" t="s">
        <v>1</v>
      </c>
      <c r="C86" s="93">
        <v>21123.695737721868</v>
      </c>
      <c r="D86" s="93">
        <v>25715.94973180837</v>
      </c>
      <c r="E86" s="93">
        <v>26990.886951400047</v>
      </c>
      <c r="F86" s="93">
        <v>26289.521080901028</v>
      </c>
      <c r="G86" s="93">
        <v>23294.342816766377</v>
      </c>
      <c r="H86" s="93">
        <v>22094.921087206501</v>
      </c>
      <c r="I86" s="93">
        <v>21973.948271479341</v>
      </c>
      <c r="J86" s="93">
        <v>23799.132414413994</v>
      </c>
      <c r="K86" s="93">
        <v>22336.167545999997</v>
      </c>
      <c r="L86" s="93">
        <v>20139.588</v>
      </c>
      <c r="M86" s="93">
        <v>0</v>
      </c>
      <c r="N86" s="83"/>
      <c r="O86" s="84" t="s">
        <v>1</v>
      </c>
      <c r="P86" s="93">
        <v>14345.413229439624</v>
      </c>
      <c r="Q86" s="93">
        <v>20907.28537047554</v>
      </c>
      <c r="R86" s="93">
        <v>23744.307774099652</v>
      </c>
      <c r="S86" s="93">
        <v>0</v>
      </c>
      <c r="T86" s="93">
        <v>25947.429038809634</v>
      </c>
      <c r="U86" s="93">
        <v>24661.463864718124</v>
      </c>
      <c r="V86" s="93">
        <v>18724.021265860934</v>
      </c>
      <c r="W86" s="93">
        <v>24648.253695134994</v>
      </c>
      <c r="X86" s="93">
        <v>25524.169040999997</v>
      </c>
      <c r="Y86" s="93">
        <v>22404.416999999998</v>
      </c>
      <c r="Z86" s="93">
        <v>19000</v>
      </c>
      <c r="AA86" s="83"/>
      <c r="AB86" s="84" t="s">
        <v>1</v>
      </c>
      <c r="AC86" s="93">
        <v>119</v>
      </c>
      <c r="AD86" s="93">
        <v>145</v>
      </c>
      <c r="AE86" s="93">
        <v>151</v>
      </c>
      <c r="AF86" s="93">
        <v>146</v>
      </c>
      <c r="AG86" s="93">
        <v>136</v>
      </c>
      <c r="AH86" s="93">
        <v>133</v>
      </c>
      <c r="AI86" s="93">
        <v>134</v>
      </c>
      <c r="AJ86" s="93">
        <v>148</v>
      </c>
      <c r="AK86" s="93">
        <v>140</v>
      </c>
      <c r="AL86" s="93">
        <v>126</v>
      </c>
      <c r="AM86" s="93">
        <v>0</v>
      </c>
      <c r="AN86" s="83"/>
      <c r="AO86" s="91" t="s">
        <v>94</v>
      </c>
      <c r="AP86" s="92">
        <v>42586.021145231323</v>
      </c>
      <c r="AQ86" s="92">
        <v>46989.732570880537</v>
      </c>
      <c r="AR86" s="92">
        <v>52376.053549980876</v>
      </c>
      <c r="AS86" s="92">
        <v>52813.47851649252</v>
      </c>
      <c r="AT86" s="92">
        <v>49430.050579967734</v>
      </c>
      <c r="AU86" s="92">
        <v>53952.687352433648</v>
      </c>
      <c r="AV86" s="92">
        <v>53057.469413375991</v>
      </c>
      <c r="AW86" s="92">
        <v>52321.379327999995</v>
      </c>
      <c r="AX86" s="92">
        <v>52205.567999999999</v>
      </c>
      <c r="AY86" s="92">
        <v>0</v>
      </c>
      <c r="AZ86" s="83"/>
    </row>
    <row r="87" spans="1:52" x14ac:dyDescent="0.25">
      <c r="A87" s="82"/>
      <c r="B87" s="84" t="s">
        <v>2</v>
      </c>
      <c r="C87" s="93">
        <v>257195.44318338769</v>
      </c>
      <c r="D87" s="93">
        <v>249328.30665645926</v>
      </c>
      <c r="E87" s="93">
        <v>244515.43691564238</v>
      </c>
      <c r="F87" s="93">
        <v>246560.6702792607</v>
      </c>
      <c r="G87" s="93">
        <v>245478.01039330967</v>
      </c>
      <c r="H87" s="93">
        <v>251451.64485765225</v>
      </c>
      <c r="I87" s="93">
        <v>268013.4322962187</v>
      </c>
      <c r="J87" s="93">
        <v>279590.71435948799</v>
      </c>
      <c r="K87" s="93">
        <v>292201.28977199993</v>
      </c>
      <c r="L87" s="93">
        <v>296052.56099999999</v>
      </c>
      <c r="M87" s="93">
        <v>0</v>
      </c>
      <c r="N87" s="83"/>
      <c r="O87" s="84" t="s">
        <v>2</v>
      </c>
      <c r="P87" s="93">
        <v>265104.98372679151</v>
      </c>
      <c r="Q87" s="93">
        <v>260047.98315993763</v>
      </c>
      <c r="R87" s="93">
        <v>258401.51032407739</v>
      </c>
      <c r="S87" s="93">
        <v>249987.43239428115</v>
      </c>
      <c r="T87" s="93">
        <v>245425.90803191453</v>
      </c>
      <c r="U87" s="93">
        <v>241102.2852912815</v>
      </c>
      <c r="V87" s="93">
        <v>252851.13752812549</v>
      </c>
      <c r="W87" s="93">
        <v>276441.30518741091</v>
      </c>
      <c r="X87" s="93">
        <v>274971.22911299992</v>
      </c>
      <c r="Y87" s="93">
        <v>282128.13299999997</v>
      </c>
      <c r="Z87" s="93">
        <v>284570</v>
      </c>
      <c r="AA87" s="83"/>
      <c r="AB87" s="84" t="s">
        <v>2</v>
      </c>
      <c r="AC87" s="93">
        <v>2332</v>
      </c>
      <c r="AD87" s="93">
        <v>2214</v>
      </c>
      <c r="AE87" s="93">
        <v>2127</v>
      </c>
      <c r="AF87" s="93">
        <v>2057</v>
      </c>
      <c r="AG87" s="93">
        <v>1992</v>
      </c>
      <c r="AH87" s="93">
        <v>1973</v>
      </c>
      <c r="AI87" s="93">
        <v>2007</v>
      </c>
      <c r="AJ87" s="93">
        <v>2065</v>
      </c>
      <c r="AK87" s="93">
        <v>2143</v>
      </c>
      <c r="AL87" s="93">
        <v>2209</v>
      </c>
      <c r="AM87" s="93">
        <v>0</v>
      </c>
      <c r="AN87" s="83"/>
      <c r="AO87" s="91" t="s">
        <v>95</v>
      </c>
      <c r="AP87" s="92">
        <v>39800.583087255029</v>
      </c>
      <c r="AQ87" s="92">
        <v>37970.094664668301</v>
      </c>
      <c r="AR87" s="92">
        <v>33440.561280723698</v>
      </c>
      <c r="AS87" s="92">
        <v>31012.527316055144</v>
      </c>
      <c r="AT87" s="92">
        <v>33678.970444996638</v>
      </c>
      <c r="AU87" s="92">
        <v>38815.749166583802</v>
      </c>
      <c r="AV87" s="92">
        <v>33611.644191743995</v>
      </c>
      <c r="AW87" s="92">
        <v>37528.178687999993</v>
      </c>
      <c r="AX87" s="92">
        <v>36212.735999999997</v>
      </c>
      <c r="AY87" s="92">
        <v>0</v>
      </c>
      <c r="AZ87" s="83"/>
    </row>
    <row r="88" spans="1:52" x14ac:dyDescent="0.25">
      <c r="A88" s="82"/>
      <c r="B88" s="84" t="s">
        <v>156</v>
      </c>
      <c r="C88" s="93">
        <v>0</v>
      </c>
      <c r="D88" s="93">
        <v>0</v>
      </c>
      <c r="E88" s="93">
        <v>0</v>
      </c>
      <c r="F88" s="93">
        <v>0</v>
      </c>
      <c r="G88" s="93">
        <v>0</v>
      </c>
      <c r="H88" s="93">
        <v>0</v>
      </c>
      <c r="I88" s="93">
        <v>0</v>
      </c>
      <c r="J88" s="93">
        <v>3660.8240222189993</v>
      </c>
      <c r="K88" s="93">
        <v>13732.276655999998</v>
      </c>
      <c r="L88" s="93">
        <v>21156.239999999998</v>
      </c>
      <c r="M88" s="93">
        <v>0</v>
      </c>
      <c r="N88" s="83"/>
      <c r="O88" s="84" t="s">
        <v>156</v>
      </c>
      <c r="P88" s="93">
        <v>0</v>
      </c>
      <c r="Q88" s="93">
        <v>0</v>
      </c>
      <c r="R88" s="93">
        <v>0</v>
      </c>
      <c r="S88" s="93">
        <v>0</v>
      </c>
      <c r="T88" s="93">
        <v>0</v>
      </c>
      <c r="U88" s="93">
        <v>0</v>
      </c>
      <c r="V88" s="93">
        <v>0</v>
      </c>
      <c r="W88" s="93">
        <v>0</v>
      </c>
      <c r="X88" s="93">
        <v>11319.792329999998</v>
      </c>
      <c r="Y88" s="93">
        <v>22521.722999999998</v>
      </c>
      <c r="Z88" s="93">
        <v>32000</v>
      </c>
      <c r="AA88" s="83"/>
      <c r="AB88" s="84" t="s">
        <v>156</v>
      </c>
      <c r="AC88" s="93">
        <v>0</v>
      </c>
      <c r="AD88" s="93">
        <v>0</v>
      </c>
      <c r="AE88" s="93">
        <v>0</v>
      </c>
      <c r="AF88" s="93">
        <v>0</v>
      </c>
      <c r="AG88" s="93">
        <v>0</v>
      </c>
      <c r="AH88" s="93">
        <v>0</v>
      </c>
      <c r="AI88" s="93">
        <v>0</v>
      </c>
      <c r="AJ88" s="93">
        <v>25</v>
      </c>
      <c r="AK88" s="93">
        <v>79</v>
      </c>
      <c r="AL88" s="93">
        <v>132</v>
      </c>
      <c r="AM88" s="93">
        <v>0</v>
      </c>
      <c r="AN88" s="83"/>
      <c r="AO88" s="91" t="s">
        <v>96</v>
      </c>
      <c r="AP88" s="92">
        <v>42941.880272904535</v>
      </c>
      <c r="AQ88" s="92">
        <v>42241.065274625471</v>
      </c>
      <c r="AR88" s="92">
        <v>48148.490552665819</v>
      </c>
      <c r="AS88" s="92">
        <v>55229.665868153243</v>
      </c>
      <c r="AT88" s="92">
        <v>54039.830364797665</v>
      </c>
      <c r="AU88" s="92">
        <v>57957.026159499241</v>
      </c>
      <c r="AV88" s="92">
        <v>59988.466630655988</v>
      </c>
      <c r="AW88" s="92">
        <v>66297.074687999993</v>
      </c>
      <c r="AX88" s="92">
        <v>70154.240000000005</v>
      </c>
      <c r="AY88" s="92">
        <v>0</v>
      </c>
      <c r="AZ88" s="83"/>
    </row>
    <row r="89" spans="1:52" x14ac:dyDescent="0.25">
      <c r="A89" s="82"/>
      <c r="B89" s="84" t="s">
        <v>3</v>
      </c>
      <c r="C89" s="93">
        <v>466.17313350290965</v>
      </c>
      <c r="D89" s="93">
        <v>3596.0105990080956</v>
      </c>
      <c r="E89" s="93">
        <v>10632.764781315938</v>
      </c>
      <c r="F89" s="93">
        <v>15947.890038496071</v>
      </c>
      <c r="G89" s="93">
        <v>17925.364373998073</v>
      </c>
      <c r="H89" s="93">
        <v>19870.748004943674</v>
      </c>
      <c r="I89" s="93">
        <v>21169.602331929127</v>
      </c>
      <c r="J89" s="93">
        <v>22064.20608734999</v>
      </c>
      <c r="K89" s="93">
        <v>18983.726705999994</v>
      </c>
      <c r="L89" s="93">
        <v>17051.558999999997</v>
      </c>
      <c r="M89" s="93">
        <v>0</v>
      </c>
      <c r="N89" s="83"/>
      <c r="O89" s="84" t="s">
        <v>3</v>
      </c>
      <c r="P89" s="93">
        <v>0</v>
      </c>
      <c r="Q89" s="93">
        <v>0</v>
      </c>
      <c r="R89" s="93">
        <v>6580.1145496489562</v>
      </c>
      <c r="S89" s="93">
        <v>11039.967996831741</v>
      </c>
      <c r="T89" s="93">
        <v>22281.688116649926</v>
      </c>
      <c r="U89" s="93">
        <v>18640.252088479643</v>
      </c>
      <c r="V89" s="93">
        <v>21387.290270735775</v>
      </c>
      <c r="W89" s="93">
        <v>18498.328282034989</v>
      </c>
      <c r="X89" s="93">
        <v>22607.757689999999</v>
      </c>
      <c r="Y89" s="93">
        <v>21200.487000000001</v>
      </c>
      <c r="Z89" s="93">
        <v>18500</v>
      </c>
      <c r="AA89" s="83"/>
      <c r="AB89" s="84" t="s">
        <v>3</v>
      </c>
      <c r="AC89" s="93">
        <v>3</v>
      </c>
      <c r="AD89" s="93">
        <v>29</v>
      </c>
      <c r="AE89" s="93">
        <v>87</v>
      </c>
      <c r="AF89" s="93">
        <v>113</v>
      </c>
      <c r="AG89" s="93">
        <v>126</v>
      </c>
      <c r="AH89" s="93">
        <v>137</v>
      </c>
      <c r="AI89" s="93">
        <v>150</v>
      </c>
      <c r="AJ89" s="93">
        <v>160</v>
      </c>
      <c r="AK89" s="93">
        <v>139</v>
      </c>
      <c r="AL89" s="93">
        <v>129</v>
      </c>
      <c r="AM89" s="93">
        <v>0</v>
      </c>
      <c r="AN89" s="83"/>
      <c r="AO89" s="91" t="s">
        <v>97</v>
      </c>
      <c r="AP89" s="92">
        <v>33517.988715956046</v>
      </c>
      <c r="AQ89" s="92">
        <v>36045.724127449321</v>
      </c>
      <c r="AR89" s="92">
        <v>37841.844390600767</v>
      </c>
      <c r="AS89" s="92">
        <v>42419.230641370174</v>
      </c>
      <c r="AT89" s="92">
        <v>38843.580665030757</v>
      </c>
      <c r="AU89" s="92">
        <v>44433.648389597169</v>
      </c>
      <c r="AV89" s="92">
        <v>45065.196214271993</v>
      </c>
      <c r="AW89" s="92">
        <v>47179.948032</v>
      </c>
      <c r="AX89" s="92">
        <v>49360.896000000001</v>
      </c>
      <c r="AY89" s="92">
        <v>0</v>
      </c>
      <c r="AZ89" s="83"/>
    </row>
    <row r="90" spans="1:52" x14ac:dyDescent="0.25">
      <c r="A90" s="82"/>
      <c r="B90" s="84" t="s">
        <v>4</v>
      </c>
      <c r="C90" s="93">
        <v>0</v>
      </c>
      <c r="D90" s="93">
        <v>805.9041640110878</v>
      </c>
      <c r="E90" s="93">
        <v>11578.5158071361</v>
      </c>
      <c r="F90" s="93">
        <v>24627.674185881773</v>
      </c>
      <c r="G90" s="93">
        <v>27790.94650417459</v>
      </c>
      <c r="H90" s="93">
        <v>27778.682915613233</v>
      </c>
      <c r="I90" s="93">
        <v>28667.742446380267</v>
      </c>
      <c r="J90" s="93">
        <v>22808.670742620001</v>
      </c>
      <c r="K90" s="93">
        <v>15520.952369999999</v>
      </c>
      <c r="L90" s="93">
        <v>17977.659</v>
      </c>
      <c r="M90" s="93">
        <v>0</v>
      </c>
      <c r="N90" s="83"/>
      <c r="O90" s="84" t="s">
        <v>4</v>
      </c>
      <c r="P90" s="93">
        <v>0</v>
      </c>
      <c r="Q90" s="93">
        <v>0</v>
      </c>
      <c r="R90" s="93">
        <v>0</v>
      </c>
      <c r="S90" s="93">
        <v>12249.43381708432</v>
      </c>
      <c r="T90" s="93">
        <v>24184.556967604167</v>
      </c>
      <c r="U90" s="93">
        <v>30960.8649949014</v>
      </c>
      <c r="V90" s="93">
        <v>29613.25571594448</v>
      </c>
      <c r="W90" s="93">
        <v>23430.136889627993</v>
      </c>
      <c r="X90" s="93">
        <v>23803.390862999993</v>
      </c>
      <c r="Y90" s="93">
        <v>20848.568999999992</v>
      </c>
      <c r="Z90" s="93">
        <v>19000</v>
      </c>
      <c r="AA90" s="83"/>
      <c r="AB90" s="84" t="s">
        <v>4</v>
      </c>
      <c r="AC90" s="93">
        <v>0</v>
      </c>
      <c r="AD90" s="93">
        <v>6</v>
      </c>
      <c r="AE90" s="93">
        <v>85</v>
      </c>
      <c r="AF90" s="93">
        <v>183</v>
      </c>
      <c r="AG90" s="93">
        <v>206</v>
      </c>
      <c r="AH90" s="93">
        <v>210</v>
      </c>
      <c r="AI90" s="93">
        <v>212</v>
      </c>
      <c r="AJ90" s="93">
        <v>166</v>
      </c>
      <c r="AK90" s="93">
        <v>115</v>
      </c>
      <c r="AL90" s="93">
        <v>151</v>
      </c>
      <c r="AM90" s="93">
        <v>0</v>
      </c>
      <c r="AN90" s="83"/>
      <c r="AO90" s="91" t="s">
        <v>98</v>
      </c>
      <c r="AP90" s="92">
        <v>24897.388284341538</v>
      </c>
      <c r="AQ90" s="92">
        <v>25750.341753327793</v>
      </c>
      <c r="AR90" s="92">
        <v>27727.971514733523</v>
      </c>
      <c r="AS90" s="92">
        <v>27509.829366643971</v>
      </c>
      <c r="AT90" s="92">
        <v>28987.437649085532</v>
      </c>
      <c r="AU90" s="92">
        <v>30434.049923982326</v>
      </c>
      <c r="AV90" s="92">
        <v>29508.958015487995</v>
      </c>
      <c r="AW90" s="92">
        <v>26625.678336000001</v>
      </c>
      <c r="AX90" s="92">
        <v>28580.864000000001</v>
      </c>
      <c r="AY90" s="92">
        <v>0</v>
      </c>
      <c r="AZ90" s="83"/>
    </row>
    <row r="91" spans="1:52" x14ac:dyDescent="0.25">
      <c r="A91" s="82"/>
      <c r="B91" s="84" t="s">
        <v>6</v>
      </c>
      <c r="C91" s="93">
        <v>1980.6943152963072</v>
      </c>
      <c r="D91" s="93">
        <v>2443.4643994976141</v>
      </c>
      <c r="E91" s="93">
        <v>2769.0223079947054</v>
      </c>
      <c r="F91" s="93">
        <v>5325.3891541610892</v>
      </c>
      <c r="G91" s="93">
        <v>5787.8927549858226</v>
      </c>
      <c r="H91" s="93">
        <v>4876.1405649247017</v>
      </c>
      <c r="I91" s="93">
        <v>3075.6667111696565</v>
      </c>
      <c r="J91" s="93">
        <v>2864.5705213649994</v>
      </c>
      <c r="K91" s="93">
        <v>2545.0967009999995</v>
      </c>
      <c r="L91" s="93">
        <v>3971.940000000001</v>
      </c>
      <c r="M91" s="93">
        <v>0</v>
      </c>
      <c r="N91" s="83"/>
      <c r="O91" s="84" t="s">
        <v>6</v>
      </c>
      <c r="P91" s="93">
        <v>220.21085036404872</v>
      </c>
      <c r="Q91" s="93">
        <v>1428.8155109252682</v>
      </c>
      <c r="R91" s="93">
        <v>1440.9800155192233</v>
      </c>
      <c r="S91" s="93">
        <v>4530.1587408067362</v>
      </c>
      <c r="T91" s="93">
        <v>9102.0560037311297</v>
      </c>
      <c r="U91" s="93">
        <v>10396.320791715178</v>
      </c>
      <c r="V91" s="93">
        <v>4687.9867225835269</v>
      </c>
      <c r="W91" s="93">
        <v>5214.4893897389993</v>
      </c>
      <c r="X91" s="93">
        <v>5189.9179079999994</v>
      </c>
      <c r="Y91" s="93">
        <v>3900.9389999999999</v>
      </c>
      <c r="Z91" s="93">
        <v>5500</v>
      </c>
      <c r="AA91" s="83"/>
      <c r="AB91" s="84" t="s">
        <v>6</v>
      </c>
      <c r="AC91" s="93">
        <v>0</v>
      </c>
      <c r="AD91" s="93">
        <v>0</v>
      </c>
      <c r="AE91" s="93">
        <v>4</v>
      </c>
      <c r="AF91" s="93">
        <v>53</v>
      </c>
      <c r="AG91" s="93">
        <v>74</v>
      </c>
      <c r="AH91" s="93">
        <v>52</v>
      </c>
      <c r="AI91" s="93">
        <v>37</v>
      </c>
      <c r="AJ91" s="93">
        <v>41</v>
      </c>
      <c r="AK91" s="93">
        <v>33</v>
      </c>
      <c r="AL91" s="93">
        <v>57</v>
      </c>
      <c r="AM91" s="93">
        <v>0</v>
      </c>
      <c r="AN91" s="83"/>
      <c r="AO91" s="91" t="s">
        <v>99</v>
      </c>
      <c r="AP91" s="92">
        <v>29256.952385901601</v>
      </c>
      <c r="AQ91" s="92">
        <v>27060.045701305655</v>
      </c>
      <c r="AR91" s="92">
        <v>29095.316916834367</v>
      </c>
      <c r="AS91" s="92">
        <v>33785.726796986877</v>
      </c>
      <c r="AT91" s="92">
        <v>33209.163141316887</v>
      </c>
      <c r="AU91" s="92">
        <v>32144.359465469941</v>
      </c>
      <c r="AV91" s="92">
        <v>30466.849259519993</v>
      </c>
      <c r="AW91" s="92">
        <v>30117.519359999995</v>
      </c>
      <c r="AX91" s="92">
        <v>34072.576000000001</v>
      </c>
      <c r="AY91" s="92">
        <v>0</v>
      </c>
      <c r="AZ91" s="83"/>
    </row>
    <row r="92" spans="1:52" x14ac:dyDescent="0.25">
      <c r="A92" s="82"/>
      <c r="B92" s="84" t="s">
        <v>7</v>
      </c>
      <c r="C92" s="93">
        <v>72595.695668155997</v>
      </c>
      <c r="D92" s="93">
        <v>79143.08799818148</v>
      </c>
      <c r="E92" s="93">
        <v>88304.30865620698</v>
      </c>
      <c r="F92" s="93">
        <v>76498.049477147462</v>
      </c>
      <c r="G92" s="93">
        <v>78669.582002581883</v>
      </c>
      <c r="H92" s="93">
        <v>79786.89823521761</v>
      </c>
      <c r="I92" s="93">
        <v>81031.80652249488</v>
      </c>
      <c r="J92" s="93">
        <v>84895.944057854984</v>
      </c>
      <c r="K92" s="93">
        <v>89617.321226999979</v>
      </c>
      <c r="L92" s="93">
        <v>75690.152999999991</v>
      </c>
      <c r="M92" s="93">
        <v>0</v>
      </c>
      <c r="N92" s="83"/>
      <c r="O92" s="84" t="s">
        <v>7</v>
      </c>
      <c r="P92" s="93">
        <v>83652.205697199432</v>
      </c>
      <c r="Q92" s="93">
        <v>66116.539009912725</v>
      </c>
      <c r="R92" s="93">
        <v>72228.062658092676</v>
      </c>
      <c r="S92" s="93">
        <v>67198.124109013865</v>
      </c>
      <c r="T92" s="93">
        <v>86521.63439684092</v>
      </c>
      <c r="U92" s="93">
        <v>74956.265333900432</v>
      </c>
      <c r="V92" s="93">
        <v>80324.100834566416</v>
      </c>
      <c r="W92" s="93">
        <v>68162.752262807975</v>
      </c>
      <c r="X92" s="93">
        <v>67919.814878999998</v>
      </c>
      <c r="Y92" s="93">
        <v>79834.964999999997</v>
      </c>
      <c r="Z92" s="93">
        <v>76000</v>
      </c>
      <c r="AA92" s="83"/>
      <c r="AB92" s="84" t="s">
        <v>7</v>
      </c>
      <c r="AC92" s="93">
        <v>604</v>
      </c>
      <c r="AD92" s="93">
        <v>646</v>
      </c>
      <c r="AE92" s="93">
        <v>675</v>
      </c>
      <c r="AF92" s="93">
        <v>622</v>
      </c>
      <c r="AG92" s="93">
        <v>636</v>
      </c>
      <c r="AH92" s="93">
        <v>643</v>
      </c>
      <c r="AI92" s="93">
        <v>652</v>
      </c>
      <c r="AJ92" s="93">
        <v>744</v>
      </c>
      <c r="AK92" s="93">
        <v>743</v>
      </c>
      <c r="AL92" s="93">
        <v>725</v>
      </c>
      <c r="AM92" s="93">
        <v>0</v>
      </c>
      <c r="AN92" s="83"/>
      <c r="AO92" s="91" t="s">
        <v>100</v>
      </c>
      <c r="AP92" s="92">
        <v>12059.799232286854</v>
      </c>
      <c r="AQ92" s="92">
        <v>10024.838516241913</v>
      </c>
      <c r="AR92" s="92">
        <v>11968.755368061409</v>
      </c>
      <c r="AS92" s="92">
        <v>14112.479462947898</v>
      </c>
      <c r="AT92" s="92">
        <v>10811.018185373232</v>
      </c>
      <c r="AU92" s="92">
        <v>9040.6682865561579</v>
      </c>
      <c r="AV92" s="92">
        <v>8688.5377597439983</v>
      </c>
      <c r="AW92" s="92">
        <v>8627.0238719999998</v>
      </c>
      <c r="AX92" s="92">
        <v>8512.5120000000006</v>
      </c>
      <c r="AY92" s="92">
        <v>0</v>
      </c>
      <c r="AZ92" s="83"/>
    </row>
    <row r="93" spans="1:52" x14ac:dyDescent="0.25">
      <c r="A93" s="82"/>
      <c r="B93" s="89" t="s">
        <v>8</v>
      </c>
      <c r="C93" s="94">
        <v>27868.284782560426</v>
      </c>
      <c r="D93" s="94">
        <v>24275.741671958778</v>
      </c>
      <c r="E93" s="94">
        <v>24993.703279129131</v>
      </c>
      <c r="F93" s="94">
        <v>30132.65383687587</v>
      </c>
      <c r="G93" s="94">
        <v>31693.809803683867</v>
      </c>
      <c r="H93" s="94">
        <v>38551.588009613813</v>
      </c>
      <c r="I93" s="94">
        <v>45869.707235049682</v>
      </c>
      <c r="J93" s="94">
        <v>50361.415527590987</v>
      </c>
      <c r="K93" s="94">
        <v>57506.030294999997</v>
      </c>
      <c r="L93" s="94">
        <v>64076.858999999997</v>
      </c>
      <c r="M93" s="94">
        <v>0</v>
      </c>
      <c r="N93" s="83"/>
      <c r="O93" s="89" t="s">
        <v>8</v>
      </c>
      <c r="P93" s="94">
        <v>23934.151757217791</v>
      </c>
      <c r="Q93" s="94">
        <v>26972.215595484027</v>
      </c>
      <c r="R93" s="94">
        <v>27055.314118794431</v>
      </c>
      <c r="S93" s="94">
        <v>25250.527730971295</v>
      </c>
      <c r="T93" s="94">
        <v>34423.237311771358</v>
      </c>
      <c r="U93" s="94">
        <v>38249.806230555536</v>
      </c>
      <c r="V93" s="94">
        <v>39892.414220352242</v>
      </c>
      <c r="W93" s="94">
        <v>46960.614667574984</v>
      </c>
      <c r="X93" s="94">
        <v>50985.745040999995</v>
      </c>
      <c r="Y93" s="94">
        <v>55039.151999999995</v>
      </c>
      <c r="Z93" s="94">
        <v>73000</v>
      </c>
      <c r="AA93" s="83"/>
      <c r="AB93" s="89" t="s">
        <v>8</v>
      </c>
      <c r="AC93" s="94">
        <v>306</v>
      </c>
      <c r="AD93" s="94">
        <v>314</v>
      </c>
      <c r="AE93" s="94">
        <v>324</v>
      </c>
      <c r="AF93" s="94">
        <v>341</v>
      </c>
      <c r="AG93" s="94">
        <v>382</v>
      </c>
      <c r="AH93" s="94">
        <v>428</v>
      </c>
      <c r="AI93" s="94">
        <v>491</v>
      </c>
      <c r="AJ93" s="94">
        <v>502</v>
      </c>
      <c r="AK93" s="94">
        <v>560</v>
      </c>
      <c r="AL93" s="94">
        <v>622</v>
      </c>
      <c r="AM93" s="94">
        <v>0</v>
      </c>
      <c r="AN93" s="83"/>
      <c r="AO93" s="91" t="s">
        <v>101</v>
      </c>
      <c r="AP93" s="92">
        <v>40627.05721764917</v>
      </c>
      <c r="AQ93" s="92">
        <v>38408.171957552855</v>
      </c>
      <c r="AR93" s="92">
        <v>41739.899561507911</v>
      </c>
      <c r="AS93" s="92">
        <v>47452.770073878375</v>
      </c>
      <c r="AT93" s="92">
        <v>43746.581249605144</v>
      </c>
      <c r="AU93" s="92">
        <v>47901.567045058553</v>
      </c>
      <c r="AV93" s="92">
        <v>48648.848808959992</v>
      </c>
      <c r="AW93" s="92">
        <v>45379.353599999995</v>
      </c>
      <c r="AX93" s="92">
        <v>36835.328000000001</v>
      </c>
      <c r="AY93" s="92">
        <v>0</v>
      </c>
      <c r="AZ93" s="83"/>
    </row>
    <row r="94" spans="1:52" x14ac:dyDescent="0.25">
      <c r="A94" s="82"/>
      <c r="B94" s="89" t="s">
        <v>5</v>
      </c>
      <c r="C94" s="94">
        <v>29316.923209941622</v>
      </c>
      <c r="D94" s="94">
        <v>33338.039651717685</v>
      </c>
      <c r="E94" s="94">
        <v>42928.85738497947</v>
      </c>
      <c r="F94" s="94">
        <v>46244.783770611895</v>
      </c>
      <c r="G94" s="94">
        <v>38190.917636660757</v>
      </c>
      <c r="H94" s="94">
        <v>53199.80050649734</v>
      </c>
      <c r="I94" s="94">
        <v>63311.458586616711</v>
      </c>
      <c r="J94" s="94">
        <v>54240.184274975989</v>
      </c>
      <c r="K94" s="94">
        <v>42082.680632999974</v>
      </c>
      <c r="L94" s="94">
        <v>32877.579000000005</v>
      </c>
      <c r="M94" s="92">
        <v>0</v>
      </c>
      <c r="N94" s="83"/>
      <c r="O94" s="89" t="s">
        <v>5</v>
      </c>
      <c r="P94" s="94">
        <v>51480.603796992073</v>
      </c>
      <c r="Q94" s="94">
        <v>53631.017423164594</v>
      </c>
      <c r="R94" s="94">
        <v>40107.520919263974</v>
      </c>
      <c r="S94" s="94">
        <v>41134.418456810621</v>
      </c>
      <c r="T94" s="94">
        <v>44976.570612364209</v>
      </c>
      <c r="U94" s="94">
        <v>47134.19919106429</v>
      </c>
      <c r="V94" s="94">
        <v>41911.964598099366</v>
      </c>
      <c r="W94" s="94">
        <v>65918.568954167975</v>
      </c>
      <c r="X94" s="94">
        <v>62235.51803699998</v>
      </c>
      <c r="Y94" s="94">
        <v>56644.391999999993</v>
      </c>
      <c r="Z94" s="94">
        <v>58000</v>
      </c>
      <c r="AA94" s="83"/>
      <c r="AB94" s="89" t="s">
        <v>5</v>
      </c>
      <c r="AC94" s="94">
        <v>5713</v>
      </c>
      <c r="AD94" s="94">
        <v>5614</v>
      </c>
      <c r="AE94" s="94">
        <v>5414</v>
      </c>
      <c r="AF94" s="94">
        <v>5311</v>
      </c>
      <c r="AG94" s="94">
        <v>5201</v>
      </c>
      <c r="AH94" s="94">
        <v>5151</v>
      </c>
      <c r="AI94" s="94">
        <v>5208</v>
      </c>
      <c r="AJ94" s="94">
        <v>5555</v>
      </c>
      <c r="AK94" s="94">
        <v>5380</v>
      </c>
      <c r="AL94" s="94">
        <v>5303</v>
      </c>
      <c r="AM94" s="94">
        <v>0</v>
      </c>
      <c r="AN94" s="83"/>
      <c r="AO94" s="91" t="s">
        <v>102</v>
      </c>
      <c r="AP94" s="92">
        <v>29375.185711708338</v>
      </c>
      <c r="AQ94" s="92">
        <v>29244.772252383664</v>
      </c>
      <c r="AR94" s="92">
        <v>30771.996196787532</v>
      </c>
      <c r="AS94" s="92">
        <v>35085.560431732083</v>
      </c>
      <c r="AT94" s="92">
        <v>42030.858057048434</v>
      </c>
      <c r="AU94" s="92">
        <v>40619.582862759926</v>
      </c>
      <c r="AV94" s="92">
        <v>42703.171439615995</v>
      </c>
      <c r="AW94" s="92">
        <v>41707.348991999999</v>
      </c>
      <c r="AX94" s="92">
        <v>41504.768000000004</v>
      </c>
      <c r="AY94" s="92">
        <v>0</v>
      </c>
      <c r="AZ94" s="83"/>
    </row>
    <row r="95" spans="1:52" x14ac:dyDescent="0.25">
      <c r="A95" s="82"/>
      <c r="B95" s="84" t="s">
        <v>157</v>
      </c>
      <c r="C95" s="93">
        <v>45320.11500770929</v>
      </c>
      <c r="D95" s="93">
        <v>53132.000045802408</v>
      </c>
      <c r="E95" s="93">
        <v>58328.530350020352</v>
      </c>
      <c r="F95" s="93">
        <v>61754.431446334878</v>
      </c>
      <c r="G95" s="93">
        <v>61625.766930189566</v>
      </c>
      <c r="H95" s="93">
        <v>61647.789508627262</v>
      </c>
      <c r="I95" s="93">
        <v>56436.147852640141</v>
      </c>
      <c r="J95" s="93">
        <v>55034.27990726399</v>
      </c>
      <c r="K95" s="93">
        <v>55296.177677999993</v>
      </c>
      <c r="L95" s="93">
        <v>57755.711999999992</v>
      </c>
      <c r="M95" s="93">
        <v>0</v>
      </c>
      <c r="N95" s="83"/>
      <c r="O95" s="84" t="s">
        <v>157</v>
      </c>
      <c r="P95" s="93">
        <v>42474.220684698521</v>
      </c>
      <c r="Q95" s="93">
        <v>46790.147811263691</v>
      </c>
      <c r="R95" s="93">
        <v>43551.82888732334</v>
      </c>
      <c r="S95" s="93">
        <v>58287.273011332727</v>
      </c>
      <c r="T95" s="93">
        <v>63026.867387707665</v>
      </c>
      <c r="U95" s="93">
        <v>61211.720987572306</v>
      </c>
      <c r="V95" s="93">
        <v>54314.240166292533</v>
      </c>
      <c r="W95" s="93">
        <v>53552.90313670499</v>
      </c>
      <c r="X95" s="93">
        <v>55272.837899999991</v>
      </c>
      <c r="Y95" s="93">
        <v>55237.748999999996</v>
      </c>
      <c r="Z95" s="93">
        <v>56830</v>
      </c>
      <c r="AA95" s="83"/>
      <c r="AB95" s="84" t="s">
        <v>117</v>
      </c>
      <c r="AC95" s="93">
        <v>29264.077000000001</v>
      </c>
      <c r="AD95" s="93">
        <v>29302.456000000002</v>
      </c>
      <c r="AE95" s="93">
        <v>29013</v>
      </c>
      <c r="AF95" s="93">
        <v>28837.951999999997</v>
      </c>
      <c r="AG95" s="93">
        <v>28793.907000000003</v>
      </c>
      <c r="AH95" s="93">
        <v>28832.115000000002</v>
      </c>
      <c r="AI95" s="93">
        <v>29026.341999999997</v>
      </c>
      <c r="AJ95" s="93">
        <v>29063.995999999999</v>
      </c>
      <c r="AK95" s="93">
        <v>29684.62</v>
      </c>
      <c r="AL95" s="93">
        <v>29712.221999999998</v>
      </c>
      <c r="AM95" s="93">
        <v>0</v>
      </c>
      <c r="AN95" s="83"/>
      <c r="AO95" s="91" t="s">
        <v>103</v>
      </c>
      <c r="AP95" s="92">
        <v>85939.399757953433</v>
      </c>
      <c r="AQ95" s="92">
        <v>82680.014140278814</v>
      </c>
      <c r="AR95" s="92">
        <v>58941.553029904448</v>
      </c>
      <c r="AS95" s="92">
        <v>56241.01601763611</v>
      </c>
      <c r="AT95" s="92">
        <v>53927.556229579539</v>
      </c>
      <c r="AU95" s="92">
        <v>59493.187275015145</v>
      </c>
      <c r="AV95" s="92">
        <v>53242.085016575991</v>
      </c>
      <c r="AW95" s="92">
        <v>58445.899775999991</v>
      </c>
      <c r="AX95" s="92">
        <v>61631.488000000005</v>
      </c>
      <c r="AY95" s="92">
        <v>0</v>
      </c>
      <c r="AZ95" s="83"/>
    </row>
    <row r="96" spans="1:52" x14ac:dyDescent="0.25">
      <c r="A96" s="82"/>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91" t="s">
        <v>104</v>
      </c>
      <c r="AP96" s="92">
        <v>-339.63102413110806</v>
      </c>
      <c r="AQ96" s="92">
        <v>-452.79306758093549</v>
      </c>
      <c r="AR96" s="92">
        <v>1073.7023731250895</v>
      </c>
      <c r="AS96" s="92">
        <v>450.96268960547786</v>
      </c>
      <c r="AT96" s="92">
        <v>23492.545264283512</v>
      </c>
      <c r="AU96" s="92">
        <v>36012.174506495998</v>
      </c>
      <c r="AV96" s="92">
        <v>37963.297695743997</v>
      </c>
      <c r="AW96" s="92">
        <v>41592.794111999996</v>
      </c>
      <c r="AX96" s="92">
        <v>41104.383999999998</v>
      </c>
      <c r="AY96" s="92">
        <v>0</v>
      </c>
      <c r="AZ96" s="83"/>
    </row>
    <row r="97" spans="1:52" x14ac:dyDescent="0.25">
      <c r="A97" s="82"/>
      <c r="B97" s="85" t="s">
        <v>113</v>
      </c>
      <c r="C97" s="85"/>
      <c r="D97" s="85"/>
      <c r="E97" s="85"/>
      <c r="F97" s="85"/>
      <c r="G97" s="85"/>
      <c r="H97" s="85"/>
      <c r="I97" s="85"/>
      <c r="J97" s="85"/>
      <c r="K97" s="85"/>
      <c r="L97" s="85"/>
      <c r="M97" s="85"/>
      <c r="N97" s="83"/>
      <c r="O97" s="85" t="s">
        <v>114</v>
      </c>
      <c r="P97" s="85"/>
      <c r="Q97" s="85"/>
      <c r="R97" s="85"/>
      <c r="S97" s="85"/>
      <c r="T97" s="85"/>
      <c r="U97" s="85"/>
      <c r="V97" s="85"/>
      <c r="W97" s="85"/>
      <c r="X97" s="85"/>
      <c r="Y97" s="85"/>
      <c r="Z97" s="85"/>
      <c r="AA97" s="83"/>
      <c r="AB97" s="85" t="s">
        <v>145</v>
      </c>
      <c r="AC97" s="85"/>
      <c r="AD97" s="85"/>
      <c r="AE97" s="85"/>
      <c r="AF97" s="85"/>
      <c r="AG97" s="85"/>
      <c r="AH97" s="85"/>
      <c r="AI97" s="85"/>
      <c r="AJ97" s="85"/>
      <c r="AK97" s="85"/>
      <c r="AL97" s="85"/>
      <c r="AM97" s="85"/>
      <c r="AN97" s="83"/>
      <c r="AO97" s="91" t="s">
        <v>105</v>
      </c>
      <c r="AP97" s="92">
        <v>46611.749973925325</v>
      </c>
      <c r="AQ97" s="92">
        <v>42400.674830947755</v>
      </c>
      <c r="AR97" s="92">
        <v>40730.081358808849</v>
      </c>
      <c r="AS97" s="92">
        <v>46419.313910199155</v>
      </c>
      <c r="AT97" s="92">
        <v>49750.522383405885</v>
      </c>
      <c r="AU97" s="92">
        <v>46117.083173990395</v>
      </c>
      <c r="AV97" s="92">
        <v>47618.166269951995</v>
      </c>
      <c r="AW97" s="92">
        <v>45606.380543999992</v>
      </c>
      <c r="AX97" s="92">
        <v>46016.512000000002</v>
      </c>
      <c r="AY97" s="92">
        <v>0</v>
      </c>
      <c r="AZ97" s="83"/>
    </row>
    <row r="98" spans="1:52" x14ac:dyDescent="0.25">
      <c r="A98" s="82"/>
      <c r="B98" s="87" t="s">
        <v>17</v>
      </c>
      <c r="C98" s="87">
        <v>2013</v>
      </c>
      <c r="D98" s="87">
        <v>2014</v>
      </c>
      <c r="E98" s="87">
        <v>2015</v>
      </c>
      <c r="F98" s="87">
        <v>2016</v>
      </c>
      <c r="G98" s="87">
        <v>2017</v>
      </c>
      <c r="H98" s="87">
        <v>2018</v>
      </c>
      <c r="I98" s="87">
        <v>2019</v>
      </c>
      <c r="J98" s="87">
        <v>2020</v>
      </c>
      <c r="K98" s="87">
        <v>2021</v>
      </c>
      <c r="L98" s="87">
        <v>2022</v>
      </c>
      <c r="M98" s="87">
        <v>2023</v>
      </c>
      <c r="N98" s="83"/>
      <c r="O98" s="87" t="s">
        <v>17</v>
      </c>
      <c r="P98" s="87">
        <v>2013</v>
      </c>
      <c r="Q98" s="87">
        <v>2014</v>
      </c>
      <c r="R98" s="87">
        <v>2015</v>
      </c>
      <c r="S98" s="87">
        <v>2016</v>
      </c>
      <c r="T98" s="87">
        <v>2017</v>
      </c>
      <c r="U98" s="87">
        <v>2018</v>
      </c>
      <c r="V98" s="87">
        <v>2019</v>
      </c>
      <c r="W98" s="87">
        <v>2020</v>
      </c>
      <c r="X98" s="87">
        <v>2021</v>
      </c>
      <c r="Y98" s="87">
        <v>2022</v>
      </c>
      <c r="Z98" s="87">
        <v>2023</v>
      </c>
      <c r="AA98" s="83"/>
      <c r="AB98" s="87" t="s">
        <v>17</v>
      </c>
      <c r="AC98" s="87">
        <v>2013</v>
      </c>
      <c r="AD98" s="87">
        <v>2014</v>
      </c>
      <c r="AE98" s="87">
        <v>2015</v>
      </c>
      <c r="AF98" s="87">
        <v>2016</v>
      </c>
      <c r="AG98" s="87">
        <v>2017</v>
      </c>
      <c r="AH98" s="87">
        <v>2018</v>
      </c>
      <c r="AI98" s="87">
        <v>2019</v>
      </c>
      <c r="AJ98" s="87">
        <v>2020</v>
      </c>
      <c r="AK98" s="87">
        <v>2021</v>
      </c>
      <c r="AL98" s="87">
        <v>2022</v>
      </c>
      <c r="AM98" s="87">
        <v>2023</v>
      </c>
      <c r="AN98" s="83"/>
      <c r="AO98" s="91" t="s">
        <v>106</v>
      </c>
      <c r="AP98" s="92">
        <v>24781.473259040817</v>
      </c>
      <c r="AQ98" s="92">
        <v>25860.144072216175</v>
      </c>
      <c r="AR98" s="92">
        <v>19503.725153572865</v>
      </c>
      <c r="AS98" s="92">
        <v>29788.959430287345</v>
      </c>
      <c r="AT98" s="92">
        <v>33041.296958563558</v>
      </c>
      <c r="AU98" s="92">
        <v>32006.760709146616</v>
      </c>
      <c r="AV98" s="92">
        <v>25824.030575615994</v>
      </c>
      <c r="AW98" s="92">
        <v>24929.224703999997</v>
      </c>
      <c r="AX98" s="92">
        <v>8999.9359999999997</v>
      </c>
      <c r="AY98" s="92">
        <v>0</v>
      </c>
      <c r="AZ98" s="83"/>
    </row>
    <row r="99" spans="1:52" x14ac:dyDescent="0.25">
      <c r="A99" s="82"/>
      <c r="B99" s="89" t="s">
        <v>9</v>
      </c>
      <c r="C99" s="90">
        <v>333428.10756269289</v>
      </c>
      <c r="D99" s="90">
        <v>335855.90246052411</v>
      </c>
      <c r="E99" s="90">
        <v>342439.46482915845</v>
      </c>
      <c r="F99" s="90">
        <v>366164.94030055485</v>
      </c>
      <c r="G99" s="90">
        <v>365903.55747801572</v>
      </c>
      <c r="H99" s="90">
        <v>379654.67192339437</v>
      </c>
      <c r="I99" s="90">
        <v>391663.47984049655</v>
      </c>
      <c r="J99" s="90">
        <v>400678.43000629486</v>
      </c>
      <c r="K99" s="90">
        <v>476451.86269800004</v>
      </c>
      <c r="L99" s="90">
        <v>453781.79699999996</v>
      </c>
      <c r="M99" s="90">
        <v>0</v>
      </c>
      <c r="N99" s="83"/>
      <c r="O99" s="89" t="s">
        <v>9</v>
      </c>
      <c r="P99" s="90">
        <v>336407.57240149821</v>
      </c>
      <c r="Q99" s="90">
        <v>350241.9622870952</v>
      </c>
      <c r="R99" s="90">
        <v>336828.27401948784</v>
      </c>
      <c r="S99" s="90">
        <v>370106.46695019945</v>
      </c>
      <c r="T99" s="90">
        <v>377106.69783800875</v>
      </c>
      <c r="U99" s="90">
        <v>379774.31123558129</v>
      </c>
      <c r="V99" s="90">
        <v>383933.35914479196</v>
      </c>
      <c r="W99" s="90">
        <v>404063.04685206595</v>
      </c>
      <c r="X99" s="90">
        <v>476093.27883600001</v>
      </c>
      <c r="Y99" s="90">
        <v>475178.82299999986</v>
      </c>
      <c r="Z99" s="90">
        <v>459764</v>
      </c>
      <c r="AA99" s="83"/>
      <c r="AB99" s="89" t="s">
        <v>9</v>
      </c>
      <c r="AC99" s="90">
        <v>2974</v>
      </c>
      <c r="AD99" s="90">
        <v>2952</v>
      </c>
      <c r="AE99" s="90">
        <v>3015</v>
      </c>
      <c r="AF99" s="90">
        <v>3006</v>
      </c>
      <c r="AG99" s="90">
        <v>2970</v>
      </c>
      <c r="AH99" s="90">
        <v>2992</v>
      </c>
      <c r="AI99" s="90">
        <v>3030</v>
      </c>
      <c r="AJ99" s="90">
        <v>3277</v>
      </c>
      <c r="AK99" s="90">
        <v>3192</v>
      </c>
      <c r="AL99" s="90">
        <v>3168</v>
      </c>
      <c r="AM99" s="90">
        <v>0</v>
      </c>
      <c r="AN99" s="83"/>
      <c r="AO99" s="91" t="s">
        <v>107</v>
      </c>
      <c r="AP99" s="92">
        <v>4545.0281420412111</v>
      </c>
      <c r="AQ99" s="92">
        <v>4744.1393655792508</v>
      </c>
      <c r="AR99" s="92">
        <v>3959.6977914936756</v>
      </c>
      <c r="AS99" s="92">
        <v>4169.1942774310355</v>
      </c>
      <c r="AT99" s="92">
        <v>4767.8356062535304</v>
      </c>
      <c r="AU99" s="92">
        <v>5352.3766229207031</v>
      </c>
      <c r="AV99" s="92">
        <v>5476.2262640639992</v>
      </c>
      <c r="AW99" s="92">
        <v>5625.6860159999997</v>
      </c>
      <c r="AX99" s="92">
        <v>7412.7359999999999</v>
      </c>
      <c r="AY99" s="92">
        <v>0</v>
      </c>
      <c r="AZ99" s="83"/>
    </row>
    <row r="100" spans="1:52" x14ac:dyDescent="0.25">
      <c r="A100" s="82"/>
      <c r="B100" s="84" t="s">
        <v>10</v>
      </c>
      <c r="C100" s="93">
        <v>238440.21742505947</v>
      </c>
      <c r="D100" s="93">
        <v>233289.73387393853</v>
      </c>
      <c r="E100" s="93">
        <v>234140.90745649851</v>
      </c>
      <c r="F100" s="93">
        <v>264978.62215755304</v>
      </c>
      <c r="G100" s="93">
        <v>260000.80740319518</v>
      </c>
      <c r="H100" s="93">
        <v>263588.60582924512</v>
      </c>
      <c r="I100" s="93">
        <v>264978.38967261917</v>
      </c>
      <c r="J100" s="93">
        <v>261054.62337754789</v>
      </c>
      <c r="K100" s="93">
        <v>321068.88201150007</v>
      </c>
      <c r="L100" s="93">
        <v>302949.94799999997</v>
      </c>
      <c r="M100" s="93">
        <v>0</v>
      </c>
      <c r="N100" s="83"/>
      <c r="O100" s="84" t="s">
        <v>10</v>
      </c>
      <c r="P100" s="93">
        <v>230837.58823348823</v>
      </c>
      <c r="Q100" s="93">
        <v>235841.66483298645</v>
      </c>
      <c r="R100" s="93">
        <v>234691.08386689084</v>
      </c>
      <c r="S100" s="93">
        <v>257317.80632719185</v>
      </c>
      <c r="T100" s="93">
        <v>274899.13784613658</v>
      </c>
      <c r="U100" s="93">
        <v>249677.18141428253</v>
      </c>
      <c r="V100" s="93">
        <v>256408.35634635226</v>
      </c>
      <c r="W100" s="93">
        <v>273806.54766832496</v>
      </c>
      <c r="X100" s="93">
        <v>332347.82973000006</v>
      </c>
      <c r="Y100" s="93">
        <v>335226.59099999984</v>
      </c>
      <c r="Z100" s="93">
        <v>320342</v>
      </c>
      <c r="AA100" s="83"/>
      <c r="AB100" s="84" t="s">
        <v>10</v>
      </c>
      <c r="AC100" s="93">
        <v>2974</v>
      </c>
      <c r="AD100" s="93">
        <v>2952</v>
      </c>
      <c r="AE100" s="93">
        <v>3015</v>
      </c>
      <c r="AF100" s="93">
        <v>3006</v>
      </c>
      <c r="AG100" s="93">
        <v>2970</v>
      </c>
      <c r="AH100" s="93">
        <v>2992</v>
      </c>
      <c r="AI100" s="93">
        <v>3030</v>
      </c>
      <c r="AJ100" s="93">
        <v>3277</v>
      </c>
      <c r="AK100" s="93">
        <v>3192</v>
      </c>
      <c r="AL100" s="93">
        <v>3168</v>
      </c>
      <c r="AM100" s="93">
        <v>0</v>
      </c>
      <c r="AN100" s="83"/>
      <c r="AO100" s="91" t="s">
        <v>108</v>
      </c>
      <c r="AP100" s="92">
        <v>48683.151476049177</v>
      </c>
      <c r="AQ100" s="92">
        <v>40401.593437577911</v>
      </c>
      <c r="AR100" s="92">
        <v>51574.699482356205</v>
      </c>
      <c r="AS100" s="92">
        <v>52842.216334947763</v>
      </c>
      <c r="AT100" s="92">
        <v>57307.770727748757</v>
      </c>
      <c r="AU100" s="92">
        <v>62750.407834856429</v>
      </c>
      <c r="AV100" s="92">
        <v>62003.414071295985</v>
      </c>
      <c r="AW100" s="92">
        <v>61804.440576000001</v>
      </c>
      <c r="AX100" s="92">
        <v>63400.959999999999</v>
      </c>
      <c r="AY100" s="92">
        <v>0</v>
      </c>
      <c r="AZ100" s="83"/>
    </row>
    <row r="101" spans="1:52" x14ac:dyDescent="0.25">
      <c r="A101" s="82"/>
      <c r="B101" s="89" t="s">
        <v>11</v>
      </c>
      <c r="C101" s="94">
        <v>94987.890137633425</v>
      </c>
      <c r="D101" s="94">
        <v>102566.16858658561</v>
      </c>
      <c r="E101" s="94">
        <v>108298.55737265995</v>
      </c>
      <c r="F101" s="94">
        <v>101186.31814300179</v>
      </c>
      <c r="G101" s="94">
        <v>105902.75007482053</v>
      </c>
      <c r="H101" s="94">
        <v>116066.06609414925</v>
      </c>
      <c r="I101" s="94">
        <v>126685.09016787741</v>
      </c>
      <c r="J101" s="94">
        <v>139623.80662874697</v>
      </c>
      <c r="K101" s="94">
        <v>155382.98068649997</v>
      </c>
      <c r="L101" s="94">
        <v>150831.84899999999</v>
      </c>
      <c r="M101" s="94">
        <v>0</v>
      </c>
      <c r="N101" s="83"/>
      <c r="O101" s="89" t="s">
        <v>11</v>
      </c>
      <c r="P101" s="94">
        <v>105569.98416801001</v>
      </c>
      <c r="Q101" s="94">
        <v>114400.29745410875</v>
      </c>
      <c r="R101" s="94">
        <v>102137.19015259702</v>
      </c>
      <c r="S101" s="94">
        <v>112788.6606230076</v>
      </c>
      <c r="T101" s="94">
        <v>102207.55999187217</v>
      </c>
      <c r="U101" s="94">
        <v>130097.12982129876</v>
      </c>
      <c r="V101" s="94">
        <v>127525.00279843972</v>
      </c>
      <c r="W101" s="94">
        <v>130256.49918374096</v>
      </c>
      <c r="X101" s="94">
        <v>143745.44910599999</v>
      </c>
      <c r="Y101" s="94">
        <v>139952.23199999999</v>
      </c>
      <c r="Z101" s="94">
        <v>139422</v>
      </c>
      <c r="AA101" s="83"/>
      <c r="AB101" s="89" t="s">
        <v>11</v>
      </c>
      <c r="AC101" s="94">
        <v>2974</v>
      </c>
      <c r="AD101" s="94">
        <v>2952</v>
      </c>
      <c r="AE101" s="94">
        <v>3015</v>
      </c>
      <c r="AF101" s="94">
        <v>3006</v>
      </c>
      <c r="AG101" s="94">
        <v>2970</v>
      </c>
      <c r="AH101" s="94">
        <v>2992</v>
      </c>
      <c r="AI101" s="94">
        <v>3030</v>
      </c>
      <c r="AJ101" s="94">
        <v>3277</v>
      </c>
      <c r="AK101" s="94">
        <v>3192</v>
      </c>
      <c r="AL101" s="94">
        <v>3168</v>
      </c>
      <c r="AM101" s="94">
        <v>0</v>
      </c>
      <c r="AN101" s="83"/>
      <c r="AO101" s="91" t="s">
        <v>109</v>
      </c>
      <c r="AP101" s="92">
        <v>25843.254890795411</v>
      </c>
      <c r="AQ101" s="92">
        <v>28960.644602476634</v>
      </c>
      <c r="AR101" s="92">
        <v>160301.07444776845</v>
      </c>
      <c r="AS101" s="92">
        <v>165925.53195636065</v>
      </c>
      <c r="AT101" s="92">
        <v>187591.54926698847</v>
      </c>
      <c r="AU101" s="92">
        <v>190333.47968424342</v>
      </c>
      <c r="AV101" s="92">
        <v>181454.98407321601</v>
      </c>
      <c r="AW101" s="92">
        <v>245410.91942399996</v>
      </c>
      <c r="AX101" s="92">
        <v>243110.91200000001</v>
      </c>
      <c r="AY101" s="92">
        <v>0</v>
      </c>
      <c r="AZ101" s="83"/>
    </row>
    <row r="102" spans="1:52" x14ac:dyDescent="0.25">
      <c r="A102" s="82"/>
      <c r="B102" s="84" t="s">
        <v>0</v>
      </c>
      <c r="C102" s="93">
        <v>40600.081947542851</v>
      </c>
      <c r="D102" s="93">
        <v>31658.825409226622</v>
      </c>
      <c r="E102" s="93">
        <v>34139.025582699564</v>
      </c>
      <c r="F102" s="93">
        <v>38800.723051466892</v>
      </c>
      <c r="G102" s="93">
        <v>35160.938789525237</v>
      </c>
      <c r="H102" s="93">
        <v>36245.735938984144</v>
      </c>
      <c r="I102" s="93">
        <v>33252.987058451254</v>
      </c>
      <c r="J102" s="93">
        <v>30674.101665689992</v>
      </c>
      <c r="K102" s="93">
        <v>27200.389460999999</v>
      </c>
      <c r="L102" s="93">
        <v>23690.667000000001</v>
      </c>
      <c r="M102" s="93">
        <v>0</v>
      </c>
      <c r="N102" s="83"/>
      <c r="O102" s="84" t="s">
        <v>0</v>
      </c>
      <c r="P102" s="93">
        <v>36221.616373036675</v>
      </c>
      <c r="Q102" s="93">
        <v>38920.388624635001</v>
      </c>
      <c r="R102" s="93">
        <v>31273.80140077537</v>
      </c>
      <c r="S102" s="93">
        <v>38710.523839850561</v>
      </c>
      <c r="T102" s="93">
        <v>39997.963449049093</v>
      </c>
      <c r="U102" s="93">
        <v>30200.708112749588</v>
      </c>
      <c r="V102" s="93">
        <v>31500.104405742288</v>
      </c>
      <c r="W102" s="93">
        <v>34518.344516018988</v>
      </c>
      <c r="X102" s="93">
        <v>29404.937582999995</v>
      </c>
      <c r="Y102" s="93">
        <v>28516.676999999996</v>
      </c>
      <c r="Z102" s="93">
        <v>23306</v>
      </c>
      <c r="AA102" s="83"/>
      <c r="AB102" s="84" t="s">
        <v>0</v>
      </c>
      <c r="AC102" s="93">
        <v>422</v>
      </c>
      <c r="AD102" s="93">
        <v>409</v>
      </c>
      <c r="AE102" s="93">
        <v>464</v>
      </c>
      <c r="AF102" s="93">
        <v>398</v>
      </c>
      <c r="AG102" s="93">
        <v>331</v>
      </c>
      <c r="AH102" s="93">
        <v>342</v>
      </c>
      <c r="AI102" s="93">
        <v>305</v>
      </c>
      <c r="AJ102" s="93">
        <v>295</v>
      </c>
      <c r="AK102" s="93">
        <v>262</v>
      </c>
      <c r="AL102" s="93">
        <v>240</v>
      </c>
      <c r="AM102" s="93">
        <v>0</v>
      </c>
      <c r="AN102" s="83"/>
      <c r="AO102" s="91" t="s">
        <v>110</v>
      </c>
      <c r="AP102" s="92">
        <v>208033.85505745429</v>
      </c>
      <c r="AQ102" s="92">
        <v>213284.77853599281</v>
      </c>
      <c r="AR102" s="92">
        <v>196642.20122081757</v>
      </c>
      <c r="AS102" s="92">
        <v>247912.31740777221</v>
      </c>
      <c r="AT102" s="92">
        <v>223313.25494886647</v>
      </c>
      <c r="AU102" s="92">
        <v>250836.08283572423</v>
      </c>
      <c r="AV102" s="92">
        <v>242359.14409574395</v>
      </c>
      <c r="AW102" s="92">
        <v>245473.40390399998</v>
      </c>
      <c r="AX102" s="92">
        <v>283757.56800000003</v>
      </c>
      <c r="AY102" s="92">
        <v>0</v>
      </c>
      <c r="AZ102" s="83"/>
    </row>
    <row r="103" spans="1:52" x14ac:dyDescent="0.25">
      <c r="A103" s="82"/>
      <c r="B103" s="84" t="s">
        <v>158</v>
      </c>
      <c r="C103" s="93">
        <v>56481.074773428161</v>
      </c>
      <c r="D103" s="93">
        <v>55638.360809153055</v>
      </c>
      <c r="E103" s="93">
        <v>48825.376866961589</v>
      </c>
      <c r="F103" s="93">
        <v>40617.922651330111</v>
      </c>
      <c r="G103" s="93">
        <v>35343.523586414412</v>
      </c>
      <c r="H103" s="93">
        <v>36402.776512784578</v>
      </c>
      <c r="I103" s="93">
        <v>34947.709650741686</v>
      </c>
      <c r="J103" s="93">
        <v>50348.468316194987</v>
      </c>
      <c r="K103" s="93">
        <v>44644.751717999992</v>
      </c>
      <c r="L103" s="93">
        <v>23002.266</v>
      </c>
      <c r="M103" s="93">
        <v>0</v>
      </c>
      <c r="N103" s="83"/>
      <c r="O103" s="84" t="s">
        <v>158</v>
      </c>
      <c r="P103" s="93">
        <v>57394.40830034791</v>
      </c>
      <c r="Q103" s="93">
        <v>47922.282360618083</v>
      </c>
      <c r="R103" s="93">
        <v>54352.888431060921</v>
      </c>
      <c r="S103" s="93">
        <v>53306.983847872587</v>
      </c>
      <c r="T103" s="93">
        <v>44405.936489083993</v>
      </c>
      <c r="U103" s="93">
        <v>35301.423966017588</v>
      </c>
      <c r="V103" s="93">
        <v>35101.630415554464</v>
      </c>
      <c r="W103" s="93">
        <v>34320.899542229992</v>
      </c>
      <c r="X103" s="93">
        <v>53652.845126999993</v>
      </c>
      <c r="Y103" s="93">
        <v>40564.208999999995</v>
      </c>
      <c r="Z103" s="93">
        <v>31489</v>
      </c>
      <c r="AA103" s="83"/>
      <c r="AB103" s="84" t="s">
        <v>158</v>
      </c>
      <c r="AC103" s="93">
        <v>410</v>
      </c>
      <c r="AD103" s="93">
        <v>368</v>
      </c>
      <c r="AE103" s="93">
        <v>321</v>
      </c>
      <c r="AF103" s="93">
        <v>265</v>
      </c>
      <c r="AG103" s="93">
        <v>236</v>
      </c>
      <c r="AH103" s="93">
        <v>255</v>
      </c>
      <c r="AI103" s="93">
        <v>243</v>
      </c>
      <c r="AJ103" s="93">
        <v>370</v>
      </c>
      <c r="AK103" s="93">
        <v>302</v>
      </c>
      <c r="AL103" s="93">
        <v>150</v>
      </c>
      <c r="AM103" s="93">
        <v>0</v>
      </c>
      <c r="AN103" s="83"/>
      <c r="AO103" s="83"/>
      <c r="AP103" s="83"/>
      <c r="AQ103" s="83"/>
      <c r="AR103" s="83"/>
      <c r="AS103" s="83"/>
      <c r="AT103" s="83"/>
      <c r="AU103" s="83"/>
      <c r="AV103" s="83"/>
      <c r="AW103" s="83"/>
      <c r="AX103" s="83"/>
      <c r="AY103" s="83"/>
      <c r="AZ103" s="83"/>
    </row>
    <row r="104" spans="1:52" x14ac:dyDescent="0.25">
      <c r="A104" s="82"/>
      <c r="B104" s="84" t="s">
        <v>159</v>
      </c>
      <c r="C104" s="93">
        <v>2328.2784908572658</v>
      </c>
      <c r="D104" s="93">
        <v>2197.5752185476836</v>
      </c>
      <c r="E104" s="93">
        <v>2034.0493538862211</v>
      </c>
      <c r="F104" s="93">
        <v>3202.8510842646356</v>
      </c>
      <c r="G104" s="93">
        <v>3460.8427226730296</v>
      </c>
      <c r="H104" s="93">
        <v>3793.7961331780584</v>
      </c>
      <c r="I104" s="93">
        <v>2893.710378480263</v>
      </c>
      <c r="J104" s="93">
        <v>2623.9681762559994</v>
      </c>
      <c r="K104" s="93">
        <v>1512.8419739999997</v>
      </c>
      <c r="L104" s="93">
        <v>1044.4349999999999</v>
      </c>
      <c r="M104" s="93">
        <v>0</v>
      </c>
      <c r="N104" s="83"/>
      <c r="O104" s="84" t="s">
        <v>159</v>
      </c>
      <c r="P104" s="93">
        <v>3568.5589469787124</v>
      </c>
      <c r="Q104" s="93">
        <v>3565.8084771201825</v>
      </c>
      <c r="R104" s="93">
        <v>2227.447889979258</v>
      </c>
      <c r="S104" s="93">
        <v>2951.5282649498154</v>
      </c>
      <c r="T104" s="93">
        <v>2810.4127002560813</v>
      </c>
      <c r="U104" s="93">
        <v>3401.6139953318452</v>
      </c>
      <c r="V104" s="93">
        <v>3584.1549520690187</v>
      </c>
      <c r="W104" s="93">
        <v>3427.7742170909992</v>
      </c>
      <c r="X104" s="93">
        <v>3001.2832709999993</v>
      </c>
      <c r="Y104" s="93">
        <v>1650.5159999999998</v>
      </c>
      <c r="Z104" s="93">
        <v>933</v>
      </c>
      <c r="AA104" s="83"/>
      <c r="AB104" s="84" t="s">
        <v>159</v>
      </c>
      <c r="AC104" s="93">
        <v>0</v>
      </c>
      <c r="AD104" s="93">
        <v>0</v>
      </c>
      <c r="AE104" s="93">
        <v>0</v>
      </c>
      <c r="AF104" s="93">
        <v>0</v>
      </c>
      <c r="AG104" s="93">
        <v>0</v>
      </c>
      <c r="AH104" s="93">
        <v>0</v>
      </c>
      <c r="AI104" s="93">
        <v>0</v>
      </c>
      <c r="AJ104" s="93">
        <v>0</v>
      </c>
      <c r="AK104" s="93">
        <v>0</v>
      </c>
      <c r="AL104" s="93">
        <v>0</v>
      </c>
      <c r="AM104" s="93">
        <v>0</v>
      </c>
      <c r="AN104" s="83"/>
      <c r="AO104" s="86" t="s">
        <v>151</v>
      </c>
      <c r="AP104" s="86"/>
      <c r="AQ104" s="86"/>
      <c r="AR104" s="86"/>
      <c r="AS104" s="86"/>
      <c r="AT104" s="86"/>
      <c r="AU104" s="86"/>
      <c r="AV104" s="86"/>
      <c r="AW104" s="86"/>
      <c r="AX104" s="86"/>
      <c r="AY104" s="86"/>
      <c r="AZ104" s="83"/>
    </row>
    <row r="105" spans="1:52" x14ac:dyDescent="0.25">
      <c r="A105" s="82"/>
      <c r="B105" s="84" t="s">
        <v>1</v>
      </c>
      <c r="C105" s="93">
        <v>16028.702562946453</v>
      </c>
      <c r="D105" s="93">
        <v>12824.212572477423</v>
      </c>
      <c r="E105" s="93">
        <v>11700.816242971034</v>
      </c>
      <c r="F105" s="93">
        <v>13629.833779888109</v>
      </c>
      <c r="G105" s="93">
        <v>17554.531480068061</v>
      </c>
      <c r="H105" s="93">
        <v>18350.881490405231</v>
      </c>
      <c r="I105" s="93">
        <v>16347.924430765361</v>
      </c>
      <c r="J105" s="93">
        <v>17497.077267410994</v>
      </c>
      <c r="K105" s="93">
        <v>17196.111890999997</v>
      </c>
      <c r="L105" s="93">
        <v>12411.797999999999</v>
      </c>
      <c r="M105" s="93">
        <v>0</v>
      </c>
      <c r="N105" s="83"/>
      <c r="O105" s="84" t="s">
        <v>1</v>
      </c>
      <c r="P105" s="93">
        <v>12941.659308717324</v>
      </c>
      <c r="Q105" s="93">
        <v>11525.936684643331</v>
      </c>
      <c r="R105" s="93">
        <v>13821.704757995554</v>
      </c>
      <c r="S105" s="93">
        <v>14602.692583104927</v>
      </c>
      <c r="T105" s="93">
        <v>13857.755673077312</v>
      </c>
      <c r="U105" s="93">
        <v>15758.95728871939</v>
      </c>
      <c r="V105" s="93">
        <v>19146.423821868571</v>
      </c>
      <c r="W105" s="93">
        <v>19808.154501596997</v>
      </c>
      <c r="X105" s="93">
        <v>18033.161201999996</v>
      </c>
      <c r="Y105" s="93">
        <v>16736.684999999998</v>
      </c>
      <c r="Z105" s="93">
        <v>13184</v>
      </c>
      <c r="AA105" s="83"/>
      <c r="AB105" s="84" t="s">
        <v>1</v>
      </c>
      <c r="AC105" s="93">
        <v>101</v>
      </c>
      <c r="AD105" s="93">
        <v>86</v>
      </c>
      <c r="AE105" s="93">
        <v>78</v>
      </c>
      <c r="AF105" s="93">
        <v>89</v>
      </c>
      <c r="AG105" s="93">
        <v>114</v>
      </c>
      <c r="AH105" s="93">
        <v>116</v>
      </c>
      <c r="AI105" s="93">
        <v>102</v>
      </c>
      <c r="AJ105" s="93">
        <v>110</v>
      </c>
      <c r="AK105" s="93">
        <v>105</v>
      </c>
      <c r="AL105" s="93">
        <v>76</v>
      </c>
      <c r="AM105" s="93">
        <v>0</v>
      </c>
      <c r="AN105" s="83"/>
      <c r="AO105" s="88"/>
      <c r="AP105" s="88">
        <v>2011</v>
      </c>
      <c r="AQ105" s="88">
        <v>2012</v>
      </c>
      <c r="AR105" s="88">
        <v>2013</v>
      </c>
      <c r="AS105" s="88">
        <v>2014</v>
      </c>
      <c r="AT105" s="88">
        <v>2015</v>
      </c>
      <c r="AU105" s="88">
        <v>2016</v>
      </c>
      <c r="AV105" s="88">
        <v>2017</v>
      </c>
      <c r="AW105" s="88">
        <v>2018</v>
      </c>
      <c r="AX105" s="88">
        <v>2019</v>
      </c>
      <c r="AY105" s="88">
        <v>2020</v>
      </c>
      <c r="AZ105" s="83"/>
    </row>
    <row r="106" spans="1:52" x14ac:dyDescent="0.25">
      <c r="A106" s="82"/>
      <c r="B106" s="84" t="s">
        <v>2</v>
      </c>
      <c r="C106" s="93">
        <v>146440.21549209236</v>
      </c>
      <c r="D106" s="93">
        <v>147426.70342379244</v>
      </c>
      <c r="E106" s="93">
        <v>145381.86354341437</v>
      </c>
      <c r="F106" s="93">
        <v>145015.86365093541</v>
      </c>
      <c r="G106" s="93">
        <v>139199.3870874242</v>
      </c>
      <c r="H106" s="93">
        <v>144859.72644562824</v>
      </c>
      <c r="I106" s="93">
        <v>148825.98749747692</v>
      </c>
      <c r="J106" s="93">
        <v>153998.44808115598</v>
      </c>
      <c r="K106" s="93">
        <v>162016.25168399999</v>
      </c>
      <c r="L106" s="93">
        <v>165940.65599999999</v>
      </c>
      <c r="M106" s="93">
        <v>0</v>
      </c>
      <c r="N106" s="83"/>
      <c r="O106" s="84" t="s">
        <v>2</v>
      </c>
      <c r="P106" s="93">
        <v>155569.94074734944</v>
      </c>
      <c r="Q106" s="93">
        <v>155078.69878462813</v>
      </c>
      <c r="R106" s="93">
        <v>146072.36361176468</v>
      </c>
      <c r="S106" s="93">
        <v>146166.58168012887</v>
      </c>
      <c r="T106" s="93">
        <v>147128.00729973355</v>
      </c>
      <c r="U106" s="93">
        <v>141017.85096269284</v>
      </c>
      <c r="V106" s="93">
        <v>134749.93355534819</v>
      </c>
      <c r="W106" s="93">
        <v>144846.92749274996</v>
      </c>
      <c r="X106" s="93">
        <v>155214.82819499998</v>
      </c>
      <c r="Y106" s="93">
        <v>169393.97999999998</v>
      </c>
      <c r="Z106" s="93">
        <v>173236</v>
      </c>
      <c r="AA106" s="83"/>
      <c r="AB106" s="84" t="s">
        <v>2</v>
      </c>
      <c r="AC106" s="93">
        <v>1285</v>
      </c>
      <c r="AD106" s="93">
        <v>1245</v>
      </c>
      <c r="AE106" s="93">
        <v>1209</v>
      </c>
      <c r="AF106" s="93">
        <v>1181</v>
      </c>
      <c r="AG106" s="93">
        <v>1152</v>
      </c>
      <c r="AH106" s="93">
        <v>1128</v>
      </c>
      <c r="AI106" s="93">
        <v>1129</v>
      </c>
      <c r="AJ106" s="93">
        <v>1157</v>
      </c>
      <c r="AK106" s="93">
        <v>1186</v>
      </c>
      <c r="AL106" s="93">
        <v>1236</v>
      </c>
      <c r="AM106" s="93">
        <v>0</v>
      </c>
      <c r="AN106" s="83"/>
      <c r="AO106" s="91" t="s">
        <v>111</v>
      </c>
      <c r="AP106" s="92">
        <v>3289008.8615404582</v>
      </c>
      <c r="AQ106" s="92">
        <v>3470366.8114792793</v>
      </c>
      <c r="AR106" s="92">
        <v>3830686.5112556228</v>
      </c>
      <c r="AS106" s="92">
        <v>3888572.7961176396</v>
      </c>
      <c r="AT106" s="92">
        <v>3979304.9235325945</v>
      </c>
      <c r="AU106" s="92">
        <v>4216492.4395299274</v>
      </c>
      <c r="AV106" s="92">
        <v>4394925.2914974717</v>
      </c>
      <c r="AW106" s="92">
        <v>4730962.415616001</v>
      </c>
      <c r="AX106" s="92">
        <v>4752073.728000002</v>
      </c>
      <c r="AY106" s="92">
        <v>0</v>
      </c>
      <c r="AZ106" s="83"/>
    </row>
    <row r="107" spans="1:52" x14ac:dyDescent="0.25">
      <c r="A107" s="82"/>
      <c r="B107" s="84" t="s">
        <v>156</v>
      </c>
      <c r="C107" s="93">
        <v>0</v>
      </c>
      <c r="D107" s="93">
        <v>0</v>
      </c>
      <c r="E107" s="93">
        <v>0</v>
      </c>
      <c r="F107" s="93">
        <v>0</v>
      </c>
      <c r="G107" s="93">
        <v>0</v>
      </c>
      <c r="H107" s="93">
        <v>0</v>
      </c>
      <c r="I107" s="93">
        <v>0</v>
      </c>
      <c r="J107" s="93">
        <v>1315.2208909769997</v>
      </c>
      <c r="K107" s="93">
        <v>9201.1770269999979</v>
      </c>
      <c r="L107" s="93">
        <v>16928.078999999998</v>
      </c>
      <c r="M107" s="93">
        <v>0</v>
      </c>
      <c r="N107" s="83"/>
      <c r="O107" s="84" t="s">
        <v>156</v>
      </c>
      <c r="P107" s="93">
        <v>0</v>
      </c>
      <c r="Q107" s="93">
        <v>0</v>
      </c>
      <c r="R107" s="93">
        <v>0</v>
      </c>
      <c r="S107" s="93">
        <v>0</v>
      </c>
      <c r="T107" s="93">
        <v>0</v>
      </c>
      <c r="U107" s="93">
        <v>0</v>
      </c>
      <c r="V107" s="93">
        <v>0</v>
      </c>
      <c r="W107" s="93">
        <v>0</v>
      </c>
      <c r="X107" s="93">
        <v>9254.2219769999974</v>
      </c>
      <c r="Y107" s="93">
        <v>11258.288999999999</v>
      </c>
      <c r="Z107" s="93">
        <v>18842</v>
      </c>
      <c r="AA107" s="83"/>
      <c r="AB107" s="84" t="s">
        <v>156</v>
      </c>
      <c r="AC107" s="93">
        <v>0</v>
      </c>
      <c r="AD107" s="93">
        <v>0</v>
      </c>
      <c r="AE107" s="93">
        <v>0</v>
      </c>
      <c r="AF107" s="93">
        <v>0</v>
      </c>
      <c r="AG107" s="93">
        <v>0</v>
      </c>
      <c r="AH107" s="93">
        <v>0</v>
      </c>
      <c r="AI107" s="93">
        <v>0</v>
      </c>
      <c r="AJ107" s="93">
        <v>10</v>
      </c>
      <c r="AK107" s="93">
        <v>58</v>
      </c>
      <c r="AL107" s="93">
        <v>106</v>
      </c>
      <c r="AM107" s="93">
        <v>0</v>
      </c>
      <c r="AN107" s="83"/>
      <c r="AO107" s="91" t="s">
        <v>13</v>
      </c>
      <c r="AP107" s="92">
        <v>34030.333127785219</v>
      </c>
      <c r="AQ107" s="92">
        <v>35089.198772184594</v>
      </c>
      <c r="AR107" s="92">
        <v>34332.698116848507</v>
      </c>
      <c r="AS107" s="92">
        <v>32477.050756563134</v>
      </c>
      <c r="AT107" s="92">
        <v>32364.382026811512</v>
      </c>
      <c r="AU107" s="92">
        <v>33043.051342706676</v>
      </c>
      <c r="AV107" s="92">
        <v>35774.284114943992</v>
      </c>
      <c r="AW107" s="92">
        <v>35958.776831999996</v>
      </c>
      <c r="AX107" s="92">
        <v>34161.664000000004</v>
      </c>
      <c r="AY107" s="92">
        <v>0</v>
      </c>
      <c r="AZ107" s="83"/>
    </row>
    <row r="108" spans="1:52" x14ac:dyDescent="0.25">
      <c r="A108" s="82"/>
      <c r="B108" s="84" t="s">
        <v>3</v>
      </c>
      <c r="C108" s="93">
        <v>1458.9269671113257</v>
      </c>
      <c r="D108" s="93">
        <v>3862.3114301141013</v>
      </c>
      <c r="E108" s="93">
        <v>6060.6010236477532</v>
      </c>
      <c r="F108" s="93">
        <v>10428.483130365652</v>
      </c>
      <c r="G108" s="93">
        <v>12920.252965973244</v>
      </c>
      <c r="H108" s="93">
        <v>15395.455042065634</v>
      </c>
      <c r="I108" s="93">
        <v>18362.747242164649</v>
      </c>
      <c r="J108" s="93">
        <v>17667.548884124993</v>
      </c>
      <c r="K108" s="93">
        <v>16730.377229999995</v>
      </c>
      <c r="L108" s="93">
        <v>15697.395</v>
      </c>
      <c r="M108" s="93">
        <v>0</v>
      </c>
      <c r="N108" s="83"/>
      <c r="O108" s="84" t="s">
        <v>3</v>
      </c>
      <c r="P108" s="93">
        <v>0</v>
      </c>
      <c r="Q108" s="93">
        <v>3713.140242636272</v>
      </c>
      <c r="R108" s="93">
        <v>6830.4500829034241</v>
      </c>
      <c r="S108" s="93">
        <v>11503.717750221846</v>
      </c>
      <c r="T108" s="93">
        <v>13092.417290583393</v>
      </c>
      <c r="U108" s="93">
        <v>14054.823870924904</v>
      </c>
      <c r="V108" s="93">
        <v>15583.378003259593</v>
      </c>
      <c r="W108" s="93">
        <v>19623.656739203998</v>
      </c>
      <c r="X108" s="93">
        <v>19547.064074999998</v>
      </c>
      <c r="Y108" s="93">
        <v>17185.328999999998</v>
      </c>
      <c r="Z108" s="93">
        <v>17050</v>
      </c>
      <c r="AA108" s="83"/>
      <c r="AB108" s="84" t="s">
        <v>3</v>
      </c>
      <c r="AC108" s="93">
        <v>12</v>
      </c>
      <c r="AD108" s="93">
        <v>32</v>
      </c>
      <c r="AE108" s="93">
        <v>52</v>
      </c>
      <c r="AF108" s="93">
        <v>76</v>
      </c>
      <c r="AG108" s="93">
        <v>94</v>
      </c>
      <c r="AH108" s="93">
        <v>111</v>
      </c>
      <c r="AI108" s="93">
        <v>135</v>
      </c>
      <c r="AJ108" s="93">
        <v>135</v>
      </c>
      <c r="AK108" s="93">
        <v>125</v>
      </c>
      <c r="AL108" s="93">
        <v>119</v>
      </c>
      <c r="AM108" s="93">
        <v>0</v>
      </c>
      <c r="AN108" s="83"/>
      <c r="AO108" s="91" t="s">
        <v>14</v>
      </c>
      <c r="AP108" s="92">
        <v>10306.004899486968</v>
      </c>
      <c r="AQ108" s="92">
        <v>8623.443972078916</v>
      </c>
      <c r="AR108" s="92">
        <v>10547.612769812338</v>
      </c>
      <c r="AS108" s="92">
        <v>10122.343900507271</v>
      </c>
      <c r="AT108" s="92">
        <v>11569.686128206438</v>
      </c>
      <c r="AU108" s="92">
        <v>13636.251749698557</v>
      </c>
      <c r="AV108" s="92">
        <v>14671.138249727997</v>
      </c>
      <c r="AW108" s="92">
        <v>14034.014207999999</v>
      </c>
      <c r="AX108" s="92">
        <v>18429.952000000001</v>
      </c>
      <c r="AY108" s="92">
        <v>0</v>
      </c>
      <c r="AZ108" s="83"/>
    </row>
    <row r="109" spans="1:52" x14ac:dyDescent="0.25">
      <c r="A109" s="82"/>
      <c r="B109" s="84" t="s">
        <v>4</v>
      </c>
      <c r="C109" s="93">
        <v>0</v>
      </c>
      <c r="D109" s="93">
        <v>472.19741843618289</v>
      </c>
      <c r="E109" s="93">
        <v>5135.5649998780918</v>
      </c>
      <c r="F109" s="93">
        <v>8573.5995348623364</v>
      </c>
      <c r="G109" s="93">
        <v>8709.929101230915</v>
      </c>
      <c r="H109" s="93">
        <v>10387.375796411485</v>
      </c>
      <c r="I109" s="93">
        <v>12362.036282534984</v>
      </c>
      <c r="J109" s="93">
        <v>13288.154629427998</v>
      </c>
      <c r="K109" s="93">
        <v>12837.938798999998</v>
      </c>
      <c r="L109" s="93">
        <v>16759.323</v>
      </c>
      <c r="M109" s="93">
        <v>0</v>
      </c>
      <c r="N109" s="83"/>
      <c r="O109" s="84" t="s">
        <v>4</v>
      </c>
      <c r="P109" s="93">
        <v>0</v>
      </c>
      <c r="Q109" s="93">
        <v>0</v>
      </c>
      <c r="R109" s="93">
        <v>8309.4076021819146</v>
      </c>
      <c r="S109" s="93">
        <v>10505.351556388003</v>
      </c>
      <c r="T109" s="93">
        <v>10310.604256093142</v>
      </c>
      <c r="U109" s="93">
        <v>9790.2973598900935</v>
      </c>
      <c r="V109" s="93">
        <v>9756.3776210614942</v>
      </c>
      <c r="W109" s="93">
        <v>12443.349085838998</v>
      </c>
      <c r="X109" s="93">
        <v>11308.122441</v>
      </c>
      <c r="Y109" s="93">
        <v>17512.550999999999</v>
      </c>
      <c r="Z109" s="93">
        <v>12321</v>
      </c>
      <c r="AA109" s="83"/>
      <c r="AB109" s="84" t="s">
        <v>4</v>
      </c>
      <c r="AC109" s="93">
        <v>0</v>
      </c>
      <c r="AD109" s="93">
        <v>3</v>
      </c>
      <c r="AE109" s="93">
        <v>35</v>
      </c>
      <c r="AF109" s="93">
        <v>61</v>
      </c>
      <c r="AG109" s="93">
        <v>66</v>
      </c>
      <c r="AH109" s="93">
        <v>77</v>
      </c>
      <c r="AI109" s="93">
        <v>96</v>
      </c>
      <c r="AJ109" s="93">
        <v>99</v>
      </c>
      <c r="AK109" s="93">
        <v>98</v>
      </c>
      <c r="AL109" s="93">
        <v>136</v>
      </c>
      <c r="AM109" s="93">
        <v>0</v>
      </c>
      <c r="AN109" s="83"/>
      <c r="AO109" s="91" t="s">
        <v>15</v>
      </c>
      <c r="AP109" s="92">
        <v>33587.537731136472</v>
      </c>
      <c r="AQ109" s="92">
        <v>33036.914193374003</v>
      </c>
      <c r="AR109" s="92">
        <v>34756.351036515822</v>
      </c>
      <c r="AS109" s="92">
        <v>32785.429654602172</v>
      </c>
      <c r="AT109" s="92">
        <v>33936.219919865376</v>
      </c>
      <c r="AU109" s="92">
        <v>36251.897339778036</v>
      </c>
      <c r="AV109" s="92">
        <v>40732.531743743995</v>
      </c>
      <c r="AW109" s="92">
        <v>41968.742400000003</v>
      </c>
      <c r="AX109" s="92">
        <v>32954.368000000002</v>
      </c>
      <c r="AY109" s="92">
        <v>0</v>
      </c>
      <c r="AZ109" s="83"/>
    </row>
    <row r="110" spans="1:52" x14ac:dyDescent="0.25">
      <c r="A110" s="82"/>
      <c r="B110" s="84" t="s">
        <v>6</v>
      </c>
      <c r="C110" s="93">
        <v>2991.4982186066941</v>
      </c>
      <c r="D110" s="93">
        <v>5442.315559055879</v>
      </c>
      <c r="E110" s="93">
        <v>9517.1975522455414</v>
      </c>
      <c r="F110" s="93">
        <v>14349.92703807647</v>
      </c>
      <c r="G110" s="93">
        <v>10940.36323295657</v>
      </c>
      <c r="H110" s="93">
        <v>8622.9754727583841</v>
      </c>
      <c r="I110" s="93">
        <v>6441.58400741484</v>
      </c>
      <c r="J110" s="93">
        <v>6152.0832816659977</v>
      </c>
      <c r="K110" s="93">
        <v>5100.2719425000005</v>
      </c>
      <c r="L110" s="93">
        <v>4354.7279999999973</v>
      </c>
      <c r="M110" s="93">
        <v>0</v>
      </c>
      <c r="N110" s="83"/>
      <c r="O110" s="84" t="s">
        <v>6</v>
      </c>
      <c r="P110" s="93">
        <v>1463.2589838397992</v>
      </c>
      <c r="Q110" s="93">
        <v>1460.8570547749212</v>
      </c>
      <c r="R110" s="93">
        <v>4847.5445476390851</v>
      </c>
      <c r="S110" s="93">
        <v>9591.2405442303134</v>
      </c>
      <c r="T110" s="93">
        <v>15774.556242404611</v>
      </c>
      <c r="U110" s="93">
        <v>9340.8113458796051</v>
      </c>
      <c r="V110" s="93">
        <v>7630.0721985763776</v>
      </c>
      <c r="W110" s="93">
        <v>5938.4542936319976</v>
      </c>
      <c r="X110" s="93">
        <v>4537.4650229999979</v>
      </c>
      <c r="Y110" s="93">
        <v>5239.6679999999951</v>
      </c>
      <c r="Z110" s="93">
        <v>4415</v>
      </c>
      <c r="AA110" s="83"/>
      <c r="AB110" s="84" t="s">
        <v>6</v>
      </c>
      <c r="AC110" s="93">
        <v>0</v>
      </c>
      <c r="AD110" s="93">
        <v>0</v>
      </c>
      <c r="AE110" s="93">
        <v>4</v>
      </c>
      <c r="AF110" s="93">
        <v>110</v>
      </c>
      <c r="AG110" s="93">
        <v>138</v>
      </c>
      <c r="AH110" s="93">
        <v>100</v>
      </c>
      <c r="AI110" s="93">
        <v>80</v>
      </c>
      <c r="AJ110" s="93">
        <v>77</v>
      </c>
      <c r="AK110" s="93">
        <v>60</v>
      </c>
      <c r="AL110" s="93">
        <v>55</v>
      </c>
      <c r="AM110" s="93">
        <v>0</v>
      </c>
      <c r="AN110" s="83"/>
      <c r="AO110" s="91" t="s">
        <v>16</v>
      </c>
      <c r="AP110" s="92">
        <v>36896.911703472018</v>
      </c>
      <c r="AQ110" s="92">
        <v>33465.935624906946</v>
      </c>
      <c r="AR110" s="92">
        <v>38953.653110997504</v>
      </c>
      <c r="AS110" s="92">
        <v>42951.985583502137</v>
      </c>
      <c r="AT110" s="92">
        <v>46092.347647560695</v>
      </c>
      <c r="AU110" s="92">
        <v>52261.727636054005</v>
      </c>
      <c r="AV110" s="92">
        <v>50715.488618495991</v>
      </c>
      <c r="AW110" s="92">
        <v>53322.172415999994</v>
      </c>
      <c r="AX110" s="92">
        <v>57550.847999999998</v>
      </c>
      <c r="AY110" s="92">
        <v>0</v>
      </c>
      <c r="AZ110" s="83"/>
    </row>
    <row r="111" spans="1:52" x14ac:dyDescent="0.25">
      <c r="A111" s="82"/>
      <c r="B111" s="84" t="s">
        <v>7</v>
      </c>
      <c r="C111" s="93">
        <v>42437.518876304501</v>
      </c>
      <c r="D111" s="93">
        <v>44910.733255904597</v>
      </c>
      <c r="E111" s="93">
        <v>48368.359448841598</v>
      </c>
      <c r="F111" s="93">
        <v>43593.400163126222</v>
      </c>
      <c r="G111" s="93">
        <v>41907.854792191385</v>
      </c>
      <c r="H111" s="93">
        <v>41180.52212936867</v>
      </c>
      <c r="I111" s="93">
        <v>40490.066561439577</v>
      </c>
      <c r="J111" s="93">
        <v>48986.853251048989</v>
      </c>
      <c r="K111" s="93">
        <v>54523.84320599999</v>
      </c>
      <c r="L111" s="93">
        <v>45826.514999999999</v>
      </c>
      <c r="M111" s="93">
        <v>0</v>
      </c>
      <c r="N111" s="83"/>
      <c r="O111" s="84" t="s">
        <v>7</v>
      </c>
      <c r="P111" s="93">
        <v>48022.932444882463</v>
      </c>
      <c r="Q111" s="93">
        <v>47978.65174331655</v>
      </c>
      <c r="R111" s="93">
        <v>38928.053175393688</v>
      </c>
      <c r="S111" s="93">
        <v>44792.016686012292</v>
      </c>
      <c r="T111" s="93">
        <v>44016.301438650502</v>
      </c>
      <c r="U111" s="93">
        <v>43533.614956445956</v>
      </c>
      <c r="V111" s="93">
        <v>43340.239352158511</v>
      </c>
      <c r="W111" s="93">
        <v>41368.498278785992</v>
      </c>
      <c r="X111" s="93">
        <v>40033.023764999991</v>
      </c>
      <c r="Y111" s="93">
        <v>41184.695999999996</v>
      </c>
      <c r="Z111" s="93">
        <v>39440</v>
      </c>
      <c r="AA111" s="83"/>
      <c r="AB111" s="84" t="s">
        <v>7</v>
      </c>
      <c r="AC111" s="93">
        <v>364</v>
      </c>
      <c r="AD111" s="93">
        <v>382</v>
      </c>
      <c r="AE111" s="93">
        <v>386</v>
      </c>
      <c r="AF111" s="93">
        <v>359</v>
      </c>
      <c r="AG111" s="93">
        <v>359</v>
      </c>
      <c r="AH111" s="93">
        <v>350</v>
      </c>
      <c r="AI111" s="93">
        <v>363</v>
      </c>
      <c r="AJ111" s="93">
        <v>441</v>
      </c>
      <c r="AK111" s="93">
        <v>470</v>
      </c>
      <c r="AL111" s="93">
        <v>436</v>
      </c>
      <c r="AM111" s="93">
        <v>0</v>
      </c>
      <c r="AN111" s="83"/>
      <c r="AO111" s="91" t="s">
        <v>17</v>
      </c>
      <c r="AP111" s="92">
        <v>17805.707036443524</v>
      </c>
      <c r="AQ111" s="92">
        <v>21535.970276818243</v>
      </c>
      <c r="AR111" s="92">
        <v>18869.366548991657</v>
      </c>
      <c r="AS111" s="92">
        <v>19272.023176375274</v>
      </c>
      <c r="AT111" s="92">
        <v>16365.862778301438</v>
      </c>
      <c r="AU111" s="92">
        <v>15071.363778539517</v>
      </c>
      <c r="AV111" s="92">
        <v>18727.406788607997</v>
      </c>
      <c r="AW111" s="92">
        <v>18845.319167999998</v>
      </c>
      <c r="AX111" s="92">
        <v>20606.975999999999</v>
      </c>
      <c r="AY111" s="92">
        <v>0</v>
      </c>
      <c r="AZ111" s="83"/>
    </row>
    <row r="112" spans="1:52" x14ac:dyDescent="0.25">
      <c r="A112" s="82"/>
      <c r="B112" s="89" t="s">
        <v>8</v>
      </c>
      <c r="C112" s="94">
        <v>24824.922697010061</v>
      </c>
      <c r="D112" s="94">
        <v>27015.412343488748</v>
      </c>
      <c r="E112" s="94">
        <v>29793.205406758425</v>
      </c>
      <c r="F112" s="94">
        <v>34920.714226251592</v>
      </c>
      <c r="G112" s="94">
        <v>42868.633662918721</v>
      </c>
      <c r="H112" s="94">
        <v>44693.501316231479</v>
      </c>
      <c r="I112" s="94">
        <v>55661.981377333592</v>
      </c>
      <c r="J112" s="94">
        <v>57215.885027489981</v>
      </c>
      <c r="K112" s="94">
        <v>62252.492420999995</v>
      </c>
      <c r="L112" s="94">
        <v>62247.296999999991</v>
      </c>
      <c r="M112" s="94">
        <v>0</v>
      </c>
      <c r="N112" s="83"/>
      <c r="O112" s="89" t="s">
        <v>8</v>
      </c>
      <c r="P112" s="94">
        <v>30002.76569171753</v>
      </c>
      <c r="Q112" s="94">
        <v>29973.143521773291</v>
      </c>
      <c r="R112" s="94">
        <v>31031.892309032977</v>
      </c>
      <c r="S112" s="94">
        <v>32990.751184610825</v>
      </c>
      <c r="T112" s="94">
        <v>37189.816068853681</v>
      </c>
      <c r="U112" s="94">
        <v>43560.729473460269</v>
      </c>
      <c r="V112" s="94">
        <v>48658.9164085624</v>
      </c>
      <c r="W112" s="94">
        <v>54013.608075545984</v>
      </c>
      <c r="X112" s="94">
        <v>64612.992695999994</v>
      </c>
      <c r="Y112" s="94">
        <v>64516.241999999998</v>
      </c>
      <c r="Z112" s="94">
        <v>64256</v>
      </c>
      <c r="AA112" s="83"/>
      <c r="AB112" s="89" t="s">
        <v>8</v>
      </c>
      <c r="AC112" s="94">
        <v>333</v>
      </c>
      <c r="AD112" s="94">
        <v>374</v>
      </c>
      <c r="AE112" s="94">
        <v>411</v>
      </c>
      <c r="AF112" s="94">
        <v>437</v>
      </c>
      <c r="AG112" s="94">
        <v>459</v>
      </c>
      <c r="AH112" s="94">
        <v>490</v>
      </c>
      <c r="AI112" s="94">
        <v>561</v>
      </c>
      <c r="AJ112" s="94">
        <v>578</v>
      </c>
      <c r="AK112" s="94">
        <v>576</v>
      </c>
      <c r="AL112" s="94">
        <v>609</v>
      </c>
      <c r="AM112" s="94">
        <v>0</v>
      </c>
      <c r="AN112" s="83"/>
      <c r="AO112" s="91" t="s">
        <v>18</v>
      </c>
      <c r="AP112" s="92">
        <v>39871.291252688468</v>
      </c>
      <c r="AQ112" s="92">
        <v>39265.082837949776</v>
      </c>
      <c r="AR112" s="92">
        <v>38927.875287843148</v>
      </c>
      <c r="AS112" s="92">
        <v>37793.547170784572</v>
      </c>
      <c r="AT112" s="92">
        <v>41901.143279466334</v>
      </c>
      <c r="AU112" s="92">
        <v>41135.578198972406</v>
      </c>
      <c r="AV112" s="92">
        <v>40732.531743743995</v>
      </c>
      <c r="AW112" s="92">
        <v>41855.228927999997</v>
      </c>
      <c r="AX112" s="92">
        <v>44479.487999999998</v>
      </c>
      <c r="AY112" s="92">
        <v>0</v>
      </c>
      <c r="AZ112" s="83"/>
    </row>
    <row r="113" spans="1:52" x14ac:dyDescent="0.25">
      <c r="A113" s="82"/>
      <c r="B113" s="89" t="s">
        <v>5</v>
      </c>
      <c r="C113" s="94">
        <v>18954.979863030036</v>
      </c>
      <c r="D113" s="94">
        <v>13970.70648037186</v>
      </c>
      <c r="E113" s="94">
        <v>12422.447331352072</v>
      </c>
      <c r="F113" s="94">
        <v>20451.502626171965</v>
      </c>
      <c r="G113" s="94">
        <v>24390.134763109036</v>
      </c>
      <c r="H113" s="94">
        <v>24211.86603826634</v>
      </c>
      <c r="I113" s="94">
        <v>23787.904484797953</v>
      </c>
      <c r="J113" s="94">
        <v>21116.901786875991</v>
      </c>
      <c r="K113" s="94">
        <v>18916.890068999994</v>
      </c>
      <c r="L113" s="94">
        <v>19044.731999999993</v>
      </c>
      <c r="M113" s="92">
        <v>0</v>
      </c>
      <c r="N113" s="83"/>
      <c r="O113" s="89" t="s">
        <v>5</v>
      </c>
      <c r="P113" s="94">
        <v>17027.834087849569</v>
      </c>
      <c r="Q113" s="94">
        <v>17303.620402658915</v>
      </c>
      <c r="R113" s="94">
        <v>14935.867580147269</v>
      </c>
      <c r="S113" s="94">
        <v>12020.213555702359</v>
      </c>
      <c r="T113" s="94">
        <v>16660.296386122598</v>
      </c>
      <c r="U113" s="94">
        <v>10223.570569912637</v>
      </c>
      <c r="V113" s="94">
        <v>19843.135169453275</v>
      </c>
      <c r="W113" s="94">
        <v>24554.386412513995</v>
      </c>
      <c r="X113" s="94">
        <v>19817.593319999996</v>
      </c>
      <c r="Y113" s="94">
        <v>21481.403999999995</v>
      </c>
      <c r="Z113" s="94">
        <v>21243</v>
      </c>
      <c r="AA113" s="83"/>
      <c r="AB113" s="89" t="s">
        <v>5</v>
      </c>
      <c r="AC113" s="94">
        <v>2974</v>
      </c>
      <c r="AD113" s="94">
        <v>2952</v>
      </c>
      <c r="AE113" s="94">
        <v>3015</v>
      </c>
      <c r="AF113" s="94">
        <v>3006</v>
      </c>
      <c r="AG113" s="94">
        <v>2970</v>
      </c>
      <c r="AH113" s="94">
        <v>2992</v>
      </c>
      <c r="AI113" s="94">
        <v>3030</v>
      </c>
      <c r="AJ113" s="94">
        <v>3277</v>
      </c>
      <c r="AK113" s="94">
        <v>3192</v>
      </c>
      <c r="AL113" s="94">
        <v>3168</v>
      </c>
      <c r="AM113" s="94">
        <v>0</v>
      </c>
      <c r="AN113" s="83"/>
      <c r="AO113" s="91" t="s">
        <v>19</v>
      </c>
      <c r="AP113" s="92">
        <v>20440.455561528874</v>
      </c>
      <c r="AQ113" s="92">
        <v>19573.112328854888</v>
      </c>
      <c r="AR113" s="92">
        <v>21117.641038019763</v>
      </c>
      <c r="AS113" s="92">
        <v>19140.49239190701</v>
      </c>
      <c r="AT113" s="92">
        <v>17991.112638594997</v>
      </c>
      <c r="AU113" s="92">
        <v>18385.558823420924</v>
      </c>
      <c r="AV113" s="92">
        <v>18919.407015935998</v>
      </c>
      <c r="AW113" s="92">
        <v>19080.677376</v>
      </c>
      <c r="AX113" s="92">
        <v>19105.792000000001</v>
      </c>
      <c r="AY113" s="92">
        <v>0</v>
      </c>
      <c r="AZ113" s="83"/>
    </row>
    <row r="114" spans="1:52" x14ac:dyDescent="0.25">
      <c r="A114" s="82"/>
      <c r="B114" s="84" t="s">
        <v>157</v>
      </c>
      <c r="C114" s="93">
        <v>20548.199348724018</v>
      </c>
      <c r="D114" s="93">
        <v>21425.11232080132</v>
      </c>
      <c r="E114" s="93">
        <v>18574.451838623827</v>
      </c>
      <c r="F114" s="93">
        <v>16747.160083848594</v>
      </c>
      <c r="G114" s="93">
        <v>21243.038868837401</v>
      </c>
      <c r="H114" s="93">
        <v>19406.167311358207</v>
      </c>
      <c r="I114" s="93">
        <v>22592.269972412967</v>
      </c>
      <c r="J114" s="93">
        <v>22630.646585924991</v>
      </c>
      <c r="K114" s="93">
        <v>22301.157878999995</v>
      </c>
      <c r="L114" s="93">
        <v>21331.17</v>
      </c>
      <c r="M114" s="93">
        <v>0</v>
      </c>
      <c r="N114" s="83"/>
      <c r="O114" s="84" t="s">
        <v>157</v>
      </c>
      <c r="P114" s="93">
        <v>21181.155126273141</v>
      </c>
      <c r="Q114" s="93">
        <v>20169.558491433439</v>
      </c>
      <c r="R114" s="93">
        <v>16854.053363242499</v>
      </c>
      <c r="S114" s="93">
        <v>17298.858396741751</v>
      </c>
      <c r="T114" s="93">
        <v>17992.30458179057</v>
      </c>
      <c r="U114" s="93">
        <v>21228.710104485304</v>
      </c>
      <c r="V114" s="93">
        <v>22463.636190390858</v>
      </c>
      <c r="W114" s="93">
        <v>22641.435928754992</v>
      </c>
      <c r="X114" s="93">
        <v>23334.473504999994</v>
      </c>
      <c r="Y114" s="93">
        <v>20435.939999999999</v>
      </c>
      <c r="Z114" s="93">
        <v>21328</v>
      </c>
      <c r="AA114" s="83"/>
      <c r="AB114" s="84" t="s">
        <v>117</v>
      </c>
      <c r="AC114" s="93">
        <v>16051.413</v>
      </c>
      <c r="AD114" s="93">
        <v>16027.662</v>
      </c>
      <c r="AE114" s="93">
        <v>15954.995000000001</v>
      </c>
      <c r="AF114" s="93">
        <v>16019.004000000001</v>
      </c>
      <c r="AG114" s="93">
        <v>15968.042999999998</v>
      </c>
      <c r="AH114" s="93">
        <v>15942.164000000001</v>
      </c>
      <c r="AI114" s="93">
        <v>16083.915999999999</v>
      </c>
      <c r="AJ114" s="93">
        <v>15964.8</v>
      </c>
      <c r="AK114" s="93">
        <v>15904.048999999999</v>
      </c>
      <c r="AL114" s="93">
        <v>15925.337999999998</v>
      </c>
      <c r="AM114" s="93">
        <v>0</v>
      </c>
      <c r="AN114" s="83"/>
      <c r="AO114" s="91" t="s">
        <v>20</v>
      </c>
      <c r="AP114" s="92">
        <v>20205.148060168409</v>
      </c>
      <c r="AQ114" s="92">
        <v>21882.356973517657</v>
      </c>
      <c r="AR114" s="92">
        <v>25189.416321488923</v>
      </c>
      <c r="AS114" s="92">
        <v>29524.792560640995</v>
      </c>
      <c r="AT114" s="92">
        <v>30371.788636726589</v>
      </c>
      <c r="AU114" s="92">
        <v>33890.143686322168</v>
      </c>
      <c r="AV114" s="92">
        <v>38013.93511833599</v>
      </c>
      <c r="AW114" s="92">
        <v>37219.921919999993</v>
      </c>
      <c r="AX114" s="92">
        <v>34937.856</v>
      </c>
      <c r="AY114" s="92">
        <v>0</v>
      </c>
      <c r="AZ114" s="83"/>
    </row>
    <row r="115" spans="1:52" x14ac:dyDescent="0.25">
      <c r="A115" s="8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91" t="s">
        <v>21</v>
      </c>
      <c r="AP115" s="92">
        <v>0</v>
      </c>
      <c r="AQ115" s="92">
        <v>0</v>
      </c>
      <c r="AR115" s="92">
        <v>0</v>
      </c>
      <c r="AS115" s="92">
        <v>0</v>
      </c>
      <c r="AT115" s="92">
        <v>0</v>
      </c>
      <c r="AU115" s="92">
        <v>0</v>
      </c>
      <c r="AV115" s="92">
        <v>0</v>
      </c>
      <c r="AW115" s="92">
        <v>0</v>
      </c>
      <c r="AX115" s="92">
        <v>0</v>
      </c>
      <c r="AY115" s="92">
        <v>0</v>
      </c>
      <c r="AZ115" s="83"/>
    </row>
    <row r="116" spans="1:52" x14ac:dyDescent="0.25">
      <c r="A116" s="82"/>
      <c r="B116" s="85" t="s">
        <v>113</v>
      </c>
      <c r="C116" s="85"/>
      <c r="D116" s="85"/>
      <c r="E116" s="85"/>
      <c r="F116" s="85"/>
      <c r="G116" s="85"/>
      <c r="H116" s="85"/>
      <c r="I116" s="85"/>
      <c r="J116" s="85"/>
      <c r="K116" s="85"/>
      <c r="L116" s="85"/>
      <c r="M116" s="85"/>
      <c r="N116" s="83"/>
      <c r="O116" s="85" t="s">
        <v>114</v>
      </c>
      <c r="P116" s="85"/>
      <c r="Q116" s="85"/>
      <c r="R116" s="85"/>
      <c r="S116" s="85"/>
      <c r="T116" s="85"/>
      <c r="U116" s="85"/>
      <c r="V116" s="85"/>
      <c r="W116" s="85"/>
      <c r="X116" s="85"/>
      <c r="Y116" s="85"/>
      <c r="Z116" s="85"/>
      <c r="AA116" s="83"/>
      <c r="AB116" s="85" t="s">
        <v>145</v>
      </c>
      <c r="AC116" s="85"/>
      <c r="AD116" s="85"/>
      <c r="AE116" s="85"/>
      <c r="AF116" s="85"/>
      <c r="AG116" s="85"/>
      <c r="AH116" s="85"/>
      <c r="AI116" s="85"/>
      <c r="AJ116" s="85"/>
      <c r="AK116" s="85"/>
      <c r="AL116" s="85"/>
      <c r="AM116" s="85"/>
      <c r="AN116" s="83"/>
      <c r="AO116" s="91" t="s">
        <v>22</v>
      </c>
      <c r="AP116" s="92">
        <v>23191.119111914948</v>
      </c>
      <c r="AQ116" s="92">
        <v>23795.407684047106</v>
      </c>
      <c r="AR116" s="92">
        <v>24898.014842352677</v>
      </c>
      <c r="AS116" s="92">
        <v>26253.102459581649</v>
      </c>
      <c r="AT116" s="92">
        <v>28627.724400328407</v>
      </c>
      <c r="AU116" s="92">
        <v>27748.724195109877</v>
      </c>
      <c r="AV116" s="92">
        <v>26989.746241535995</v>
      </c>
      <c r="AW116" s="92">
        <v>30609.063935999999</v>
      </c>
      <c r="AX116" s="92">
        <v>33729.536</v>
      </c>
      <c r="AY116" s="92">
        <v>0</v>
      </c>
      <c r="AZ116" s="83"/>
    </row>
    <row r="117" spans="1:52" x14ac:dyDescent="0.25">
      <c r="A117" s="82"/>
      <c r="B117" s="87" t="s">
        <v>18</v>
      </c>
      <c r="C117" s="87">
        <v>2013</v>
      </c>
      <c r="D117" s="87">
        <v>2014</v>
      </c>
      <c r="E117" s="87">
        <v>2015</v>
      </c>
      <c r="F117" s="87">
        <v>2016</v>
      </c>
      <c r="G117" s="87">
        <v>2017</v>
      </c>
      <c r="H117" s="87">
        <v>2018</v>
      </c>
      <c r="I117" s="87">
        <v>2019</v>
      </c>
      <c r="J117" s="87">
        <v>2020</v>
      </c>
      <c r="K117" s="87">
        <v>2021</v>
      </c>
      <c r="L117" s="87">
        <v>2022</v>
      </c>
      <c r="M117" s="87">
        <v>2023</v>
      </c>
      <c r="N117" s="83"/>
      <c r="O117" s="87" t="s">
        <v>18</v>
      </c>
      <c r="P117" s="87">
        <v>2013</v>
      </c>
      <c r="Q117" s="87">
        <v>2014</v>
      </c>
      <c r="R117" s="87">
        <v>2015</v>
      </c>
      <c r="S117" s="87">
        <v>2016</v>
      </c>
      <c r="T117" s="87">
        <v>2017</v>
      </c>
      <c r="U117" s="87">
        <v>2018</v>
      </c>
      <c r="V117" s="87">
        <v>2019</v>
      </c>
      <c r="W117" s="87">
        <v>2020</v>
      </c>
      <c r="X117" s="87">
        <v>2021</v>
      </c>
      <c r="Y117" s="87">
        <v>2022</v>
      </c>
      <c r="Z117" s="87">
        <v>2023</v>
      </c>
      <c r="AA117" s="83"/>
      <c r="AB117" s="87" t="s">
        <v>18</v>
      </c>
      <c r="AC117" s="87">
        <v>2013</v>
      </c>
      <c r="AD117" s="87">
        <v>2014</v>
      </c>
      <c r="AE117" s="87">
        <v>2015</v>
      </c>
      <c r="AF117" s="87">
        <v>2016</v>
      </c>
      <c r="AG117" s="87">
        <v>2017</v>
      </c>
      <c r="AH117" s="87">
        <v>2018</v>
      </c>
      <c r="AI117" s="87">
        <v>2019</v>
      </c>
      <c r="AJ117" s="87">
        <v>2020</v>
      </c>
      <c r="AK117" s="87">
        <v>2021</v>
      </c>
      <c r="AL117" s="87">
        <v>2022</v>
      </c>
      <c r="AM117" s="87">
        <v>2023</v>
      </c>
      <c r="AN117" s="83"/>
      <c r="AO117" s="91" t="s">
        <v>23</v>
      </c>
      <c r="AP117" s="92">
        <v>99321.789428921475</v>
      </c>
      <c r="AQ117" s="92">
        <v>98934.153283765452</v>
      </c>
      <c r="AR117" s="92">
        <v>95485.540063429158</v>
      </c>
      <c r="AS117" s="92">
        <v>94895.592441368382</v>
      </c>
      <c r="AT117" s="92">
        <v>92057.160597834794</v>
      </c>
      <c r="AU117" s="92">
        <v>91318.274626203609</v>
      </c>
      <c r="AV117" s="92">
        <v>91485.998429183994</v>
      </c>
      <c r="AW117" s="92">
        <v>96546.852864</v>
      </c>
      <c r="AX117" s="92">
        <v>99887.104000000007</v>
      </c>
      <c r="AY117" s="92">
        <v>0</v>
      </c>
      <c r="AZ117" s="83"/>
    </row>
    <row r="118" spans="1:52" x14ac:dyDescent="0.25">
      <c r="A118" s="82"/>
      <c r="B118" s="89" t="s">
        <v>9</v>
      </c>
      <c r="C118" s="90">
        <v>679517.73735232826</v>
      </c>
      <c r="D118" s="90">
        <v>649899.82062635908</v>
      </c>
      <c r="E118" s="90">
        <v>632691.75372976821</v>
      </c>
      <c r="F118" s="90">
        <v>678577.38305286749</v>
      </c>
      <c r="G118" s="90">
        <v>668921.83007211483</v>
      </c>
      <c r="H118" s="90">
        <v>679540.11197729618</v>
      </c>
      <c r="I118" s="90">
        <v>708201.53267797851</v>
      </c>
      <c r="J118" s="90">
        <v>745044.04297997092</v>
      </c>
      <c r="K118" s="90">
        <v>873978.14429099986</v>
      </c>
      <c r="L118" s="90">
        <v>845578.69199999957</v>
      </c>
      <c r="M118" s="90">
        <v>0</v>
      </c>
      <c r="N118" s="83"/>
      <c r="O118" s="89" t="s">
        <v>9</v>
      </c>
      <c r="P118" s="90">
        <v>686239.58330934262</v>
      </c>
      <c r="Q118" s="90">
        <v>686212.97696070897</v>
      </c>
      <c r="R118" s="90">
        <v>659476.71951671678</v>
      </c>
      <c r="S118" s="90">
        <v>702822.10012532258</v>
      </c>
      <c r="T118" s="90">
        <v>683176.35655381705</v>
      </c>
      <c r="U118" s="90">
        <v>690760.49046136369</v>
      </c>
      <c r="V118" s="90">
        <v>698811.26659036486</v>
      </c>
      <c r="W118" s="90">
        <v>719882.21656612784</v>
      </c>
      <c r="X118" s="90">
        <v>887954.42771699978</v>
      </c>
      <c r="Y118" s="90">
        <v>871718.37900000007</v>
      </c>
      <c r="Z118" s="90">
        <v>848144</v>
      </c>
      <c r="AA118" s="83"/>
      <c r="AB118" s="89" t="s">
        <v>9</v>
      </c>
      <c r="AC118" s="90">
        <v>5820</v>
      </c>
      <c r="AD118" s="90">
        <v>5648</v>
      </c>
      <c r="AE118" s="90">
        <v>5562</v>
      </c>
      <c r="AF118" s="90">
        <v>5391</v>
      </c>
      <c r="AG118" s="90">
        <v>5273</v>
      </c>
      <c r="AH118" s="90">
        <v>5278</v>
      </c>
      <c r="AI118" s="90">
        <v>5332</v>
      </c>
      <c r="AJ118" s="90">
        <v>5703</v>
      </c>
      <c r="AK118" s="90">
        <v>5517</v>
      </c>
      <c r="AL118" s="90">
        <v>5671</v>
      </c>
      <c r="AM118" s="90">
        <v>0</v>
      </c>
      <c r="AN118" s="83"/>
      <c r="AO118" s="91" t="s">
        <v>24</v>
      </c>
      <c r="AP118" s="92">
        <v>0</v>
      </c>
      <c r="AQ118" s="92">
        <v>0</v>
      </c>
      <c r="AR118" s="92">
        <v>0</v>
      </c>
      <c r="AS118" s="92">
        <v>0</v>
      </c>
      <c r="AT118" s="92">
        <v>0</v>
      </c>
      <c r="AU118" s="92">
        <v>0</v>
      </c>
      <c r="AV118" s="92">
        <v>0</v>
      </c>
      <c r="AW118" s="92">
        <v>0</v>
      </c>
      <c r="AX118" s="92">
        <v>0</v>
      </c>
      <c r="AY118" s="92">
        <v>0</v>
      </c>
      <c r="AZ118" s="83"/>
    </row>
    <row r="119" spans="1:52" x14ac:dyDescent="0.25">
      <c r="A119" s="82"/>
      <c r="B119" s="84" t="s">
        <v>10</v>
      </c>
      <c r="C119" s="93">
        <v>509909.83622946299</v>
      </c>
      <c r="D119" s="93">
        <v>474406.74222080893</v>
      </c>
      <c r="E119" s="93">
        <v>475967.02215678117</v>
      </c>
      <c r="F119" s="93">
        <v>506970.58406493883</v>
      </c>
      <c r="G119" s="93">
        <v>492532.40038383106</v>
      </c>
      <c r="H119" s="93">
        <v>477337.43091916264</v>
      </c>
      <c r="I119" s="93">
        <v>482023.70928617177</v>
      </c>
      <c r="J119" s="93">
        <v>504876.50838701997</v>
      </c>
      <c r="K119" s="93">
        <v>608792.64755399991</v>
      </c>
      <c r="L119" s="93">
        <v>586712.13299999968</v>
      </c>
      <c r="M119" s="93">
        <v>0</v>
      </c>
      <c r="N119" s="83"/>
      <c r="O119" s="84" t="s">
        <v>10</v>
      </c>
      <c r="P119" s="93">
        <v>516107.80899682688</v>
      </c>
      <c r="Q119" s="93">
        <v>520811.97615253041</v>
      </c>
      <c r="R119" s="93">
        <v>510720.5928003125</v>
      </c>
      <c r="S119" s="93">
        <v>555378.6484796002</v>
      </c>
      <c r="T119" s="93">
        <v>554001.23726681841</v>
      </c>
      <c r="U119" s="93">
        <v>509701.59795855114</v>
      </c>
      <c r="V119" s="93">
        <v>496596.10272312013</v>
      </c>
      <c r="W119" s="93">
        <v>504481.61843944184</v>
      </c>
      <c r="X119" s="93">
        <v>666343.23560699983</v>
      </c>
      <c r="Y119" s="93">
        <v>630533.12700000009</v>
      </c>
      <c r="Z119" s="93">
        <v>598568</v>
      </c>
      <c r="AA119" s="83"/>
      <c r="AB119" s="84" t="s">
        <v>10</v>
      </c>
      <c r="AC119" s="93">
        <v>5820</v>
      </c>
      <c r="AD119" s="93">
        <v>5648</v>
      </c>
      <c r="AE119" s="93">
        <v>5562</v>
      </c>
      <c r="AF119" s="93">
        <v>5391</v>
      </c>
      <c r="AG119" s="93">
        <v>5273</v>
      </c>
      <c r="AH119" s="93">
        <v>5278</v>
      </c>
      <c r="AI119" s="93">
        <v>5332</v>
      </c>
      <c r="AJ119" s="93">
        <v>5703</v>
      </c>
      <c r="AK119" s="93">
        <v>5517</v>
      </c>
      <c r="AL119" s="93">
        <v>5671</v>
      </c>
      <c r="AM119" s="93">
        <v>0</v>
      </c>
      <c r="AN119" s="83"/>
      <c r="AO119" s="91" t="s">
        <v>25</v>
      </c>
      <c r="AP119" s="92">
        <v>18254.2981843573</v>
      </c>
      <c r="AQ119" s="92">
        <v>21083.17720923731</v>
      </c>
      <c r="AR119" s="92">
        <v>26107.330980768096</v>
      </c>
      <c r="AS119" s="92">
        <v>26549.323049812694</v>
      </c>
      <c r="AT119" s="92">
        <v>18978.68901245547</v>
      </c>
      <c r="AU119" s="92">
        <v>32246.483542428661</v>
      </c>
      <c r="AV119" s="92">
        <v>35311.162687487995</v>
      </c>
      <c r="AW119" s="92">
        <v>35906.706431999999</v>
      </c>
      <c r="AX119" s="92">
        <v>34121.728000000003</v>
      </c>
      <c r="AY119" s="92">
        <v>0</v>
      </c>
      <c r="AZ119" s="83"/>
    </row>
    <row r="120" spans="1:52" x14ac:dyDescent="0.25">
      <c r="A120" s="82"/>
      <c r="B120" s="89" t="s">
        <v>11</v>
      </c>
      <c r="C120" s="94">
        <v>169607.90112286524</v>
      </c>
      <c r="D120" s="94">
        <v>175493.07840555013</v>
      </c>
      <c r="E120" s="94">
        <v>156724.73157298702</v>
      </c>
      <c r="F120" s="94">
        <v>171606.79898792863</v>
      </c>
      <c r="G120" s="94">
        <v>176389.4296882838</v>
      </c>
      <c r="H120" s="94">
        <v>202202.68105813349</v>
      </c>
      <c r="I120" s="94">
        <v>226177.82339180671</v>
      </c>
      <c r="J120" s="94">
        <v>240167.53459295092</v>
      </c>
      <c r="K120" s="94">
        <v>265185.49673699995</v>
      </c>
      <c r="L120" s="94">
        <v>258866.55899999995</v>
      </c>
      <c r="M120" s="94">
        <v>0</v>
      </c>
      <c r="N120" s="83"/>
      <c r="O120" s="89" t="s">
        <v>11</v>
      </c>
      <c r="P120" s="94">
        <v>170131.77431251577</v>
      </c>
      <c r="Q120" s="94">
        <v>165401.00080817856</v>
      </c>
      <c r="R120" s="94">
        <v>148756.12671640431</v>
      </c>
      <c r="S120" s="94">
        <v>147443.45164572241</v>
      </c>
      <c r="T120" s="94">
        <v>129175.1192869986</v>
      </c>
      <c r="U120" s="94">
        <v>181058.89250281258</v>
      </c>
      <c r="V120" s="94">
        <v>202215.1638672447</v>
      </c>
      <c r="W120" s="94">
        <v>215400.59812668597</v>
      </c>
      <c r="X120" s="94">
        <v>221611.19210999995</v>
      </c>
      <c r="Y120" s="94">
        <v>241185.25199999998</v>
      </c>
      <c r="Z120" s="94">
        <v>249576</v>
      </c>
      <c r="AA120" s="83"/>
      <c r="AB120" s="89" t="s">
        <v>11</v>
      </c>
      <c r="AC120" s="94">
        <v>5820</v>
      </c>
      <c r="AD120" s="94">
        <v>5648</v>
      </c>
      <c r="AE120" s="94">
        <v>5562</v>
      </c>
      <c r="AF120" s="94">
        <v>5391</v>
      </c>
      <c r="AG120" s="94">
        <v>5273</v>
      </c>
      <c r="AH120" s="94">
        <v>5278</v>
      </c>
      <c r="AI120" s="94">
        <v>5332</v>
      </c>
      <c r="AJ120" s="94">
        <v>5703</v>
      </c>
      <c r="AK120" s="94">
        <v>5517</v>
      </c>
      <c r="AL120" s="94">
        <v>5671</v>
      </c>
      <c r="AM120" s="94">
        <v>0</v>
      </c>
      <c r="AN120" s="83"/>
      <c r="AO120" s="91" t="s">
        <v>26</v>
      </c>
      <c r="AP120" s="92">
        <v>18096.653749948324</v>
      </c>
      <c r="AQ120" s="92">
        <v>20702.831032469319</v>
      </c>
      <c r="AR120" s="92">
        <v>22626.204080009713</v>
      </c>
      <c r="AS120" s="92">
        <v>22246.387386493763</v>
      </c>
      <c r="AT120" s="92">
        <v>24220.692082979753</v>
      </c>
      <c r="AU120" s="92">
        <v>23244.514906088447</v>
      </c>
      <c r="AV120" s="92">
        <v>22323.718738943993</v>
      </c>
      <c r="AW120" s="92">
        <v>23011.992575999997</v>
      </c>
      <c r="AX120" s="92">
        <v>24869.887999999999</v>
      </c>
      <c r="AY120" s="92">
        <v>0</v>
      </c>
      <c r="AZ120" s="83"/>
    </row>
    <row r="121" spans="1:52" x14ac:dyDescent="0.25">
      <c r="A121" s="82"/>
      <c r="B121" s="84" t="s">
        <v>0</v>
      </c>
      <c r="C121" s="93">
        <v>118267.7870350537</v>
      </c>
      <c r="D121" s="93">
        <v>98336.269445085214</v>
      </c>
      <c r="E121" s="93">
        <v>91544.333934553579</v>
      </c>
      <c r="F121" s="93">
        <v>94434.823475429061</v>
      </c>
      <c r="G121" s="93">
        <v>76632.153140024428</v>
      </c>
      <c r="H121" s="93">
        <v>62488.451348512288</v>
      </c>
      <c r="I121" s="93">
        <v>50781.92352894439</v>
      </c>
      <c r="J121" s="93">
        <v>46320.806637755995</v>
      </c>
      <c r="K121" s="93">
        <v>40284.456827999995</v>
      </c>
      <c r="L121" s="93">
        <v>32655.314999999995</v>
      </c>
      <c r="M121" s="93">
        <v>0</v>
      </c>
      <c r="N121" s="83"/>
      <c r="O121" s="84" t="s">
        <v>0</v>
      </c>
      <c r="P121" s="93">
        <v>106284.22542611702</v>
      </c>
      <c r="Q121" s="93">
        <v>112328.33695469021</v>
      </c>
      <c r="R121" s="93">
        <v>99900.496583736473</v>
      </c>
      <c r="S121" s="93">
        <v>108601.58205690271</v>
      </c>
      <c r="T121" s="93">
        <v>94568.844114325781</v>
      </c>
      <c r="U121" s="93">
        <v>92123.500320744701</v>
      </c>
      <c r="V121" s="93">
        <v>71437.265591293661</v>
      </c>
      <c r="W121" s="93">
        <v>48628.647069092985</v>
      </c>
      <c r="X121" s="93">
        <v>49796.477261999993</v>
      </c>
      <c r="Y121" s="93">
        <v>43960.937999999995</v>
      </c>
      <c r="Z121" s="93">
        <v>33470</v>
      </c>
      <c r="AA121" s="83"/>
      <c r="AB121" s="84" t="s">
        <v>0</v>
      </c>
      <c r="AC121" s="93">
        <v>1114</v>
      </c>
      <c r="AD121" s="93">
        <v>1058</v>
      </c>
      <c r="AE121" s="93">
        <v>1051</v>
      </c>
      <c r="AF121" s="93">
        <v>895</v>
      </c>
      <c r="AG121" s="93">
        <v>683</v>
      </c>
      <c r="AH121" s="93">
        <v>580</v>
      </c>
      <c r="AI121" s="93">
        <v>483</v>
      </c>
      <c r="AJ121" s="93">
        <v>464</v>
      </c>
      <c r="AK121" s="93">
        <v>415</v>
      </c>
      <c r="AL121" s="93">
        <v>355</v>
      </c>
      <c r="AM121" s="93">
        <v>0</v>
      </c>
      <c r="AN121" s="83"/>
      <c r="AO121" s="91" t="s">
        <v>27</v>
      </c>
      <c r="AP121" s="92">
        <v>35573.162114537801</v>
      </c>
      <c r="AQ121" s="92">
        <v>31577.788533094437</v>
      </c>
      <c r="AR121" s="92">
        <v>36104.643264980827</v>
      </c>
      <c r="AS121" s="92">
        <v>37343.689781888912</v>
      </c>
      <c r="AT121" s="92">
        <v>35939.713711427787</v>
      </c>
      <c r="AU121" s="92">
        <v>33511.747106433009</v>
      </c>
      <c r="AV121" s="92">
        <v>34631.777267711994</v>
      </c>
      <c r="AW121" s="92">
        <v>33804.10368</v>
      </c>
      <c r="AX121" s="92">
        <v>30211.072</v>
      </c>
      <c r="AY121" s="92">
        <v>0</v>
      </c>
      <c r="AZ121" s="83"/>
    </row>
    <row r="122" spans="1:52" x14ac:dyDescent="0.25">
      <c r="A122" s="82"/>
      <c r="B122" s="84" t="s">
        <v>158</v>
      </c>
      <c r="C122" s="93">
        <v>118396.42386512976</v>
      </c>
      <c r="D122" s="93">
        <v>117129.64362817605</v>
      </c>
      <c r="E122" s="93">
        <v>104483.19339329473</v>
      </c>
      <c r="F122" s="93">
        <v>87290.676577633989</v>
      </c>
      <c r="G122" s="93">
        <v>79732.470175043447</v>
      </c>
      <c r="H122" s="93">
        <v>81350.259789420248</v>
      </c>
      <c r="I122" s="93">
        <v>83416.259056251729</v>
      </c>
      <c r="J122" s="93">
        <v>114703.66149429597</v>
      </c>
      <c r="K122" s="93">
        <v>84998.166980999988</v>
      </c>
      <c r="L122" s="93">
        <v>49346.723999999995</v>
      </c>
      <c r="M122" s="93">
        <v>0</v>
      </c>
      <c r="N122" s="83"/>
      <c r="O122" s="84" t="s">
        <v>158</v>
      </c>
      <c r="P122" s="93">
        <v>128001.46762253872</v>
      </c>
      <c r="Q122" s="93">
        <v>123223.47057884157</v>
      </c>
      <c r="R122" s="93">
        <v>118234.67780535636</v>
      </c>
      <c r="S122" s="93">
        <v>111968.21136417895</v>
      </c>
      <c r="T122" s="93">
        <v>102553.3044661304</v>
      </c>
      <c r="U122" s="93">
        <v>87203.641091273224</v>
      </c>
      <c r="V122" s="93">
        <v>73151.94291130804</v>
      </c>
      <c r="W122" s="93">
        <v>85399.806368015968</v>
      </c>
      <c r="X122" s="93">
        <v>126679.82779199998</v>
      </c>
      <c r="Y122" s="93">
        <v>88170.893999999986</v>
      </c>
      <c r="Z122" s="93">
        <v>50607</v>
      </c>
      <c r="AA122" s="83"/>
      <c r="AB122" s="84" t="s">
        <v>158</v>
      </c>
      <c r="AC122" s="93">
        <v>825</v>
      </c>
      <c r="AD122" s="93">
        <v>761</v>
      </c>
      <c r="AE122" s="93">
        <v>679</v>
      </c>
      <c r="AF122" s="93">
        <v>542</v>
      </c>
      <c r="AG122" s="93">
        <v>514</v>
      </c>
      <c r="AH122" s="93">
        <v>557</v>
      </c>
      <c r="AI122" s="93">
        <v>556</v>
      </c>
      <c r="AJ122" s="93">
        <v>810</v>
      </c>
      <c r="AK122" s="93">
        <v>552</v>
      </c>
      <c r="AL122" s="93">
        <v>317</v>
      </c>
      <c r="AM122" s="93">
        <v>0</v>
      </c>
      <c r="AN122" s="83"/>
      <c r="AO122" s="91" t="s">
        <v>28</v>
      </c>
      <c r="AP122" s="92">
        <v>6517.9018726594568</v>
      </c>
      <c r="AQ122" s="92">
        <v>8313.2807207859751</v>
      </c>
      <c r="AR122" s="92">
        <v>7281.6746536468745</v>
      </c>
      <c r="AS122" s="92">
        <v>9452.5316703579574</v>
      </c>
      <c r="AT122" s="92">
        <v>8478.3322691906615</v>
      </c>
      <c r="AU122" s="92">
        <v>7131.4855425699834</v>
      </c>
      <c r="AV122" s="92">
        <v>12062.256039935997</v>
      </c>
      <c r="AW122" s="92">
        <v>61349.345279999994</v>
      </c>
      <c r="AX122" s="92">
        <v>53239.808000000005</v>
      </c>
      <c r="AY122" s="92">
        <v>0</v>
      </c>
      <c r="AZ122" s="83"/>
    </row>
    <row r="123" spans="1:52" x14ac:dyDescent="0.25">
      <c r="A123" s="82"/>
      <c r="B123" s="84" t="s">
        <v>159</v>
      </c>
      <c r="C123" s="93">
        <v>10298.286767762653</v>
      </c>
      <c r="D123" s="93">
        <v>9954.2989588178552</v>
      </c>
      <c r="E123" s="93">
        <v>7960.2954489803851</v>
      </c>
      <c r="F123" s="93">
        <v>8011.744432945211</v>
      </c>
      <c r="G123" s="93">
        <v>7527.6585615725598</v>
      </c>
      <c r="H123" s="93">
        <v>5763.3722866095804</v>
      </c>
      <c r="I123" s="93">
        <v>4959.546929074646</v>
      </c>
      <c r="J123" s="93">
        <v>4176.5546094929987</v>
      </c>
      <c r="K123" s="93">
        <v>3667.5278429999994</v>
      </c>
      <c r="L123" s="93">
        <v>2613.66</v>
      </c>
      <c r="M123" s="93">
        <v>0</v>
      </c>
      <c r="N123" s="83"/>
      <c r="O123" s="84" t="s">
        <v>159</v>
      </c>
      <c r="P123" s="93">
        <v>15355.434963062933</v>
      </c>
      <c r="Q123" s="93">
        <v>9991.6214237834647</v>
      </c>
      <c r="R123" s="93">
        <v>10335.674201060459</v>
      </c>
      <c r="S123" s="93">
        <v>13568.546791572993</v>
      </c>
      <c r="T123" s="93">
        <v>12863.619964456753</v>
      </c>
      <c r="U123" s="93">
        <v>-1843.7871569733629</v>
      </c>
      <c r="V123" s="93">
        <v>-2622.1501719891439</v>
      </c>
      <c r="W123" s="93">
        <v>4819.5994421609985</v>
      </c>
      <c r="X123" s="93">
        <v>4813.2987629999998</v>
      </c>
      <c r="Y123" s="93">
        <v>4091.3039999999996</v>
      </c>
      <c r="Z123" s="93">
        <v>4010</v>
      </c>
      <c r="AA123" s="83"/>
      <c r="AB123" s="84" t="s">
        <v>159</v>
      </c>
      <c r="AC123" s="93">
        <v>0</v>
      </c>
      <c r="AD123" s="93">
        <v>0</v>
      </c>
      <c r="AE123" s="93">
        <v>0</v>
      </c>
      <c r="AF123" s="93">
        <v>0</v>
      </c>
      <c r="AG123" s="93">
        <v>0</v>
      </c>
      <c r="AH123" s="93">
        <v>0</v>
      </c>
      <c r="AI123" s="93">
        <v>0</v>
      </c>
      <c r="AJ123" s="93">
        <v>0</v>
      </c>
      <c r="AK123" s="93">
        <v>0</v>
      </c>
      <c r="AL123" s="93">
        <v>0</v>
      </c>
      <c r="AM123" s="93">
        <v>0</v>
      </c>
      <c r="AN123" s="83"/>
      <c r="AO123" s="91" t="s">
        <v>29</v>
      </c>
      <c r="AP123" s="92">
        <v>2768.0508041811809</v>
      </c>
      <c r="AQ123" s="92">
        <v>73822.249755726763</v>
      </c>
      <c r="AR123" s="92">
        <v>46627.598986558565</v>
      </c>
      <c r="AS123" s="92">
        <v>46832.696375670843</v>
      </c>
      <c r="AT123" s="92">
        <v>46091.257607412961</v>
      </c>
      <c r="AU123" s="92">
        <v>44259.499963625465</v>
      </c>
      <c r="AV123" s="92">
        <v>43394.161268735996</v>
      </c>
      <c r="AW123" s="92">
        <v>49688.699903999994</v>
      </c>
      <c r="AX123" s="92">
        <v>50231.296000000002</v>
      </c>
      <c r="AY123" s="92">
        <v>0</v>
      </c>
      <c r="AZ123" s="83"/>
    </row>
    <row r="124" spans="1:52" x14ac:dyDescent="0.25">
      <c r="A124" s="82"/>
      <c r="B124" s="84" t="s">
        <v>1</v>
      </c>
      <c r="C124" s="93">
        <v>23250.174449311096</v>
      </c>
      <c r="D124" s="93">
        <v>17689.542997470289</v>
      </c>
      <c r="E124" s="93">
        <v>14748.028154773998</v>
      </c>
      <c r="F124" s="93">
        <v>12962.486573790155</v>
      </c>
      <c r="G124" s="93">
        <v>13109.180659032274</v>
      </c>
      <c r="H124" s="93">
        <v>13133.153917320817</v>
      </c>
      <c r="I124" s="93">
        <v>16211.044893485425</v>
      </c>
      <c r="J124" s="93">
        <v>13749.938502551997</v>
      </c>
      <c r="K124" s="93">
        <v>10315.120976999997</v>
      </c>
      <c r="L124" s="93">
        <v>11424.986999999999</v>
      </c>
      <c r="M124" s="93">
        <v>0</v>
      </c>
      <c r="N124" s="83"/>
      <c r="O124" s="84" t="s">
        <v>1</v>
      </c>
      <c r="P124" s="93">
        <v>28529.940170935679</v>
      </c>
      <c r="Q124" s="93">
        <v>25391.736777003742</v>
      </c>
      <c r="R124" s="93">
        <v>25559.035580852233</v>
      </c>
      <c r="S124" s="93">
        <v>18882.394140025026</v>
      </c>
      <c r="T124" s="93">
        <v>19647.007620099532</v>
      </c>
      <c r="U124" s="93">
        <v>13018.769789874863</v>
      </c>
      <c r="V124" s="93">
        <v>14520.225292017034</v>
      </c>
      <c r="W124" s="93">
        <v>14204.169835694996</v>
      </c>
      <c r="X124" s="93">
        <v>13172.121983999998</v>
      </c>
      <c r="Y124" s="93">
        <v>11084.387999999999</v>
      </c>
      <c r="Z124" s="93">
        <v>11220</v>
      </c>
      <c r="AA124" s="83"/>
      <c r="AB124" s="84" t="s">
        <v>1</v>
      </c>
      <c r="AC124" s="93">
        <v>127</v>
      </c>
      <c r="AD124" s="93">
        <v>103</v>
      </c>
      <c r="AE124" s="93">
        <v>94</v>
      </c>
      <c r="AF124" s="93">
        <v>83</v>
      </c>
      <c r="AG124" s="93">
        <v>85</v>
      </c>
      <c r="AH124" s="93">
        <v>85</v>
      </c>
      <c r="AI124" s="93">
        <v>95</v>
      </c>
      <c r="AJ124" s="93">
        <v>89</v>
      </c>
      <c r="AK124" s="93">
        <v>66</v>
      </c>
      <c r="AL124" s="93">
        <v>72</v>
      </c>
      <c r="AM124" s="93">
        <v>0</v>
      </c>
      <c r="AN124" s="83"/>
      <c r="AO124" s="91" t="s">
        <v>30</v>
      </c>
      <c r="AP124" s="92">
        <v>40411.455270589839</v>
      </c>
      <c r="AQ124" s="92">
        <v>42192.390019860519</v>
      </c>
      <c r="AR124" s="92">
        <v>44656.155902709877</v>
      </c>
      <c r="AS124" s="92">
        <v>44494.985374407159</v>
      </c>
      <c r="AT124" s="92">
        <v>45934.291826137109</v>
      </c>
      <c r="AU124" s="92">
        <v>49178.655502184432</v>
      </c>
      <c r="AV124" s="92">
        <v>56452.286619647988</v>
      </c>
      <c r="AW124" s="92">
        <v>58878.084095999991</v>
      </c>
      <c r="AX124" s="92">
        <v>69152.767999999996</v>
      </c>
      <c r="AY124" s="92">
        <v>0</v>
      </c>
      <c r="AZ124" s="83"/>
    </row>
    <row r="125" spans="1:52" x14ac:dyDescent="0.25">
      <c r="A125" s="82"/>
      <c r="B125" s="84" t="s">
        <v>2</v>
      </c>
      <c r="C125" s="93">
        <v>297589.09250043903</v>
      </c>
      <c r="D125" s="93">
        <v>291540.07386876154</v>
      </c>
      <c r="E125" s="93">
        <v>285602.53166068468</v>
      </c>
      <c r="F125" s="93">
        <v>287387.49961392483</v>
      </c>
      <c r="G125" s="93">
        <v>286540.33447285986</v>
      </c>
      <c r="H125" s="93">
        <v>294910.90454063629</v>
      </c>
      <c r="I125" s="93">
        <v>316921.75531547947</v>
      </c>
      <c r="J125" s="93">
        <v>340397.29268080194</v>
      </c>
      <c r="K125" s="93">
        <v>358976.39462999994</v>
      </c>
      <c r="L125" s="93">
        <v>360411.36599999998</v>
      </c>
      <c r="M125" s="93">
        <v>0</v>
      </c>
      <c r="N125" s="83"/>
      <c r="O125" s="84" t="s">
        <v>2</v>
      </c>
      <c r="P125" s="93">
        <v>307439.61720579473</v>
      </c>
      <c r="Q125" s="93">
        <v>310208.42669464624</v>
      </c>
      <c r="R125" s="93">
        <v>296043.12676196138</v>
      </c>
      <c r="S125" s="93">
        <v>292905.63692342729</v>
      </c>
      <c r="T125" s="93">
        <v>292962.51684483036</v>
      </c>
      <c r="U125" s="93">
        <v>292398.47898471198</v>
      </c>
      <c r="V125" s="93">
        <v>295348.66069293406</v>
      </c>
      <c r="W125" s="93">
        <v>330088.07560673694</v>
      </c>
      <c r="X125" s="93">
        <v>349026.22290899995</v>
      </c>
      <c r="Y125" s="93">
        <v>369510.81299999997</v>
      </c>
      <c r="Z125" s="93">
        <v>363334</v>
      </c>
      <c r="AA125" s="83"/>
      <c r="AB125" s="84" t="s">
        <v>2</v>
      </c>
      <c r="AC125" s="93">
        <v>2624</v>
      </c>
      <c r="AD125" s="93">
        <v>2494</v>
      </c>
      <c r="AE125" s="93">
        <v>2382</v>
      </c>
      <c r="AF125" s="93">
        <v>2311</v>
      </c>
      <c r="AG125" s="93">
        <v>2261</v>
      </c>
      <c r="AH125" s="93">
        <v>2259</v>
      </c>
      <c r="AI125" s="93">
        <v>2342</v>
      </c>
      <c r="AJ125" s="93">
        <v>2439</v>
      </c>
      <c r="AK125" s="93">
        <v>2527</v>
      </c>
      <c r="AL125" s="93">
        <v>2560</v>
      </c>
      <c r="AM125" s="93">
        <v>0</v>
      </c>
      <c r="AN125" s="83"/>
      <c r="AO125" s="91" t="s">
        <v>31</v>
      </c>
      <c r="AP125" s="92">
        <v>30853.102284292505</v>
      </c>
      <c r="AQ125" s="92">
        <v>31638.915597217863</v>
      </c>
      <c r="AR125" s="92">
        <v>32687.40053464847</v>
      </c>
      <c r="AS125" s="92">
        <v>35067.875620374994</v>
      </c>
      <c r="AT125" s="92">
        <v>37744.820196099899</v>
      </c>
      <c r="AU125" s="92">
        <v>39859.564732130297</v>
      </c>
      <c r="AV125" s="92">
        <v>43763.392475135988</v>
      </c>
      <c r="AW125" s="92">
        <v>41773.999103999995</v>
      </c>
      <c r="AX125" s="92">
        <v>41695.232000000004</v>
      </c>
      <c r="AY125" s="92">
        <v>0</v>
      </c>
      <c r="AZ125" s="83"/>
    </row>
    <row r="126" spans="1:52" x14ac:dyDescent="0.25">
      <c r="A126" s="82"/>
      <c r="B126" s="84" t="s">
        <v>156</v>
      </c>
      <c r="C126" s="93">
        <v>0</v>
      </c>
      <c r="D126" s="93">
        <v>0</v>
      </c>
      <c r="E126" s="93">
        <v>0</v>
      </c>
      <c r="F126" s="93">
        <v>0</v>
      </c>
      <c r="G126" s="93">
        <v>0</v>
      </c>
      <c r="H126" s="93">
        <v>0</v>
      </c>
      <c r="I126" s="93">
        <v>0</v>
      </c>
      <c r="J126" s="93">
        <v>8964.8649574469982</v>
      </c>
      <c r="K126" s="93">
        <v>27555.790625999998</v>
      </c>
      <c r="L126" s="93">
        <v>41824.733999999997</v>
      </c>
      <c r="M126" s="93">
        <v>0</v>
      </c>
      <c r="N126" s="83"/>
      <c r="O126" s="84" t="s">
        <v>156</v>
      </c>
      <c r="P126" s="93">
        <v>0</v>
      </c>
      <c r="Q126" s="93">
        <v>0</v>
      </c>
      <c r="R126" s="93">
        <v>0</v>
      </c>
      <c r="S126" s="93">
        <v>0</v>
      </c>
      <c r="T126" s="93">
        <v>0</v>
      </c>
      <c r="U126" s="93">
        <v>0</v>
      </c>
      <c r="V126" s="93">
        <v>0</v>
      </c>
      <c r="W126" s="93">
        <v>0</v>
      </c>
      <c r="X126" s="93">
        <v>13426.737743999998</v>
      </c>
      <c r="Y126" s="93">
        <v>26960.828999999998</v>
      </c>
      <c r="Z126" s="93">
        <v>49755</v>
      </c>
      <c r="AA126" s="83"/>
      <c r="AB126" s="84" t="s">
        <v>156</v>
      </c>
      <c r="AC126" s="93">
        <v>0</v>
      </c>
      <c r="AD126" s="93">
        <v>0</v>
      </c>
      <c r="AE126" s="93">
        <v>0</v>
      </c>
      <c r="AF126" s="93">
        <v>0</v>
      </c>
      <c r="AG126" s="93">
        <v>0</v>
      </c>
      <c r="AH126" s="93">
        <v>0</v>
      </c>
      <c r="AI126" s="93">
        <v>0</v>
      </c>
      <c r="AJ126" s="93">
        <v>55</v>
      </c>
      <c r="AK126" s="93">
        <v>173</v>
      </c>
      <c r="AL126" s="93">
        <v>262</v>
      </c>
      <c r="AM126" s="93">
        <v>0</v>
      </c>
      <c r="AN126" s="83"/>
      <c r="AO126" s="91" t="s">
        <v>32</v>
      </c>
      <c r="AP126" s="92">
        <v>17096.307081603118</v>
      </c>
      <c r="AQ126" s="92">
        <v>15536.462131370849</v>
      </c>
      <c r="AR126" s="92">
        <v>17482.967973254978</v>
      </c>
      <c r="AS126" s="92">
        <v>16748.621655862273</v>
      </c>
      <c r="AT126" s="92">
        <v>16181.645993331882</v>
      </c>
      <c r="AU126" s="92">
        <v>15489.53499892838</v>
      </c>
      <c r="AV126" s="92">
        <v>16777.866018815999</v>
      </c>
      <c r="AW126" s="92">
        <v>15490.943999999998</v>
      </c>
      <c r="AX126" s="92">
        <v>15985.664000000001</v>
      </c>
      <c r="AY126" s="92">
        <v>0</v>
      </c>
      <c r="AZ126" s="83"/>
    </row>
    <row r="127" spans="1:52" x14ac:dyDescent="0.25">
      <c r="A127" s="82"/>
      <c r="B127" s="84" t="s">
        <v>3</v>
      </c>
      <c r="C127" s="93">
        <v>190.72906985082906</v>
      </c>
      <c r="D127" s="93">
        <v>6321.5592567672857</v>
      </c>
      <c r="E127" s="93">
        <v>12434.384790160841</v>
      </c>
      <c r="F127" s="93">
        <v>16969.455261805124</v>
      </c>
      <c r="G127" s="93">
        <v>21406.141913204909</v>
      </c>
      <c r="H127" s="93">
        <v>24432.136547619735</v>
      </c>
      <c r="I127" s="93">
        <v>23893.999869115334</v>
      </c>
      <c r="J127" s="93">
        <v>20740.353722108994</v>
      </c>
      <c r="K127" s="93">
        <v>17849.625674999999</v>
      </c>
      <c r="L127" s="93">
        <v>13817.411999999998</v>
      </c>
      <c r="M127" s="93">
        <v>0</v>
      </c>
      <c r="N127" s="83"/>
      <c r="O127" s="84" t="s">
        <v>3</v>
      </c>
      <c r="P127" s="93">
        <v>0</v>
      </c>
      <c r="Q127" s="93">
        <v>5405.7644645903492</v>
      </c>
      <c r="R127" s="93">
        <v>12810.414742637044</v>
      </c>
      <c r="S127" s="93">
        <v>18802.755680632494</v>
      </c>
      <c r="T127" s="93">
        <v>19691.294627285424</v>
      </c>
      <c r="U127" s="93">
        <v>23648.331334133789</v>
      </c>
      <c r="V127" s="93">
        <v>29556.085146156882</v>
      </c>
      <c r="W127" s="93">
        <v>24382.835861517</v>
      </c>
      <c r="X127" s="93">
        <v>23578.480274999987</v>
      </c>
      <c r="Y127" s="93">
        <v>17227.517999999996</v>
      </c>
      <c r="Z127" s="93">
        <v>16278</v>
      </c>
      <c r="AA127" s="83"/>
      <c r="AB127" s="84" t="s">
        <v>3</v>
      </c>
      <c r="AC127" s="93">
        <v>2</v>
      </c>
      <c r="AD127" s="93">
        <v>53</v>
      </c>
      <c r="AE127" s="93">
        <v>105</v>
      </c>
      <c r="AF127" s="93">
        <v>125</v>
      </c>
      <c r="AG127" s="93">
        <v>156</v>
      </c>
      <c r="AH127" s="93">
        <v>180</v>
      </c>
      <c r="AI127" s="93">
        <v>180</v>
      </c>
      <c r="AJ127" s="93">
        <v>156</v>
      </c>
      <c r="AK127" s="93">
        <v>134</v>
      </c>
      <c r="AL127" s="93">
        <v>107</v>
      </c>
      <c r="AM127" s="93">
        <v>0</v>
      </c>
      <c r="AN127" s="83"/>
      <c r="AO127" s="91" t="s">
        <v>33</v>
      </c>
      <c r="AP127" s="92">
        <v>30627.067984956102</v>
      </c>
      <c r="AQ127" s="92">
        <v>31598.164221135583</v>
      </c>
      <c r="AR127" s="92">
        <v>34277.780145780518</v>
      </c>
      <c r="AS127" s="92">
        <v>38287.616588072924</v>
      </c>
      <c r="AT127" s="92">
        <v>46275.474392382508</v>
      </c>
      <c r="AU127" s="92">
        <v>51660.808067423219</v>
      </c>
      <c r="AV127" s="92">
        <v>47986.342530047994</v>
      </c>
      <c r="AW127" s="92">
        <v>49514.78476799999</v>
      </c>
      <c r="AX127" s="92">
        <v>42257.408000000003</v>
      </c>
      <c r="AY127" s="92">
        <v>0</v>
      </c>
      <c r="AZ127" s="83"/>
    </row>
    <row r="128" spans="1:52" x14ac:dyDescent="0.25">
      <c r="A128" s="82"/>
      <c r="B128" s="84" t="s">
        <v>4</v>
      </c>
      <c r="C128" s="93">
        <v>0</v>
      </c>
      <c r="D128" s="93">
        <v>2342.2368554096361</v>
      </c>
      <c r="E128" s="93">
        <v>18077.174755501695</v>
      </c>
      <c r="F128" s="93">
        <v>21587.331726000732</v>
      </c>
      <c r="G128" s="93">
        <v>25507.390617026467</v>
      </c>
      <c r="H128" s="93">
        <v>26064.598190543395</v>
      </c>
      <c r="I128" s="93">
        <v>29357.417416144959</v>
      </c>
      <c r="J128" s="93">
        <v>28582.048090953002</v>
      </c>
      <c r="K128" s="93">
        <v>21679.471064999998</v>
      </c>
      <c r="L128" s="93">
        <v>29028.089999999989</v>
      </c>
      <c r="M128" s="93">
        <v>0</v>
      </c>
      <c r="N128" s="83"/>
      <c r="O128" s="84" t="s">
        <v>4</v>
      </c>
      <c r="P128" s="93">
        <v>0</v>
      </c>
      <c r="Q128" s="93">
        <v>0</v>
      </c>
      <c r="R128" s="93">
        <v>8130.1116522306102</v>
      </c>
      <c r="S128" s="93">
        <v>20282.415172534213</v>
      </c>
      <c r="T128" s="93">
        <v>22402.88273989522</v>
      </c>
      <c r="U128" s="93">
        <v>27447.718089376656</v>
      </c>
      <c r="V128" s="93">
        <v>31271.202239785001</v>
      </c>
      <c r="W128" s="93">
        <v>28889.544361607994</v>
      </c>
      <c r="X128" s="93">
        <v>27653.393334</v>
      </c>
      <c r="Y128" s="93">
        <v>13880.180999999997</v>
      </c>
      <c r="Z128" s="93">
        <v>12738</v>
      </c>
      <c r="AA128" s="83"/>
      <c r="AB128" s="84" t="s">
        <v>4</v>
      </c>
      <c r="AC128" s="93">
        <v>0</v>
      </c>
      <c r="AD128" s="93">
        <v>20</v>
      </c>
      <c r="AE128" s="93">
        <v>128</v>
      </c>
      <c r="AF128" s="93">
        <v>164</v>
      </c>
      <c r="AG128" s="93">
        <v>196</v>
      </c>
      <c r="AH128" s="93">
        <v>202</v>
      </c>
      <c r="AI128" s="93">
        <v>229</v>
      </c>
      <c r="AJ128" s="93">
        <v>216</v>
      </c>
      <c r="AK128" s="93">
        <v>165</v>
      </c>
      <c r="AL128" s="93">
        <v>239</v>
      </c>
      <c r="AM128" s="93">
        <v>0</v>
      </c>
      <c r="AN128" s="83"/>
      <c r="AO128" s="91" t="s">
        <v>34</v>
      </c>
      <c r="AP128" s="92">
        <v>39522.387026533324</v>
      </c>
      <c r="AQ128" s="92">
        <v>40068.790532905921</v>
      </c>
      <c r="AR128" s="92">
        <v>34735.056313040477</v>
      </c>
      <c r="AS128" s="92">
        <v>39389.601395760823</v>
      </c>
      <c r="AT128" s="92">
        <v>42001.42697305922</v>
      </c>
      <c r="AU128" s="92">
        <v>47501.670659493873</v>
      </c>
      <c r="AV128" s="92">
        <v>46669.769542655988</v>
      </c>
      <c r="AW128" s="92">
        <v>43622.498304000001</v>
      </c>
      <c r="AX128" s="92">
        <v>41378.815999999999</v>
      </c>
      <c r="AY128" s="92">
        <v>0</v>
      </c>
      <c r="AZ128" s="83"/>
    </row>
    <row r="129" spans="1:52" x14ac:dyDescent="0.25">
      <c r="A129" s="82"/>
      <c r="B129" s="84" t="s">
        <v>6</v>
      </c>
      <c r="C129" s="93">
        <v>3676.1975293014689</v>
      </c>
      <c r="D129" s="93">
        <v>5042.3896228583599</v>
      </c>
      <c r="E129" s="93">
        <v>12267.78701943259</v>
      </c>
      <c r="F129" s="93">
        <v>18796.696232635237</v>
      </c>
      <c r="G129" s="93">
        <v>14409.417740849489</v>
      </c>
      <c r="H129" s="93">
        <v>10636.717540501881</v>
      </c>
      <c r="I129" s="93">
        <v>6786.8062942092183</v>
      </c>
      <c r="J129" s="93">
        <v>5171.3320184189988</v>
      </c>
      <c r="K129" s="93">
        <v>3949.7269770000007</v>
      </c>
      <c r="L129" s="93">
        <v>6733.7759999999971</v>
      </c>
      <c r="M129" s="93">
        <v>0</v>
      </c>
      <c r="N129" s="83"/>
      <c r="O129" s="84" t="s">
        <v>6</v>
      </c>
      <c r="P129" s="93">
        <v>3973.4220103939278</v>
      </c>
      <c r="Q129" s="93">
        <v>3989.7655712049432</v>
      </c>
      <c r="R129" s="93">
        <v>3972.1309016627351</v>
      </c>
      <c r="S129" s="93">
        <v>31061.307524226977</v>
      </c>
      <c r="T129" s="93">
        <v>28232.68391600325</v>
      </c>
      <c r="U129" s="93">
        <v>14717.871647811022</v>
      </c>
      <c r="V129" s="93">
        <v>12679.772718469936</v>
      </c>
      <c r="W129" s="93">
        <v>5110.9116985709989</v>
      </c>
      <c r="X129" s="93">
        <v>4254.2049900000002</v>
      </c>
      <c r="Y129" s="93">
        <v>4117.0290000000005</v>
      </c>
      <c r="Z129" s="93">
        <v>10619</v>
      </c>
      <c r="AA129" s="83"/>
      <c r="AB129" s="84" t="s">
        <v>6</v>
      </c>
      <c r="AC129" s="93">
        <v>0</v>
      </c>
      <c r="AD129" s="93">
        <v>0</v>
      </c>
      <c r="AE129" s="93">
        <v>5</v>
      </c>
      <c r="AF129" s="93">
        <v>154</v>
      </c>
      <c r="AG129" s="93">
        <v>207</v>
      </c>
      <c r="AH129" s="93">
        <v>137</v>
      </c>
      <c r="AI129" s="93">
        <v>85</v>
      </c>
      <c r="AJ129" s="93">
        <v>68</v>
      </c>
      <c r="AK129" s="93">
        <v>53</v>
      </c>
      <c r="AL129" s="93">
        <v>95</v>
      </c>
      <c r="AM129" s="93">
        <v>0</v>
      </c>
      <c r="AN129" s="83"/>
      <c r="AO129" s="91" t="s">
        <v>35</v>
      </c>
      <c r="AP129" s="92">
        <v>24641.216078426944</v>
      </c>
      <c r="AQ129" s="92">
        <v>36627.563219290816</v>
      </c>
      <c r="AR129" s="92">
        <v>36198.788358240228</v>
      </c>
      <c r="AS129" s="92">
        <v>38644.628717343927</v>
      </c>
      <c r="AT129" s="92">
        <v>40587.644901428939</v>
      </c>
      <c r="AU129" s="92">
        <v>56204.791996944361</v>
      </c>
      <c r="AV129" s="92">
        <v>56280.330372095996</v>
      </c>
      <c r="AW129" s="92">
        <v>56503.673855999994</v>
      </c>
      <c r="AX129" s="92">
        <v>47538.175999999999</v>
      </c>
      <c r="AY129" s="92">
        <v>0</v>
      </c>
      <c r="AZ129" s="83"/>
    </row>
    <row r="130" spans="1:52" x14ac:dyDescent="0.25">
      <c r="A130" s="82"/>
      <c r="B130" s="84" t="s">
        <v>7</v>
      </c>
      <c r="C130" s="93">
        <v>65981.428126565661</v>
      </c>
      <c r="D130" s="93">
        <v>60519.59333368612</v>
      </c>
      <c r="E130" s="93">
        <v>43052.913329462732</v>
      </c>
      <c r="F130" s="93">
        <v>47875.410081188129</v>
      </c>
      <c r="G130" s="93">
        <v>50172.875033508702</v>
      </c>
      <c r="H130" s="93">
        <v>51706.880790311268</v>
      </c>
      <c r="I130" s="93">
        <v>56824.797783792412</v>
      </c>
      <c r="J130" s="93">
        <v>63735.88489965898</v>
      </c>
      <c r="K130" s="93">
        <v>80176.381025999988</v>
      </c>
      <c r="L130" s="93">
        <v>74147.682000000001</v>
      </c>
      <c r="M130" s="93">
        <v>0</v>
      </c>
      <c r="N130" s="83"/>
      <c r="O130" s="84" t="s">
        <v>7</v>
      </c>
      <c r="P130" s="93">
        <v>75170.838945637224</v>
      </c>
      <c r="Q130" s="93">
        <v>65757.436374027355</v>
      </c>
      <c r="R130" s="93">
        <v>57058.59539380519</v>
      </c>
      <c r="S130" s="93">
        <v>42930.323425140617</v>
      </c>
      <c r="T130" s="93">
        <v>41222.029143826629</v>
      </c>
      <c r="U130" s="93">
        <v>49825.860090386275</v>
      </c>
      <c r="V130" s="93">
        <v>47889.697386410546</v>
      </c>
      <c r="W130" s="93">
        <v>56330.079981146977</v>
      </c>
      <c r="X130" s="93">
        <v>56502.419840999988</v>
      </c>
      <c r="Y130" s="93">
        <v>63341.123999999996</v>
      </c>
      <c r="Z130" s="93">
        <v>74651</v>
      </c>
      <c r="AA130" s="83"/>
      <c r="AB130" s="84" t="s">
        <v>7</v>
      </c>
      <c r="AC130" s="93">
        <v>563</v>
      </c>
      <c r="AD130" s="93">
        <v>512</v>
      </c>
      <c r="AE130" s="93">
        <v>414</v>
      </c>
      <c r="AF130" s="93">
        <v>414</v>
      </c>
      <c r="AG130" s="93">
        <v>426</v>
      </c>
      <c r="AH130" s="93">
        <v>466</v>
      </c>
      <c r="AI130" s="93">
        <v>480</v>
      </c>
      <c r="AJ130" s="93">
        <v>545</v>
      </c>
      <c r="AK130" s="93">
        <v>650</v>
      </c>
      <c r="AL130" s="93">
        <v>660</v>
      </c>
      <c r="AM130" s="93">
        <v>0</v>
      </c>
      <c r="AN130" s="83"/>
      <c r="AO130" s="91" t="s">
        <v>36</v>
      </c>
      <c r="AP130" s="92">
        <v>16894.614937579867</v>
      </c>
      <c r="AQ130" s="92">
        <v>18804.496096636256</v>
      </c>
      <c r="AR130" s="92">
        <v>20816.152584605723</v>
      </c>
      <c r="AS130" s="92">
        <v>19871.09616109628</v>
      </c>
      <c r="AT130" s="92">
        <v>19229.398246437711</v>
      </c>
      <c r="AU130" s="92">
        <v>19104.727323267067</v>
      </c>
      <c r="AV130" s="92">
        <v>22748.862099455997</v>
      </c>
      <c r="AW130" s="92">
        <v>21034.358784</v>
      </c>
      <c r="AX130" s="92">
        <v>20762.624</v>
      </c>
      <c r="AY130" s="92">
        <v>0</v>
      </c>
      <c r="AZ130" s="83"/>
    </row>
    <row r="131" spans="1:52" x14ac:dyDescent="0.25">
      <c r="A131" s="82"/>
      <c r="B131" s="89" t="s">
        <v>8</v>
      </c>
      <c r="C131" s="94">
        <v>33498.883692292329</v>
      </c>
      <c r="D131" s="94">
        <v>36006.566228662945</v>
      </c>
      <c r="E131" s="94">
        <v>41963.795764027462</v>
      </c>
      <c r="F131" s="94">
        <v>54476.05334814344</v>
      </c>
      <c r="G131" s="94">
        <v>62521.984179188097</v>
      </c>
      <c r="H131" s="94">
        <v>73104.986743360205</v>
      </c>
      <c r="I131" s="94">
        <v>87031.363076388458</v>
      </c>
      <c r="J131" s="94">
        <v>95182.503511976975</v>
      </c>
      <c r="K131" s="94">
        <v>104930.33739299999</v>
      </c>
      <c r="L131" s="94">
        <v>107598.41399999999</v>
      </c>
      <c r="M131" s="94">
        <v>0</v>
      </c>
      <c r="N131" s="83"/>
      <c r="O131" s="89" t="s">
        <v>8</v>
      </c>
      <c r="P131" s="94">
        <v>29891.998430646432</v>
      </c>
      <c r="Q131" s="94">
        <v>32644.696244526582</v>
      </c>
      <c r="R131" s="94">
        <v>34227.737286396092</v>
      </c>
      <c r="S131" s="94">
        <v>46209.350427085061</v>
      </c>
      <c r="T131" s="94">
        <v>46071.34316467958</v>
      </c>
      <c r="U131" s="94">
        <v>61992.451358922612</v>
      </c>
      <c r="V131" s="94">
        <v>81047.363514081313</v>
      </c>
      <c r="W131" s="94">
        <v>81586.852611893977</v>
      </c>
      <c r="X131" s="94">
        <v>90063.95970599998</v>
      </c>
      <c r="Y131" s="94">
        <v>106325.541</v>
      </c>
      <c r="Z131" s="94">
        <v>102547</v>
      </c>
      <c r="AA131" s="83"/>
      <c r="AB131" s="89" t="s">
        <v>8</v>
      </c>
      <c r="AC131" s="94">
        <v>450</v>
      </c>
      <c r="AD131" s="94">
        <v>511</v>
      </c>
      <c r="AE131" s="94">
        <v>571</v>
      </c>
      <c r="AF131" s="94">
        <v>627</v>
      </c>
      <c r="AG131" s="94">
        <v>693</v>
      </c>
      <c r="AH131" s="94">
        <v>771</v>
      </c>
      <c r="AI131" s="94">
        <v>846</v>
      </c>
      <c r="AJ131" s="94">
        <v>885</v>
      </c>
      <c r="AK131" s="94">
        <v>934</v>
      </c>
      <c r="AL131" s="94">
        <v>985</v>
      </c>
      <c r="AM131" s="94">
        <v>0</v>
      </c>
      <c r="AN131" s="83"/>
      <c r="AO131" s="91" t="s">
        <v>37</v>
      </c>
      <c r="AP131" s="92">
        <v>25689.087907145455</v>
      </c>
      <c r="AQ131" s="92">
        <v>26101.256380703027</v>
      </c>
      <c r="AR131" s="92">
        <v>27766.077862005186</v>
      </c>
      <c r="AS131" s="92">
        <v>30381.400610749439</v>
      </c>
      <c r="AT131" s="92">
        <v>29138.953229622621</v>
      </c>
      <c r="AU131" s="92">
        <v>31656.313876635642</v>
      </c>
      <c r="AV131" s="92">
        <v>33396.435145727999</v>
      </c>
      <c r="AW131" s="92">
        <v>35831.725055999996</v>
      </c>
      <c r="AX131" s="92">
        <v>30808.064000000002</v>
      </c>
      <c r="AY131" s="92">
        <v>0</v>
      </c>
      <c r="AZ131" s="83"/>
    </row>
    <row r="132" spans="1:52" x14ac:dyDescent="0.25">
      <c r="A132" s="82"/>
      <c r="B132" s="89" t="s">
        <v>5</v>
      </c>
      <c r="C132" s="94">
        <v>42608.392869483148</v>
      </c>
      <c r="D132" s="94">
        <v>32480.038310854754</v>
      </c>
      <c r="E132" s="94">
        <v>24311.454101426054</v>
      </c>
      <c r="F132" s="94">
        <v>37980.042956524034</v>
      </c>
      <c r="G132" s="94">
        <v>40010.082911373625</v>
      </c>
      <c r="H132" s="94">
        <v>42734.379626061142</v>
      </c>
      <c r="I132" s="94">
        <v>39431.20164293109</v>
      </c>
      <c r="J132" s="94">
        <v>36186.376917536996</v>
      </c>
      <c r="K132" s="94">
        <v>35146.522970999984</v>
      </c>
      <c r="L132" s="94">
        <v>35558.124000000003</v>
      </c>
      <c r="M132" s="92">
        <v>0</v>
      </c>
      <c r="N132" s="83"/>
      <c r="O132" s="89" t="s">
        <v>5</v>
      </c>
      <c r="P132" s="94">
        <v>42063.882433473686</v>
      </c>
      <c r="Q132" s="94">
        <v>39263.351816210932</v>
      </c>
      <c r="R132" s="94">
        <v>39922.022172088517</v>
      </c>
      <c r="S132" s="94">
        <v>41608.902089510149</v>
      </c>
      <c r="T132" s="94">
        <v>43691.907605964014</v>
      </c>
      <c r="U132" s="94">
        <v>51130.264030547063</v>
      </c>
      <c r="V132" s="94">
        <v>46697.361176128688</v>
      </c>
      <c r="W132" s="94">
        <v>49691.397337847986</v>
      </c>
      <c r="X132" s="94">
        <v>55058.536301999993</v>
      </c>
      <c r="Y132" s="94">
        <v>52597.334999999999</v>
      </c>
      <c r="Z132" s="94">
        <v>44848</v>
      </c>
      <c r="AA132" s="83"/>
      <c r="AB132" s="89" t="s">
        <v>5</v>
      </c>
      <c r="AC132" s="94">
        <v>5820</v>
      </c>
      <c r="AD132" s="94">
        <v>5648</v>
      </c>
      <c r="AE132" s="94">
        <v>5562</v>
      </c>
      <c r="AF132" s="94">
        <v>5391</v>
      </c>
      <c r="AG132" s="94">
        <v>5273</v>
      </c>
      <c r="AH132" s="94">
        <v>5278</v>
      </c>
      <c r="AI132" s="94">
        <v>5332</v>
      </c>
      <c r="AJ132" s="94">
        <v>5703</v>
      </c>
      <c r="AK132" s="94">
        <v>5517</v>
      </c>
      <c r="AL132" s="94">
        <v>5671</v>
      </c>
      <c r="AM132" s="94">
        <v>0</v>
      </c>
      <c r="AN132" s="83"/>
      <c r="AO132" s="91" t="s">
        <v>38</v>
      </c>
      <c r="AP132" s="92">
        <v>27792.945616353507</v>
      </c>
      <c r="AQ132" s="92">
        <v>31257.437437780933</v>
      </c>
      <c r="AR132" s="92">
        <v>31719.05100398033</v>
      </c>
      <c r="AS132" s="92">
        <v>33510.506920242355</v>
      </c>
      <c r="AT132" s="92">
        <v>38495.857857898867</v>
      </c>
      <c r="AU132" s="92">
        <v>38657.725594868731</v>
      </c>
      <c r="AV132" s="92">
        <v>41329.631351807999</v>
      </c>
      <c r="AW132" s="92">
        <v>40565.965823999992</v>
      </c>
      <c r="AX132" s="92">
        <v>36239.360000000001</v>
      </c>
      <c r="AY132" s="92">
        <v>0</v>
      </c>
      <c r="AZ132" s="83"/>
    </row>
    <row r="133" spans="1:52" x14ac:dyDescent="0.25">
      <c r="A133" s="82"/>
      <c r="B133" s="84" t="s">
        <v>157</v>
      </c>
      <c r="C133" s="93">
        <v>39615.089643906264</v>
      </c>
      <c r="D133" s="93">
        <v>38864.019241936541</v>
      </c>
      <c r="E133" s="93">
        <v>43619.708555059457</v>
      </c>
      <c r="F133" s="93">
        <v>40355.923661734407</v>
      </c>
      <c r="G133" s="93">
        <v>41706.807636807825</v>
      </c>
      <c r="H133" s="93">
        <v>41366.13078192027</v>
      </c>
      <c r="I133" s="93">
        <v>42924.103570146814</v>
      </c>
      <c r="J133" s="93">
        <v>43638.576010217985</v>
      </c>
      <c r="K133" s="93">
        <v>44459.094392999992</v>
      </c>
      <c r="L133" s="93">
        <v>49088.444999999992</v>
      </c>
      <c r="M133" s="93">
        <v>0</v>
      </c>
      <c r="N133" s="83"/>
      <c r="O133" s="84" t="s">
        <v>157</v>
      </c>
      <c r="P133" s="93">
        <v>36696.995042087583</v>
      </c>
      <c r="Q133" s="93">
        <v>34730.660085331314</v>
      </c>
      <c r="R133" s="93">
        <v>33677.677909913633</v>
      </c>
      <c r="S133" s="93">
        <v>39135.954798286577</v>
      </c>
      <c r="T133" s="93">
        <v>46157.028895974028</v>
      </c>
      <c r="U133" s="93">
        <v>39539.115491141332</v>
      </c>
      <c r="V133" s="93">
        <v>37182.859042630123</v>
      </c>
      <c r="W133" s="93">
        <v>37352.704877459983</v>
      </c>
      <c r="X133" s="93">
        <v>37873.033400999993</v>
      </c>
      <c r="Y133" s="93">
        <v>37231.277999999998</v>
      </c>
      <c r="Z133" s="93">
        <v>40896</v>
      </c>
      <c r="AA133" s="83"/>
      <c r="AB133" s="84" t="s">
        <v>117</v>
      </c>
      <c r="AC133" s="93">
        <v>24632.575000000001</v>
      </c>
      <c r="AD133" s="93">
        <v>24088.785</v>
      </c>
      <c r="AE133" s="93">
        <v>23657.831999999999</v>
      </c>
      <c r="AF133" s="93">
        <v>23456.04</v>
      </c>
      <c r="AG133" s="93">
        <v>23300.965</v>
      </c>
      <c r="AH133" s="93">
        <v>23026.192000000003</v>
      </c>
      <c r="AI133" s="93">
        <v>22872.616000000002</v>
      </c>
      <c r="AJ133" s="93">
        <v>22593.428000000004</v>
      </c>
      <c r="AK133" s="93">
        <v>22396.62</v>
      </c>
      <c r="AL133" s="93">
        <v>22263.834999999999</v>
      </c>
      <c r="AM133" s="93">
        <v>0</v>
      </c>
      <c r="AN133" s="83"/>
      <c r="AO133" s="91" t="s">
        <v>39</v>
      </c>
      <c r="AP133" s="92">
        <v>38655.342637283931</v>
      </c>
      <c r="AQ133" s="92">
        <v>39323.945936735297</v>
      </c>
      <c r="AR133" s="92">
        <v>41340.903690075203</v>
      </c>
      <c r="AS133" s="92">
        <v>39466.972445448031</v>
      </c>
      <c r="AT133" s="92">
        <v>40654.137350441619</v>
      </c>
      <c r="AU133" s="92">
        <v>42571.765218097142</v>
      </c>
      <c r="AV133" s="92">
        <v>42769.633056767991</v>
      </c>
      <c r="AW133" s="92">
        <v>43909.926911999995</v>
      </c>
      <c r="AX133" s="92">
        <v>39633.919999999998</v>
      </c>
      <c r="AY133" s="92">
        <v>0</v>
      </c>
      <c r="AZ133" s="83"/>
    </row>
    <row r="134" spans="1:52" x14ac:dyDescent="0.25">
      <c r="A134" s="82"/>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91" t="s">
        <v>40</v>
      </c>
      <c r="AP134" s="92">
        <v>41480.191803862472</v>
      </c>
      <c r="AQ134" s="92">
        <v>43957.151000757214</v>
      </c>
      <c r="AR134" s="92">
        <v>44864.620037784269</v>
      </c>
      <c r="AS134" s="92">
        <v>50099.965273890921</v>
      </c>
      <c r="AT134" s="92">
        <v>54692.764413299228</v>
      </c>
      <c r="AU134" s="92">
        <v>62619.259020235761</v>
      </c>
      <c r="AV134" s="92">
        <v>56969.210308607995</v>
      </c>
      <c r="AW134" s="92">
        <v>59958.024191999997</v>
      </c>
      <c r="AX134" s="92">
        <v>64584.703999999998</v>
      </c>
      <c r="AY134" s="92">
        <v>0</v>
      </c>
      <c r="AZ134" s="83"/>
    </row>
    <row r="135" spans="1:52" x14ac:dyDescent="0.25">
      <c r="A135" s="82"/>
      <c r="B135" s="85" t="s">
        <v>113</v>
      </c>
      <c r="C135" s="85"/>
      <c r="D135" s="85"/>
      <c r="E135" s="85"/>
      <c r="F135" s="85"/>
      <c r="G135" s="85"/>
      <c r="H135" s="85"/>
      <c r="I135" s="85"/>
      <c r="J135" s="85"/>
      <c r="K135" s="85"/>
      <c r="L135" s="85"/>
      <c r="M135" s="85"/>
      <c r="N135" s="83"/>
      <c r="O135" s="85" t="s">
        <v>114</v>
      </c>
      <c r="P135" s="85"/>
      <c r="Q135" s="85"/>
      <c r="R135" s="85"/>
      <c r="S135" s="85"/>
      <c r="T135" s="85"/>
      <c r="U135" s="85"/>
      <c r="V135" s="85"/>
      <c r="W135" s="85"/>
      <c r="X135" s="85"/>
      <c r="Y135" s="85"/>
      <c r="Z135" s="85"/>
      <c r="AA135" s="83"/>
      <c r="AB135" s="85" t="s">
        <v>145</v>
      </c>
      <c r="AC135" s="85"/>
      <c r="AD135" s="85"/>
      <c r="AE135" s="85"/>
      <c r="AF135" s="85"/>
      <c r="AG135" s="85"/>
      <c r="AH135" s="85"/>
      <c r="AI135" s="85"/>
      <c r="AJ135" s="85"/>
      <c r="AK135" s="85"/>
      <c r="AL135" s="85"/>
      <c r="AM135" s="85"/>
      <c r="AN135" s="83"/>
      <c r="AO135" s="91" t="s">
        <v>41</v>
      </c>
      <c r="AP135" s="92">
        <v>22422.602494171173</v>
      </c>
      <c r="AQ135" s="92">
        <v>20449.266914623993</v>
      </c>
      <c r="AR135" s="92">
        <v>23842.24486794366</v>
      </c>
      <c r="AS135" s="92">
        <v>22919.515518772525</v>
      </c>
      <c r="AT135" s="92">
        <v>24668.698583704532</v>
      </c>
      <c r="AU135" s="92">
        <v>26369.51166102527</v>
      </c>
      <c r="AV135" s="92">
        <v>28765.220871167996</v>
      </c>
      <c r="AW135" s="92">
        <v>27953.473535999998</v>
      </c>
      <c r="AX135" s="92">
        <v>29430.784</v>
      </c>
      <c r="AY135" s="92">
        <v>0</v>
      </c>
      <c r="AZ135" s="83"/>
    </row>
    <row r="136" spans="1:52" x14ac:dyDescent="0.25">
      <c r="A136" s="82"/>
      <c r="B136" s="87" t="s">
        <v>19</v>
      </c>
      <c r="C136" s="87">
        <v>2013</v>
      </c>
      <c r="D136" s="87">
        <v>2014</v>
      </c>
      <c r="E136" s="87">
        <v>2015</v>
      </c>
      <c r="F136" s="87">
        <v>2016</v>
      </c>
      <c r="G136" s="87">
        <v>2017</v>
      </c>
      <c r="H136" s="87">
        <v>2018</v>
      </c>
      <c r="I136" s="87">
        <v>2019</v>
      </c>
      <c r="J136" s="87">
        <v>2020</v>
      </c>
      <c r="K136" s="87">
        <v>2021</v>
      </c>
      <c r="L136" s="87">
        <v>2022</v>
      </c>
      <c r="M136" s="87">
        <v>2023</v>
      </c>
      <c r="N136" s="83"/>
      <c r="O136" s="87" t="s">
        <v>19</v>
      </c>
      <c r="P136" s="87">
        <v>2013</v>
      </c>
      <c r="Q136" s="87">
        <v>2014</v>
      </c>
      <c r="R136" s="87">
        <v>2015</v>
      </c>
      <c r="S136" s="87">
        <v>2016</v>
      </c>
      <c r="T136" s="87">
        <v>2017</v>
      </c>
      <c r="U136" s="87">
        <v>2018</v>
      </c>
      <c r="V136" s="87">
        <v>2019</v>
      </c>
      <c r="W136" s="87">
        <v>2020</v>
      </c>
      <c r="X136" s="87">
        <v>2021</v>
      </c>
      <c r="Y136" s="87">
        <v>2022</v>
      </c>
      <c r="Z136" s="87">
        <v>2023</v>
      </c>
      <c r="AA136" s="83"/>
      <c r="AB136" s="87" t="s">
        <v>19</v>
      </c>
      <c r="AC136" s="87">
        <v>2013</v>
      </c>
      <c r="AD136" s="87">
        <v>2014</v>
      </c>
      <c r="AE136" s="87">
        <v>2015</v>
      </c>
      <c r="AF136" s="87">
        <v>2016</v>
      </c>
      <c r="AG136" s="87">
        <v>2017</v>
      </c>
      <c r="AH136" s="87">
        <v>2018</v>
      </c>
      <c r="AI136" s="87">
        <v>2019</v>
      </c>
      <c r="AJ136" s="87">
        <v>2020</v>
      </c>
      <c r="AK136" s="87">
        <v>2021</v>
      </c>
      <c r="AL136" s="87">
        <v>2022</v>
      </c>
      <c r="AM136" s="87">
        <v>2023</v>
      </c>
      <c r="AN136" s="83"/>
      <c r="AO136" s="91" t="s">
        <v>42</v>
      </c>
      <c r="AP136" s="92">
        <v>23450.768768588561</v>
      </c>
      <c r="AQ136" s="92">
        <v>22860.389999492483</v>
      </c>
      <c r="AR136" s="92">
        <v>26777.554382781462</v>
      </c>
      <c r="AS136" s="92">
        <v>28367.542717462231</v>
      </c>
      <c r="AT136" s="92">
        <v>31275.431919210398</v>
      </c>
      <c r="AU136" s="92">
        <v>32508.781171670005</v>
      </c>
      <c r="AV136" s="92">
        <v>32343.598734335992</v>
      </c>
      <c r="AW136" s="92">
        <v>31671.300095999999</v>
      </c>
      <c r="AX136" s="92">
        <v>31224.832000000002</v>
      </c>
      <c r="AY136" s="92">
        <v>0</v>
      </c>
      <c r="AZ136" s="83"/>
    </row>
    <row r="137" spans="1:52" x14ac:dyDescent="0.25">
      <c r="A137" s="82"/>
      <c r="B137" s="89" t="s">
        <v>9</v>
      </c>
      <c r="C137" s="90">
        <v>578096.80237291241</v>
      </c>
      <c r="D137" s="90">
        <v>590105.55290752067</v>
      </c>
      <c r="E137" s="90">
        <v>599843.26107142435</v>
      </c>
      <c r="F137" s="90">
        <v>640556.36668607604</v>
      </c>
      <c r="G137" s="90">
        <v>632392.41143394541</v>
      </c>
      <c r="H137" s="90">
        <v>631184.58548995387</v>
      </c>
      <c r="I137" s="90">
        <v>629662.36299822328</v>
      </c>
      <c r="J137" s="90">
        <v>652849.10849762068</v>
      </c>
      <c r="K137" s="90">
        <v>807827.90894399991</v>
      </c>
      <c r="L137" s="90">
        <v>773780.21699999995</v>
      </c>
      <c r="M137" s="90">
        <v>0</v>
      </c>
      <c r="N137" s="83"/>
      <c r="O137" s="89" t="s">
        <v>9</v>
      </c>
      <c r="P137" s="90">
        <v>585937.0306486605</v>
      </c>
      <c r="Q137" s="90">
        <v>594305.96196144121</v>
      </c>
      <c r="R137" s="90">
        <v>601005.40779663099</v>
      </c>
      <c r="S137" s="90">
        <v>670336.53377659712</v>
      </c>
      <c r="T137" s="90">
        <v>660471.11021882505</v>
      </c>
      <c r="U137" s="90">
        <v>662238.81387333758</v>
      </c>
      <c r="V137" s="90">
        <v>656589.70136818476</v>
      </c>
      <c r="W137" s="90">
        <v>643351.25000437186</v>
      </c>
      <c r="X137" s="90">
        <v>763665.86627099989</v>
      </c>
      <c r="Y137" s="90">
        <v>758285.53499999992</v>
      </c>
      <c r="Z137" s="90">
        <v>754496</v>
      </c>
      <c r="AA137" s="83"/>
      <c r="AB137" s="89" t="s">
        <v>9</v>
      </c>
      <c r="AC137" s="90">
        <v>4984</v>
      </c>
      <c r="AD137" s="90">
        <v>4902</v>
      </c>
      <c r="AE137" s="90">
        <v>4823</v>
      </c>
      <c r="AF137" s="90">
        <v>4684</v>
      </c>
      <c r="AG137" s="90">
        <v>4576</v>
      </c>
      <c r="AH137" s="90">
        <v>4486</v>
      </c>
      <c r="AI137" s="90">
        <v>4422</v>
      </c>
      <c r="AJ137" s="90">
        <v>4817</v>
      </c>
      <c r="AK137" s="90">
        <v>4699</v>
      </c>
      <c r="AL137" s="90">
        <v>4607</v>
      </c>
      <c r="AM137" s="90">
        <v>0</v>
      </c>
      <c r="AN137" s="83"/>
      <c r="AO137" s="91" t="s">
        <v>43</v>
      </c>
      <c r="AP137" s="92">
        <v>43935.27203973171</v>
      </c>
      <c r="AQ137" s="92">
        <v>44506.162595199094</v>
      </c>
      <c r="AR137" s="92">
        <v>45492.253992846949</v>
      </c>
      <c r="AS137" s="92">
        <v>46097.671403642307</v>
      </c>
      <c r="AT137" s="92">
        <v>45912.491023182149</v>
      </c>
      <c r="AU137" s="92">
        <v>48593.860787810292</v>
      </c>
      <c r="AV137" s="92">
        <v>56414.308552703995</v>
      </c>
      <c r="AW137" s="92">
        <v>62665.684991999995</v>
      </c>
      <c r="AX137" s="92">
        <v>56144.896000000001</v>
      </c>
      <c r="AY137" s="92">
        <v>0</v>
      </c>
      <c r="AZ137" s="83"/>
    </row>
    <row r="138" spans="1:52" x14ac:dyDescent="0.25">
      <c r="A138" s="82"/>
      <c r="B138" s="84" t="s">
        <v>10</v>
      </c>
      <c r="C138" s="93">
        <v>423881.399022898</v>
      </c>
      <c r="D138" s="93">
        <v>420931.12628531497</v>
      </c>
      <c r="E138" s="93">
        <v>433766.52531000128</v>
      </c>
      <c r="F138" s="93">
        <v>477107.83535456925</v>
      </c>
      <c r="G138" s="93">
        <v>463980.5895042824</v>
      </c>
      <c r="H138" s="93">
        <v>463250.85231490957</v>
      </c>
      <c r="I138" s="93">
        <v>464046.97333347698</v>
      </c>
      <c r="J138" s="93">
        <v>472983.21098153974</v>
      </c>
      <c r="K138" s="93">
        <v>620241.86956199992</v>
      </c>
      <c r="L138" s="93">
        <v>584221.95299999998</v>
      </c>
      <c r="M138" s="93">
        <v>0</v>
      </c>
      <c r="N138" s="83"/>
      <c r="O138" s="84" t="s">
        <v>10</v>
      </c>
      <c r="P138" s="93">
        <v>415341.12887720834</v>
      </c>
      <c r="Q138" s="93">
        <v>418847.77323697211</v>
      </c>
      <c r="R138" s="93">
        <v>428997.51051589847</v>
      </c>
      <c r="S138" s="93">
        <v>488832.75181120529</v>
      </c>
      <c r="T138" s="93">
        <v>484410.71826935193</v>
      </c>
      <c r="U138" s="93">
        <v>479279.78074313846</v>
      </c>
      <c r="V138" s="93">
        <v>471882.41980967496</v>
      </c>
      <c r="W138" s="93">
        <v>477785.54747517291</v>
      </c>
      <c r="X138" s="93">
        <v>599175.59811899997</v>
      </c>
      <c r="Y138" s="93">
        <v>592904.65499999991</v>
      </c>
      <c r="Z138" s="93">
        <v>579314</v>
      </c>
      <c r="AA138" s="83"/>
      <c r="AB138" s="84" t="s">
        <v>10</v>
      </c>
      <c r="AC138" s="93">
        <v>4984</v>
      </c>
      <c r="AD138" s="93">
        <v>4902</v>
      </c>
      <c r="AE138" s="93">
        <v>4823</v>
      </c>
      <c r="AF138" s="93">
        <v>4684</v>
      </c>
      <c r="AG138" s="93">
        <v>4576</v>
      </c>
      <c r="AH138" s="93">
        <v>4486</v>
      </c>
      <c r="AI138" s="93">
        <v>4422</v>
      </c>
      <c r="AJ138" s="93">
        <v>4817</v>
      </c>
      <c r="AK138" s="93">
        <v>4699</v>
      </c>
      <c r="AL138" s="93">
        <v>4607</v>
      </c>
      <c r="AM138" s="93">
        <v>0</v>
      </c>
      <c r="AN138" s="83"/>
      <c r="AO138" s="91" t="s">
        <v>44</v>
      </c>
      <c r="AP138" s="92">
        <v>17295.680925120356</v>
      </c>
      <c r="AQ138" s="92">
        <v>16800.886772590613</v>
      </c>
      <c r="AR138" s="92">
        <v>19352.420539405972</v>
      </c>
      <c r="AS138" s="92">
        <v>21407.464147742394</v>
      </c>
      <c r="AT138" s="92">
        <v>22986.76663572804</v>
      </c>
      <c r="AU138" s="92">
        <v>23825.009659327483</v>
      </c>
      <c r="AV138" s="92">
        <v>30197.837951999994</v>
      </c>
      <c r="AW138" s="92">
        <v>34107.153407999998</v>
      </c>
      <c r="AX138" s="92">
        <v>33714.175999999999</v>
      </c>
      <c r="AY138" s="92">
        <v>0</v>
      </c>
      <c r="AZ138" s="83"/>
    </row>
    <row r="139" spans="1:52" x14ac:dyDescent="0.25">
      <c r="A139" s="82"/>
      <c r="B139" s="89" t="s">
        <v>11</v>
      </c>
      <c r="C139" s="94">
        <v>154215.40335001439</v>
      </c>
      <c r="D139" s="94">
        <v>169174.42662220576</v>
      </c>
      <c r="E139" s="94">
        <v>166076.73576142307</v>
      </c>
      <c r="F139" s="94">
        <v>163448.53133150679</v>
      </c>
      <c r="G139" s="94">
        <v>168411.82192966295</v>
      </c>
      <c r="H139" s="94">
        <v>167933.73317504436</v>
      </c>
      <c r="I139" s="94">
        <v>165615.38966474627</v>
      </c>
      <c r="J139" s="94">
        <v>179865.89751608096</v>
      </c>
      <c r="K139" s="94">
        <v>187586.03938199999</v>
      </c>
      <c r="L139" s="94">
        <v>189558.264</v>
      </c>
      <c r="M139" s="94">
        <v>0</v>
      </c>
      <c r="N139" s="83"/>
      <c r="O139" s="89" t="s">
        <v>11</v>
      </c>
      <c r="P139" s="94">
        <v>170595.90177145219</v>
      </c>
      <c r="Q139" s="94">
        <v>175458.18872446916</v>
      </c>
      <c r="R139" s="94">
        <v>172007.89728073252</v>
      </c>
      <c r="S139" s="94">
        <v>181503.78196539189</v>
      </c>
      <c r="T139" s="94">
        <v>176060.39194947312</v>
      </c>
      <c r="U139" s="94">
        <v>182959.03313019918</v>
      </c>
      <c r="V139" s="94">
        <v>184707.28155850983</v>
      </c>
      <c r="W139" s="94">
        <v>165565.70252919896</v>
      </c>
      <c r="X139" s="94">
        <v>164490.26815199998</v>
      </c>
      <c r="Y139" s="94">
        <v>165380.87999999998</v>
      </c>
      <c r="Z139" s="94">
        <v>175182</v>
      </c>
      <c r="AA139" s="83"/>
      <c r="AB139" s="89" t="s">
        <v>11</v>
      </c>
      <c r="AC139" s="94">
        <v>4984</v>
      </c>
      <c r="AD139" s="94">
        <v>4902</v>
      </c>
      <c r="AE139" s="94">
        <v>4823</v>
      </c>
      <c r="AF139" s="94">
        <v>4684</v>
      </c>
      <c r="AG139" s="94">
        <v>4576</v>
      </c>
      <c r="AH139" s="94">
        <v>4486</v>
      </c>
      <c r="AI139" s="94">
        <v>4422</v>
      </c>
      <c r="AJ139" s="94">
        <v>4817</v>
      </c>
      <c r="AK139" s="94">
        <v>4699</v>
      </c>
      <c r="AL139" s="94">
        <v>4607</v>
      </c>
      <c r="AM139" s="94">
        <v>0</v>
      </c>
      <c r="AN139" s="83"/>
      <c r="AO139" s="91" t="s">
        <v>45</v>
      </c>
      <c r="AP139" s="92">
        <v>30017.354951874313</v>
      </c>
      <c r="AQ139" s="92">
        <v>29525.503954283849</v>
      </c>
      <c r="AR139" s="92">
        <v>31833.370045795324</v>
      </c>
      <c r="AS139" s="92">
        <v>33658.617215357881</v>
      </c>
      <c r="AT139" s="92">
        <v>32127.843314750004</v>
      </c>
      <c r="AU139" s="92">
        <v>37609.610068187125</v>
      </c>
      <c r="AV139" s="92">
        <v>37848.308548608002</v>
      </c>
      <c r="AW139" s="92">
        <v>39234.004992000002</v>
      </c>
      <c r="AX139" s="92">
        <v>37816.32</v>
      </c>
      <c r="AY139" s="92">
        <v>0</v>
      </c>
      <c r="AZ139" s="83"/>
    </row>
    <row r="140" spans="1:52" x14ac:dyDescent="0.25">
      <c r="A140" s="82"/>
      <c r="B140" s="84" t="s">
        <v>0</v>
      </c>
      <c r="C140" s="93">
        <v>150807.18918888821</v>
      </c>
      <c r="D140" s="93">
        <v>146297.17966689981</v>
      </c>
      <c r="E140" s="93">
        <v>150411.27878702228</v>
      </c>
      <c r="F140" s="93">
        <v>177234.92970583838</v>
      </c>
      <c r="G140" s="93">
        <v>159733.94710729027</v>
      </c>
      <c r="H140" s="93">
        <v>151770.90934836338</v>
      </c>
      <c r="I140" s="93">
        <v>141357.25724344535</v>
      </c>
      <c r="J140" s="93">
        <v>140989.73743102499</v>
      </c>
      <c r="K140" s="93">
        <v>127443.67507199997</v>
      </c>
      <c r="L140" s="93">
        <v>115170.82499999998</v>
      </c>
      <c r="M140" s="93">
        <v>0</v>
      </c>
      <c r="N140" s="83"/>
      <c r="O140" s="84" t="s">
        <v>0</v>
      </c>
      <c r="P140" s="93">
        <v>125822.7640426118</v>
      </c>
      <c r="Q140" s="93">
        <v>142655.48019980983</v>
      </c>
      <c r="R140" s="93">
        <v>138226.99546229615</v>
      </c>
      <c r="S140" s="93">
        <v>162637.66177141669</v>
      </c>
      <c r="T140" s="93">
        <v>174564.31794841186</v>
      </c>
      <c r="U140" s="93">
        <v>162012.53762754533</v>
      </c>
      <c r="V140" s="93">
        <v>151176.63243467669</v>
      </c>
      <c r="W140" s="93">
        <v>141527.04670395894</v>
      </c>
      <c r="X140" s="93">
        <v>137362.01982300001</v>
      </c>
      <c r="Y140" s="93">
        <v>127046.51399999998</v>
      </c>
      <c r="Z140" s="93">
        <v>112158</v>
      </c>
      <c r="AA140" s="83"/>
      <c r="AB140" s="84" t="s">
        <v>0</v>
      </c>
      <c r="AC140" s="93">
        <v>1389</v>
      </c>
      <c r="AD140" s="93">
        <v>1409</v>
      </c>
      <c r="AE140" s="93">
        <v>1393</v>
      </c>
      <c r="AF140" s="93">
        <v>1413</v>
      </c>
      <c r="AG140" s="93">
        <v>1315</v>
      </c>
      <c r="AH140" s="93">
        <v>1282</v>
      </c>
      <c r="AI140" s="93">
        <v>1202</v>
      </c>
      <c r="AJ140" s="93">
        <v>1204</v>
      </c>
      <c r="AK140" s="93">
        <v>1087</v>
      </c>
      <c r="AL140" s="93">
        <v>1007</v>
      </c>
      <c r="AM140" s="93">
        <v>0</v>
      </c>
      <c r="AN140" s="83"/>
      <c r="AO140" s="91" t="s">
        <v>46</v>
      </c>
      <c r="AP140" s="92">
        <v>32847.999869717889</v>
      </c>
      <c r="AQ140" s="92">
        <v>33539.514498388839</v>
      </c>
      <c r="AR140" s="92">
        <v>33396.851058853252</v>
      </c>
      <c r="AS140" s="92">
        <v>34767.23382730467</v>
      </c>
      <c r="AT140" s="92">
        <v>39513.955355896309</v>
      </c>
      <c r="AU140" s="92">
        <v>42609.389878029295</v>
      </c>
      <c r="AV140" s="92">
        <v>47533.770565631989</v>
      </c>
      <c r="AW140" s="92">
        <v>48301.544448000001</v>
      </c>
      <c r="AX140" s="92">
        <v>48699.392</v>
      </c>
      <c r="AY140" s="92">
        <v>0</v>
      </c>
      <c r="AZ140" s="83"/>
    </row>
    <row r="141" spans="1:52" x14ac:dyDescent="0.25">
      <c r="A141" s="82"/>
      <c r="B141" s="84" t="s">
        <v>158</v>
      </c>
      <c r="C141" s="93">
        <v>113877.88974973634</v>
      </c>
      <c r="D141" s="93">
        <v>108805.96257034398</v>
      </c>
      <c r="E141" s="93">
        <v>106533.62749456555</v>
      </c>
      <c r="F141" s="93">
        <v>98498.924101703858</v>
      </c>
      <c r="G141" s="93">
        <v>104136.76318853162</v>
      </c>
      <c r="H141" s="93">
        <v>98425.137699753905</v>
      </c>
      <c r="I141" s="93">
        <v>97940.882084406243</v>
      </c>
      <c r="J141" s="93">
        <v>131988.18870795597</v>
      </c>
      <c r="K141" s="93">
        <v>134010.63988199999</v>
      </c>
      <c r="L141" s="93">
        <v>91057.238999999987</v>
      </c>
      <c r="M141" s="93">
        <v>0</v>
      </c>
      <c r="N141" s="83"/>
      <c r="O141" s="84" t="s">
        <v>158</v>
      </c>
      <c r="P141" s="93">
        <v>110171.60877093155</v>
      </c>
      <c r="Q141" s="93">
        <v>106679.35343780401</v>
      </c>
      <c r="R141" s="93">
        <v>103177.09495892361</v>
      </c>
      <c r="S141" s="93">
        <v>109575.59504069043</v>
      </c>
      <c r="T141" s="93">
        <v>95306.545592079667</v>
      </c>
      <c r="U141" s="93">
        <v>104938.21240525412</v>
      </c>
      <c r="V141" s="93">
        <v>102986.18486816232</v>
      </c>
      <c r="W141" s="93">
        <v>98419.306360976974</v>
      </c>
      <c r="X141" s="93">
        <v>108475.86185099999</v>
      </c>
      <c r="Y141" s="93">
        <v>113552.20799999998</v>
      </c>
      <c r="Z141" s="93">
        <v>87435</v>
      </c>
      <c r="AA141" s="83"/>
      <c r="AB141" s="84" t="s">
        <v>158</v>
      </c>
      <c r="AC141" s="93">
        <v>769</v>
      </c>
      <c r="AD141" s="93">
        <v>703</v>
      </c>
      <c r="AE141" s="93">
        <v>657</v>
      </c>
      <c r="AF141" s="93">
        <v>620</v>
      </c>
      <c r="AG141" s="93">
        <v>684</v>
      </c>
      <c r="AH141" s="93">
        <v>658</v>
      </c>
      <c r="AI141" s="93">
        <v>649</v>
      </c>
      <c r="AJ141" s="93">
        <v>904</v>
      </c>
      <c r="AK141" s="93">
        <v>844</v>
      </c>
      <c r="AL141" s="93">
        <v>567</v>
      </c>
      <c r="AM141" s="93">
        <v>0</v>
      </c>
      <c r="AN141" s="83"/>
      <c r="AO141" s="91" t="s">
        <v>47</v>
      </c>
      <c r="AP141" s="92">
        <v>54018.720090641291</v>
      </c>
      <c r="AQ141" s="92">
        <v>62544.306424954615</v>
      </c>
      <c r="AR141" s="92">
        <v>63025.656837490897</v>
      </c>
      <c r="AS141" s="92">
        <v>65080.105794045441</v>
      </c>
      <c r="AT141" s="92">
        <v>73240.887567393918</v>
      </c>
      <c r="AU141" s="92">
        <v>77472.399771168741</v>
      </c>
      <c r="AV141" s="92">
        <v>87218.740629503984</v>
      </c>
      <c r="AW141" s="92">
        <v>87062.750207999998</v>
      </c>
      <c r="AX141" s="92">
        <v>84299.775999999998</v>
      </c>
      <c r="AY141" s="92">
        <v>0</v>
      </c>
      <c r="AZ141" s="83"/>
    </row>
    <row r="142" spans="1:52" x14ac:dyDescent="0.25">
      <c r="A142" s="82"/>
      <c r="B142" s="84" t="s">
        <v>159</v>
      </c>
      <c r="C142" s="93">
        <v>3122.9628929360515</v>
      </c>
      <c r="D142" s="93">
        <v>3574.1155440441657</v>
      </c>
      <c r="E142" s="93">
        <v>3545.5423001141003</v>
      </c>
      <c r="F142" s="93">
        <v>4321.8291477581724</v>
      </c>
      <c r="G142" s="93">
        <v>3349.2757096855339</v>
      </c>
      <c r="H142" s="93">
        <v>2818.7916450757107</v>
      </c>
      <c r="I142" s="93">
        <v>1751.3984167625604</v>
      </c>
      <c r="J142" s="93">
        <v>1255.8795054119996</v>
      </c>
      <c r="K142" s="93">
        <v>1193.5113749999998</v>
      </c>
      <c r="L142" s="93">
        <v>886.99799999999993</v>
      </c>
      <c r="M142" s="93">
        <v>0</v>
      </c>
      <c r="N142" s="83"/>
      <c r="O142" s="84" t="s">
        <v>159</v>
      </c>
      <c r="P142" s="93">
        <v>6180.4641997529534</v>
      </c>
      <c r="Q142" s="93">
        <v>2724.2432615282773</v>
      </c>
      <c r="R142" s="93">
        <v>3144.9352265610205</v>
      </c>
      <c r="S142" s="93">
        <v>4731.794086544046</v>
      </c>
      <c r="T142" s="93">
        <v>4305.2407752839754</v>
      </c>
      <c r="U142" s="93">
        <v>3745.7167834207189</v>
      </c>
      <c r="V142" s="93">
        <v>2950.8809482678671</v>
      </c>
      <c r="W142" s="93">
        <v>2673.5991532739995</v>
      </c>
      <c r="X142" s="93">
        <v>2112.2499089999997</v>
      </c>
      <c r="Y142" s="93">
        <v>1104.117</v>
      </c>
      <c r="Z142" s="93">
        <v>642</v>
      </c>
      <c r="AA142" s="83"/>
      <c r="AB142" s="84" t="s">
        <v>159</v>
      </c>
      <c r="AC142" s="93">
        <v>0</v>
      </c>
      <c r="AD142" s="93">
        <v>0</v>
      </c>
      <c r="AE142" s="93">
        <v>0</v>
      </c>
      <c r="AF142" s="93">
        <v>0</v>
      </c>
      <c r="AG142" s="93">
        <v>0</v>
      </c>
      <c r="AH142" s="93">
        <v>0</v>
      </c>
      <c r="AI142" s="93">
        <v>0</v>
      </c>
      <c r="AJ142" s="93">
        <v>0</v>
      </c>
      <c r="AK142" s="93">
        <v>0</v>
      </c>
      <c r="AL142" s="93">
        <v>0</v>
      </c>
      <c r="AM142" s="93">
        <v>0</v>
      </c>
      <c r="AN142" s="83"/>
      <c r="AO142" s="91" t="s">
        <v>48</v>
      </c>
      <c r="AP142" s="92">
        <v>41744.478061548107</v>
      </c>
      <c r="AQ142" s="92">
        <v>46426.005201742279</v>
      </c>
      <c r="AR142" s="92">
        <v>49256.936948303308</v>
      </c>
      <c r="AS142" s="92">
        <v>46112.04031286994</v>
      </c>
      <c r="AT142" s="92">
        <v>45061.16966779028</v>
      </c>
      <c r="AU142" s="92">
        <v>49027.081872172013</v>
      </c>
      <c r="AV142" s="92">
        <v>46545.285878783994</v>
      </c>
      <c r="AW142" s="92">
        <v>58711.458815999991</v>
      </c>
      <c r="AX142" s="92">
        <v>45441.023999999998</v>
      </c>
      <c r="AY142" s="92">
        <v>0</v>
      </c>
      <c r="AZ142" s="83"/>
    </row>
    <row r="143" spans="1:52" x14ac:dyDescent="0.25">
      <c r="A143" s="82"/>
      <c r="B143" s="84" t="s">
        <v>1</v>
      </c>
      <c r="C143" s="93">
        <v>10261.825626964672</v>
      </c>
      <c r="D143" s="93">
        <v>9798.4227816085222</v>
      </c>
      <c r="E143" s="93">
        <v>9040.752505083814</v>
      </c>
      <c r="F143" s="93">
        <v>9381.8721886679341</v>
      </c>
      <c r="G143" s="93">
        <v>8021.1585367872976</v>
      </c>
      <c r="H143" s="93">
        <v>9064.4109909955478</v>
      </c>
      <c r="I143" s="93">
        <v>9072.7495384858776</v>
      </c>
      <c r="J143" s="93">
        <v>9370.5442478549976</v>
      </c>
      <c r="K143" s="93">
        <v>9423.9658169999984</v>
      </c>
      <c r="L143" s="93">
        <v>6970.445999999999</v>
      </c>
      <c r="M143" s="93">
        <v>0</v>
      </c>
      <c r="N143" s="83"/>
      <c r="O143" s="84" t="s">
        <v>1</v>
      </c>
      <c r="P143" s="93">
        <v>14211.060543957956</v>
      </c>
      <c r="Q143" s="93">
        <v>8410.6679157646613</v>
      </c>
      <c r="R143" s="93">
        <v>11603.678097762428</v>
      </c>
      <c r="S143" s="93">
        <v>8993.3750085009142</v>
      </c>
      <c r="T143" s="93">
        <v>7919.2191340576082</v>
      </c>
      <c r="U143" s="93">
        <v>8445.6409408627023</v>
      </c>
      <c r="V143" s="93">
        <v>8001.1311851786149</v>
      </c>
      <c r="W143" s="93">
        <v>8695.1313866969977</v>
      </c>
      <c r="X143" s="93">
        <v>7909.0020449999993</v>
      </c>
      <c r="Y143" s="93">
        <v>8850.4290000000001</v>
      </c>
      <c r="Z143" s="93">
        <v>6654</v>
      </c>
      <c r="AA143" s="83"/>
      <c r="AB143" s="84" t="s">
        <v>1</v>
      </c>
      <c r="AC143" s="93">
        <v>63</v>
      </c>
      <c r="AD143" s="93">
        <v>63</v>
      </c>
      <c r="AE143" s="93">
        <v>54</v>
      </c>
      <c r="AF143" s="93">
        <v>54</v>
      </c>
      <c r="AG143" s="93">
        <v>49</v>
      </c>
      <c r="AH143" s="93">
        <v>52</v>
      </c>
      <c r="AI143" s="93">
        <v>54</v>
      </c>
      <c r="AJ143" s="93">
        <v>57</v>
      </c>
      <c r="AK143" s="93">
        <v>57</v>
      </c>
      <c r="AL143" s="93">
        <v>43</v>
      </c>
      <c r="AM143" s="93">
        <v>0</v>
      </c>
      <c r="AN143" s="83"/>
      <c r="AO143" s="91" t="s">
        <v>49</v>
      </c>
      <c r="AP143" s="92">
        <v>35272.942199008932</v>
      </c>
      <c r="AQ143" s="92">
        <v>34149.653156954155</v>
      </c>
      <c r="AR143" s="92">
        <v>39230.484516176941</v>
      </c>
      <c r="AS143" s="92">
        <v>40504.849811966531</v>
      </c>
      <c r="AT143" s="92">
        <v>43559.094344192337</v>
      </c>
      <c r="AU143" s="92">
        <v>1614.6354062315518</v>
      </c>
      <c r="AV143" s="92">
        <v>6017.4137180159987</v>
      </c>
      <c r="AW143" s="92">
        <v>6937.8600959999994</v>
      </c>
      <c r="AX143" s="92">
        <v>9816.0640000000003</v>
      </c>
      <c r="AY143" s="92">
        <v>0</v>
      </c>
      <c r="AZ143" s="83"/>
    </row>
    <row r="144" spans="1:52" x14ac:dyDescent="0.25">
      <c r="A144" s="82"/>
      <c r="B144" s="84" t="s">
        <v>2</v>
      </c>
      <c r="C144" s="93">
        <v>201318.44407598546</v>
      </c>
      <c r="D144" s="93">
        <v>198356.14401089272</v>
      </c>
      <c r="E144" s="93">
        <v>187460.235505224</v>
      </c>
      <c r="F144" s="93">
        <v>183253.86596505702</v>
      </c>
      <c r="G144" s="93">
        <v>178553.65984123683</v>
      </c>
      <c r="H144" s="93">
        <v>179089.9872240288</v>
      </c>
      <c r="I144" s="93">
        <v>181967.32702973718</v>
      </c>
      <c r="J144" s="93">
        <v>190605.60936906294</v>
      </c>
      <c r="K144" s="93">
        <v>195940.61900699997</v>
      </c>
      <c r="L144" s="93">
        <v>196935.16499999998</v>
      </c>
      <c r="M144" s="93">
        <v>0</v>
      </c>
      <c r="N144" s="83"/>
      <c r="O144" s="84" t="s">
        <v>2</v>
      </c>
      <c r="P144" s="93">
        <v>208792.37627058174</v>
      </c>
      <c r="Q144" s="93">
        <v>199516.75993255799</v>
      </c>
      <c r="R144" s="93">
        <v>195355.34306639573</v>
      </c>
      <c r="S144" s="93">
        <v>196620.43115672143</v>
      </c>
      <c r="T144" s="93">
        <v>185971.45037986737</v>
      </c>
      <c r="U144" s="93">
        <v>183861.02409413512</v>
      </c>
      <c r="V144" s="93">
        <v>183375.70202777412</v>
      </c>
      <c r="W144" s="93">
        <v>179296.22021465696</v>
      </c>
      <c r="X144" s="93">
        <v>182008.89333899994</v>
      </c>
      <c r="Y144" s="93">
        <v>192255.27299999999</v>
      </c>
      <c r="Z144" s="93">
        <v>192833</v>
      </c>
      <c r="AA144" s="83"/>
      <c r="AB144" s="84" t="s">
        <v>2</v>
      </c>
      <c r="AC144" s="93">
        <v>1842</v>
      </c>
      <c r="AD144" s="93">
        <v>1752</v>
      </c>
      <c r="AE144" s="93">
        <v>1673</v>
      </c>
      <c r="AF144" s="93">
        <v>1588</v>
      </c>
      <c r="AG144" s="93">
        <v>1509</v>
      </c>
      <c r="AH144" s="93">
        <v>1475</v>
      </c>
      <c r="AI144" s="93">
        <v>1480</v>
      </c>
      <c r="AJ144" s="93">
        <v>1496</v>
      </c>
      <c r="AK144" s="93">
        <v>1508</v>
      </c>
      <c r="AL144" s="93">
        <v>1545</v>
      </c>
      <c r="AM144" s="93">
        <v>0</v>
      </c>
      <c r="AN144" s="83"/>
      <c r="AO144" s="91" t="s">
        <v>50</v>
      </c>
      <c r="AP144" s="92">
        <v>56241.97027590908</v>
      </c>
      <c r="AQ144" s="92">
        <v>63543.847121639526</v>
      </c>
      <c r="AR144" s="92">
        <v>66947.24828171292</v>
      </c>
      <c r="AS144" s="92">
        <v>52161.351097700281</v>
      </c>
      <c r="AT144" s="92">
        <v>59980.549170028979</v>
      </c>
      <c r="AU144" s="92">
        <v>65397.03391351294</v>
      </c>
      <c r="AV144" s="92">
        <v>91895.317595135974</v>
      </c>
      <c r="AW144" s="92">
        <v>97502.865407999998</v>
      </c>
      <c r="AX144" s="92">
        <v>100224</v>
      </c>
      <c r="AY144" s="92">
        <v>0</v>
      </c>
      <c r="AZ144" s="83"/>
    </row>
    <row r="145" spans="1:52" x14ac:dyDescent="0.25">
      <c r="A145" s="82"/>
      <c r="B145" s="84" t="s">
        <v>156</v>
      </c>
      <c r="C145" s="93">
        <v>0</v>
      </c>
      <c r="D145" s="93">
        <v>0</v>
      </c>
      <c r="E145" s="93">
        <v>0</v>
      </c>
      <c r="F145" s="93">
        <v>0</v>
      </c>
      <c r="G145" s="93">
        <v>0</v>
      </c>
      <c r="H145" s="93">
        <v>0</v>
      </c>
      <c r="I145" s="93">
        <v>0</v>
      </c>
      <c r="J145" s="93">
        <v>3306.9335773949988</v>
      </c>
      <c r="K145" s="93">
        <v>14876.986676999999</v>
      </c>
      <c r="L145" s="93">
        <v>22054.556999999997</v>
      </c>
      <c r="M145" s="93">
        <v>0</v>
      </c>
      <c r="N145" s="83"/>
      <c r="O145" s="84" t="s">
        <v>156</v>
      </c>
      <c r="P145" s="93">
        <v>0</v>
      </c>
      <c r="Q145" s="93">
        <v>0</v>
      </c>
      <c r="R145" s="93">
        <v>0</v>
      </c>
      <c r="S145" s="93">
        <v>0</v>
      </c>
      <c r="T145" s="93">
        <v>0</v>
      </c>
      <c r="U145" s="93">
        <v>0</v>
      </c>
      <c r="V145" s="93">
        <v>0</v>
      </c>
      <c r="W145" s="93">
        <v>0</v>
      </c>
      <c r="X145" s="93">
        <v>14886.534767999998</v>
      </c>
      <c r="Y145" s="93">
        <v>9914.4149999999991</v>
      </c>
      <c r="Z145" s="93">
        <v>18222</v>
      </c>
      <c r="AA145" s="83"/>
      <c r="AB145" s="84" t="s">
        <v>156</v>
      </c>
      <c r="AC145" s="93">
        <v>0</v>
      </c>
      <c r="AD145" s="93">
        <v>0</v>
      </c>
      <c r="AE145" s="93">
        <v>0</v>
      </c>
      <c r="AF145" s="93">
        <v>0</v>
      </c>
      <c r="AG145" s="93">
        <v>0</v>
      </c>
      <c r="AH145" s="93">
        <v>0</v>
      </c>
      <c r="AI145" s="93">
        <v>0</v>
      </c>
      <c r="AJ145" s="93">
        <v>23</v>
      </c>
      <c r="AK145" s="93">
        <v>89</v>
      </c>
      <c r="AL145" s="93">
        <v>138</v>
      </c>
      <c r="AM145" s="93">
        <v>0</v>
      </c>
      <c r="AN145" s="83"/>
      <c r="AO145" s="91" t="s">
        <v>51</v>
      </c>
      <c r="AP145" s="92">
        <v>35268.305597996907</v>
      </c>
      <c r="AQ145" s="92">
        <v>36650.202872669877</v>
      </c>
      <c r="AR145" s="92">
        <v>36285.088027061349</v>
      </c>
      <c r="AS145" s="92">
        <v>36810.934839756941</v>
      </c>
      <c r="AT145" s="92">
        <v>35479.716769077771</v>
      </c>
      <c r="AU145" s="92">
        <v>35763.851750943737</v>
      </c>
      <c r="AV145" s="92">
        <v>32915.379631103999</v>
      </c>
      <c r="AW145" s="92">
        <v>33085.532159999995</v>
      </c>
      <c r="AX145" s="92">
        <v>32176.128000000001</v>
      </c>
      <c r="AY145" s="92">
        <v>0</v>
      </c>
      <c r="AZ145" s="83"/>
    </row>
    <row r="146" spans="1:52" x14ac:dyDescent="0.25">
      <c r="A146" s="82"/>
      <c r="B146" s="84" t="s">
        <v>3</v>
      </c>
      <c r="C146" s="93">
        <v>535.72606875450526</v>
      </c>
      <c r="D146" s="93">
        <v>5226.8065085708058</v>
      </c>
      <c r="E146" s="93">
        <v>12001.47635747815</v>
      </c>
      <c r="F146" s="93">
        <v>16389.710361038953</v>
      </c>
      <c r="G146" s="93">
        <v>17425.068438601353</v>
      </c>
      <c r="H146" s="93">
        <v>16982.073584057871</v>
      </c>
      <c r="I146" s="93">
        <v>17513.984167625607</v>
      </c>
      <c r="J146" s="93">
        <v>17776.521246707991</v>
      </c>
      <c r="K146" s="93">
        <v>15394.705388999997</v>
      </c>
      <c r="L146" s="93">
        <v>12126.764999999998</v>
      </c>
      <c r="M146" s="93">
        <v>0</v>
      </c>
      <c r="N146" s="83"/>
      <c r="O146" s="84" t="s">
        <v>3</v>
      </c>
      <c r="P146" s="93">
        <v>0</v>
      </c>
      <c r="Q146" s="93">
        <v>5607.98220799705</v>
      </c>
      <c r="R146" s="93">
        <v>19315.861657776262</v>
      </c>
      <c r="S146" s="93">
        <v>35118.829321247635</v>
      </c>
      <c r="T146" s="93">
        <v>17704.608934086769</v>
      </c>
      <c r="U146" s="93">
        <v>20301.784966140294</v>
      </c>
      <c r="V146" s="93">
        <v>18434.210454399148</v>
      </c>
      <c r="W146" s="93">
        <v>16781.743837782</v>
      </c>
      <c r="X146" s="93">
        <v>16626.409127999999</v>
      </c>
      <c r="Y146" s="93">
        <v>15766.338000000002</v>
      </c>
      <c r="Z146" s="93">
        <v>20547</v>
      </c>
      <c r="AA146" s="83"/>
      <c r="AB146" s="84" t="s">
        <v>3</v>
      </c>
      <c r="AC146" s="93">
        <v>5</v>
      </c>
      <c r="AD146" s="93">
        <v>35</v>
      </c>
      <c r="AE146" s="93">
        <v>96</v>
      </c>
      <c r="AF146" s="93">
        <v>117</v>
      </c>
      <c r="AG146" s="93">
        <v>126</v>
      </c>
      <c r="AH146" s="93">
        <v>125</v>
      </c>
      <c r="AI146" s="93">
        <v>132</v>
      </c>
      <c r="AJ146" s="93">
        <v>131</v>
      </c>
      <c r="AK146" s="93">
        <v>113</v>
      </c>
      <c r="AL146" s="93">
        <v>91</v>
      </c>
      <c r="AM146" s="93">
        <v>0</v>
      </c>
      <c r="AN146" s="83"/>
      <c r="AO146" s="91" t="s">
        <v>52</v>
      </c>
      <c r="AP146" s="92">
        <v>40646.7627719503</v>
      </c>
      <c r="AQ146" s="92">
        <v>37587.484522562401</v>
      </c>
      <c r="AR146" s="92">
        <v>37876.588413113146</v>
      </c>
      <c r="AS146" s="92">
        <v>35805.11119382317</v>
      </c>
      <c r="AT146" s="92">
        <v>31016.00236404617</v>
      </c>
      <c r="AU146" s="92">
        <v>33721.370211769339</v>
      </c>
      <c r="AV146" s="92">
        <v>37708.000690175999</v>
      </c>
      <c r="AW146" s="92">
        <v>36812.731392000002</v>
      </c>
      <c r="AX146" s="92">
        <v>36849.664000000004</v>
      </c>
      <c r="AY146" s="92">
        <v>0</v>
      </c>
      <c r="AZ146" s="83"/>
    </row>
    <row r="147" spans="1:52" x14ac:dyDescent="0.25">
      <c r="A147" s="82"/>
      <c r="B147" s="84" t="s">
        <v>4</v>
      </c>
      <c r="C147" s="93">
        <v>0</v>
      </c>
      <c r="D147" s="93">
        <v>818.6021091663207</v>
      </c>
      <c r="E147" s="93">
        <v>9056.9031846486178</v>
      </c>
      <c r="F147" s="93">
        <v>11318.933440819765</v>
      </c>
      <c r="G147" s="93">
        <v>14304.363523036391</v>
      </c>
      <c r="H147" s="93">
        <v>15233.886064392709</v>
      </c>
      <c r="I147" s="93">
        <v>14877.761239996435</v>
      </c>
      <c r="J147" s="93">
        <v>12525.348091346998</v>
      </c>
      <c r="K147" s="93">
        <v>12753.066879</v>
      </c>
      <c r="L147" s="93">
        <v>21514.331999999995</v>
      </c>
      <c r="M147" s="93">
        <v>0</v>
      </c>
      <c r="N147" s="83"/>
      <c r="O147" s="84" t="s">
        <v>4</v>
      </c>
      <c r="P147" s="93">
        <v>0</v>
      </c>
      <c r="Q147" s="93">
        <v>0</v>
      </c>
      <c r="R147" s="93">
        <v>0</v>
      </c>
      <c r="S147" s="93">
        <v>16011.947060181363</v>
      </c>
      <c r="T147" s="93">
        <v>16716.929387639091</v>
      </c>
      <c r="U147" s="93">
        <v>18386.437846737401</v>
      </c>
      <c r="V147" s="93">
        <v>16082.521054866751</v>
      </c>
      <c r="W147" s="93">
        <v>14703.716408723998</v>
      </c>
      <c r="X147" s="93">
        <v>13506.305168999997</v>
      </c>
      <c r="Y147" s="93">
        <v>10780.832999999997</v>
      </c>
      <c r="Z147" s="93">
        <v>19699</v>
      </c>
      <c r="AA147" s="83"/>
      <c r="AB147" s="84" t="s">
        <v>4</v>
      </c>
      <c r="AC147" s="93">
        <v>0</v>
      </c>
      <c r="AD147" s="93">
        <v>12</v>
      </c>
      <c r="AE147" s="93">
        <v>63</v>
      </c>
      <c r="AF147" s="93">
        <v>84</v>
      </c>
      <c r="AG147" s="93">
        <v>106</v>
      </c>
      <c r="AH147" s="93">
        <v>116</v>
      </c>
      <c r="AI147" s="93">
        <v>110</v>
      </c>
      <c r="AJ147" s="93">
        <v>97</v>
      </c>
      <c r="AK147" s="93">
        <v>101</v>
      </c>
      <c r="AL147" s="93">
        <v>177</v>
      </c>
      <c r="AM147" s="93">
        <v>0</v>
      </c>
      <c r="AN147" s="83"/>
      <c r="AO147" s="91" t="s">
        <v>53</v>
      </c>
      <c r="AP147" s="92">
        <v>14484.741561577905</v>
      </c>
      <c r="AQ147" s="92">
        <v>15338.365164304187</v>
      </c>
      <c r="AR147" s="92">
        <v>16163.815892703589</v>
      </c>
      <c r="AS147" s="92">
        <v>16954.207587888301</v>
      </c>
      <c r="AT147" s="92">
        <v>17228.08453517079</v>
      </c>
      <c r="AU147" s="92">
        <v>17597.590945413114</v>
      </c>
      <c r="AV147" s="92">
        <v>17390.789821439997</v>
      </c>
      <c r="AW147" s="92">
        <v>14810.904575999999</v>
      </c>
      <c r="AX147" s="92">
        <v>14426.112000000001</v>
      </c>
      <c r="AY147" s="92">
        <v>0</v>
      </c>
      <c r="AZ147" s="83"/>
    </row>
    <row r="148" spans="1:52" x14ac:dyDescent="0.25">
      <c r="A148" s="82"/>
      <c r="B148" s="84" t="s">
        <v>6</v>
      </c>
      <c r="C148" s="93">
        <v>80.623644668804715</v>
      </c>
      <c r="D148" s="93">
        <v>359.57732542388396</v>
      </c>
      <c r="E148" s="93">
        <v>29.25847747247154</v>
      </c>
      <c r="F148" s="93">
        <v>929.11535957947081</v>
      </c>
      <c r="G148" s="93">
        <v>1354.6613962745682</v>
      </c>
      <c r="H148" s="93">
        <v>1652.5878823569615</v>
      </c>
      <c r="I148" s="93">
        <v>1637.0572771873524</v>
      </c>
      <c r="J148" s="93">
        <v>1991.7126864179997</v>
      </c>
      <c r="K148" s="93">
        <v>1779.1276229999994</v>
      </c>
      <c r="L148" s="93">
        <v>2925.447000000001</v>
      </c>
      <c r="M148" s="93">
        <v>0</v>
      </c>
      <c r="N148" s="83"/>
      <c r="O148" s="84" t="s">
        <v>6</v>
      </c>
      <c r="P148" s="93">
        <v>163.65396529787228</v>
      </c>
      <c r="Q148" s="93">
        <v>163.7678907871155</v>
      </c>
      <c r="R148" s="93">
        <v>163.84747384584063</v>
      </c>
      <c r="S148" s="93">
        <v>349.71671298457085</v>
      </c>
      <c r="T148" s="93">
        <v>766.81084053334678</v>
      </c>
      <c r="U148" s="93">
        <v>1408.8367603313745</v>
      </c>
      <c r="V148" s="93">
        <v>1445.7557552057544</v>
      </c>
      <c r="W148" s="93">
        <v>1624.8750301979999</v>
      </c>
      <c r="X148" s="93">
        <v>1795.0411079999994</v>
      </c>
      <c r="Y148" s="93">
        <v>1746.2129999999997</v>
      </c>
      <c r="Z148" s="93">
        <v>2560</v>
      </c>
      <c r="AA148" s="83"/>
      <c r="AB148" s="84" t="s">
        <v>6</v>
      </c>
      <c r="AC148" s="93">
        <v>0</v>
      </c>
      <c r="AD148" s="93">
        <v>0</v>
      </c>
      <c r="AE148" s="93">
        <v>0</v>
      </c>
      <c r="AF148" s="93">
        <v>12</v>
      </c>
      <c r="AG148" s="93">
        <v>16</v>
      </c>
      <c r="AH148" s="93">
        <v>19</v>
      </c>
      <c r="AI148" s="93">
        <v>22</v>
      </c>
      <c r="AJ148" s="93">
        <v>26</v>
      </c>
      <c r="AK148" s="93">
        <v>21</v>
      </c>
      <c r="AL148" s="93">
        <v>40</v>
      </c>
      <c r="AM148" s="93">
        <v>0</v>
      </c>
      <c r="AN148" s="83"/>
      <c r="AO148" s="91" t="s">
        <v>54</v>
      </c>
      <c r="AP148" s="92">
        <v>32140.918215383499</v>
      </c>
      <c r="AQ148" s="92">
        <v>33705.915950724841</v>
      </c>
      <c r="AR148" s="92">
        <v>35506.149457831765</v>
      </c>
      <c r="AS148" s="92">
        <v>35452.520267391432</v>
      </c>
      <c r="AT148" s="92">
        <v>33607.027795245216</v>
      </c>
      <c r="AU148" s="92">
        <v>32138.984514051066</v>
      </c>
      <c r="AV148" s="92">
        <v>31776.037622783992</v>
      </c>
      <c r="AW148" s="92">
        <v>33908.244479999994</v>
      </c>
      <c r="AX148" s="92">
        <v>30767.103999999999</v>
      </c>
      <c r="AY148" s="92">
        <v>0</v>
      </c>
      <c r="AZ148" s="83"/>
    </row>
    <row r="149" spans="1:52" x14ac:dyDescent="0.25">
      <c r="A149" s="82"/>
      <c r="B149" s="84" t="s">
        <v>7</v>
      </c>
      <c r="C149" s="93">
        <v>57901.013589983231</v>
      </c>
      <c r="D149" s="93">
        <v>59398.732660871414</v>
      </c>
      <c r="E149" s="93">
        <v>52898.742100679083</v>
      </c>
      <c r="F149" s="93">
        <v>48270.486090609316</v>
      </c>
      <c r="G149" s="93">
        <v>49158.69124235132</v>
      </c>
      <c r="H149" s="93">
        <v>46583.299292798198</v>
      </c>
      <c r="I149" s="93">
        <v>46541.791260264341</v>
      </c>
      <c r="J149" s="93">
        <v>60304.873879718987</v>
      </c>
      <c r="K149" s="93">
        <v>68992.383768</v>
      </c>
      <c r="L149" s="93">
        <v>68892.578999999998</v>
      </c>
      <c r="M149" s="93">
        <v>0</v>
      </c>
      <c r="N149" s="83"/>
      <c r="O149" s="84" t="s">
        <v>7</v>
      </c>
      <c r="P149" s="93">
        <v>67969.944138732826</v>
      </c>
      <c r="Q149" s="93">
        <v>63163.37671843639</v>
      </c>
      <c r="R149" s="93">
        <v>47471.177495625714</v>
      </c>
      <c r="S149" s="93">
        <v>59692.718692525181</v>
      </c>
      <c r="T149" s="93">
        <v>49231.068218289402</v>
      </c>
      <c r="U149" s="93">
        <v>54423.587676483592</v>
      </c>
      <c r="V149" s="93">
        <v>47648.921332881975</v>
      </c>
      <c r="W149" s="93">
        <v>47497.92394050899</v>
      </c>
      <c r="X149" s="93">
        <v>47794.560848999994</v>
      </c>
      <c r="Y149" s="93">
        <v>45568.235999999997</v>
      </c>
      <c r="Z149" s="93">
        <v>57772</v>
      </c>
      <c r="AA149" s="83"/>
      <c r="AB149" s="84" t="s">
        <v>7</v>
      </c>
      <c r="AC149" s="93">
        <v>492</v>
      </c>
      <c r="AD149" s="93">
        <v>493</v>
      </c>
      <c r="AE149" s="93">
        <v>440</v>
      </c>
      <c r="AF149" s="93">
        <v>413</v>
      </c>
      <c r="AG149" s="93">
        <v>420</v>
      </c>
      <c r="AH149" s="93">
        <v>396</v>
      </c>
      <c r="AI149" s="93">
        <v>403</v>
      </c>
      <c r="AJ149" s="93">
        <v>533</v>
      </c>
      <c r="AK149" s="93">
        <v>585</v>
      </c>
      <c r="AL149" s="93">
        <v>602</v>
      </c>
      <c r="AM149" s="93">
        <v>0</v>
      </c>
      <c r="AN149" s="83"/>
      <c r="AO149" s="91" t="s">
        <v>55</v>
      </c>
      <c r="AP149" s="92">
        <v>0</v>
      </c>
      <c r="AQ149" s="92">
        <v>0</v>
      </c>
      <c r="AR149" s="92">
        <v>0</v>
      </c>
      <c r="AS149" s="92">
        <v>0</v>
      </c>
      <c r="AT149" s="92">
        <v>0</v>
      </c>
      <c r="AU149" s="92">
        <v>0</v>
      </c>
      <c r="AV149" s="92">
        <v>0</v>
      </c>
      <c r="AW149" s="92">
        <v>0</v>
      </c>
      <c r="AX149" s="92">
        <v>0</v>
      </c>
      <c r="AY149" s="92">
        <v>0</v>
      </c>
      <c r="AZ149" s="83"/>
    </row>
    <row r="150" spans="1:52" x14ac:dyDescent="0.25">
      <c r="A150" s="82"/>
      <c r="B150" s="89" t="s">
        <v>8</v>
      </c>
      <c r="C150" s="94">
        <v>22847.116392866075</v>
      </c>
      <c r="D150" s="94">
        <v>22250.063402545256</v>
      </c>
      <c r="E150" s="94">
        <v>23000.498759794493</v>
      </c>
      <c r="F150" s="94">
        <v>26039.006187985844</v>
      </c>
      <c r="G150" s="94">
        <v>28233.306879019936</v>
      </c>
      <c r="H150" s="94">
        <v>29902.61614425408</v>
      </c>
      <c r="I150" s="94">
        <v>32919.143913912689</v>
      </c>
      <c r="J150" s="94">
        <v>35627.488958942988</v>
      </c>
      <c r="K150" s="94">
        <v>36080.114090999989</v>
      </c>
      <c r="L150" s="94">
        <v>39276.93</v>
      </c>
      <c r="M150" s="94">
        <v>0</v>
      </c>
      <c r="N150" s="83"/>
      <c r="O150" s="89" t="s">
        <v>8</v>
      </c>
      <c r="P150" s="94">
        <v>23024.428244238446</v>
      </c>
      <c r="Q150" s="94">
        <v>24868.450896985054</v>
      </c>
      <c r="R150" s="94">
        <v>23583.386148001071</v>
      </c>
      <c r="S150" s="94">
        <v>26269.207502853085</v>
      </c>
      <c r="T150" s="94">
        <v>30179.556609135809</v>
      </c>
      <c r="U150" s="94">
        <v>27585.247392170913</v>
      </c>
      <c r="V150" s="94">
        <v>37211.224440717058</v>
      </c>
      <c r="W150" s="94">
        <v>26717.649649928993</v>
      </c>
      <c r="X150" s="94">
        <v>30013.893608999995</v>
      </c>
      <c r="Y150" s="94">
        <v>38020.520999999993</v>
      </c>
      <c r="Z150" s="94">
        <v>39187</v>
      </c>
      <c r="AA150" s="83"/>
      <c r="AB150" s="89" t="s">
        <v>8</v>
      </c>
      <c r="AC150" s="94">
        <v>297</v>
      </c>
      <c r="AD150" s="94">
        <v>283</v>
      </c>
      <c r="AE150" s="94">
        <v>289</v>
      </c>
      <c r="AF150" s="94">
        <v>305</v>
      </c>
      <c r="AG150" s="94">
        <v>322</v>
      </c>
      <c r="AH150" s="94">
        <v>339</v>
      </c>
      <c r="AI150" s="94">
        <v>356</v>
      </c>
      <c r="AJ150" s="94">
        <v>358</v>
      </c>
      <c r="AK150" s="94">
        <v>371</v>
      </c>
      <c r="AL150" s="94">
        <v>387</v>
      </c>
      <c r="AM150" s="94">
        <v>0</v>
      </c>
      <c r="AN150" s="83"/>
      <c r="AO150" s="91" t="s">
        <v>56</v>
      </c>
      <c r="AP150" s="92">
        <v>18996.15434628191</v>
      </c>
      <c r="AQ150" s="92">
        <v>19887.803510823636</v>
      </c>
      <c r="AR150" s="92">
        <v>21049.273767914725</v>
      </c>
      <c r="AS150" s="92">
        <v>28147.587876208581</v>
      </c>
      <c r="AT150" s="92">
        <v>34158.588110006145</v>
      </c>
      <c r="AU150" s="92">
        <v>38685.675342246897</v>
      </c>
      <c r="AV150" s="92">
        <v>39772.530607103996</v>
      </c>
      <c r="AW150" s="92">
        <v>40867.974143999993</v>
      </c>
      <c r="AX150" s="92">
        <v>43440.128000000004</v>
      </c>
      <c r="AY150" s="92">
        <v>0</v>
      </c>
      <c r="AZ150" s="83"/>
    </row>
    <row r="151" spans="1:52" x14ac:dyDescent="0.25">
      <c r="A151" s="82"/>
      <c r="B151" s="89" t="s">
        <v>5</v>
      </c>
      <c r="C151" s="94">
        <v>33626.076516792222</v>
      </c>
      <c r="D151" s="94">
        <v>40908.744429082915</v>
      </c>
      <c r="E151" s="94">
        <v>54546.34548410889</v>
      </c>
      <c r="F151" s="94">
        <v>67114.446017623151</v>
      </c>
      <c r="G151" s="94">
        <v>74844.589080157792</v>
      </c>
      <c r="H151" s="94">
        <v>80257.069550867862</v>
      </c>
      <c r="I151" s="94">
        <v>94988.79175870058</v>
      </c>
      <c r="J151" s="94">
        <v>94790.850367247956</v>
      </c>
      <c r="K151" s="94">
        <v>100130.83031699996</v>
      </c>
      <c r="L151" s="94">
        <v>109552.48499999996</v>
      </c>
      <c r="M151" s="92">
        <v>0</v>
      </c>
      <c r="N151" s="83"/>
      <c r="O151" s="89" t="s">
        <v>5</v>
      </c>
      <c r="P151" s="94">
        <v>47936.171776514995</v>
      </c>
      <c r="Q151" s="94">
        <v>48468.175329908467</v>
      </c>
      <c r="R151" s="94">
        <v>49036.037904763398</v>
      </c>
      <c r="S151" s="94">
        <v>51067.065613914987</v>
      </c>
      <c r="T151" s="94">
        <v>65981.637608829275</v>
      </c>
      <c r="U151" s="94">
        <v>71042.382638770301</v>
      </c>
      <c r="V151" s="94">
        <v>80616.880117920984</v>
      </c>
      <c r="W151" s="94">
        <v>103535.61273096297</v>
      </c>
      <c r="X151" s="94">
        <v>102662.13533099998</v>
      </c>
      <c r="Y151" s="94">
        <v>100501.40100000001</v>
      </c>
      <c r="Z151" s="94">
        <v>107514</v>
      </c>
      <c r="AA151" s="83"/>
      <c r="AB151" s="89" t="s">
        <v>5</v>
      </c>
      <c r="AC151" s="94">
        <v>4984</v>
      </c>
      <c r="AD151" s="94">
        <v>4902</v>
      </c>
      <c r="AE151" s="94">
        <v>4823</v>
      </c>
      <c r="AF151" s="94">
        <v>4684</v>
      </c>
      <c r="AG151" s="94">
        <v>4576</v>
      </c>
      <c r="AH151" s="94">
        <v>4486</v>
      </c>
      <c r="AI151" s="94">
        <v>4422</v>
      </c>
      <c r="AJ151" s="94">
        <v>4817</v>
      </c>
      <c r="AK151" s="94">
        <v>4699</v>
      </c>
      <c r="AL151" s="94">
        <v>4607</v>
      </c>
      <c r="AM151" s="94">
        <v>0</v>
      </c>
      <c r="AN151" s="83"/>
      <c r="AO151" s="91" t="s">
        <v>57</v>
      </c>
      <c r="AP151" s="92">
        <v>26386.896359455779</v>
      </c>
      <c r="AQ151" s="92">
        <v>27992.79942052238</v>
      </c>
      <c r="AR151" s="92">
        <v>27325.613318541549</v>
      </c>
      <c r="AS151" s="92">
        <v>32596.42323322341</v>
      </c>
      <c r="AT151" s="92">
        <v>31751.779463776653</v>
      </c>
      <c r="AU151" s="92">
        <v>26070.664362135543</v>
      </c>
      <c r="AV151" s="92">
        <v>35640.305934335993</v>
      </c>
      <c r="AW151" s="92">
        <v>37307.400191999994</v>
      </c>
      <c r="AX151" s="92">
        <v>37089.279999999999</v>
      </c>
      <c r="AY151" s="92">
        <v>0</v>
      </c>
      <c r="AZ151" s="83"/>
    </row>
    <row r="152" spans="1:52" x14ac:dyDescent="0.25">
      <c r="A152" s="82"/>
      <c r="B152" s="84" t="s">
        <v>157</v>
      </c>
      <c r="C152" s="93">
        <v>23652.811337463063</v>
      </c>
      <c r="D152" s="93">
        <v>25200.08087582896</v>
      </c>
      <c r="E152" s="93">
        <v>21830.335211760463</v>
      </c>
      <c r="F152" s="93">
        <v>24148.920085069898</v>
      </c>
      <c r="G152" s="93">
        <v>24577.589998128649</v>
      </c>
      <c r="H152" s="93">
        <v>24677.005794058285</v>
      </c>
      <c r="I152" s="93">
        <v>25169.343348992646</v>
      </c>
      <c r="J152" s="93">
        <v>24446.492984213994</v>
      </c>
      <c r="K152" s="93">
        <v>23599.698254999996</v>
      </c>
      <c r="L152" s="93">
        <v>24853.436999999998</v>
      </c>
      <c r="M152" s="93">
        <v>0</v>
      </c>
      <c r="N152" s="83"/>
      <c r="O152" s="84" t="s">
        <v>157</v>
      </c>
      <c r="P152" s="93">
        <v>26483.062266732148</v>
      </c>
      <c r="Q152" s="93">
        <v>26027.227396688522</v>
      </c>
      <c r="R152" s="93">
        <v>24854.491443315121</v>
      </c>
      <c r="S152" s="93">
        <v>24771.023412788327</v>
      </c>
      <c r="T152" s="93">
        <v>24544.742857249075</v>
      </c>
      <c r="U152" s="93">
        <v>25418.322279851705</v>
      </c>
      <c r="V152" s="93">
        <v>25554.145261024601</v>
      </c>
      <c r="W152" s="93">
        <v>25479.033093044993</v>
      </c>
      <c r="X152" s="93">
        <v>23960.403914999995</v>
      </c>
      <c r="Y152" s="93">
        <v>24125.933999999997</v>
      </c>
      <c r="Z152" s="93">
        <v>24125</v>
      </c>
      <c r="AA152" s="83"/>
      <c r="AB152" s="84" t="s">
        <v>117</v>
      </c>
      <c r="AC152" s="93">
        <v>21483.88</v>
      </c>
      <c r="AD152" s="93">
        <v>21716.240000000002</v>
      </c>
      <c r="AE152" s="93">
        <v>21906.25</v>
      </c>
      <c r="AF152" s="93">
        <v>22040.928</v>
      </c>
      <c r="AG152" s="93">
        <v>22175.061999999998</v>
      </c>
      <c r="AH152" s="93">
        <v>22104.636000000002</v>
      </c>
      <c r="AI152" s="93">
        <v>21946.14</v>
      </c>
      <c r="AJ152" s="93">
        <v>21720.71</v>
      </c>
      <c r="AK152" s="93">
        <v>21808.607999999997</v>
      </c>
      <c r="AL152" s="93">
        <v>22174.922000000002</v>
      </c>
      <c r="AM152" s="93">
        <v>0</v>
      </c>
      <c r="AN152" s="83"/>
      <c r="AO152" s="91" t="s">
        <v>58</v>
      </c>
      <c r="AP152" s="92">
        <v>9305.6582311417606</v>
      </c>
      <c r="AQ152" s="92">
        <v>9426.0196843661233</v>
      </c>
      <c r="AR152" s="92">
        <v>9571.417814705912</v>
      </c>
      <c r="AS152" s="92">
        <v>9502.2702022997382</v>
      </c>
      <c r="AT152" s="92">
        <v>11136.940189550141</v>
      </c>
      <c r="AU152" s="92">
        <v>12607.486048124925</v>
      </c>
      <c r="AV152" s="92">
        <v>16758.876985343995</v>
      </c>
      <c r="AW152" s="92">
        <v>15230.591999999999</v>
      </c>
      <c r="AX152" s="92">
        <v>16738.304</v>
      </c>
      <c r="AY152" s="92">
        <v>0</v>
      </c>
      <c r="AZ152" s="83"/>
    </row>
    <row r="153" spans="1:52" x14ac:dyDescent="0.25">
      <c r="A153" s="82"/>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91" t="s">
        <v>59</v>
      </c>
      <c r="AP153" s="92">
        <v>70470.539631572392</v>
      </c>
      <c r="AQ153" s="92">
        <v>77596.279974013873</v>
      </c>
      <c r="AR153" s="92">
        <v>80021.087720652533</v>
      </c>
      <c r="AS153" s="92">
        <v>84681.508581946313</v>
      </c>
      <c r="AT153" s="92">
        <v>96121.920308790301</v>
      </c>
      <c r="AU153" s="92">
        <v>103991.3350816389</v>
      </c>
      <c r="AV153" s="92">
        <v>106517.92831487997</v>
      </c>
      <c r="AW153" s="92">
        <v>121257.38188799999</v>
      </c>
      <c r="AX153" s="92">
        <v>86812.672000000006</v>
      </c>
      <c r="AY153" s="92">
        <v>0</v>
      </c>
      <c r="AZ153" s="83"/>
    </row>
    <row r="154" spans="1:52" x14ac:dyDescent="0.25">
      <c r="A154" s="82"/>
      <c r="B154" s="85" t="s">
        <v>113</v>
      </c>
      <c r="C154" s="85"/>
      <c r="D154" s="85"/>
      <c r="E154" s="85"/>
      <c r="F154" s="85"/>
      <c r="G154" s="85"/>
      <c r="H154" s="85"/>
      <c r="I154" s="85"/>
      <c r="J154" s="85"/>
      <c r="K154" s="85"/>
      <c r="L154" s="85"/>
      <c r="M154" s="85"/>
      <c r="N154" s="83"/>
      <c r="O154" s="85" t="s">
        <v>114</v>
      </c>
      <c r="P154" s="85"/>
      <c r="Q154" s="85"/>
      <c r="R154" s="85"/>
      <c r="S154" s="85"/>
      <c r="T154" s="85"/>
      <c r="U154" s="85"/>
      <c r="V154" s="85"/>
      <c r="W154" s="85"/>
      <c r="X154" s="85"/>
      <c r="Y154" s="85"/>
      <c r="Z154" s="85"/>
      <c r="AA154" s="83"/>
      <c r="AB154" s="85" t="s">
        <v>145</v>
      </c>
      <c r="AC154" s="85"/>
      <c r="AD154" s="85"/>
      <c r="AE154" s="85"/>
      <c r="AF154" s="85"/>
      <c r="AG154" s="85"/>
      <c r="AH154" s="85"/>
      <c r="AI154" s="85"/>
      <c r="AJ154" s="85"/>
      <c r="AK154" s="85"/>
      <c r="AL154" s="85"/>
      <c r="AM154" s="85"/>
      <c r="AN154" s="83"/>
      <c r="AO154" s="91" t="s">
        <v>60</v>
      </c>
      <c r="AP154" s="92">
        <v>397137.62733304803</v>
      </c>
      <c r="AQ154" s="92">
        <v>442181.86204217625</v>
      </c>
      <c r="AR154" s="92">
        <v>470820.73216519138</v>
      </c>
      <c r="AS154" s="92">
        <v>462800.46020762168</v>
      </c>
      <c r="AT154" s="92">
        <v>406979.56964381138</v>
      </c>
      <c r="AU154" s="92">
        <v>426308.89683704823</v>
      </c>
      <c r="AV154" s="92">
        <v>445532.30772940791</v>
      </c>
      <c r="AW154" s="92">
        <v>509384.93644799996</v>
      </c>
      <c r="AX154" s="92">
        <v>590449.66399999999</v>
      </c>
      <c r="AY154" s="92">
        <v>0</v>
      </c>
      <c r="AZ154" s="83"/>
    </row>
    <row r="155" spans="1:52" x14ac:dyDescent="0.25">
      <c r="A155" s="82"/>
      <c r="B155" s="87" t="s">
        <v>20</v>
      </c>
      <c r="C155" s="87">
        <v>2013</v>
      </c>
      <c r="D155" s="87">
        <v>2014</v>
      </c>
      <c r="E155" s="87">
        <v>2015</v>
      </c>
      <c r="F155" s="87">
        <v>2016</v>
      </c>
      <c r="G155" s="87">
        <v>2017</v>
      </c>
      <c r="H155" s="87">
        <v>2018</v>
      </c>
      <c r="I155" s="87">
        <v>2019</v>
      </c>
      <c r="J155" s="87">
        <v>2020</v>
      </c>
      <c r="K155" s="87">
        <v>2021</v>
      </c>
      <c r="L155" s="87">
        <v>2022</v>
      </c>
      <c r="M155" s="87">
        <v>2023</v>
      </c>
      <c r="N155" s="83"/>
      <c r="O155" s="87" t="s">
        <v>20</v>
      </c>
      <c r="P155" s="87">
        <v>2013</v>
      </c>
      <c r="Q155" s="87">
        <v>2014</v>
      </c>
      <c r="R155" s="87">
        <v>2015</v>
      </c>
      <c r="S155" s="87">
        <v>2016</v>
      </c>
      <c r="T155" s="87">
        <v>2017</v>
      </c>
      <c r="U155" s="87">
        <v>2018</v>
      </c>
      <c r="V155" s="87">
        <v>2019</v>
      </c>
      <c r="W155" s="87">
        <v>2020</v>
      </c>
      <c r="X155" s="87">
        <v>2021</v>
      </c>
      <c r="Y155" s="87">
        <v>2022</v>
      </c>
      <c r="Z155" s="87">
        <v>2023</v>
      </c>
      <c r="AA155" s="83"/>
      <c r="AB155" s="87" t="s">
        <v>20</v>
      </c>
      <c r="AC155" s="87">
        <v>2013</v>
      </c>
      <c r="AD155" s="87">
        <v>2014</v>
      </c>
      <c r="AE155" s="87">
        <v>2015</v>
      </c>
      <c r="AF155" s="87">
        <v>2016</v>
      </c>
      <c r="AG155" s="87">
        <v>2017</v>
      </c>
      <c r="AH155" s="87">
        <v>2018</v>
      </c>
      <c r="AI155" s="87">
        <v>2019</v>
      </c>
      <c r="AJ155" s="87">
        <v>2020</v>
      </c>
      <c r="AK155" s="87">
        <v>2021</v>
      </c>
      <c r="AL155" s="87">
        <v>2022</v>
      </c>
      <c r="AM155" s="87">
        <v>2023</v>
      </c>
      <c r="AN155" s="83"/>
      <c r="AO155" s="91" t="s">
        <v>61</v>
      </c>
      <c r="AP155" s="92">
        <v>32522.278648622862</v>
      </c>
      <c r="AQ155" s="92">
        <v>36277.780574584554</v>
      </c>
      <c r="AR155" s="92">
        <v>43784.193015140656</v>
      </c>
      <c r="AS155" s="92">
        <v>36403.078877834356</v>
      </c>
      <c r="AT155" s="92">
        <v>40903.756544276112</v>
      </c>
      <c r="AU155" s="92">
        <v>43986.452431546364</v>
      </c>
      <c r="AV155" s="92">
        <v>42751.698969599995</v>
      </c>
      <c r="AW155" s="92">
        <v>43105.959935999999</v>
      </c>
      <c r="AX155" s="92">
        <v>42359.807999999997</v>
      </c>
      <c r="AY155" s="92">
        <v>0</v>
      </c>
      <c r="AZ155" s="83"/>
    </row>
    <row r="156" spans="1:52" x14ac:dyDescent="0.25">
      <c r="A156" s="82"/>
      <c r="B156" s="89" t="s">
        <v>9</v>
      </c>
      <c r="C156" s="90">
        <v>496515.30067192315</v>
      </c>
      <c r="D156" s="90">
        <v>492247.71118106472</v>
      </c>
      <c r="E156" s="90">
        <v>495010.72145710862</v>
      </c>
      <c r="F156" s="90">
        <v>533223.34449465643</v>
      </c>
      <c r="G156" s="90">
        <v>520135.60848797823</v>
      </c>
      <c r="H156" s="90">
        <v>508499.50240217638</v>
      </c>
      <c r="I156" s="90">
        <v>518442.51664661174</v>
      </c>
      <c r="J156" s="90">
        <v>544611.50016134395</v>
      </c>
      <c r="K156" s="90">
        <v>647418.919245</v>
      </c>
      <c r="L156" s="90">
        <v>643158.95699999994</v>
      </c>
      <c r="M156" s="90">
        <v>0</v>
      </c>
      <c r="N156" s="83"/>
      <c r="O156" s="89" t="s">
        <v>9</v>
      </c>
      <c r="P156" s="90">
        <v>480785.26659564534</v>
      </c>
      <c r="Q156" s="90">
        <v>492165.23387374816</v>
      </c>
      <c r="R156" s="90">
        <v>472689.42899335991</v>
      </c>
      <c r="S156" s="90">
        <v>552031.29398785811</v>
      </c>
      <c r="T156" s="90">
        <v>536473.09676545719</v>
      </c>
      <c r="U156" s="90">
        <v>537846.91386917443</v>
      </c>
      <c r="V156" s="90">
        <v>531979.29819487862</v>
      </c>
      <c r="W156" s="90">
        <v>542514.05191519205</v>
      </c>
      <c r="X156" s="90">
        <v>696833.47286699992</v>
      </c>
      <c r="Y156" s="90">
        <v>674343.83100000001</v>
      </c>
      <c r="Z156" s="90">
        <v>625400</v>
      </c>
      <c r="AA156" s="83"/>
      <c r="AB156" s="89" t="s">
        <v>9</v>
      </c>
      <c r="AC156" s="90">
        <v>4435</v>
      </c>
      <c r="AD156" s="90">
        <v>4415</v>
      </c>
      <c r="AE156" s="90">
        <v>4506</v>
      </c>
      <c r="AF156" s="90">
        <v>4368</v>
      </c>
      <c r="AG156" s="90">
        <v>4221</v>
      </c>
      <c r="AH156" s="90">
        <v>4116</v>
      </c>
      <c r="AI156" s="90">
        <v>4135</v>
      </c>
      <c r="AJ156" s="90">
        <v>4450</v>
      </c>
      <c r="AK156" s="90">
        <v>4337</v>
      </c>
      <c r="AL156" s="90">
        <v>4470</v>
      </c>
      <c r="AM156" s="90">
        <v>0</v>
      </c>
      <c r="AN156" s="83"/>
      <c r="AO156" s="91" t="s">
        <v>62</v>
      </c>
      <c r="AP156" s="92">
        <v>0</v>
      </c>
      <c r="AQ156" s="92">
        <v>119.99016290894791</v>
      </c>
      <c r="AR156" s="92">
        <v>9490.7220204835685</v>
      </c>
      <c r="AS156" s="92">
        <v>10532.410463849508</v>
      </c>
      <c r="AT156" s="92">
        <v>9632.6847856567092</v>
      </c>
      <c r="AU156" s="92">
        <v>9685.6624568217558</v>
      </c>
      <c r="AV156" s="92">
        <v>11798.519463935998</v>
      </c>
      <c r="AW156" s="92">
        <v>12460.44672</v>
      </c>
      <c r="AX156" s="92">
        <v>12309.504000000001</v>
      </c>
      <c r="AY156" s="92">
        <v>0</v>
      </c>
      <c r="AZ156" s="83"/>
    </row>
    <row r="157" spans="1:52" x14ac:dyDescent="0.25">
      <c r="A157" s="82"/>
      <c r="B157" s="84" t="s">
        <v>10</v>
      </c>
      <c r="C157" s="93">
        <v>349619.20058605802</v>
      </c>
      <c r="D157" s="93">
        <v>334872.64241768594</v>
      </c>
      <c r="E157" s="93">
        <v>354668.57214137248</v>
      </c>
      <c r="F157" s="93">
        <v>396422.88043840264</v>
      </c>
      <c r="G157" s="93">
        <v>381579.40239877696</v>
      </c>
      <c r="H157" s="93">
        <v>351622.28657848021</v>
      </c>
      <c r="I157" s="93">
        <v>358547.37231932546</v>
      </c>
      <c r="J157" s="93">
        <v>369007.39306311298</v>
      </c>
      <c r="K157" s="93">
        <v>454926.22198799998</v>
      </c>
      <c r="L157" s="93">
        <v>451295.21850000002</v>
      </c>
      <c r="M157" s="93">
        <v>0</v>
      </c>
      <c r="N157" s="83"/>
      <c r="O157" s="84" t="s">
        <v>10</v>
      </c>
      <c r="P157" s="93">
        <v>332295.82669028814</v>
      </c>
      <c r="Q157" s="93">
        <v>343627.69759364211</v>
      </c>
      <c r="R157" s="93">
        <v>333673.0398088565</v>
      </c>
      <c r="S157" s="93">
        <v>401758.71492673043</v>
      </c>
      <c r="T157" s="93">
        <v>386520.91494609881</v>
      </c>
      <c r="U157" s="93">
        <v>383129.46716155455</v>
      </c>
      <c r="V157" s="93">
        <v>367622.92541459907</v>
      </c>
      <c r="W157" s="93">
        <v>377704.68231837603</v>
      </c>
      <c r="X157" s="93">
        <v>506128.39042499987</v>
      </c>
      <c r="Y157" s="93">
        <v>490583.98200000002</v>
      </c>
      <c r="Z157" s="93">
        <v>441279</v>
      </c>
      <c r="AA157" s="83"/>
      <c r="AB157" s="84" t="s">
        <v>10</v>
      </c>
      <c r="AC157" s="93">
        <v>4435</v>
      </c>
      <c r="AD157" s="93">
        <v>4415</v>
      </c>
      <c r="AE157" s="93">
        <v>4506</v>
      </c>
      <c r="AF157" s="93">
        <v>4368</v>
      </c>
      <c r="AG157" s="93">
        <v>4221</v>
      </c>
      <c r="AH157" s="93">
        <v>4116</v>
      </c>
      <c r="AI157" s="93">
        <v>4135</v>
      </c>
      <c r="AJ157" s="93">
        <v>4450</v>
      </c>
      <c r="AK157" s="93">
        <v>4337</v>
      </c>
      <c r="AL157" s="93">
        <v>4470</v>
      </c>
      <c r="AM157" s="93">
        <v>0</v>
      </c>
      <c r="AN157" s="83"/>
      <c r="AO157" s="91" t="s">
        <v>63</v>
      </c>
      <c r="AP157" s="92">
        <v>15160.526159081101</v>
      </c>
      <c r="AQ157" s="92">
        <v>12697.449597638381</v>
      </c>
      <c r="AR157" s="92">
        <v>14336.952773503281</v>
      </c>
      <c r="AS157" s="92">
        <v>14001.949391966164</v>
      </c>
      <c r="AT157" s="92">
        <v>16732.116267945057</v>
      </c>
      <c r="AU157" s="92">
        <v>17341.743257874426</v>
      </c>
      <c r="AV157" s="92">
        <v>21246.618562560001</v>
      </c>
      <c r="AW157" s="92">
        <v>21460.294655999998</v>
      </c>
      <c r="AX157" s="92">
        <v>20143.103999999999</v>
      </c>
      <c r="AY157" s="92">
        <v>0</v>
      </c>
      <c r="AZ157" s="83"/>
    </row>
    <row r="158" spans="1:52" x14ac:dyDescent="0.25">
      <c r="A158" s="82"/>
      <c r="B158" s="89" t="s">
        <v>11</v>
      </c>
      <c r="C158" s="94">
        <v>146896.10008586512</v>
      </c>
      <c r="D158" s="94">
        <v>157375.0687633788</v>
      </c>
      <c r="E158" s="94">
        <v>140342.14931573614</v>
      </c>
      <c r="F158" s="94">
        <v>136800.46405625384</v>
      </c>
      <c r="G158" s="94">
        <v>138556.20608920127</v>
      </c>
      <c r="H158" s="94">
        <v>156877.21582369614</v>
      </c>
      <c r="I158" s="94">
        <v>159895.14432728625</v>
      </c>
      <c r="J158" s="94">
        <v>175604.10709823098</v>
      </c>
      <c r="K158" s="94">
        <v>192492.69725699999</v>
      </c>
      <c r="L158" s="94">
        <v>191863.73849999998</v>
      </c>
      <c r="M158" s="94">
        <v>0</v>
      </c>
      <c r="N158" s="83"/>
      <c r="O158" s="89" t="s">
        <v>11</v>
      </c>
      <c r="P158" s="94">
        <v>148489.43990535723</v>
      </c>
      <c r="Q158" s="94">
        <v>148537.53628010605</v>
      </c>
      <c r="R158" s="94">
        <v>139016.38918450344</v>
      </c>
      <c r="S158" s="94">
        <v>150272.57906112768</v>
      </c>
      <c r="T158" s="94">
        <v>149952.18181935835</v>
      </c>
      <c r="U158" s="94">
        <v>154717.44670761991</v>
      </c>
      <c r="V158" s="94">
        <v>164356.37278027955</v>
      </c>
      <c r="W158" s="94">
        <v>164809.36959681596</v>
      </c>
      <c r="X158" s="94">
        <v>190705.08244200001</v>
      </c>
      <c r="Y158" s="94">
        <v>183759.84899999999</v>
      </c>
      <c r="Z158" s="94">
        <v>184121</v>
      </c>
      <c r="AA158" s="83"/>
      <c r="AB158" s="89" t="s">
        <v>11</v>
      </c>
      <c r="AC158" s="94">
        <v>4435</v>
      </c>
      <c r="AD158" s="94">
        <v>4415</v>
      </c>
      <c r="AE158" s="94">
        <v>4506</v>
      </c>
      <c r="AF158" s="94">
        <v>4368</v>
      </c>
      <c r="AG158" s="94">
        <v>4221</v>
      </c>
      <c r="AH158" s="94">
        <v>4116</v>
      </c>
      <c r="AI158" s="94">
        <v>4135</v>
      </c>
      <c r="AJ158" s="94">
        <v>4450</v>
      </c>
      <c r="AK158" s="94">
        <v>4337</v>
      </c>
      <c r="AL158" s="94">
        <v>4470</v>
      </c>
      <c r="AM158" s="94">
        <v>0</v>
      </c>
      <c r="AN158" s="83"/>
      <c r="AO158" s="91" t="s">
        <v>64</v>
      </c>
      <c r="AP158" s="92">
        <v>11686.55285081854</v>
      </c>
      <c r="AQ158" s="92">
        <v>12312.575490194586</v>
      </c>
      <c r="AR158" s="92">
        <v>15484.62629133219</v>
      </c>
      <c r="AS158" s="92">
        <v>15496.315951639217</v>
      </c>
      <c r="AT158" s="92">
        <v>14396.160231319245</v>
      </c>
      <c r="AU158" s="92">
        <v>14316.720599328764</v>
      </c>
      <c r="AV158" s="92">
        <v>15234.479576063997</v>
      </c>
      <c r="AW158" s="92">
        <v>16537.55904</v>
      </c>
      <c r="AX158" s="92">
        <v>17090.560000000001</v>
      </c>
      <c r="AY158" s="92">
        <v>0</v>
      </c>
      <c r="AZ158" s="83"/>
    </row>
    <row r="159" spans="1:52" x14ac:dyDescent="0.25">
      <c r="A159" s="82"/>
      <c r="B159" s="84" t="s">
        <v>0</v>
      </c>
      <c r="C159" s="93">
        <v>93689.247789475558</v>
      </c>
      <c r="D159" s="93">
        <v>81815.708772396436</v>
      </c>
      <c r="E159" s="93">
        <v>81839.121406069899</v>
      </c>
      <c r="F159" s="93">
        <v>84862.511492561622</v>
      </c>
      <c r="G159" s="93">
        <v>71684.977292550975</v>
      </c>
      <c r="H159" s="93">
        <v>60618.16464295175</v>
      </c>
      <c r="I159" s="93">
        <v>56176.076731808258</v>
      </c>
      <c r="J159" s="93">
        <v>53825.873510303987</v>
      </c>
      <c r="K159" s="93">
        <v>48886.225919999997</v>
      </c>
      <c r="L159" s="93">
        <v>43621.367999999995</v>
      </c>
      <c r="M159" s="93">
        <v>0</v>
      </c>
      <c r="N159" s="83"/>
      <c r="O159" s="84" t="s">
        <v>0</v>
      </c>
      <c r="P159" s="93">
        <v>78028.345480156277</v>
      </c>
      <c r="Q159" s="93">
        <v>77881.897230543749</v>
      </c>
      <c r="R159" s="93">
        <v>69302.566012575189</v>
      </c>
      <c r="S159" s="93">
        <v>88585.436342076544</v>
      </c>
      <c r="T159" s="93">
        <v>76404.375207925099</v>
      </c>
      <c r="U159" s="93">
        <v>72569.405149551705</v>
      </c>
      <c r="V159" s="93">
        <v>61186.582428376285</v>
      </c>
      <c r="W159" s="93">
        <v>57187.832736131983</v>
      </c>
      <c r="X159" s="93">
        <v>56130.044291999991</v>
      </c>
      <c r="Y159" s="93">
        <v>52020.065999999999</v>
      </c>
      <c r="Z159" s="93">
        <v>42623</v>
      </c>
      <c r="AA159" s="83"/>
      <c r="AB159" s="84" t="s">
        <v>0</v>
      </c>
      <c r="AC159" s="93">
        <v>909</v>
      </c>
      <c r="AD159" s="93">
        <v>950</v>
      </c>
      <c r="AE159" s="93">
        <v>1015</v>
      </c>
      <c r="AF159" s="93">
        <v>808</v>
      </c>
      <c r="AG159" s="93">
        <v>630</v>
      </c>
      <c r="AH159" s="93">
        <v>550</v>
      </c>
      <c r="AI159" s="93">
        <v>523</v>
      </c>
      <c r="AJ159" s="93">
        <v>523</v>
      </c>
      <c r="AK159" s="93">
        <v>464</v>
      </c>
      <c r="AL159" s="93">
        <v>423</v>
      </c>
      <c r="AM159" s="93">
        <v>0</v>
      </c>
      <c r="AN159" s="83"/>
      <c r="AO159" s="91" t="s">
        <v>65</v>
      </c>
      <c r="AP159" s="92">
        <v>41545.104218030865</v>
      </c>
      <c r="AQ159" s="92">
        <v>40798.919354380188</v>
      </c>
      <c r="AR159" s="92">
        <v>36424.064117110938</v>
      </c>
      <c r="AS159" s="92">
        <v>25094.747315693061</v>
      </c>
      <c r="AT159" s="92">
        <v>26765.935827973346</v>
      </c>
      <c r="AU159" s="92">
        <v>33757.919881417714</v>
      </c>
      <c r="AV159" s="92">
        <v>33502.984722431989</v>
      </c>
      <c r="AW159" s="92">
        <v>33631.229952000002</v>
      </c>
      <c r="AX159" s="92">
        <v>32687.103999999999</v>
      </c>
      <c r="AY159" s="92">
        <v>0</v>
      </c>
      <c r="AZ159" s="83"/>
    </row>
    <row r="160" spans="1:52" x14ac:dyDescent="0.25">
      <c r="A160" s="82"/>
      <c r="B160" s="84" t="s">
        <v>158</v>
      </c>
      <c r="C160" s="93">
        <v>102519.58255527595</v>
      </c>
      <c r="D160" s="93">
        <v>91354.001686899617</v>
      </c>
      <c r="E160" s="93">
        <v>89816.50380589423</v>
      </c>
      <c r="F160" s="93">
        <v>79115.615593905546</v>
      </c>
      <c r="G160" s="93">
        <v>70476.37240718746</v>
      </c>
      <c r="H160" s="93">
        <v>68431.45032206412</v>
      </c>
      <c r="I160" s="93">
        <v>66902.759859909187</v>
      </c>
      <c r="J160" s="93">
        <v>90456.771352436976</v>
      </c>
      <c r="K160" s="93">
        <v>79245.972602999987</v>
      </c>
      <c r="L160" s="93">
        <v>60479.474999999999</v>
      </c>
      <c r="M160" s="93">
        <v>0</v>
      </c>
      <c r="N160" s="83"/>
      <c r="O160" s="84" t="s">
        <v>158</v>
      </c>
      <c r="P160" s="93">
        <v>127029.17053459259</v>
      </c>
      <c r="Q160" s="93">
        <v>102500.89877504001</v>
      </c>
      <c r="R160" s="93">
        <v>94648.833945247592</v>
      </c>
      <c r="S160" s="93">
        <v>108531.06162402032</v>
      </c>
      <c r="T160" s="93">
        <v>97553.743092254197</v>
      </c>
      <c r="U160" s="93">
        <v>88282.631149780966</v>
      </c>
      <c r="V160" s="93">
        <v>69520.512295760826</v>
      </c>
      <c r="W160" s="93">
        <v>67916.755246283981</v>
      </c>
      <c r="X160" s="93">
        <v>102076.51908299999</v>
      </c>
      <c r="Y160" s="93">
        <v>89614.580999999991</v>
      </c>
      <c r="Z160" s="93">
        <v>56357</v>
      </c>
      <c r="AA160" s="83"/>
      <c r="AB160" s="84" t="s">
        <v>158</v>
      </c>
      <c r="AC160" s="93">
        <v>691</v>
      </c>
      <c r="AD160" s="93">
        <v>601</v>
      </c>
      <c r="AE160" s="93">
        <v>579</v>
      </c>
      <c r="AF160" s="93">
        <v>503</v>
      </c>
      <c r="AG160" s="93">
        <v>465</v>
      </c>
      <c r="AH160" s="93">
        <v>463</v>
      </c>
      <c r="AI160" s="93">
        <v>449</v>
      </c>
      <c r="AJ160" s="93">
        <v>637</v>
      </c>
      <c r="AK160" s="93">
        <v>515</v>
      </c>
      <c r="AL160" s="93">
        <v>386</v>
      </c>
      <c r="AM160" s="93">
        <v>0</v>
      </c>
      <c r="AN160" s="83"/>
      <c r="AO160" s="91" t="s">
        <v>66</v>
      </c>
      <c r="AP160" s="92">
        <v>22224.387800906945</v>
      </c>
      <c r="AQ160" s="92">
        <v>23669.757607793399</v>
      </c>
      <c r="AR160" s="92">
        <v>25112.08285202584</v>
      </c>
      <c r="AS160" s="92">
        <v>28191.79990460127</v>
      </c>
      <c r="AT160" s="92">
        <v>28884.973875197138</v>
      </c>
      <c r="AU160" s="92">
        <v>31538.064945420279</v>
      </c>
      <c r="AV160" s="92">
        <v>45630.647433215992</v>
      </c>
      <c r="AW160" s="92">
        <v>45241.887744</v>
      </c>
      <c r="AX160" s="92">
        <v>44985.343999999997</v>
      </c>
      <c r="AY160" s="92">
        <v>0</v>
      </c>
      <c r="AZ160" s="83"/>
    </row>
    <row r="161" spans="1:52" x14ac:dyDescent="0.25">
      <c r="A161" s="82"/>
      <c r="B161" s="84" t="s">
        <v>159</v>
      </c>
      <c r="C161" s="93">
        <v>10990.025605641193</v>
      </c>
      <c r="D161" s="93">
        <v>10177.818395265343</v>
      </c>
      <c r="E161" s="93">
        <v>8546.9864392583841</v>
      </c>
      <c r="F161" s="93">
        <v>10092.616584231953</v>
      </c>
      <c r="G161" s="93">
        <v>6809.7786343494654</v>
      </c>
      <c r="H161" s="93">
        <v>6590.8961646423186</v>
      </c>
      <c r="I161" s="93">
        <v>4801.2284281243574</v>
      </c>
      <c r="J161" s="93">
        <v>2894.7806812889989</v>
      </c>
      <c r="K161" s="93">
        <v>3654.7970549999991</v>
      </c>
      <c r="L161" s="93">
        <v>3752.7629999999995</v>
      </c>
      <c r="M161" s="93">
        <v>0</v>
      </c>
      <c r="N161" s="83"/>
      <c r="O161" s="84" t="s">
        <v>159</v>
      </c>
      <c r="P161" s="93">
        <v>13295.139840380927</v>
      </c>
      <c r="Q161" s="93">
        <v>16228.092580772231</v>
      </c>
      <c r="R161" s="93">
        <v>13381.481705944743</v>
      </c>
      <c r="S161" s="93">
        <v>15165.932701707137</v>
      </c>
      <c r="T161" s="93">
        <v>12236.126307653982</v>
      </c>
      <c r="U161" s="93">
        <v>6335.2929238393408</v>
      </c>
      <c r="V161" s="93">
        <v>7144.1223553817435</v>
      </c>
      <c r="W161" s="93">
        <v>5839.1923395959993</v>
      </c>
      <c r="X161" s="93">
        <v>5068.9754219999986</v>
      </c>
      <c r="Y161" s="93">
        <v>4140.6959999999999</v>
      </c>
      <c r="Z161" s="93">
        <v>3569</v>
      </c>
      <c r="AA161" s="83"/>
      <c r="AB161" s="84" t="s">
        <v>159</v>
      </c>
      <c r="AC161" s="93">
        <v>0</v>
      </c>
      <c r="AD161" s="93">
        <v>0</v>
      </c>
      <c r="AE161" s="93">
        <v>0</v>
      </c>
      <c r="AF161" s="93">
        <v>0</v>
      </c>
      <c r="AG161" s="93">
        <v>0</v>
      </c>
      <c r="AH161" s="93">
        <v>0</v>
      </c>
      <c r="AI161" s="93">
        <v>0</v>
      </c>
      <c r="AJ161" s="93">
        <v>0</v>
      </c>
      <c r="AK161" s="93">
        <v>0</v>
      </c>
      <c r="AL161" s="93">
        <v>0</v>
      </c>
      <c r="AM161" s="93">
        <v>0</v>
      </c>
      <c r="AN161" s="83"/>
      <c r="AO161" s="91" t="s">
        <v>67</v>
      </c>
      <c r="AP161" s="92">
        <v>-2.3183005060143893</v>
      </c>
      <c r="AQ161" s="92">
        <v>0</v>
      </c>
      <c r="AR161" s="92">
        <v>1785.3944471693812</v>
      </c>
      <c r="AS161" s="92">
        <v>1603.7913299449717</v>
      </c>
      <c r="AT161" s="92">
        <v>8.7203211819909097</v>
      </c>
      <c r="AU161" s="92">
        <v>0</v>
      </c>
      <c r="AV161" s="92">
        <v>0</v>
      </c>
      <c r="AW161" s="92">
        <v>11.455487999999999</v>
      </c>
      <c r="AX161" s="92">
        <v>11.263999999999999</v>
      </c>
      <c r="AY161" s="92">
        <v>0</v>
      </c>
      <c r="AZ161" s="83"/>
    </row>
    <row r="162" spans="1:52" x14ac:dyDescent="0.25">
      <c r="A162" s="82"/>
      <c r="B162" s="84" t="s">
        <v>1</v>
      </c>
      <c r="C162" s="93">
        <v>21928.789013328787</v>
      </c>
      <c r="D162" s="93">
        <v>19505.111809899343</v>
      </c>
      <c r="E162" s="93">
        <v>19336.927761556439</v>
      </c>
      <c r="F162" s="93">
        <v>18266.061715161119</v>
      </c>
      <c r="G162" s="93">
        <v>19442.789016631046</v>
      </c>
      <c r="H162" s="93">
        <v>21101.914796055476</v>
      </c>
      <c r="I162" s="93">
        <v>18351.093241400253</v>
      </c>
      <c r="J162" s="93">
        <v>20266.701571871996</v>
      </c>
      <c r="K162" s="93">
        <v>16073.680748999997</v>
      </c>
      <c r="L162" s="93">
        <v>14275.316999999999</v>
      </c>
      <c r="M162" s="93">
        <v>0</v>
      </c>
      <c r="N162" s="83"/>
      <c r="O162" s="84" t="s">
        <v>1</v>
      </c>
      <c r="P162" s="93">
        <v>25213.781365289535</v>
      </c>
      <c r="Q162" s="93">
        <v>23546.618540802232</v>
      </c>
      <c r="R162" s="93">
        <v>19615.000331454801</v>
      </c>
      <c r="S162" s="93">
        <v>15214.985375970649</v>
      </c>
      <c r="T162" s="93">
        <v>14008.62598911725</v>
      </c>
      <c r="U162" s="93">
        <v>26112.45391541814</v>
      </c>
      <c r="V162" s="93">
        <v>21094.401043977741</v>
      </c>
      <c r="W162" s="93">
        <v>19289.187111473995</v>
      </c>
      <c r="X162" s="93">
        <v>19564.038458999996</v>
      </c>
      <c r="Y162" s="93">
        <v>17728.641</v>
      </c>
      <c r="Z162" s="93">
        <v>14187</v>
      </c>
      <c r="AA162" s="83"/>
      <c r="AB162" s="84" t="s">
        <v>1</v>
      </c>
      <c r="AC162" s="93">
        <v>124</v>
      </c>
      <c r="AD162" s="93">
        <v>112</v>
      </c>
      <c r="AE162" s="93">
        <v>111</v>
      </c>
      <c r="AF162" s="93">
        <v>107</v>
      </c>
      <c r="AG162" s="93">
        <v>117</v>
      </c>
      <c r="AH162" s="93">
        <v>128</v>
      </c>
      <c r="AI162" s="93">
        <v>115</v>
      </c>
      <c r="AJ162" s="93">
        <v>127</v>
      </c>
      <c r="AK162" s="93">
        <v>98</v>
      </c>
      <c r="AL162" s="93">
        <v>89</v>
      </c>
      <c r="AM162" s="93">
        <v>0</v>
      </c>
      <c r="AN162" s="83"/>
      <c r="AO162" s="91" t="s">
        <v>68</v>
      </c>
      <c r="AP162" s="92">
        <v>-4.6366010120287786</v>
      </c>
      <c r="AQ162" s="92">
        <v>0</v>
      </c>
      <c r="AR162" s="92">
        <v>24056.312877616823</v>
      </c>
      <c r="AS162" s="92">
        <v>29844.22446577821</v>
      </c>
      <c r="AT162" s="92">
        <v>31521.780992601638</v>
      </c>
      <c r="AU162" s="92">
        <v>29101.061972100088</v>
      </c>
      <c r="AV162" s="92">
        <v>28872.825394175994</v>
      </c>
      <c r="AW162" s="92">
        <v>29820.718079999999</v>
      </c>
      <c r="AX162" s="92">
        <v>27365.376</v>
      </c>
      <c r="AY162" s="92">
        <v>0</v>
      </c>
      <c r="AZ162" s="83"/>
    </row>
    <row r="163" spans="1:52" x14ac:dyDescent="0.25">
      <c r="A163" s="82"/>
      <c r="B163" s="84" t="s">
        <v>2</v>
      </c>
      <c r="C163" s="93">
        <v>172219.32504044764</v>
      </c>
      <c r="D163" s="93">
        <v>173841.98951821559</v>
      </c>
      <c r="E163" s="93">
        <v>171232.31355989238</v>
      </c>
      <c r="F163" s="93">
        <v>172586.92912874214</v>
      </c>
      <c r="G163" s="93">
        <v>175604.2131222577</v>
      </c>
      <c r="H163" s="93">
        <v>173583.22449019382</v>
      </c>
      <c r="I163" s="93">
        <v>186659.71148845824</v>
      </c>
      <c r="J163" s="93">
        <v>202496.54410200595</v>
      </c>
      <c r="K163" s="93">
        <v>211415.95271999997</v>
      </c>
      <c r="L163" s="93">
        <v>217357.728</v>
      </c>
      <c r="M163" s="93">
        <v>0</v>
      </c>
      <c r="N163" s="83"/>
      <c r="O163" s="84" t="s">
        <v>2</v>
      </c>
      <c r="P163" s="93">
        <v>179233.58212663364</v>
      </c>
      <c r="Q163" s="93">
        <v>171422.25959564367</v>
      </c>
      <c r="R163" s="93">
        <v>168719.59551455651</v>
      </c>
      <c r="S163" s="93">
        <v>174989.93307736883</v>
      </c>
      <c r="T163" s="93">
        <v>176420.86100412559</v>
      </c>
      <c r="U163" s="93">
        <v>176053.16131842561</v>
      </c>
      <c r="V163" s="93">
        <v>180141.16709863703</v>
      </c>
      <c r="W163" s="93">
        <v>195529.86543667497</v>
      </c>
      <c r="X163" s="93">
        <v>220558.78030199997</v>
      </c>
      <c r="Y163" s="93">
        <v>209486.90699999998</v>
      </c>
      <c r="Z163" s="93">
        <v>217222</v>
      </c>
      <c r="AA163" s="83"/>
      <c r="AB163" s="84" t="s">
        <v>2</v>
      </c>
      <c r="AC163" s="93">
        <v>1604</v>
      </c>
      <c r="AD163" s="93">
        <v>1550</v>
      </c>
      <c r="AE163" s="93">
        <v>1511</v>
      </c>
      <c r="AF163" s="93">
        <v>1469</v>
      </c>
      <c r="AG163" s="93">
        <v>1439</v>
      </c>
      <c r="AH163" s="93">
        <v>1412</v>
      </c>
      <c r="AI163" s="93">
        <v>1465</v>
      </c>
      <c r="AJ163" s="93">
        <v>1526</v>
      </c>
      <c r="AK163" s="93">
        <v>1564</v>
      </c>
      <c r="AL163" s="93">
        <v>1621</v>
      </c>
      <c r="AM163" s="93">
        <v>0</v>
      </c>
      <c r="AN163" s="83"/>
      <c r="AO163" s="91" t="s">
        <v>69</v>
      </c>
      <c r="AP163" s="92">
        <v>22486.355758086574</v>
      </c>
      <c r="AQ163" s="92">
        <v>21929.900245613655</v>
      </c>
      <c r="AR163" s="92">
        <v>23982.34173291301</v>
      </c>
      <c r="AS163" s="92">
        <v>25444.022339995343</v>
      </c>
      <c r="AT163" s="92">
        <v>29721.034668520522</v>
      </c>
      <c r="AU163" s="92">
        <v>40641.082668435447</v>
      </c>
      <c r="AV163" s="92">
        <v>40078.465035263995</v>
      </c>
      <c r="AW163" s="92">
        <v>43464.204287999994</v>
      </c>
      <c r="AX163" s="92">
        <v>41852.928</v>
      </c>
      <c r="AY163" s="92">
        <v>0</v>
      </c>
      <c r="AZ163" s="83"/>
    </row>
    <row r="164" spans="1:52" x14ac:dyDescent="0.25">
      <c r="A164" s="82"/>
      <c r="B164" s="84" t="s">
        <v>156</v>
      </c>
      <c r="C164" s="93">
        <v>0</v>
      </c>
      <c r="D164" s="93">
        <v>0</v>
      </c>
      <c r="E164" s="93">
        <v>0</v>
      </c>
      <c r="F164" s="93">
        <v>0</v>
      </c>
      <c r="G164" s="93">
        <v>0</v>
      </c>
      <c r="H164" s="93">
        <v>0</v>
      </c>
      <c r="I164" s="93">
        <v>0</v>
      </c>
      <c r="J164" s="93">
        <v>2068.3170205109996</v>
      </c>
      <c r="K164" s="93">
        <v>10183.569500999998</v>
      </c>
      <c r="L164" s="93">
        <v>18463.346999999998</v>
      </c>
      <c r="M164" s="93">
        <v>0</v>
      </c>
      <c r="N164" s="83"/>
      <c r="O164" s="84" t="s">
        <v>156</v>
      </c>
      <c r="P164" s="93">
        <v>0</v>
      </c>
      <c r="Q164" s="93">
        <v>0</v>
      </c>
      <c r="R164" s="93">
        <v>0</v>
      </c>
      <c r="S164" s="93">
        <v>0</v>
      </c>
      <c r="T164" s="93">
        <v>0</v>
      </c>
      <c r="U164" s="93">
        <v>0</v>
      </c>
      <c r="V164" s="93">
        <v>0</v>
      </c>
      <c r="W164" s="93">
        <v>0</v>
      </c>
      <c r="X164" s="93">
        <v>0</v>
      </c>
      <c r="Y164" s="93">
        <v>21219.008999999998</v>
      </c>
      <c r="Z164" s="93">
        <v>22180</v>
      </c>
      <c r="AA164" s="83"/>
      <c r="AB164" s="84" t="s">
        <v>156</v>
      </c>
      <c r="AC164" s="93">
        <v>0</v>
      </c>
      <c r="AD164" s="93">
        <v>0</v>
      </c>
      <c r="AE164" s="93">
        <v>0</v>
      </c>
      <c r="AF164" s="93">
        <v>0</v>
      </c>
      <c r="AG164" s="93">
        <v>0</v>
      </c>
      <c r="AH164" s="93">
        <v>0</v>
      </c>
      <c r="AI164" s="93">
        <v>0</v>
      </c>
      <c r="AJ164" s="93">
        <v>14</v>
      </c>
      <c r="AK164" s="93">
        <v>64</v>
      </c>
      <c r="AL164" s="93">
        <v>120</v>
      </c>
      <c r="AM164" s="93">
        <v>0</v>
      </c>
      <c r="AN164" s="83"/>
      <c r="AO164" s="91" t="s">
        <v>70</v>
      </c>
      <c r="AP164" s="92">
        <v>16805.360368098311</v>
      </c>
      <c r="AQ164" s="92">
        <v>17232.17216946145</v>
      </c>
      <c r="AR164" s="92">
        <v>17802.388825385093</v>
      </c>
      <c r="AS164" s="92">
        <v>18592.263239837608</v>
      </c>
      <c r="AT164" s="92">
        <v>17596.518105109903</v>
      </c>
      <c r="AU164" s="92">
        <v>17650.265469318139</v>
      </c>
      <c r="AV164" s="92">
        <v>19105.077565439995</v>
      </c>
      <c r="AW164" s="92">
        <v>19904.431103999999</v>
      </c>
      <c r="AX164" s="92">
        <v>19315.712</v>
      </c>
      <c r="AY164" s="92">
        <v>0</v>
      </c>
      <c r="AZ164" s="83"/>
    </row>
    <row r="165" spans="1:52" x14ac:dyDescent="0.25">
      <c r="A165" s="82"/>
      <c r="B165" s="84" t="s">
        <v>3</v>
      </c>
      <c r="C165" s="93">
        <v>698.29702987025905</v>
      </c>
      <c r="D165" s="93">
        <v>4556.426207805288</v>
      </c>
      <c r="E165" s="93">
        <v>12056.716362946177</v>
      </c>
      <c r="F165" s="93">
        <v>21211.415114056595</v>
      </c>
      <c r="G165" s="93">
        <v>25085.02169171644</v>
      </c>
      <c r="H165" s="93">
        <v>28801.207691266442</v>
      </c>
      <c r="I165" s="93">
        <v>30327.338121272347</v>
      </c>
      <c r="J165" s="93">
        <v>26197.603325522985</v>
      </c>
      <c r="K165" s="93">
        <v>23944.490429999991</v>
      </c>
      <c r="L165" s="93">
        <v>21000.861000000001</v>
      </c>
      <c r="M165" s="93">
        <v>0</v>
      </c>
      <c r="N165" s="83"/>
      <c r="O165" s="84" t="s">
        <v>3</v>
      </c>
      <c r="P165" s="93">
        <v>0</v>
      </c>
      <c r="Q165" s="93">
        <v>16972.28710477658</v>
      </c>
      <c r="R165" s="93">
        <v>14633.451956991799</v>
      </c>
      <c r="S165" s="93">
        <v>18597.311539011196</v>
      </c>
      <c r="T165" s="93">
        <v>16832.460710732747</v>
      </c>
      <c r="U165" s="93">
        <v>29529.665746310795</v>
      </c>
      <c r="V165" s="93">
        <v>29972.770645185767</v>
      </c>
      <c r="W165" s="93">
        <v>28437.470897030991</v>
      </c>
      <c r="X165" s="93">
        <v>26667.818162999996</v>
      </c>
      <c r="Y165" s="93">
        <v>24024.063000000002</v>
      </c>
      <c r="Z165" s="93">
        <v>23264</v>
      </c>
      <c r="AA165" s="83"/>
      <c r="AB165" s="84" t="s">
        <v>3</v>
      </c>
      <c r="AC165" s="93">
        <v>5</v>
      </c>
      <c r="AD165" s="93">
        <v>40</v>
      </c>
      <c r="AE165" s="93">
        <v>105</v>
      </c>
      <c r="AF165" s="93">
        <v>152</v>
      </c>
      <c r="AG165" s="93">
        <v>177</v>
      </c>
      <c r="AH165" s="93">
        <v>203</v>
      </c>
      <c r="AI165" s="93">
        <v>214</v>
      </c>
      <c r="AJ165" s="93">
        <v>189</v>
      </c>
      <c r="AK165" s="93">
        <v>176</v>
      </c>
      <c r="AL165" s="93">
        <v>159</v>
      </c>
      <c r="AM165" s="93">
        <v>0</v>
      </c>
      <c r="AN165" s="83"/>
      <c r="AO165" s="91" t="s">
        <v>71</v>
      </c>
      <c r="AP165" s="92">
        <v>25629.971244242079</v>
      </c>
      <c r="AQ165" s="92">
        <v>24437.241857343084</v>
      </c>
      <c r="AR165" s="92">
        <v>26459.254305571103</v>
      </c>
      <c r="AS165" s="92">
        <v>26836.701234365206</v>
      </c>
      <c r="AT165" s="92">
        <v>31740.879062299162</v>
      </c>
      <c r="AU165" s="92">
        <v>28712.990479656954</v>
      </c>
      <c r="AV165" s="92">
        <v>37776.572199935996</v>
      </c>
      <c r="AW165" s="92">
        <v>37785.406463999992</v>
      </c>
      <c r="AX165" s="92">
        <v>41759.743999999999</v>
      </c>
      <c r="AY165" s="92">
        <v>0</v>
      </c>
      <c r="AZ165" s="83"/>
    </row>
    <row r="166" spans="1:52" x14ac:dyDescent="0.25">
      <c r="A166" s="82"/>
      <c r="B166" s="84" t="s">
        <v>4</v>
      </c>
      <c r="C166" s="93">
        <v>0</v>
      </c>
      <c r="D166" s="93">
        <v>1544.4024135532759</v>
      </c>
      <c r="E166" s="93">
        <v>12749.088973854745</v>
      </c>
      <c r="F166" s="93">
        <v>21129.699129636429</v>
      </c>
      <c r="G166" s="93">
        <v>21440.008448111774</v>
      </c>
      <c r="H166" s="93">
        <v>20759.656913247993</v>
      </c>
      <c r="I166" s="93">
        <v>23658.720985758657</v>
      </c>
      <c r="J166" s="93">
        <v>20293.674928946995</v>
      </c>
      <c r="K166" s="93">
        <v>16628.530925999999</v>
      </c>
      <c r="L166" s="93">
        <v>25033.512000000002</v>
      </c>
      <c r="M166" s="93">
        <v>0</v>
      </c>
      <c r="N166" s="83"/>
      <c r="O166" s="84" t="s">
        <v>4</v>
      </c>
      <c r="P166" s="93">
        <v>0</v>
      </c>
      <c r="Q166" s="93">
        <v>0</v>
      </c>
      <c r="R166" s="93">
        <v>7183.3073212214304</v>
      </c>
      <c r="S166" s="93">
        <v>11702.583062588981</v>
      </c>
      <c r="T166" s="93">
        <v>11878.205738069732</v>
      </c>
      <c r="U166" s="93">
        <v>21897.348503436227</v>
      </c>
      <c r="V166" s="93">
        <v>19045.495777512762</v>
      </c>
      <c r="W166" s="93">
        <v>21761.025553826996</v>
      </c>
      <c r="X166" s="93">
        <v>22349.959232999994</v>
      </c>
      <c r="Y166" s="93">
        <v>22484.678999999996</v>
      </c>
      <c r="Z166" s="93">
        <v>20426</v>
      </c>
      <c r="AA166" s="83"/>
      <c r="AB166" s="84" t="s">
        <v>4</v>
      </c>
      <c r="AC166" s="93">
        <v>0</v>
      </c>
      <c r="AD166" s="93">
        <v>10</v>
      </c>
      <c r="AE166" s="93">
        <v>81</v>
      </c>
      <c r="AF166" s="93">
        <v>163</v>
      </c>
      <c r="AG166" s="93">
        <v>163</v>
      </c>
      <c r="AH166" s="93">
        <v>166</v>
      </c>
      <c r="AI166" s="93">
        <v>184</v>
      </c>
      <c r="AJ166" s="93">
        <v>153</v>
      </c>
      <c r="AK166" s="93">
        <v>128</v>
      </c>
      <c r="AL166" s="93">
        <v>209</v>
      </c>
      <c r="AM166" s="93">
        <v>0</v>
      </c>
      <c r="AN166" s="83"/>
      <c r="AO166" s="91" t="s">
        <v>72</v>
      </c>
      <c r="AP166" s="92">
        <v>20798.632989708094</v>
      </c>
      <c r="AQ166" s="92">
        <v>20423.231313238099</v>
      </c>
      <c r="AR166" s="92">
        <v>22035.55569729894</v>
      </c>
      <c r="AS166" s="92">
        <v>22124.804308413852</v>
      </c>
      <c r="AT166" s="92">
        <v>22148.525762109162</v>
      </c>
      <c r="AU166" s="92">
        <v>24225.981035175926</v>
      </c>
      <c r="AV166" s="92">
        <v>25943.239507967995</v>
      </c>
      <c r="AW166" s="92">
        <v>25855.036415999999</v>
      </c>
      <c r="AX166" s="92">
        <v>24863.743999999999</v>
      </c>
      <c r="AY166" s="92">
        <v>0</v>
      </c>
      <c r="AZ166" s="83"/>
    </row>
    <row r="167" spans="1:52" x14ac:dyDescent="0.25">
      <c r="A167" s="82"/>
      <c r="B167" s="84" t="s">
        <v>6</v>
      </c>
      <c r="C167" s="93">
        <v>7572.605908966987</v>
      </c>
      <c r="D167" s="93">
        <v>11388.988752782227</v>
      </c>
      <c r="E167" s="93">
        <v>18139.6708633829</v>
      </c>
      <c r="F167" s="93">
        <v>26112.181236181299</v>
      </c>
      <c r="G167" s="93">
        <v>18941.473687207028</v>
      </c>
      <c r="H167" s="93">
        <v>13218.187278926531</v>
      </c>
      <c r="I167" s="93">
        <v>8871.8829404051994</v>
      </c>
      <c r="J167" s="93">
        <v>8107.112202461999</v>
      </c>
      <c r="K167" s="93">
        <v>6087.4384619999964</v>
      </c>
      <c r="L167" s="93">
        <v>7055.3385000000007</v>
      </c>
      <c r="M167" s="93">
        <v>0</v>
      </c>
      <c r="N167" s="83"/>
      <c r="O167" s="84" t="s">
        <v>6</v>
      </c>
      <c r="P167" s="93">
        <v>7916.7605712845689</v>
      </c>
      <c r="Q167" s="93">
        <v>7935.6223600974008</v>
      </c>
      <c r="R167" s="93">
        <v>11486.878255692323</v>
      </c>
      <c r="S167" s="93">
        <v>38815.092599574658</v>
      </c>
      <c r="T167" s="93">
        <v>38159.316421814547</v>
      </c>
      <c r="U167" s="93">
        <v>17783.768788151207</v>
      </c>
      <c r="V167" s="93">
        <v>12778.721781563867</v>
      </c>
      <c r="W167" s="93">
        <v>8702.6839266779989</v>
      </c>
      <c r="X167" s="93">
        <v>8698.3109009999971</v>
      </c>
      <c r="Y167" s="93">
        <v>6560.9039999999995</v>
      </c>
      <c r="Z167" s="93">
        <v>7389</v>
      </c>
      <c r="AA167" s="83"/>
      <c r="AB167" s="84" t="s">
        <v>6</v>
      </c>
      <c r="AC167" s="93">
        <v>0</v>
      </c>
      <c r="AD167" s="93">
        <v>0</v>
      </c>
      <c r="AE167" s="93">
        <v>0</v>
      </c>
      <c r="AF167" s="93">
        <v>167</v>
      </c>
      <c r="AG167" s="93">
        <v>229</v>
      </c>
      <c r="AH167" s="93">
        <v>149</v>
      </c>
      <c r="AI167" s="93">
        <v>97</v>
      </c>
      <c r="AJ167" s="93">
        <v>82</v>
      </c>
      <c r="AK167" s="93">
        <v>72</v>
      </c>
      <c r="AL167" s="93">
        <v>100</v>
      </c>
      <c r="AM167" s="93">
        <v>0</v>
      </c>
      <c r="AN167" s="83"/>
      <c r="AO167" s="91" t="s">
        <v>73</v>
      </c>
      <c r="AP167" s="92">
        <v>24688.741238800241</v>
      </c>
      <c r="AQ167" s="92">
        <v>23990.108703106918</v>
      </c>
      <c r="AR167" s="92">
        <v>25979.562639916043</v>
      </c>
      <c r="AS167" s="92">
        <v>26790.278604552874</v>
      </c>
      <c r="AT167" s="92">
        <v>28770.519659683509</v>
      </c>
      <c r="AU167" s="92">
        <v>31559.564751095797</v>
      </c>
      <c r="AV167" s="92">
        <v>33992.479807487995</v>
      </c>
      <c r="AW167" s="92">
        <v>33015.757824</v>
      </c>
      <c r="AX167" s="92">
        <v>28108.799999999999</v>
      </c>
      <c r="AY167" s="92">
        <v>0</v>
      </c>
      <c r="AZ167" s="83"/>
    </row>
    <row r="168" spans="1:52" x14ac:dyDescent="0.25">
      <c r="A168" s="82"/>
      <c r="B168" s="84" t="s">
        <v>7</v>
      </c>
      <c r="C168" s="93">
        <v>64760.641745722343</v>
      </c>
      <c r="D168" s="93">
        <v>70205.1586775131</v>
      </c>
      <c r="E168" s="93">
        <v>62100.767333591175</v>
      </c>
      <c r="F168" s="93">
        <v>54490.249769165603</v>
      </c>
      <c r="G168" s="93">
        <v>55003.556796862729</v>
      </c>
      <c r="H168" s="93">
        <v>56074.498372221104</v>
      </c>
      <c r="I168" s="93">
        <v>53411.604824069022</v>
      </c>
      <c r="J168" s="93">
        <v>64012.092076106986</v>
      </c>
      <c r="K168" s="93">
        <v>75284.575736999977</v>
      </c>
      <c r="L168" s="93">
        <v>68624.009999999995</v>
      </c>
      <c r="M168" s="93">
        <v>0</v>
      </c>
      <c r="N168" s="83"/>
      <c r="O168" s="84" t="s">
        <v>7</v>
      </c>
      <c r="P168" s="93">
        <v>74170.26341515797</v>
      </c>
      <c r="Q168" s="93">
        <v>67117.540574252824</v>
      </c>
      <c r="R168" s="93">
        <v>56868.181222414343</v>
      </c>
      <c r="S168" s="93">
        <v>82553.919514635068</v>
      </c>
      <c r="T168" s="93">
        <v>58713.131662196211</v>
      </c>
      <c r="U168" s="93">
        <v>54666.220674096221</v>
      </c>
      <c r="V168" s="93">
        <v>57279.963474024487</v>
      </c>
      <c r="W168" s="93">
        <v>53082.487789316983</v>
      </c>
      <c r="X168" s="93">
        <v>66678.563048999989</v>
      </c>
      <c r="Y168" s="93">
        <v>63402.863999999994</v>
      </c>
      <c r="Z168" s="93">
        <v>61543</v>
      </c>
      <c r="AA168" s="83"/>
      <c r="AB168" s="84" t="s">
        <v>7</v>
      </c>
      <c r="AC168" s="93">
        <v>530</v>
      </c>
      <c r="AD168" s="93">
        <v>553</v>
      </c>
      <c r="AE168" s="93">
        <v>504</v>
      </c>
      <c r="AF168" s="93">
        <v>442</v>
      </c>
      <c r="AG168" s="93">
        <v>452</v>
      </c>
      <c r="AH168" s="93">
        <v>456</v>
      </c>
      <c r="AI168" s="93">
        <v>448</v>
      </c>
      <c r="AJ168" s="93">
        <v>554</v>
      </c>
      <c r="AK168" s="93">
        <v>627</v>
      </c>
      <c r="AL168" s="93">
        <v>637</v>
      </c>
      <c r="AM168" s="93">
        <v>0</v>
      </c>
      <c r="AN168" s="83"/>
      <c r="AO168" s="91" t="s">
        <v>74</v>
      </c>
      <c r="AP168" s="92">
        <v>48491.89168430298</v>
      </c>
      <c r="AQ168" s="92">
        <v>52826.235211998792</v>
      </c>
      <c r="AR168" s="92">
        <v>60013.01385319003</v>
      </c>
      <c r="AS168" s="92">
        <v>62624.127616831291</v>
      </c>
      <c r="AT168" s="92">
        <v>74983.861763644338</v>
      </c>
      <c r="AU168" s="92">
        <v>80184.600257135593</v>
      </c>
      <c r="AV168" s="92">
        <v>74268.219801599989</v>
      </c>
      <c r="AW168" s="92">
        <v>73380.731904</v>
      </c>
      <c r="AX168" s="92">
        <v>74786.816000000006</v>
      </c>
      <c r="AY168" s="92">
        <v>0</v>
      </c>
      <c r="AZ168" s="83"/>
    </row>
    <row r="169" spans="1:52" x14ac:dyDescent="0.25">
      <c r="A169" s="82"/>
      <c r="B169" s="89" t="s">
        <v>8</v>
      </c>
      <c r="C169" s="94">
        <v>29359.6417082363</v>
      </c>
      <c r="D169" s="94">
        <v>30612.372321573872</v>
      </c>
      <c r="E169" s="94">
        <v>32896.886180083246</v>
      </c>
      <c r="F169" s="94">
        <v>37271.606922101826</v>
      </c>
      <c r="G169" s="94">
        <v>41223.954665878191</v>
      </c>
      <c r="H169" s="94">
        <v>47250.931379777459</v>
      </c>
      <c r="I169" s="94">
        <v>56379.417056466285</v>
      </c>
      <c r="J169" s="94">
        <v>59994.140806214986</v>
      </c>
      <c r="K169" s="94">
        <v>66269.056035000001</v>
      </c>
      <c r="L169" s="94">
        <v>71513.441999999995</v>
      </c>
      <c r="M169" s="94">
        <v>0</v>
      </c>
      <c r="N169" s="83"/>
      <c r="O169" s="89" t="s">
        <v>8</v>
      </c>
      <c r="P169" s="94">
        <v>27224.739630786138</v>
      </c>
      <c r="Q169" s="94">
        <v>26869.207965626621</v>
      </c>
      <c r="R169" s="94">
        <v>29515.893557274343</v>
      </c>
      <c r="S169" s="94">
        <v>40023.288821199239</v>
      </c>
      <c r="T169" s="94">
        <v>54452.630958110261</v>
      </c>
      <c r="U169" s="94">
        <v>44108.498623370062</v>
      </c>
      <c r="V169" s="94">
        <v>57399.581896964701</v>
      </c>
      <c r="W169" s="94">
        <v>62358.085820267981</v>
      </c>
      <c r="X169" s="94">
        <v>66645.675179999991</v>
      </c>
      <c r="Y169" s="94">
        <v>68045.712</v>
      </c>
      <c r="Z169" s="94">
        <v>72073</v>
      </c>
      <c r="AA169" s="83"/>
      <c r="AB169" s="89" t="s">
        <v>8</v>
      </c>
      <c r="AC169" s="94">
        <v>415</v>
      </c>
      <c r="AD169" s="94">
        <v>440</v>
      </c>
      <c r="AE169" s="94">
        <v>456</v>
      </c>
      <c r="AF169" s="94">
        <v>470</v>
      </c>
      <c r="AG169" s="94">
        <v>508</v>
      </c>
      <c r="AH169" s="94">
        <v>553</v>
      </c>
      <c r="AI169" s="94">
        <v>613</v>
      </c>
      <c r="AJ169" s="94">
        <v>642</v>
      </c>
      <c r="AK169" s="94">
        <v>672</v>
      </c>
      <c r="AL169" s="94">
        <v>704</v>
      </c>
      <c r="AM169" s="94">
        <v>0</v>
      </c>
      <c r="AN169" s="83"/>
      <c r="AO169" s="91" t="s">
        <v>75</v>
      </c>
      <c r="AP169" s="92">
        <v>11975.181263817325</v>
      </c>
      <c r="AQ169" s="92">
        <v>11808.843202510796</v>
      </c>
      <c r="AR169" s="92">
        <v>14047.792844206546</v>
      </c>
      <c r="AS169" s="92">
        <v>12772.85500264927</v>
      </c>
      <c r="AT169" s="92">
        <v>13471.806186028207</v>
      </c>
      <c r="AU169" s="92">
        <v>15573.384241062909</v>
      </c>
      <c r="AV169" s="92">
        <v>15594.216265727997</v>
      </c>
      <c r="AW169" s="92">
        <v>17248.840704000002</v>
      </c>
      <c r="AX169" s="92">
        <v>22434.815999999999</v>
      </c>
      <c r="AY169" s="92">
        <v>0</v>
      </c>
      <c r="AZ169" s="83"/>
    </row>
    <row r="170" spans="1:52" x14ac:dyDescent="0.25">
      <c r="A170" s="82"/>
      <c r="B170" s="89" t="s">
        <v>5</v>
      </c>
      <c r="C170" s="94">
        <v>31228.425591380383</v>
      </c>
      <c r="D170" s="94">
        <v>23542.821024494122</v>
      </c>
      <c r="E170" s="94">
        <v>22746.242590558712</v>
      </c>
      <c r="F170" s="94">
        <v>32129.732478714825</v>
      </c>
      <c r="G170" s="94">
        <v>34604.009852611998</v>
      </c>
      <c r="H170" s="94">
        <v>34944.742278282902</v>
      </c>
      <c r="I170" s="94">
        <v>38531.974546214144</v>
      </c>
      <c r="J170" s="94">
        <v>32701.419183446982</v>
      </c>
      <c r="K170" s="94">
        <v>36628.598874000003</v>
      </c>
      <c r="L170" s="94">
        <v>37486.47</v>
      </c>
      <c r="M170" s="92">
        <v>0</v>
      </c>
      <c r="N170" s="83"/>
      <c r="O170" s="89" t="s">
        <v>5</v>
      </c>
      <c r="P170" s="94">
        <v>24392.26252625382</v>
      </c>
      <c r="Q170" s="94">
        <v>24022.850820315787</v>
      </c>
      <c r="R170" s="94">
        <v>25252.406736940728</v>
      </c>
      <c r="S170" s="94">
        <v>28170.546866335375</v>
      </c>
      <c r="T170" s="94">
        <v>28782.59036072842</v>
      </c>
      <c r="U170" s="94">
        <v>32077.983095891148</v>
      </c>
      <c r="V170" s="94">
        <v>33590.238448496413</v>
      </c>
      <c r="W170" s="94">
        <v>41104.159379450997</v>
      </c>
      <c r="X170" s="94">
        <v>44033.673893999985</v>
      </c>
      <c r="Y170" s="94">
        <v>41770.197000000015</v>
      </c>
      <c r="Z170" s="94">
        <v>34724</v>
      </c>
      <c r="AA170" s="83"/>
      <c r="AB170" s="89" t="s">
        <v>5</v>
      </c>
      <c r="AC170" s="94">
        <v>4435</v>
      </c>
      <c r="AD170" s="94">
        <v>4415</v>
      </c>
      <c r="AE170" s="94">
        <v>4506</v>
      </c>
      <c r="AF170" s="94">
        <v>4368</v>
      </c>
      <c r="AG170" s="94">
        <v>4221</v>
      </c>
      <c r="AH170" s="94">
        <v>4116</v>
      </c>
      <c r="AI170" s="94">
        <v>4135</v>
      </c>
      <c r="AJ170" s="94">
        <v>4450</v>
      </c>
      <c r="AK170" s="94">
        <v>4337</v>
      </c>
      <c r="AL170" s="94">
        <v>4470</v>
      </c>
      <c r="AM170" s="94">
        <v>0</v>
      </c>
      <c r="AN170" s="83"/>
      <c r="AO170" s="91" t="s">
        <v>76</v>
      </c>
      <c r="AP170" s="92">
        <v>103517.91334480754</v>
      </c>
      <c r="AQ170" s="92">
        <v>101492.43411559773</v>
      </c>
      <c r="AR170" s="92">
        <v>144670.74741686817</v>
      </c>
      <c r="AS170" s="92">
        <v>122469.52924918178</v>
      </c>
      <c r="AT170" s="92">
        <v>124932.77145394053</v>
      </c>
      <c r="AU170" s="92">
        <v>146827.54790954496</v>
      </c>
      <c r="AV170" s="92">
        <v>170230.35539865599</v>
      </c>
      <c r="AW170" s="92">
        <v>204985.54367999997</v>
      </c>
      <c r="AX170" s="92">
        <v>203846.65600000002</v>
      </c>
      <c r="AY170" s="92">
        <v>0</v>
      </c>
      <c r="AZ170" s="83"/>
    </row>
    <row r="171" spans="1:52" x14ac:dyDescent="0.25">
      <c r="A171" s="82"/>
      <c r="B171" s="84" t="s">
        <v>157</v>
      </c>
      <c r="C171" s="93">
        <v>30990.766340304424</v>
      </c>
      <c r="D171" s="93">
        <v>37056.638824046873</v>
      </c>
      <c r="E171" s="93">
        <v>36988.567220698511</v>
      </c>
      <c r="F171" s="93">
        <v>41138.458088808795</v>
      </c>
      <c r="G171" s="93">
        <v>44828.418680397052</v>
      </c>
      <c r="H171" s="93">
        <v>41919.602366336163</v>
      </c>
      <c r="I171" s="93">
        <v>38614.322155388989</v>
      </c>
      <c r="J171" s="93">
        <v>37742.200153622987</v>
      </c>
      <c r="K171" s="93">
        <v>39322.221434999999</v>
      </c>
      <c r="L171" s="93">
        <v>38981.606999999996</v>
      </c>
      <c r="M171" s="93">
        <v>0</v>
      </c>
      <c r="N171" s="83"/>
      <c r="O171" s="84" t="s">
        <v>157</v>
      </c>
      <c r="P171" s="93">
        <v>25989.693694878271</v>
      </c>
      <c r="Q171" s="93">
        <v>27420.441192225284</v>
      </c>
      <c r="R171" s="93">
        <v>35435.527236459726</v>
      </c>
      <c r="S171" s="93">
        <v>38418.054483182932</v>
      </c>
      <c r="T171" s="93">
        <v>42729.599644195718</v>
      </c>
      <c r="U171" s="93">
        <v>39834.300336163149</v>
      </c>
      <c r="V171" s="93">
        <v>39609.309956500168</v>
      </c>
      <c r="W171" s="93">
        <v>37785.357524942992</v>
      </c>
      <c r="X171" s="93">
        <v>37306.513334999996</v>
      </c>
      <c r="Y171" s="93">
        <v>38496.947999999997</v>
      </c>
      <c r="Z171" s="93">
        <v>36563</v>
      </c>
      <c r="AA171" s="83"/>
      <c r="AB171" s="84" t="s">
        <v>117</v>
      </c>
      <c r="AC171" s="93">
        <v>21466.799999999999</v>
      </c>
      <c r="AD171" s="93">
        <v>21376.2</v>
      </c>
      <c r="AE171" s="93">
        <v>21361.257000000001</v>
      </c>
      <c r="AF171" s="93">
        <v>21339.824000000001</v>
      </c>
      <c r="AG171" s="93">
        <v>21351.648000000001</v>
      </c>
      <c r="AH171" s="93">
        <v>21410.51</v>
      </c>
      <c r="AI171" s="93">
        <v>21458.3</v>
      </c>
      <c r="AJ171" s="93">
        <v>21310.448000000004</v>
      </c>
      <c r="AK171" s="93">
        <v>21199.722000000002</v>
      </c>
      <c r="AL171" s="93">
        <v>21064.908000000003</v>
      </c>
      <c r="AM171" s="93">
        <v>0</v>
      </c>
      <c r="AN171" s="83"/>
      <c r="AO171" s="91" t="s">
        <v>77</v>
      </c>
      <c r="AP171" s="92">
        <v>32322.904805105627</v>
      </c>
      <c r="AQ171" s="92">
        <v>33536.118550381987</v>
      </c>
      <c r="AR171" s="92">
        <v>36824.18076346341</v>
      </c>
      <c r="AS171" s="92">
        <v>40207.523921025655</v>
      </c>
      <c r="AT171" s="92">
        <v>33069.63800240503</v>
      </c>
      <c r="AU171" s="92">
        <v>31904.636632187896</v>
      </c>
      <c r="AV171" s="92">
        <v>29141.836701695993</v>
      </c>
      <c r="AW171" s="92">
        <v>31527.585791999998</v>
      </c>
      <c r="AX171" s="92">
        <v>31392.768</v>
      </c>
      <c r="AY171" s="92">
        <v>0</v>
      </c>
      <c r="AZ171" s="83"/>
    </row>
    <row r="172" spans="1:52" x14ac:dyDescent="0.25">
      <c r="A172" s="82"/>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91" t="s">
        <v>78</v>
      </c>
      <c r="AP172" s="92">
        <v>51444.247378712294</v>
      </c>
      <c r="AQ172" s="92">
        <v>50203.431368036225</v>
      </c>
      <c r="AR172" s="92">
        <v>50896.630655904555</v>
      </c>
      <c r="AS172" s="92">
        <v>72119.766014872133</v>
      </c>
      <c r="AT172" s="92">
        <v>77197.733303722285</v>
      </c>
      <c r="AU172" s="92">
        <v>84658.709818211297</v>
      </c>
      <c r="AV172" s="92">
        <v>80124.226735103992</v>
      </c>
      <c r="AW172" s="92">
        <v>86126.524416</v>
      </c>
      <c r="AX172" s="92">
        <v>84475.903999999995</v>
      </c>
      <c r="AY172" s="92">
        <v>0</v>
      </c>
      <c r="AZ172" s="83"/>
    </row>
    <row r="173" spans="1:52" x14ac:dyDescent="0.25">
      <c r="A173" s="82"/>
      <c r="B173" s="85" t="s">
        <v>113</v>
      </c>
      <c r="C173" s="85"/>
      <c r="D173" s="85"/>
      <c r="E173" s="85"/>
      <c r="F173" s="85"/>
      <c r="G173" s="85"/>
      <c r="H173" s="85"/>
      <c r="I173" s="85"/>
      <c r="J173" s="85"/>
      <c r="K173" s="85"/>
      <c r="L173" s="85"/>
      <c r="M173" s="85"/>
      <c r="N173" s="83"/>
      <c r="O173" s="85" t="s">
        <v>114</v>
      </c>
      <c r="P173" s="85"/>
      <c r="Q173" s="85"/>
      <c r="R173" s="85"/>
      <c r="S173" s="85"/>
      <c r="T173" s="85"/>
      <c r="U173" s="85"/>
      <c r="V173" s="85"/>
      <c r="W173" s="85"/>
      <c r="X173" s="85"/>
      <c r="Y173" s="85"/>
      <c r="Z173" s="85"/>
      <c r="AA173" s="83"/>
      <c r="AB173" s="85" t="s">
        <v>145</v>
      </c>
      <c r="AC173" s="85"/>
      <c r="AD173" s="85"/>
      <c r="AE173" s="85"/>
      <c r="AF173" s="85"/>
      <c r="AG173" s="85"/>
      <c r="AH173" s="85"/>
      <c r="AI173" s="85"/>
      <c r="AJ173" s="85"/>
      <c r="AK173" s="85"/>
      <c r="AL173" s="85"/>
      <c r="AM173" s="85"/>
      <c r="AN173" s="83"/>
      <c r="AO173" s="91" t="s">
        <v>79</v>
      </c>
      <c r="AP173" s="92">
        <v>135.6205796018418</v>
      </c>
      <c r="AQ173" s="92">
        <v>92.822578854091788</v>
      </c>
      <c r="AR173" s="92">
        <v>21219.631555717457</v>
      </c>
      <c r="AS173" s="92">
        <v>19614.666396418655</v>
      </c>
      <c r="AT173" s="92">
        <v>17519.125254619739</v>
      </c>
      <c r="AU173" s="92">
        <v>19976.544443409402</v>
      </c>
      <c r="AV173" s="92">
        <v>19716.946421759996</v>
      </c>
      <c r="AW173" s="92">
        <v>21279.089663999999</v>
      </c>
      <c r="AX173" s="92">
        <v>21275.648000000001</v>
      </c>
      <c r="AY173" s="92">
        <v>0</v>
      </c>
      <c r="AZ173" s="83"/>
    </row>
    <row r="174" spans="1:52" x14ac:dyDescent="0.25">
      <c r="A174" s="82"/>
      <c r="B174" s="87" t="s">
        <v>21</v>
      </c>
      <c r="C174" s="87">
        <v>2013</v>
      </c>
      <c r="D174" s="87">
        <v>2014</v>
      </c>
      <c r="E174" s="87">
        <v>2015</v>
      </c>
      <c r="F174" s="87">
        <v>2016</v>
      </c>
      <c r="G174" s="87">
        <v>2017</v>
      </c>
      <c r="H174" s="87">
        <v>2018</v>
      </c>
      <c r="I174" s="87">
        <v>2019</v>
      </c>
      <c r="J174" s="87">
        <v>2020</v>
      </c>
      <c r="K174" s="87">
        <v>2021</v>
      </c>
      <c r="L174" s="87">
        <v>2022</v>
      </c>
      <c r="M174" s="87">
        <v>2023</v>
      </c>
      <c r="N174" s="83"/>
      <c r="O174" s="87" t="s">
        <v>21</v>
      </c>
      <c r="P174" s="87">
        <v>2013</v>
      </c>
      <c r="Q174" s="87">
        <v>2014</v>
      </c>
      <c r="R174" s="87">
        <v>2015</v>
      </c>
      <c r="S174" s="87">
        <v>2016</v>
      </c>
      <c r="T174" s="87">
        <v>2017</v>
      </c>
      <c r="U174" s="87">
        <v>2018</v>
      </c>
      <c r="V174" s="87">
        <v>2019</v>
      </c>
      <c r="W174" s="87">
        <v>2020</v>
      </c>
      <c r="X174" s="87">
        <v>2021</v>
      </c>
      <c r="Y174" s="87">
        <v>2022</v>
      </c>
      <c r="Z174" s="87">
        <v>2023</v>
      </c>
      <c r="AA174" s="83"/>
      <c r="AB174" s="87" t="s">
        <v>21</v>
      </c>
      <c r="AC174" s="87">
        <v>2013</v>
      </c>
      <c r="AD174" s="87">
        <v>2014</v>
      </c>
      <c r="AE174" s="87">
        <v>2015</v>
      </c>
      <c r="AF174" s="87">
        <v>2016</v>
      </c>
      <c r="AG174" s="87">
        <v>2017</v>
      </c>
      <c r="AH174" s="87">
        <v>2018</v>
      </c>
      <c r="AI174" s="87">
        <v>2019</v>
      </c>
      <c r="AJ174" s="87">
        <v>2020</v>
      </c>
      <c r="AK174" s="87">
        <v>2021</v>
      </c>
      <c r="AL174" s="87">
        <v>2022</v>
      </c>
      <c r="AM174" s="87">
        <v>2023</v>
      </c>
      <c r="AN174" s="83"/>
      <c r="AO174" s="91" t="s">
        <v>80</v>
      </c>
      <c r="AP174" s="92">
        <v>0</v>
      </c>
      <c r="AQ174" s="92">
        <v>282.99566723808471</v>
      </c>
      <c r="AR174" s="92">
        <v>25607.465366557459</v>
      </c>
      <c r="AS174" s="92">
        <v>24204.980244290098</v>
      </c>
      <c r="AT174" s="92">
        <v>24455.050714745757</v>
      </c>
      <c r="AU174" s="92">
        <v>27038.155617533946</v>
      </c>
      <c r="AV174" s="92">
        <v>25009.612028927997</v>
      </c>
      <c r="AW174" s="92">
        <v>26468.425727999998</v>
      </c>
      <c r="AX174" s="92">
        <v>26333.184000000001</v>
      </c>
      <c r="AY174" s="92">
        <v>0</v>
      </c>
      <c r="AZ174" s="83"/>
    </row>
    <row r="175" spans="1:52" x14ac:dyDescent="0.25">
      <c r="A175" s="82"/>
      <c r="B175" s="89" t="s">
        <v>9</v>
      </c>
      <c r="C175" s="90">
        <v>101601.43567643565</v>
      </c>
      <c r="D175" s="90">
        <v>94258.508300678368</v>
      </c>
      <c r="E175" s="90">
        <v>98414.399995954707</v>
      </c>
      <c r="F175" s="90">
        <v>120733.05861964042</v>
      </c>
      <c r="G175" s="90">
        <v>94125.181180445608</v>
      </c>
      <c r="H175" s="90">
        <v>90422.721276189113</v>
      </c>
      <c r="I175" s="90">
        <v>99695.578803271957</v>
      </c>
      <c r="J175" s="90">
        <v>107665.77316628698</v>
      </c>
      <c r="K175" s="90">
        <v>144313.03007099996</v>
      </c>
      <c r="L175" s="90">
        <v>132675.144</v>
      </c>
      <c r="M175" s="90">
        <v>0</v>
      </c>
      <c r="N175" s="83"/>
      <c r="O175" s="89" t="s">
        <v>9</v>
      </c>
      <c r="P175" s="90">
        <v>94323.647572600865</v>
      </c>
      <c r="Q175" s="90">
        <v>98760.34521155461</v>
      </c>
      <c r="R175" s="90">
        <v>101195.12569493838</v>
      </c>
      <c r="S175" s="90">
        <v>110951.95537149602</v>
      </c>
      <c r="T175" s="90">
        <v>103913.62916255662</v>
      </c>
      <c r="U175" s="90">
        <v>90558.014330157443</v>
      </c>
      <c r="V175" s="90">
        <v>98467.510986872832</v>
      </c>
      <c r="W175" s="90">
        <v>92887.61029203597</v>
      </c>
      <c r="X175" s="90">
        <v>137774.70953399997</v>
      </c>
      <c r="Y175" s="90">
        <v>133741.18799999997</v>
      </c>
      <c r="Z175" s="90">
        <v>130452</v>
      </c>
      <c r="AA175" s="83"/>
      <c r="AB175" s="89" t="s">
        <v>9</v>
      </c>
      <c r="AC175" s="90">
        <v>799</v>
      </c>
      <c r="AD175" s="90">
        <v>787</v>
      </c>
      <c r="AE175" s="90">
        <v>819</v>
      </c>
      <c r="AF175" s="90">
        <v>811</v>
      </c>
      <c r="AG175" s="90">
        <v>810</v>
      </c>
      <c r="AH175" s="90">
        <v>794</v>
      </c>
      <c r="AI175" s="90">
        <v>802</v>
      </c>
      <c r="AJ175" s="90">
        <v>903</v>
      </c>
      <c r="AK175" s="90">
        <v>908</v>
      </c>
      <c r="AL175" s="90">
        <v>863</v>
      </c>
      <c r="AM175" s="90">
        <v>0</v>
      </c>
      <c r="AN175" s="83"/>
      <c r="AO175" s="91" t="s">
        <v>81</v>
      </c>
      <c r="AP175" s="92">
        <v>26525.994389816646</v>
      </c>
      <c r="AQ175" s="92">
        <v>25199.066193548013</v>
      </c>
      <c r="AR175" s="92">
        <v>32370.221232357868</v>
      </c>
      <c r="AS175" s="92">
        <v>38747.421683356952</v>
      </c>
      <c r="AT175" s="92">
        <v>38420.645087704201</v>
      </c>
      <c r="AU175" s="92">
        <v>39676.81638388837</v>
      </c>
      <c r="AV175" s="92">
        <v>41012.092514304</v>
      </c>
      <c r="AW175" s="92">
        <v>44774.295551999996</v>
      </c>
      <c r="AX175" s="92">
        <v>43363.328000000001</v>
      </c>
      <c r="AY175" s="92">
        <v>0</v>
      </c>
      <c r="AZ175" s="83"/>
    </row>
    <row r="176" spans="1:52" x14ac:dyDescent="0.25">
      <c r="A176" s="82"/>
      <c r="B176" s="84" t="s">
        <v>10</v>
      </c>
      <c r="C176" s="93">
        <v>59419.746454707078</v>
      </c>
      <c r="D176" s="93">
        <v>55268.162305304933</v>
      </c>
      <c r="E176" s="93">
        <v>56690.699298066334</v>
      </c>
      <c r="F176" s="93">
        <v>65113.84712504295</v>
      </c>
      <c r="G176" s="93">
        <v>60467.112352163589</v>
      </c>
      <c r="H176" s="93">
        <v>51231.510196140734</v>
      </c>
      <c r="I176" s="93">
        <v>58413.040189853433</v>
      </c>
      <c r="J176" s="93">
        <v>62364.019958824494</v>
      </c>
      <c r="K176" s="93">
        <v>98051.468276999964</v>
      </c>
      <c r="L176" s="93">
        <v>89173.654500000004</v>
      </c>
      <c r="M176" s="93">
        <v>0</v>
      </c>
      <c r="N176" s="83"/>
      <c r="O176" s="84" t="s">
        <v>10</v>
      </c>
      <c r="P176" s="93">
        <v>54625.286940469487</v>
      </c>
      <c r="Q176" s="93">
        <v>56224.839733986322</v>
      </c>
      <c r="R176" s="93">
        <v>63813.909706559309</v>
      </c>
      <c r="S176" s="93">
        <v>66711.348453234168</v>
      </c>
      <c r="T176" s="93">
        <v>66347.147000616736</v>
      </c>
      <c r="U176" s="93">
        <v>48488.247855160553</v>
      </c>
      <c r="V176" s="93">
        <v>55650.492291674338</v>
      </c>
      <c r="W176" s="93">
        <v>52493.389670798984</v>
      </c>
      <c r="X176" s="93">
        <v>96971.473094999965</v>
      </c>
      <c r="Y176" s="93">
        <v>92690.261999999988</v>
      </c>
      <c r="Z176" s="93">
        <v>86863</v>
      </c>
      <c r="AA176" s="83"/>
      <c r="AB176" s="84" t="s">
        <v>10</v>
      </c>
      <c r="AC176" s="93">
        <v>799</v>
      </c>
      <c r="AD176" s="93">
        <v>787</v>
      </c>
      <c r="AE176" s="93">
        <v>819</v>
      </c>
      <c r="AF176" s="93">
        <v>811</v>
      </c>
      <c r="AG176" s="93">
        <v>810</v>
      </c>
      <c r="AH176" s="93">
        <v>794</v>
      </c>
      <c r="AI176" s="93">
        <v>802</v>
      </c>
      <c r="AJ176" s="93">
        <v>903</v>
      </c>
      <c r="AK176" s="93">
        <v>908</v>
      </c>
      <c r="AL176" s="93">
        <v>863</v>
      </c>
      <c r="AM176" s="93">
        <v>0</v>
      </c>
      <c r="AN176" s="83"/>
      <c r="AO176" s="91" t="s">
        <v>82</v>
      </c>
      <c r="AP176" s="92">
        <v>49211.723991420455</v>
      </c>
      <c r="AQ176" s="92">
        <v>45240.819347349177</v>
      </c>
      <c r="AR176" s="92">
        <v>48948.723845370732</v>
      </c>
      <c r="AS176" s="92">
        <v>40461.743084283647</v>
      </c>
      <c r="AT176" s="92">
        <v>38841.40058473526</v>
      </c>
      <c r="AU176" s="92">
        <v>43064.110768066552</v>
      </c>
      <c r="AV176" s="92">
        <v>44435.393270783992</v>
      </c>
      <c r="AW176" s="92">
        <v>59761.198079999995</v>
      </c>
      <c r="AX176" s="92">
        <v>66552.831999999995</v>
      </c>
      <c r="AY176" s="92">
        <v>0</v>
      </c>
      <c r="AZ176" s="83"/>
    </row>
    <row r="177" spans="1:52" x14ac:dyDescent="0.25">
      <c r="A177" s="82"/>
      <c r="B177" s="89" t="s">
        <v>11</v>
      </c>
      <c r="C177" s="94">
        <v>42181.689221728571</v>
      </c>
      <c r="D177" s="94">
        <v>38990.345995373435</v>
      </c>
      <c r="E177" s="94">
        <v>41723.700697888366</v>
      </c>
      <c r="F177" s="94">
        <v>55619.211494597468</v>
      </c>
      <c r="G177" s="94">
        <v>33658.068828282019</v>
      </c>
      <c r="H177" s="94">
        <v>39191.211080048379</v>
      </c>
      <c r="I177" s="94">
        <v>41282.538613418525</v>
      </c>
      <c r="J177" s="94">
        <v>45301.753207462483</v>
      </c>
      <c r="K177" s="94">
        <v>46261.561793999994</v>
      </c>
      <c r="L177" s="94">
        <v>43501.489500000003</v>
      </c>
      <c r="M177" s="94">
        <v>0</v>
      </c>
      <c r="N177" s="83"/>
      <c r="O177" s="89" t="s">
        <v>11</v>
      </c>
      <c r="P177" s="94">
        <v>39698.360632131371</v>
      </c>
      <c r="Q177" s="94">
        <v>42535.50547756828</v>
      </c>
      <c r="R177" s="94">
        <v>37381.215988379074</v>
      </c>
      <c r="S177" s="94">
        <v>44240.606918261852</v>
      </c>
      <c r="T177" s="94">
        <v>37566.482161939886</v>
      </c>
      <c r="U177" s="94">
        <v>42069.76647499689</v>
      </c>
      <c r="V177" s="94">
        <v>42817.018695198494</v>
      </c>
      <c r="W177" s="94">
        <v>40394.220621236993</v>
      </c>
      <c r="X177" s="94">
        <v>40803.236438999986</v>
      </c>
      <c r="Y177" s="94">
        <v>41050.925999999992</v>
      </c>
      <c r="Z177" s="94">
        <v>43589</v>
      </c>
      <c r="AA177" s="83"/>
      <c r="AB177" s="89" t="s">
        <v>11</v>
      </c>
      <c r="AC177" s="94">
        <v>799</v>
      </c>
      <c r="AD177" s="94">
        <v>787</v>
      </c>
      <c r="AE177" s="94">
        <v>819</v>
      </c>
      <c r="AF177" s="94">
        <v>811</v>
      </c>
      <c r="AG177" s="94">
        <v>810</v>
      </c>
      <c r="AH177" s="94">
        <v>794</v>
      </c>
      <c r="AI177" s="94">
        <v>802</v>
      </c>
      <c r="AJ177" s="94">
        <v>903</v>
      </c>
      <c r="AK177" s="94">
        <v>908</v>
      </c>
      <c r="AL177" s="94">
        <v>863</v>
      </c>
      <c r="AM177" s="94">
        <v>0</v>
      </c>
      <c r="AN177" s="83"/>
      <c r="AO177" s="91" t="s">
        <v>83</v>
      </c>
      <c r="AP177" s="92">
        <v>17786.001482142397</v>
      </c>
      <c r="AQ177" s="92">
        <v>19538.020866117364</v>
      </c>
      <c r="AR177" s="92">
        <v>23779.481472437397</v>
      </c>
      <c r="AS177" s="92">
        <v>23387.057719025266</v>
      </c>
      <c r="AT177" s="92">
        <v>23701.832972651293</v>
      </c>
      <c r="AU177" s="92">
        <v>25145.097727804405</v>
      </c>
      <c r="AV177" s="92">
        <v>25635.195187199995</v>
      </c>
      <c r="AW177" s="92">
        <v>26777.723903999999</v>
      </c>
      <c r="AX177" s="92">
        <v>27712.511999999999</v>
      </c>
      <c r="AY177" s="92">
        <v>0</v>
      </c>
      <c r="AZ177" s="83"/>
    </row>
    <row r="178" spans="1:52" x14ac:dyDescent="0.25">
      <c r="A178" s="82"/>
      <c r="B178" s="84" t="s">
        <v>0</v>
      </c>
      <c r="C178" s="93">
        <v>20917.684275523367</v>
      </c>
      <c r="D178" s="93">
        <v>15833.388229498354</v>
      </c>
      <c r="E178" s="93">
        <v>15345.954400401431</v>
      </c>
      <c r="F178" s="93">
        <v>15901.20343440292</v>
      </c>
      <c r="G178" s="93">
        <v>13115.013858188475</v>
      </c>
      <c r="H178" s="93">
        <v>11156.365861425695</v>
      </c>
      <c r="I178" s="93">
        <v>10488.820574763451</v>
      </c>
      <c r="J178" s="93">
        <v>10755.895867226998</v>
      </c>
      <c r="K178" s="93">
        <v>9735.8701229999988</v>
      </c>
      <c r="L178" s="93">
        <v>6471.3809999999985</v>
      </c>
      <c r="M178" s="93">
        <v>0</v>
      </c>
      <c r="N178" s="83"/>
      <c r="O178" s="84" t="s">
        <v>0</v>
      </c>
      <c r="P178" s="93">
        <v>14899.129200997097</v>
      </c>
      <c r="Q178" s="93">
        <v>17566.598406995323</v>
      </c>
      <c r="R178" s="93">
        <v>17681.483106163996</v>
      </c>
      <c r="S178" s="93">
        <v>16302.800564049718</v>
      </c>
      <c r="T178" s="93">
        <v>16778.093029276908</v>
      </c>
      <c r="U178" s="93">
        <v>7134.7518791067469</v>
      </c>
      <c r="V178" s="93">
        <v>11834.307946034025</v>
      </c>
      <c r="W178" s="93">
        <v>9420.175224872999</v>
      </c>
      <c r="X178" s="93">
        <v>11113.977923999999</v>
      </c>
      <c r="Y178" s="93">
        <v>11197.578</v>
      </c>
      <c r="Z178" s="93">
        <v>9907</v>
      </c>
      <c r="AA178" s="83"/>
      <c r="AB178" s="84" t="s">
        <v>0</v>
      </c>
      <c r="AC178" s="93">
        <v>178</v>
      </c>
      <c r="AD178" s="93">
        <v>185</v>
      </c>
      <c r="AE178" s="93">
        <v>196</v>
      </c>
      <c r="AF178" s="93">
        <v>148</v>
      </c>
      <c r="AG178" s="93">
        <v>107</v>
      </c>
      <c r="AH178" s="93">
        <v>95</v>
      </c>
      <c r="AI178" s="93">
        <v>89</v>
      </c>
      <c r="AJ178" s="93">
        <v>101</v>
      </c>
      <c r="AK178" s="93">
        <v>93</v>
      </c>
      <c r="AL178" s="93">
        <v>65</v>
      </c>
      <c r="AM178" s="93">
        <v>0</v>
      </c>
      <c r="AN178" s="83"/>
      <c r="AO178" s="91" t="s">
        <v>84</v>
      </c>
      <c r="AP178" s="92">
        <v>23903.99651751437</v>
      </c>
      <c r="AQ178" s="92">
        <v>24979.461555771257</v>
      </c>
      <c r="AR178" s="92">
        <v>25439.34912859424</v>
      </c>
      <c r="AS178" s="92">
        <v>22828.880860567504</v>
      </c>
      <c r="AT178" s="92">
        <v>22758.948244848525</v>
      </c>
      <c r="AU178" s="92">
        <v>29957.829228269562</v>
      </c>
      <c r="AV178" s="92">
        <v>31115.641236479994</v>
      </c>
      <c r="AW178" s="92">
        <v>33142.809600000001</v>
      </c>
      <c r="AX178" s="92">
        <v>32471.040000000001</v>
      </c>
      <c r="AY178" s="92">
        <v>0</v>
      </c>
      <c r="AZ178" s="83"/>
    </row>
    <row r="179" spans="1:52" x14ac:dyDescent="0.25">
      <c r="A179" s="82"/>
      <c r="B179" s="84" t="s">
        <v>158</v>
      </c>
      <c r="C179" s="93">
        <v>23160.646103589319</v>
      </c>
      <c r="D179" s="93">
        <v>22882.409204037391</v>
      </c>
      <c r="E179" s="93">
        <v>23258.148912417073</v>
      </c>
      <c r="F179" s="93">
        <v>18508.439635051422</v>
      </c>
      <c r="G179" s="93">
        <v>20748.06643558323</v>
      </c>
      <c r="H179" s="93">
        <v>19433.002297269282</v>
      </c>
      <c r="I179" s="93">
        <v>20454.970209584077</v>
      </c>
      <c r="J179" s="93">
        <v>27216.117288674992</v>
      </c>
      <c r="K179" s="93">
        <v>30734.244029999994</v>
      </c>
      <c r="L179" s="93">
        <v>18258.575999999997</v>
      </c>
      <c r="M179" s="93">
        <v>0</v>
      </c>
      <c r="N179" s="83"/>
      <c r="O179" s="84" t="s">
        <v>158</v>
      </c>
      <c r="P179" s="93">
        <v>25347.111213488097</v>
      </c>
      <c r="Q179" s="93">
        <v>25403.010653543432</v>
      </c>
      <c r="R179" s="93">
        <v>18726.595921480675</v>
      </c>
      <c r="S179" s="93">
        <v>25222.308016012641</v>
      </c>
      <c r="T179" s="93">
        <v>17533.577269506954</v>
      </c>
      <c r="U179" s="93">
        <v>17552.317034668191</v>
      </c>
      <c r="V179" s="93">
        <v>17481.001146594295</v>
      </c>
      <c r="W179" s="93">
        <v>18568.459010429997</v>
      </c>
      <c r="X179" s="93">
        <v>42574.937768999989</v>
      </c>
      <c r="Y179" s="93">
        <v>26160.266999999996</v>
      </c>
      <c r="Z179" s="93">
        <v>15920</v>
      </c>
      <c r="AA179" s="83"/>
      <c r="AB179" s="84" t="s">
        <v>158</v>
      </c>
      <c r="AC179" s="93">
        <v>151</v>
      </c>
      <c r="AD179" s="93">
        <v>146</v>
      </c>
      <c r="AE179" s="93">
        <v>140</v>
      </c>
      <c r="AF179" s="93">
        <v>121</v>
      </c>
      <c r="AG179" s="93">
        <v>129</v>
      </c>
      <c r="AH179" s="93">
        <v>124</v>
      </c>
      <c r="AI179" s="93">
        <v>135</v>
      </c>
      <c r="AJ179" s="93">
        <v>194</v>
      </c>
      <c r="AK179" s="93">
        <v>200</v>
      </c>
      <c r="AL179" s="93">
        <v>109</v>
      </c>
      <c r="AM179" s="93">
        <v>0</v>
      </c>
      <c r="AN179" s="83"/>
      <c r="AO179" s="91" t="s">
        <v>85</v>
      </c>
      <c r="AP179" s="92">
        <v>0</v>
      </c>
      <c r="AQ179" s="92">
        <v>3452.5471403046326</v>
      </c>
      <c r="AR179" s="92">
        <v>3877.8812223515756</v>
      </c>
      <c r="AS179" s="92">
        <v>3641.9658388481612</v>
      </c>
      <c r="AT179" s="92">
        <v>4139.9724811501846</v>
      </c>
      <c r="AU179" s="92">
        <v>3366.8695687864315</v>
      </c>
      <c r="AV179" s="92">
        <v>3040.3552481279999</v>
      </c>
      <c r="AW179" s="92">
        <v>2936.7705599999995</v>
      </c>
      <c r="AX179" s="92">
        <v>3359.7440000000001</v>
      </c>
      <c r="AY179" s="92">
        <v>0</v>
      </c>
      <c r="AZ179" s="83"/>
    </row>
    <row r="180" spans="1:52" x14ac:dyDescent="0.25">
      <c r="A180" s="82"/>
      <c r="B180" s="84" t="s">
        <v>159</v>
      </c>
      <c r="C180" s="93">
        <v>480.79368996150629</v>
      </c>
      <c r="D180" s="93">
        <v>531.94896409655428</v>
      </c>
      <c r="E180" s="93">
        <v>323.89134562025987</v>
      </c>
      <c r="F180" s="93">
        <v>367.02942154816361</v>
      </c>
      <c r="G180" s="93">
        <v>730.56571956278981</v>
      </c>
      <c r="H180" s="93">
        <v>622.79529801950457</v>
      </c>
      <c r="I180" s="93">
        <v>561.8107915666468</v>
      </c>
      <c r="J180" s="93">
        <v>367.9165905029999</v>
      </c>
      <c r="K180" s="93">
        <v>572.88545999999997</v>
      </c>
      <c r="L180" s="93">
        <v>658.56</v>
      </c>
      <c r="M180" s="93">
        <v>0</v>
      </c>
      <c r="N180" s="83"/>
      <c r="O180" s="84" t="s">
        <v>159</v>
      </c>
      <c r="P180" s="93">
        <v>689.39232881728674</v>
      </c>
      <c r="Q180" s="93">
        <v>549.45314082923517</v>
      </c>
      <c r="R180" s="93">
        <v>710.98100258105819</v>
      </c>
      <c r="S180" s="93">
        <v>432.76000506127025</v>
      </c>
      <c r="T180" s="93">
        <v>379.44111016051875</v>
      </c>
      <c r="U180" s="93">
        <v>591.48781445658506</v>
      </c>
      <c r="V180" s="93">
        <v>1276.4429139116967</v>
      </c>
      <c r="W180" s="93">
        <v>503.86231016099987</v>
      </c>
      <c r="X180" s="93">
        <v>503.9270249999999</v>
      </c>
      <c r="Y180" s="93">
        <v>448.64399999999995</v>
      </c>
      <c r="Z180" s="93">
        <v>563</v>
      </c>
      <c r="AA180" s="83"/>
      <c r="AB180" s="84" t="s">
        <v>159</v>
      </c>
      <c r="AC180" s="93">
        <v>0</v>
      </c>
      <c r="AD180" s="93">
        <v>0</v>
      </c>
      <c r="AE180" s="93">
        <v>0</v>
      </c>
      <c r="AF180" s="93">
        <v>0</v>
      </c>
      <c r="AG180" s="93">
        <v>0</v>
      </c>
      <c r="AH180" s="93">
        <v>0</v>
      </c>
      <c r="AI180" s="93">
        <v>0</v>
      </c>
      <c r="AJ180" s="93">
        <v>0</v>
      </c>
      <c r="AK180" s="93">
        <v>0</v>
      </c>
      <c r="AL180" s="93">
        <v>0</v>
      </c>
      <c r="AM180" s="93">
        <v>0</v>
      </c>
      <c r="AN180" s="83"/>
      <c r="AO180" s="91" t="s">
        <v>86</v>
      </c>
      <c r="AP180" s="92">
        <v>44148.555686285035</v>
      </c>
      <c r="AQ180" s="92">
        <v>52368.914213742035</v>
      </c>
      <c r="AR180" s="92">
        <v>54358.7043830271</v>
      </c>
      <c r="AS180" s="92">
        <v>51395.377705796855</v>
      </c>
      <c r="AT180" s="92">
        <v>50729.378436084378</v>
      </c>
      <c r="AU180" s="92">
        <v>57729.128219338738</v>
      </c>
      <c r="AV180" s="92">
        <v>71957.887395839993</v>
      </c>
      <c r="AW180" s="92">
        <v>70391.890943999999</v>
      </c>
      <c r="AX180" s="92">
        <v>67980.288</v>
      </c>
      <c r="AY180" s="92">
        <v>0</v>
      </c>
      <c r="AZ180" s="83"/>
    </row>
    <row r="181" spans="1:52" x14ac:dyDescent="0.25">
      <c r="A181" s="82"/>
      <c r="B181" s="84" t="s">
        <v>1</v>
      </c>
      <c r="C181" s="93">
        <v>4822.4972891746529</v>
      </c>
      <c r="D181" s="93">
        <v>3914.1712621966876</v>
      </c>
      <c r="E181" s="93">
        <v>3158.6281940181366</v>
      </c>
      <c r="F181" s="93">
        <v>4550.1260646834126</v>
      </c>
      <c r="G181" s="93">
        <v>4176.9103938475973</v>
      </c>
      <c r="H181" s="93">
        <v>3732.1874780238859</v>
      </c>
      <c r="I181" s="93">
        <v>3484.5462285544631</v>
      </c>
      <c r="J181" s="93">
        <v>4398.8150717909984</v>
      </c>
      <c r="K181" s="93">
        <v>4265.8748789999991</v>
      </c>
      <c r="L181" s="93">
        <v>3574.7459999999996</v>
      </c>
      <c r="M181" s="93">
        <v>0</v>
      </c>
      <c r="N181" s="83"/>
      <c r="O181" s="84" t="s">
        <v>1</v>
      </c>
      <c r="P181" s="93">
        <v>5703.2203568328341</v>
      </c>
      <c r="Q181" s="93">
        <v>5191.4421379515625</v>
      </c>
      <c r="R181" s="93">
        <v>6700.1913411959804</v>
      </c>
      <c r="S181" s="93">
        <v>3449.4994722672845</v>
      </c>
      <c r="T181" s="93">
        <v>4285.8722887653339</v>
      </c>
      <c r="U181" s="93">
        <v>2567.4372770419868</v>
      </c>
      <c r="V181" s="93">
        <v>3835.2656855207251</v>
      </c>
      <c r="W181" s="93">
        <v>3781.6646619149988</v>
      </c>
      <c r="X181" s="93">
        <v>3735.4253789999993</v>
      </c>
      <c r="Y181" s="93">
        <v>3731.1539999999995</v>
      </c>
      <c r="Z181" s="93">
        <v>4459</v>
      </c>
      <c r="AA181" s="83"/>
      <c r="AB181" s="84" t="s">
        <v>1</v>
      </c>
      <c r="AC181" s="93">
        <v>25</v>
      </c>
      <c r="AD181" s="93">
        <v>22</v>
      </c>
      <c r="AE181" s="93">
        <v>18</v>
      </c>
      <c r="AF181" s="93">
        <v>26</v>
      </c>
      <c r="AG181" s="93">
        <v>25</v>
      </c>
      <c r="AH181" s="93">
        <v>23</v>
      </c>
      <c r="AI181" s="93">
        <v>25</v>
      </c>
      <c r="AJ181" s="93">
        <v>24</v>
      </c>
      <c r="AK181" s="93">
        <v>27</v>
      </c>
      <c r="AL181" s="93">
        <v>23</v>
      </c>
      <c r="AM181" s="93">
        <v>0</v>
      </c>
      <c r="AN181" s="83"/>
      <c r="AO181" s="91" t="s">
        <v>87</v>
      </c>
      <c r="AP181" s="92">
        <v>30953.948356304132</v>
      </c>
      <c r="AQ181" s="92">
        <v>31063.868401390078</v>
      </c>
      <c r="AR181" s="92">
        <v>32885.777695445067</v>
      </c>
      <c r="AS181" s="92">
        <v>34412.432299453307</v>
      </c>
      <c r="AT181" s="92">
        <v>34873.654446929395</v>
      </c>
      <c r="AU181" s="92">
        <v>37945.007036725241</v>
      </c>
      <c r="AV181" s="92">
        <v>38480.221384703997</v>
      </c>
      <c r="AW181" s="92">
        <v>40360.808447999996</v>
      </c>
      <c r="AX181" s="92">
        <v>43128.832000000002</v>
      </c>
      <c r="AY181" s="92">
        <v>0</v>
      </c>
      <c r="AZ181" s="83"/>
    </row>
    <row r="182" spans="1:52" x14ac:dyDescent="0.25">
      <c r="A182" s="82"/>
      <c r="B182" s="84" t="s">
        <v>2</v>
      </c>
      <c r="C182" s="93">
        <v>24113.689783853395</v>
      </c>
      <c r="D182" s="93">
        <v>22425.520523218267</v>
      </c>
      <c r="E182" s="93">
        <v>21482.744499387496</v>
      </c>
      <c r="F182" s="93">
        <v>22331.085685892675</v>
      </c>
      <c r="G182" s="93">
        <v>23401.8888866462</v>
      </c>
      <c r="H182" s="93">
        <v>23168.655960973345</v>
      </c>
      <c r="I182" s="93">
        <v>26069.779823147415</v>
      </c>
      <c r="J182" s="93">
        <v>27567.849864932992</v>
      </c>
      <c r="K182" s="93">
        <v>28860.696395999996</v>
      </c>
      <c r="L182" s="93">
        <v>28151.381999999998</v>
      </c>
      <c r="M182" s="93">
        <v>0</v>
      </c>
      <c r="N182" s="83"/>
      <c r="O182" s="84" t="s">
        <v>2</v>
      </c>
      <c r="P182" s="93">
        <v>22980.145406569605</v>
      </c>
      <c r="Q182" s="93">
        <v>22742.375790175942</v>
      </c>
      <c r="R182" s="93">
        <v>23816.400662591834</v>
      </c>
      <c r="S182" s="93">
        <v>20467.0840638792</v>
      </c>
      <c r="T182" s="93">
        <v>18556.36927689486</v>
      </c>
      <c r="U182" s="93">
        <v>21559.674930721878</v>
      </c>
      <c r="V182" s="93">
        <v>23300.305490551753</v>
      </c>
      <c r="W182" s="93">
        <v>23163.640121726996</v>
      </c>
      <c r="X182" s="93">
        <v>23145.633482999998</v>
      </c>
      <c r="Y182" s="93">
        <v>30548.951999999997</v>
      </c>
      <c r="Z182" s="93">
        <v>28989</v>
      </c>
      <c r="AA182" s="83"/>
      <c r="AB182" s="84" t="s">
        <v>2</v>
      </c>
      <c r="AC182" s="93">
        <v>217</v>
      </c>
      <c r="AD182" s="93">
        <v>208</v>
      </c>
      <c r="AE182" s="93">
        <v>196</v>
      </c>
      <c r="AF182" s="93">
        <v>191</v>
      </c>
      <c r="AG182" s="93">
        <v>189</v>
      </c>
      <c r="AH182" s="93">
        <v>185</v>
      </c>
      <c r="AI182" s="93">
        <v>188</v>
      </c>
      <c r="AJ182" s="93">
        <v>195</v>
      </c>
      <c r="AK182" s="93">
        <v>206</v>
      </c>
      <c r="AL182" s="93">
        <v>208</v>
      </c>
      <c r="AM182" s="93">
        <v>0</v>
      </c>
      <c r="AN182" s="83"/>
      <c r="AO182" s="91" t="s">
        <v>88</v>
      </c>
      <c r="AP182" s="92">
        <v>30860.057185810547</v>
      </c>
      <c r="AQ182" s="92">
        <v>28846.314352912446</v>
      </c>
      <c r="AR182" s="92">
        <v>30665.522579410826</v>
      </c>
      <c r="AS182" s="92">
        <v>36510.293046686646</v>
      </c>
      <c r="AT182" s="92">
        <v>36345.208646390362</v>
      </c>
      <c r="AU182" s="92">
        <v>37223.688556311543</v>
      </c>
      <c r="AV182" s="92">
        <v>36428.350823424</v>
      </c>
      <c r="AW182" s="92">
        <v>38731.004927999995</v>
      </c>
      <c r="AX182" s="92">
        <v>41590.784</v>
      </c>
      <c r="AY182" s="92">
        <v>0</v>
      </c>
      <c r="AZ182" s="83"/>
    </row>
    <row r="183" spans="1:52" x14ac:dyDescent="0.25">
      <c r="A183" s="82"/>
      <c r="B183" s="84" t="s">
        <v>156</v>
      </c>
      <c r="C183" s="93">
        <v>0</v>
      </c>
      <c r="D183" s="93">
        <v>0</v>
      </c>
      <c r="E183" s="93">
        <v>0</v>
      </c>
      <c r="F183" s="93">
        <v>0</v>
      </c>
      <c r="G183" s="93">
        <v>0</v>
      </c>
      <c r="H183" s="93">
        <v>0</v>
      </c>
      <c r="I183" s="93">
        <v>0</v>
      </c>
      <c r="J183" s="93">
        <v>1164.1700913569996</v>
      </c>
      <c r="K183" s="93">
        <v>5456.2035569999998</v>
      </c>
      <c r="L183" s="93">
        <v>9299.0729999999985</v>
      </c>
      <c r="M183" s="93">
        <v>0</v>
      </c>
      <c r="N183" s="83"/>
      <c r="O183" s="84" t="s">
        <v>156</v>
      </c>
      <c r="P183" s="93">
        <v>0</v>
      </c>
      <c r="Q183" s="93">
        <v>0</v>
      </c>
      <c r="R183" s="93">
        <v>0</v>
      </c>
      <c r="S183" s="93">
        <v>0</v>
      </c>
      <c r="T183" s="93">
        <v>0</v>
      </c>
      <c r="U183" s="93">
        <v>0</v>
      </c>
      <c r="V183" s="93">
        <v>0</v>
      </c>
      <c r="W183" s="93">
        <v>0</v>
      </c>
      <c r="X183" s="93">
        <v>0</v>
      </c>
      <c r="Y183" s="93">
        <v>5398.1339999999991</v>
      </c>
      <c r="Z183" s="93">
        <v>8543</v>
      </c>
      <c r="AA183" s="83"/>
      <c r="AB183" s="84" t="s">
        <v>156</v>
      </c>
      <c r="AC183" s="93">
        <v>0</v>
      </c>
      <c r="AD183" s="93">
        <v>0</v>
      </c>
      <c r="AE183" s="93">
        <v>0</v>
      </c>
      <c r="AF183" s="93">
        <v>0</v>
      </c>
      <c r="AG183" s="93">
        <v>0</v>
      </c>
      <c r="AH183" s="93">
        <v>0</v>
      </c>
      <c r="AI183" s="93">
        <v>0</v>
      </c>
      <c r="AJ183" s="93">
        <v>7</v>
      </c>
      <c r="AK183" s="93">
        <v>31</v>
      </c>
      <c r="AL183" s="93">
        <v>55</v>
      </c>
      <c r="AM183" s="93">
        <v>0</v>
      </c>
      <c r="AN183" s="83"/>
      <c r="AO183" s="91" t="s">
        <v>89</v>
      </c>
      <c r="AP183" s="92">
        <v>47111.343732971407</v>
      </c>
      <c r="AQ183" s="92">
        <v>49723.470716400436</v>
      </c>
      <c r="AR183" s="92">
        <v>52178.797164104035</v>
      </c>
      <c r="AS183" s="92">
        <v>55654.1013407231</v>
      </c>
      <c r="AT183" s="92">
        <v>54569.589876603619</v>
      </c>
      <c r="AU183" s="92">
        <v>58342.94767137483</v>
      </c>
      <c r="AV183" s="92">
        <v>59996.906201087993</v>
      </c>
      <c r="AW183" s="92">
        <v>45539.730431999997</v>
      </c>
      <c r="AX183" s="92">
        <v>45161.472000000002</v>
      </c>
      <c r="AY183" s="92">
        <v>0</v>
      </c>
      <c r="AZ183" s="83"/>
    </row>
    <row r="184" spans="1:52" x14ac:dyDescent="0.25">
      <c r="A184" s="82"/>
      <c r="B184" s="84" t="s">
        <v>3</v>
      </c>
      <c r="C184" s="93">
        <v>106.97674643368266</v>
      </c>
      <c r="D184" s="93">
        <v>464.48371343534046</v>
      </c>
      <c r="E184" s="93">
        <v>618.05607812848871</v>
      </c>
      <c r="F184" s="93">
        <v>1708.5334991124107</v>
      </c>
      <c r="G184" s="93">
        <v>2814.6601753698183</v>
      </c>
      <c r="H184" s="93">
        <v>3017.8177905828416</v>
      </c>
      <c r="I184" s="93">
        <v>2466.0305391076099</v>
      </c>
      <c r="J184" s="93">
        <v>2932.5433811939997</v>
      </c>
      <c r="K184" s="93">
        <v>3448.9826489999991</v>
      </c>
      <c r="L184" s="93">
        <v>4150.985999999999</v>
      </c>
      <c r="M184" s="93">
        <v>0</v>
      </c>
      <c r="N184" s="83"/>
      <c r="O184" s="84" t="s">
        <v>3</v>
      </c>
      <c r="P184" s="93">
        <v>0</v>
      </c>
      <c r="Q184" s="93">
        <v>0</v>
      </c>
      <c r="R184" s="93">
        <v>819.23736922920273</v>
      </c>
      <c r="S184" s="93">
        <v>816.35191780193747</v>
      </c>
      <c r="T184" s="93">
        <v>1594.7853227045086</v>
      </c>
      <c r="U184" s="93">
        <v>2215.0044620765502</v>
      </c>
      <c r="V184" s="93">
        <v>3388.4556939499125</v>
      </c>
      <c r="W184" s="93">
        <v>2180.5261859429993</v>
      </c>
      <c r="X184" s="93">
        <v>2501.5998419999992</v>
      </c>
      <c r="Y184" s="93">
        <v>2439.7590000000005</v>
      </c>
      <c r="Z184" s="93">
        <v>3701</v>
      </c>
      <c r="AA184" s="83"/>
      <c r="AB184" s="84" t="s">
        <v>3</v>
      </c>
      <c r="AC184" s="93">
        <v>1</v>
      </c>
      <c r="AD184" s="93">
        <v>3</v>
      </c>
      <c r="AE184" s="93">
        <v>6</v>
      </c>
      <c r="AF184" s="93">
        <v>12</v>
      </c>
      <c r="AG184" s="93">
        <v>21</v>
      </c>
      <c r="AH184" s="93">
        <v>21</v>
      </c>
      <c r="AI184" s="93">
        <v>18</v>
      </c>
      <c r="AJ184" s="93">
        <v>22</v>
      </c>
      <c r="AK184" s="93">
        <v>26</v>
      </c>
      <c r="AL184" s="93">
        <v>31</v>
      </c>
      <c r="AM184" s="93">
        <v>0</v>
      </c>
      <c r="AN184" s="83"/>
      <c r="AO184" s="91" t="s">
        <v>90</v>
      </c>
      <c r="AP184" s="92">
        <v>8855.9079329749675</v>
      </c>
      <c r="AQ184" s="92">
        <v>9687.5076808941121</v>
      </c>
      <c r="AR184" s="92">
        <v>10140.771473941344</v>
      </c>
      <c r="AS184" s="92">
        <v>11392.334416087404</v>
      </c>
      <c r="AT184" s="92">
        <v>11335.327496440434</v>
      </c>
      <c r="AU184" s="92">
        <v>10118.883541183486</v>
      </c>
      <c r="AV184" s="92">
        <v>10241.418719231999</v>
      </c>
      <c r="AW184" s="92">
        <v>11130.568703999998</v>
      </c>
      <c r="AX184" s="92">
        <v>12905.472</v>
      </c>
      <c r="AY184" s="92">
        <v>0</v>
      </c>
      <c r="AZ184" s="83"/>
    </row>
    <row r="185" spans="1:52" x14ac:dyDescent="0.25">
      <c r="A185" s="82"/>
      <c r="B185" s="84" t="s">
        <v>4</v>
      </c>
      <c r="C185" s="93">
        <v>0</v>
      </c>
      <c r="D185" s="93">
        <v>164.36125271025719</v>
      </c>
      <c r="E185" s="93">
        <v>2813.9633293924221</v>
      </c>
      <c r="F185" s="93">
        <v>3965.1873513481632</v>
      </c>
      <c r="G185" s="93">
        <v>4349.8675804789737</v>
      </c>
      <c r="H185" s="93">
        <v>4357.3308373106092</v>
      </c>
      <c r="I185" s="93">
        <v>5328.9567646253172</v>
      </c>
      <c r="J185" s="93">
        <v>4124.7657639089994</v>
      </c>
      <c r="K185" s="93">
        <v>2895.1933709999998</v>
      </c>
      <c r="L185" s="93">
        <v>3172.4069999999997</v>
      </c>
      <c r="M185" s="93">
        <v>0</v>
      </c>
      <c r="N185" s="83"/>
      <c r="O185" s="84" t="s">
        <v>4</v>
      </c>
      <c r="P185" s="93">
        <v>0</v>
      </c>
      <c r="Q185" s="93">
        <v>0</v>
      </c>
      <c r="R185" s="93">
        <v>0</v>
      </c>
      <c r="S185" s="93">
        <v>2960.8194185456105</v>
      </c>
      <c r="T185" s="93">
        <v>3493.1235335374326</v>
      </c>
      <c r="U185" s="93">
        <v>4165.0134382812466</v>
      </c>
      <c r="V185" s="93">
        <v>3739.1751509161754</v>
      </c>
      <c r="W185" s="93">
        <v>5062.3596558359986</v>
      </c>
      <c r="X185" s="93">
        <v>5059.4273309999999</v>
      </c>
      <c r="Y185" s="93">
        <v>3677.6459999999997</v>
      </c>
      <c r="Z185" s="93">
        <v>3339</v>
      </c>
      <c r="AA185" s="83"/>
      <c r="AB185" s="84" t="s">
        <v>4</v>
      </c>
      <c r="AC185" s="93">
        <v>0</v>
      </c>
      <c r="AD185" s="93">
        <v>1</v>
      </c>
      <c r="AE185" s="93">
        <v>19</v>
      </c>
      <c r="AF185" s="93">
        <v>32</v>
      </c>
      <c r="AG185" s="93">
        <v>33</v>
      </c>
      <c r="AH185" s="93">
        <v>35</v>
      </c>
      <c r="AI185" s="93">
        <v>40</v>
      </c>
      <c r="AJ185" s="93">
        <v>31</v>
      </c>
      <c r="AK185" s="93">
        <v>22</v>
      </c>
      <c r="AL185" s="93">
        <v>26</v>
      </c>
      <c r="AM185" s="93">
        <v>0</v>
      </c>
      <c r="AN185" s="83"/>
      <c r="AO185" s="91" t="s">
        <v>91</v>
      </c>
      <c r="AP185" s="92">
        <v>17739.63547202211</v>
      </c>
      <c r="AQ185" s="92">
        <v>15895.300637428736</v>
      </c>
      <c r="AR185" s="92">
        <v>18356.051635743966</v>
      </c>
      <c r="AS185" s="92">
        <v>17884.870785554504</v>
      </c>
      <c r="AT185" s="92">
        <v>28965.636846130557</v>
      </c>
      <c r="AU185" s="92">
        <v>31212.342889436153</v>
      </c>
      <c r="AV185" s="92">
        <v>28435.022678015997</v>
      </c>
      <c r="AW185" s="92">
        <v>29076.111359999995</v>
      </c>
      <c r="AX185" s="92">
        <v>28122.112000000001</v>
      </c>
      <c r="AY185" s="92">
        <v>0</v>
      </c>
      <c r="AZ185" s="83"/>
    </row>
    <row r="186" spans="1:52" x14ac:dyDescent="0.25">
      <c r="A186" s="82"/>
      <c r="B186" s="84" t="s">
        <v>6</v>
      </c>
      <c r="C186" s="93">
        <v>3157.5588598648292</v>
      </c>
      <c r="D186" s="93">
        <v>5966.8474991131616</v>
      </c>
      <c r="E186" s="93">
        <v>6517.6184417677587</v>
      </c>
      <c r="F186" s="93">
        <v>8583.6409058292229</v>
      </c>
      <c r="G186" s="93">
        <v>6110.1345336146815</v>
      </c>
      <c r="H186" s="93">
        <v>4600.5228971297156</v>
      </c>
      <c r="I186" s="93">
        <v>3793.0474186006486</v>
      </c>
      <c r="J186" s="93">
        <v>3468.2342527035007</v>
      </c>
      <c r="K186" s="93">
        <v>2710.5969449999993</v>
      </c>
      <c r="L186" s="93">
        <v>2109.9645</v>
      </c>
      <c r="M186" s="93">
        <v>0</v>
      </c>
      <c r="N186" s="83"/>
      <c r="O186" s="84" t="s">
        <v>6</v>
      </c>
      <c r="P186" s="93">
        <v>4679.7814047310667</v>
      </c>
      <c r="Q186" s="93">
        <v>4101.3176127555871</v>
      </c>
      <c r="R186" s="93">
        <v>6436.8650439437379</v>
      </c>
      <c r="S186" s="93">
        <v>14643.08890308664</v>
      </c>
      <c r="T186" s="93">
        <v>9954.94900656955</v>
      </c>
      <c r="U186" s="93">
        <v>4942.1099052894251</v>
      </c>
      <c r="V186" s="93">
        <v>4863.8961680838465</v>
      </c>
      <c r="W186" s="93">
        <v>4108.5817496640002</v>
      </c>
      <c r="X186" s="93">
        <v>4110.9836249999998</v>
      </c>
      <c r="Y186" s="93">
        <v>3283.5390000000002</v>
      </c>
      <c r="Z186" s="93">
        <v>4986</v>
      </c>
      <c r="AA186" s="83"/>
      <c r="AB186" s="84" t="s">
        <v>6</v>
      </c>
      <c r="AC186" s="93">
        <v>0</v>
      </c>
      <c r="AD186" s="93">
        <v>0</v>
      </c>
      <c r="AE186" s="93">
        <v>3</v>
      </c>
      <c r="AF186" s="93">
        <v>55</v>
      </c>
      <c r="AG186" s="93">
        <v>79</v>
      </c>
      <c r="AH186" s="93">
        <v>62</v>
      </c>
      <c r="AI186" s="93">
        <v>54</v>
      </c>
      <c r="AJ186" s="93">
        <v>49</v>
      </c>
      <c r="AK186" s="93">
        <v>36</v>
      </c>
      <c r="AL186" s="93">
        <v>35</v>
      </c>
      <c r="AM186" s="93">
        <v>0</v>
      </c>
      <c r="AN186" s="83"/>
      <c r="AO186" s="91" t="s">
        <v>92</v>
      </c>
      <c r="AP186" s="92">
        <v>13587.559265750337</v>
      </c>
      <c r="AQ186" s="92">
        <v>15752.670821140746</v>
      </c>
      <c r="AR186" s="92">
        <v>15721.109799400449</v>
      </c>
      <c r="AS186" s="92">
        <v>18466.258958918432</v>
      </c>
      <c r="AT186" s="92">
        <v>19791.85896267612</v>
      </c>
      <c r="AU186" s="92">
        <v>21105.284241374204</v>
      </c>
      <c r="AV186" s="92">
        <v>21131.629415423999</v>
      </c>
      <c r="AW186" s="92">
        <v>23745.143807999997</v>
      </c>
      <c r="AX186" s="92">
        <v>24883.200000000001</v>
      </c>
      <c r="AY186" s="92">
        <v>0</v>
      </c>
      <c r="AZ186" s="83"/>
    </row>
    <row r="187" spans="1:52" x14ac:dyDescent="0.25">
      <c r="A187" s="82"/>
      <c r="B187" s="84" t="s">
        <v>7</v>
      </c>
      <c r="C187" s="93">
        <v>15796.458332781094</v>
      </c>
      <c r="D187" s="93">
        <v>13870.903004899423</v>
      </c>
      <c r="E187" s="93">
        <v>16457.659510445457</v>
      </c>
      <c r="F187" s="93">
        <v>18530.138229784458</v>
      </c>
      <c r="G187" s="93">
        <v>14585.942806576404</v>
      </c>
      <c r="H187" s="93">
        <v>17366.932006999188</v>
      </c>
      <c r="I187" s="93">
        <v>16934.692374912363</v>
      </c>
      <c r="J187" s="93">
        <v>19775.786473106993</v>
      </c>
      <c r="K187" s="93">
        <v>20907.136592999996</v>
      </c>
      <c r="L187" s="93">
        <v>19510.868999999999</v>
      </c>
      <c r="M187" s="93">
        <v>0</v>
      </c>
      <c r="N187" s="83"/>
      <c r="O187" s="84" t="s">
        <v>7</v>
      </c>
      <c r="P187" s="93">
        <v>22586.653887066637</v>
      </c>
      <c r="Q187" s="93">
        <v>22523.781257690534</v>
      </c>
      <c r="R187" s="93">
        <v>16326.230429639114</v>
      </c>
      <c r="S187" s="93">
        <v>14130.978983775569</v>
      </c>
      <c r="T187" s="93">
        <v>15763.229642101311</v>
      </c>
      <c r="U187" s="93">
        <v>15125.427996335453</v>
      </c>
      <c r="V187" s="93">
        <v>17211.09009115474</v>
      </c>
      <c r="W187" s="93">
        <v>17060.108882795997</v>
      </c>
      <c r="X187" s="93">
        <v>17060.316818999996</v>
      </c>
      <c r="Y187" s="93">
        <v>16443.419999999998</v>
      </c>
      <c r="Z187" s="93">
        <v>15646</v>
      </c>
      <c r="AA187" s="83"/>
      <c r="AB187" s="84" t="s">
        <v>7</v>
      </c>
      <c r="AC187" s="93">
        <v>134</v>
      </c>
      <c r="AD187" s="93">
        <v>127</v>
      </c>
      <c r="AE187" s="93">
        <v>144</v>
      </c>
      <c r="AF187" s="93">
        <v>135</v>
      </c>
      <c r="AG187" s="93">
        <v>133</v>
      </c>
      <c r="AH187" s="93">
        <v>147</v>
      </c>
      <c r="AI187" s="93">
        <v>144</v>
      </c>
      <c r="AJ187" s="93">
        <v>177</v>
      </c>
      <c r="AK187" s="93">
        <v>182</v>
      </c>
      <c r="AL187" s="93">
        <v>180</v>
      </c>
      <c r="AM187" s="93">
        <v>0</v>
      </c>
      <c r="AN187" s="83"/>
      <c r="AO187" s="91" t="s">
        <v>93</v>
      </c>
      <c r="AP187" s="92">
        <v>17438.256406240242</v>
      </c>
      <c r="AQ187" s="92">
        <v>21643.508630368717</v>
      </c>
      <c r="AR187" s="92">
        <v>20830.722658562547</v>
      </c>
      <c r="AS187" s="92">
        <v>19542.821850280528</v>
      </c>
      <c r="AT187" s="92">
        <v>20037.117995919612</v>
      </c>
      <c r="AU187" s="92">
        <v>21157.958765279225</v>
      </c>
      <c r="AV187" s="92">
        <v>18654.615493631998</v>
      </c>
      <c r="AW187" s="92">
        <v>19493.074944</v>
      </c>
      <c r="AX187" s="92">
        <v>20257.792000000001</v>
      </c>
      <c r="AY187" s="92">
        <v>0</v>
      </c>
      <c r="AZ187" s="83"/>
    </row>
    <row r="188" spans="1:52" x14ac:dyDescent="0.25">
      <c r="A188" s="82"/>
      <c r="B188" s="89" t="s">
        <v>8</v>
      </c>
      <c r="C188" s="94">
        <v>5813.3859489138649</v>
      </c>
      <c r="D188" s="94">
        <v>5471.8649828283378</v>
      </c>
      <c r="E188" s="94">
        <v>6140.5937010574889</v>
      </c>
      <c r="F188" s="94">
        <v>8677.0718230440743</v>
      </c>
      <c r="G188" s="94">
        <v>8450.6632202884011</v>
      </c>
      <c r="H188" s="94">
        <v>10226.365880945043</v>
      </c>
      <c r="I188" s="94">
        <v>10254.421238634277</v>
      </c>
      <c r="J188" s="94">
        <v>11325.573168650997</v>
      </c>
      <c r="K188" s="94">
        <v>12663.951362999998</v>
      </c>
      <c r="L188" s="94">
        <v>11869.514999999999</v>
      </c>
      <c r="M188" s="94">
        <v>0</v>
      </c>
      <c r="N188" s="83"/>
      <c r="O188" s="89" t="s">
        <v>8</v>
      </c>
      <c r="P188" s="94">
        <v>6518.0005031798146</v>
      </c>
      <c r="Q188" s="94">
        <v>6440.8843395110871</v>
      </c>
      <c r="R188" s="94">
        <v>5521.6598686048255</v>
      </c>
      <c r="S188" s="94">
        <v>6401.6048275025523</v>
      </c>
      <c r="T188" s="94">
        <v>10188.050440811445</v>
      </c>
      <c r="U188" s="94">
        <v>9706.6616538005801</v>
      </c>
      <c r="V188" s="94">
        <v>10771.759923510373</v>
      </c>
      <c r="W188" s="94">
        <v>9283.1505709319972</v>
      </c>
      <c r="X188" s="94">
        <v>10939.990487999998</v>
      </c>
      <c r="Y188" s="94">
        <v>10843.601999999999</v>
      </c>
      <c r="Z188" s="94">
        <v>15456</v>
      </c>
      <c r="AA188" s="83"/>
      <c r="AB188" s="89" t="s">
        <v>8</v>
      </c>
      <c r="AC188" s="94">
        <v>72</v>
      </c>
      <c r="AD188" s="94">
        <v>75</v>
      </c>
      <c r="AE188" s="94">
        <v>77</v>
      </c>
      <c r="AF188" s="94">
        <v>80</v>
      </c>
      <c r="AG188" s="94">
        <v>88</v>
      </c>
      <c r="AH188" s="94">
        <v>98</v>
      </c>
      <c r="AI188" s="94">
        <v>106</v>
      </c>
      <c r="AJ188" s="94">
        <v>107</v>
      </c>
      <c r="AK188" s="94">
        <v>113</v>
      </c>
      <c r="AL188" s="94">
        <v>129</v>
      </c>
      <c r="AM188" s="94">
        <v>0</v>
      </c>
      <c r="AN188" s="83"/>
      <c r="AO188" s="91" t="s">
        <v>94</v>
      </c>
      <c r="AP188" s="92">
        <v>51438.45162744727</v>
      </c>
      <c r="AQ188" s="92">
        <v>51518.795229358846</v>
      </c>
      <c r="AR188" s="92">
        <v>45598.727610223657</v>
      </c>
      <c r="AS188" s="92">
        <v>45740.659274371312</v>
      </c>
      <c r="AT188" s="92">
        <v>44665.485094157433</v>
      </c>
      <c r="AU188" s="92">
        <v>47502.745649777651</v>
      </c>
      <c r="AV188" s="92">
        <v>49152.058195967998</v>
      </c>
      <c r="AW188" s="92">
        <v>48617.091071999996</v>
      </c>
      <c r="AX188" s="92">
        <v>45550.592000000004</v>
      </c>
      <c r="AY188" s="92">
        <v>0</v>
      </c>
      <c r="AZ188" s="83"/>
    </row>
    <row r="189" spans="1:52" x14ac:dyDescent="0.25">
      <c r="A189" s="82"/>
      <c r="B189" s="89" t="s">
        <v>5</v>
      </c>
      <c r="C189" s="94">
        <v>2197.896820710027</v>
      </c>
      <c r="D189" s="94">
        <v>2356.8335587189226</v>
      </c>
      <c r="E189" s="94">
        <v>3357.1177051913828</v>
      </c>
      <c r="F189" s="94">
        <v>7094.1708790748035</v>
      </c>
      <c r="G189" s="94">
        <v>3219.5861362127598</v>
      </c>
      <c r="H189" s="94">
        <v>2368.1875066522634</v>
      </c>
      <c r="I189" s="94">
        <v>5221.7619462735593</v>
      </c>
      <c r="J189" s="94">
        <v>6872.8113827100005</v>
      </c>
      <c r="K189" s="94">
        <v>8207.1146639999988</v>
      </c>
      <c r="L189" s="94">
        <v>11962.125000000002</v>
      </c>
      <c r="M189" s="92">
        <v>0</v>
      </c>
      <c r="N189" s="83"/>
      <c r="O189" s="89" t="s">
        <v>5</v>
      </c>
      <c r="P189" s="94">
        <v>3126.8737413714784</v>
      </c>
      <c r="Q189" s="94">
        <v>2656.4813299054931</v>
      </c>
      <c r="R189" s="94">
        <v>2396.2693049954182</v>
      </c>
      <c r="S189" s="94">
        <v>2776.9584536002567</v>
      </c>
      <c r="T189" s="94">
        <v>3543.5269048871128</v>
      </c>
      <c r="U189" s="94">
        <v>4225.9512187876435</v>
      </c>
      <c r="V189" s="94">
        <v>1720.6142638000042</v>
      </c>
      <c r="W189" s="94">
        <v>2845.1497042709993</v>
      </c>
      <c r="X189" s="94">
        <v>2620.4205299999999</v>
      </c>
      <c r="Y189" s="94">
        <v>5158.3769999999986</v>
      </c>
      <c r="Z189" s="94">
        <v>5512</v>
      </c>
      <c r="AA189" s="83"/>
      <c r="AB189" s="89" t="s">
        <v>5</v>
      </c>
      <c r="AC189" s="94">
        <v>799</v>
      </c>
      <c r="AD189" s="94">
        <v>787</v>
      </c>
      <c r="AE189" s="94">
        <v>819</v>
      </c>
      <c r="AF189" s="94">
        <v>811</v>
      </c>
      <c r="AG189" s="94">
        <v>810</v>
      </c>
      <c r="AH189" s="94">
        <v>794</v>
      </c>
      <c r="AI189" s="94">
        <v>802</v>
      </c>
      <c r="AJ189" s="94">
        <v>903</v>
      </c>
      <c r="AK189" s="94">
        <v>908</v>
      </c>
      <c r="AL189" s="94">
        <v>863</v>
      </c>
      <c r="AM189" s="94">
        <v>0</v>
      </c>
      <c r="AN189" s="83"/>
      <c r="AO189" s="91" t="s">
        <v>95</v>
      </c>
      <c r="AP189" s="92">
        <v>25268.316365303835</v>
      </c>
      <c r="AQ189" s="92">
        <v>24496.104956128609</v>
      </c>
      <c r="AR189" s="92">
        <v>26580.297996904617</v>
      </c>
      <c r="AS189" s="92">
        <v>26627.799400209729</v>
      </c>
      <c r="AT189" s="92">
        <v>29326.440135035431</v>
      </c>
      <c r="AU189" s="92">
        <v>32099.20987355135</v>
      </c>
      <c r="AV189" s="92">
        <v>32819.379517439993</v>
      </c>
      <c r="AW189" s="92">
        <v>32686.672896</v>
      </c>
      <c r="AX189" s="92">
        <v>33757.184000000001</v>
      </c>
      <c r="AY189" s="92">
        <v>0</v>
      </c>
      <c r="AZ189" s="83"/>
    </row>
    <row r="190" spans="1:52" x14ac:dyDescent="0.25">
      <c r="A190" s="82"/>
      <c r="B190" s="84" t="s">
        <v>157</v>
      </c>
      <c r="C190" s="93">
        <v>0</v>
      </c>
      <c r="D190" s="93">
        <v>0</v>
      </c>
      <c r="E190" s="93">
        <v>0</v>
      </c>
      <c r="F190" s="93">
        <v>0</v>
      </c>
      <c r="G190" s="93">
        <v>0</v>
      </c>
      <c r="H190" s="93">
        <v>0</v>
      </c>
      <c r="I190" s="93">
        <v>0</v>
      </c>
      <c r="J190" s="93">
        <v>0</v>
      </c>
      <c r="K190" s="93">
        <v>0</v>
      </c>
      <c r="L190" s="93">
        <v>0</v>
      </c>
      <c r="M190" s="93">
        <v>0</v>
      </c>
      <c r="N190" s="83"/>
      <c r="O190" s="84" t="s">
        <v>157</v>
      </c>
      <c r="P190" s="93">
        <v>0</v>
      </c>
      <c r="Q190" s="93">
        <v>0</v>
      </c>
      <c r="R190" s="93">
        <v>0</v>
      </c>
      <c r="S190" s="93">
        <v>0</v>
      </c>
      <c r="T190" s="93">
        <v>0</v>
      </c>
      <c r="U190" s="93">
        <v>0</v>
      </c>
      <c r="V190" s="93">
        <v>0</v>
      </c>
      <c r="W190" s="93">
        <v>0</v>
      </c>
      <c r="X190" s="93">
        <v>0</v>
      </c>
      <c r="Y190" s="93">
        <v>0</v>
      </c>
      <c r="Z190" s="93">
        <v>0</v>
      </c>
      <c r="AA190" s="83"/>
      <c r="AB190" s="84" t="s">
        <v>117</v>
      </c>
      <c r="AC190" s="93">
        <v>8071.86</v>
      </c>
      <c r="AD190" s="93">
        <v>8036.7749999999996</v>
      </c>
      <c r="AE190" s="93">
        <v>7967.9039999999986</v>
      </c>
      <c r="AF190" s="93">
        <v>7961.9459999999999</v>
      </c>
      <c r="AG190" s="93">
        <v>8001.28</v>
      </c>
      <c r="AH190" s="93">
        <v>7949.5039999999999</v>
      </c>
      <c r="AI190" s="93">
        <v>7919.85</v>
      </c>
      <c r="AJ190" s="93">
        <v>8044.17</v>
      </c>
      <c r="AK190" s="93">
        <v>8012.95</v>
      </c>
      <c r="AL190" s="93">
        <v>7993.44</v>
      </c>
      <c r="AM190" s="93">
        <v>0</v>
      </c>
      <c r="AN190" s="83"/>
      <c r="AO190" s="91" t="s">
        <v>96</v>
      </c>
      <c r="AP190" s="92">
        <v>45747.023885181959</v>
      </c>
      <c r="AQ190" s="92">
        <v>47083.687132403567</v>
      </c>
      <c r="AR190" s="92">
        <v>51954.642180153081</v>
      </c>
      <c r="AS190" s="92">
        <v>54546.590029486113</v>
      </c>
      <c r="AT190" s="92">
        <v>57009.099727265566</v>
      </c>
      <c r="AU190" s="92">
        <v>58787.993648858093</v>
      </c>
      <c r="AV190" s="92">
        <v>59415.630787583992</v>
      </c>
      <c r="AW190" s="92">
        <v>66377.263103999998</v>
      </c>
      <c r="AX190" s="92">
        <v>71463.936000000002</v>
      </c>
      <c r="AY190" s="92">
        <v>0</v>
      </c>
      <c r="AZ190" s="83"/>
    </row>
    <row r="191" spans="1:52" x14ac:dyDescent="0.25">
      <c r="A191" s="82"/>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91" t="s">
        <v>97</v>
      </c>
      <c r="AP191" s="92">
        <v>33626.948839738718</v>
      </c>
      <c r="AQ191" s="92">
        <v>36460.029784285871</v>
      </c>
      <c r="AR191" s="92">
        <v>38253.168786150753</v>
      </c>
      <c r="AS191" s="92">
        <v>39768.719539228172</v>
      </c>
      <c r="AT191" s="92">
        <v>36042.177485316177</v>
      </c>
      <c r="AU191" s="92">
        <v>39967.063760507888</v>
      </c>
      <c r="AV191" s="92">
        <v>41804.357188607988</v>
      </c>
      <c r="AW191" s="92">
        <v>45080.469503999993</v>
      </c>
      <c r="AX191" s="92">
        <v>50084.864000000001</v>
      </c>
      <c r="AY191" s="92">
        <v>0</v>
      </c>
      <c r="AZ191" s="83"/>
    </row>
    <row r="192" spans="1:52" x14ac:dyDescent="0.25">
      <c r="A192" s="82"/>
      <c r="B192" s="85" t="s">
        <v>113</v>
      </c>
      <c r="C192" s="85"/>
      <c r="D192" s="85"/>
      <c r="E192" s="85"/>
      <c r="F192" s="85"/>
      <c r="G192" s="85"/>
      <c r="H192" s="85"/>
      <c r="I192" s="85"/>
      <c r="J192" s="85"/>
      <c r="K192" s="85"/>
      <c r="L192" s="85"/>
      <c r="M192" s="85"/>
      <c r="N192" s="83"/>
      <c r="O192" s="85" t="s">
        <v>114</v>
      </c>
      <c r="P192" s="85"/>
      <c r="Q192" s="85"/>
      <c r="R192" s="85"/>
      <c r="S192" s="85"/>
      <c r="T192" s="85"/>
      <c r="U192" s="85"/>
      <c r="V192" s="85"/>
      <c r="W192" s="85"/>
      <c r="X192" s="85"/>
      <c r="Y192" s="85"/>
      <c r="Z192" s="85"/>
      <c r="AA192" s="83"/>
      <c r="AB192" s="85" t="s">
        <v>145</v>
      </c>
      <c r="AC192" s="85"/>
      <c r="AD192" s="85"/>
      <c r="AE192" s="85"/>
      <c r="AF192" s="85"/>
      <c r="AG192" s="85"/>
      <c r="AH192" s="85"/>
      <c r="AI192" s="85"/>
      <c r="AJ192" s="85"/>
      <c r="AK192" s="85"/>
      <c r="AL192" s="85"/>
      <c r="AM192" s="85"/>
      <c r="AN192" s="83"/>
      <c r="AO192" s="91" t="s">
        <v>98</v>
      </c>
      <c r="AP192" s="92">
        <v>25348.297732761333</v>
      </c>
      <c r="AQ192" s="92">
        <v>25382.447385918287</v>
      </c>
      <c r="AR192" s="92">
        <v>24278.226311728275</v>
      </c>
      <c r="AS192" s="92">
        <v>24360.827644374345</v>
      </c>
      <c r="AT192" s="92">
        <v>26455.274385864919</v>
      </c>
      <c r="AU192" s="92">
        <v>27969.097203283964</v>
      </c>
      <c r="AV192" s="92">
        <v>27361.087340543996</v>
      </c>
      <c r="AW192" s="92">
        <v>29524.958207999996</v>
      </c>
      <c r="AX192" s="92">
        <v>30534.655999999999</v>
      </c>
      <c r="AY192" s="92">
        <v>0</v>
      </c>
      <c r="AZ192" s="83"/>
    </row>
    <row r="193" spans="1:52" x14ac:dyDescent="0.25">
      <c r="A193" s="82"/>
      <c r="B193" s="87" t="s">
        <v>22</v>
      </c>
      <c r="C193" s="87">
        <v>2013</v>
      </c>
      <c r="D193" s="87">
        <v>2014</v>
      </c>
      <c r="E193" s="87">
        <v>2015</v>
      </c>
      <c r="F193" s="87">
        <v>2016</v>
      </c>
      <c r="G193" s="87">
        <v>2017</v>
      </c>
      <c r="H193" s="87">
        <v>2018</v>
      </c>
      <c r="I193" s="87">
        <v>2019</v>
      </c>
      <c r="J193" s="87">
        <v>2020</v>
      </c>
      <c r="K193" s="87">
        <v>2021</v>
      </c>
      <c r="L193" s="87">
        <v>2022</v>
      </c>
      <c r="M193" s="87">
        <v>2023</v>
      </c>
      <c r="N193" s="83"/>
      <c r="O193" s="87" t="s">
        <v>22</v>
      </c>
      <c r="P193" s="87">
        <v>2013</v>
      </c>
      <c r="Q193" s="87">
        <v>2014</v>
      </c>
      <c r="R193" s="87">
        <v>2015</v>
      </c>
      <c r="S193" s="87">
        <v>2016</v>
      </c>
      <c r="T193" s="87">
        <v>2017</v>
      </c>
      <c r="U193" s="87">
        <v>2018</v>
      </c>
      <c r="V193" s="87">
        <v>2019</v>
      </c>
      <c r="W193" s="87">
        <v>2020</v>
      </c>
      <c r="X193" s="87">
        <v>2021</v>
      </c>
      <c r="Y193" s="87">
        <v>2022</v>
      </c>
      <c r="Z193" s="87">
        <v>2023</v>
      </c>
      <c r="AA193" s="83"/>
      <c r="AB193" s="87" t="s">
        <v>22</v>
      </c>
      <c r="AC193" s="87">
        <v>2013</v>
      </c>
      <c r="AD193" s="87">
        <v>2014</v>
      </c>
      <c r="AE193" s="87">
        <v>2015</v>
      </c>
      <c r="AF193" s="87">
        <v>2016</v>
      </c>
      <c r="AG193" s="87">
        <v>2017</v>
      </c>
      <c r="AH193" s="87">
        <v>2018</v>
      </c>
      <c r="AI193" s="87">
        <v>2019</v>
      </c>
      <c r="AJ193" s="87">
        <v>2020</v>
      </c>
      <c r="AK193" s="87">
        <v>2021</v>
      </c>
      <c r="AL193" s="87">
        <v>2022</v>
      </c>
      <c r="AM193" s="87">
        <v>2023</v>
      </c>
      <c r="AN193" s="83"/>
      <c r="AO193" s="91" t="s">
        <v>99</v>
      </c>
      <c r="AP193" s="92">
        <v>27343.195318186725</v>
      </c>
      <c r="AQ193" s="92">
        <v>26140.875774116354</v>
      </c>
      <c r="AR193" s="92">
        <v>28929.442228710657</v>
      </c>
      <c r="AS193" s="92">
        <v>28965.510401473417</v>
      </c>
      <c r="AT193" s="92">
        <v>31045.433448035386</v>
      </c>
      <c r="AU193" s="92">
        <v>29851.405190175738</v>
      </c>
      <c r="AV193" s="92">
        <v>32007.070863359997</v>
      </c>
      <c r="AW193" s="92">
        <v>32962.646015999999</v>
      </c>
      <c r="AX193" s="92">
        <v>35054.592000000004</v>
      </c>
      <c r="AY193" s="92">
        <v>0</v>
      </c>
      <c r="AZ193" s="83"/>
    </row>
    <row r="194" spans="1:52" x14ac:dyDescent="0.25">
      <c r="A194" s="82"/>
      <c r="B194" s="89" t="s">
        <v>9</v>
      </c>
      <c r="C194" s="90">
        <v>305805.48422877636</v>
      </c>
      <c r="D194" s="90">
        <v>311095.50276974315</v>
      </c>
      <c r="E194" s="90">
        <v>320909.9067658151</v>
      </c>
      <c r="F194" s="90">
        <v>327137.47847593349</v>
      </c>
      <c r="G194" s="90">
        <v>306722.070893278</v>
      </c>
      <c r="H194" s="90">
        <v>303829.0648584165</v>
      </c>
      <c r="I194" s="90">
        <v>322473.89718908328</v>
      </c>
      <c r="J194" s="90">
        <v>335907.84712923889</v>
      </c>
      <c r="K194" s="90">
        <v>445800.36878999986</v>
      </c>
      <c r="L194" s="90">
        <v>412011.6</v>
      </c>
      <c r="M194" s="90">
        <v>0</v>
      </c>
      <c r="N194" s="83"/>
      <c r="O194" s="89" t="s">
        <v>9</v>
      </c>
      <c r="P194" s="90">
        <v>306697.51867344766</v>
      </c>
      <c r="Q194" s="90">
        <v>334491.17003729806</v>
      </c>
      <c r="R194" s="90">
        <v>319919.21471859724</v>
      </c>
      <c r="S194" s="90">
        <v>338871.45525005111</v>
      </c>
      <c r="T194" s="90">
        <v>343780.21523360582</v>
      </c>
      <c r="U194" s="90">
        <v>341270.57895084214</v>
      </c>
      <c r="V194" s="90">
        <v>336329.51460731961</v>
      </c>
      <c r="W194" s="90">
        <v>347827.9130878229</v>
      </c>
      <c r="X194" s="90">
        <v>439588.80514499993</v>
      </c>
      <c r="Y194" s="90">
        <v>419733.21600000007</v>
      </c>
      <c r="Z194" s="90">
        <v>416202</v>
      </c>
      <c r="AA194" s="83"/>
      <c r="AB194" s="89" t="s">
        <v>9</v>
      </c>
      <c r="AC194" s="90">
        <v>2853</v>
      </c>
      <c r="AD194" s="90">
        <v>2834</v>
      </c>
      <c r="AE194" s="90">
        <v>2848</v>
      </c>
      <c r="AF194" s="90">
        <v>2813</v>
      </c>
      <c r="AG194" s="90">
        <v>2771</v>
      </c>
      <c r="AH194" s="90">
        <v>2689</v>
      </c>
      <c r="AI194" s="90">
        <v>2692</v>
      </c>
      <c r="AJ194" s="90">
        <v>2955</v>
      </c>
      <c r="AK194" s="90">
        <v>2905</v>
      </c>
      <c r="AL194" s="90">
        <v>2899</v>
      </c>
      <c r="AM194" s="90">
        <v>0</v>
      </c>
      <c r="AN194" s="83"/>
      <c r="AO194" s="91" t="s">
        <v>100</v>
      </c>
      <c r="AP194" s="92">
        <v>21206.653878766629</v>
      </c>
      <c r="AQ194" s="92">
        <v>20196.834779447632</v>
      </c>
      <c r="AR194" s="92">
        <v>24680.584507920248</v>
      </c>
      <c r="AS194" s="92">
        <v>23821.440897983481</v>
      </c>
      <c r="AT194" s="92">
        <v>21753.931228624075</v>
      </c>
      <c r="AU194" s="92">
        <v>19338.000214846455</v>
      </c>
      <c r="AV194" s="92">
        <v>18490.043870207995</v>
      </c>
      <c r="AW194" s="92">
        <v>17933.045759999997</v>
      </c>
      <c r="AX194" s="92">
        <v>18867.2</v>
      </c>
      <c r="AY194" s="92">
        <v>0</v>
      </c>
      <c r="AZ194" s="83"/>
    </row>
    <row r="195" spans="1:52" x14ac:dyDescent="0.25">
      <c r="A195" s="82"/>
      <c r="B195" s="84" t="s">
        <v>10</v>
      </c>
      <c r="C195" s="93">
        <v>184921.45992421985</v>
      </c>
      <c r="D195" s="93">
        <v>180279.72903953405</v>
      </c>
      <c r="E195" s="93">
        <v>196318.00549219496</v>
      </c>
      <c r="F195" s="93">
        <v>208157.62014349957</v>
      </c>
      <c r="G195" s="93">
        <v>197031.64904403282</v>
      </c>
      <c r="H195" s="93">
        <v>176544.07384193633</v>
      </c>
      <c r="I195" s="93">
        <v>187766.6766459707</v>
      </c>
      <c r="J195" s="93">
        <v>192196.49796934644</v>
      </c>
      <c r="K195" s="93">
        <v>285526.64371349994</v>
      </c>
      <c r="L195" s="93">
        <v>264827.04149999999</v>
      </c>
      <c r="M195" s="93">
        <v>0</v>
      </c>
      <c r="N195" s="83"/>
      <c r="O195" s="84" t="s">
        <v>10</v>
      </c>
      <c r="P195" s="93">
        <v>182383.3192896276</v>
      </c>
      <c r="Q195" s="93">
        <v>202395.9299922185</v>
      </c>
      <c r="R195" s="93">
        <v>186751.41962997595</v>
      </c>
      <c r="S195" s="93">
        <v>214313.32680037056</v>
      </c>
      <c r="T195" s="93">
        <v>222875.60958907192</v>
      </c>
      <c r="U195" s="93">
        <v>200730.78208091101</v>
      </c>
      <c r="V195" s="93">
        <v>202524.9843781321</v>
      </c>
      <c r="W195" s="93">
        <v>207261.11789573394</v>
      </c>
      <c r="X195" s="93">
        <v>296002.49088899995</v>
      </c>
      <c r="Y195" s="93">
        <v>281017.84200000006</v>
      </c>
      <c r="Z195" s="93">
        <v>278236</v>
      </c>
      <c r="AA195" s="83"/>
      <c r="AB195" s="84" t="s">
        <v>10</v>
      </c>
      <c r="AC195" s="93">
        <v>2853</v>
      </c>
      <c r="AD195" s="93">
        <v>2834</v>
      </c>
      <c r="AE195" s="93">
        <v>2848</v>
      </c>
      <c r="AF195" s="93">
        <v>2813</v>
      </c>
      <c r="AG195" s="93">
        <v>2771</v>
      </c>
      <c r="AH195" s="93">
        <v>2689</v>
      </c>
      <c r="AI195" s="93">
        <v>2692</v>
      </c>
      <c r="AJ195" s="93">
        <v>2955</v>
      </c>
      <c r="AK195" s="93">
        <v>2905</v>
      </c>
      <c r="AL195" s="93">
        <v>2899</v>
      </c>
      <c r="AM195" s="93">
        <v>0</v>
      </c>
      <c r="AN195" s="83"/>
      <c r="AO195" s="91" t="s">
        <v>101</v>
      </c>
      <c r="AP195" s="92">
        <v>37194.813318494882</v>
      </c>
      <c r="AQ195" s="92">
        <v>35734.428893487435</v>
      </c>
      <c r="AR195" s="92">
        <v>39510.67824611564</v>
      </c>
      <c r="AS195" s="92">
        <v>43658.272737075422</v>
      </c>
      <c r="AT195" s="92">
        <v>40197.410528534849</v>
      </c>
      <c r="AU195" s="92">
        <v>41296.826741538804</v>
      </c>
      <c r="AV195" s="92">
        <v>43286.556745727998</v>
      </c>
      <c r="AW195" s="92">
        <v>42517.564415999994</v>
      </c>
      <c r="AX195" s="92">
        <v>33959.936000000002</v>
      </c>
      <c r="AY195" s="92">
        <v>0</v>
      </c>
      <c r="AZ195" s="83"/>
    </row>
    <row r="196" spans="1:52" x14ac:dyDescent="0.25">
      <c r="A196" s="82"/>
      <c r="B196" s="89" t="s">
        <v>11</v>
      </c>
      <c r="C196" s="94">
        <v>120884.0243045565</v>
      </c>
      <c r="D196" s="94">
        <v>130815.77373020908</v>
      </c>
      <c r="E196" s="94">
        <v>124591.90127362017</v>
      </c>
      <c r="F196" s="94">
        <v>118979.85833243393</v>
      </c>
      <c r="G196" s="94">
        <v>109690.42184924519</v>
      </c>
      <c r="H196" s="94">
        <v>127284.99101648018</v>
      </c>
      <c r="I196" s="94">
        <v>134707.22054311261</v>
      </c>
      <c r="J196" s="94">
        <v>143711.34915989247</v>
      </c>
      <c r="K196" s="94">
        <v>160273.72507649995</v>
      </c>
      <c r="L196" s="94">
        <v>147184.55849999998</v>
      </c>
      <c r="M196" s="94">
        <v>0</v>
      </c>
      <c r="N196" s="83"/>
      <c r="O196" s="89" t="s">
        <v>11</v>
      </c>
      <c r="P196" s="94">
        <v>124314.19938382009</v>
      </c>
      <c r="Q196" s="94">
        <v>132095.24004507955</v>
      </c>
      <c r="R196" s="94">
        <v>133167.79508862126</v>
      </c>
      <c r="S196" s="94">
        <v>124558.12844968055</v>
      </c>
      <c r="T196" s="94">
        <v>120904.60564453393</v>
      </c>
      <c r="U196" s="94">
        <v>140539.79686993116</v>
      </c>
      <c r="V196" s="94">
        <v>133804.53022918748</v>
      </c>
      <c r="W196" s="94">
        <v>140566.79519208896</v>
      </c>
      <c r="X196" s="94">
        <v>143586.31425599998</v>
      </c>
      <c r="Y196" s="94">
        <v>138715.37400000001</v>
      </c>
      <c r="Z196" s="94">
        <v>137966</v>
      </c>
      <c r="AA196" s="83"/>
      <c r="AB196" s="89" t="s">
        <v>11</v>
      </c>
      <c r="AC196" s="94">
        <v>2853</v>
      </c>
      <c r="AD196" s="94">
        <v>2834</v>
      </c>
      <c r="AE196" s="94">
        <v>2848</v>
      </c>
      <c r="AF196" s="94">
        <v>2813</v>
      </c>
      <c r="AG196" s="94">
        <v>2771</v>
      </c>
      <c r="AH196" s="94">
        <v>2689</v>
      </c>
      <c r="AI196" s="94">
        <v>2692</v>
      </c>
      <c r="AJ196" s="94">
        <v>2955</v>
      </c>
      <c r="AK196" s="94">
        <v>2905</v>
      </c>
      <c r="AL196" s="94">
        <v>2899</v>
      </c>
      <c r="AM196" s="94">
        <v>0</v>
      </c>
      <c r="AN196" s="83"/>
      <c r="AO196" s="91" t="s">
        <v>102</v>
      </c>
      <c r="AP196" s="92">
        <v>27571.547918029133</v>
      </c>
      <c r="AQ196" s="92">
        <v>28137.693202148279</v>
      </c>
      <c r="AR196" s="92">
        <v>29451.723341316389</v>
      </c>
      <c r="AS196" s="92">
        <v>28188.484002471821</v>
      </c>
      <c r="AT196" s="92">
        <v>33939.490040308621</v>
      </c>
      <c r="AU196" s="92">
        <v>34957.609038111732</v>
      </c>
      <c r="AV196" s="92">
        <v>38046.638453759988</v>
      </c>
      <c r="AW196" s="92">
        <v>36340.973567999994</v>
      </c>
      <c r="AX196" s="92">
        <v>36373.504000000001</v>
      </c>
      <c r="AY196" s="92">
        <v>0</v>
      </c>
      <c r="AZ196" s="83"/>
    </row>
    <row r="197" spans="1:52" x14ac:dyDescent="0.25">
      <c r="A197" s="82"/>
      <c r="B197" s="84" t="s">
        <v>0</v>
      </c>
      <c r="C197" s="93">
        <v>38668.965157027938</v>
      </c>
      <c r="D197" s="93">
        <v>37047.382378045841</v>
      </c>
      <c r="E197" s="93">
        <v>39590.640656235286</v>
      </c>
      <c r="F197" s="93">
        <v>40026.00114554086</v>
      </c>
      <c r="G197" s="93">
        <v>31588.359154860143</v>
      </c>
      <c r="H197" s="93">
        <v>27665.361006359595</v>
      </c>
      <c r="I197" s="93">
        <v>26225.844484327226</v>
      </c>
      <c r="J197" s="93">
        <v>27544.113310706995</v>
      </c>
      <c r="K197" s="93">
        <v>25202.716643999996</v>
      </c>
      <c r="L197" s="93">
        <v>24169.151999999998</v>
      </c>
      <c r="M197" s="93">
        <v>0</v>
      </c>
      <c r="N197" s="83"/>
      <c r="O197" s="84" t="s">
        <v>0</v>
      </c>
      <c r="P197" s="93">
        <v>35241.617922017649</v>
      </c>
      <c r="Q197" s="93">
        <v>39498.975835890495</v>
      </c>
      <c r="R197" s="93">
        <v>39642.954813956065</v>
      </c>
      <c r="S197" s="93">
        <v>39930.261867184206</v>
      </c>
      <c r="T197" s="93">
        <v>39892.682699229939</v>
      </c>
      <c r="U197" s="93">
        <v>31981.880302597114</v>
      </c>
      <c r="V197" s="93">
        <v>30633.640443249773</v>
      </c>
      <c r="W197" s="93">
        <v>28384.603117163995</v>
      </c>
      <c r="X197" s="93">
        <v>26728.289405999996</v>
      </c>
      <c r="Y197" s="93">
        <v>26643.896999999997</v>
      </c>
      <c r="Z197" s="93">
        <v>25103</v>
      </c>
      <c r="AA197" s="83"/>
      <c r="AB197" s="84" t="s">
        <v>0</v>
      </c>
      <c r="AC197" s="93">
        <v>442</v>
      </c>
      <c r="AD197" s="93">
        <v>458</v>
      </c>
      <c r="AE197" s="93">
        <v>522</v>
      </c>
      <c r="AF197" s="93">
        <v>425</v>
      </c>
      <c r="AG197" s="93">
        <v>281</v>
      </c>
      <c r="AH197" s="93">
        <v>254</v>
      </c>
      <c r="AI197" s="93">
        <v>250</v>
      </c>
      <c r="AJ197" s="93">
        <v>266</v>
      </c>
      <c r="AK197" s="93">
        <v>241</v>
      </c>
      <c r="AL197" s="93">
        <v>260</v>
      </c>
      <c r="AM197" s="93">
        <v>0</v>
      </c>
      <c r="AN197" s="83"/>
      <c r="AO197" s="91" t="s">
        <v>103</v>
      </c>
      <c r="AP197" s="92">
        <v>80216.674958856893</v>
      </c>
      <c r="AQ197" s="92">
        <v>77155.938715791403</v>
      </c>
      <c r="AR197" s="92">
        <v>54783.478077614171</v>
      </c>
      <c r="AS197" s="92">
        <v>49931.959565998688</v>
      </c>
      <c r="AT197" s="92">
        <v>47810.250920412916</v>
      </c>
      <c r="AU197" s="92">
        <v>49609.726605978612</v>
      </c>
      <c r="AV197" s="92">
        <v>46322.692208639986</v>
      </c>
      <c r="AW197" s="92">
        <v>49138.836479999998</v>
      </c>
      <c r="AX197" s="92">
        <v>51109.887999999999</v>
      </c>
      <c r="AY197" s="92">
        <v>0</v>
      </c>
      <c r="AZ197" s="83"/>
    </row>
    <row r="198" spans="1:52" x14ac:dyDescent="0.25">
      <c r="A198" s="82"/>
      <c r="B198" s="84" t="s">
        <v>158</v>
      </c>
      <c r="C198" s="93">
        <v>85075.995195290918</v>
      </c>
      <c r="D198" s="93">
        <v>78112.537010068932</v>
      </c>
      <c r="E198" s="93">
        <v>69492.395014416572</v>
      </c>
      <c r="F198" s="93">
        <v>62551.970220831048</v>
      </c>
      <c r="G198" s="93">
        <v>67650.385631514335</v>
      </c>
      <c r="H198" s="93">
        <v>59082.812105293779</v>
      </c>
      <c r="I198" s="93">
        <v>64311.393840882585</v>
      </c>
      <c r="J198" s="93">
        <v>83790.036417779978</v>
      </c>
      <c r="K198" s="93">
        <v>79312.809239999988</v>
      </c>
      <c r="L198" s="93">
        <v>50048.501999999993</v>
      </c>
      <c r="M198" s="93">
        <v>0</v>
      </c>
      <c r="N198" s="83"/>
      <c r="O198" s="84" t="s">
        <v>158</v>
      </c>
      <c r="P198" s="93">
        <v>106531.51138103404</v>
      </c>
      <c r="Q198" s="93">
        <v>100185.60055094103</v>
      </c>
      <c r="R198" s="93">
        <v>95292.520449642005</v>
      </c>
      <c r="S198" s="93">
        <v>76465.617003105013</v>
      </c>
      <c r="T198" s="93">
        <v>66205.111432813384</v>
      </c>
      <c r="U198" s="93">
        <v>61427.518999273867</v>
      </c>
      <c r="V198" s="93">
        <v>63298.815095221384</v>
      </c>
      <c r="W198" s="93">
        <v>58138.373839454987</v>
      </c>
      <c r="X198" s="93">
        <v>82838.176616999976</v>
      </c>
      <c r="Y198" s="93">
        <v>72275.930999999997</v>
      </c>
      <c r="Z198" s="93">
        <v>59221</v>
      </c>
      <c r="AA198" s="83"/>
      <c r="AB198" s="84" t="s">
        <v>158</v>
      </c>
      <c r="AC198" s="93">
        <v>586</v>
      </c>
      <c r="AD198" s="93">
        <v>502</v>
      </c>
      <c r="AE198" s="93">
        <v>441</v>
      </c>
      <c r="AF198" s="93">
        <v>400</v>
      </c>
      <c r="AG198" s="93">
        <v>443</v>
      </c>
      <c r="AH198" s="93">
        <v>410</v>
      </c>
      <c r="AI198" s="93">
        <v>436</v>
      </c>
      <c r="AJ198" s="93">
        <v>592</v>
      </c>
      <c r="AK198" s="93">
        <v>514</v>
      </c>
      <c r="AL198" s="93">
        <v>322</v>
      </c>
      <c r="AM198" s="93">
        <v>0</v>
      </c>
      <c r="AN198" s="83"/>
      <c r="AO198" s="91" t="s">
        <v>104</v>
      </c>
      <c r="AP198" s="92">
        <v>0</v>
      </c>
      <c r="AQ198" s="92">
        <v>0</v>
      </c>
      <c r="AR198" s="92">
        <v>0</v>
      </c>
      <c r="AS198" s="92">
        <v>0</v>
      </c>
      <c r="AT198" s="92">
        <v>23653.871206150347</v>
      </c>
      <c r="AU198" s="92">
        <v>34610.387176452081</v>
      </c>
      <c r="AV198" s="92">
        <v>36065.449294847996</v>
      </c>
      <c r="AW198" s="92">
        <v>37350.097919999993</v>
      </c>
      <c r="AX198" s="92">
        <v>37999.616000000002</v>
      </c>
      <c r="AY198" s="92">
        <v>0</v>
      </c>
      <c r="AZ198" s="83"/>
    </row>
    <row r="199" spans="1:52" x14ac:dyDescent="0.25">
      <c r="A199" s="82"/>
      <c r="B199" s="84" t="s">
        <v>159</v>
      </c>
      <c r="C199" s="93">
        <v>2580.5582983918171</v>
      </c>
      <c r="D199" s="93">
        <v>2289.1902994807665</v>
      </c>
      <c r="E199" s="93">
        <v>1174.6693535647873</v>
      </c>
      <c r="F199" s="93">
        <v>870.25215046325582</v>
      </c>
      <c r="G199" s="93">
        <v>839.24444947294455</v>
      </c>
      <c r="H199" s="93">
        <v>780.45084024706318</v>
      </c>
      <c r="I199" s="93">
        <v>510.4672221612409</v>
      </c>
      <c r="J199" s="93">
        <v>14.026145678999995</v>
      </c>
      <c r="K199" s="93">
        <v>0</v>
      </c>
      <c r="L199" s="93">
        <v>-2.0579999999999998</v>
      </c>
      <c r="M199" s="93">
        <v>0</v>
      </c>
      <c r="N199" s="83"/>
      <c r="O199" s="84" t="s">
        <v>159</v>
      </c>
      <c r="P199" s="93">
        <v>3269.950627209103</v>
      </c>
      <c r="Q199" s="93">
        <v>2938.2689072054959</v>
      </c>
      <c r="R199" s="93">
        <v>2940.7110538031689</v>
      </c>
      <c r="S199" s="93">
        <v>3192.4634591264798</v>
      </c>
      <c r="T199" s="93">
        <v>1602.7139429168178</v>
      </c>
      <c r="U199" s="93">
        <v>913.50764538947078</v>
      </c>
      <c r="V199" s="93">
        <v>910.3313804641557</v>
      </c>
      <c r="W199" s="93">
        <v>-194.20817093999995</v>
      </c>
      <c r="X199" s="93">
        <v>254.61575999999994</v>
      </c>
      <c r="Y199" s="93">
        <v>249.01799999999997</v>
      </c>
      <c r="Z199" s="93">
        <v>245</v>
      </c>
      <c r="AA199" s="83"/>
      <c r="AB199" s="84" t="s">
        <v>159</v>
      </c>
      <c r="AC199" s="93">
        <v>0</v>
      </c>
      <c r="AD199" s="93">
        <v>0</v>
      </c>
      <c r="AE199" s="93">
        <v>0</v>
      </c>
      <c r="AF199" s="93">
        <v>0</v>
      </c>
      <c r="AG199" s="93">
        <v>0</v>
      </c>
      <c r="AH199" s="93">
        <v>0</v>
      </c>
      <c r="AI199" s="93">
        <v>0</v>
      </c>
      <c r="AJ199" s="93">
        <v>0</v>
      </c>
      <c r="AK199" s="93">
        <v>0</v>
      </c>
      <c r="AL199" s="93">
        <v>0</v>
      </c>
      <c r="AM199" s="93">
        <v>0</v>
      </c>
      <c r="AN199" s="83"/>
      <c r="AO199" s="91" t="s">
        <v>105</v>
      </c>
      <c r="AP199" s="92">
        <v>35675.167336802428</v>
      </c>
      <c r="AQ199" s="92">
        <v>41436.225597000361</v>
      </c>
      <c r="AR199" s="92">
        <v>40689.733461697666</v>
      </c>
      <c r="AS199" s="92">
        <v>42103.114638362407</v>
      </c>
      <c r="AT199" s="92">
        <v>44317.762287025558</v>
      </c>
      <c r="AU199" s="92">
        <v>42860.937604432889</v>
      </c>
      <c r="AV199" s="92">
        <v>45170.690844671997</v>
      </c>
      <c r="AW199" s="92">
        <v>42760.212479999995</v>
      </c>
      <c r="AX199" s="92">
        <v>43694.080000000002</v>
      </c>
      <c r="AY199" s="92">
        <v>0</v>
      </c>
      <c r="AZ199" s="83"/>
    </row>
    <row r="200" spans="1:52" x14ac:dyDescent="0.25">
      <c r="A200" s="82"/>
      <c r="B200" s="84" t="s">
        <v>1</v>
      </c>
      <c r="C200" s="93">
        <v>17628.540407531171</v>
      </c>
      <c r="D200" s="93">
        <v>16440.990838795478</v>
      </c>
      <c r="E200" s="93">
        <v>17106.61254078487</v>
      </c>
      <c r="F200" s="93">
        <v>15268.423936403604</v>
      </c>
      <c r="G200" s="93">
        <v>13070.556951998022</v>
      </c>
      <c r="H200" s="93">
        <v>11682.052054179499</v>
      </c>
      <c r="I200" s="93">
        <v>10804.248199226213</v>
      </c>
      <c r="J200" s="93">
        <v>13706.781131231997</v>
      </c>
      <c r="K200" s="93">
        <v>14209.681205999997</v>
      </c>
      <c r="L200" s="93">
        <v>12187.475999999999</v>
      </c>
      <c r="M200" s="93">
        <v>0</v>
      </c>
      <c r="N200" s="83"/>
      <c r="O200" s="84" t="s">
        <v>1</v>
      </c>
      <c r="P200" s="93">
        <v>16484.045654628178</v>
      </c>
      <c r="Q200" s="93">
        <v>17616.559480923861</v>
      </c>
      <c r="R200" s="93">
        <v>15941.77403565084</v>
      </c>
      <c r="S200" s="93">
        <v>14675.983049357466</v>
      </c>
      <c r="T200" s="93">
        <v>16156.375938628824</v>
      </c>
      <c r="U200" s="93">
        <v>13339.224246629605</v>
      </c>
      <c r="V200" s="93">
        <v>13088.212462240992</v>
      </c>
      <c r="W200" s="93">
        <v>12033.354058298997</v>
      </c>
      <c r="X200" s="93">
        <v>11977.549709999999</v>
      </c>
      <c r="Y200" s="93">
        <v>11724.425999999999</v>
      </c>
      <c r="Z200" s="93">
        <v>11505</v>
      </c>
      <c r="AA200" s="83"/>
      <c r="AB200" s="84" t="s">
        <v>1</v>
      </c>
      <c r="AC200" s="93">
        <v>99</v>
      </c>
      <c r="AD200" s="93">
        <v>96</v>
      </c>
      <c r="AE200" s="93">
        <v>102</v>
      </c>
      <c r="AF200" s="93">
        <v>93</v>
      </c>
      <c r="AG200" s="93">
        <v>79</v>
      </c>
      <c r="AH200" s="93">
        <v>72</v>
      </c>
      <c r="AI200" s="93">
        <v>67</v>
      </c>
      <c r="AJ200" s="93">
        <v>87</v>
      </c>
      <c r="AK200" s="93">
        <v>84</v>
      </c>
      <c r="AL200" s="93">
        <v>76</v>
      </c>
      <c r="AM200" s="93">
        <v>0</v>
      </c>
      <c r="AN200" s="83"/>
      <c r="AO200" s="91" t="s">
        <v>106</v>
      </c>
      <c r="AP200" s="92">
        <v>25961.488216602145</v>
      </c>
      <c r="AQ200" s="92">
        <v>26902.700110321282</v>
      </c>
      <c r="AR200" s="92">
        <v>17850.58214693455</v>
      </c>
      <c r="AS200" s="92">
        <v>27860.209691656073</v>
      </c>
      <c r="AT200" s="92">
        <v>30041.506471958688</v>
      </c>
      <c r="AU200" s="92">
        <v>30477.049535333368</v>
      </c>
      <c r="AV200" s="92">
        <v>29852.870510591994</v>
      </c>
      <c r="AW200" s="92">
        <v>27839.960063999995</v>
      </c>
      <c r="AX200" s="92">
        <v>10778.624</v>
      </c>
      <c r="AY200" s="92">
        <v>0</v>
      </c>
      <c r="AZ200" s="83"/>
    </row>
    <row r="201" spans="1:52" x14ac:dyDescent="0.25">
      <c r="A201" s="82"/>
      <c r="B201" s="84" t="s">
        <v>2</v>
      </c>
      <c r="C201" s="93">
        <v>101596.62232451513</v>
      </c>
      <c r="D201" s="93">
        <v>101114.80532258097</v>
      </c>
      <c r="E201" s="93">
        <v>98349.446175965801</v>
      </c>
      <c r="F201" s="93">
        <v>97420.919448477507</v>
      </c>
      <c r="G201" s="93">
        <v>98073.634046175634</v>
      </c>
      <c r="H201" s="93">
        <v>94670.475921029487</v>
      </c>
      <c r="I201" s="93">
        <v>101650.37251639424</v>
      </c>
      <c r="J201" s="93">
        <v>105896.32094216696</v>
      </c>
      <c r="K201" s="93">
        <v>109500.69028499998</v>
      </c>
      <c r="L201" s="93">
        <v>108852.76499999998</v>
      </c>
      <c r="M201" s="93">
        <v>0</v>
      </c>
      <c r="N201" s="83"/>
      <c r="O201" s="84" t="s">
        <v>2</v>
      </c>
      <c r="P201" s="93">
        <v>106073.03961060396</v>
      </c>
      <c r="Q201" s="93">
        <v>106115.65961081941</v>
      </c>
      <c r="R201" s="93">
        <v>101386.47613760838</v>
      </c>
      <c r="S201" s="93">
        <v>101982.24106469873</v>
      </c>
      <c r="T201" s="93">
        <v>99837.185713399318</v>
      </c>
      <c r="U201" s="93">
        <v>103359.42073415261</v>
      </c>
      <c r="V201" s="93">
        <v>100481.6741378515</v>
      </c>
      <c r="W201" s="93">
        <v>103730.89983618597</v>
      </c>
      <c r="X201" s="93">
        <v>106276.61822400001</v>
      </c>
      <c r="Y201" s="93">
        <v>106050.798</v>
      </c>
      <c r="Z201" s="93">
        <v>115127</v>
      </c>
      <c r="AA201" s="83"/>
      <c r="AB201" s="84" t="s">
        <v>2</v>
      </c>
      <c r="AC201" s="93">
        <v>922</v>
      </c>
      <c r="AD201" s="93">
        <v>873</v>
      </c>
      <c r="AE201" s="93">
        <v>823</v>
      </c>
      <c r="AF201" s="93">
        <v>796</v>
      </c>
      <c r="AG201" s="93">
        <v>785</v>
      </c>
      <c r="AH201" s="93">
        <v>763</v>
      </c>
      <c r="AI201" s="93">
        <v>774</v>
      </c>
      <c r="AJ201" s="93">
        <v>802</v>
      </c>
      <c r="AK201" s="93">
        <v>824</v>
      </c>
      <c r="AL201" s="93">
        <v>837</v>
      </c>
      <c r="AM201" s="93">
        <v>0</v>
      </c>
      <c r="AN201" s="83"/>
      <c r="AO201" s="91" t="s">
        <v>107</v>
      </c>
      <c r="AP201" s="92">
        <v>105.48267302365471</v>
      </c>
      <c r="AQ201" s="92">
        <v>3858.9289184585223</v>
      </c>
      <c r="AR201" s="92">
        <v>3722.0935085056603</v>
      </c>
      <c r="AS201" s="92">
        <v>3546.909977803869</v>
      </c>
      <c r="AT201" s="92">
        <v>4625.0403468984287</v>
      </c>
      <c r="AU201" s="92">
        <v>4370.9104938332148</v>
      </c>
      <c r="AV201" s="92">
        <v>4442.3788861439989</v>
      </c>
      <c r="AW201" s="92">
        <v>4786.3111679999993</v>
      </c>
      <c r="AX201" s="92">
        <v>6196.2240000000002</v>
      </c>
      <c r="AY201" s="92">
        <v>0</v>
      </c>
      <c r="AZ201" s="83"/>
    </row>
    <row r="202" spans="1:52" x14ac:dyDescent="0.25">
      <c r="A202" s="82"/>
      <c r="B202" s="84" t="s">
        <v>156</v>
      </c>
      <c r="C202" s="93">
        <v>0</v>
      </c>
      <c r="D202" s="93">
        <v>0</v>
      </c>
      <c r="E202" s="93">
        <v>0</v>
      </c>
      <c r="F202" s="93">
        <v>0</v>
      </c>
      <c r="G202" s="93">
        <v>0</v>
      </c>
      <c r="H202" s="93">
        <v>0</v>
      </c>
      <c r="I202" s="93">
        <v>0</v>
      </c>
      <c r="J202" s="93">
        <v>2554.9163821439993</v>
      </c>
      <c r="K202" s="93">
        <v>6925.548671999999</v>
      </c>
      <c r="L202" s="93">
        <v>11885.978999999999</v>
      </c>
      <c r="M202" s="93">
        <v>0</v>
      </c>
      <c r="N202" s="83"/>
      <c r="O202" s="84" t="s">
        <v>156</v>
      </c>
      <c r="P202" s="93">
        <v>0</v>
      </c>
      <c r="Q202" s="93">
        <v>0</v>
      </c>
      <c r="R202" s="93">
        <v>0</v>
      </c>
      <c r="S202" s="93">
        <v>0</v>
      </c>
      <c r="T202" s="93">
        <v>0</v>
      </c>
      <c r="U202" s="93">
        <v>0</v>
      </c>
      <c r="V202" s="93">
        <v>0</v>
      </c>
      <c r="W202" s="93">
        <v>0</v>
      </c>
      <c r="X202" s="93">
        <v>12942.967799999999</v>
      </c>
      <c r="Y202" s="93">
        <v>13967.645999999999</v>
      </c>
      <c r="Z202" s="93">
        <v>17310</v>
      </c>
      <c r="AA202" s="83"/>
      <c r="AB202" s="84" t="s">
        <v>156</v>
      </c>
      <c r="AC202" s="93">
        <v>0</v>
      </c>
      <c r="AD202" s="93">
        <v>0</v>
      </c>
      <c r="AE202" s="93">
        <v>0</v>
      </c>
      <c r="AF202" s="93">
        <v>0</v>
      </c>
      <c r="AG202" s="93">
        <v>0</v>
      </c>
      <c r="AH202" s="93">
        <v>0</v>
      </c>
      <c r="AI202" s="93">
        <v>0</v>
      </c>
      <c r="AJ202" s="93">
        <v>16</v>
      </c>
      <c r="AK202" s="93">
        <v>46</v>
      </c>
      <c r="AL202" s="93">
        <v>83</v>
      </c>
      <c r="AM202" s="93">
        <v>0</v>
      </c>
      <c r="AN202" s="83"/>
      <c r="AO202" s="91" t="s">
        <v>108</v>
      </c>
      <c r="AP202" s="92">
        <v>43970.046547321916</v>
      </c>
      <c r="AQ202" s="92">
        <v>40667.609364781718</v>
      </c>
      <c r="AR202" s="92">
        <v>45687.268828884291</v>
      </c>
      <c r="AS202" s="92">
        <v>46921.120432456228</v>
      </c>
      <c r="AT202" s="92">
        <v>50112.415712458525</v>
      </c>
      <c r="AU202" s="92">
        <v>55650.09701051595</v>
      </c>
      <c r="AV202" s="92">
        <v>57879.628968959987</v>
      </c>
      <c r="AW202" s="92">
        <v>57242.032127999992</v>
      </c>
      <c r="AX202" s="92">
        <v>57363.455999999998</v>
      </c>
      <c r="AY202" s="92">
        <v>0</v>
      </c>
      <c r="AZ202" s="83"/>
    </row>
    <row r="203" spans="1:52" x14ac:dyDescent="0.25">
      <c r="A203" s="82"/>
      <c r="B203" s="84" t="s">
        <v>3</v>
      </c>
      <c r="C203" s="93">
        <v>189.64606566871078</v>
      </c>
      <c r="D203" s="93">
        <v>825.60377985939306</v>
      </c>
      <c r="E203" s="93">
        <v>2621.9106832631187</v>
      </c>
      <c r="F203" s="93">
        <v>4085.9146390649498</v>
      </c>
      <c r="G203" s="93">
        <v>5052.7963953017133</v>
      </c>
      <c r="H203" s="93">
        <v>4639.098189376884</v>
      </c>
      <c r="I203" s="93">
        <v>2811.2528259019882</v>
      </c>
      <c r="J203" s="93">
        <v>1743.5578013279969</v>
      </c>
      <c r="K203" s="93">
        <v>2309.5771229999968</v>
      </c>
      <c r="L203" s="93">
        <v>3757.9080000000008</v>
      </c>
      <c r="M203" s="93">
        <v>0</v>
      </c>
      <c r="N203" s="83"/>
      <c r="O203" s="84" t="s">
        <v>3</v>
      </c>
      <c r="P203" s="93">
        <v>0</v>
      </c>
      <c r="Q203" s="93">
        <v>11339.146351238318</v>
      </c>
      <c r="R203" s="93">
        <v>2632.6778029729885</v>
      </c>
      <c r="S203" s="93">
        <v>3691.069465757947</v>
      </c>
      <c r="T203" s="93">
        <v>5064.1229956050129</v>
      </c>
      <c r="U203" s="93">
        <v>5728.1513676012955</v>
      </c>
      <c r="V203" s="93">
        <v>5606.0141412883213</v>
      </c>
      <c r="W203" s="93">
        <v>3923.005052988</v>
      </c>
      <c r="X203" s="93">
        <v>1987.0638269999999</v>
      </c>
      <c r="Y203" s="93">
        <v>1939.6650000000004</v>
      </c>
      <c r="Z203" s="93">
        <v>1957</v>
      </c>
      <c r="AA203" s="83"/>
      <c r="AB203" s="84" t="s">
        <v>3</v>
      </c>
      <c r="AC203" s="93">
        <v>2</v>
      </c>
      <c r="AD203" s="93">
        <v>7</v>
      </c>
      <c r="AE203" s="93">
        <v>22</v>
      </c>
      <c r="AF203" s="93">
        <v>28</v>
      </c>
      <c r="AG203" s="93">
        <v>35</v>
      </c>
      <c r="AH203" s="93">
        <v>32</v>
      </c>
      <c r="AI203" s="93">
        <v>20</v>
      </c>
      <c r="AJ203" s="93">
        <v>14</v>
      </c>
      <c r="AK203" s="93">
        <v>20</v>
      </c>
      <c r="AL203" s="93">
        <v>30</v>
      </c>
      <c r="AM203" s="93">
        <v>0</v>
      </c>
      <c r="AN203" s="83"/>
      <c r="AO203" s="91" t="s">
        <v>109</v>
      </c>
      <c r="AP203" s="92">
        <v>28384.112245387183</v>
      </c>
      <c r="AQ203" s="92">
        <v>29986.220900547451</v>
      </c>
      <c r="AR203" s="92">
        <v>159116.41535758763</v>
      </c>
      <c r="AS203" s="92">
        <v>164505.2205442453</v>
      </c>
      <c r="AT203" s="92">
        <v>175840.91647425567</v>
      </c>
      <c r="AU203" s="92">
        <v>186858.03609679564</v>
      </c>
      <c r="AV203" s="92">
        <v>178984.29982924796</v>
      </c>
      <c r="AW203" s="92">
        <v>244556.96486399998</v>
      </c>
      <c r="AX203" s="92">
        <v>237404.16</v>
      </c>
      <c r="AY203" s="92">
        <v>0</v>
      </c>
      <c r="AZ203" s="83"/>
    </row>
    <row r="204" spans="1:52" x14ac:dyDescent="0.25">
      <c r="A204" s="82"/>
      <c r="B204" s="84" t="s">
        <v>4</v>
      </c>
      <c r="C204" s="93">
        <v>0</v>
      </c>
      <c r="D204" s="93">
        <v>582.08804660202998</v>
      </c>
      <c r="E204" s="93">
        <v>8397.1830345993294</v>
      </c>
      <c r="F204" s="93">
        <v>13005.88376325623</v>
      </c>
      <c r="G204" s="93">
        <v>16227.620254536574</v>
      </c>
      <c r="H204" s="93">
        <v>18917.546942894074</v>
      </c>
      <c r="I204" s="93">
        <v>19884.363945742414</v>
      </c>
      <c r="J204" s="93">
        <v>19399.238408339996</v>
      </c>
      <c r="K204" s="93">
        <v>17744.596674</v>
      </c>
      <c r="L204" s="93">
        <v>21001.89</v>
      </c>
      <c r="M204" s="93">
        <v>0</v>
      </c>
      <c r="N204" s="83"/>
      <c r="O204" s="84" t="s">
        <v>4</v>
      </c>
      <c r="P204" s="93">
        <v>0</v>
      </c>
      <c r="Q204" s="93">
        <v>0</v>
      </c>
      <c r="R204" s="93">
        <v>0</v>
      </c>
      <c r="S204" s="93">
        <v>8483.2271961603856</v>
      </c>
      <c r="T204" s="93">
        <v>15963.710467469704</v>
      </c>
      <c r="U204" s="93">
        <v>17234.769701387151</v>
      </c>
      <c r="V204" s="93">
        <v>16878.511295755699</v>
      </c>
      <c r="W204" s="93">
        <v>21237.742426571996</v>
      </c>
      <c r="X204" s="93">
        <v>19945.962098999993</v>
      </c>
      <c r="Y204" s="93">
        <v>19390.476000000002</v>
      </c>
      <c r="Z204" s="93">
        <v>20394</v>
      </c>
      <c r="AA204" s="83"/>
      <c r="AB204" s="84" t="s">
        <v>4</v>
      </c>
      <c r="AC204" s="93">
        <v>0</v>
      </c>
      <c r="AD204" s="93">
        <v>3</v>
      </c>
      <c r="AE204" s="93">
        <v>53</v>
      </c>
      <c r="AF204" s="93">
        <v>96</v>
      </c>
      <c r="AG204" s="93">
        <v>123</v>
      </c>
      <c r="AH204" s="93">
        <v>150</v>
      </c>
      <c r="AI204" s="93">
        <v>157</v>
      </c>
      <c r="AJ204" s="93">
        <v>145</v>
      </c>
      <c r="AK204" s="93">
        <v>137</v>
      </c>
      <c r="AL204" s="93">
        <v>175</v>
      </c>
      <c r="AM204" s="93">
        <v>0</v>
      </c>
      <c r="AN204" s="83"/>
      <c r="AO204" s="91" t="s">
        <v>110</v>
      </c>
      <c r="AP204" s="92">
        <v>217783.46783549778</v>
      </c>
      <c r="AQ204" s="92">
        <v>205165.06685159769</v>
      </c>
      <c r="AR204" s="92">
        <v>207888.05676563713</v>
      </c>
      <c r="AS204" s="92">
        <v>221298.8869167901</v>
      </c>
      <c r="AT204" s="92">
        <v>221775.20830039281</v>
      </c>
      <c r="AU204" s="92">
        <v>246004.00151015111</v>
      </c>
      <c r="AV204" s="92">
        <v>234819.44286105596</v>
      </c>
      <c r="AW204" s="92">
        <v>248975.65900799999</v>
      </c>
      <c r="AX204" s="92">
        <v>272878.592</v>
      </c>
      <c r="AY204" s="92">
        <v>0</v>
      </c>
      <c r="AZ204" s="83"/>
    </row>
    <row r="205" spans="1:52" x14ac:dyDescent="0.25">
      <c r="A205" s="82"/>
      <c r="B205" s="84" t="s">
        <v>6</v>
      </c>
      <c r="C205" s="93">
        <v>4865.0954536713052</v>
      </c>
      <c r="D205" s="93">
        <v>6866.3841745960135</v>
      </c>
      <c r="E205" s="93">
        <v>11952.088047504621</v>
      </c>
      <c r="F205" s="93">
        <v>18466.889134498793</v>
      </c>
      <c r="G205" s="93">
        <v>16342.018917599895</v>
      </c>
      <c r="H205" s="93">
        <v>14010.098894406447</v>
      </c>
      <c r="I205" s="93">
        <v>11584.736420230445</v>
      </c>
      <c r="J205" s="93">
        <v>7735.4193419685016</v>
      </c>
      <c r="K205" s="93">
        <v>6308.6359034999987</v>
      </c>
      <c r="L205" s="93">
        <v>8128.5854999999983</v>
      </c>
      <c r="M205" s="93">
        <v>0</v>
      </c>
      <c r="N205" s="83"/>
      <c r="O205" s="84" t="s">
        <v>6</v>
      </c>
      <c r="P205" s="93">
        <v>4628.0378715854176</v>
      </c>
      <c r="Q205" s="93">
        <v>5026.9622128566762</v>
      </c>
      <c r="R205" s="93">
        <v>5829.4590516152293</v>
      </c>
      <c r="S205" s="93">
        <v>23018.977306152748</v>
      </c>
      <c r="T205" s="93">
        <v>18790.829903173148</v>
      </c>
      <c r="U205" s="93">
        <v>13631.054718412532</v>
      </c>
      <c r="V205" s="93">
        <v>12742.440458429428</v>
      </c>
      <c r="W205" s="93">
        <v>14336.878752503999</v>
      </c>
      <c r="X205" s="93">
        <v>13009.804436999995</v>
      </c>
      <c r="Y205" s="93">
        <v>11475.407999999999</v>
      </c>
      <c r="Z205" s="93">
        <v>7219</v>
      </c>
      <c r="AA205" s="83"/>
      <c r="AB205" s="84" t="s">
        <v>6</v>
      </c>
      <c r="AC205" s="93">
        <v>0</v>
      </c>
      <c r="AD205" s="93">
        <v>0</v>
      </c>
      <c r="AE205" s="93">
        <v>1</v>
      </c>
      <c r="AF205" s="93">
        <v>143</v>
      </c>
      <c r="AG205" s="93">
        <v>207</v>
      </c>
      <c r="AH205" s="93">
        <v>179</v>
      </c>
      <c r="AI205" s="93">
        <v>132</v>
      </c>
      <c r="AJ205" s="93">
        <v>92</v>
      </c>
      <c r="AK205" s="93">
        <v>73</v>
      </c>
      <c r="AL205" s="93">
        <v>109</v>
      </c>
      <c r="AM205" s="93">
        <v>0</v>
      </c>
      <c r="AN205" s="83"/>
      <c r="AO205" s="83"/>
      <c r="AP205" s="83"/>
      <c r="AQ205" s="83"/>
      <c r="AR205" s="83"/>
      <c r="AS205" s="83"/>
      <c r="AT205" s="83"/>
      <c r="AU205" s="83"/>
      <c r="AV205" s="83"/>
      <c r="AW205" s="83"/>
      <c r="AX205" s="83"/>
      <c r="AY205" s="83"/>
      <c r="AZ205" s="83"/>
    </row>
    <row r="206" spans="1:52" x14ac:dyDescent="0.25">
      <c r="A206" s="82"/>
      <c r="B206" s="84" t="s">
        <v>7</v>
      </c>
      <c r="C206" s="93">
        <v>50251.153382691809</v>
      </c>
      <c r="D206" s="93">
        <v>60739.137245248545</v>
      </c>
      <c r="E206" s="93">
        <v>59203.358826447256</v>
      </c>
      <c r="F206" s="93">
        <v>54371.25375230518</v>
      </c>
      <c r="G206" s="93">
        <v>46617.455198303134</v>
      </c>
      <c r="H206" s="93">
        <v>46892.460692982029</v>
      </c>
      <c r="I206" s="93">
        <v>48730.544535902074</v>
      </c>
      <c r="J206" s="93">
        <v>57603.222435086987</v>
      </c>
      <c r="K206" s="93">
        <v>65562.497300999981</v>
      </c>
      <c r="L206" s="93">
        <v>55387.982999999993</v>
      </c>
      <c r="M206" s="93">
        <v>0</v>
      </c>
      <c r="N206" s="83"/>
      <c r="O206" s="84" t="s">
        <v>7</v>
      </c>
      <c r="P206" s="93">
        <v>58541.309729211149</v>
      </c>
      <c r="Q206" s="93">
        <v>53799.413536952241</v>
      </c>
      <c r="R206" s="93">
        <v>58850.501588129235</v>
      </c>
      <c r="S206" s="93">
        <v>59761.161600379921</v>
      </c>
      <c r="T206" s="93">
        <v>59198.476485192572</v>
      </c>
      <c r="U206" s="93">
        <v>53792.965507573368</v>
      </c>
      <c r="V206" s="93">
        <v>46189.422652246511</v>
      </c>
      <c r="W206" s="93">
        <v>46576.51406282698</v>
      </c>
      <c r="X206" s="93">
        <v>48016.288739999996</v>
      </c>
      <c r="Y206" s="93">
        <v>47798.078999999998</v>
      </c>
      <c r="Z206" s="93">
        <v>46826</v>
      </c>
      <c r="AA206" s="83"/>
      <c r="AB206" s="84" t="s">
        <v>7</v>
      </c>
      <c r="AC206" s="93">
        <v>446</v>
      </c>
      <c r="AD206" s="93">
        <v>516</v>
      </c>
      <c r="AE206" s="93">
        <v>510</v>
      </c>
      <c r="AF206" s="93">
        <v>473</v>
      </c>
      <c r="AG206" s="93">
        <v>439</v>
      </c>
      <c r="AH206" s="93">
        <v>441</v>
      </c>
      <c r="AI206" s="93">
        <v>439</v>
      </c>
      <c r="AJ206" s="93">
        <v>556</v>
      </c>
      <c r="AK206" s="93">
        <v>587</v>
      </c>
      <c r="AL206" s="93">
        <v>573</v>
      </c>
      <c r="AM206" s="93">
        <v>0</v>
      </c>
      <c r="AN206" s="83"/>
      <c r="AO206" s="86" t="s">
        <v>152</v>
      </c>
      <c r="AP206" s="86"/>
      <c r="AQ206" s="86"/>
      <c r="AR206" s="86"/>
      <c r="AS206" s="86"/>
      <c r="AT206" s="86"/>
      <c r="AU206" s="86"/>
      <c r="AV206" s="86"/>
      <c r="AW206" s="86"/>
      <c r="AX206" s="86"/>
      <c r="AY206" s="86"/>
      <c r="AZ206" s="83"/>
    </row>
    <row r="207" spans="1:52" x14ac:dyDescent="0.25">
      <c r="A207" s="82"/>
      <c r="B207" s="89" t="s">
        <v>8</v>
      </c>
      <c r="C207" s="94">
        <v>25625.563622090507</v>
      </c>
      <c r="D207" s="94">
        <v>23107.352709100425</v>
      </c>
      <c r="E207" s="94">
        <v>25059.242268667465</v>
      </c>
      <c r="F207" s="94">
        <v>28796.689826051967</v>
      </c>
      <c r="G207" s="94">
        <v>33352.647051103537</v>
      </c>
      <c r="H207" s="94">
        <v>34187.212988501546</v>
      </c>
      <c r="I207" s="94">
        <v>40545.038263158429</v>
      </c>
      <c r="J207" s="94">
        <v>38362.587366347994</v>
      </c>
      <c r="K207" s="94">
        <v>42762.716891999989</v>
      </c>
      <c r="L207" s="94">
        <v>43699.572</v>
      </c>
      <c r="M207" s="94">
        <v>0</v>
      </c>
      <c r="N207" s="83"/>
      <c r="O207" s="89" t="s">
        <v>8</v>
      </c>
      <c r="P207" s="94">
        <v>22787.73166354659</v>
      </c>
      <c r="Q207" s="94">
        <v>24610.101115649144</v>
      </c>
      <c r="R207" s="94">
        <v>25586.011897081848</v>
      </c>
      <c r="S207" s="94">
        <v>26618.924215837655</v>
      </c>
      <c r="T207" s="94">
        <v>31222.906396074206</v>
      </c>
      <c r="U207" s="94">
        <v>37631.874773732408</v>
      </c>
      <c r="V207" s="94">
        <v>38194.778127870712</v>
      </c>
      <c r="W207" s="94">
        <v>41616.653163875992</v>
      </c>
      <c r="X207" s="94">
        <v>41449.323929999991</v>
      </c>
      <c r="Y207" s="94">
        <v>40620.803999999996</v>
      </c>
      <c r="Z207" s="94">
        <v>40570</v>
      </c>
      <c r="AA207" s="83"/>
      <c r="AB207" s="89" t="s">
        <v>8</v>
      </c>
      <c r="AC207" s="94">
        <v>291</v>
      </c>
      <c r="AD207" s="94">
        <v>302</v>
      </c>
      <c r="AE207" s="94">
        <v>313</v>
      </c>
      <c r="AF207" s="94">
        <v>337</v>
      </c>
      <c r="AG207" s="94">
        <v>373</v>
      </c>
      <c r="AH207" s="94">
        <v>384</v>
      </c>
      <c r="AI207" s="94">
        <v>414</v>
      </c>
      <c r="AJ207" s="94">
        <v>401</v>
      </c>
      <c r="AK207" s="94">
        <v>427</v>
      </c>
      <c r="AL207" s="94">
        <v>432</v>
      </c>
      <c r="AM207" s="94">
        <v>0</v>
      </c>
      <c r="AN207" s="83"/>
      <c r="AO207" s="88"/>
      <c r="AP207" s="88">
        <v>2011</v>
      </c>
      <c r="AQ207" s="88">
        <v>2012</v>
      </c>
      <c r="AR207" s="88">
        <v>2013</v>
      </c>
      <c r="AS207" s="88">
        <v>2014</v>
      </c>
      <c r="AT207" s="88">
        <v>2015</v>
      </c>
      <c r="AU207" s="88">
        <v>2016</v>
      </c>
      <c r="AV207" s="88">
        <v>2017</v>
      </c>
      <c r="AW207" s="88">
        <v>2018</v>
      </c>
      <c r="AX207" s="88">
        <v>2019</v>
      </c>
      <c r="AY207" s="88">
        <v>2020</v>
      </c>
      <c r="AZ207" s="83"/>
    </row>
    <row r="208" spans="1:52" x14ac:dyDescent="0.25">
      <c r="A208" s="82"/>
      <c r="B208" s="89" t="s">
        <v>5</v>
      </c>
      <c r="C208" s="94">
        <v>8692.3118994792658</v>
      </c>
      <c r="D208" s="94">
        <v>8891.5284182787163</v>
      </c>
      <c r="E208" s="94">
        <v>8977.0860581037159</v>
      </c>
      <c r="F208" s="94">
        <v>13521.340806222932</v>
      </c>
      <c r="G208" s="94">
        <v>12142.115525136602</v>
      </c>
      <c r="H208" s="94">
        <v>11239.94566129456</v>
      </c>
      <c r="I208" s="94">
        <v>18004.881463974936</v>
      </c>
      <c r="J208" s="94">
        <v>17022.346182890997</v>
      </c>
      <c r="K208" s="94">
        <v>22700.055902999997</v>
      </c>
      <c r="L208" s="94">
        <v>22347.822000000004</v>
      </c>
      <c r="M208" s="92">
        <v>0</v>
      </c>
      <c r="N208" s="83"/>
      <c r="O208" s="89" t="s">
        <v>5</v>
      </c>
      <c r="P208" s="94">
        <v>13049.598725535114</v>
      </c>
      <c r="Q208" s="94">
        <v>13329.282241455656</v>
      </c>
      <c r="R208" s="94">
        <v>13650.250080006865</v>
      </c>
      <c r="S208" s="94">
        <v>10824.713320357741</v>
      </c>
      <c r="T208" s="94">
        <v>12558.25482027981</v>
      </c>
      <c r="U208" s="94">
        <v>12314.351409709176</v>
      </c>
      <c r="V208" s="94">
        <v>16738.663286582942</v>
      </c>
      <c r="W208" s="94">
        <v>13146.814238354997</v>
      </c>
      <c r="X208" s="94">
        <v>11773.857102000002</v>
      </c>
      <c r="Y208" s="94">
        <v>11599.916999999998</v>
      </c>
      <c r="Z208" s="94">
        <v>17045</v>
      </c>
      <c r="AA208" s="83"/>
      <c r="AB208" s="89" t="s">
        <v>5</v>
      </c>
      <c r="AC208" s="94">
        <v>2853</v>
      </c>
      <c r="AD208" s="94">
        <v>2834</v>
      </c>
      <c r="AE208" s="94">
        <v>2848</v>
      </c>
      <c r="AF208" s="94">
        <v>2813</v>
      </c>
      <c r="AG208" s="94">
        <v>2771</v>
      </c>
      <c r="AH208" s="94">
        <v>2689</v>
      </c>
      <c r="AI208" s="94">
        <v>2692</v>
      </c>
      <c r="AJ208" s="94">
        <v>2955</v>
      </c>
      <c r="AK208" s="94">
        <v>2905</v>
      </c>
      <c r="AL208" s="94">
        <v>2899</v>
      </c>
      <c r="AM208" s="94">
        <v>0</v>
      </c>
      <c r="AN208" s="83"/>
      <c r="AO208" s="91" t="s">
        <v>111</v>
      </c>
      <c r="AP208" s="92">
        <v>1281043.0161626723</v>
      </c>
      <c r="AQ208" s="92">
        <v>1519319.9706837742</v>
      </c>
      <c r="AR208" s="92">
        <v>1605710.6912593737</v>
      </c>
      <c r="AS208" s="92">
        <v>1672595.1938303919</v>
      </c>
      <c r="AT208" s="92">
        <v>1680404.8017295005</v>
      </c>
      <c r="AU208" s="92">
        <v>1925426.9221643151</v>
      </c>
      <c r="AV208" s="92">
        <v>2019122.9181112314</v>
      </c>
      <c r="AW208" s="92">
        <v>2041403.3694720003</v>
      </c>
      <c r="AX208" s="92">
        <v>2121415.6800000002</v>
      </c>
      <c r="AY208" s="92">
        <v>0</v>
      </c>
      <c r="AZ208" s="83"/>
    </row>
    <row r="209" spans="1:52" x14ac:dyDescent="0.25">
      <c r="A209" s="82"/>
      <c r="B209" s="84" t="s">
        <v>157</v>
      </c>
      <c r="C209" s="93">
        <v>27910.221111168008</v>
      </c>
      <c r="D209" s="93">
        <v>29078.294405483262</v>
      </c>
      <c r="E209" s="93">
        <v>31087.717484050449</v>
      </c>
      <c r="F209" s="93">
        <v>30044.474441258637</v>
      </c>
      <c r="G209" s="93">
        <v>29717.601215765761</v>
      </c>
      <c r="H209" s="93">
        <v>34665.211175042547</v>
      </c>
      <c r="I209" s="93">
        <v>37940.369092315887</v>
      </c>
      <c r="J209" s="93">
        <v>36724.765124753983</v>
      </c>
      <c r="K209" s="93">
        <v>38006.706674999994</v>
      </c>
      <c r="L209" s="93">
        <v>40514.816999999995</v>
      </c>
      <c r="M209" s="93">
        <v>0</v>
      </c>
      <c r="N209" s="83"/>
      <c r="O209" s="84" t="s">
        <v>157</v>
      </c>
      <c r="P209" s="93">
        <v>26480.655590771887</v>
      </c>
      <c r="Q209" s="93">
        <v>27602.009940706659</v>
      </c>
      <c r="R209" s="93">
        <v>28792.682511109779</v>
      </c>
      <c r="S209" s="93">
        <v>28834.893202948966</v>
      </c>
      <c r="T209" s="93">
        <v>27946.120928329787</v>
      </c>
      <c r="U209" s="93">
        <v>32320.504281062476</v>
      </c>
      <c r="V209" s="93">
        <v>32316.764006477526</v>
      </c>
      <c r="W209" s="93">
        <v>36489.557451059991</v>
      </c>
      <c r="X209" s="93">
        <v>35132.731283999994</v>
      </c>
      <c r="Y209" s="93">
        <v>34971.593999999997</v>
      </c>
      <c r="Z209" s="93">
        <v>34454</v>
      </c>
      <c r="AA209" s="83"/>
      <c r="AB209" s="84" t="s">
        <v>117</v>
      </c>
      <c r="AC209" s="93">
        <v>25336.853999999999</v>
      </c>
      <c r="AD209" s="93">
        <v>25241.58</v>
      </c>
      <c r="AE209" s="93">
        <v>25330.935000000001</v>
      </c>
      <c r="AF209" s="93">
        <v>25321.616000000002</v>
      </c>
      <c r="AG209" s="93">
        <v>25547.626</v>
      </c>
      <c r="AH209" s="93">
        <v>25499</v>
      </c>
      <c r="AI209" s="93">
        <v>25740.99</v>
      </c>
      <c r="AJ209" s="93">
        <v>25708.921999999999</v>
      </c>
      <c r="AK209" s="93">
        <v>25911.727999999999</v>
      </c>
      <c r="AL209" s="93">
        <v>26314.375</v>
      </c>
      <c r="AM209" s="93">
        <v>0</v>
      </c>
      <c r="AN209" s="83"/>
      <c r="AO209" s="91" t="s">
        <v>13</v>
      </c>
      <c r="AP209" s="92">
        <v>5341.3643658571546</v>
      </c>
      <c r="AQ209" s="92">
        <v>5070.1503742375244</v>
      </c>
      <c r="AR209" s="92">
        <v>5217.2072514585507</v>
      </c>
      <c r="AS209" s="92">
        <v>5276.7055886680191</v>
      </c>
      <c r="AT209" s="92">
        <v>6045.3626594151983</v>
      </c>
      <c r="AU209" s="92">
        <v>5865.1469882818556</v>
      </c>
      <c r="AV209" s="92">
        <v>5794.8200478719991</v>
      </c>
      <c r="AW209" s="92">
        <v>6344.2575359999992</v>
      </c>
      <c r="AX209" s="92">
        <v>6897.6639999999998</v>
      </c>
      <c r="AY209" s="92">
        <v>0</v>
      </c>
      <c r="AZ209" s="83"/>
    </row>
    <row r="210" spans="1:52" x14ac:dyDescent="0.25">
      <c r="A210" s="82"/>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91" t="s">
        <v>14</v>
      </c>
      <c r="AP210" s="92">
        <v>0</v>
      </c>
      <c r="AQ210" s="92">
        <v>0</v>
      </c>
      <c r="AR210" s="92">
        <v>0</v>
      </c>
      <c r="AS210" s="92">
        <v>0</v>
      </c>
      <c r="AT210" s="92">
        <v>0</v>
      </c>
      <c r="AU210" s="92">
        <v>3154.0214925987834</v>
      </c>
      <c r="AV210" s="92">
        <v>3778.8176609279994</v>
      </c>
      <c r="AW210" s="92">
        <v>4641.5554559999991</v>
      </c>
      <c r="AX210" s="92">
        <v>4796.4160000000002</v>
      </c>
      <c r="AY210" s="92">
        <v>0</v>
      </c>
      <c r="AZ210" s="83"/>
    </row>
    <row r="211" spans="1:52" x14ac:dyDescent="0.25">
      <c r="A211" s="82"/>
      <c r="B211" s="85" t="s">
        <v>113</v>
      </c>
      <c r="C211" s="85"/>
      <c r="D211" s="85"/>
      <c r="E211" s="85"/>
      <c r="F211" s="85"/>
      <c r="G211" s="85"/>
      <c r="H211" s="85"/>
      <c r="I211" s="85"/>
      <c r="J211" s="85"/>
      <c r="K211" s="85"/>
      <c r="L211" s="85"/>
      <c r="M211" s="85"/>
      <c r="N211" s="83"/>
      <c r="O211" s="85" t="s">
        <v>114</v>
      </c>
      <c r="P211" s="85"/>
      <c r="Q211" s="85"/>
      <c r="R211" s="85"/>
      <c r="S211" s="85"/>
      <c r="T211" s="85"/>
      <c r="U211" s="85"/>
      <c r="V211" s="85"/>
      <c r="W211" s="85"/>
      <c r="X211" s="85"/>
      <c r="Y211" s="85"/>
      <c r="Z211" s="85"/>
      <c r="AA211" s="83"/>
      <c r="AB211" s="85" t="s">
        <v>145</v>
      </c>
      <c r="AC211" s="85"/>
      <c r="AD211" s="85"/>
      <c r="AE211" s="85"/>
      <c r="AF211" s="85"/>
      <c r="AG211" s="85"/>
      <c r="AH211" s="85"/>
      <c r="AI211" s="85"/>
      <c r="AJ211" s="85"/>
      <c r="AK211" s="85"/>
      <c r="AL211" s="85"/>
      <c r="AM211" s="85"/>
      <c r="AN211" s="83"/>
      <c r="AO211" s="91" t="s">
        <v>15</v>
      </c>
      <c r="AP211" s="92">
        <v>6520.2201731654695</v>
      </c>
      <c r="AQ211" s="92">
        <v>8279.3212407174051</v>
      </c>
      <c r="AR211" s="92">
        <v>10327.940885540396</v>
      </c>
      <c r="AS211" s="92">
        <v>10107.974991279647</v>
      </c>
      <c r="AT211" s="92">
        <v>11736.462270812015</v>
      </c>
      <c r="AU211" s="92">
        <v>17243.91914205081</v>
      </c>
      <c r="AV211" s="92">
        <v>17216.72368128</v>
      </c>
      <c r="AW211" s="92">
        <v>10719.212544</v>
      </c>
      <c r="AX211" s="92">
        <v>14668.800000000001</v>
      </c>
      <c r="AY211" s="92">
        <v>0</v>
      </c>
      <c r="AZ211" s="83"/>
    </row>
    <row r="212" spans="1:52" x14ac:dyDescent="0.25">
      <c r="A212" s="82"/>
      <c r="B212" s="87" t="s">
        <v>23</v>
      </c>
      <c r="C212" s="87">
        <v>2013</v>
      </c>
      <c r="D212" s="87">
        <v>2014</v>
      </c>
      <c r="E212" s="87">
        <v>2015</v>
      </c>
      <c r="F212" s="87">
        <v>2016</v>
      </c>
      <c r="G212" s="87">
        <v>2017</v>
      </c>
      <c r="H212" s="87">
        <v>2018</v>
      </c>
      <c r="I212" s="87">
        <v>2019</v>
      </c>
      <c r="J212" s="87">
        <v>2020</v>
      </c>
      <c r="K212" s="87">
        <v>2021</v>
      </c>
      <c r="L212" s="87">
        <v>2022</v>
      </c>
      <c r="M212" s="87">
        <v>2023</v>
      </c>
      <c r="N212" s="83"/>
      <c r="O212" s="87" t="s">
        <v>23</v>
      </c>
      <c r="P212" s="87">
        <v>2013</v>
      </c>
      <c r="Q212" s="87">
        <v>2014</v>
      </c>
      <c r="R212" s="87">
        <v>2015</v>
      </c>
      <c r="S212" s="87">
        <v>2016</v>
      </c>
      <c r="T212" s="87">
        <v>2017</v>
      </c>
      <c r="U212" s="87">
        <v>2018</v>
      </c>
      <c r="V212" s="87">
        <v>2019</v>
      </c>
      <c r="W212" s="87">
        <v>2020</v>
      </c>
      <c r="X212" s="87">
        <v>2021</v>
      </c>
      <c r="Y212" s="87">
        <v>2022</v>
      </c>
      <c r="Z212" s="87">
        <v>2023</v>
      </c>
      <c r="AA212" s="83"/>
      <c r="AB212" s="87" t="s">
        <v>23</v>
      </c>
      <c r="AC212" s="87">
        <v>2013</v>
      </c>
      <c r="AD212" s="87">
        <v>2014</v>
      </c>
      <c r="AE212" s="87">
        <v>2015</v>
      </c>
      <c r="AF212" s="87">
        <v>2016</v>
      </c>
      <c r="AG212" s="87">
        <v>2017</v>
      </c>
      <c r="AH212" s="87">
        <v>2018</v>
      </c>
      <c r="AI212" s="87">
        <v>2019</v>
      </c>
      <c r="AJ212" s="87">
        <v>2020</v>
      </c>
      <c r="AK212" s="87">
        <v>2021</v>
      </c>
      <c r="AL212" s="87">
        <v>2022</v>
      </c>
      <c r="AM212" s="87">
        <v>2023</v>
      </c>
      <c r="AN212" s="83"/>
      <c r="AO212" s="91" t="s">
        <v>16</v>
      </c>
      <c r="AP212" s="92">
        <v>19684.68959656818</v>
      </c>
      <c r="AQ212" s="92">
        <v>18545.272065446166</v>
      </c>
      <c r="AR212" s="92">
        <v>17493.054947532772</v>
      </c>
      <c r="AS212" s="92">
        <v>16191.550098114329</v>
      </c>
      <c r="AT212" s="92">
        <v>17289.126783444724</v>
      </c>
      <c r="AU212" s="92">
        <v>8940.6941901649898</v>
      </c>
      <c r="AV212" s="92">
        <v>9232.8900526079979</v>
      </c>
      <c r="AW212" s="92">
        <v>9653.8521599999985</v>
      </c>
      <c r="AX212" s="92">
        <v>15528.960000000001</v>
      </c>
      <c r="AY212" s="92">
        <v>0</v>
      </c>
      <c r="AZ212" s="83"/>
    </row>
    <row r="213" spans="1:52" x14ac:dyDescent="0.25">
      <c r="A213" s="82"/>
      <c r="B213" s="89" t="s">
        <v>9</v>
      </c>
      <c r="C213" s="90">
        <v>1671520.6880611428</v>
      </c>
      <c r="D213" s="90">
        <v>1637370.3596711205</v>
      </c>
      <c r="E213" s="90">
        <v>1629505.8447739945</v>
      </c>
      <c r="F213" s="90">
        <v>1698960.7254573144</v>
      </c>
      <c r="G213" s="90">
        <v>1670819.6578805242</v>
      </c>
      <c r="H213" s="90">
        <v>1643534.4289852139</v>
      </c>
      <c r="I213" s="90">
        <v>1707425.4531236175</v>
      </c>
      <c r="J213" s="90">
        <v>1802681.2421678333</v>
      </c>
      <c r="K213" s="90">
        <v>2078008.3328759992</v>
      </c>
      <c r="L213" s="90">
        <v>2008893.0329999998</v>
      </c>
      <c r="M213" s="90">
        <v>0</v>
      </c>
      <c r="N213" s="83"/>
      <c r="O213" s="89" t="s">
        <v>9</v>
      </c>
      <c r="P213" s="90">
        <v>1733164.0827693348</v>
      </c>
      <c r="Q213" s="90">
        <v>1707533.0336349371</v>
      </c>
      <c r="R213" s="90">
        <v>1646978.422351005</v>
      </c>
      <c r="S213" s="90">
        <v>1816196.6169471096</v>
      </c>
      <c r="T213" s="90">
        <v>1706719.3175418312</v>
      </c>
      <c r="U213" s="90">
        <v>1700243.4629617902</v>
      </c>
      <c r="V213" s="90">
        <v>1684902.9972123876</v>
      </c>
      <c r="W213" s="90">
        <v>1717356.9611996277</v>
      </c>
      <c r="X213" s="90">
        <v>2161432.1257409994</v>
      </c>
      <c r="Y213" s="90">
        <v>2095731.372</v>
      </c>
      <c r="Z213" s="90">
        <v>1972111</v>
      </c>
      <c r="AA213" s="83"/>
      <c r="AB213" s="89" t="s">
        <v>9</v>
      </c>
      <c r="AC213" s="90">
        <v>15097</v>
      </c>
      <c r="AD213" s="90">
        <v>14592</v>
      </c>
      <c r="AE213" s="90">
        <v>14356</v>
      </c>
      <c r="AF213" s="90">
        <v>14175</v>
      </c>
      <c r="AG213" s="90">
        <v>13946</v>
      </c>
      <c r="AH213" s="90">
        <v>13685</v>
      </c>
      <c r="AI213" s="90">
        <v>13518</v>
      </c>
      <c r="AJ213" s="90">
        <v>14444</v>
      </c>
      <c r="AK213" s="90">
        <v>13991</v>
      </c>
      <c r="AL213" s="90">
        <v>14204</v>
      </c>
      <c r="AM213" s="90">
        <v>0</v>
      </c>
      <c r="AN213" s="83"/>
      <c r="AO213" s="91" t="s">
        <v>17</v>
      </c>
      <c r="AP213" s="92">
        <v>825.31498014112253</v>
      </c>
      <c r="AQ213" s="92">
        <v>2455.2704089576227</v>
      </c>
      <c r="AR213" s="92">
        <v>2355.8688813245699</v>
      </c>
      <c r="AS213" s="92">
        <v>2439.3986665668872</v>
      </c>
      <c r="AT213" s="92">
        <v>4501.8658102028066</v>
      </c>
      <c r="AU213" s="92">
        <v>7394.8581620951018</v>
      </c>
      <c r="AV213" s="92">
        <v>11828.057960447999</v>
      </c>
      <c r="AW213" s="92">
        <v>12715.59168</v>
      </c>
      <c r="AX213" s="92">
        <v>14489.6</v>
      </c>
      <c r="AY213" s="92">
        <v>0</v>
      </c>
      <c r="AZ213" s="83"/>
    </row>
    <row r="214" spans="1:52" x14ac:dyDescent="0.25">
      <c r="A214" s="82"/>
      <c r="B214" s="84" t="s">
        <v>10</v>
      </c>
      <c r="C214" s="93">
        <v>1240617.9322579757</v>
      </c>
      <c r="D214" s="93">
        <v>1184277.4150743319</v>
      </c>
      <c r="E214" s="93">
        <v>1210001.7154096789</v>
      </c>
      <c r="F214" s="93">
        <v>1285064.3013927634</v>
      </c>
      <c r="G214" s="93">
        <v>1250725.9067734261</v>
      </c>
      <c r="H214" s="93">
        <v>1170334.7851748765</v>
      </c>
      <c r="I214" s="93">
        <v>1213072.6356042405</v>
      </c>
      <c r="J214" s="93">
        <v>1246305.0425846572</v>
      </c>
      <c r="K214" s="93">
        <v>1484432.1596789993</v>
      </c>
      <c r="L214" s="93">
        <v>1407083.9265000001</v>
      </c>
      <c r="M214" s="93">
        <v>0</v>
      </c>
      <c r="N214" s="83"/>
      <c r="O214" s="84" t="s">
        <v>10</v>
      </c>
      <c r="P214" s="93">
        <v>1263682.7324914478</v>
      </c>
      <c r="Q214" s="93">
        <v>1285731.4454083731</v>
      </c>
      <c r="R214" s="93">
        <v>1236147.559014719</v>
      </c>
      <c r="S214" s="93">
        <v>697826.22952415515</v>
      </c>
      <c r="T214" s="93">
        <v>1318631.8205077827</v>
      </c>
      <c r="U214" s="93">
        <v>1245573.7123603735</v>
      </c>
      <c r="V214" s="93">
        <v>1219275.9172847043</v>
      </c>
      <c r="W214" s="93">
        <v>1206863.5209353098</v>
      </c>
      <c r="X214" s="93">
        <v>1615623.9909179998</v>
      </c>
      <c r="Y214" s="93">
        <v>1501115.49</v>
      </c>
      <c r="Z214" s="93">
        <v>1402638</v>
      </c>
      <c r="AA214" s="83"/>
      <c r="AB214" s="84" t="s">
        <v>10</v>
      </c>
      <c r="AC214" s="93">
        <v>15097</v>
      </c>
      <c r="AD214" s="93">
        <v>14592</v>
      </c>
      <c r="AE214" s="93">
        <v>14356</v>
      </c>
      <c r="AF214" s="93">
        <v>14175</v>
      </c>
      <c r="AG214" s="93">
        <v>13946</v>
      </c>
      <c r="AH214" s="93">
        <v>13685</v>
      </c>
      <c r="AI214" s="93">
        <v>13518</v>
      </c>
      <c r="AJ214" s="93">
        <v>14444</v>
      </c>
      <c r="AK214" s="93">
        <v>13991</v>
      </c>
      <c r="AL214" s="93">
        <v>14204</v>
      </c>
      <c r="AM214" s="93">
        <v>0</v>
      </c>
      <c r="AN214" s="83"/>
      <c r="AO214" s="91" t="s">
        <v>18</v>
      </c>
      <c r="AP214" s="92">
        <v>271.24115920368359</v>
      </c>
      <c r="AQ214" s="92">
        <v>32826.365416948873</v>
      </c>
      <c r="AR214" s="92">
        <v>32487.902598932113</v>
      </c>
      <c r="AS214" s="92">
        <v>25914.880442377536</v>
      </c>
      <c r="AT214" s="92">
        <v>18945.987808022997</v>
      </c>
      <c r="AU214" s="92">
        <v>23911.008882029564</v>
      </c>
      <c r="AV214" s="92">
        <v>25154.139672575995</v>
      </c>
      <c r="AW214" s="92">
        <v>25359.326207999999</v>
      </c>
      <c r="AX214" s="92">
        <v>23491.583999999999</v>
      </c>
      <c r="AY214" s="92">
        <v>0</v>
      </c>
      <c r="AZ214" s="83"/>
    </row>
    <row r="215" spans="1:52" x14ac:dyDescent="0.25">
      <c r="A215" s="82"/>
      <c r="B215" s="89" t="s">
        <v>11</v>
      </c>
      <c r="C215" s="94">
        <v>430902.75580316712</v>
      </c>
      <c r="D215" s="94">
        <v>453092.94459678855</v>
      </c>
      <c r="E215" s="94">
        <v>419504.12936431565</v>
      </c>
      <c r="F215" s="94">
        <v>413896.4240645509</v>
      </c>
      <c r="G215" s="94">
        <v>420093.75110709807</v>
      </c>
      <c r="H215" s="94">
        <v>473199.64381033741</v>
      </c>
      <c r="I215" s="94">
        <v>494352.8175193771</v>
      </c>
      <c r="J215" s="94">
        <v>556376.19958317594</v>
      </c>
      <c r="K215" s="94">
        <v>593576.17319699994</v>
      </c>
      <c r="L215" s="94">
        <v>601809.10649999988</v>
      </c>
      <c r="M215" s="94">
        <v>0</v>
      </c>
      <c r="N215" s="83"/>
      <c r="O215" s="89" t="s">
        <v>11</v>
      </c>
      <c r="P215" s="94">
        <v>469481.35027788696</v>
      </c>
      <c r="Q215" s="94">
        <v>421801.588226564</v>
      </c>
      <c r="R215" s="94">
        <v>410830.86333628616</v>
      </c>
      <c r="S215" s="94">
        <v>1118370.3874229544</v>
      </c>
      <c r="T215" s="94">
        <v>388087.49703404843</v>
      </c>
      <c r="U215" s="94">
        <v>454669.75060141674</v>
      </c>
      <c r="V215" s="94">
        <v>465627.07992768334</v>
      </c>
      <c r="W215" s="94">
        <v>510493.44026431785</v>
      </c>
      <c r="X215" s="94">
        <v>545808.13482299983</v>
      </c>
      <c r="Y215" s="94">
        <v>594615.88199999998</v>
      </c>
      <c r="Z215" s="94">
        <v>569473</v>
      </c>
      <c r="AA215" s="83"/>
      <c r="AB215" s="89" t="s">
        <v>11</v>
      </c>
      <c r="AC215" s="94">
        <v>15097</v>
      </c>
      <c r="AD215" s="94">
        <v>14592</v>
      </c>
      <c r="AE215" s="94">
        <v>14356</v>
      </c>
      <c r="AF215" s="94">
        <v>14175</v>
      </c>
      <c r="AG215" s="94">
        <v>13946</v>
      </c>
      <c r="AH215" s="94">
        <v>13685</v>
      </c>
      <c r="AI215" s="94">
        <v>13518</v>
      </c>
      <c r="AJ215" s="94">
        <v>14444</v>
      </c>
      <c r="AK215" s="94">
        <v>13991</v>
      </c>
      <c r="AL215" s="94">
        <v>14204</v>
      </c>
      <c r="AM215" s="94">
        <v>0</v>
      </c>
      <c r="AN215" s="83"/>
      <c r="AO215" s="91" t="s">
        <v>19</v>
      </c>
      <c r="AP215" s="92">
        <v>23093.750490662344</v>
      </c>
      <c r="AQ215" s="92">
        <v>20205.890640799247</v>
      </c>
      <c r="AR215" s="92">
        <v>20292.750697080239</v>
      </c>
      <c r="AS215" s="92">
        <v>24659.258836025027</v>
      </c>
      <c r="AT215" s="92">
        <v>28189.528260933366</v>
      </c>
      <c r="AU215" s="92">
        <v>31392.941257110517</v>
      </c>
      <c r="AV215" s="92">
        <v>33488.215474175995</v>
      </c>
      <c r="AW215" s="92">
        <v>34174.844927999999</v>
      </c>
      <c r="AX215" s="92">
        <v>36433.919999999998</v>
      </c>
      <c r="AY215" s="92">
        <v>0</v>
      </c>
      <c r="AZ215" s="83"/>
    </row>
    <row r="216" spans="1:52" x14ac:dyDescent="0.25">
      <c r="A216" s="82"/>
      <c r="B216" s="84" t="s">
        <v>0</v>
      </c>
      <c r="C216" s="93">
        <v>350116.54017324618</v>
      </c>
      <c r="D216" s="93">
        <v>335676.88516831235</v>
      </c>
      <c r="E216" s="93">
        <v>325014.98818911263</v>
      </c>
      <c r="F216" s="93">
        <v>372818.67587377189</v>
      </c>
      <c r="G216" s="93">
        <v>345016.79682171851</v>
      </c>
      <c r="H216" s="93">
        <v>319373.45407228864</v>
      </c>
      <c r="I216" s="93">
        <v>289510.55602698872</v>
      </c>
      <c r="J216" s="93">
        <v>274103.2545961499</v>
      </c>
      <c r="K216" s="93">
        <v>240749.81006999995</v>
      </c>
      <c r="L216" s="93">
        <v>197938.44</v>
      </c>
      <c r="M216" s="93">
        <v>0</v>
      </c>
      <c r="N216" s="83"/>
      <c r="O216" s="84" t="s">
        <v>0</v>
      </c>
      <c r="P216" s="93">
        <v>319482.50337715191</v>
      </c>
      <c r="Q216" s="93">
        <v>336656.28835864982</v>
      </c>
      <c r="R216" s="93">
        <v>337298.63330333529</v>
      </c>
      <c r="S216" s="93">
        <v>-96135.739382773478</v>
      </c>
      <c r="T216" s="93">
        <v>367332.18157427083</v>
      </c>
      <c r="U216" s="93">
        <v>338109.64123540022</v>
      </c>
      <c r="V216" s="93">
        <v>299514.03144727653</v>
      </c>
      <c r="W216" s="93">
        <v>267162.47035361093</v>
      </c>
      <c r="X216" s="93">
        <v>285885.75802499993</v>
      </c>
      <c r="Y216" s="93">
        <v>239192.07899999997</v>
      </c>
      <c r="Z216" s="93">
        <v>188147</v>
      </c>
      <c r="AA216" s="83"/>
      <c r="AB216" s="84" t="s">
        <v>0</v>
      </c>
      <c r="AC216" s="93">
        <v>3381</v>
      </c>
      <c r="AD216" s="93">
        <v>3503</v>
      </c>
      <c r="AE216" s="93">
        <v>3520</v>
      </c>
      <c r="AF216" s="93">
        <v>3324</v>
      </c>
      <c r="AG216" s="93">
        <v>3024</v>
      </c>
      <c r="AH216" s="93">
        <v>2847</v>
      </c>
      <c r="AI216" s="93">
        <v>2648</v>
      </c>
      <c r="AJ216" s="93">
        <v>2513</v>
      </c>
      <c r="AK216" s="93">
        <v>2232</v>
      </c>
      <c r="AL216" s="93">
        <v>1919</v>
      </c>
      <c r="AM216" s="93">
        <v>0</v>
      </c>
      <c r="AN216" s="83"/>
      <c r="AO216" s="91" t="s">
        <v>20</v>
      </c>
      <c r="AP216" s="92">
        <v>9982.6019788979611</v>
      </c>
      <c r="AQ216" s="92">
        <v>8975.4905821230914</v>
      </c>
      <c r="AR216" s="92">
        <v>10202.414094527861</v>
      </c>
      <c r="AS216" s="92">
        <v>8551.7115918568215</v>
      </c>
      <c r="AT216" s="92">
        <v>7357.7709973048295</v>
      </c>
      <c r="AU216" s="92">
        <v>7205.6598721505252</v>
      </c>
      <c r="AV216" s="92">
        <v>5358.0722780159986</v>
      </c>
      <c r="AW216" s="92">
        <v>5864.1684480000004</v>
      </c>
      <c r="AX216" s="92">
        <v>5276.6720000000005</v>
      </c>
      <c r="AY216" s="92">
        <v>0</v>
      </c>
      <c r="AZ216" s="83"/>
    </row>
    <row r="217" spans="1:52" x14ac:dyDescent="0.25">
      <c r="A217" s="82"/>
      <c r="B217" s="84" t="s">
        <v>158</v>
      </c>
      <c r="C217" s="93">
        <v>312857.04479234637</v>
      </c>
      <c r="D217" s="93">
        <v>256575.62918571231</v>
      </c>
      <c r="E217" s="93">
        <v>240099.74749549699</v>
      </c>
      <c r="F217" s="93">
        <v>225570.742416761</v>
      </c>
      <c r="G217" s="93">
        <v>211804.02769160154</v>
      </c>
      <c r="H217" s="93">
        <v>203689.84243359274</v>
      </c>
      <c r="I217" s="93">
        <v>190935.41044815036</v>
      </c>
      <c r="J217" s="93">
        <v>260980.17691202092</v>
      </c>
      <c r="K217" s="93">
        <v>213324.51002099997</v>
      </c>
      <c r="L217" s="93">
        <v>148875.72</v>
      </c>
      <c r="M217" s="93">
        <v>0</v>
      </c>
      <c r="N217" s="83"/>
      <c r="O217" s="84" t="s">
        <v>158</v>
      </c>
      <c r="P217" s="93">
        <v>312780.03116161784</v>
      </c>
      <c r="Q217" s="93">
        <v>268277.91303391341</v>
      </c>
      <c r="R217" s="93">
        <v>268368.11809030006</v>
      </c>
      <c r="S217" s="93">
        <v>679.81235626373712</v>
      </c>
      <c r="T217" s="93">
        <v>225724.41946435612</v>
      </c>
      <c r="U217" s="93">
        <v>223137.38034823054</v>
      </c>
      <c r="V217" s="93">
        <v>183848.45866255628</v>
      </c>
      <c r="W217" s="93">
        <v>174260.83391589599</v>
      </c>
      <c r="X217" s="93">
        <v>284137.39647299994</v>
      </c>
      <c r="Y217" s="93">
        <v>226997.4</v>
      </c>
      <c r="Z217" s="93">
        <v>135730</v>
      </c>
      <c r="AA217" s="83"/>
      <c r="AB217" s="84" t="s">
        <v>158</v>
      </c>
      <c r="AC217" s="93">
        <v>2179</v>
      </c>
      <c r="AD217" s="93">
        <v>1716</v>
      </c>
      <c r="AE217" s="93">
        <v>1639</v>
      </c>
      <c r="AF217" s="93">
        <v>1538</v>
      </c>
      <c r="AG217" s="93">
        <v>1488</v>
      </c>
      <c r="AH217" s="93">
        <v>1478</v>
      </c>
      <c r="AI217" s="93">
        <v>1385</v>
      </c>
      <c r="AJ217" s="93">
        <v>1919</v>
      </c>
      <c r="AK217" s="93">
        <v>1466</v>
      </c>
      <c r="AL217" s="93">
        <v>1010</v>
      </c>
      <c r="AM217" s="93">
        <v>0</v>
      </c>
      <c r="AN217" s="83"/>
      <c r="AO217" s="91" t="s">
        <v>21</v>
      </c>
      <c r="AP217" s="92">
        <v>0</v>
      </c>
      <c r="AQ217" s="92">
        <v>0</v>
      </c>
      <c r="AR217" s="92">
        <v>0</v>
      </c>
      <c r="AS217" s="92">
        <v>0</v>
      </c>
      <c r="AT217" s="92">
        <v>0</v>
      </c>
      <c r="AU217" s="92">
        <v>0</v>
      </c>
      <c r="AV217" s="92">
        <v>0</v>
      </c>
      <c r="AW217" s="92">
        <v>0</v>
      </c>
      <c r="AX217" s="92">
        <v>0</v>
      </c>
      <c r="AY217" s="92">
        <v>0</v>
      </c>
      <c r="AZ217" s="83"/>
    </row>
    <row r="218" spans="1:52" x14ac:dyDescent="0.25">
      <c r="A218" s="82"/>
      <c r="B218" s="84" t="s">
        <v>159</v>
      </c>
      <c r="C218" s="93">
        <v>21073.275876354357</v>
      </c>
      <c r="D218" s="93">
        <v>11516.620902450009</v>
      </c>
      <c r="E218" s="93">
        <v>9606.0848068069081</v>
      </c>
      <c r="F218" s="93">
        <v>14744.368248183653</v>
      </c>
      <c r="G218" s="93">
        <v>14566.347788051698</v>
      </c>
      <c r="H218" s="93">
        <v>12130.81128732156</v>
      </c>
      <c r="I218" s="93">
        <v>11865.751759417206</v>
      </c>
      <c r="J218" s="93">
        <v>12113.195195240996</v>
      </c>
      <c r="K218" s="93">
        <v>11080.029155999999</v>
      </c>
      <c r="L218" s="93">
        <v>9578.9609999999993</v>
      </c>
      <c r="M218" s="93">
        <v>0</v>
      </c>
      <c r="N218" s="83"/>
      <c r="O218" s="84" t="s">
        <v>159</v>
      </c>
      <c r="P218" s="93">
        <v>45252.487413225906</v>
      </c>
      <c r="Q218" s="93">
        <v>33347.17742533407</v>
      </c>
      <c r="R218" s="93">
        <v>17787.574345479177</v>
      </c>
      <c r="S218" s="93">
        <v>-4219.6841672329747</v>
      </c>
      <c r="T218" s="93">
        <v>17472.41362786914</v>
      </c>
      <c r="U218" s="93">
        <v>20394.589292416087</v>
      </c>
      <c r="V218" s="93">
        <v>17311.688305300235</v>
      </c>
      <c r="W218" s="93">
        <v>10967.366986694997</v>
      </c>
      <c r="X218" s="93">
        <v>11779.161596999998</v>
      </c>
      <c r="Y218" s="93">
        <v>11215.071</v>
      </c>
      <c r="Z218" s="93">
        <v>8467</v>
      </c>
      <c r="AA218" s="83"/>
      <c r="AB218" s="84" t="s">
        <v>159</v>
      </c>
      <c r="AC218" s="93">
        <v>0</v>
      </c>
      <c r="AD218" s="93">
        <v>0</v>
      </c>
      <c r="AE218" s="93">
        <v>0</v>
      </c>
      <c r="AF218" s="93">
        <v>0</v>
      </c>
      <c r="AG218" s="93">
        <v>0</v>
      </c>
      <c r="AH218" s="93">
        <v>0</v>
      </c>
      <c r="AI218" s="93">
        <v>0</v>
      </c>
      <c r="AJ218" s="93">
        <v>0</v>
      </c>
      <c r="AK218" s="93">
        <v>0</v>
      </c>
      <c r="AL218" s="93">
        <v>0</v>
      </c>
      <c r="AM218" s="93">
        <v>0</v>
      </c>
      <c r="AN218" s="83"/>
      <c r="AO218" s="91" t="s">
        <v>22</v>
      </c>
      <c r="AP218" s="92">
        <v>3392.8327905520587</v>
      </c>
      <c r="AQ218" s="92">
        <v>3615.5526446337694</v>
      </c>
      <c r="AR218" s="92">
        <v>3671.6586371166945</v>
      </c>
      <c r="AS218" s="92">
        <v>3776.8125254458778</v>
      </c>
      <c r="AT218" s="92">
        <v>3606.9428489009897</v>
      </c>
      <c r="AU218" s="92">
        <v>4290.2862225500148</v>
      </c>
      <c r="AV218" s="92">
        <v>6136.6226503679991</v>
      </c>
      <c r="AW218" s="92">
        <v>4858.1683199999998</v>
      </c>
      <c r="AX218" s="92">
        <v>5795.84</v>
      </c>
      <c r="AY218" s="92">
        <v>0</v>
      </c>
      <c r="AZ218" s="83"/>
    </row>
    <row r="219" spans="1:52" x14ac:dyDescent="0.25">
      <c r="A219" s="82"/>
      <c r="B219" s="84" t="s">
        <v>1</v>
      </c>
      <c r="C219" s="93">
        <v>43665.404951230601</v>
      </c>
      <c r="D219" s="93">
        <v>38233.453526213845</v>
      </c>
      <c r="E219" s="93">
        <v>37410.76705062628</v>
      </c>
      <c r="F219" s="93">
        <v>46715.516316455978</v>
      </c>
      <c r="G219" s="93">
        <v>51410.929079660818</v>
      </c>
      <c r="H219" s="93">
        <v>53551.394728153056</v>
      </c>
      <c r="I219" s="93">
        <v>61360.732779421589</v>
      </c>
      <c r="J219" s="93">
        <v>68534.984590442982</v>
      </c>
      <c r="K219" s="93">
        <v>57680.017730999985</v>
      </c>
      <c r="L219" s="93">
        <v>49733.627999999997</v>
      </c>
      <c r="M219" s="93">
        <v>0</v>
      </c>
      <c r="N219" s="83"/>
      <c r="O219" s="84" t="s">
        <v>1</v>
      </c>
      <c r="P219" s="93">
        <v>45540.566525669383</v>
      </c>
      <c r="Q219" s="93">
        <v>46420.839350300259</v>
      </c>
      <c r="R219" s="93">
        <v>38948.8852113541</v>
      </c>
      <c r="S219" s="93">
        <v>-6028.2851218429505</v>
      </c>
      <c r="T219" s="93">
        <v>46558.556876725976</v>
      </c>
      <c r="U219" s="93">
        <v>55084.287392102502</v>
      </c>
      <c r="V219" s="93">
        <v>51686.372937324631</v>
      </c>
      <c r="W219" s="93">
        <v>54135.527649524985</v>
      </c>
      <c r="X219" s="93">
        <v>72101.878736999977</v>
      </c>
      <c r="Y219" s="93">
        <v>39203.870999999999</v>
      </c>
      <c r="Z219" s="93">
        <v>47831</v>
      </c>
      <c r="AA219" s="83"/>
      <c r="AB219" s="84" t="s">
        <v>1</v>
      </c>
      <c r="AC219" s="93">
        <v>271</v>
      </c>
      <c r="AD219" s="93">
        <v>242</v>
      </c>
      <c r="AE219" s="93">
        <v>244</v>
      </c>
      <c r="AF219" s="93">
        <v>295</v>
      </c>
      <c r="AG219" s="93">
        <v>320</v>
      </c>
      <c r="AH219" s="93">
        <v>333</v>
      </c>
      <c r="AI219" s="93">
        <v>383</v>
      </c>
      <c r="AJ219" s="93">
        <v>427</v>
      </c>
      <c r="AK219" s="93">
        <v>350</v>
      </c>
      <c r="AL219" s="93">
        <v>309</v>
      </c>
      <c r="AM219" s="93">
        <v>0</v>
      </c>
      <c r="AN219" s="83"/>
      <c r="AO219" s="91" t="s">
        <v>23</v>
      </c>
      <c r="AP219" s="92">
        <v>67518.183937163092</v>
      </c>
      <c r="AQ219" s="92">
        <v>52785.483835916501</v>
      </c>
      <c r="AR219" s="92">
        <v>59464.954917429932</v>
      </c>
      <c r="AS219" s="92">
        <v>57609.378296389994</v>
      </c>
      <c r="AT219" s="92">
        <v>57982.50557920531</v>
      </c>
      <c r="AU219" s="92">
        <v>58202.123944200175</v>
      </c>
      <c r="AV219" s="92">
        <v>53072.238661631985</v>
      </c>
      <c r="AW219" s="92">
        <v>52791.054335999994</v>
      </c>
      <c r="AX219" s="92">
        <v>59310.080000000002</v>
      </c>
      <c r="AY219" s="92">
        <v>0</v>
      </c>
      <c r="AZ219" s="83"/>
    </row>
    <row r="220" spans="1:52" x14ac:dyDescent="0.25">
      <c r="A220" s="82"/>
      <c r="B220" s="84" t="s">
        <v>2</v>
      </c>
      <c r="C220" s="93">
        <v>707680.65943932405</v>
      </c>
      <c r="D220" s="93">
        <v>676027.91954998113</v>
      </c>
      <c r="E220" s="93">
        <v>655371.16995777981</v>
      </c>
      <c r="F220" s="93">
        <v>636899.9226374455</v>
      </c>
      <c r="G220" s="93">
        <v>627680.54570777272</v>
      </c>
      <c r="H220" s="93">
        <v>624482.54775866331</v>
      </c>
      <c r="I220" s="93">
        <v>653565.1583396137</v>
      </c>
      <c r="J220" s="93">
        <v>687084.77223149384</v>
      </c>
      <c r="K220" s="93">
        <v>714984.39385799982</v>
      </c>
      <c r="L220" s="93">
        <v>728677.08899999992</v>
      </c>
      <c r="M220" s="93">
        <v>0</v>
      </c>
      <c r="N220" s="83"/>
      <c r="O220" s="84" t="s">
        <v>2</v>
      </c>
      <c r="P220" s="93">
        <v>718856.05926080456</v>
      </c>
      <c r="Q220" s="93">
        <v>714849.21673345158</v>
      </c>
      <c r="R220" s="93">
        <v>705549.45882306842</v>
      </c>
      <c r="S220" s="93">
        <v>674439.64570616873</v>
      </c>
      <c r="T220" s="93">
        <v>654556.30290744058</v>
      </c>
      <c r="U220" s="93">
        <v>638639.12095116754</v>
      </c>
      <c r="V220" s="93">
        <v>645283.12175865169</v>
      </c>
      <c r="W220" s="93">
        <v>677866.35771754174</v>
      </c>
      <c r="X220" s="93">
        <v>704165.34585599985</v>
      </c>
      <c r="Y220" s="93">
        <v>720449.20499999996</v>
      </c>
      <c r="Z220" s="93">
        <v>738822</v>
      </c>
      <c r="AA220" s="83"/>
      <c r="AB220" s="84" t="s">
        <v>2</v>
      </c>
      <c r="AC220" s="93">
        <v>6164</v>
      </c>
      <c r="AD220" s="93">
        <v>5826</v>
      </c>
      <c r="AE220" s="93">
        <v>5528</v>
      </c>
      <c r="AF220" s="93">
        <v>5299</v>
      </c>
      <c r="AG220" s="93">
        <v>5120</v>
      </c>
      <c r="AH220" s="93">
        <v>4955</v>
      </c>
      <c r="AI220" s="93">
        <v>4998</v>
      </c>
      <c r="AJ220" s="93">
        <v>5125</v>
      </c>
      <c r="AK220" s="93">
        <v>5262</v>
      </c>
      <c r="AL220" s="93">
        <v>5402</v>
      </c>
      <c r="AM220" s="93">
        <v>0</v>
      </c>
      <c r="AN220" s="83"/>
      <c r="AO220" s="91" t="s">
        <v>24</v>
      </c>
      <c r="AP220" s="92">
        <v>0</v>
      </c>
      <c r="AQ220" s="92">
        <v>0</v>
      </c>
      <c r="AR220" s="92">
        <v>0</v>
      </c>
      <c r="AS220" s="92">
        <v>0</v>
      </c>
      <c r="AT220" s="92">
        <v>0</v>
      </c>
      <c r="AU220" s="92">
        <v>0</v>
      </c>
      <c r="AV220" s="92">
        <v>0</v>
      </c>
      <c r="AW220" s="92">
        <v>0</v>
      </c>
      <c r="AX220" s="92">
        <v>0</v>
      </c>
      <c r="AY220" s="92">
        <v>0</v>
      </c>
      <c r="AZ220" s="83"/>
    </row>
    <row r="221" spans="1:52" x14ac:dyDescent="0.25">
      <c r="A221" s="82"/>
      <c r="B221" s="84" t="s">
        <v>156</v>
      </c>
      <c r="C221" s="93">
        <v>0</v>
      </c>
      <c r="D221" s="93">
        <v>0</v>
      </c>
      <c r="E221" s="93">
        <v>0</v>
      </c>
      <c r="F221" s="93">
        <v>0</v>
      </c>
      <c r="G221" s="93">
        <v>0</v>
      </c>
      <c r="H221" s="93">
        <v>0</v>
      </c>
      <c r="I221" s="93">
        <v>0</v>
      </c>
      <c r="J221" s="93">
        <v>16734.270729329997</v>
      </c>
      <c r="K221" s="93">
        <v>49105.832012999992</v>
      </c>
      <c r="L221" s="93">
        <v>72418.962</v>
      </c>
      <c r="M221" s="93">
        <v>0</v>
      </c>
      <c r="N221" s="83"/>
      <c r="O221" s="84" t="s">
        <v>156</v>
      </c>
      <c r="P221" s="93">
        <v>0</v>
      </c>
      <c r="Q221" s="93">
        <v>0</v>
      </c>
      <c r="R221" s="93">
        <v>0</v>
      </c>
      <c r="S221" s="93">
        <v>0</v>
      </c>
      <c r="T221" s="93">
        <v>0</v>
      </c>
      <c r="U221" s="93">
        <v>0</v>
      </c>
      <c r="V221" s="93">
        <v>0</v>
      </c>
      <c r="W221" s="93">
        <v>0</v>
      </c>
      <c r="X221" s="93">
        <v>40068.033431999997</v>
      </c>
      <c r="Y221" s="93">
        <v>62083.685999999994</v>
      </c>
      <c r="Z221" s="93">
        <v>74069</v>
      </c>
      <c r="AA221" s="83"/>
      <c r="AB221" s="84" t="s">
        <v>156</v>
      </c>
      <c r="AC221" s="93">
        <v>0</v>
      </c>
      <c r="AD221" s="93">
        <v>0</v>
      </c>
      <c r="AE221" s="93">
        <v>0</v>
      </c>
      <c r="AF221" s="93">
        <v>0</v>
      </c>
      <c r="AG221" s="93">
        <v>0</v>
      </c>
      <c r="AH221" s="93">
        <v>0</v>
      </c>
      <c r="AI221" s="93">
        <v>0</v>
      </c>
      <c r="AJ221" s="93">
        <v>107</v>
      </c>
      <c r="AK221" s="93">
        <v>296</v>
      </c>
      <c r="AL221" s="93">
        <v>456</v>
      </c>
      <c r="AM221" s="93">
        <v>0</v>
      </c>
      <c r="AN221" s="83"/>
      <c r="AO221" s="91" t="s">
        <v>25</v>
      </c>
      <c r="AP221" s="92">
        <v>7702.55343123281</v>
      </c>
      <c r="AQ221" s="92">
        <v>7209.5976185574455</v>
      </c>
      <c r="AR221" s="92">
        <v>7509.1919623570975</v>
      </c>
      <c r="AS221" s="92">
        <v>7342.512615316643</v>
      </c>
      <c r="AT221" s="92">
        <v>9329.6536245825264</v>
      </c>
      <c r="AU221" s="92">
        <v>10179.082997074942</v>
      </c>
      <c r="AV221" s="92">
        <v>9472.3628636159974</v>
      </c>
      <c r="AW221" s="92">
        <v>8796.7733759999992</v>
      </c>
      <c r="AX221" s="92">
        <v>13582.336000000001</v>
      </c>
      <c r="AY221" s="92">
        <v>0</v>
      </c>
      <c r="AZ221" s="83"/>
    </row>
    <row r="222" spans="1:52" x14ac:dyDescent="0.25">
      <c r="A222" s="82"/>
      <c r="B222" s="84" t="s">
        <v>3</v>
      </c>
      <c r="C222" s="93">
        <v>796.85041044302204</v>
      </c>
      <c r="D222" s="93">
        <v>13838.624116280513</v>
      </c>
      <c r="E222" s="93">
        <v>28877.649129689835</v>
      </c>
      <c r="F222" s="93">
        <v>38075.3782716809</v>
      </c>
      <c r="G222" s="93">
        <v>40168.088985604641</v>
      </c>
      <c r="H222" s="93">
        <v>40930.621323071806</v>
      </c>
      <c r="I222" s="93">
        <v>41564.653386639664</v>
      </c>
      <c r="J222" s="93">
        <v>41149.474619336987</v>
      </c>
      <c r="K222" s="93">
        <v>42504.918435</v>
      </c>
      <c r="L222" s="93">
        <v>44875.718999999983</v>
      </c>
      <c r="M222" s="93">
        <v>0</v>
      </c>
      <c r="N222" s="83"/>
      <c r="O222" s="84" t="s">
        <v>3</v>
      </c>
      <c r="P222" s="93">
        <v>0</v>
      </c>
      <c r="Q222" s="93">
        <v>9163.2881790776228</v>
      </c>
      <c r="R222" s="93">
        <v>33511.489757869997</v>
      </c>
      <c r="S222" s="93">
        <v>-10730.416767714705</v>
      </c>
      <c r="T222" s="93">
        <v>53288.256446931126</v>
      </c>
      <c r="U222" s="93">
        <v>38088.908127530376</v>
      </c>
      <c r="V222" s="93">
        <v>43510.101910469763</v>
      </c>
      <c r="W222" s="93">
        <v>31213.568807189989</v>
      </c>
      <c r="X222" s="93">
        <v>37392.44615399999</v>
      </c>
      <c r="Y222" s="93">
        <v>29231.832000000002</v>
      </c>
      <c r="Z222" s="93">
        <v>36286</v>
      </c>
      <c r="AA222" s="83"/>
      <c r="AB222" s="84" t="s">
        <v>3</v>
      </c>
      <c r="AC222" s="93">
        <v>6</v>
      </c>
      <c r="AD222" s="93">
        <v>114</v>
      </c>
      <c r="AE222" s="93">
        <v>246</v>
      </c>
      <c r="AF222" s="93">
        <v>283</v>
      </c>
      <c r="AG222" s="93">
        <v>295</v>
      </c>
      <c r="AH222" s="93">
        <v>298</v>
      </c>
      <c r="AI222" s="93">
        <v>299</v>
      </c>
      <c r="AJ222" s="93">
        <v>296</v>
      </c>
      <c r="AK222" s="93">
        <v>309</v>
      </c>
      <c r="AL222" s="93">
        <v>338</v>
      </c>
      <c r="AM222" s="93">
        <v>0</v>
      </c>
      <c r="AN222" s="83"/>
      <c r="AO222" s="91" t="s">
        <v>26</v>
      </c>
      <c r="AP222" s="92">
        <v>10512.333644522252</v>
      </c>
      <c r="AQ222" s="92">
        <v>6074.2190015982487</v>
      </c>
      <c r="AR222" s="92">
        <v>3495.696974715192</v>
      </c>
      <c r="AS222" s="92">
        <v>3960.2924432755581</v>
      </c>
      <c r="AT222" s="92">
        <v>4714.4236390138367</v>
      </c>
      <c r="AU222" s="92">
        <v>4867.5560049377273</v>
      </c>
      <c r="AV222" s="92">
        <v>7764.4047974399991</v>
      </c>
      <c r="AW222" s="92">
        <v>13024.889856</v>
      </c>
      <c r="AX222" s="92">
        <v>14340.096</v>
      </c>
      <c r="AY222" s="92">
        <v>0</v>
      </c>
      <c r="AZ222" s="83"/>
    </row>
    <row r="223" spans="1:52" x14ac:dyDescent="0.25">
      <c r="A223" s="82"/>
      <c r="B223" s="84" t="s">
        <v>4</v>
      </c>
      <c r="C223" s="93">
        <v>0</v>
      </c>
      <c r="D223" s="93">
        <v>4041.9814204414151</v>
      </c>
      <c r="E223" s="93">
        <v>32684.996286227615</v>
      </c>
      <c r="F223" s="93">
        <v>41806.497803249287</v>
      </c>
      <c r="G223" s="93">
        <v>41838.196200326092</v>
      </c>
      <c r="H223" s="93">
        <v>44018.321889464722</v>
      </c>
      <c r="I223" s="93">
        <v>44984.442950569319</v>
      </c>
      <c r="J223" s="93">
        <v>34036.060891518006</v>
      </c>
      <c r="K223" s="93">
        <v>27218.424744000004</v>
      </c>
      <c r="L223" s="93">
        <v>37911.447</v>
      </c>
      <c r="M223" s="93">
        <v>0</v>
      </c>
      <c r="N223" s="83"/>
      <c r="O223" s="84" t="s">
        <v>4</v>
      </c>
      <c r="P223" s="93">
        <v>0</v>
      </c>
      <c r="Q223" s="93">
        <v>0</v>
      </c>
      <c r="R223" s="93">
        <v>0</v>
      </c>
      <c r="S223" s="93">
        <v>-6621.5339352887249</v>
      </c>
      <c r="T223" s="93">
        <v>20973.465781618881</v>
      </c>
      <c r="U223" s="93">
        <v>38088.908127530376</v>
      </c>
      <c r="V223" s="93">
        <v>43506.80360836663</v>
      </c>
      <c r="W223" s="93">
        <v>44306.436331394987</v>
      </c>
      <c r="X223" s="93">
        <v>43592.339909999995</v>
      </c>
      <c r="Y223" s="93">
        <v>34207.046999999991</v>
      </c>
      <c r="Z223" s="93">
        <v>30891</v>
      </c>
      <c r="AA223" s="83"/>
      <c r="AB223" s="84" t="s">
        <v>4</v>
      </c>
      <c r="AC223" s="93">
        <v>0</v>
      </c>
      <c r="AD223" s="93">
        <v>32</v>
      </c>
      <c r="AE223" s="93">
        <v>240</v>
      </c>
      <c r="AF223" s="93">
        <v>332</v>
      </c>
      <c r="AG223" s="93">
        <v>319</v>
      </c>
      <c r="AH223" s="93">
        <v>340</v>
      </c>
      <c r="AI223" s="93">
        <v>344</v>
      </c>
      <c r="AJ223" s="93">
        <v>258</v>
      </c>
      <c r="AK223" s="93">
        <v>215</v>
      </c>
      <c r="AL223" s="93">
        <v>304</v>
      </c>
      <c r="AM223" s="93">
        <v>0</v>
      </c>
      <c r="AN223" s="83"/>
      <c r="AO223" s="91" t="s">
        <v>27</v>
      </c>
      <c r="AP223" s="92">
        <v>9105.1252373715124</v>
      </c>
      <c r="AQ223" s="92">
        <v>10568.190197339032</v>
      </c>
      <c r="AR223" s="92">
        <v>8571.6865862846389</v>
      </c>
      <c r="AS223" s="92">
        <v>9182.8382971625251</v>
      </c>
      <c r="AT223" s="92">
        <v>1467.1940388699704</v>
      </c>
      <c r="AU223" s="92">
        <v>2535.9020794275839</v>
      </c>
      <c r="AV223" s="92">
        <v>4586.9065297919988</v>
      </c>
      <c r="AW223" s="92">
        <v>7814.7256319999997</v>
      </c>
      <c r="AX223" s="92">
        <v>10976.255999999999</v>
      </c>
      <c r="AY223" s="92">
        <v>0</v>
      </c>
      <c r="AZ223" s="83"/>
    </row>
    <row r="224" spans="1:52" x14ac:dyDescent="0.25">
      <c r="A224" s="82"/>
      <c r="B224" s="84" t="s">
        <v>6</v>
      </c>
      <c r="C224" s="93">
        <v>8950.4278962174576</v>
      </c>
      <c r="D224" s="93">
        <v>13150.086940666859</v>
      </c>
      <c r="E224" s="93">
        <v>24681.866426227534</v>
      </c>
      <c r="F224" s="93">
        <v>41455.857745807989</v>
      </c>
      <c r="G224" s="93">
        <v>39963.643850130095</v>
      </c>
      <c r="H224" s="93">
        <v>30837.871309475649</v>
      </c>
      <c r="I224" s="93">
        <v>22888.017727660375</v>
      </c>
      <c r="J224" s="93">
        <v>20551.540222583997</v>
      </c>
      <c r="K224" s="93">
        <v>17311.749882</v>
      </c>
      <c r="L224" s="93">
        <v>19395.106499999998</v>
      </c>
      <c r="M224" s="93">
        <v>0</v>
      </c>
      <c r="N224" s="83"/>
      <c r="O224" s="84" t="s">
        <v>6</v>
      </c>
      <c r="P224" s="93">
        <v>6980.5636227423292</v>
      </c>
      <c r="Q224" s="93">
        <v>6994.5503499946271</v>
      </c>
      <c r="R224" s="93">
        <v>12454.748690481681</v>
      </c>
      <c r="S224" s="93">
        <v>62983.633754349961</v>
      </c>
      <c r="T224" s="93">
        <v>45872.731228361226</v>
      </c>
      <c r="U224" s="93">
        <v>33912.713445119523</v>
      </c>
      <c r="V224" s="93">
        <v>21292.73894377935</v>
      </c>
      <c r="W224" s="93">
        <v>17416.157196185995</v>
      </c>
      <c r="X224" s="93">
        <v>19922.622321000006</v>
      </c>
      <c r="Y224" s="93">
        <v>18984.020999999997</v>
      </c>
      <c r="Z224" s="93">
        <v>28139</v>
      </c>
      <c r="AA224" s="83"/>
      <c r="AB224" s="84" t="s">
        <v>6</v>
      </c>
      <c r="AC224" s="93">
        <v>0</v>
      </c>
      <c r="AD224" s="93">
        <v>0</v>
      </c>
      <c r="AE224" s="93">
        <v>13</v>
      </c>
      <c r="AF224" s="93">
        <v>353</v>
      </c>
      <c r="AG224" s="93">
        <v>508</v>
      </c>
      <c r="AH224" s="93">
        <v>382</v>
      </c>
      <c r="AI224" s="93">
        <v>283</v>
      </c>
      <c r="AJ224" s="93">
        <v>264</v>
      </c>
      <c r="AK224" s="93">
        <v>222</v>
      </c>
      <c r="AL224" s="93">
        <v>294</v>
      </c>
      <c r="AM224" s="93">
        <v>0</v>
      </c>
      <c r="AN224" s="83"/>
      <c r="AO224" s="91" t="s">
        <v>28</v>
      </c>
      <c r="AP224" s="92">
        <v>23056.657682566114</v>
      </c>
      <c r="AQ224" s="92">
        <v>24590.059517651644</v>
      </c>
      <c r="AR224" s="92">
        <v>25731.871382650243</v>
      </c>
      <c r="AS224" s="92">
        <v>20431.483620973671</v>
      </c>
      <c r="AT224" s="92">
        <v>17736.043244021763</v>
      </c>
      <c r="AU224" s="92">
        <v>17128.895181686778</v>
      </c>
      <c r="AV224" s="92">
        <v>19751.759649791999</v>
      </c>
      <c r="AW224" s="92">
        <v>20842.739711999999</v>
      </c>
      <c r="AX224" s="92">
        <v>21309.439999999999</v>
      </c>
      <c r="AY224" s="92">
        <v>0</v>
      </c>
      <c r="AZ224" s="83"/>
    </row>
    <row r="225" spans="1:52" x14ac:dyDescent="0.25">
      <c r="A225" s="82"/>
      <c r="B225" s="84" t="s">
        <v>7</v>
      </c>
      <c r="C225" s="93">
        <v>167180.94891763743</v>
      </c>
      <c r="D225" s="93">
        <v>188205.8576088612</v>
      </c>
      <c r="E225" s="93">
        <v>162717.27737803393</v>
      </c>
      <c r="F225" s="93">
        <v>153227.62757681872</v>
      </c>
      <c r="G225" s="93">
        <v>153065.41117872295</v>
      </c>
      <c r="H225" s="93">
        <v>164107.12009034594</v>
      </c>
      <c r="I225" s="93">
        <v>157704.46704208839</v>
      </c>
      <c r="J225" s="93">
        <v>204526.01948832898</v>
      </c>
      <c r="K225" s="93">
        <v>229001.41454399997</v>
      </c>
      <c r="L225" s="93">
        <v>223000.764</v>
      </c>
      <c r="M225" s="93">
        <v>0</v>
      </c>
      <c r="N225" s="83"/>
      <c r="O225" s="84" t="s">
        <v>7</v>
      </c>
      <c r="P225" s="93">
        <v>211312.40666857289</v>
      </c>
      <c r="Q225" s="93">
        <v>177671.54737017231</v>
      </c>
      <c r="R225" s="93">
        <v>185519.22810970023</v>
      </c>
      <c r="S225" s="93">
        <v>-79819.088651872895</v>
      </c>
      <c r="T225" s="93">
        <v>125316.37309567054</v>
      </c>
      <c r="U225" s="93">
        <v>159376.33569910625</v>
      </c>
      <c r="V225" s="93">
        <v>159707.08613570611</v>
      </c>
      <c r="W225" s="93">
        <v>158144.79253072498</v>
      </c>
      <c r="X225" s="93">
        <v>171636.48381599996</v>
      </c>
      <c r="Y225" s="93">
        <v>187836.74699999997</v>
      </c>
      <c r="Z225" s="93">
        <v>183768</v>
      </c>
      <c r="AA225" s="83"/>
      <c r="AB225" s="84" t="s">
        <v>7</v>
      </c>
      <c r="AC225" s="93">
        <v>1464</v>
      </c>
      <c r="AD225" s="93">
        <v>1569</v>
      </c>
      <c r="AE225" s="93">
        <v>1362</v>
      </c>
      <c r="AF225" s="93">
        <v>1252</v>
      </c>
      <c r="AG225" s="93">
        <v>1315</v>
      </c>
      <c r="AH225" s="93">
        <v>1387</v>
      </c>
      <c r="AI225" s="93">
        <v>1388</v>
      </c>
      <c r="AJ225" s="93">
        <v>1780</v>
      </c>
      <c r="AK225" s="93">
        <v>1949</v>
      </c>
      <c r="AL225" s="93">
        <v>2029</v>
      </c>
      <c r="AM225" s="93">
        <v>0</v>
      </c>
      <c r="AN225" s="83"/>
      <c r="AO225" s="91" t="s">
        <v>29</v>
      </c>
      <c r="AP225" s="92">
        <v>38764.30276106661</v>
      </c>
      <c r="AQ225" s="92">
        <v>37242.229808531934</v>
      </c>
      <c r="AR225" s="92">
        <v>37226.538959655372</v>
      </c>
      <c r="AS225" s="92">
        <v>41928.477126211263</v>
      </c>
      <c r="AT225" s="92">
        <v>37778.611440680121</v>
      </c>
      <c r="AU225" s="92">
        <v>51703.807678774261</v>
      </c>
      <c r="AV225" s="92">
        <v>67785.574763519995</v>
      </c>
      <c r="AW225" s="92">
        <v>64730.797055999996</v>
      </c>
      <c r="AX225" s="92">
        <v>77726.720000000001</v>
      </c>
      <c r="AY225" s="92">
        <v>0</v>
      </c>
      <c r="AZ225" s="83"/>
    </row>
    <row r="226" spans="1:52" x14ac:dyDescent="0.25">
      <c r="A226" s="82"/>
      <c r="B226" s="89" t="s">
        <v>8</v>
      </c>
      <c r="C226" s="94">
        <v>93380.591597571882</v>
      </c>
      <c r="D226" s="94">
        <v>94024.367685806632</v>
      </c>
      <c r="E226" s="94">
        <v>96830.170474730243</v>
      </c>
      <c r="F226" s="94">
        <v>111776.50197135142</v>
      </c>
      <c r="G226" s="94">
        <v>128473.88946222124</v>
      </c>
      <c r="H226" s="94">
        <v>144306.70211097749</v>
      </c>
      <c r="I226" s="94">
        <v>169742.28022788555</v>
      </c>
      <c r="J226" s="94">
        <v>183028.25389955397</v>
      </c>
      <c r="K226" s="94">
        <v>200329.55816999997</v>
      </c>
      <c r="L226" s="94">
        <v>219367.36499999999</v>
      </c>
      <c r="M226" s="94">
        <v>0</v>
      </c>
      <c r="N226" s="83"/>
      <c r="O226" s="89" t="s">
        <v>8</v>
      </c>
      <c r="P226" s="94">
        <v>95340.708833407931</v>
      </c>
      <c r="Q226" s="94">
        <v>98781.824913172328</v>
      </c>
      <c r="R226" s="94">
        <v>92188.781159362203</v>
      </c>
      <c r="S226" s="94">
        <v>70107.409365068495</v>
      </c>
      <c r="T226" s="94">
        <v>129620.14141291511</v>
      </c>
      <c r="U226" s="94">
        <v>121829.49428697949</v>
      </c>
      <c r="V226" s="94">
        <v>145570.28846317803</v>
      </c>
      <c r="W226" s="94">
        <v>164082.16789007394</v>
      </c>
      <c r="X226" s="94">
        <v>187952.04953699996</v>
      </c>
      <c r="Y226" s="94">
        <v>235723.31999999998</v>
      </c>
      <c r="Z226" s="94">
        <v>231844</v>
      </c>
      <c r="AA226" s="83"/>
      <c r="AB226" s="89" t="s">
        <v>8</v>
      </c>
      <c r="AC226" s="94">
        <v>1238</v>
      </c>
      <c r="AD226" s="94">
        <v>1263</v>
      </c>
      <c r="AE226" s="94">
        <v>1305</v>
      </c>
      <c r="AF226" s="94">
        <v>1352</v>
      </c>
      <c r="AG226" s="94">
        <v>1468</v>
      </c>
      <c r="AH226" s="94">
        <v>1591</v>
      </c>
      <c r="AI226" s="94">
        <v>1718</v>
      </c>
      <c r="AJ226" s="94">
        <v>1791</v>
      </c>
      <c r="AK226" s="94">
        <v>1921</v>
      </c>
      <c r="AL226" s="94">
        <v>2084</v>
      </c>
      <c r="AM226" s="94">
        <v>0</v>
      </c>
      <c r="AN226" s="83"/>
      <c r="AO226" s="91" t="s">
        <v>30</v>
      </c>
      <c r="AP226" s="92">
        <v>0</v>
      </c>
      <c r="AQ226" s="92">
        <v>0</v>
      </c>
      <c r="AR226" s="92">
        <v>0</v>
      </c>
      <c r="AS226" s="92">
        <v>0</v>
      </c>
      <c r="AT226" s="92">
        <v>0</v>
      </c>
      <c r="AU226" s="92">
        <v>0</v>
      </c>
      <c r="AV226" s="92">
        <v>0</v>
      </c>
      <c r="AW226" s="92">
        <v>0</v>
      </c>
      <c r="AX226" s="92">
        <v>0</v>
      </c>
      <c r="AY226" s="92">
        <v>0</v>
      </c>
      <c r="AZ226" s="83"/>
    </row>
    <row r="227" spans="1:52" x14ac:dyDescent="0.25">
      <c r="A227" s="82"/>
      <c r="B227" s="89" t="s">
        <v>5</v>
      </c>
      <c r="C227" s="94">
        <v>62885.239503687553</v>
      </c>
      <c r="D227" s="94">
        <v>59581.250788429832</v>
      </c>
      <c r="E227" s="94">
        <v>69632.952740194349</v>
      </c>
      <c r="F227" s="94">
        <v>60500.529674102399</v>
      </c>
      <c r="G227" s="94">
        <v>72656.856231575541</v>
      </c>
      <c r="H227" s="94">
        <v>55299.86177892144</v>
      </c>
      <c r="I227" s="94">
        <v>90837.218901489585</v>
      </c>
      <c r="J227" s="94">
        <v>87995.722252913984</v>
      </c>
      <c r="K227" s="94">
        <v>91891.888682999983</v>
      </c>
      <c r="L227" s="94">
        <v>82494.929999999993</v>
      </c>
      <c r="M227" s="92">
        <v>0</v>
      </c>
      <c r="N227" s="83"/>
      <c r="O227" s="89" t="s">
        <v>5</v>
      </c>
      <c r="P227" s="94">
        <v>105370.89189919729</v>
      </c>
      <c r="Q227" s="94">
        <v>106916.69820706072</v>
      </c>
      <c r="R227" s="94">
        <v>66795.933730553617</v>
      </c>
      <c r="S227" s="94">
        <v>65530.910274339891</v>
      </c>
      <c r="T227" s="94">
        <v>68414.36482197186</v>
      </c>
      <c r="U227" s="94">
        <v>68380.016599067894</v>
      </c>
      <c r="V227" s="94">
        <v>89886.208461753486</v>
      </c>
      <c r="W227" s="94">
        <v>93735.65263847397</v>
      </c>
      <c r="X227" s="94">
        <v>96571.514172000025</v>
      </c>
      <c r="Y227" s="94">
        <v>101266.97699999998</v>
      </c>
      <c r="Z227" s="94">
        <v>98767</v>
      </c>
      <c r="AA227" s="83"/>
      <c r="AB227" s="89" t="s">
        <v>5</v>
      </c>
      <c r="AC227" s="94">
        <v>15097</v>
      </c>
      <c r="AD227" s="94">
        <v>14592</v>
      </c>
      <c r="AE227" s="94">
        <v>14356</v>
      </c>
      <c r="AF227" s="94">
        <v>14175</v>
      </c>
      <c r="AG227" s="94">
        <v>13946</v>
      </c>
      <c r="AH227" s="94">
        <v>13685</v>
      </c>
      <c r="AI227" s="94">
        <v>13518</v>
      </c>
      <c r="AJ227" s="94">
        <v>14444</v>
      </c>
      <c r="AK227" s="94">
        <v>13991</v>
      </c>
      <c r="AL227" s="94">
        <v>14204</v>
      </c>
      <c r="AM227" s="94">
        <v>0</v>
      </c>
      <c r="AN227" s="83"/>
      <c r="AO227" s="91" t="s">
        <v>31</v>
      </c>
      <c r="AP227" s="92">
        <v>2239.4782888099003</v>
      </c>
      <c r="AQ227" s="92">
        <v>2937.4950259313187</v>
      </c>
      <c r="AR227" s="92">
        <v>3256.9719168074221</v>
      </c>
      <c r="AS227" s="92">
        <v>4229.9858164709904</v>
      </c>
      <c r="AT227" s="92">
        <v>4312.1988244945051</v>
      </c>
      <c r="AU227" s="92">
        <v>5842.5721923225583</v>
      </c>
      <c r="AV227" s="92">
        <v>7569.2397311999994</v>
      </c>
      <c r="AW227" s="92">
        <v>8656.1832960000011</v>
      </c>
      <c r="AX227" s="92">
        <v>9416.7039999999997</v>
      </c>
      <c r="AY227" s="92">
        <v>0</v>
      </c>
      <c r="AZ227" s="83"/>
    </row>
    <row r="228" spans="1:52" x14ac:dyDescent="0.25">
      <c r="A228" s="82"/>
      <c r="B228" s="84" t="s">
        <v>157</v>
      </c>
      <c r="C228" s="93">
        <v>107847.96313129782</v>
      </c>
      <c r="D228" s="93">
        <v>115627.25123878122</v>
      </c>
      <c r="E228" s="93">
        <v>108573.52854394625</v>
      </c>
      <c r="F228" s="93">
        <v>109221.26160542225</v>
      </c>
      <c r="G228" s="93">
        <v>110237.27011188852</v>
      </c>
      <c r="H228" s="93">
        <v>110622.75692074992</v>
      </c>
      <c r="I228" s="93">
        <v>115930.92118891711</v>
      </c>
      <c r="J228" s="93">
        <v>122865.79934519097</v>
      </c>
      <c r="K228" s="93">
        <v>115169.07364199999</v>
      </c>
      <c r="L228" s="93">
        <v>121568.11799999999</v>
      </c>
      <c r="M228" s="93">
        <v>0</v>
      </c>
      <c r="N228" s="83"/>
      <c r="O228" s="84" t="s">
        <v>157</v>
      </c>
      <c r="P228" s="93">
        <v>102388.41871544161</v>
      </c>
      <c r="Q228" s="93">
        <v>96500.823008230931</v>
      </c>
      <c r="R228" s="93">
        <v>108882.49806605554</v>
      </c>
      <c r="S228" s="93">
        <v>105727.55701728925</v>
      </c>
      <c r="T228" s="93">
        <v>107464.51835764089</v>
      </c>
      <c r="U228" s="93">
        <v>111508.31145581535</v>
      </c>
      <c r="V228" s="93">
        <v>116872.03672234381</v>
      </c>
      <c r="W228" s="93">
        <v>119075.50320901198</v>
      </c>
      <c r="X228" s="93">
        <v>120296.39850899998</v>
      </c>
      <c r="Y228" s="93">
        <v>123250.533</v>
      </c>
      <c r="Z228" s="93">
        <v>120702</v>
      </c>
      <c r="AA228" s="83"/>
      <c r="AB228" s="84" t="s">
        <v>117</v>
      </c>
      <c r="AC228" s="93">
        <v>73517.588999999993</v>
      </c>
      <c r="AD228" s="93">
        <v>73200.42</v>
      </c>
      <c r="AE228" s="93">
        <v>73192.763999999996</v>
      </c>
      <c r="AF228" s="93">
        <v>73036.987999999998</v>
      </c>
      <c r="AG228" s="93">
        <v>72672.434999999998</v>
      </c>
      <c r="AH228" s="93">
        <v>72520</v>
      </c>
      <c r="AI228" s="93">
        <v>71819.892000000007</v>
      </c>
      <c r="AJ228" s="93">
        <v>71483.976999999999</v>
      </c>
      <c r="AK228" s="93">
        <v>71081.085000000006</v>
      </c>
      <c r="AL228" s="93">
        <v>70660.90800000001</v>
      </c>
      <c r="AM228" s="93">
        <v>0</v>
      </c>
      <c r="AN228" s="83"/>
      <c r="AO228" s="91" t="s">
        <v>32</v>
      </c>
      <c r="AP228" s="92">
        <v>0</v>
      </c>
      <c r="AQ228" s="92">
        <v>12234.468686036877</v>
      </c>
      <c r="AR228" s="92">
        <v>11440.870380856904</v>
      </c>
      <c r="AS228" s="92">
        <v>13902.4723280826</v>
      </c>
      <c r="AT228" s="92">
        <v>12730.578885558978</v>
      </c>
      <c r="AU228" s="92">
        <v>13400.828877551614</v>
      </c>
      <c r="AV228" s="92">
        <v>13505.422583807998</v>
      </c>
      <c r="AW228" s="92">
        <v>15670.066176</v>
      </c>
      <c r="AX228" s="92">
        <v>15360</v>
      </c>
      <c r="AY228" s="92">
        <v>0</v>
      </c>
      <c r="AZ228" s="83"/>
    </row>
    <row r="229" spans="1:52" x14ac:dyDescent="0.25">
      <c r="A229" s="82"/>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91" t="s">
        <v>33</v>
      </c>
      <c r="AP229" s="92">
        <v>13972.397149748725</v>
      </c>
      <c r="AQ229" s="92">
        <v>17045.395029084317</v>
      </c>
      <c r="AR229" s="92">
        <v>19128.265555455015</v>
      </c>
      <c r="AS229" s="92">
        <v>17920.240408268659</v>
      </c>
      <c r="AT229" s="92">
        <v>12790.531093685166</v>
      </c>
      <c r="AU229" s="92">
        <v>17698.640032088057</v>
      </c>
      <c r="AV229" s="92">
        <v>18243.186435071999</v>
      </c>
      <c r="AW229" s="92">
        <v>17541.476351999998</v>
      </c>
      <c r="AX229" s="92">
        <v>24683.52</v>
      </c>
      <c r="AY229" s="92">
        <v>0</v>
      </c>
      <c r="AZ229" s="83"/>
    </row>
    <row r="230" spans="1:52" x14ac:dyDescent="0.25">
      <c r="A230" s="82"/>
      <c r="B230" s="85" t="s">
        <v>113</v>
      </c>
      <c r="C230" s="85"/>
      <c r="D230" s="85"/>
      <c r="E230" s="85"/>
      <c r="F230" s="85"/>
      <c r="G230" s="85"/>
      <c r="H230" s="85"/>
      <c r="I230" s="85"/>
      <c r="J230" s="85"/>
      <c r="K230" s="85"/>
      <c r="L230" s="85"/>
      <c r="M230" s="85"/>
      <c r="N230" s="83"/>
      <c r="O230" s="85" t="s">
        <v>114</v>
      </c>
      <c r="P230" s="85"/>
      <c r="Q230" s="85"/>
      <c r="R230" s="85"/>
      <c r="S230" s="85"/>
      <c r="T230" s="85"/>
      <c r="U230" s="85"/>
      <c r="V230" s="85"/>
      <c r="W230" s="85"/>
      <c r="X230" s="85"/>
      <c r="Y230" s="85"/>
      <c r="Z230" s="85"/>
      <c r="AA230" s="83"/>
      <c r="AB230" s="85" t="s">
        <v>145</v>
      </c>
      <c r="AC230" s="85"/>
      <c r="AD230" s="85"/>
      <c r="AE230" s="85"/>
      <c r="AF230" s="85"/>
      <c r="AG230" s="85"/>
      <c r="AH230" s="85"/>
      <c r="AI230" s="85"/>
      <c r="AJ230" s="85"/>
      <c r="AK230" s="85"/>
      <c r="AL230" s="85"/>
      <c r="AM230" s="85"/>
      <c r="AN230" s="83"/>
      <c r="AO230" s="91" t="s">
        <v>34</v>
      </c>
      <c r="AP230" s="92">
        <v>1399.0943553796842</v>
      </c>
      <c r="AQ230" s="92">
        <v>1793.0605476205044</v>
      </c>
      <c r="AR230" s="92">
        <v>3707.5234345488475</v>
      </c>
      <c r="AS230" s="92">
        <v>1663.4775682751085</v>
      </c>
      <c r="AT230" s="92">
        <v>1197.9541223760009</v>
      </c>
      <c r="AU230" s="92">
        <v>3081.9971435857915</v>
      </c>
      <c r="AV230" s="92">
        <v>2531.8711295999997</v>
      </c>
      <c r="AW230" s="92">
        <v>5399.7004799999995</v>
      </c>
      <c r="AX230" s="92">
        <v>9753.6</v>
      </c>
      <c r="AY230" s="92">
        <v>0</v>
      </c>
      <c r="AZ230" s="83"/>
    </row>
    <row r="231" spans="1:52" x14ac:dyDescent="0.25">
      <c r="A231" s="82"/>
      <c r="B231" s="87" t="s">
        <v>24</v>
      </c>
      <c r="C231" s="87">
        <v>2013</v>
      </c>
      <c r="D231" s="87">
        <v>2014</v>
      </c>
      <c r="E231" s="87">
        <v>2015</v>
      </c>
      <c r="F231" s="87">
        <v>2016</v>
      </c>
      <c r="G231" s="87">
        <v>2017</v>
      </c>
      <c r="H231" s="87">
        <v>2018</v>
      </c>
      <c r="I231" s="87">
        <v>2019</v>
      </c>
      <c r="J231" s="87">
        <v>2020</v>
      </c>
      <c r="K231" s="87">
        <v>2021</v>
      </c>
      <c r="L231" s="87">
        <v>2022</v>
      </c>
      <c r="M231" s="87">
        <v>2023</v>
      </c>
      <c r="N231" s="83"/>
      <c r="O231" s="87" t="s">
        <v>24</v>
      </c>
      <c r="P231" s="87">
        <v>2013</v>
      </c>
      <c r="Q231" s="87">
        <v>2014</v>
      </c>
      <c r="R231" s="87">
        <v>2015</v>
      </c>
      <c r="S231" s="87">
        <v>2016</v>
      </c>
      <c r="T231" s="87">
        <v>2017</v>
      </c>
      <c r="U231" s="87">
        <v>2018</v>
      </c>
      <c r="V231" s="87">
        <v>2019</v>
      </c>
      <c r="W231" s="87">
        <v>2020</v>
      </c>
      <c r="X231" s="87">
        <v>2021</v>
      </c>
      <c r="Y231" s="87">
        <v>2022</v>
      </c>
      <c r="Z231" s="87">
        <v>2023</v>
      </c>
      <c r="AA231" s="83"/>
      <c r="AB231" s="87" t="s">
        <v>24</v>
      </c>
      <c r="AC231" s="87">
        <v>2013</v>
      </c>
      <c r="AD231" s="87">
        <v>2014</v>
      </c>
      <c r="AE231" s="87">
        <v>2015</v>
      </c>
      <c r="AF231" s="87">
        <v>2016</v>
      </c>
      <c r="AG231" s="87">
        <v>2017</v>
      </c>
      <c r="AH231" s="87">
        <v>2018</v>
      </c>
      <c r="AI231" s="87">
        <v>2019</v>
      </c>
      <c r="AJ231" s="87">
        <v>2020</v>
      </c>
      <c r="AK231" s="87">
        <v>2021</v>
      </c>
      <c r="AL231" s="87">
        <v>2022</v>
      </c>
      <c r="AM231" s="87">
        <v>2023</v>
      </c>
      <c r="AN231" s="83"/>
      <c r="AO231" s="91" t="s">
        <v>35</v>
      </c>
      <c r="AP231" s="92">
        <v>4159.031107789815</v>
      </c>
      <c r="AQ231" s="92">
        <v>8703.8147415745316</v>
      </c>
      <c r="AR231" s="92">
        <v>15196.587136955208</v>
      </c>
      <c r="AS231" s="92">
        <v>13762.099137935798</v>
      </c>
      <c r="AT231" s="92">
        <v>13296.309722240638</v>
      </c>
      <c r="AU231" s="92">
        <v>20984.885329591289</v>
      </c>
      <c r="AV231" s="92">
        <v>19094.5281024</v>
      </c>
      <c r="AW231" s="92">
        <v>22374.650880000001</v>
      </c>
      <c r="AX231" s="92">
        <v>23370.752</v>
      </c>
      <c r="AY231" s="92">
        <v>0</v>
      </c>
      <c r="AZ231" s="83"/>
    </row>
    <row r="232" spans="1:52" x14ac:dyDescent="0.25">
      <c r="A232" s="82"/>
      <c r="B232" s="89" t="s">
        <v>9</v>
      </c>
      <c r="C232" s="90">
        <v>32444.398620303178</v>
      </c>
      <c r="D232" s="90">
        <v>32842.582445894353</v>
      </c>
      <c r="E232" s="90">
        <v>37282.322334522127</v>
      </c>
      <c r="F232" s="90">
        <v>34963.592034460758</v>
      </c>
      <c r="G232" s="90">
        <v>37163.708255154561</v>
      </c>
      <c r="H232" s="90">
        <v>30439.819018461374</v>
      </c>
      <c r="I232" s="90">
        <v>31259.108465406855</v>
      </c>
      <c r="J232" s="90">
        <v>32241.793178888991</v>
      </c>
      <c r="K232" s="90">
        <v>43540.355858999988</v>
      </c>
      <c r="L232" s="90">
        <v>41389.467000000004</v>
      </c>
      <c r="M232" s="90">
        <v>0</v>
      </c>
      <c r="N232" s="83"/>
      <c r="O232" s="89" t="s">
        <v>9</v>
      </c>
      <c r="P232" s="90">
        <v>42081.93250317566</v>
      </c>
      <c r="Q232" s="90">
        <v>41853.376610724532</v>
      </c>
      <c r="R232" s="90">
        <v>37709.496105620216</v>
      </c>
      <c r="S232" s="90">
        <v>39708.428361456048</v>
      </c>
      <c r="T232" s="90">
        <v>34919.568937061922</v>
      </c>
      <c r="U232" s="90">
        <v>37496.30218866084</v>
      </c>
      <c r="V232" s="90">
        <v>36886.011853348333</v>
      </c>
      <c r="W232" s="90">
        <v>35641.515104621983</v>
      </c>
      <c r="X232" s="90">
        <v>42364.879766999999</v>
      </c>
      <c r="Y232" s="90">
        <v>38920.895999999993</v>
      </c>
      <c r="Z232" s="90">
        <v>38711</v>
      </c>
      <c r="AA232" s="83"/>
      <c r="AB232" s="89" t="s">
        <v>9</v>
      </c>
      <c r="AC232" s="90">
        <v>291</v>
      </c>
      <c r="AD232" s="90">
        <v>291</v>
      </c>
      <c r="AE232" s="90">
        <v>289</v>
      </c>
      <c r="AF232" s="90">
        <v>287</v>
      </c>
      <c r="AG232" s="90">
        <v>290</v>
      </c>
      <c r="AH232" s="90">
        <v>286</v>
      </c>
      <c r="AI232" s="90">
        <v>268</v>
      </c>
      <c r="AJ232" s="90">
        <v>286</v>
      </c>
      <c r="AK232" s="90">
        <v>282</v>
      </c>
      <c r="AL232" s="90">
        <v>290</v>
      </c>
      <c r="AM232" s="90">
        <v>0</v>
      </c>
      <c r="AN232" s="83"/>
      <c r="AO232" s="91" t="s">
        <v>36</v>
      </c>
      <c r="AP232" s="92">
        <v>0</v>
      </c>
      <c r="AQ232" s="92">
        <v>3306.5213760097809</v>
      </c>
      <c r="AR232" s="92">
        <v>4261.1862449077144</v>
      </c>
      <c r="AS232" s="92">
        <v>4853.3754168079749</v>
      </c>
      <c r="AT232" s="92">
        <v>6905.404335989052</v>
      </c>
      <c r="AU232" s="92">
        <v>8512.8480572221415</v>
      </c>
      <c r="AV232" s="92">
        <v>8972.3183155199986</v>
      </c>
      <c r="AW232" s="92">
        <v>9366.4235520000002</v>
      </c>
      <c r="AX232" s="92">
        <v>11189.248</v>
      </c>
      <c r="AY232" s="92">
        <v>0</v>
      </c>
      <c r="AZ232" s="83"/>
    </row>
    <row r="233" spans="1:52" x14ac:dyDescent="0.25">
      <c r="A233" s="82"/>
      <c r="B233" s="84" t="s">
        <v>10</v>
      </c>
      <c r="C233" s="93">
        <v>18614.615715349861</v>
      </c>
      <c r="D233" s="93">
        <v>22230.60113146621</v>
      </c>
      <c r="E233" s="93">
        <v>24765.896773528471</v>
      </c>
      <c r="F233" s="93">
        <v>25244.352864916953</v>
      </c>
      <c r="G233" s="93">
        <v>22923.509922836362</v>
      </c>
      <c r="H233" s="93">
        <v>17983.689433188702</v>
      </c>
      <c r="I233" s="93">
        <v>18814.724573697029</v>
      </c>
      <c r="J233" s="93">
        <v>20389.700080133996</v>
      </c>
      <c r="K233" s="93">
        <v>28339.79498699999</v>
      </c>
      <c r="L233" s="93">
        <v>27316.863000000001</v>
      </c>
      <c r="M233" s="93">
        <v>0</v>
      </c>
      <c r="N233" s="83"/>
      <c r="O233" s="84" t="s">
        <v>10</v>
      </c>
      <c r="P233" s="93">
        <v>25064.507288854231</v>
      </c>
      <c r="Q233" s="93">
        <v>24632.055506805387</v>
      </c>
      <c r="R233" s="93">
        <v>23788.488075083093</v>
      </c>
      <c r="S233" s="93">
        <v>25411.766756726887</v>
      </c>
      <c r="T233" s="93">
        <v>20194.592111762522</v>
      </c>
      <c r="U233" s="93">
        <v>23926.80021918183</v>
      </c>
      <c r="V233" s="93">
        <v>21495.639494823627</v>
      </c>
      <c r="W233" s="93">
        <v>19406.790948320991</v>
      </c>
      <c r="X233" s="93">
        <v>31213.770377999997</v>
      </c>
      <c r="Y233" s="93">
        <v>28145.207999999999</v>
      </c>
      <c r="Z233" s="93">
        <v>24534</v>
      </c>
      <c r="AA233" s="83"/>
      <c r="AB233" s="84" t="s">
        <v>10</v>
      </c>
      <c r="AC233" s="93">
        <v>291</v>
      </c>
      <c r="AD233" s="93">
        <v>291</v>
      </c>
      <c r="AE233" s="93">
        <v>289</v>
      </c>
      <c r="AF233" s="93">
        <v>287</v>
      </c>
      <c r="AG233" s="93">
        <v>290</v>
      </c>
      <c r="AH233" s="93">
        <v>286</v>
      </c>
      <c r="AI233" s="93">
        <v>268</v>
      </c>
      <c r="AJ233" s="93">
        <v>286</v>
      </c>
      <c r="AK233" s="93">
        <v>282</v>
      </c>
      <c r="AL233" s="93">
        <v>290</v>
      </c>
      <c r="AM233" s="93">
        <v>0</v>
      </c>
      <c r="AN233" s="83"/>
      <c r="AO233" s="91" t="s">
        <v>37</v>
      </c>
      <c r="AP233" s="92">
        <v>0</v>
      </c>
      <c r="AQ233" s="92">
        <v>8180.8387485185503</v>
      </c>
      <c r="AR233" s="92">
        <v>9259.8423870140796</v>
      </c>
      <c r="AS233" s="92">
        <v>7950.4280057161823</v>
      </c>
      <c r="AT233" s="92">
        <v>9295.8623800023106</v>
      </c>
      <c r="AU233" s="92">
        <v>9978.0598140088277</v>
      </c>
      <c r="AV233" s="92">
        <v>9703.3961041919974</v>
      </c>
      <c r="AW233" s="92">
        <v>10169.349119999999</v>
      </c>
      <c r="AX233" s="92">
        <v>10931.2</v>
      </c>
      <c r="AY233" s="92">
        <v>0</v>
      </c>
      <c r="AZ233" s="83"/>
    </row>
    <row r="234" spans="1:52" x14ac:dyDescent="0.25">
      <c r="A234" s="82"/>
      <c r="B234" s="89" t="s">
        <v>11</v>
      </c>
      <c r="C234" s="94">
        <v>13829.782904953317</v>
      </c>
      <c r="D234" s="94">
        <v>10611.981314428142</v>
      </c>
      <c r="E234" s="94">
        <v>12516.425560993657</v>
      </c>
      <c r="F234" s="94">
        <v>9719.2391695438073</v>
      </c>
      <c r="G234" s="94">
        <v>14240.198332318199</v>
      </c>
      <c r="H234" s="94">
        <v>12456.129585272673</v>
      </c>
      <c r="I234" s="94">
        <v>12444.383891709824</v>
      </c>
      <c r="J234" s="94">
        <v>11852.093098754996</v>
      </c>
      <c r="K234" s="94">
        <v>15200.560871999998</v>
      </c>
      <c r="L234" s="94">
        <v>14072.603999999999</v>
      </c>
      <c r="M234" s="94">
        <v>0</v>
      </c>
      <c r="N234" s="83"/>
      <c r="O234" s="89" t="s">
        <v>11</v>
      </c>
      <c r="P234" s="94">
        <v>17017.425214321425</v>
      </c>
      <c r="Q234" s="94">
        <v>17221.321103919148</v>
      </c>
      <c r="R234" s="94">
        <v>13921.008030537121</v>
      </c>
      <c r="S234" s="94">
        <v>14296.661604729161</v>
      </c>
      <c r="T234" s="94">
        <v>14724.976825299396</v>
      </c>
      <c r="U234" s="94">
        <v>13569.501969479012</v>
      </c>
      <c r="V234" s="94">
        <v>15390.372358524704</v>
      </c>
      <c r="W234" s="94">
        <v>16234.724156300996</v>
      </c>
      <c r="X234" s="94">
        <v>11151.109388999999</v>
      </c>
      <c r="Y234" s="94">
        <v>10775.687999999998</v>
      </c>
      <c r="Z234" s="94">
        <v>14177</v>
      </c>
      <c r="AA234" s="83"/>
      <c r="AB234" s="89" t="s">
        <v>11</v>
      </c>
      <c r="AC234" s="94">
        <v>291</v>
      </c>
      <c r="AD234" s="94">
        <v>291</v>
      </c>
      <c r="AE234" s="94">
        <v>289</v>
      </c>
      <c r="AF234" s="94">
        <v>287</v>
      </c>
      <c r="AG234" s="94">
        <v>290</v>
      </c>
      <c r="AH234" s="94">
        <v>286</v>
      </c>
      <c r="AI234" s="94">
        <v>268</v>
      </c>
      <c r="AJ234" s="94">
        <v>286</v>
      </c>
      <c r="AK234" s="94">
        <v>282</v>
      </c>
      <c r="AL234" s="94">
        <v>290</v>
      </c>
      <c r="AM234" s="94">
        <v>0</v>
      </c>
      <c r="AN234" s="83"/>
      <c r="AO234" s="91" t="s">
        <v>38</v>
      </c>
      <c r="AP234" s="92">
        <v>9862.0503525852164</v>
      </c>
      <c r="AQ234" s="92">
        <v>11884.6860413306</v>
      </c>
      <c r="AR234" s="92">
        <v>11158.435101078696</v>
      </c>
      <c r="AS234" s="92">
        <v>12411.421670538997</v>
      </c>
      <c r="AT234" s="92">
        <v>6160.9069150765781</v>
      </c>
      <c r="AU234" s="92">
        <v>5706.0484262830078</v>
      </c>
      <c r="AV234" s="92">
        <v>4909.7200988159993</v>
      </c>
      <c r="AW234" s="92">
        <v>4676.9633279999998</v>
      </c>
      <c r="AX234" s="92">
        <v>4202.4960000000001</v>
      </c>
      <c r="AY234" s="92">
        <v>0</v>
      </c>
      <c r="AZ234" s="83"/>
    </row>
    <row r="235" spans="1:52" x14ac:dyDescent="0.25">
      <c r="A235" s="82"/>
      <c r="B235" s="84" t="s">
        <v>0</v>
      </c>
      <c r="C235" s="93">
        <v>4579.4831840871157</v>
      </c>
      <c r="D235" s="93">
        <v>4787.24399590742</v>
      </c>
      <c r="E235" s="93">
        <v>4770.8288197062611</v>
      </c>
      <c r="F235" s="93">
        <v>5391.2928647598346</v>
      </c>
      <c r="G235" s="93">
        <v>5088.3052872525568</v>
      </c>
      <c r="H235" s="93">
        <v>4075.5634852443341</v>
      </c>
      <c r="I235" s="93">
        <v>3523.1363631610952</v>
      </c>
      <c r="J235" s="93">
        <v>3139.6987635299993</v>
      </c>
      <c r="K235" s="93">
        <v>2113.3108079999997</v>
      </c>
      <c r="L235" s="93">
        <v>1416.933</v>
      </c>
      <c r="M235" s="93">
        <v>0</v>
      </c>
      <c r="N235" s="83"/>
      <c r="O235" s="84" t="s">
        <v>0</v>
      </c>
      <c r="P235" s="93">
        <v>3653.6349421740047</v>
      </c>
      <c r="Q235" s="93">
        <v>4192.8733574963553</v>
      </c>
      <c r="R235" s="93">
        <v>3423.8855507835647</v>
      </c>
      <c r="S235" s="93">
        <v>5419.3971616613981</v>
      </c>
      <c r="T235" s="93">
        <v>2083.0184287782149</v>
      </c>
      <c r="U235" s="93">
        <v>6343.1757009507191</v>
      </c>
      <c r="V235" s="93">
        <v>5744.5978013215417</v>
      </c>
      <c r="W235" s="93">
        <v>4125.8446981919988</v>
      </c>
      <c r="X235" s="93">
        <v>3267.5689199999997</v>
      </c>
      <c r="Y235" s="93">
        <v>2707.2989999999995</v>
      </c>
      <c r="Z235" s="93">
        <v>1525</v>
      </c>
      <c r="AA235" s="83"/>
      <c r="AB235" s="84" t="s">
        <v>0</v>
      </c>
      <c r="AC235" s="93">
        <v>50</v>
      </c>
      <c r="AD235" s="93">
        <v>61</v>
      </c>
      <c r="AE235" s="93">
        <v>63</v>
      </c>
      <c r="AF235" s="93">
        <v>49</v>
      </c>
      <c r="AG235" s="93">
        <v>35</v>
      </c>
      <c r="AH235" s="93">
        <v>30</v>
      </c>
      <c r="AI235" s="93">
        <v>29</v>
      </c>
      <c r="AJ235" s="93">
        <v>28</v>
      </c>
      <c r="AK235" s="93">
        <v>17</v>
      </c>
      <c r="AL235" s="93">
        <v>16</v>
      </c>
      <c r="AM235" s="93">
        <v>0</v>
      </c>
      <c r="AN235" s="83"/>
      <c r="AO235" s="91" t="s">
        <v>39</v>
      </c>
      <c r="AP235" s="92">
        <v>0</v>
      </c>
      <c r="AQ235" s="92">
        <v>9844.8532718784882</v>
      </c>
      <c r="AR235" s="92">
        <v>10221.467268163691</v>
      </c>
      <c r="AS235" s="92">
        <v>10974.530747776447</v>
      </c>
      <c r="AT235" s="92">
        <v>7207.3454569154874</v>
      </c>
      <c r="AU235" s="92">
        <v>16459.17623489433</v>
      </c>
      <c r="AV235" s="92">
        <v>18967.934545919998</v>
      </c>
      <c r="AW235" s="92">
        <v>21477.998591999996</v>
      </c>
      <c r="AX235" s="92">
        <v>19709.952000000001</v>
      </c>
      <c r="AY235" s="92">
        <v>0</v>
      </c>
      <c r="AZ235" s="83"/>
    </row>
    <row r="236" spans="1:52" x14ac:dyDescent="0.25">
      <c r="A236" s="82"/>
      <c r="B236" s="84" t="s">
        <v>158</v>
      </c>
      <c r="C236" s="93">
        <v>6757.946096418018</v>
      </c>
      <c r="D236" s="93">
        <v>6229.1134691418047</v>
      </c>
      <c r="E236" s="93">
        <v>6127.8955218344381</v>
      </c>
      <c r="F236" s="93">
        <v>6197.9496657661584</v>
      </c>
      <c r="G236" s="93">
        <v>2805.5988951271788</v>
      </c>
      <c r="H236" s="93">
        <v>6097.1324238785601</v>
      </c>
      <c r="I236" s="93">
        <v>4867.194470186977</v>
      </c>
      <c r="J236" s="93">
        <v>9243.2300024609976</v>
      </c>
      <c r="K236" s="93">
        <v>7826.251922999998</v>
      </c>
      <c r="L236" s="93">
        <v>5829.2849999999999</v>
      </c>
      <c r="M236" s="93">
        <v>0</v>
      </c>
      <c r="N236" s="83"/>
      <c r="O236" s="84" t="s">
        <v>158</v>
      </c>
      <c r="P236" s="93">
        <v>7896.3038256223363</v>
      </c>
      <c r="Q236" s="93">
        <v>8218.0626355128588</v>
      </c>
      <c r="R236" s="93">
        <v>8467.4033805332601</v>
      </c>
      <c r="S236" s="93">
        <v>7682.2258799514993</v>
      </c>
      <c r="T236" s="93">
        <v>566.33001516495335</v>
      </c>
      <c r="U236" s="93">
        <v>6688.6202383351456</v>
      </c>
      <c r="V236" s="93">
        <v>3078.4152962555991</v>
      </c>
      <c r="W236" s="93">
        <v>2734.0194731219995</v>
      </c>
      <c r="X236" s="93">
        <v>8275.0121999999992</v>
      </c>
      <c r="Y236" s="93">
        <v>7618.7159999999994</v>
      </c>
      <c r="Z236" s="93">
        <v>5458</v>
      </c>
      <c r="AA236" s="83"/>
      <c r="AB236" s="84" t="s">
        <v>158</v>
      </c>
      <c r="AC236" s="93">
        <v>48</v>
      </c>
      <c r="AD236" s="93">
        <v>42</v>
      </c>
      <c r="AE236" s="93">
        <v>41</v>
      </c>
      <c r="AF236" s="93">
        <v>39</v>
      </c>
      <c r="AG236" s="93">
        <v>40</v>
      </c>
      <c r="AH236" s="93">
        <v>41</v>
      </c>
      <c r="AI236" s="93">
        <v>40</v>
      </c>
      <c r="AJ236" s="93">
        <v>59</v>
      </c>
      <c r="AK236" s="93">
        <v>52</v>
      </c>
      <c r="AL236" s="93">
        <v>34</v>
      </c>
      <c r="AM236" s="93">
        <v>0</v>
      </c>
      <c r="AN236" s="83"/>
      <c r="AO236" s="91" t="s">
        <v>40</v>
      </c>
      <c r="AP236" s="92">
        <v>25522.170270712413</v>
      </c>
      <c r="AQ236" s="92">
        <v>25562.432630281714</v>
      </c>
      <c r="AR236" s="92">
        <v>30028.922424990098</v>
      </c>
      <c r="AS236" s="92">
        <v>24180.66362867412</v>
      </c>
      <c r="AT236" s="92">
        <v>13900.19196409351</v>
      </c>
      <c r="AU236" s="92">
        <v>20503.289682459646</v>
      </c>
      <c r="AV236" s="92">
        <v>14308.236721151998</v>
      </c>
      <c r="AW236" s="92">
        <v>15710.681087999998</v>
      </c>
      <c r="AX236" s="92">
        <v>17825.792000000001</v>
      </c>
      <c r="AY236" s="92">
        <v>0</v>
      </c>
      <c r="AZ236" s="83"/>
    </row>
    <row r="237" spans="1:52" x14ac:dyDescent="0.25">
      <c r="A237" s="82"/>
      <c r="B237" s="84" t="s">
        <v>159</v>
      </c>
      <c r="C237" s="93">
        <v>98.553380572762762</v>
      </c>
      <c r="D237" s="93">
        <v>0</v>
      </c>
      <c r="E237" s="93">
        <v>76.423143158095613</v>
      </c>
      <c r="F237" s="93">
        <v>66.942473112558147</v>
      </c>
      <c r="G237" s="93">
        <v>214.07274573235239</v>
      </c>
      <c r="H237" s="93">
        <v>285.12172530515915</v>
      </c>
      <c r="I237" s="93">
        <v>422.1826692007678</v>
      </c>
      <c r="J237" s="93">
        <v>338.78536486199994</v>
      </c>
      <c r="K237" s="93">
        <v>451.94297399999994</v>
      </c>
      <c r="L237" s="93">
        <v>158.46599999999998</v>
      </c>
      <c r="M237" s="93">
        <v>0</v>
      </c>
      <c r="N237" s="83"/>
      <c r="O237" s="84" t="s">
        <v>159</v>
      </c>
      <c r="P237" s="93">
        <v>1210.0766728201495</v>
      </c>
      <c r="Q237" s="93">
        <v>1212.2384089785394</v>
      </c>
      <c r="R237" s="93">
        <v>1216.5674933053665</v>
      </c>
      <c r="S237" s="93">
        <v>151.65932701707135</v>
      </c>
      <c r="T237" s="93">
        <v>0</v>
      </c>
      <c r="U237" s="93">
        <v>0</v>
      </c>
      <c r="V237" s="93">
        <v>0</v>
      </c>
      <c r="W237" s="93">
        <v>-86.314742639999977</v>
      </c>
      <c r="X237" s="93">
        <v>318.26969999999994</v>
      </c>
      <c r="Y237" s="93">
        <v>312.81599999999997</v>
      </c>
      <c r="Z237" s="93">
        <v>193</v>
      </c>
      <c r="AA237" s="83"/>
      <c r="AB237" s="84" t="s">
        <v>159</v>
      </c>
      <c r="AC237" s="93">
        <v>0</v>
      </c>
      <c r="AD237" s="93">
        <v>0</v>
      </c>
      <c r="AE237" s="93">
        <v>0</v>
      </c>
      <c r="AF237" s="93">
        <v>0</v>
      </c>
      <c r="AG237" s="93">
        <v>0</v>
      </c>
      <c r="AH237" s="93">
        <v>0</v>
      </c>
      <c r="AI237" s="93">
        <v>0</v>
      </c>
      <c r="AJ237" s="93">
        <v>0</v>
      </c>
      <c r="AK237" s="93">
        <v>0</v>
      </c>
      <c r="AL237" s="93">
        <v>0</v>
      </c>
      <c r="AM237" s="93">
        <v>0</v>
      </c>
      <c r="AN237" s="83"/>
      <c r="AO237" s="91" t="s">
        <v>41</v>
      </c>
      <c r="AP237" s="92">
        <v>9768.1591820916292</v>
      </c>
      <c r="AQ237" s="92">
        <v>7551.4563845810508</v>
      </c>
      <c r="AR237" s="92">
        <v>4212.9929233582588</v>
      </c>
      <c r="AS237" s="92">
        <v>6307.9511509276053</v>
      </c>
      <c r="AT237" s="92">
        <v>2837.374504590292</v>
      </c>
      <c r="AU237" s="92">
        <v>6906.8125732607987</v>
      </c>
      <c r="AV237" s="92">
        <v>7845.6356628479989</v>
      </c>
      <c r="AW237" s="92">
        <v>9372.6720000000005</v>
      </c>
      <c r="AX237" s="92">
        <v>10328.064</v>
      </c>
      <c r="AY237" s="92">
        <v>0</v>
      </c>
      <c r="AZ237" s="83"/>
    </row>
    <row r="238" spans="1:52" x14ac:dyDescent="0.25">
      <c r="A238" s="82"/>
      <c r="B238" s="84" t="s">
        <v>1</v>
      </c>
      <c r="C238" s="93">
        <v>1297.1983425816638</v>
      </c>
      <c r="D238" s="93">
        <v>783.35641093170227</v>
      </c>
      <c r="E238" s="93">
        <v>1211.4180012702118</v>
      </c>
      <c r="F238" s="93">
        <v>867.36669903599022</v>
      </c>
      <c r="G238" s="93">
        <v>1298.9345227823369</v>
      </c>
      <c r="H238" s="93">
        <v>785.81783742927803</v>
      </c>
      <c r="I238" s="93">
        <v>841.72669671903088</v>
      </c>
      <c r="J238" s="93">
        <v>1502.9554562189996</v>
      </c>
      <c r="K238" s="93">
        <v>1435.3963469999999</v>
      </c>
      <c r="L238" s="93">
        <v>1164.828</v>
      </c>
      <c r="M238" s="93">
        <v>0</v>
      </c>
      <c r="N238" s="83"/>
      <c r="O238" s="84" t="s">
        <v>1</v>
      </c>
      <c r="P238" s="93">
        <v>1961.8019090082435</v>
      </c>
      <c r="Q238" s="93">
        <v>1965.4520342146418</v>
      </c>
      <c r="R238" s="93">
        <v>1972.7235851039209</v>
      </c>
      <c r="S238" s="93">
        <v>1859.1540636156665</v>
      </c>
      <c r="T238" s="93">
        <v>1664.2173825637319</v>
      </c>
      <c r="U238" s="93">
        <v>1671.595997377306</v>
      </c>
      <c r="V238" s="93">
        <v>787.74448563112014</v>
      </c>
      <c r="W238" s="93">
        <v>1099.4340343769995</v>
      </c>
      <c r="X238" s="93">
        <v>1695.3166019999996</v>
      </c>
      <c r="Y238" s="93">
        <v>1261.5539999999999</v>
      </c>
      <c r="Z238" s="93">
        <v>1261</v>
      </c>
      <c r="AA238" s="83"/>
      <c r="AB238" s="84" t="s">
        <v>1</v>
      </c>
      <c r="AC238" s="93">
        <v>9</v>
      </c>
      <c r="AD238" s="93">
        <v>5</v>
      </c>
      <c r="AE238" s="93">
        <v>8</v>
      </c>
      <c r="AF238" s="93">
        <v>6</v>
      </c>
      <c r="AG238" s="93">
        <v>8</v>
      </c>
      <c r="AH238" s="93">
        <v>6</v>
      </c>
      <c r="AI238" s="93">
        <v>6</v>
      </c>
      <c r="AJ238" s="93">
        <v>7</v>
      </c>
      <c r="AK238" s="93">
        <v>9</v>
      </c>
      <c r="AL238" s="93">
        <v>8</v>
      </c>
      <c r="AM238" s="93">
        <v>0</v>
      </c>
      <c r="AN238" s="83"/>
      <c r="AO238" s="91" t="s">
        <v>42</v>
      </c>
      <c r="AP238" s="92">
        <v>15147.775506298023</v>
      </c>
      <c r="AQ238" s="92">
        <v>14405.611445087459</v>
      </c>
      <c r="AR238" s="92">
        <v>12471.983307031309</v>
      </c>
      <c r="AS238" s="92">
        <v>15512.895462286477</v>
      </c>
      <c r="AT238" s="92">
        <v>17321.827987877194</v>
      </c>
      <c r="AU238" s="92">
        <v>18241.51012539494</v>
      </c>
      <c r="AV238" s="92">
        <v>19163.099612159993</v>
      </c>
      <c r="AW238" s="92">
        <v>21486.329856</v>
      </c>
      <c r="AX238" s="92">
        <v>19740.671999999999</v>
      </c>
      <c r="AY238" s="92">
        <v>0</v>
      </c>
      <c r="AZ238" s="83"/>
    </row>
    <row r="239" spans="1:52" x14ac:dyDescent="0.25">
      <c r="A239" s="82"/>
      <c r="B239" s="84" t="s">
        <v>2</v>
      </c>
      <c r="C239" s="93">
        <v>9880.6081548590373</v>
      </c>
      <c r="D239" s="93">
        <v>13002.933183727711</v>
      </c>
      <c r="E239" s="93">
        <v>12590.50802595395</v>
      </c>
      <c r="F239" s="93">
        <v>12542.480264037402</v>
      </c>
      <c r="G239" s="93">
        <v>11094.404997081434</v>
      </c>
      <c r="H239" s="93">
        <v>11206.960991112199</v>
      </c>
      <c r="I239" s="93">
        <v>11428.61678734891</v>
      </c>
      <c r="J239" s="93">
        <v>12464.927771498997</v>
      </c>
      <c r="K239" s="93">
        <v>12421.005492</v>
      </c>
      <c r="L239" s="93">
        <v>12772.976999999999</v>
      </c>
      <c r="M239" s="93">
        <v>0</v>
      </c>
      <c r="N239" s="83"/>
      <c r="O239" s="84" t="s">
        <v>2</v>
      </c>
      <c r="P239" s="93">
        <v>15188.5319852187</v>
      </c>
      <c r="Q239" s="93">
        <v>14158.802210007785</v>
      </c>
      <c r="R239" s="93">
        <v>13096.094516678257</v>
      </c>
      <c r="S239" s="93">
        <v>11488.713402800064</v>
      </c>
      <c r="T239" s="93">
        <v>10938.097912895912</v>
      </c>
      <c r="U239" s="93">
        <v>12187.556101279353</v>
      </c>
      <c r="V239" s="93">
        <v>11082.295066520155</v>
      </c>
      <c r="W239" s="93">
        <v>10041.641371880996</v>
      </c>
      <c r="X239" s="93">
        <v>12411.457400999998</v>
      </c>
      <c r="Y239" s="93">
        <v>11395.145999999999</v>
      </c>
      <c r="Z239" s="93">
        <v>11853</v>
      </c>
      <c r="AA239" s="83"/>
      <c r="AB239" s="84" t="s">
        <v>2</v>
      </c>
      <c r="AC239" s="93">
        <v>109</v>
      </c>
      <c r="AD239" s="93">
        <v>103</v>
      </c>
      <c r="AE239" s="93">
        <v>96</v>
      </c>
      <c r="AF239" s="93">
        <v>88</v>
      </c>
      <c r="AG239" s="93">
        <v>85</v>
      </c>
      <c r="AH239" s="93">
        <v>81</v>
      </c>
      <c r="AI239" s="93">
        <v>83</v>
      </c>
      <c r="AJ239" s="93">
        <v>87</v>
      </c>
      <c r="AK239" s="93">
        <v>93</v>
      </c>
      <c r="AL239" s="93">
        <v>97</v>
      </c>
      <c r="AM239" s="93">
        <v>0</v>
      </c>
      <c r="AN239" s="83"/>
      <c r="AO239" s="91" t="s">
        <v>43</v>
      </c>
      <c r="AP239" s="92">
        <v>4727.0147317633418</v>
      </c>
      <c r="AQ239" s="92">
        <v>1504.4049670376583</v>
      </c>
      <c r="AR239" s="92">
        <v>1014.3013023780856</v>
      </c>
      <c r="AS239" s="92">
        <v>481.91110948036362</v>
      </c>
      <c r="AT239" s="92">
        <v>0</v>
      </c>
      <c r="AU239" s="92">
        <v>4768.6568988303352</v>
      </c>
      <c r="AV239" s="92">
        <v>4393.8513561599993</v>
      </c>
      <c r="AW239" s="92">
        <v>0</v>
      </c>
      <c r="AX239" s="92">
        <v>0</v>
      </c>
      <c r="AY239" s="92">
        <v>0</v>
      </c>
      <c r="AZ239" s="83"/>
    </row>
    <row r="240" spans="1:52" x14ac:dyDescent="0.25">
      <c r="A240" s="82"/>
      <c r="B240" s="84" t="s">
        <v>156</v>
      </c>
      <c r="C240" s="93">
        <v>0</v>
      </c>
      <c r="D240" s="93">
        <v>0</v>
      </c>
      <c r="E240" s="93">
        <v>0</v>
      </c>
      <c r="F240" s="93">
        <v>0</v>
      </c>
      <c r="G240" s="93">
        <v>0</v>
      </c>
      <c r="H240" s="93">
        <v>0</v>
      </c>
      <c r="I240" s="93">
        <v>0</v>
      </c>
      <c r="J240" s="93">
        <v>593.41385564999985</v>
      </c>
      <c r="K240" s="93">
        <v>1562.7042269999997</v>
      </c>
      <c r="L240" s="93">
        <v>2974.8389999999999</v>
      </c>
      <c r="M240" s="93">
        <v>0</v>
      </c>
      <c r="N240" s="83"/>
      <c r="O240" s="84" t="s">
        <v>156</v>
      </c>
      <c r="P240" s="93">
        <v>0</v>
      </c>
      <c r="Q240" s="93">
        <v>0</v>
      </c>
      <c r="R240" s="93">
        <v>0</v>
      </c>
      <c r="S240" s="93">
        <v>0</v>
      </c>
      <c r="T240" s="93">
        <v>0</v>
      </c>
      <c r="U240" s="93">
        <v>0</v>
      </c>
      <c r="V240" s="93">
        <v>0</v>
      </c>
      <c r="W240" s="93">
        <v>0</v>
      </c>
      <c r="X240" s="93">
        <v>2333.9777999999997</v>
      </c>
      <c r="Y240" s="93">
        <v>2293.6409999999996</v>
      </c>
      <c r="Z240" s="93">
        <v>2274</v>
      </c>
      <c r="AA240" s="83"/>
      <c r="AB240" s="84" t="s">
        <v>156</v>
      </c>
      <c r="AC240" s="93">
        <v>0</v>
      </c>
      <c r="AD240" s="93">
        <v>0</v>
      </c>
      <c r="AE240" s="93">
        <v>0</v>
      </c>
      <c r="AF240" s="93">
        <v>0</v>
      </c>
      <c r="AG240" s="93">
        <v>0</v>
      </c>
      <c r="AH240" s="93">
        <v>0</v>
      </c>
      <c r="AI240" s="93">
        <v>0</v>
      </c>
      <c r="AJ240" s="93">
        <v>4</v>
      </c>
      <c r="AK240" s="93">
        <v>11</v>
      </c>
      <c r="AL240" s="93">
        <v>17</v>
      </c>
      <c r="AM240" s="93">
        <v>0</v>
      </c>
      <c r="AN240" s="83"/>
      <c r="AO240" s="91" t="s">
        <v>44</v>
      </c>
      <c r="AP240" s="92">
        <v>4837.1340057990237</v>
      </c>
      <c r="AQ240" s="92">
        <v>4801.8704816958207</v>
      </c>
      <c r="AR240" s="92">
        <v>6121.6726117006665</v>
      </c>
      <c r="AS240" s="92">
        <v>5565.1890739303453</v>
      </c>
      <c r="AT240" s="92">
        <v>5679.1091697715801</v>
      </c>
      <c r="AU240" s="92">
        <v>8967.5689472593913</v>
      </c>
      <c r="AV240" s="92">
        <v>5044.7532257279991</v>
      </c>
      <c r="AW240" s="92">
        <v>4186.4601599999996</v>
      </c>
      <c r="AX240" s="92">
        <v>3302.4</v>
      </c>
      <c r="AY240" s="92">
        <v>0</v>
      </c>
      <c r="AZ240" s="83"/>
    </row>
    <row r="241" spans="1:52" x14ac:dyDescent="0.25">
      <c r="A241" s="82"/>
      <c r="B241" s="84" t="s">
        <v>3</v>
      </c>
      <c r="C241" s="93">
        <v>21.900751238391724</v>
      </c>
      <c r="D241" s="93">
        <v>217.64515340838383</v>
      </c>
      <c r="E241" s="93">
        <v>512.84259313748089</v>
      </c>
      <c r="F241" s="93">
        <v>818.31402477247809</v>
      </c>
      <c r="G241" s="93">
        <v>1158.7112110274945</v>
      </c>
      <c r="H241" s="93">
        <v>1454.6798612627924</v>
      </c>
      <c r="I241" s="93">
        <v>1831.6571012720813</v>
      </c>
      <c r="J241" s="93">
        <v>1106.9865743579996</v>
      </c>
      <c r="K241" s="93">
        <v>492.25713599999989</v>
      </c>
      <c r="L241" s="93">
        <v>488.77499999999998</v>
      </c>
      <c r="M241" s="93">
        <v>0</v>
      </c>
      <c r="N241" s="83"/>
      <c r="O241" s="84" t="s">
        <v>3</v>
      </c>
      <c r="P241" s="93">
        <v>0</v>
      </c>
      <c r="Q241" s="93">
        <v>0</v>
      </c>
      <c r="R241" s="93">
        <v>0</v>
      </c>
      <c r="S241" s="93">
        <v>428.20099180619087</v>
      </c>
      <c r="T241" s="93">
        <v>0</v>
      </c>
      <c r="U241" s="93">
        <v>0</v>
      </c>
      <c r="V241" s="93">
        <v>0</v>
      </c>
      <c r="W241" s="93">
        <v>1311.9840881279997</v>
      </c>
      <c r="X241" s="93">
        <v>1273.0787999999998</v>
      </c>
      <c r="Y241" s="93">
        <v>1255.3799999999999</v>
      </c>
      <c r="Z241" s="93">
        <v>460</v>
      </c>
      <c r="AA241" s="83"/>
      <c r="AB241" s="84" t="s">
        <v>3</v>
      </c>
      <c r="AC241" s="93">
        <v>0</v>
      </c>
      <c r="AD241" s="93">
        <v>2</v>
      </c>
      <c r="AE241" s="93">
        <v>4</v>
      </c>
      <c r="AF241" s="93">
        <v>6</v>
      </c>
      <c r="AG241" s="93">
        <v>8</v>
      </c>
      <c r="AH241" s="93">
        <v>12</v>
      </c>
      <c r="AI241" s="93">
        <v>12</v>
      </c>
      <c r="AJ241" s="93">
        <v>8</v>
      </c>
      <c r="AK241" s="93">
        <v>4</v>
      </c>
      <c r="AL241" s="93">
        <v>4</v>
      </c>
      <c r="AM241" s="93">
        <v>0</v>
      </c>
      <c r="AN241" s="83"/>
      <c r="AO241" s="91" t="s">
        <v>45</v>
      </c>
      <c r="AP241" s="92">
        <v>42167.567903895739</v>
      </c>
      <c r="AQ241" s="92">
        <v>49749.506317786319</v>
      </c>
      <c r="AR241" s="92">
        <v>52166.468639986735</v>
      </c>
      <c r="AS241" s="92">
        <v>53634.7169438868</v>
      </c>
      <c r="AT241" s="92">
        <v>52570.456245632202</v>
      </c>
      <c r="AU241" s="92">
        <v>50221.396077447149</v>
      </c>
      <c r="AV241" s="92">
        <v>59137.124963327988</v>
      </c>
      <c r="AW241" s="92">
        <v>69809.743871999992</v>
      </c>
      <c r="AX241" s="92">
        <v>71264.256000000008</v>
      </c>
      <c r="AY241" s="92">
        <v>0</v>
      </c>
      <c r="AZ241" s="83"/>
    </row>
    <row r="242" spans="1:52" x14ac:dyDescent="0.25">
      <c r="A242" s="82"/>
      <c r="B242" s="84" t="s">
        <v>4</v>
      </c>
      <c r="C242" s="93">
        <v>0</v>
      </c>
      <c r="D242" s="93">
        <v>0</v>
      </c>
      <c r="E242" s="93">
        <v>0</v>
      </c>
      <c r="F242" s="93">
        <v>0</v>
      </c>
      <c r="G242" s="93">
        <v>0</v>
      </c>
      <c r="H242" s="93">
        <v>153.18304457571296</v>
      </c>
      <c r="I242" s="93">
        <v>150.62246270964894</v>
      </c>
      <c r="J242" s="93">
        <v>0</v>
      </c>
      <c r="K242" s="93">
        <v>163.378446</v>
      </c>
      <c r="L242" s="93">
        <v>365.29499999999996</v>
      </c>
      <c r="M242" s="93">
        <v>0</v>
      </c>
      <c r="N242" s="83"/>
      <c r="O242" s="84" t="s">
        <v>4</v>
      </c>
      <c r="P242" s="93">
        <v>0</v>
      </c>
      <c r="Q242" s="93">
        <v>0</v>
      </c>
      <c r="R242" s="93">
        <v>0</v>
      </c>
      <c r="S242" s="93">
        <v>0</v>
      </c>
      <c r="T242" s="93">
        <v>0</v>
      </c>
      <c r="U242" s="93">
        <v>0</v>
      </c>
      <c r="V242" s="93">
        <v>0</v>
      </c>
      <c r="W242" s="93">
        <v>0</v>
      </c>
      <c r="X242" s="93">
        <v>0</v>
      </c>
      <c r="Y242" s="93">
        <v>0</v>
      </c>
      <c r="Z242" s="93">
        <v>456</v>
      </c>
      <c r="AA242" s="83"/>
      <c r="AB242" s="84" t="s">
        <v>4</v>
      </c>
      <c r="AC242" s="93">
        <v>0</v>
      </c>
      <c r="AD242" s="93">
        <v>0</v>
      </c>
      <c r="AE242" s="93">
        <v>0</v>
      </c>
      <c r="AF242" s="93">
        <v>0</v>
      </c>
      <c r="AG242" s="93">
        <v>0</v>
      </c>
      <c r="AH242" s="93">
        <v>0</v>
      </c>
      <c r="AI242" s="93">
        <v>0</v>
      </c>
      <c r="AJ242" s="93">
        <v>0</v>
      </c>
      <c r="AK242" s="93">
        <v>0</v>
      </c>
      <c r="AL242" s="93">
        <v>3</v>
      </c>
      <c r="AM242" s="93">
        <v>0</v>
      </c>
      <c r="AN242" s="83"/>
      <c r="AO242" s="91" t="s">
        <v>46</v>
      </c>
      <c r="AP242" s="92">
        <v>0</v>
      </c>
      <c r="AQ242" s="92">
        <v>0</v>
      </c>
      <c r="AR242" s="92">
        <v>0</v>
      </c>
      <c r="AS242" s="92">
        <v>0</v>
      </c>
      <c r="AT242" s="92">
        <v>0</v>
      </c>
      <c r="AU242" s="92">
        <v>2073.6562574039035</v>
      </c>
      <c r="AV242" s="92">
        <v>2065.5848632319994</v>
      </c>
      <c r="AW242" s="92">
        <v>1947.4329599999999</v>
      </c>
      <c r="AX242" s="92">
        <v>3334.1440000000002</v>
      </c>
      <c r="AY242" s="92">
        <v>0</v>
      </c>
      <c r="AZ242" s="83"/>
    </row>
    <row r="243" spans="1:52" x14ac:dyDescent="0.25">
      <c r="A243" s="82"/>
      <c r="B243" s="84" t="s">
        <v>6</v>
      </c>
      <c r="C243" s="93">
        <v>546.31544297966184</v>
      </c>
      <c r="D243" s="93">
        <v>1111.9602439675884</v>
      </c>
      <c r="E243" s="93">
        <v>2050.4341012708051</v>
      </c>
      <c r="F243" s="93">
        <v>2891.2223301199683</v>
      </c>
      <c r="G243" s="93">
        <v>2923.3955382814893</v>
      </c>
      <c r="H243" s="93">
        <v>2032.7501827638405</v>
      </c>
      <c r="I243" s="93">
        <v>1395.1817896244124</v>
      </c>
      <c r="J243" s="93">
        <v>867.46316353199961</v>
      </c>
      <c r="K243" s="93">
        <v>543.18028799999968</v>
      </c>
      <c r="L243" s="93">
        <v>358.09199999999998</v>
      </c>
      <c r="M243" s="93">
        <v>0</v>
      </c>
      <c r="N243" s="83"/>
      <c r="O243" s="84" t="s">
        <v>6</v>
      </c>
      <c r="P243" s="93">
        <v>1399.4820708928339</v>
      </c>
      <c r="Q243" s="93">
        <v>1407.4544816921659</v>
      </c>
      <c r="R243" s="93">
        <v>2365.2553188745978</v>
      </c>
      <c r="S243" s="93">
        <v>4343.1814883199359</v>
      </c>
      <c r="T243" s="93">
        <v>3792.1457815445278</v>
      </c>
      <c r="U243" s="93">
        <v>2383.8412484337227</v>
      </c>
      <c r="V243" s="93">
        <v>2413.2577054575145</v>
      </c>
      <c r="W243" s="93">
        <v>1646.4537158579997</v>
      </c>
      <c r="X243" s="93">
        <v>1527.6945600000001</v>
      </c>
      <c r="Y243" s="93">
        <v>991.95599999999968</v>
      </c>
      <c r="Z243" s="93">
        <v>419</v>
      </c>
      <c r="AA243" s="83"/>
      <c r="AB243" s="84" t="s">
        <v>6</v>
      </c>
      <c r="AC243" s="93">
        <v>0</v>
      </c>
      <c r="AD243" s="93">
        <v>0</v>
      </c>
      <c r="AE243" s="93">
        <v>0</v>
      </c>
      <c r="AF243" s="93">
        <v>21</v>
      </c>
      <c r="AG243" s="93">
        <v>33</v>
      </c>
      <c r="AH243" s="93">
        <v>28</v>
      </c>
      <c r="AI243" s="93">
        <v>15</v>
      </c>
      <c r="AJ243" s="93">
        <v>11</v>
      </c>
      <c r="AK243" s="93">
        <v>9</v>
      </c>
      <c r="AL243" s="93">
        <v>7</v>
      </c>
      <c r="AM243" s="93">
        <v>0</v>
      </c>
      <c r="AN243" s="83"/>
      <c r="AO243" s="91" t="s">
        <v>47</v>
      </c>
      <c r="AP243" s="92">
        <v>18277.481189417449</v>
      </c>
      <c r="AQ243" s="92">
        <v>18364.15483841379</v>
      </c>
      <c r="AR243" s="92">
        <v>19126.024005615498</v>
      </c>
      <c r="AS243" s="92">
        <v>17120.002694360897</v>
      </c>
      <c r="AT243" s="92">
        <v>15617.005196797971</v>
      </c>
      <c r="AU243" s="92">
        <v>26211.488089310198</v>
      </c>
      <c r="AV243" s="92">
        <v>27431.768742911994</v>
      </c>
      <c r="AW243" s="92">
        <v>31327.635455999996</v>
      </c>
      <c r="AX243" s="92">
        <v>33984.512000000002</v>
      </c>
      <c r="AY243" s="92">
        <v>0</v>
      </c>
      <c r="AZ243" s="83"/>
    </row>
    <row r="244" spans="1:52" x14ac:dyDescent="0.25">
      <c r="A244" s="82"/>
      <c r="B244" s="84" t="s">
        <v>7</v>
      </c>
      <c r="C244" s="93">
        <v>4101.4571714799094</v>
      </c>
      <c r="D244" s="93">
        <v>4294.0415653920181</v>
      </c>
      <c r="E244" s="93">
        <v>3323.7630408727659</v>
      </c>
      <c r="F244" s="93">
        <v>3571.7271947262493</v>
      </c>
      <c r="G244" s="93">
        <v>5521.7176478582951</v>
      </c>
      <c r="H244" s="93">
        <v>4746.9971952276601</v>
      </c>
      <c r="I244" s="93">
        <v>3776.0061910678055</v>
      </c>
      <c r="J244" s="93">
        <v>3558.3252653339991</v>
      </c>
      <c r="K244" s="93">
        <v>6436.474232999999</v>
      </c>
      <c r="L244" s="93">
        <v>5965.1129999999994</v>
      </c>
      <c r="M244" s="93">
        <v>0</v>
      </c>
      <c r="N244" s="83"/>
      <c r="O244" s="84" t="s">
        <v>7</v>
      </c>
      <c r="P244" s="93">
        <v>5648.468478736856</v>
      </c>
      <c r="Q244" s="93">
        <v>5313.2000045802406</v>
      </c>
      <c r="R244" s="93">
        <v>5249.2049263811732</v>
      </c>
      <c r="S244" s="93">
        <v>4244.6144675645482</v>
      </c>
      <c r="T244" s="93">
        <v>4248.267975758381</v>
      </c>
      <c r="U244" s="93">
        <v>7965.4065054957773</v>
      </c>
      <c r="V244" s="93">
        <v>7340.8111041317889</v>
      </c>
      <c r="W244" s="93">
        <v>5168.0952155699988</v>
      </c>
      <c r="X244" s="93">
        <v>2556.7665899999993</v>
      </c>
      <c r="Y244" s="93">
        <v>2572.5</v>
      </c>
      <c r="Z244" s="93">
        <v>5717</v>
      </c>
      <c r="AA244" s="83"/>
      <c r="AB244" s="84" t="s">
        <v>7</v>
      </c>
      <c r="AC244" s="93">
        <v>38</v>
      </c>
      <c r="AD244" s="93">
        <v>38</v>
      </c>
      <c r="AE244" s="93">
        <v>30</v>
      </c>
      <c r="AF244" s="93">
        <v>33</v>
      </c>
      <c r="AG244" s="93">
        <v>39</v>
      </c>
      <c r="AH244" s="93">
        <v>41</v>
      </c>
      <c r="AI244" s="93">
        <v>33</v>
      </c>
      <c r="AJ244" s="93">
        <v>42</v>
      </c>
      <c r="AK244" s="93">
        <v>52</v>
      </c>
      <c r="AL244" s="93">
        <v>60</v>
      </c>
      <c r="AM244" s="93">
        <v>0</v>
      </c>
      <c r="AN244" s="83"/>
      <c r="AO244" s="91" t="s">
        <v>48</v>
      </c>
      <c r="AP244" s="92">
        <v>2752.9818508920876</v>
      </c>
      <c r="AQ244" s="92">
        <v>4011.7465787670885</v>
      </c>
      <c r="AR244" s="92">
        <v>4039.2728107962662</v>
      </c>
      <c r="AS244" s="92">
        <v>4920.7987601068326</v>
      </c>
      <c r="AT244" s="92">
        <v>5785.9331042509684</v>
      </c>
      <c r="AU244" s="92">
        <v>8938.5442095974377</v>
      </c>
      <c r="AV244" s="92">
        <v>9382.6924277759972</v>
      </c>
      <c r="AW244" s="92">
        <v>4120.8514559999994</v>
      </c>
      <c r="AX244" s="92">
        <v>17658.88</v>
      </c>
      <c r="AY244" s="92">
        <v>0</v>
      </c>
      <c r="AZ244" s="83"/>
    </row>
    <row r="245" spans="1:52" x14ac:dyDescent="0.25">
      <c r="A245" s="82"/>
      <c r="B245" s="89" t="s">
        <v>8</v>
      </c>
      <c r="C245" s="94">
        <v>2876.5794415041446</v>
      </c>
      <c r="D245" s="94">
        <v>2503.7499708888131</v>
      </c>
      <c r="E245" s="94">
        <v>3250.3242624168624</v>
      </c>
      <c r="F245" s="94">
        <v>3220.7985921422255</v>
      </c>
      <c r="G245" s="94">
        <v>4015.7328715316507</v>
      </c>
      <c r="H245" s="94">
        <v>3947.3705212983086</v>
      </c>
      <c r="I245" s="94">
        <v>4092.4782778632248</v>
      </c>
      <c r="J245" s="94">
        <v>3891.7159587809988</v>
      </c>
      <c r="K245" s="94">
        <v>4704.0261659999996</v>
      </c>
      <c r="L245" s="94">
        <v>4244.625</v>
      </c>
      <c r="M245" s="94">
        <v>0</v>
      </c>
      <c r="N245" s="83"/>
      <c r="O245" s="89" t="s">
        <v>8</v>
      </c>
      <c r="P245" s="94">
        <v>3035.3598879824845</v>
      </c>
      <c r="Q245" s="94">
        <v>2517.4566313133869</v>
      </c>
      <c r="R245" s="94">
        <v>2199.6523363804099</v>
      </c>
      <c r="S245" s="94">
        <v>6755.4188815138423</v>
      </c>
      <c r="T245" s="94">
        <v>6761.6405830604435</v>
      </c>
      <c r="U245" s="94">
        <v>6762.3605433699513</v>
      </c>
      <c r="V245" s="94">
        <v>8482.3534620254268</v>
      </c>
      <c r="W245" s="94">
        <v>3947.8205414969989</v>
      </c>
      <c r="X245" s="94">
        <v>4243.5959999999995</v>
      </c>
      <c r="Y245" s="94">
        <v>3918.4319999999993</v>
      </c>
      <c r="Z245" s="94">
        <v>5174</v>
      </c>
      <c r="AA245" s="83"/>
      <c r="AB245" s="89" t="s">
        <v>8</v>
      </c>
      <c r="AC245" s="94">
        <v>32</v>
      </c>
      <c r="AD245" s="94">
        <v>36</v>
      </c>
      <c r="AE245" s="94">
        <v>41</v>
      </c>
      <c r="AF245" s="94">
        <v>43</v>
      </c>
      <c r="AG245" s="94">
        <v>41</v>
      </c>
      <c r="AH245" s="94">
        <v>44</v>
      </c>
      <c r="AI245" s="94">
        <v>47</v>
      </c>
      <c r="AJ245" s="94">
        <v>42</v>
      </c>
      <c r="AK245" s="94">
        <v>43</v>
      </c>
      <c r="AL245" s="94">
        <v>43</v>
      </c>
      <c r="AM245" s="94">
        <v>0</v>
      </c>
      <c r="AN245" s="83"/>
      <c r="AO245" s="91" t="s">
        <v>49</v>
      </c>
      <c r="AP245" s="92">
        <v>22067.902516750975</v>
      </c>
      <c r="AQ245" s="92">
        <v>23773.900013337014</v>
      </c>
      <c r="AR245" s="92">
        <v>21718.376395008338</v>
      </c>
      <c r="AS245" s="92">
        <v>23109.627240861108</v>
      </c>
      <c r="AT245" s="92">
        <v>24641.447580010812</v>
      </c>
      <c r="AU245" s="92">
        <v>66625.747807868902</v>
      </c>
      <c r="AV245" s="92">
        <v>64027.856028671988</v>
      </c>
      <c r="AW245" s="92">
        <v>59428.988927999999</v>
      </c>
      <c r="AX245" s="92">
        <v>58863.616000000002</v>
      </c>
      <c r="AY245" s="92">
        <v>0</v>
      </c>
      <c r="AZ245" s="83"/>
    </row>
    <row r="246" spans="1:52" x14ac:dyDescent="0.25">
      <c r="A246" s="82"/>
      <c r="B246" s="89" t="s">
        <v>5</v>
      </c>
      <c r="C246" s="94">
        <v>739.45118879075358</v>
      </c>
      <c r="D246" s="94">
        <v>601.07562814256551</v>
      </c>
      <c r="E246" s="94">
        <v>1029.1962035716588</v>
      </c>
      <c r="F246" s="94">
        <v>565.54847974402549</v>
      </c>
      <c r="G246" s="94">
        <v>359.61955962974537</v>
      </c>
      <c r="H246" s="94">
        <v>503.15598583263369</v>
      </c>
      <c r="I246" s="94">
        <v>956.5076099079896</v>
      </c>
      <c r="J246" s="94">
        <v>1183.5909084509999</v>
      </c>
      <c r="K246" s="94">
        <v>1147.8927179999991</v>
      </c>
      <c r="L246" s="94">
        <v>1559.9639999999997</v>
      </c>
      <c r="M246" s="92">
        <v>0</v>
      </c>
      <c r="N246" s="83"/>
      <c r="O246" s="89" t="s">
        <v>5</v>
      </c>
      <c r="P246" s="94">
        <v>1036.0740008931471</v>
      </c>
      <c r="Q246" s="94">
        <v>1075.1718047328013</v>
      </c>
      <c r="R246" s="94">
        <v>1084.319175129795</v>
      </c>
      <c r="S246" s="94">
        <v>1087.2380977936168</v>
      </c>
      <c r="T246" s="94">
        <v>1081.1239989498958</v>
      </c>
      <c r="U246" s="94">
        <v>910.71233435706722</v>
      </c>
      <c r="V246" s="94">
        <v>703.63778200127979</v>
      </c>
      <c r="W246" s="94">
        <v>1128.5652600179997</v>
      </c>
      <c r="X246" s="94">
        <v>371.31464999999992</v>
      </c>
      <c r="Y246" s="94">
        <v>670.90799999999979</v>
      </c>
      <c r="Z246" s="94">
        <v>301</v>
      </c>
      <c r="AA246" s="83"/>
      <c r="AB246" s="89" t="s">
        <v>5</v>
      </c>
      <c r="AC246" s="94">
        <v>291</v>
      </c>
      <c r="AD246" s="94">
        <v>291</v>
      </c>
      <c r="AE246" s="94">
        <v>289</v>
      </c>
      <c r="AF246" s="94">
        <v>287</v>
      </c>
      <c r="AG246" s="94">
        <v>290</v>
      </c>
      <c r="AH246" s="94">
        <v>286</v>
      </c>
      <c r="AI246" s="94">
        <v>268</v>
      </c>
      <c r="AJ246" s="94">
        <v>286</v>
      </c>
      <c r="AK246" s="94">
        <v>282</v>
      </c>
      <c r="AL246" s="94">
        <v>290</v>
      </c>
      <c r="AM246" s="94">
        <v>0</v>
      </c>
      <c r="AN246" s="83"/>
      <c r="AO246" s="91" t="s">
        <v>50</v>
      </c>
      <c r="AP246" s="92">
        <v>32717.015891128078</v>
      </c>
      <c r="AQ246" s="92">
        <v>31675.139042624342</v>
      </c>
      <c r="AR246" s="92">
        <v>36138.266512573464</v>
      </c>
      <c r="AS246" s="92">
        <v>54467.008378379265</v>
      </c>
      <c r="AT246" s="92">
        <v>52645.669015826883</v>
      </c>
      <c r="AU246" s="92">
        <v>63903.872409348078</v>
      </c>
      <c r="AV246" s="92">
        <v>52291.578396671997</v>
      </c>
      <c r="AW246" s="92">
        <v>51772.55731199999</v>
      </c>
      <c r="AX246" s="92">
        <v>50994.175999999999</v>
      </c>
      <c r="AY246" s="92">
        <v>0</v>
      </c>
      <c r="AZ246" s="83"/>
    </row>
    <row r="247" spans="1:52" x14ac:dyDescent="0.25">
      <c r="A247" s="82"/>
      <c r="B247" s="84" t="s">
        <v>157</v>
      </c>
      <c r="C247" s="93">
        <v>1154.0011229460258</v>
      </c>
      <c r="D247" s="93">
        <v>1147.5619593560918</v>
      </c>
      <c r="E247" s="93">
        <v>1213.6416455581191</v>
      </c>
      <c r="F247" s="93">
        <v>2334.9072949431916</v>
      </c>
      <c r="G247" s="93">
        <v>1888.1442705599543</v>
      </c>
      <c r="H247" s="93">
        <v>2026.0414362860724</v>
      </c>
      <c r="I247" s="93">
        <v>1829.4582332033272</v>
      </c>
      <c r="J247" s="93">
        <v>1859.0037696089996</v>
      </c>
      <c r="K247" s="93">
        <v>1872.4867349999997</v>
      </c>
      <c r="L247" s="93">
        <v>1848.0839999999998</v>
      </c>
      <c r="M247" s="93">
        <v>0</v>
      </c>
      <c r="N247" s="83"/>
      <c r="O247" s="84" t="s">
        <v>157</v>
      </c>
      <c r="P247" s="93">
        <v>1215.371359932728</v>
      </c>
      <c r="Q247" s="93">
        <v>1215.2052185942482</v>
      </c>
      <c r="R247" s="93">
        <v>1211.3009673603217</v>
      </c>
      <c r="S247" s="93">
        <v>1215.3521411642021</v>
      </c>
      <c r="T247" s="93">
        <v>1785.0722077999328</v>
      </c>
      <c r="U247" s="93">
        <v>1804.6528025197133</v>
      </c>
      <c r="V247" s="93">
        <v>1924.0095601597493</v>
      </c>
      <c r="W247" s="93">
        <v>1926.9766294379997</v>
      </c>
      <c r="X247" s="93">
        <v>1856.5732499999997</v>
      </c>
      <c r="Y247" s="93">
        <v>1834.7069999999999</v>
      </c>
      <c r="Z247" s="93">
        <v>1834</v>
      </c>
      <c r="AA247" s="83"/>
      <c r="AB247" s="84" t="s">
        <v>117</v>
      </c>
      <c r="AC247" s="93">
        <v>1942.2</v>
      </c>
      <c r="AD247" s="93">
        <v>1899.6480000000001</v>
      </c>
      <c r="AE247" s="93">
        <v>1840.3319999999999</v>
      </c>
      <c r="AF247" s="93">
        <v>1832.53</v>
      </c>
      <c r="AG247" s="93">
        <v>1816.335</v>
      </c>
      <c r="AH247" s="93">
        <v>1809.3320000000001</v>
      </c>
      <c r="AI247" s="93">
        <v>1770.08</v>
      </c>
      <c r="AJ247" s="93">
        <v>1782.3680000000002</v>
      </c>
      <c r="AK247" s="93">
        <v>1748.7360000000001</v>
      </c>
      <c r="AL247" s="93">
        <v>1720.3540000000003</v>
      </c>
      <c r="AM247" s="93">
        <v>0</v>
      </c>
      <c r="AN247" s="83"/>
      <c r="AO247" s="91" t="s">
        <v>51</v>
      </c>
      <c r="AP247" s="92">
        <v>18654.205021644786</v>
      </c>
      <c r="AQ247" s="92">
        <v>17666.853514339145</v>
      </c>
      <c r="AR247" s="92">
        <v>18137.500526391777</v>
      </c>
      <c r="AS247" s="92">
        <v>18964.749579046053</v>
      </c>
      <c r="AT247" s="92">
        <v>16308.090650470751</v>
      </c>
      <c r="AU247" s="92">
        <v>15975.430607195132</v>
      </c>
      <c r="AV247" s="92">
        <v>15874.831982591997</v>
      </c>
      <c r="AW247" s="92">
        <v>15388.886015999999</v>
      </c>
      <c r="AX247" s="92">
        <v>21411.84</v>
      </c>
      <c r="AY247" s="92">
        <v>0</v>
      </c>
      <c r="AZ247" s="83"/>
    </row>
    <row r="248" spans="1:52" x14ac:dyDescent="0.25">
      <c r="A248" s="82"/>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c r="AN248" s="83"/>
      <c r="AO248" s="91" t="s">
        <v>52</v>
      </c>
      <c r="AP248" s="92">
        <v>2405.2367749899295</v>
      </c>
      <c r="AQ248" s="92">
        <v>2422.4429115580047</v>
      </c>
      <c r="AR248" s="92">
        <v>2917.3771161217201</v>
      </c>
      <c r="AS248" s="92">
        <v>3466.2230259872026</v>
      </c>
      <c r="AT248" s="92">
        <v>3057.5626144355624</v>
      </c>
      <c r="AU248" s="92">
        <v>4388.1103383736308</v>
      </c>
      <c r="AV248" s="92">
        <v>5144.973124608</v>
      </c>
      <c r="AW248" s="92">
        <v>9493.4753280000004</v>
      </c>
      <c r="AX248" s="92">
        <v>8736.768</v>
      </c>
      <c r="AY248" s="92">
        <v>0</v>
      </c>
      <c r="AZ248" s="83"/>
    </row>
    <row r="249" spans="1:52" x14ac:dyDescent="0.25">
      <c r="A249" s="82"/>
      <c r="B249" s="85" t="s">
        <v>113</v>
      </c>
      <c r="C249" s="85"/>
      <c r="D249" s="85"/>
      <c r="E249" s="85"/>
      <c r="F249" s="85"/>
      <c r="G249" s="85"/>
      <c r="H249" s="85"/>
      <c r="I249" s="85"/>
      <c r="J249" s="85"/>
      <c r="K249" s="85"/>
      <c r="L249" s="85"/>
      <c r="M249" s="85"/>
      <c r="N249" s="83"/>
      <c r="O249" s="85" t="s">
        <v>114</v>
      </c>
      <c r="P249" s="85"/>
      <c r="Q249" s="85"/>
      <c r="R249" s="85"/>
      <c r="S249" s="85"/>
      <c r="T249" s="85"/>
      <c r="U249" s="85"/>
      <c r="V249" s="85"/>
      <c r="W249" s="85"/>
      <c r="X249" s="85"/>
      <c r="Y249" s="85"/>
      <c r="Z249" s="85"/>
      <c r="AA249" s="83"/>
      <c r="AB249" s="85" t="s">
        <v>145</v>
      </c>
      <c r="AC249" s="85"/>
      <c r="AD249" s="85"/>
      <c r="AE249" s="85"/>
      <c r="AF249" s="85"/>
      <c r="AG249" s="85"/>
      <c r="AH249" s="85"/>
      <c r="AI249" s="85"/>
      <c r="AJ249" s="85"/>
      <c r="AK249" s="85"/>
      <c r="AL249" s="85"/>
      <c r="AM249" s="85"/>
      <c r="AN249" s="83"/>
      <c r="AO249" s="91" t="s">
        <v>53</v>
      </c>
      <c r="AP249" s="92">
        <v>1961.2822280881735</v>
      </c>
      <c r="AQ249" s="92">
        <v>1923.2385545500235</v>
      </c>
      <c r="AR249" s="92">
        <v>1910.9212381819182</v>
      </c>
      <c r="AS249" s="92">
        <v>1903.3278223054726</v>
      </c>
      <c r="AT249" s="92">
        <v>1547.8570098033867</v>
      </c>
      <c r="AU249" s="92">
        <v>3868.8900313098229</v>
      </c>
      <c r="AV249" s="92">
        <v>4025.6750960639997</v>
      </c>
      <c r="AW249" s="92">
        <v>7297.1458560000001</v>
      </c>
      <c r="AX249" s="92">
        <v>7217.152</v>
      </c>
      <c r="AY249" s="92">
        <v>0</v>
      </c>
      <c r="AZ249" s="83"/>
    </row>
    <row r="250" spans="1:52" x14ac:dyDescent="0.25">
      <c r="A250" s="82"/>
      <c r="B250" s="87" t="s">
        <v>25</v>
      </c>
      <c r="C250" s="87">
        <v>2013</v>
      </c>
      <c r="D250" s="87">
        <v>2014</v>
      </c>
      <c r="E250" s="87">
        <v>2015</v>
      </c>
      <c r="F250" s="87">
        <v>2016</v>
      </c>
      <c r="G250" s="87">
        <v>2017</v>
      </c>
      <c r="H250" s="87">
        <v>2018</v>
      </c>
      <c r="I250" s="87">
        <v>2019</v>
      </c>
      <c r="J250" s="87">
        <v>2020</v>
      </c>
      <c r="K250" s="87">
        <v>2021</v>
      </c>
      <c r="L250" s="87">
        <v>2022</v>
      </c>
      <c r="M250" s="87">
        <v>2023</v>
      </c>
      <c r="N250" s="83"/>
      <c r="O250" s="87" t="s">
        <v>25</v>
      </c>
      <c r="P250" s="87">
        <v>2013</v>
      </c>
      <c r="Q250" s="87">
        <v>2014</v>
      </c>
      <c r="R250" s="87">
        <v>2015</v>
      </c>
      <c r="S250" s="87">
        <v>2016</v>
      </c>
      <c r="T250" s="87">
        <v>2017</v>
      </c>
      <c r="U250" s="87">
        <v>2018</v>
      </c>
      <c r="V250" s="87">
        <v>2019</v>
      </c>
      <c r="W250" s="87">
        <v>2020</v>
      </c>
      <c r="X250" s="87">
        <v>2021</v>
      </c>
      <c r="Y250" s="87">
        <v>2022</v>
      </c>
      <c r="Z250" s="87">
        <v>2023</v>
      </c>
      <c r="AA250" s="83"/>
      <c r="AB250" s="87" t="s">
        <v>25</v>
      </c>
      <c r="AC250" s="87">
        <v>2013</v>
      </c>
      <c r="AD250" s="87">
        <v>2014</v>
      </c>
      <c r="AE250" s="87">
        <v>2015</v>
      </c>
      <c r="AF250" s="87">
        <v>2016</v>
      </c>
      <c r="AG250" s="87">
        <v>2017</v>
      </c>
      <c r="AH250" s="87">
        <v>2018</v>
      </c>
      <c r="AI250" s="87">
        <v>2019</v>
      </c>
      <c r="AJ250" s="87">
        <v>2020</v>
      </c>
      <c r="AK250" s="87">
        <v>2021</v>
      </c>
      <c r="AL250" s="87">
        <v>2022</v>
      </c>
      <c r="AM250" s="87">
        <v>2023</v>
      </c>
      <c r="AN250" s="83"/>
      <c r="AO250" s="91" t="s">
        <v>54</v>
      </c>
      <c r="AP250" s="92">
        <v>2601.1331677481453</v>
      </c>
      <c r="AQ250" s="92">
        <v>3557.8215285172</v>
      </c>
      <c r="AR250" s="92">
        <v>5368.5118656254481</v>
      </c>
      <c r="AS250" s="92">
        <v>5613.8223051623099</v>
      </c>
      <c r="AT250" s="92">
        <v>8585.1562036700507</v>
      </c>
      <c r="AU250" s="92">
        <v>10093.083774372863</v>
      </c>
      <c r="AV250" s="92">
        <v>7792.8883476479987</v>
      </c>
      <c r="AW250" s="92">
        <v>9219.5850239999982</v>
      </c>
      <c r="AX250" s="92">
        <v>11025.407999999999</v>
      </c>
      <c r="AY250" s="92">
        <v>0</v>
      </c>
      <c r="AZ250" s="83"/>
    </row>
    <row r="251" spans="1:52" x14ac:dyDescent="0.25">
      <c r="A251" s="82"/>
      <c r="B251" s="89" t="s">
        <v>9</v>
      </c>
      <c r="C251" s="90">
        <v>506948.24095966236</v>
      </c>
      <c r="D251" s="90">
        <v>497122.17937967426</v>
      </c>
      <c r="E251" s="90">
        <v>502523.7133024896</v>
      </c>
      <c r="F251" s="90">
        <v>525432.62564103981</v>
      </c>
      <c r="G251" s="90">
        <v>508981.17250928958</v>
      </c>
      <c r="H251" s="90">
        <v>495273.20872125577</v>
      </c>
      <c r="I251" s="90">
        <v>523380.07489499857</v>
      </c>
      <c r="J251" s="90">
        <v>554437.35467662476</v>
      </c>
      <c r="K251" s="90">
        <v>655337.46938099992</v>
      </c>
      <c r="L251" s="90">
        <v>634941.3629999999</v>
      </c>
      <c r="M251" s="90">
        <v>0</v>
      </c>
      <c r="N251" s="83"/>
      <c r="O251" s="89" t="s">
        <v>9</v>
      </c>
      <c r="P251" s="90">
        <v>541347.58246248728</v>
      </c>
      <c r="Q251" s="90">
        <v>542900.05175005796</v>
      </c>
      <c r="R251" s="90">
        <v>523345.21621099929</v>
      </c>
      <c r="S251" s="90">
        <v>582199.842840489</v>
      </c>
      <c r="T251" s="90">
        <v>555417.96843275509</v>
      </c>
      <c r="U251" s="90">
        <v>538725.75965776225</v>
      </c>
      <c r="V251" s="90">
        <v>535405.1346459972</v>
      </c>
      <c r="W251" s="90">
        <v>546062.66677197884</v>
      </c>
      <c r="X251" s="90">
        <v>693539.38147199969</v>
      </c>
      <c r="Y251" s="90">
        <v>671755.89599999995</v>
      </c>
      <c r="Z251" s="90">
        <v>633648</v>
      </c>
      <c r="AA251" s="83"/>
      <c r="AB251" s="89" t="s">
        <v>9</v>
      </c>
      <c r="AC251" s="90">
        <v>4574</v>
      </c>
      <c r="AD251" s="90">
        <v>4427</v>
      </c>
      <c r="AE251" s="90">
        <v>4468</v>
      </c>
      <c r="AF251" s="90">
        <v>4432</v>
      </c>
      <c r="AG251" s="90">
        <v>4307</v>
      </c>
      <c r="AH251" s="90">
        <v>4228</v>
      </c>
      <c r="AI251" s="90">
        <v>4232</v>
      </c>
      <c r="AJ251" s="90">
        <v>4558</v>
      </c>
      <c r="AK251" s="90">
        <v>4409</v>
      </c>
      <c r="AL251" s="90">
        <v>4417</v>
      </c>
      <c r="AM251" s="90">
        <v>0</v>
      </c>
      <c r="AN251" s="83"/>
      <c r="AO251" s="91" t="s">
        <v>55</v>
      </c>
      <c r="AP251" s="92">
        <v>0</v>
      </c>
      <c r="AQ251" s="92">
        <v>0</v>
      </c>
      <c r="AR251" s="92">
        <v>0</v>
      </c>
      <c r="AS251" s="92">
        <v>413.38246547168808</v>
      </c>
      <c r="AT251" s="92">
        <v>766.29822386745116</v>
      </c>
      <c r="AU251" s="92">
        <v>1847.9082978109434</v>
      </c>
      <c r="AV251" s="92">
        <v>1590.8590264319996</v>
      </c>
      <c r="AW251" s="92">
        <v>1582.9401599999999</v>
      </c>
      <c r="AX251" s="92">
        <v>1295.3600000000001</v>
      </c>
      <c r="AY251" s="92">
        <v>0</v>
      </c>
      <c r="AZ251" s="83"/>
    </row>
    <row r="252" spans="1:52" x14ac:dyDescent="0.25">
      <c r="A252" s="82"/>
      <c r="B252" s="84" t="s">
        <v>10</v>
      </c>
      <c r="C252" s="93">
        <v>334603.64843548322</v>
      </c>
      <c r="D252" s="93">
        <v>317909.90843987203</v>
      </c>
      <c r="E252" s="93">
        <v>340218.39528726821</v>
      </c>
      <c r="F252" s="93">
        <v>365044.0001300908</v>
      </c>
      <c r="G252" s="93">
        <v>347306.07264201983</v>
      </c>
      <c r="H252" s="93">
        <v>317062.346816918</v>
      </c>
      <c r="I252" s="93">
        <v>331461.55053330847</v>
      </c>
      <c r="J252" s="93">
        <v>341193.54618165584</v>
      </c>
      <c r="K252" s="93">
        <v>430403.54160300002</v>
      </c>
      <c r="L252" s="93">
        <v>399776.78999999992</v>
      </c>
      <c r="M252" s="93">
        <v>0</v>
      </c>
      <c r="N252" s="83"/>
      <c r="O252" s="84" t="s">
        <v>10</v>
      </c>
      <c r="P252" s="93">
        <v>351075.72087720915</v>
      </c>
      <c r="Q252" s="93">
        <v>355228.16053583199</v>
      </c>
      <c r="R252" s="93">
        <v>358031.60005901312</v>
      </c>
      <c r="S252" s="93">
        <v>406432.68456667196</v>
      </c>
      <c r="T252" s="93">
        <v>385714.461004504</v>
      </c>
      <c r="U252" s="93">
        <v>353059.74732378341</v>
      </c>
      <c r="V252" s="93">
        <v>353498.2764881507</v>
      </c>
      <c r="W252" s="93">
        <v>353695.15771877696</v>
      </c>
      <c r="X252" s="93">
        <v>490229.75801099977</v>
      </c>
      <c r="Y252" s="93">
        <v>463886.57699999999</v>
      </c>
      <c r="Z252" s="93">
        <v>419067</v>
      </c>
      <c r="AA252" s="83"/>
      <c r="AB252" s="84" t="s">
        <v>10</v>
      </c>
      <c r="AC252" s="93">
        <v>4574</v>
      </c>
      <c r="AD252" s="93">
        <v>4427</v>
      </c>
      <c r="AE252" s="93">
        <v>4468</v>
      </c>
      <c r="AF252" s="93">
        <v>4432</v>
      </c>
      <c r="AG252" s="93">
        <v>4307</v>
      </c>
      <c r="AH252" s="93">
        <v>4228</v>
      </c>
      <c r="AI252" s="93">
        <v>4232</v>
      </c>
      <c r="AJ252" s="93">
        <v>4558</v>
      </c>
      <c r="AK252" s="93">
        <v>4409</v>
      </c>
      <c r="AL252" s="93">
        <v>4417</v>
      </c>
      <c r="AM252" s="93">
        <v>0</v>
      </c>
      <c r="AN252" s="83"/>
      <c r="AO252" s="91" t="s">
        <v>56</v>
      </c>
      <c r="AP252" s="92">
        <v>0</v>
      </c>
      <c r="AQ252" s="92">
        <v>0</v>
      </c>
      <c r="AR252" s="92">
        <v>0</v>
      </c>
      <c r="AS252" s="92">
        <v>0</v>
      </c>
      <c r="AT252" s="92">
        <v>1870.5088935370504</v>
      </c>
      <c r="AU252" s="92">
        <v>4093.5630006190067</v>
      </c>
      <c r="AV252" s="92">
        <v>4434.9942620159982</v>
      </c>
      <c r="AW252" s="92">
        <v>10952.487936</v>
      </c>
      <c r="AX252" s="92">
        <v>13769.728000000001</v>
      </c>
      <c r="AY252" s="92">
        <v>0</v>
      </c>
      <c r="AZ252" s="83"/>
    </row>
    <row r="253" spans="1:52" x14ac:dyDescent="0.25">
      <c r="A253" s="82"/>
      <c r="B253" s="89" t="s">
        <v>11</v>
      </c>
      <c r="C253" s="94">
        <v>172344.59252417914</v>
      </c>
      <c r="D253" s="94">
        <v>179212.27093980223</v>
      </c>
      <c r="E253" s="94">
        <v>162305.31801522142</v>
      </c>
      <c r="F253" s="94">
        <v>160388.62551094897</v>
      </c>
      <c r="G253" s="94">
        <v>161675.09986726975</v>
      </c>
      <c r="H253" s="94">
        <v>178210.8619043378</v>
      </c>
      <c r="I253" s="94">
        <v>191918.52436169013</v>
      </c>
      <c r="J253" s="94">
        <v>213243.80849496895</v>
      </c>
      <c r="K253" s="94">
        <v>224933.92777799992</v>
      </c>
      <c r="L253" s="94">
        <v>235164.57300000003</v>
      </c>
      <c r="M253" s="94">
        <v>0</v>
      </c>
      <c r="N253" s="83"/>
      <c r="O253" s="89" t="s">
        <v>11</v>
      </c>
      <c r="P253" s="94">
        <v>190271.86158527815</v>
      </c>
      <c r="Q253" s="94">
        <v>187671.89121422594</v>
      </c>
      <c r="R253" s="94">
        <v>165313.61615198621</v>
      </c>
      <c r="S253" s="94">
        <v>175767.1582738171</v>
      </c>
      <c r="T253" s="94">
        <v>169703.50742825112</v>
      </c>
      <c r="U253" s="94">
        <v>185666.01233397884</v>
      </c>
      <c r="V253" s="94">
        <v>181906.85815784652</v>
      </c>
      <c r="W253" s="94">
        <v>192367.50905320194</v>
      </c>
      <c r="X253" s="94">
        <v>203309.62346099998</v>
      </c>
      <c r="Y253" s="94">
        <v>207869.31899999999</v>
      </c>
      <c r="Z253" s="94">
        <v>214581</v>
      </c>
      <c r="AA253" s="83"/>
      <c r="AB253" s="89" t="s">
        <v>11</v>
      </c>
      <c r="AC253" s="94">
        <v>4574</v>
      </c>
      <c r="AD253" s="94">
        <v>4427</v>
      </c>
      <c r="AE253" s="94">
        <v>4468</v>
      </c>
      <c r="AF253" s="94">
        <v>4432</v>
      </c>
      <c r="AG253" s="94">
        <v>4307</v>
      </c>
      <c r="AH253" s="94">
        <v>4228</v>
      </c>
      <c r="AI253" s="94">
        <v>4232</v>
      </c>
      <c r="AJ253" s="94">
        <v>4558</v>
      </c>
      <c r="AK253" s="94">
        <v>4409</v>
      </c>
      <c r="AL253" s="94">
        <v>4417</v>
      </c>
      <c r="AM253" s="94">
        <v>0</v>
      </c>
      <c r="AN253" s="83"/>
      <c r="AO253" s="91" t="s">
        <v>57</v>
      </c>
      <c r="AP253" s="92">
        <v>20440.455561528874</v>
      </c>
      <c r="AQ253" s="92">
        <v>18533.952238756643</v>
      </c>
      <c r="AR253" s="92">
        <v>18063.52938168796</v>
      </c>
      <c r="AS253" s="92">
        <v>13401.771106535341</v>
      </c>
      <c r="AT253" s="92">
        <v>15626.81555812771</v>
      </c>
      <c r="AU253" s="92">
        <v>25653.568132030454</v>
      </c>
      <c r="AV253" s="92">
        <v>32778.23661158399</v>
      </c>
      <c r="AW253" s="92">
        <v>34292.524032000001</v>
      </c>
      <c r="AX253" s="92">
        <v>37805.056000000004</v>
      </c>
      <c r="AY253" s="92">
        <v>0</v>
      </c>
      <c r="AZ253" s="83"/>
    </row>
    <row r="254" spans="1:52" x14ac:dyDescent="0.25">
      <c r="A254" s="82"/>
      <c r="B254" s="84" t="s">
        <v>0</v>
      </c>
      <c r="C254" s="93">
        <v>61564.696404291331</v>
      </c>
      <c r="D254" s="93">
        <v>48653.363586120991</v>
      </c>
      <c r="E254" s="93">
        <v>48522.142006436887</v>
      </c>
      <c r="F254" s="93">
        <v>50479.760830409359</v>
      </c>
      <c r="G254" s="93">
        <v>43168.16560793946</v>
      </c>
      <c r="H254" s="93">
        <v>42714.197480407194</v>
      </c>
      <c r="I254" s="93">
        <v>42709.933820250189</v>
      </c>
      <c r="J254" s="93">
        <v>43289.001302525983</v>
      </c>
      <c r="K254" s="93">
        <v>38352.559749</v>
      </c>
      <c r="L254" s="93">
        <v>33853.070999999996</v>
      </c>
      <c r="M254" s="93">
        <v>0</v>
      </c>
      <c r="N254" s="83"/>
      <c r="O254" s="84" t="s">
        <v>0</v>
      </c>
      <c r="P254" s="93">
        <v>55198.496987305072</v>
      </c>
      <c r="Q254" s="93">
        <v>58824.23964688558</v>
      </c>
      <c r="R254" s="93">
        <v>50051.365590013105</v>
      </c>
      <c r="S254" s="93">
        <v>57324.224742968639</v>
      </c>
      <c r="T254" s="93">
        <v>46354.79133726962</v>
      </c>
      <c r="U254" s="93">
        <v>43709.719551487389</v>
      </c>
      <c r="V254" s="93">
        <v>39411.082000101989</v>
      </c>
      <c r="W254" s="93">
        <v>42595.246558556995</v>
      </c>
      <c r="X254" s="93">
        <v>46218.064934999995</v>
      </c>
      <c r="Y254" s="93">
        <v>41521.178999999996</v>
      </c>
      <c r="Z254" s="93">
        <v>33647</v>
      </c>
      <c r="AA254" s="83"/>
      <c r="AB254" s="84" t="s">
        <v>0</v>
      </c>
      <c r="AC254" s="93">
        <v>637</v>
      </c>
      <c r="AD254" s="93">
        <v>652</v>
      </c>
      <c r="AE254" s="93">
        <v>707</v>
      </c>
      <c r="AF254" s="93">
        <v>585</v>
      </c>
      <c r="AG254" s="93">
        <v>424</v>
      </c>
      <c r="AH254" s="93">
        <v>434</v>
      </c>
      <c r="AI254" s="93">
        <v>436</v>
      </c>
      <c r="AJ254" s="93">
        <v>439</v>
      </c>
      <c r="AK254" s="93">
        <v>397</v>
      </c>
      <c r="AL254" s="93">
        <v>362</v>
      </c>
      <c r="AM254" s="93">
        <v>0</v>
      </c>
      <c r="AN254" s="83"/>
      <c r="AO254" s="91" t="s">
        <v>58</v>
      </c>
      <c r="AP254" s="92">
        <v>10966.720543701069</v>
      </c>
      <c r="AQ254" s="92">
        <v>11259.831608068909</v>
      </c>
      <c r="AR254" s="92">
        <v>13928.990702712539</v>
      </c>
      <c r="AS254" s="92">
        <v>14892.821764078944</v>
      </c>
      <c r="AT254" s="92">
        <v>11201.252558267324</v>
      </c>
      <c r="AU254" s="92">
        <v>14472.594190476286</v>
      </c>
      <c r="AV254" s="92">
        <v>7464.8000471039986</v>
      </c>
      <c r="AW254" s="92">
        <v>5526.7522559999989</v>
      </c>
      <c r="AX254" s="92">
        <v>6555.6480000000001</v>
      </c>
      <c r="AY254" s="92">
        <v>0</v>
      </c>
      <c r="AZ254" s="83"/>
    </row>
    <row r="255" spans="1:52" x14ac:dyDescent="0.25">
      <c r="A255" s="82"/>
      <c r="B255" s="84" t="s">
        <v>158</v>
      </c>
      <c r="C255" s="93">
        <v>111127.05912715592</v>
      </c>
      <c r="D255" s="93">
        <v>98455.357183059794</v>
      </c>
      <c r="E255" s="93">
        <v>87333.044238030823</v>
      </c>
      <c r="F255" s="93">
        <v>77309.323000437405</v>
      </c>
      <c r="G255" s="93">
        <v>67071.596356015754</v>
      </c>
      <c r="H255" s="93">
        <v>63653.704705480035</v>
      </c>
      <c r="I255" s="93">
        <v>66102.371882882726</v>
      </c>
      <c r="J255" s="93">
        <v>97770.866856893976</v>
      </c>
      <c r="K255" s="93">
        <v>83814.20369699999</v>
      </c>
      <c r="L255" s="93">
        <v>55959.077999999994</v>
      </c>
      <c r="M255" s="93">
        <v>0</v>
      </c>
      <c r="N255" s="83"/>
      <c r="O255" s="84" t="s">
        <v>158</v>
      </c>
      <c r="P255" s="93">
        <v>149694.04139036773</v>
      </c>
      <c r="Q255" s="93">
        <v>133922.97277693311</v>
      </c>
      <c r="R255" s="93">
        <v>105239.2324511834</v>
      </c>
      <c r="S255" s="93">
        <v>92770.72592829651</v>
      </c>
      <c r="T255" s="93">
        <v>84989.145375804539</v>
      </c>
      <c r="U255" s="93">
        <v>77061.134541300271</v>
      </c>
      <c r="V255" s="93">
        <v>62909.61544705191</v>
      </c>
      <c r="W255" s="93">
        <v>64099.485753029985</v>
      </c>
      <c r="X255" s="93">
        <v>103870.49929199998</v>
      </c>
      <c r="Y255" s="93">
        <v>81742.731</v>
      </c>
      <c r="Z255" s="93">
        <v>57375</v>
      </c>
      <c r="AA255" s="83"/>
      <c r="AB255" s="84" t="s">
        <v>158</v>
      </c>
      <c r="AC255" s="93">
        <v>811</v>
      </c>
      <c r="AD255" s="93">
        <v>645</v>
      </c>
      <c r="AE255" s="93">
        <v>580</v>
      </c>
      <c r="AF255" s="93">
        <v>518</v>
      </c>
      <c r="AG255" s="93">
        <v>454</v>
      </c>
      <c r="AH255" s="93">
        <v>449</v>
      </c>
      <c r="AI255" s="93">
        <v>461</v>
      </c>
      <c r="AJ255" s="93">
        <v>691</v>
      </c>
      <c r="AK255" s="93">
        <v>566</v>
      </c>
      <c r="AL255" s="93">
        <v>365</v>
      </c>
      <c r="AM255" s="93">
        <v>0</v>
      </c>
      <c r="AN255" s="83"/>
      <c r="AO255" s="91" t="s">
        <v>59</v>
      </c>
      <c r="AP255" s="92">
        <v>16012.501595041389</v>
      </c>
      <c r="AQ255" s="92">
        <v>14045.640956360618</v>
      </c>
      <c r="AR255" s="92">
        <v>13857.261107848231</v>
      </c>
      <c r="AS255" s="92">
        <v>10073.710669275306</v>
      </c>
      <c r="AT255" s="92">
        <v>20903.699913379962</v>
      </c>
      <c r="AU255" s="92">
        <v>28995.712924290041</v>
      </c>
      <c r="AV255" s="92">
        <v>40196.619021311992</v>
      </c>
      <c r="AW255" s="92">
        <v>41285.578751999994</v>
      </c>
      <c r="AX255" s="92">
        <v>48698.368000000002</v>
      </c>
      <c r="AY255" s="92">
        <v>0</v>
      </c>
      <c r="AZ255" s="83"/>
    </row>
    <row r="256" spans="1:52" x14ac:dyDescent="0.25">
      <c r="A256" s="82"/>
      <c r="B256" s="84" t="s">
        <v>159</v>
      </c>
      <c r="C256" s="93">
        <v>7964.4729221967809</v>
      </c>
      <c r="D256" s="93">
        <v>6896.8829774455007</v>
      </c>
      <c r="E256" s="93">
        <v>5356.407987840309</v>
      </c>
      <c r="F256" s="93">
        <v>6233.036755121705</v>
      </c>
      <c r="G256" s="93">
        <v>4389.0576175283886</v>
      </c>
      <c r="H256" s="93">
        <v>2787.4841615127912</v>
      </c>
      <c r="I256" s="93">
        <v>2479.2237475201346</v>
      </c>
      <c r="J256" s="93">
        <v>2661.7308761609993</v>
      </c>
      <c r="K256" s="93">
        <v>2017.8298979999995</v>
      </c>
      <c r="L256" s="93">
        <v>1309.9169999999997</v>
      </c>
      <c r="M256" s="93">
        <v>0</v>
      </c>
      <c r="N256" s="83"/>
      <c r="O256" s="84" t="s">
        <v>159</v>
      </c>
      <c r="P256" s="93">
        <v>8414.5814936649367</v>
      </c>
      <c r="Q256" s="93">
        <v>7890.6455263232574</v>
      </c>
      <c r="R256" s="93">
        <v>8337.0276049159311</v>
      </c>
      <c r="S256" s="93">
        <v>9736.2056239361264</v>
      </c>
      <c r="T256" s="93">
        <v>7309.0551757188878</v>
      </c>
      <c r="U256" s="93">
        <v>5115.4191892984445</v>
      </c>
      <c r="V256" s="93">
        <v>3030.0401987430109</v>
      </c>
      <c r="W256" s="93">
        <v>2527.9430250689998</v>
      </c>
      <c r="X256" s="93">
        <v>2683.0135709999995</v>
      </c>
      <c r="Y256" s="93">
        <v>1952.0129999999999</v>
      </c>
      <c r="Z256" s="93">
        <v>1377</v>
      </c>
      <c r="AA256" s="83"/>
      <c r="AB256" s="84" t="s">
        <v>159</v>
      </c>
      <c r="AC256" s="93">
        <v>0</v>
      </c>
      <c r="AD256" s="93">
        <v>0</v>
      </c>
      <c r="AE256" s="93">
        <v>0</v>
      </c>
      <c r="AF256" s="93">
        <v>0</v>
      </c>
      <c r="AG256" s="93">
        <v>0</v>
      </c>
      <c r="AH256" s="93">
        <v>0</v>
      </c>
      <c r="AI256" s="93">
        <v>0</v>
      </c>
      <c r="AJ256" s="93">
        <v>0</v>
      </c>
      <c r="AK256" s="93">
        <v>0</v>
      </c>
      <c r="AL256" s="93">
        <v>0</v>
      </c>
      <c r="AM256" s="93">
        <v>0</v>
      </c>
      <c r="AN256" s="83"/>
      <c r="AO256" s="91" t="s">
        <v>60</v>
      </c>
      <c r="AP256" s="92">
        <v>110851.85699558408</v>
      </c>
      <c r="AQ256" s="92">
        <v>234899.98759963768</v>
      </c>
      <c r="AR256" s="92">
        <v>253010.45503496492</v>
      </c>
      <c r="AS256" s="92">
        <v>265005.7928850975</v>
      </c>
      <c r="AT256" s="92">
        <v>250077.01069654431</v>
      </c>
      <c r="AU256" s="92">
        <v>234456.45588182929</v>
      </c>
      <c r="AV256" s="92">
        <v>244683.19080345595</v>
      </c>
      <c r="AW256" s="92">
        <v>266436.94694399997</v>
      </c>
      <c r="AX256" s="92">
        <v>210021.37600000002</v>
      </c>
      <c r="AY256" s="92">
        <v>0</v>
      </c>
      <c r="AZ256" s="83"/>
    </row>
    <row r="257" spans="1:52" x14ac:dyDescent="0.25">
      <c r="A257" s="82"/>
      <c r="B257" s="84" t="s">
        <v>1</v>
      </c>
      <c r="C257" s="93">
        <v>21648.170596362143</v>
      </c>
      <c r="D257" s="93">
        <v>20875.718516164408</v>
      </c>
      <c r="E257" s="93">
        <v>18563.450651094179</v>
      </c>
      <c r="F257" s="93">
        <v>17530.733273436799</v>
      </c>
      <c r="G257" s="93">
        <v>16851.262867236219</v>
      </c>
      <c r="H257" s="93">
        <v>15409.543409668948</v>
      </c>
      <c r="I257" s="93">
        <v>14211.943988777723</v>
      </c>
      <c r="J257" s="93">
        <v>17200.370339585996</v>
      </c>
      <c r="K257" s="93">
        <v>15904.997807999996</v>
      </c>
      <c r="L257" s="93">
        <v>12673.163999999999</v>
      </c>
      <c r="M257" s="93">
        <v>0</v>
      </c>
      <c r="N257" s="83"/>
      <c r="O257" s="84" t="s">
        <v>1</v>
      </c>
      <c r="P257" s="93">
        <v>24621.618745266867</v>
      </c>
      <c r="Q257" s="93">
        <v>34231.524035584494</v>
      </c>
      <c r="R257" s="93">
        <v>24424.274790559895</v>
      </c>
      <c r="S257" s="93">
        <v>20721.465461706914</v>
      </c>
      <c r="T257" s="93">
        <v>18705.880400898408</v>
      </c>
      <c r="U257" s="93">
        <v>17375.206127655107</v>
      </c>
      <c r="V257" s="93">
        <v>16644.441789836834</v>
      </c>
      <c r="W257" s="93">
        <v>13544.940988781998</v>
      </c>
      <c r="X257" s="93">
        <v>16973.323100999994</v>
      </c>
      <c r="Y257" s="93">
        <v>16635.842999999997</v>
      </c>
      <c r="Z257" s="93">
        <v>12491</v>
      </c>
      <c r="AA257" s="83"/>
      <c r="AB257" s="84" t="s">
        <v>1</v>
      </c>
      <c r="AC257" s="93">
        <v>133</v>
      </c>
      <c r="AD257" s="93">
        <v>126</v>
      </c>
      <c r="AE257" s="93">
        <v>112</v>
      </c>
      <c r="AF257" s="93">
        <v>107</v>
      </c>
      <c r="AG257" s="93">
        <v>101</v>
      </c>
      <c r="AH257" s="93">
        <v>96</v>
      </c>
      <c r="AI257" s="93">
        <v>88</v>
      </c>
      <c r="AJ257" s="93">
        <v>108</v>
      </c>
      <c r="AK257" s="93">
        <v>96</v>
      </c>
      <c r="AL257" s="93">
        <v>80</v>
      </c>
      <c r="AM257" s="93">
        <v>0</v>
      </c>
      <c r="AN257" s="83"/>
      <c r="AO257" s="91" t="s">
        <v>61</v>
      </c>
      <c r="AP257" s="92">
        <v>0</v>
      </c>
      <c r="AQ257" s="92">
        <v>0</v>
      </c>
      <c r="AR257" s="92">
        <v>0</v>
      </c>
      <c r="AS257" s="92">
        <v>0</v>
      </c>
      <c r="AT257" s="92">
        <v>0</v>
      </c>
      <c r="AU257" s="92">
        <v>1954.3323359047674</v>
      </c>
      <c r="AV257" s="92">
        <v>13345.070745599998</v>
      </c>
      <c r="AW257" s="92">
        <v>18227.764223999999</v>
      </c>
      <c r="AX257" s="92">
        <v>20894.72</v>
      </c>
      <c r="AY257" s="92">
        <v>0</v>
      </c>
      <c r="AZ257" s="83"/>
    </row>
    <row r="258" spans="1:52" x14ac:dyDescent="0.25">
      <c r="A258" s="82"/>
      <c r="B258" s="84" t="s">
        <v>2</v>
      </c>
      <c r="C258" s="93">
        <v>190599.10934897483</v>
      </c>
      <c r="D258" s="93">
        <v>186990.88973503618</v>
      </c>
      <c r="E258" s="93">
        <v>185395.75733476644</v>
      </c>
      <c r="F258" s="93">
        <v>175493.1558062839</v>
      </c>
      <c r="G258" s="93">
        <v>175839.80640856639</v>
      </c>
      <c r="H258" s="93">
        <v>173899.65369906192</v>
      </c>
      <c r="I258" s="93">
        <v>179700.29405085184</v>
      </c>
      <c r="J258" s="93">
        <v>184152.50342243994</v>
      </c>
      <c r="K258" s="93">
        <v>184892.41682099996</v>
      </c>
      <c r="L258" s="93">
        <v>179841.41699999996</v>
      </c>
      <c r="M258" s="93">
        <v>0</v>
      </c>
      <c r="N258" s="83"/>
      <c r="O258" s="84" t="s">
        <v>2</v>
      </c>
      <c r="P258" s="93">
        <v>198613.34029665013</v>
      </c>
      <c r="Q258" s="93">
        <v>190170.12291922953</v>
      </c>
      <c r="R258" s="93">
        <v>183437.78002230858</v>
      </c>
      <c r="S258" s="93">
        <v>187678.99427391129</v>
      </c>
      <c r="T258" s="93">
        <v>180915.25600447471</v>
      </c>
      <c r="U258" s="93">
        <v>183280.71752380813</v>
      </c>
      <c r="V258" s="93">
        <v>178794.36040652517</v>
      </c>
      <c r="W258" s="93">
        <v>187424.91110277895</v>
      </c>
      <c r="X258" s="93">
        <v>197896.91676299996</v>
      </c>
      <c r="Y258" s="93">
        <v>186888.00899999996</v>
      </c>
      <c r="Z258" s="93">
        <v>184215</v>
      </c>
      <c r="AA258" s="83"/>
      <c r="AB258" s="84" t="s">
        <v>2</v>
      </c>
      <c r="AC258" s="93">
        <v>1657</v>
      </c>
      <c r="AD258" s="93">
        <v>1584</v>
      </c>
      <c r="AE258" s="93">
        <v>1538</v>
      </c>
      <c r="AF258" s="93">
        <v>1471</v>
      </c>
      <c r="AG258" s="93">
        <v>1432</v>
      </c>
      <c r="AH258" s="93">
        <v>1373</v>
      </c>
      <c r="AI258" s="93">
        <v>1373</v>
      </c>
      <c r="AJ258" s="93">
        <v>1382</v>
      </c>
      <c r="AK258" s="93">
        <v>1373</v>
      </c>
      <c r="AL258" s="93">
        <v>1386</v>
      </c>
      <c r="AM258" s="93">
        <v>0</v>
      </c>
      <c r="AN258" s="83"/>
      <c r="AO258" s="91" t="s">
        <v>62</v>
      </c>
      <c r="AP258" s="92">
        <v>5257.9055476406347</v>
      </c>
      <c r="AQ258" s="92">
        <v>6416.0777676218549</v>
      </c>
      <c r="AR258" s="92">
        <v>4133.4179040556683</v>
      </c>
      <c r="AS258" s="92">
        <v>5003.6963133431336</v>
      </c>
      <c r="AT258" s="92">
        <v>3852.2018821444844</v>
      </c>
      <c r="AU258" s="92">
        <v>3818.3654879723508</v>
      </c>
      <c r="AV258" s="92">
        <v>5096.4455946239996</v>
      </c>
      <c r="AW258" s="92">
        <v>4774.8556799999997</v>
      </c>
      <c r="AX258" s="92">
        <v>5444.6080000000002</v>
      </c>
      <c r="AY258" s="92">
        <v>0</v>
      </c>
      <c r="AZ258" s="83"/>
    </row>
    <row r="259" spans="1:52" x14ac:dyDescent="0.25">
      <c r="A259" s="82"/>
      <c r="B259" s="84" t="s">
        <v>156</v>
      </c>
      <c r="C259" s="93">
        <v>0</v>
      </c>
      <c r="D259" s="93">
        <v>0</v>
      </c>
      <c r="E259" s="93">
        <v>0</v>
      </c>
      <c r="F259" s="93">
        <v>0</v>
      </c>
      <c r="G259" s="93">
        <v>0</v>
      </c>
      <c r="H259" s="93">
        <v>0</v>
      </c>
      <c r="I259" s="93">
        <v>0</v>
      </c>
      <c r="J259" s="93">
        <v>4347.0262262069982</v>
      </c>
      <c r="K259" s="93">
        <v>11736.725636999998</v>
      </c>
      <c r="L259" s="93">
        <v>17744.075999999997</v>
      </c>
      <c r="M259" s="93">
        <v>0</v>
      </c>
      <c r="N259" s="83"/>
      <c r="O259" s="84" t="s">
        <v>156</v>
      </c>
      <c r="P259" s="93">
        <v>0</v>
      </c>
      <c r="Q259" s="93">
        <v>0</v>
      </c>
      <c r="R259" s="93">
        <v>0</v>
      </c>
      <c r="S259" s="93">
        <v>0</v>
      </c>
      <c r="T259" s="93">
        <v>0</v>
      </c>
      <c r="U259" s="93">
        <v>0</v>
      </c>
      <c r="V259" s="93">
        <v>0</v>
      </c>
      <c r="W259" s="93">
        <v>0</v>
      </c>
      <c r="X259" s="93">
        <v>13897.776899999997</v>
      </c>
      <c r="Y259" s="93">
        <v>18037.340999999997</v>
      </c>
      <c r="Z259" s="93">
        <v>24210</v>
      </c>
      <c r="AA259" s="83"/>
      <c r="AB259" s="84" t="s">
        <v>156</v>
      </c>
      <c r="AC259" s="93">
        <v>0</v>
      </c>
      <c r="AD259" s="93">
        <v>0</v>
      </c>
      <c r="AE259" s="93">
        <v>0</v>
      </c>
      <c r="AF259" s="93">
        <v>0</v>
      </c>
      <c r="AG259" s="93">
        <v>0</v>
      </c>
      <c r="AH259" s="93">
        <v>0</v>
      </c>
      <c r="AI259" s="93">
        <v>0</v>
      </c>
      <c r="AJ259" s="93">
        <v>26</v>
      </c>
      <c r="AK259" s="93">
        <v>70</v>
      </c>
      <c r="AL259" s="93">
        <v>110</v>
      </c>
      <c r="AM259" s="93">
        <v>0</v>
      </c>
      <c r="AN259" s="83"/>
      <c r="AO259" s="91" t="s">
        <v>63</v>
      </c>
      <c r="AP259" s="92">
        <v>4846.4072078230802</v>
      </c>
      <c r="AQ259" s="92">
        <v>5842.1625544630188</v>
      </c>
      <c r="AR259" s="92">
        <v>5819.0633833668735</v>
      </c>
      <c r="AS259" s="92">
        <v>5651.4025292960996</v>
      </c>
      <c r="AT259" s="92">
        <v>4923.711347381618</v>
      </c>
      <c r="AU259" s="92">
        <v>5931.7963858759667</v>
      </c>
      <c r="AV259" s="92">
        <v>5748.402410495999</v>
      </c>
      <c r="AW259" s="92">
        <v>5074.7811839999995</v>
      </c>
      <c r="AX259" s="92">
        <v>7700.4800000000005</v>
      </c>
      <c r="AY259" s="92">
        <v>0</v>
      </c>
      <c r="AZ259" s="83"/>
    </row>
    <row r="260" spans="1:52" x14ac:dyDescent="0.25">
      <c r="A260" s="82"/>
      <c r="B260" s="84" t="s">
        <v>3</v>
      </c>
      <c r="C260" s="93">
        <v>469.18147845323813</v>
      </c>
      <c r="D260" s="93">
        <v>4196.2555204582632</v>
      </c>
      <c r="E260" s="93">
        <v>11499.986053599989</v>
      </c>
      <c r="F260" s="93">
        <v>18422.453182518915</v>
      </c>
      <c r="G260" s="93">
        <v>20597.422651549354</v>
      </c>
      <c r="H260" s="93">
        <v>20707.664128045286</v>
      </c>
      <c r="I260" s="93">
        <v>16911.494316787008</v>
      </c>
      <c r="J260" s="93">
        <v>13318.364789352006</v>
      </c>
      <c r="K260" s="93">
        <v>14456.870672999994</v>
      </c>
      <c r="L260" s="93">
        <v>13816.382999999998</v>
      </c>
      <c r="M260" s="93">
        <v>0</v>
      </c>
      <c r="N260" s="83"/>
      <c r="O260" s="84" t="s">
        <v>3</v>
      </c>
      <c r="P260" s="93">
        <v>0</v>
      </c>
      <c r="Q260" s="93">
        <v>2816.5703767691289</v>
      </c>
      <c r="R260" s="93">
        <v>11874.026429608066</v>
      </c>
      <c r="S260" s="93">
        <v>21855.563290679329</v>
      </c>
      <c r="T260" s="93">
        <v>23312.40874425014</v>
      </c>
      <c r="U260" s="93">
        <v>20891.036531770951</v>
      </c>
      <c r="V260" s="93">
        <v>20474.760022202867</v>
      </c>
      <c r="W260" s="93">
        <v>16324.27570179</v>
      </c>
      <c r="X260" s="93">
        <v>13256.993903999995</v>
      </c>
      <c r="Y260" s="93">
        <v>16595.711999999996</v>
      </c>
      <c r="Z260" s="93">
        <v>14137</v>
      </c>
      <c r="AA260" s="83"/>
      <c r="AB260" s="84" t="s">
        <v>3</v>
      </c>
      <c r="AC260" s="93">
        <v>3</v>
      </c>
      <c r="AD260" s="93">
        <v>30</v>
      </c>
      <c r="AE260" s="93">
        <v>92</v>
      </c>
      <c r="AF260" s="93">
        <v>131</v>
      </c>
      <c r="AG260" s="93">
        <v>144</v>
      </c>
      <c r="AH260" s="93">
        <v>143</v>
      </c>
      <c r="AI260" s="93">
        <v>120</v>
      </c>
      <c r="AJ260" s="93">
        <v>97</v>
      </c>
      <c r="AK260" s="93">
        <v>106</v>
      </c>
      <c r="AL260" s="93">
        <v>103</v>
      </c>
      <c r="AM260" s="93">
        <v>0</v>
      </c>
      <c r="AN260" s="83"/>
      <c r="AO260" s="91" t="s">
        <v>64</v>
      </c>
      <c r="AP260" s="92">
        <v>281.67351148074835</v>
      </c>
      <c r="AQ260" s="92">
        <v>0</v>
      </c>
      <c r="AR260" s="92">
        <v>4311.6211162966802</v>
      </c>
      <c r="AS260" s="92">
        <v>3738.1270006022701</v>
      </c>
      <c r="AT260" s="92">
        <v>4132.3422001159424</v>
      </c>
      <c r="AU260" s="92">
        <v>4820.2564324515824</v>
      </c>
      <c r="AV260" s="92">
        <v>4956.1377361919995</v>
      </c>
      <c r="AW260" s="92">
        <v>4720.702464</v>
      </c>
      <c r="AX260" s="92">
        <v>4467.7120000000004</v>
      </c>
      <c r="AY260" s="92">
        <v>0</v>
      </c>
      <c r="AZ260" s="83"/>
    </row>
    <row r="261" spans="1:52" x14ac:dyDescent="0.25">
      <c r="A261" s="82"/>
      <c r="B261" s="84" t="s">
        <v>4</v>
      </c>
      <c r="C261" s="93">
        <v>0</v>
      </c>
      <c r="D261" s="93">
        <v>1449.1084886967151</v>
      </c>
      <c r="E261" s="93">
        <v>13214.649867396711</v>
      </c>
      <c r="F261" s="93">
        <v>16394.442501379675</v>
      </c>
      <c r="G261" s="93">
        <v>17475.471809951032</v>
      </c>
      <c r="H261" s="93">
        <v>23369.359293099922</v>
      </c>
      <c r="I261" s="93">
        <v>24546.513968518084</v>
      </c>
      <c r="J261" s="93">
        <v>20766.248144900994</v>
      </c>
      <c r="K261" s="93">
        <v>17674.577339999996</v>
      </c>
      <c r="L261" s="93">
        <v>26918.639999999996</v>
      </c>
      <c r="M261" s="93">
        <v>0</v>
      </c>
      <c r="N261" s="83"/>
      <c r="O261" s="84" t="s">
        <v>4</v>
      </c>
      <c r="P261" s="93">
        <v>0</v>
      </c>
      <c r="Q261" s="93">
        <v>0</v>
      </c>
      <c r="R261" s="93">
        <v>10669.864530751031</v>
      </c>
      <c r="S261" s="93">
        <v>15936.925323072463</v>
      </c>
      <c r="T261" s="93">
        <v>22554.659183959437</v>
      </c>
      <c r="U261" s="93">
        <v>16321.26205599768</v>
      </c>
      <c r="V261" s="93">
        <v>26411.703807838665</v>
      </c>
      <c r="W261" s="93">
        <v>29104.252283924987</v>
      </c>
      <c r="X261" s="93">
        <v>25245.152603999995</v>
      </c>
      <c r="Y261" s="93">
        <v>27333.327000000001</v>
      </c>
      <c r="Z261" s="93">
        <v>25221</v>
      </c>
      <c r="AA261" s="83"/>
      <c r="AB261" s="84" t="s">
        <v>4</v>
      </c>
      <c r="AC261" s="93">
        <v>0</v>
      </c>
      <c r="AD261" s="93">
        <v>13</v>
      </c>
      <c r="AE261" s="93">
        <v>87</v>
      </c>
      <c r="AF261" s="93">
        <v>120</v>
      </c>
      <c r="AG261" s="93">
        <v>130</v>
      </c>
      <c r="AH261" s="93">
        <v>175</v>
      </c>
      <c r="AI261" s="93">
        <v>189</v>
      </c>
      <c r="AJ261" s="93">
        <v>154</v>
      </c>
      <c r="AK261" s="93">
        <v>133</v>
      </c>
      <c r="AL261" s="93">
        <v>215</v>
      </c>
      <c r="AM261" s="93">
        <v>0</v>
      </c>
      <c r="AN261" s="83"/>
      <c r="AO261" s="91" t="s">
        <v>65</v>
      </c>
      <c r="AP261" s="92">
        <v>21572.945358716901</v>
      </c>
      <c r="AQ261" s="92">
        <v>16307.342328927389</v>
      </c>
      <c r="AR261" s="92">
        <v>15382.635773634503</v>
      </c>
      <c r="AS261" s="92">
        <v>11292.857352203844</v>
      </c>
      <c r="AT261" s="92">
        <v>11359.30837969091</v>
      </c>
      <c r="AU261" s="92">
        <v>19460.549107196923</v>
      </c>
      <c r="AV261" s="92">
        <v>20919.585208319997</v>
      </c>
      <c r="AW261" s="92">
        <v>23501.454335999999</v>
      </c>
      <c r="AX261" s="92">
        <v>24351.743999999999</v>
      </c>
      <c r="AY261" s="92">
        <v>0</v>
      </c>
      <c r="AZ261" s="83"/>
    </row>
    <row r="262" spans="1:52" x14ac:dyDescent="0.25">
      <c r="A262" s="82"/>
      <c r="B262" s="84" t="s">
        <v>6</v>
      </c>
      <c r="C262" s="93">
        <v>6386.1146605574122</v>
      </c>
      <c r="D262" s="93">
        <v>9949.4927272404075</v>
      </c>
      <c r="E262" s="93">
        <v>18050.139922317136</v>
      </c>
      <c r="F262" s="93">
        <v>28393.996224862811</v>
      </c>
      <c r="G262" s="93">
        <v>23802.850537382994</v>
      </c>
      <c r="H262" s="93">
        <v>18331.649750502293</v>
      </c>
      <c r="I262" s="93">
        <v>12890.86405307032</v>
      </c>
      <c r="J262" s="93">
        <v>10332.953628290998</v>
      </c>
      <c r="K262" s="93">
        <v>8376.858503999998</v>
      </c>
      <c r="L262" s="93">
        <v>8488.2210000000032</v>
      </c>
      <c r="M262" s="93">
        <v>0</v>
      </c>
      <c r="N262" s="83"/>
      <c r="O262" s="84" t="s">
        <v>6</v>
      </c>
      <c r="P262" s="93">
        <v>7593.0626546292187</v>
      </c>
      <c r="Q262" s="93">
        <v>7622.3272646785708</v>
      </c>
      <c r="R262" s="93">
        <v>13614.554737490453</v>
      </c>
      <c r="S262" s="93">
        <v>41468.553732087952</v>
      </c>
      <c r="T262" s="93">
        <v>30517.259197178682</v>
      </c>
      <c r="U262" s="93">
        <v>24320.324106323598</v>
      </c>
      <c r="V262" s="93">
        <v>18422.116680021001</v>
      </c>
      <c r="W262" s="93">
        <v>11614.727556494996</v>
      </c>
      <c r="X262" s="93">
        <v>8829.8623770000013</v>
      </c>
      <c r="Y262" s="93">
        <v>8580.8309999999983</v>
      </c>
      <c r="Z262" s="93">
        <v>13887</v>
      </c>
      <c r="AA262" s="83"/>
      <c r="AB262" s="84" t="s">
        <v>6</v>
      </c>
      <c r="AC262" s="93">
        <v>0</v>
      </c>
      <c r="AD262" s="93">
        <v>0</v>
      </c>
      <c r="AE262" s="93">
        <v>7</v>
      </c>
      <c r="AF262" s="93">
        <v>205</v>
      </c>
      <c r="AG262" s="93">
        <v>294</v>
      </c>
      <c r="AH262" s="93">
        <v>220</v>
      </c>
      <c r="AI262" s="93">
        <v>160</v>
      </c>
      <c r="AJ262" s="93">
        <v>121</v>
      </c>
      <c r="AK262" s="93">
        <v>104</v>
      </c>
      <c r="AL262" s="93">
        <v>134</v>
      </c>
      <c r="AM262" s="93">
        <v>0</v>
      </c>
      <c r="AN262" s="83"/>
      <c r="AO262" s="91" t="s">
        <v>66</v>
      </c>
      <c r="AP262" s="92">
        <v>3773.0340735384184</v>
      </c>
      <c r="AQ262" s="92">
        <v>3820.4415077141425</v>
      </c>
      <c r="AR262" s="92">
        <v>4520.0852513710706</v>
      </c>
      <c r="AS262" s="92">
        <v>449.85738889566056</v>
      </c>
      <c r="AT262" s="92">
        <v>396.77461378058638</v>
      </c>
      <c r="AU262" s="92">
        <v>2510.1023126169594</v>
      </c>
      <c r="AV262" s="92">
        <v>3696.5318492159995</v>
      </c>
      <c r="AW262" s="92">
        <v>4205.2055039999996</v>
      </c>
      <c r="AX262" s="92">
        <v>5215.232</v>
      </c>
      <c r="AY262" s="92">
        <v>0</v>
      </c>
      <c r="AZ262" s="83"/>
    </row>
    <row r="263" spans="1:52" x14ac:dyDescent="0.25">
      <c r="A263" s="82"/>
      <c r="B263" s="84" t="s">
        <v>7</v>
      </c>
      <c r="C263" s="93">
        <v>72225.428571669559</v>
      </c>
      <c r="D263" s="93">
        <v>69633.869817912229</v>
      </c>
      <c r="E263" s="93">
        <v>60831.300513015558</v>
      </c>
      <c r="F263" s="93">
        <v>59032.181151795572</v>
      </c>
      <c r="G263" s="93">
        <v>60636.501659699432</v>
      </c>
      <c r="H263" s="93">
        <v>56914.209806355131</v>
      </c>
      <c r="I263" s="93">
        <v>58783.989233052227</v>
      </c>
      <c r="J263" s="93">
        <v>72706.144528520992</v>
      </c>
      <c r="K263" s="93">
        <v>80862.782678999982</v>
      </c>
      <c r="L263" s="93">
        <v>73088.841</v>
      </c>
      <c r="M263" s="93">
        <v>0</v>
      </c>
      <c r="N263" s="83"/>
      <c r="O263" s="84" t="s">
        <v>7</v>
      </c>
      <c r="P263" s="93">
        <v>55877.360108796209</v>
      </c>
      <c r="Q263" s="93">
        <v>78927.578947696398</v>
      </c>
      <c r="R263" s="93">
        <v>65844.331009238944</v>
      </c>
      <c r="S263" s="93">
        <v>68491.383438714227</v>
      </c>
      <c r="T263" s="93">
        <v>63638.503804085805</v>
      </c>
      <c r="U263" s="93">
        <v>59437.257544202555</v>
      </c>
      <c r="V263" s="93">
        <v>59335.905118309485</v>
      </c>
      <c r="W263" s="93">
        <v>58820.260306310985</v>
      </c>
      <c r="X263" s="93">
        <v>58786.535387999989</v>
      </c>
      <c r="Y263" s="93">
        <v>61781.159999999996</v>
      </c>
      <c r="Z263" s="93">
        <v>69082</v>
      </c>
      <c r="AA263" s="83"/>
      <c r="AB263" s="84" t="s">
        <v>7</v>
      </c>
      <c r="AC263" s="93">
        <v>625</v>
      </c>
      <c r="AD263" s="93">
        <v>623</v>
      </c>
      <c r="AE263" s="93">
        <v>582</v>
      </c>
      <c r="AF263" s="93">
        <v>542</v>
      </c>
      <c r="AG263" s="93">
        <v>554</v>
      </c>
      <c r="AH263" s="93">
        <v>537</v>
      </c>
      <c r="AI263" s="93">
        <v>556</v>
      </c>
      <c r="AJ263" s="93">
        <v>704</v>
      </c>
      <c r="AK263" s="93">
        <v>745</v>
      </c>
      <c r="AL263" s="93">
        <v>760</v>
      </c>
      <c r="AM263" s="93">
        <v>0</v>
      </c>
      <c r="AN263" s="83"/>
      <c r="AO263" s="91" t="s">
        <v>67</v>
      </c>
      <c r="AP263" s="92">
        <v>0</v>
      </c>
      <c r="AQ263" s="92">
        <v>0</v>
      </c>
      <c r="AR263" s="92">
        <v>0</v>
      </c>
      <c r="AS263" s="92">
        <v>0</v>
      </c>
      <c r="AT263" s="92">
        <v>0</v>
      </c>
      <c r="AU263" s="92">
        <v>0</v>
      </c>
      <c r="AV263" s="92">
        <v>0</v>
      </c>
      <c r="AW263" s="92">
        <v>0</v>
      </c>
      <c r="AX263" s="92">
        <v>0</v>
      </c>
      <c r="AY263" s="92">
        <v>0</v>
      </c>
      <c r="AZ263" s="83"/>
    </row>
    <row r="264" spans="1:52" x14ac:dyDescent="0.25">
      <c r="A264" s="82"/>
      <c r="B264" s="89" t="s">
        <v>8</v>
      </c>
      <c r="C264" s="94">
        <v>43604.395715637918</v>
      </c>
      <c r="D264" s="94">
        <v>46389.153823604509</v>
      </c>
      <c r="E264" s="94">
        <v>48491.479122045763</v>
      </c>
      <c r="F264" s="94">
        <v>58228.178966102329</v>
      </c>
      <c r="G264" s="94">
        <v>64533.078696040357</v>
      </c>
      <c r="H264" s="94">
        <v>68458.732557740368</v>
      </c>
      <c r="I264" s="94">
        <v>78418.341879377302</v>
      </c>
      <c r="J264" s="94">
        <v>81898.664619680989</v>
      </c>
      <c r="K264" s="94">
        <v>89781.76057199997</v>
      </c>
      <c r="L264" s="94">
        <v>88794.467999999993</v>
      </c>
      <c r="M264" s="94">
        <v>0</v>
      </c>
      <c r="N264" s="83"/>
      <c r="O264" s="89" t="s">
        <v>8</v>
      </c>
      <c r="P264" s="94">
        <v>40561.033630087579</v>
      </c>
      <c r="Q264" s="94">
        <v>50053.401043773891</v>
      </c>
      <c r="R264" s="94">
        <v>45925.627681619881</v>
      </c>
      <c r="S264" s="94">
        <v>58683.387783267732</v>
      </c>
      <c r="T264" s="94">
        <v>64305.640561950117</v>
      </c>
      <c r="U264" s="94">
        <v>67466.900297222979</v>
      </c>
      <c r="V264" s="94">
        <v>71363.218709078385</v>
      </c>
      <c r="W264" s="94">
        <v>81540.45843772497</v>
      </c>
      <c r="X264" s="94">
        <v>85591.20952199999</v>
      </c>
      <c r="Y264" s="94">
        <v>91280.531999999992</v>
      </c>
      <c r="Z264" s="94">
        <v>91647</v>
      </c>
      <c r="AA264" s="83"/>
      <c r="AB264" s="89" t="s">
        <v>8</v>
      </c>
      <c r="AC264" s="94">
        <v>583</v>
      </c>
      <c r="AD264" s="94">
        <v>619</v>
      </c>
      <c r="AE264" s="94">
        <v>653</v>
      </c>
      <c r="AF264" s="94">
        <v>692</v>
      </c>
      <c r="AG264" s="94">
        <v>743</v>
      </c>
      <c r="AH264" s="94">
        <v>782</v>
      </c>
      <c r="AI264" s="94">
        <v>834</v>
      </c>
      <c r="AJ264" s="94">
        <v>847</v>
      </c>
      <c r="AK264" s="94">
        <v>878</v>
      </c>
      <c r="AL264" s="94">
        <v>894</v>
      </c>
      <c r="AM264" s="94">
        <v>0</v>
      </c>
      <c r="AN264" s="83"/>
      <c r="AO264" s="91" t="s">
        <v>68</v>
      </c>
      <c r="AP264" s="92">
        <v>19498.066405834019</v>
      </c>
      <c r="AQ264" s="92">
        <v>14585.596689450882</v>
      </c>
      <c r="AR264" s="92">
        <v>14681.030673868005</v>
      </c>
      <c r="AS264" s="92">
        <v>14538.020236227576</v>
      </c>
      <c r="AT264" s="92">
        <v>13976.494774435932</v>
      </c>
      <c r="AU264" s="92">
        <v>17945.88779735654</v>
      </c>
      <c r="AV264" s="92">
        <v>16459.272235007997</v>
      </c>
      <c r="AW264" s="92">
        <v>17298.828288000001</v>
      </c>
      <c r="AX264" s="92">
        <v>18494.464</v>
      </c>
      <c r="AY264" s="92">
        <v>0</v>
      </c>
      <c r="AZ264" s="83"/>
    </row>
    <row r="265" spans="1:52" x14ac:dyDescent="0.25">
      <c r="A265" s="82"/>
      <c r="B265" s="89" t="s">
        <v>5</v>
      </c>
      <c r="C265" s="94">
        <v>30168.886499874676</v>
      </c>
      <c r="D265" s="94">
        <v>31201.936728407487</v>
      </c>
      <c r="E265" s="94">
        <v>29108.205932172918</v>
      </c>
      <c r="F265" s="94">
        <v>41359.599086194423</v>
      </c>
      <c r="G265" s="94">
        <v>39585.56193200597</v>
      </c>
      <c r="H265" s="94">
        <v>33261.405974569498</v>
      </c>
      <c r="I265" s="94">
        <v>42608.016285263438</v>
      </c>
      <c r="J265" s="94">
        <v>41564.864318291984</v>
      </c>
      <c r="K265" s="94">
        <v>44528.052827999978</v>
      </c>
      <c r="L265" s="94">
        <v>40996.388999999988</v>
      </c>
      <c r="M265" s="92">
        <v>0</v>
      </c>
      <c r="N265" s="83"/>
      <c r="O265" s="89" t="s">
        <v>5</v>
      </c>
      <c r="P265" s="94">
        <v>49023.989310553785</v>
      </c>
      <c r="Q265" s="94">
        <v>46703.516970484998</v>
      </c>
      <c r="R265" s="94">
        <v>44959.746823298672</v>
      </c>
      <c r="S265" s="94">
        <v>34139.507106833749</v>
      </c>
      <c r="T265" s="94">
        <v>42456.628576886229</v>
      </c>
      <c r="U265" s="94">
        <v>45461.93231903921</v>
      </c>
      <c r="V265" s="94">
        <v>45228.1874759907</v>
      </c>
      <c r="W265" s="94">
        <v>48138.810904610989</v>
      </c>
      <c r="X265" s="94">
        <v>50500.914197999999</v>
      </c>
      <c r="Y265" s="94">
        <v>50703.974999999977</v>
      </c>
      <c r="Z265" s="94">
        <v>48882</v>
      </c>
      <c r="AA265" s="83"/>
      <c r="AB265" s="89" t="s">
        <v>5</v>
      </c>
      <c r="AC265" s="94">
        <v>4574</v>
      </c>
      <c r="AD265" s="94">
        <v>4427</v>
      </c>
      <c r="AE265" s="94">
        <v>4468</v>
      </c>
      <c r="AF265" s="94">
        <v>4432</v>
      </c>
      <c r="AG265" s="94">
        <v>4307</v>
      </c>
      <c r="AH265" s="94">
        <v>4228</v>
      </c>
      <c r="AI265" s="94">
        <v>4232</v>
      </c>
      <c r="AJ265" s="94">
        <v>4558</v>
      </c>
      <c r="AK265" s="94">
        <v>4409</v>
      </c>
      <c r="AL265" s="94">
        <v>4417</v>
      </c>
      <c r="AM265" s="94">
        <v>0</v>
      </c>
      <c r="AN265" s="83"/>
      <c r="AO265" s="91" t="s">
        <v>69</v>
      </c>
      <c r="AP265" s="92">
        <v>15992.796040740264</v>
      </c>
      <c r="AQ265" s="92">
        <v>16882.389524755181</v>
      </c>
      <c r="AR265" s="92">
        <v>15073.301895782181</v>
      </c>
      <c r="AS265" s="92">
        <v>12395.947460601556</v>
      </c>
      <c r="AT265" s="92">
        <v>8590.6064044087943</v>
      </c>
      <c r="AU265" s="92">
        <v>6325.242829737982</v>
      </c>
      <c r="AV265" s="92">
        <v>11570.651062271998</v>
      </c>
      <c r="AW265" s="92">
        <v>7032.628224</v>
      </c>
      <c r="AX265" s="92">
        <v>11087.871999999999</v>
      </c>
      <c r="AY265" s="92">
        <v>0</v>
      </c>
      <c r="AZ265" s="83"/>
    </row>
    <row r="266" spans="1:52" x14ac:dyDescent="0.25">
      <c r="A266" s="82"/>
      <c r="B266" s="84" t="s">
        <v>157</v>
      </c>
      <c r="C266" s="93">
        <v>28403.589683021892</v>
      </c>
      <c r="D266" s="93">
        <v>29872.212658646888</v>
      </c>
      <c r="E266" s="93">
        <v>22162.711515847732</v>
      </c>
      <c r="F266" s="93">
        <v>35661.871279858991</v>
      </c>
      <c r="G266" s="93">
        <v>39988.562370797357</v>
      </c>
      <c r="H266" s="93">
        <v>40316.211958149499</v>
      </c>
      <c r="I266" s="93">
        <v>37778.752289262455</v>
      </c>
      <c r="J266" s="93">
        <v>39081.157598825986</v>
      </c>
      <c r="K266" s="93">
        <v>39077.153765999996</v>
      </c>
      <c r="L266" s="93">
        <v>36918.462</v>
      </c>
      <c r="M266" s="93">
        <v>0</v>
      </c>
      <c r="N266" s="83"/>
      <c r="O266" s="84" t="s">
        <v>157</v>
      </c>
      <c r="P266" s="93">
        <v>25607.032217196484</v>
      </c>
      <c r="Q266" s="93">
        <v>25509.815799708937</v>
      </c>
      <c r="R266" s="93">
        <v>27103.883191398723</v>
      </c>
      <c r="S266" s="93">
        <v>37293.882607120329</v>
      </c>
      <c r="T266" s="93">
        <v>37807.059152381953</v>
      </c>
      <c r="U266" s="93">
        <v>37690.855836516123</v>
      </c>
      <c r="V266" s="93">
        <v>37511.589818908855</v>
      </c>
      <c r="W266" s="93">
        <v>38425.165554761988</v>
      </c>
      <c r="X266" s="93">
        <v>38336.646263999995</v>
      </c>
      <c r="Y266" s="93">
        <v>37880.576999999997</v>
      </c>
      <c r="Z266" s="93">
        <v>36489</v>
      </c>
      <c r="AA266" s="83"/>
      <c r="AB266" s="84" t="s">
        <v>117</v>
      </c>
      <c r="AC266" s="93">
        <v>28529.38</v>
      </c>
      <c r="AD266" s="93">
        <v>28392.126</v>
      </c>
      <c r="AE266" s="93">
        <v>28513.8</v>
      </c>
      <c r="AF266" s="93">
        <v>28545.345000000001</v>
      </c>
      <c r="AG266" s="93">
        <v>28557.34</v>
      </c>
      <c r="AH266" s="93">
        <v>28672.973999999998</v>
      </c>
      <c r="AI266" s="93">
        <v>28685.781999999996</v>
      </c>
      <c r="AJ266" s="93">
        <v>28602.627</v>
      </c>
      <c r="AK266" s="93">
        <v>28399.647000000001</v>
      </c>
      <c r="AL266" s="93">
        <v>28692.560000000001</v>
      </c>
      <c r="AM266" s="93">
        <v>0</v>
      </c>
      <c r="AN266" s="83"/>
      <c r="AO266" s="91" t="s">
        <v>70</v>
      </c>
      <c r="AP266" s="92">
        <v>3559.7504269850947</v>
      </c>
      <c r="AQ266" s="92">
        <v>3064.2770848539808</v>
      </c>
      <c r="AR266" s="92">
        <v>3416.1219554126028</v>
      </c>
      <c r="AS266" s="92">
        <v>3388.8519762999886</v>
      </c>
      <c r="AT266" s="92">
        <v>4874.6595407329196</v>
      </c>
      <c r="AU266" s="92">
        <v>5824.2973574983662</v>
      </c>
      <c r="AV266" s="92">
        <v>5646.0726190079986</v>
      </c>
      <c r="AW266" s="92">
        <v>5764.1932799999995</v>
      </c>
      <c r="AX266" s="92">
        <v>9427.9680000000008</v>
      </c>
      <c r="AY266" s="92">
        <v>0</v>
      </c>
      <c r="AZ266" s="83"/>
    </row>
    <row r="267" spans="1:52" x14ac:dyDescent="0.25">
      <c r="A267" s="82"/>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91" t="s">
        <v>71</v>
      </c>
      <c r="AP267" s="92">
        <v>12193.101511382683</v>
      </c>
      <c r="AQ267" s="92">
        <v>14338.824467619273</v>
      </c>
      <c r="AR267" s="92">
        <v>12279.210020833489</v>
      </c>
      <c r="AS267" s="92">
        <v>11516.128095586946</v>
      </c>
      <c r="AT267" s="92">
        <v>12105.985880898881</v>
      </c>
      <c r="AU267" s="92">
        <v>16449.501322340348</v>
      </c>
      <c r="AV267" s="92">
        <v>7633.5914557439983</v>
      </c>
      <c r="AW267" s="92">
        <v>5361.1683839999996</v>
      </c>
      <c r="AX267" s="92">
        <v>3097.6</v>
      </c>
      <c r="AY267" s="92">
        <v>0</v>
      </c>
      <c r="AZ267" s="83"/>
    </row>
    <row r="268" spans="1:52" x14ac:dyDescent="0.25">
      <c r="A268" s="82"/>
      <c r="B268" s="85" t="s">
        <v>113</v>
      </c>
      <c r="C268" s="85"/>
      <c r="D268" s="85"/>
      <c r="E268" s="85"/>
      <c r="F268" s="85"/>
      <c r="G268" s="85"/>
      <c r="H268" s="85"/>
      <c r="I268" s="85"/>
      <c r="J268" s="85"/>
      <c r="K268" s="85"/>
      <c r="L268" s="85"/>
      <c r="M268" s="85"/>
      <c r="N268" s="83"/>
      <c r="O268" s="85" t="s">
        <v>114</v>
      </c>
      <c r="P268" s="85"/>
      <c r="Q268" s="85"/>
      <c r="R268" s="85"/>
      <c r="S268" s="85"/>
      <c r="T268" s="85"/>
      <c r="U268" s="85"/>
      <c r="V268" s="85"/>
      <c r="W268" s="85"/>
      <c r="X268" s="85"/>
      <c r="Y268" s="85"/>
      <c r="Z268" s="85"/>
      <c r="AA268" s="83"/>
      <c r="AB268" s="85" t="s">
        <v>145</v>
      </c>
      <c r="AC268" s="85"/>
      <c r="AD268" s="85"/>
      <c r="AE268" s="85"/>
      <c r="AF268" s="85"/>
      <c r="AG268" s="85"/>
      <c r="AH268" s="85"/>
      <c r="AI268" s="85"/>
      <c r="AJ268" s="85"/>
      <c r="AK268" s="85"/>
      <c r="AL268" s="85"/>
      <c r="AM268" s="85"/>
      <c r="AN268" s="83"/>
      <c r="AO268" s="91" t="s">
        <v>72</v>
      </c>
      <c r="AP268" s="92">
        <v>0</v>
      </c>
      <c r="AQ268" s="92">
        <v>18.111722703237422</v>
      </c>
      <c r="AR268" s="92">
        <v>4068.4129587098905</v>
      </c>
      <c r="AS268" s="92">
        <v>3800.0238403520416</v>
      </c>
      <c r="AT268" s="92">
        <v>1675.3917070900036</v>
      </c>
      <c r="AU268" s="92">
        <v>4672.9827635742713</v>
      </c>
      <c r="AV268" s="92">
        <v>4614.3351336959995</v>
      </c>
      <c r="AW268" s="92">
        <v>6397.3693439999997</v>
      </c>
      <c r="AX268" s="92">
        <v>7395.3280000000004</v>
      </c>
      <c r="AY268" s="92">
        <v>0</v>
      </c>
      <c r="AZ268" s="83"/>
    </row>
    <row r="269" spans="1:52" x14ac:dyDescent="0.25">
      <c r="A269" s="82"/>
      <c r="B269" s="87" t="s">
        <v>26</v>
      </c>
      <c r="C269" s="87">
        <v>2013</v>
      </c>
      <c r="D269" s="87">
        <v>2014</v>
      </c>
      <c r="E269" s="87">
        <v>2015</v>
      </c>
      <c r="F269" s="87">
        <v>2016</v>
      </c>
      <c r="G269" s="87">
        <v>2017</v>
      </c>
      <c r="H269" s="87">
        <v>2018</v>
      </c>
      <c r="I269" s="87">
        <v>2019</v>
      </c>
      <c r="J269" s="87">
        <v>2020</v>
      </c>
      <c r="K269" s="87">
        <v>2021</v>
      </c>
      <c r="L269" s="87">
        <v>2022</v>
      </c>
      <c r="M269" s="87">
        <v>2023</v>
      </c>
      <c r="N269" s="83"/>
      <c r="O269" s="87" t="s">
        <v>26</v>
      </c>
      <c r="P269" s="87">
        <v>2013</v>
      </c>
      <c r="Q269" s="87">
        <v>2014</v>
      </c>
      <c r="R269" s="87">
        <v>2015</v>
      </c>
      <c r="S269" s="87">
        <v>2016</v>
      </c>
      <c r="T269" s="87">
        <v>2017</v>
      </c>
      <c r="U269" s="87">
        <v>2018</v>
      </c>
      <c r="V269" s="87">
        <v>2019</v>
      </c>
      <c r="W269" s="87">
        <v>2020</v>
      </c>
      <c r="X269" s="87">
        <v>2021</v>
      </c>
      <c r="Y269" s="87">
        <v>2022</v>
      </c>
      <c r="Z269" s="87">
        <v>2023</v>
      </c>
      <c r="AA269" s="83"/>
      <c r="AB269" s="87" t="s">
        <v>26</v>
      </c>
      <c r="AC269" s="87">
        <v>2013</v>
      </c>
      <c r="AD269" s="87">
        <v>2014</v>
      </c>
      <c r="AE269" s="87">
        <v>2015</v>
      </c>
      <c r="AF269" s="87">
        <v>2016</v>
      </c>
      <c r="AG269" s="87">
        <v>2017</v>
      </c>
      <c r="AH269" s="87">
        <v>2018</v>
      </c>
      <c r="AI269" s="87">
        <v>2019</v>
      </c>
      <c r="AJ269" s="87">
        <v>2020</v>
      </c>
      <c r="AK269" s="87">
        <v>2021</v>
      </c>
      <c r="AL269" s="87">
        <v>2022</v>
      </c>
      <c r="AM269" s="87">
        <v>2023</v>
      </c>
      <c r="AN269" s="83"/>
      <c r="AO269" s="91" t="s">
        <v>73</v>
      </c>
      <c r="AP269" s="92">
        <v>3261.8488119622466</v>
      </c>
      <c r="AQ269" s="92">
        <v>4028.7263188013731</v>
      </c>
      <c r="AR269" s="92">
        <v>4765.5349587973706</v>
      </c>
      <c r="AS269" s="92">
        <v>4999.2751105038633</v>
      </c>
      <c r="AT269" s="92">
        <v>3743.1978673695985</v>
      </c>
      <c r="AU269" s="92">
        <v>2684.2507385886711</v>
      </c>
      <c r="AV269" s="92">
        <v>2600.4426393599997</v>
      </c>
      <c r="AW269" s="92">
        <v>3598.0646399999996</v>
      </c>
      <c r="AX269" s="92">
        <v>0</v>
      </c>
      <c r="AY269" s="92">
        <v>0</v>
      </c>
      <c r="AZ269" s="83"/>
    </row>
    <row r="270" spans="1:52" x14ac:dyDescent="0.25">
      <c r="A270" s="82"/>
      <c r="B270" s="89" t="s">
        <v>9</v>
      </c>
      <c r="C270" s="90">
        <v>470126.09876764135</v>
      </c>
      <c r="D270" s="90">
        <v>454690.27489388635</v>
      </c>
      <c r="E270" s="90">
        <v>452134.76339939941</v>
      </c>
      <c r="F270" s="90">
        <v>486064.68054800126</v>
      </c>
      <c r="G270" s="90">
        <v>483044.39047476498</v>
      </c>
      <c r="H270" s="90">
        <v>485013.29910792224</v>
      </c>
      <c r="I270" s="90">
        <v>512712.26645943895</v>
      </c>
      <c r="J270" s="90">
        <v>541080.14825308498</v>
      </c>
      <c r="K270" s="90">
        <v>637913.26420499978</v>
      </c>
      <c r="L270" s="90">
        <v>612267.348</v>
      </c>
      <c r="M270" s="90">
        <v>0</v>
      </c>
      <c r="N270" s="83"/>
      <c r="O270" s="89" t="s">
        <v>9</v>
      </c>
      <c r="P270" s="90">
        <v>474189.77112654509</v>
      </c>
      <c r="Q270" s="90">
        <v>477445.70464637142</v>
      </c>
      <c r="R270" s="90">
        <v>464827.67609650694</v>
      </c>
      <c r="S270" s="90">
        <v>510424.81567754672</v>
      </c>
      <c r="T270" s="90">
        <v>521884.43557480781</v>
      </c>
      <c r="U270" s="90">
        <v>508010.32297150581</v>
      </c>
      <c r="V270" s="90">
        <v>493566.17246778065</v>
      </c>
      <c r="W270" s="90">
        <v>482016.04879881581</v>
      </c>
      <c r="X270" s="90">
        <v>576962.49485699995</v>
      </c>
      <c r="Y270" s="90">
        <v>615658.93199999991</v>
      </c>
      <c r="Z270" s="90">
        <v>589807</v>
      </c>
      <c r="AA270" s="83"/>
      <c r="AB270" s="89" t="s">
        <v>9</v>
      </c>
      <c r="AC270" s="90">
        <v>4153</v>
      </c>
      <c r="AD270" s="90">
        <v>4044</v>
      </c>
      <c r="AE270" s="90">
        <v>3997</v>
      </c>
      <c r="AF270" s="90">
        <v>4006</v>
      </c>
      <c r="AG270" s="90">
        <v>4013</v>
      </c>
      <c r="AH270" s="90">
        <v>3956</v>
      </c>
      <c r="AI270" s="90">
        <v>3951</v>
      </c>
      <c r="AJ270" s="90">
        <v>4312</v>
      </c>
      <c r="AK270" s="90">
        <v>4250</v>
      </c>
      <c r="AL270" s="90">
        <v>4382</v>
      </c>
      <c r="AM270" s="90">
        <v>0</v>
      </c>
      <c r="AN270" s="83"/>
      <c r="AO270" s="91" t="s">
        <v>74</v>
      </c>
      <c r="AP270" s="92">
        <v>0</v>
      </c>
      <c r="AQ270" s="92">
        <v>19986.286003022495</v>
      </c>
      <c r="AR270" s="92">
        <v>20237.832726012253</v>
      </c>
      <c r="AS270" s="92">
        <v>30077.442915549669</v>
      </c>
      <c r="AT270" s="92">
        <v>40236.651973853805</v>
      </c>
      <c r="AU270" s="92">
        <v>42579.290150083572</v>
      </c>
      <c r="AV270" s="92">
        <v>44672.756189183987</v>
      </c>
      <c r="AW270" s="92">
        <v>44352.525311999998</v>
      </c>
      <c r="AX270" s="92">
        <v>48069.631999999998</v>
      </c>
      <c r="AY270" s="92">
        <v>0</v>
      </c>
      <c r="AZ270" s="83"/>
    </row>
    <row r="271" spans="1:52" x14ac:dyDescent="0.25">
      <c r="A271" s="82"/>
      <c r="B271" s="84" t="s">
        <v>10</v>
      </c>
      <c r="C271" s="93">
        <v>317188.03868353635</v>
      </c>
      <c r="D271" s="93">
        <v>290169.76384345791</v>
      </c>
      <c r="E271" s="93">
        <v>291321.27663354424</v>
      </c>
      <c r="F271" s="93">
        <v>336856.48680936318</v>
      </c>
      <c r="G271" s="93">
        <v>324248.11597358336</v>
      </c>
      <c r="H271" s="93">
        <v>305751.5679740624</v>
      </c>
      <c r="I271" s="93">
        <v>305045.33904592897</v>
      </c>
      <c r="J271" s="93">
        <v>308030.8825922265</v>
      </c>
      <c r="K271" s="93">
        <v>394657.61069699988</v>
      </c>
      <c r="L271" s="93">
        <v>389569.11</v>
      </c>
      <c r="M271" s="93">
        <v>0</v>
      </c>
      <c r="N271" s="83"/>
      <c r="O271" s="84" t="s">
        <v>10</v>
      </c>
      <c r="P271" s="93">
        <v>320430.97437309148</v>
      </c>
      <c r="Q271" s="93">
        <v>327324.54472959251</v>
      </c>
      <c r="R271" s="93">
        <v>313596.04811811139</v>
      </c>
      <c r="S271" s="93">
        <v>335447.00149617239</v>
      </c>
      <c r="T271" s="93">
        <v>348063.19923929381</v>
      </c>
      <c r="U271" s="93">
        <v>372693.22932829667</v>
      </c>
      <c r="V271" s="93">
        <v>302213.52680358407</v>
      </c>
      <c r="W271" s="93">
        <v>318302.33696638641</v>
      </c>
      <c r="X271" s="93">
        <v>362413.70739</v>
      </c>
      <c r="Y271" s="93">
        <v>374408.3384999999</v>
      </c>
      <c r="Z271" s="93">
        <v>61505</v>
      </c>
      <c r="AA271" s="83"/>
      <c r="AB271" s="84" t="s">
        <v>10</v>
      </c>
      <c r="AC271" s="93">
        <v>4153</v>
      </c>
      <c r="AD271" s="93">
        <v>4044</v>
      </c>
      <c r="AE271" s="93">
        <v>3997</v>
      </c>
      <c r="AF271" s="93">
        <v>4006</v>
      </c>
      <c r="AG271" s="93">
        <v>4013</v>
      </c>
      <c r="AH271" s="93">
        <v>3956</v>
      </c>
      <c r="AI271" s="93">
        <v>3951</v>
      </c>
      <c r="AJ271" s="93">
        <v>4312</v>
      </c>
      <c r="AK271" s="93">
        <v>4250</v>
      </c>
      <c r="AL271" s="93">
        <v>4382</v>
      </c>
      <c r="AM271" s="93">
        <v>0</v>
      </c>
      <c r="AN271" s="83"/>
      <c r="AO271" s="91" t="s">
        <v>75</v>
      </c>
      <c r="AP271" s="92">
        <v>2326.4145577854401</v>
      </c>
      <c r="AQ271" s="92">
        <v>3920.0559825819491</v>
      </c>
      <c r="AR271" s="92">
        <v>5568.0098013418001</v>
      </c>
      <c r="AS271" s="92">
        <v>6406.322914101348</v>
      </c>
      <c r="AT271" s="92">
        <v>7196.4450554379991</v>
      </c>
      <c r="AU271" s="92">
        <v>10179.082997074942</v>
      </c>
      <c r="AV271" s="92">
        <v>9820.4951439359993</v>
      </c>
      <c r="AW271" s="92">
        <v>11140.982783999998</v>
      </c>
      <c r="AX271" s="92">
        <v>9313.2800000000007</v>
      </c>
      <c r="AY271" s="92">
        <v>0</v>
      </c>
      <c r="AZ271" s="83"/>
    </row>
    <row r="272" spans="1:52" x14ac:dyDescent="0.25">
      <c r="A272" s="82"/>
      <c r="B272" s="89" t="s">
        <v>11</v>
      </c>
      <c r="C272" s="94">
        <v>152938.06008410497</v>
      </c>
      <c r="D272" s="94">
        <v>164520.51105042844</v>
      </c>
      <c r="E272" s="94">
        <v>160813.48676585517</v>
      </c>
      <c r="F272" s="94">
        <v>149208.19373863807</v>
      </c>
      <c r="G272" s="94">
        <v>158796.27450118164</v>
      </c>
      <c r="H272" s="94">
        <v>179261.73113385987</v>
      </c>
      <c r="I272" s="94">
        <v>207666.92741350995</v>
      </c>
      <c r="J272" s="94">
        <v>233049.26566085845</v>
      </c>
      <c r="K272" s="94">
        <v>243255.65350799993</v>
      </c>
      <c r="L272" s="94">
        <v>222698.23800000001</v>
      </c>
      <c r="M272" s="94">
        <v>0</v>
      </c>
      <c r="N272" s="83"/>
      <c r="O272" s="89" t="s">
        <v>11</v>
      </c>
      <c r="P272" s="94">
        <v>153758.79675345361</v>
      </c>
      <c r="Q272" s="94">
        <v>150121.15991677894</v>
      </c>
      <c r="R272" s="94">
        <v>151231.62797839555</v>
      </c>
      <c r="S272" s="94">
        <v>174977.81418137433</v>
      </c>
      <c r="T272" s="94">
        <v>173821.236335514</v>
      </c>
      <c r="U272" s="94">
        <v>135317.09364320914</v>
      </c>
      <c r="V272" s="94">
        <v>191352.64566419655</v>
      </c>
      <c r="W272" s="94">
        <v>163713.71183242943</v>
      </c>
      <c r="X272" s="94">
        <v>214548.78746699996</v>
      </c>
      <c r="Y272" s="94">
        <v>241250.59350000002</v>
      </c>
      <c r="Z272" s="94">
        <v>528302</v>
      </c>
      <c r="AA272" s="83"/>
      <c r="AB272" s="89" t="s">
        <v>11</v>
      </c>
      <c r="AC272" s="94">
        <v>4153</v>
      </c>
      <c r="AD272" s="94">
        <v>4044</v>
      </c>
      <c r="AE272" s="94">
        <v>3997</v>
      </c>
      <c r="AF272" s="94">
        <v>4006</v>
      </c>
      <c r="AG272" s="94">
        <v>4013</v>
      </c>
      <c r="AH272" s="94">
        <v>3956</v>
      </c>
      <c r="AI272" s="94">
        <v>3951</v>
      </c>
      <c r="AJ272" s="94">
        <v>4312</v>
      </c>
      <c r="AK272" s="94">
        <v>4250</v>
      </c>
      <c r="AL272" s="94">
        <v>4382</v>
      </c>
      <c r="AM272" s="94">
        <v>0</v>
      </c>
      <c r="AN272" s="83"/>
      <c r="AO272" s="91" t="s">
        <v>76</v>
      </c>
      <c r="AP272" s="92">
        <v>99241.808061463991</v>
      </c>
      <c r="AQ272" s="92">
        <v>83262.985214789252</v>
      </c>
      <c r="AR272" s="92">
        <v>88203.865409782273</v>
      </c>
      <c r="AS272" s="92">
        <v>102353.05633050605</v>
      </c>
      <c r="AT272" s="92">
        <v>107243.59993627196</v>
      </c>
      <c r="AU272" s="92">
        <v>97300.595555417065</v>
      </c>
      <c r="AV272" s="92">
        <v>85432.716536831998</v>
      </c>
      <c r="AW272" s="92">
        <v>63619.61471999999</v>
      </c>
      <c r="AX272" s="92">
        <v>81215.487999999998</v>
      </c>
      <c r="AY272" s="92">
        <v>0</v>
      </c>
      <c r="AZ272" s="83"/>
    </row>
    <row r="273" spans="1:52" x14ac:dyDescent="0.25">
      <c r="A273" s="82"/>
      <c r="B273" s="84" t="s">
        <v>0</v>
      </c>
      <c r="C273" s="93">
        <v>94301.927322059462</v>
      </c>
      <c r="D273" s="93">
        <v>83997.3818914039</v>
      </c>
      <c r="E273" s="93">
        <v>77367.957912636732</v>
      </c>
      <c r="F273" s="93">
        <v>86741.459752968323</v>
      </c>
      <c r="G273" s="93">
        <v>83395.09628211979</v>
      </c>
      <c r="H273" s="93">
        <v>76204.763053413146</v>
      </c>
      <c r="I273" s="93">
        <v>68098.394372294177</v>
      </c>
      <c r="J273" s="93">
        <v>67868.203203548983</v>
      </c>
      <c r="K273" s="93">
        <v>62269.466804999989</v>
      </c>
      <c r="L273" s="93">
        <v>50911.832999999999</v>
      </c>
      <c r="M273" s="93">
        <v>0</v>
      </c>
      <c r="N273" s="83"/>
      <c r="O273" s="84" t="s">
        <v>0</v>
      </c>
      <c r="P273" s="93">
        <v>81923.069186649591</v>
      </c>
      <c r="Q273" s="93">
        <v>91621.192560890355</v>
      </c>
      <c r="R273" s="93">
        <v>85057.612444996717</v>
      </c>
      <c r="S273" s="93">
        <v>85872.188655990307</v>
      </c>
      <c r="T273" s="93">
        <v>78177.497852405024</v>
      </c>
      <c r="U273" s="93">
        <v>115330.95519884783</v>
      </c>
      <c r="V273" s="93">
        <v>80049.022439165288</v>
      </c>
      <c r="W273" s="93">
        <v>69523.288393670984</v>
      </c>
      <c r="X273" s="93">
        <v>41936.276570999988</v>
      </c>
      <c r="Y273" s="93">
        <v>65739.723000000013</v>
      </c>
      <c r="Z273" s="93">
        <v>-25223</v>
      </c>
      <c r="AA273" s="83"/>
      <c r="AB273" s="84" t="s">
        <v>0</v>
      </c>
      <c r="AC273" s="93">
        <v>932</v>
      </c>
      <c r="AD273" s="93">
        <v>915</v>
      </c>
      <c r="AE273" s="93">
        <v>916</v>
      </c>
      <c r="AF273" s="93">
        <v>836</v>
      </c>
      <c r="AG273" s="93">
        <v>748</v>
      </c>
      <c r="AH273" s="93">
        <v>704</v>
      </c>
      <c r="AI273" s="93">
        <v>617</v>
      </c>
      <c r="AJ273" s="93">
        <v>620</v>
      </c>
      <c r="AK273" s="93">
        <v>577</v>
      </c>
      <c r="AL273" s="93">
        <v>483</v>
      </c>
      <c r="AM273" s="93">
        <v>0</v>
      </c>
      <c r="AN273" s="83"/>
      <c r="AO273" s="91" t="s">
        <v>77</v>
      </c>
      <c r="AP273" s="92">
        <v>4684.1261724020751</v>
      </c>
      <c r="AQ273" s="92">
        <v>5222.9680345460902</v>
      </c>
      <c r="AR273" s="92">
        <v>5701.3820167926206</v>
      </c>
      <c r="AS273" s="92">
        <v>2228.2862309917728</v>
      </c>
      <c r="AT273" s="92">
        <v>2295.6245511591064</v>
      </c>
      <c r="AU273" s="92">
        <v>2718.6504276695032</v>
      </c>
      <c r="AV273" s="92">
        <v>1953.7605550079995</v>
      </c>
      <c r="AW273" s="92">
        <v>1721.447424</v>
      </c>
      <c r="AX273" s="92">
        <v>2208.768</v>
      </c>
      <c r="AY273" s="92">
        <v>0</v>
      </c>
      <c r="AZ273" s="83"/>
    </row>
    <row r="274" spans="1:52" x14ac:dyDescent="0.25">
      <c r="A274" s="82"/>
      <c r="B274" s="84" t="s">
        <v>158</v>
      </c>
      <c r="C274" s="93">
        <v>96603.973044949889</v>
      </c>
      <c r="D274" s="93">
        <v>84368.945127675281</v>
      </c>
      <c r="E274" s="93">
        <v>75519.641373745733</v>
      </c>
      <c r="F274" s="93">
        <v>70977.488388446131</v>
      </c>
      <c r="G274" s="93">
        <v>74119.00706472843</v>
      </c>
      <c r="H274" s="93">
        <v>66817.996794160805</v>
      </c>
      <c r="I274" s="93">
        <v>65544.958827453578</v>
      </c>
      <c r="J274" s="93">
        <v>81445.51222082098</v>
      </c>
      <c r="K274" s="93">
        <v>73858.727480999994</v>
      </c>
      <c r="L274" s="93">
        <v>55587.608999999997</v>
      </c>
      <c r="M274" s="93">
        <v>0</v>
      </c>
      <c r="N274" s="83"/>
      <c r="O274" s="84" t="s">
        <v>158</v>
      </c>
      <c r="P274" s="93">
        <v>117763.46808758068</v>
      </c>
      <c r="Q274" s="93">
        <v>100113.21039631772</v>
      </c>
      <c r="R274" s="93">
        <v>84153.232906322621</v>
      </c>
      <c r="S274" s="93">
        <v>80424.456361313176</v>
      </c>
      <c r="T274" s="93">
        <v>68931.424125817459</v>
      </c>
      <c r="U274" s="93">
        <v>60136.085302303429</v>
      </c>
      <c r="V274" s="93">
        <v>69573.285129410899</v>
      </c>
      <c r="W274" s="93">
        <v>66561.61378683598</v>
      </c>
      <c r="X274" s="93">
        <v>66301.943903999985</v>
      </c>
      <c r="Y274" s="93">
        <v>60499.025999999998</v>
      </c>
      <c r="Z274" s="93">
        <v>0</v>
      </c>
      <c r="AA274" s="83"/>
      <c r="AB274" s="84" t="s">
        <v>158</v>
      </c>
      <c r="AC274" s="93">
        <v>662</v>
      </c>
      <c r="AD274" s="93">
        <v>555</v>
      </c>
      <c r="AE274" s="93">
        <v>497</v>
      </c>
      <c r="AF274" s="93">
        <v>463</v>
      </c>
      <c r="AG274" s="93">
        <v>482</v>
      </c>
      <c r="AH274" s="93">
        <v>462</v>
      </c>
      <c r="AI274" s="93">
        <v>439</v>
      </c>
      <c r="AJ274" s="93">
        <v>577</v>
      </c>
      <c r="AK274" s="93">
        <v>490</v>
      </c>
      <c r="AL274" s="93">
        <v>354</v>
      </c>
      <c r="AM274" s="93">
        <v>0</v>
      </c>
      <c r="AN274" s="83"/>
      <c r="AO274" s="91" t="s">
        <v>78</v>
      </c>
      <c r="AP274" s="92">
        <v>17286.407723096298</v>
      </c>
      <c r="AQ274" s="92">
        <v>22764.171472631529</v>
      </c>
      <c r="AR274" s="92">
        <v>30435.763720861098</v>
      </c>
      <c r="AS274" s="92">
        <v>15824.590262454969</v>
      </c>
      <c r="AT274" s="92">
        <v>12949.676955256502</v>
      </c>
      <c r="AU274" s="92">
        <v>18517.782628325371</v>
      </c>
      <c r="AV274" s="92">
        <v>21519.849655295995</v>
      </c>
      <c r="AW274" s="92">
        <v>17976.784895999997</v>
      </c>
      <c r="AX274" s="92">
        <v>26688.511999999999</v>
      </c>
      <c r="AY274" s="92">
        <v>0</v>
      </c>
      <c r="AZ274" s="83"/>
    </row>
    <row r="275" spans="1:52" x14ac:dyDescent="0.25">
      <c r="A275" s="82"/>
      <c r="B275" s="84" t="s">
        <v>159</v>
      </c>
      <c r="C275" s="93">
        <v>14438.31092150577</v>
      </c>
      <c r="D275" s="93">
        <v>14028.796612647431</v>
      </c>
      <c r="E275" s="93">
        <v>13948.862101090914</v>
      </c>
      <c r="F275" s="93">
        <v>18346.969773181645</v>
      </c>
      <c r="G275" s="93">
        <v>11979.805342790327</v>
      </c>
      <c r="H275" s="93">
        <v>7962.6111944633749</v>
      </c>
      <c r="I275" s="93">
        <v>5274.0950063099053</v>
      </c>
      <c r="J275" s="93">
        <v>3954.2941471949989</v>
      </c>
      <c r="K275" s="93">
        <v>3119.04306</v>
      </c>
      <c r="L275" s="93">
        <v>2299.8149999999996</v>
      </c>
      <c r="M275" s="93">
        <v>0</v>
      </c>
      <c r="N275" s="83"/>
      <c r="O275" s="84" t="s">
        <v>159</v>
      </c>
      <c r="P275" s="93">
        <v>15004.842442551644</v>
      </c>
      <c r="Q275" s="93">
        <v>14609.935280172438</v>
      </c>
      <c r="R275" s="93">
        <v>14790.043328424468</v>
      </c>
      <c r="S275" s="93">
        <v>24610.015223146915</v>
      </c>
      <c r="T275" s="93">
        <v>20517.570119411099</v>
      </c>
      <c r="U275" s="93">
        <v>10241.460560520023</v>
      </c>
      <c r="V275" s="93">
        <v>7857.1053266752278</v>
      </c>
      <c r="W275" s="93">
        <v>6385.1330867939969</v>
      </c>
      <c r="X275" s="93">
        <v>5421.1938899999986</v>
      </c>
      <c r="Y275" s="93">
        <v>6252.2039999999997</v>
      </c>
      <c r="Z275" s="93">
        <v>-955</v>
      </c>
      <c r="AA275" s="83"/>
      <c r="AB275" s="84" t="s">
        <v>159</v>
      </c>
      <c r="AC275" s="93">
        <v>0</v>
      </c>
      <c r="AD275" s="93">
        <v>0</v>
      </c>
      <c r="AE275" s="93">
        <v>0</v>
      </c>
      <c r="AF275" s="93">
        <v>0</v>
      </c>
      <c r="AG275" s="93">
        <v>0</v>
      </c>
      <c r="AH275" s="93">
        <v>0</v>
      </c>
      <c r="AI275" s="93">
        <v>0</v>
      </c>
      <c r="AJ275" s="93">
        <v>0</v>
      </c>
      <c r="AK275" s="93">
        <v>0</v>
      </c>
      <c r="AL275" s="93">
        <v>0</v>
      </c>
      <c r="AM275" s="93">
        <v>0</v>
      </c>
      <c r="AN275" s="83"/>
      <c r="AO275" s="91" t="s">
        <v>79</v>
      </c>
      <c r="AP275" s="92">
        <v>0</v>
      </c>
      <c r="AQ275" s="92">
        <v>0</v>
      </c>
      <c r="AR275" s="92">
        <v>62.763395506268282</v>
      </c>
      <c r="AS275" s="92">
        <v>0</v>
      </c>
      <c r="AT275" s="92">
        <v>0</v>
      </c>
      <c r="AU275" s="92">
        <v>0</v>
      </c>
      <c r="AV275" s="92">
        <v>0</v>
      </c>
      <c r="AW275" s="92">
        <v>0</v>
      </c>
      <c r="AX275" s="92">
        <v>983.04</v>
      </c>
      <c r="AY275" s="92">
        <v>0</v>
      </c>
      <c r="AZ275" s="83"/>
    </row>
    <row r="276" spans="1:52" x14ac:dyDescent="0.25">
      <c r="A276" s="82"/>
      <c r="B276" s="84" t="s">
        <v>1</v>
      </c>
      <c r="C276" s="93">
        <v>32687.051723996676</v>
      </c>
      <c r="D276" s="93">
        <v>23233.323445383412</v>
      </c>
      <c r="E276" s="93">
        <v>21144.633533715612</v>
      </c>
      <c r="F276" s="93">
        <v>21060.794549553335</v>
      </c>
      <c r="G276" s="93">
        <v>25806.073067024467</v>
      </c>
      <c r="H276" s="93">
        <v>27856.057124990162</v>
      </c>
      <c r="I276" s="93">
        <v>25985.233345903824</v>
      </c>
      <c r="J276" s="93">
        <v>23439.847298174995</v>
      </c>
      <c r="K276" s="93">
        <v>17510.137994999997</v>
      </c>
      <c r="L276" s="93">
        <v>12701.975999999999</v>
      </c>
      <c r="M276" s="93">
        <v>0</v>
      </c>
      <c r="N276" s="83"/>
      <c r="O276" s="84" t="s">
        <v>1</v>
      </c>
      <c r="P276" s="93">
        <v>29919.314202795413</v>
      </c>
      <c r="Q276" s="93">
        <v>31257.11938725967</v>
      </c>
      <c r="R276" s="93">
        <v>25864.260017845059</v>
      </c>
      <c r="S276" s="93">
        <v>17839.591994211292</v>
      </c>
      <c r="T276" s="93">
        <v>19569.760206031031</v>
      </c>
      <c r="U276" s="93">
        <v>22714.25019954583</v>
      </c>
      <c r="V276" s="93">
        <v>28467.755395527085</v>
      </c>
      <c r="W276" s="93">
        <v>28097.606597885992</v>
      </c>
      <c r="X276" s="93">
        <v>26181.926420999993</v>
      </c>
      <c r="Y276" s="93">
        <v>27503.111999999997</v>
      </c>
      <c r="Z276" s="93">
        <v>-14169</v>
      </c>
      <c r="AA276" s="83"/>
      <c r="AB276" s="84" t="s">
        <v>1</v>
      </c>
      <c r="AC276" s="93">
        <v>186</v>
      </c>
      <c r="AD276" s="93">
        <v>133</v>
      </c>
      <c r="AE276" s="93">
        <v>124</v>
      </c>
      <c r="AF276" s="93">
        <v>123</v>
      </c>
      <c r="AG276" s="93">
        <v>147</v>
      </c>
      <c r="AH276" s="93">
        <v>159</v>
      </c>
      <c r="AI276" s="93">
        <v>151</v>
      </c>
      <c r="AJ276" s="93">
        <v>141</v>
      </c>
      <c r="AK276" s="93">
        <v>107</v>
      </c>
      <c r="AL276" s="93">
        <v>79</v>
      </c>
      <c r="AM276" s="93">
        <v>0</v>
      </c>
      <c r="AN276" s="83"/>
      <c r="AO276" s="91" t="s">
        <v>80</v>
      </c>
      <c r="AP276" s="92">
        <v>14643.545146239891</v>
      </c>
      <c r="AQ276" s="92">
        <v>18410.566127840841</v>
      </c>
      <c r="AR276" s="92">
        <v>17210.619667754563</v>
      </c>
      <c r="AS276" s="92">
        <v>16641.407487009987</v>
      </c>
      <c r="AT276" s="92">
        <v>16935.953775574097</v>
      </c>
      <c r="AU276" s="92">
        <v>20379.665799825405</v>
      </c>
      <c r="AV276" s="92">
        <v>28520.473328639997</v>
      </c>
      <c r="AW276" s="92">
        <v>31162.051584000001</v>
      </c>
      <c r="AX276" s="92">
        <v>32908.288</v>
      </c>
      <c r="AY276" s="92">
        <v>0</v>
      </c>
      <c r="AZ276" s="83"/>
    </row>
    <row r="277" spans="1:52" x14ac:dyDescent="0.25">
      <c r="A277" s="82"/>
      <c r="B277" s="84" t="s">
        <v>2</v>
      </c>
      <c r="C277" s="93">
        <v>131782.35555611161</v>
      </c>
      <c r="D277" s="93">
        <v>125766.61978142695</v>
      </c>
      <c r="E277" s="93">
        <v>118818.6770157069</v>
      </c>
      <c r="F277" s="93">
        <v>123163.76290196882</v>
      </c>
      <c r="G277" s="93">
        <v>124141.80464421843</v>
      </c>
      <c r="H277" s="93">
        <v>125782.28771168069</v>
      </c>
      <c r="I277" s="93">
        <v>134547.63769302284</v>
      </c>
      <c r="J277" s="93">
        <v>150418.54413016199</v>
      </c>
      <c r="K277" s="93">
        <v>165010.10866199998</v>
      </c>
      <c r="L277" s="93">
        <v>181431.22200000001</v>
      </c>
      <c r="M277" s="93">
        <v>0</v>
      </c>
      <c r="N277" s="83"/>
      <c r="O277" s="84" t="s">
        <v>2</v>
      </c>
      <c r="P277" s="93">
        <v>144112.95983851823</v>
      </c>
      <c r="Q277" s="93">
        <v>135503.68894018265</v>
      </c>
      <c r="R277" s="93">
        <v>132732.83856251548</v>
      </c>
      <c r="S277" s="93">
        <v>117211.65369780567</v>
      </c>
      <c r="T277" s="93">
        <v>121134.59226369251</v>
      </c>
      <c r="U277" s="93">
        <v>122203.17146579122</v>
      </c>
      <c r="V277" s="93">
        <v>120920.15283691992</v>
      </c>
      <c r="W277" s="93">
        <v>124745.30286617696</v>
      </c>
      <c r="X277" s="93">
        <v>131857.01491199998</v>
      </c>
      <c r="Y277" s="93">
        <v>118156.98299999999</v>
      </c>
      <c r="Z277" s="93">
        <v>87051</v>
      </c>
      <c r="AA277" s="83"/>
      <c r="AB277" s="84" t="s">
        <v>2</v>
      </c>
      <c r="AC277" s="93">
        <v>1291</v>
      </c>
      <c r="AD277" s="93">
        <v>1230</v>
      </c>
      <c r="AE277" s="93">
        <v>1168</v>
      </c>
      <c r="AF277" s="93">
        <v>1135</v>
      </c>
      <c r="AG277" s="93">
        <v>1112</v>
      </c>
      <c r="AH277" s="93">
        <v>1122</v>
      </c>
      <c r="AI277" s="93">
        <v>1171</v>
      </c>
      <c r="AJ277" s="93">
        <v>1252</v>
      </c>
      <c r="AK277" s="93">
        <v>1374</v>
      </c>
      <c r="AL277" s="93">
        <v>1480</v>
      </c>
      <c r="AM277" s="93">
        <v>0</v>
      </c>
      <c r="AN277" s="83"/>
      <c r="AO277" s="91" t="s">
        <v>81</v>
      </c>
      <c r="AP277" s="92">
        <v>6665.1139547913699</v>
      </c>
      <c r="AQ277" s="92">
        <v>6802.083857734603</v>
      </c>
      <c r="AR277" s="92">
        <v>7788.264917376041</v>
      </c>
      <c r="AS277" s="92">
        <v>7854.2668439620738</v>
      </c>
      <c r="AT277" s="92">
        <v>9080.0344307480354</v>
      </c>
      <c r="AU277" s="92">
        <v>11117.54951481139</v>
      </c>
      <c r="AV277" s="92">
        <v>11430.343203839999</v>
      </c>
      <c r="AW277" s="92">
        <v>10909.790207999999</v>
      </c>
      <c r="AX277" s="92">
        <v>10357.76</v>
      </c>
      <c r="AY277" s="92">
        <v>0</v>
      </c>
      <c r="AZ277" s="83"/>
    </row>
    <row r="278" spans="1:52" x14ac:dyDescent="0.25">
      <c r="A278" s="82"/>
      <c r="B278" s="84" t="s">
        <v>156</v>
      </c>
      <c r="C278" s="93">
        <v>0</v>
      </c>
      <c r="D278" s="93">
        <v>0</v>
      </c>
      <c r="E278" s="93">
        <v>0</v>
      </c>
      <c r="F278" s="93">
        <v>0</v>
      </c>
      <c r="G278" s="93">
        <v>0</v>
      </c>
      <c r="H278" s="93">
        <v>0</v>
      </c>
      <c r="I278" s="93">
        <v>0</v>
      </c>
      <c r="J278" s="93">
        <v>5103.3591585899994</v>
      </c>
      <c r="K278" s="93">
        <v>17888.878937999998</v>
      </c>
      <c r="L278" s="93">
        <v>29967.566999999999</v>
      </c>
      <c r="M278" s="93">
        <v>0</v>
      </c>
      <c r="N278" s="83"/>
      <c r="O278" s="84" t="s">
        <v>156</v>
      </c>
      <c r="P278" s="93">
        <v>0</v>
      </c>
      <c r="Q278" s="93">
        <v>0</v>
      </c>
      <c r="R278" s="93">
        <v>0</v>
      </c>
      <c r="S278" s="93">
        <v>0</v>
      </c>
      <c r="T278" s="93">
        <v>0</v>
      </c>
      <c r="U278" s="93">
        <v>0</v>
      </c>
      <c r="V278" s="93">
        <v>0</v>
      </c>
      <c r="W278" s="93">
        <v>0</v>
      </c>
      <c r="X278" s="93">
        <v>4243.5959999999995</v>
      </c>
      <c r="Y278" s="93">
        <v>4157.16</v>
      </c>
      <c r="Z278" s="93">
        <v>0</v>
      </c>
      <c r="AA278" s="83"/>
      <c r="AB278" s="84" t="s">
        <v>156</v>
      </c>
      <c r="AC278" s="93">
        <v>0</v>
      </c>
      <c r="AD278" s="93">
        <v>0</v>
      </c>
      <c r="AE278" s="93">
        <v>0</v>
      </c>
      <c r="AF278" s="93">
        <v>0</v>
      </c>
      <c r="AG278" s="93">
        <v>0</v>
      </c>
      <c r="AH278" s="93">
        <v>0</v>
      </c>
      <c r="AI278" s="93">
        <v>0</v>
      </c>
      <c r="AJ278" s="93">
        <v>35</v>
      </c>
      <c r="AK278" s="93">
        <v>114</v>
      </c>
      <c r="AL278" s="93">
        <v>196</v>
      </c>
      <c r="AM278" s="93">
        <v>0</v>
      </c>
      <c r="AN278" s="83"/>
      <c r="AO278" s="91" t="s">
        <v>82</v>
      </c>
      <c r="AP278" s="92">
        <v>49539.763513021484</v>
      </c>
      <c r="AQ278" s="92">
        <v>46049.054972981139</v>
      </c>
      <c r="AR278" s="92">
        <v>61123.701798667025</v>
      </c>
      <c r="AS278" s="92">
        <v>51630.806756987942</v>
      </c>
      <c r="AT278" s="92">
        <v>53359.645312602377</v>
      </c>
      <c r="AU278" s="92">
        <v>60908.949478748145</v>
      </c>
      <c r="AV278" s="92">
        <v>63750.405150719991</v>
      </c>
      <c r="AW278" s="92">
        <v>64657.898495999994</v>
      </c>
      <c r="AX278" s="92">
        <v>33680.383999999998</v>
      </c>
      <c r="AY278" s="92">
        <v>0</v>
      </c>
      <c r="AZ278" s="83"/>
    </row>
    <row r="279" spans="1:52" x14ac:dyDescent="0.25">
      <c r="A279" s="82"/>
      <c r="B279" s="84" t="s">
        <v>3</v>
      </c>
      <c r="C279" s="93">
        <v>457.02776485391081</v>
      </c>
      <c r="D279" s="93">
        <v>4311.4864059323854</v>
      </c>
      <c r="E279" s="93">
        <v>9946.7120015414202</v>
      </c>
      <c r="F279" s="93">
        <v>15945.581677354257</v>
      </c>
      <c r="G279" s="93">
        <v>21342.486419500361</v>
      </c>
      <c r="H279" s="93">
        <v>24308.695612428797</v>
      </c>
      <c r="I279" s="93">
        <v>21971.089742989963</v>
      </c>
      <c r="J279" s="93">
        <v>20614.118410997995</v>
      </c>
      <c r="K279" s="93">
        <v>14238.325478999996</v>
      </c>
      <c r="L279" s="93">
        <v>17231.633999999998</v>
      </c>
      <c r="M279" s="93">
        <v>0</v>
      </c>
      <c r="N279" s="83"/>
      <c r="O279" s="84" t="s">
        <v>3</v>
      </c>
      <c r="P279" s="93">
        <v>0</v>
      </c>
      <c r="Q279" s="93">
        <v>5868.2307474870086</v>
      </c>
      <c r="R279" s="93">
        <v>8513.6317749397658</v>
      </c>
      <c r="S279" s="93">
        <v>15019.351769202054</v>
      </c>
      <c r="T279" s="93">
        <v>14940.918460081799</v>
      </c>
      <c r="U279" s="93">
        <v>21208.583865051998</v>
      </c>
      <c r="V279" s="93">
        <v>20318.640389321336</v>
      </c>
      <c r="W279" s="93">
        <v>23395.610992571997</v>
      </c>
      <c r="X279" s="93">
        <v>19206.515495999996</v>
      </c>
      <c r="Y279" s="93">
        <v>19864.845000000001</v>
      </c>
      <c r="Z279" s="93">
        <v>-7868</v>
      </c>
      <c r="AA279" s="83"/>
      <c r="AB279" s="84" t="s">
        <v>3</v>
      </c>
      <c r="AC279" s="93">
        <v>4</v>
      </c>
      <c r="AD279" s="93">
        <v>34</v>
      </c>
      <c r="AE279" s="93">
        <v>82</v>
      </c>
      <c r="AF279" s="93">
        <v>113</v>
      </c>
      <c r="AG279" s="93">
        <v>151</v>
      </c>
      <c r="AH279" s="93">
        <v>173</v>
      </c>
      <c r="AI279" s="93">
        <v>158</v>
      </c>
      <c r="AJ279" s="93">
        <v>150</v>
      </c>
      <c r="AK279" s="93">
        <v>130</v>
      </c>
      <c r="AL279" s="93">
        <v>127</v>
      </c>
      <c r="AM279" s="93">
        <v>0</v>
      </c>
      <c r="AN279" s="83"/>
      <c r="AO279" s="91" t="s">
        <v>83</v>
      </c>
      <c r="AP279" s="92">
        <v>0</v>
      </c>
      <c r="AQ279" s="92">
        <v>0</v>
      </c>
      <c r="AR279" s="92">
        <v>0</v>
      </c>
      <c r="AS279" s="92">
        <v>2077.9653344566136</v>
      </c>
      <c r="AT279" s="92">
        <v>2079.7966019048322</v>
      </c>
      <c r="AU279" s="92">
        <v>328.94702683545586</v>
      </c>
      <c r="AV279" s="92">
        <v>1492.7490201599996</v>
      </c>
      <c r="AW279" s="92">
        <v>1463.1782399999997</v>
      </c>
      <c r="AX279" s="92">
        <v>923.64800000000002</v>
      </c>
      <c r="AY279" s="92">
        <v>0</v>
      </c>
      <c r="AZ279" s="83"/>
    </row>
    <row r="280" spans="1:52" x14ac:dyDescent="0.25">
      <c r="A280" s="82"/>
      <c r="B280" s="84" t="s">
        <v>4</v>
      </c>
      <c r="C280" s="93">
        <v>0</v>
      </c>
      <c r="D280" s="93">
        <v>490.71031043820454</v>
      </c>
      <c r="E280" s="93">
        <v>7848.2939972157637</v>
      </c>
      <c r="F280" s="93">
        <v>12881.92476994091</v>
      </c>
      <c r="G280" s="93">
        <v>13841.89843265269</v>
      </c>
      <c r="H280" s="93">
        <v>14056.501057544347</v>
      </c>
      <c r="I280" s="93">
        <v>13999.423389932648</v>
      </c>
      <c r="J280" s="93">
        <v>13626.93999429</v>
      </c>
      <c r="K280" s="93">
        <v>9910.9184580000001</v>
      </c>
      <c r="L280" s="93">
        <v>14011.893</v>
      </c>
      <c r="M280" s="93">
        <v>0</v>
      </c>
      <c r="N280" s="83"/>
      <c r="O280" s="84" t="s">
        <v>4</v>
      </c>
      <c r="P280" s="93">
        <v>0</v>
      </c>
      <c r="Q280" s="93">
        <v>0</v>
      </c>
      <c r="R280" s="93">
        <v>5643.1410670705291</v>
      </c>
      <c r="S280" s="93">
        <v>10168.330829683398</v>
      </c>
      <c r="T280" s="93">
        <v>13512.634161835787</v>
      </c>
      <c r="U280" s="93">
        <v>18438.989694146589</v>
      </c>
      <c r="V280" s="93">
        <v>18363.846676199028</v>
      </c>
      <c r="W280" s="93">
        <v>21303.557417834996</v>
      </c>
      <c r="X280" s="93">
        <v>18272.924375999995</v>
      </c>
      <c r="Y280" s="93">
        <v>18013.673999999995</v>
      </c>
      <c r="Z280" s="93">
        <v>0</v>
      </c>
      <c r="AA280" s="83"/>
      <c r="AB280" s="84" t="s">
        <v>4</v>
      </c>
      <c r="AC280" s="93">
        <v>0</v>
      </c>
      <c r="AD280" s="93">
        <v>4</v>
      </c>
      <c r="AE280" s="93">
        <v>59</v>
      </c>
      <c r="AF280" s="93">
        <v>95</v>
      </c>
      <c r="AG280" s="93">
        <v>100</v>
      </c>
      <c r="AH280" s="93">
        <v>98</v>
      </c>
      <c r="AI280" s="93">
        <v>100</v>
      </c>
      <c r="AJ280" s="93">
        <v>104</v>
      </c>
      <c r="AK280" s="93">
        <v>84</v>
      </c>
      <c r="AL280" s="93">
        <v>111</v>
      </c>
      <c r="AM280" s="93">
        <v>0</v>
      </c>
      <c r="AN280" s="83"/>
      <c r="AO280" s="91" t="s">
        <v>84</v>
      </c>
      <c r="AP280" s="92">
        <v>16397.33947903978</v>
      </c>
      <c r="AQ280" s="92">
        <v>17321.59880030869</v>
      </c>
      <c r="AR280" s="92">
        <v>17150.09782208781</v>
      </c>
      <c r="AS280" s="92">
        <v>19284.181484183271</v>
      </c>
      <c r="AT280" s="92">
        <v>23145.91249729937</v>
      </c>
      <c r="AU280" s="92">
        <v>19070.327634186237</v>
      </c>
      <c r="AV280" s="92">
        <v>18799.14313728</v>
      </c>
      <c r="AW280" s="92">
        <v>21718.563839999995</v>
      </c>
      <c r="AX280" s="92">
        <v>20569.088</v>
      </c>
      <c r="AY280" s="92">
        <v>0</v>
      </c>
      <c r="AZ280" s="83"/>
    </row>
    <row r="281" spans="1:52" x14ac:dyDescent="0.25">
      <c r="A281" s="82"/>
      <c r="B281" s="84" t="s">
        <v>6</v>
      </c>
      <c r="C281" s="93">
        <v>4594.3444081417374</v>
      </c>
      <c r="D281" s="93">
        <v>6759.5790284305049</v>
      </c>
      <c r="E281" s="93">
        <v>12506.828780382682</v>
      </c>
      <c r="F281" s="93">
        <v>19728.408498499244</v>
      </c>
      <c r="G281" s="93">
        <v>16046.394649683789</v>
      </c>
      <c r="H281" s="93">
        <v>11613.399215223671</v>
      </c>
      <c r="I281" s="93">
        <v>7040.2258391331179</v>
      </c>
      <c r="J281" s="93">
        <v>5650.9183072124988</v>
      </c>
      <c r="K281" s="93">
        <v>4662.6511049999999</v>
      </c>
      <c r="L281" s="93">
        <v>3849.4890000000005</v>
      </c>
      <c r="M281" s="93">
        <v>0</v>
      </c>
      <c r="N281" s="83"/>
      <c r="O281" s="84" t="s">
        <v>6</v>
      </c>
      <c r="P281" s="93">
        <v>5153.8965689028437</v>
      </c>
      <c r="Q281" s="93">
        <v>4731.4679751320964</v>
      </c>
      <c r="R281" s="93">
        <v>6147.2061169662684</v>
      </c>
      <c r="S281" s="93">
        <v>22453.428826408723</v>
      </c>
      <c r="T281" s="93">
        <v>20636.499422595734</v>
      </c>
      <c r="U281" s="93">
        <v>18064.977078010994</v>
      </c>
      <c r="V281" s="93">
        <v>11970.637766296773</v>
      </c>
      <c r="W281" s="93">
        <v>11922.763294291495</v>
      </c>
      <c r="X281" s="93">
        <v>6707.0034780000005</v>
      </c>
      <c r="Y281" s="93">
        <v>11671.432499999997</v>
      </c>
      <c r="Z281" s="93">
        <v>-807</v>
      </c>
      <c r="AA281" s="83"/>
      <c r="AB281" s="84" t="s">
        <v>6</v>
      </c>
      <c r="AC281" s="93">
        <v>0</v>
      </c>
      <c r="AD281" s="93">
        <v>0</v>
      </c>
      <c r="AE281" s="93">
        <v>5</v>
      </c>
      <c r="AF281" s="93">
        <v>146</v>
      </c>
      <c r="AG281" s="93">
        <v>204</v>
      </c>
      <c r="AH281" s="93">
        <v>141</v>
      </c>
      <c r="AI281" s="93">
        <v>87</v>
      </c>
      <c r="AJ281" s="93">
        <v>72</v>
      </c>
      <c r="AK281" s="93">
        <v>59</v>
      </c>
      <c r="AL281" s="93">
        <v>74</v>
      </c>
      <c r="AM281" s="93">
        <v>0</v>
      </c>
      <c r="AN281" s="83"/>
      <c r="AO281" s="91" t="s">
        <v>85</v>
      </c>
      <c r="AP281" s="92">
        <v>0</v>
      </c>
      <c r="AQ281" s="92">
        <v>16.979740034285083</v>
      </c>
      <c r="AR281" s="92">
        <v>424.77369458706568</v>
      </c>
      <c r="AS281" s="92">
        <v>477.48990664109431</v>
      </c>
      <c r="AT281" s="92">
        <v>462.17702264551821</v>
      </c>
      <c r="AU281" s="92">
        <v>-16.124854256639995</v>
      </c>
      <c r="AV281" s="92">
        <v>0</v>
      </c>
      <c r="AW281" s="92">
        <v>11.455487999999999</v>
      </c>
      <c r="AX281" s="92">
        <v>7.1680000000000001</v>
      </c>
      <c r="AY281" s="92">
        <v>0</v>
      </c>
      <c r="AZ281" s="83"/>
    </row>
    <row r="282" spans="1:52" x14ac:dyDescent="0.25">
      <c r="A282" s="82"/>
      <c r="B282" s="84" t="s">
        <v>7</v>
      </c>
      <c r="C282" s="93">
        <v>60253.298673544108</v>
      </c>
      <c r="D282" s="93">
        <v>62591.969186450893</v>
      </c>
      <c r="E282" s="93">
        <v>60237.236386414501</v>
      </c>
      <c r="F282" s="93">
        <v>55877.805651508999</v>
      </c>
      <c r="G282" s="93">
        <v>57246.563454925032</v>
      </c>
      <c r="H282" s="93">
        <v>58705.892365684493</v>
      </c>
      <c r="I282" s="93">
        <v>68908.127538612825</v>
      </c>
      <c r="J282" s="93">
        <v>82292.475632975984</v>
      </c>
      <c r="K282" s="93">
        <v>88071.591383999985</v>
      </c>
      <c r="L282" s="93">
        <v>77229.536999999997</v>
      </c>
      <c r="M282" s="93">
        <v>0</v>
      </c>
      <c r="N282" s="83"/>
      <c r="O282" s="84" t="s">
        <v>7</v>
      </c>
      <c r="P282" s="93">
        <v>64225.39701215989</v>
      </c>
      <c r="Q282" s="93">
        <v>63014.680220497059</v>
      </c>
      <c r="R282" s="93">
        <v>50885.524782753258</v>
      </c>
      <c r="S282" s="93">
        <v>52257.256618633437</v>
      </c>
      <c r="T282" s="93">
        <v>59348.553939211291</v>
      </c>
      <c r="U282" s="93">
        <v>68306.779450018934</v>
      </c>
      <c r="V282" s="93">
        <v>61027.384380198499</v>
      </c>
      <c r="W282" s="93">
        <v>54665.284382477985</v>
      </c>
      <c r="X282" s="93">
        <v>69887.78252399998</v>
      </c>
      <c r="Y282" s="93">
        <v>50644.292999999998</v>
      </c>
      <c r="Z282" s="93">
        <v>-39744</v>
      </c>
      <c r="AA282" s="83"/>
      <c r="AB282" s="84" t="s">
        <v>7</v>
      </c>
      <c r="AC282" s="93">
        <v>503</v>
      </c>
      <c r="AD282" s="93">
        <v>528</v>
      </c>
      <c r="AE282" s="93">
        <v>494</v>
      </c>
      <c r="AF282" s="93">
        <v>475</v>
      </c>
      <c r="AG282" s="93">
        <v>474</v>
      </c>
      <c r="AH282" s="93">
        <v>492</v>
      </c>
      <c r="AI282" s="93">
        <v>566</v>
      </c>
      <c r="AJ282" s="93">
        <v>702</v>
      </c>
      <c r="AK282" s="93">
        <v>714</v>
      </c>
      <c r="AL282" s="93">
        <v>717</v>
      </c>
      <c r="AM282" s="93">
        <v>0</v>
      </c>
      <c r="AN282" s="83"/>
      <c r="AO282" s="91" t="s">
        <v>86</v>
      </c>
      <c r="AP282" s="92">
        <v>736.06041065956867</v>
      </c>
      <c r="AQ282" s="92">
        <v>3102.7644955983596</v>
      </c>
      <c r="AR282" s="92">
        <v>971.71185542740375</v>
      </c>
      <c r="AS282" s="92">
        <v>60327.312741830843</v>
      </c>
      <c r="AT282" s="92">
        <v>58388.000514167892</v>
      </c>
      <c r="AU282" s="92">
        <v>60581.07744219646</v>
      </c>
      <c r="AV282" s="92">
        <v>61020.204115967994</v>
      </c>
      <c r="AW282" s="92">
        <v>63918.498815999992</v>
      </c>
      <c r="AX282" s="92">
        <v>71470.080000000002</v>
      </c>
      <c r="AY282" s="92">
        <v>0</v>
      </c>
      <c r="AZ282" s="83"/>
    </row>
    <row r="283" spans="1:52" x14ac:dyDescent="0.25">
      <c r="A283" s="82"/>
      <c r="B283" s="89" t="s">
        <v>8</v>
      </c>
      <c r="C283" s="94">
        <v>30174.602355280298</v>
      </c>
      <c r="D283" s="94">
        <v>35398.073576481118</v>
      </c>
      <c r="E283" s="94">
        <v>36058.73280662336</v>
      </c>
      <c r="F283" s="94">
        <v>39360.904591556187</v>
      </c>
      <c r="G283" s="94">
        <v>43445.157618356658</v>
      </c>
      <c r="H283" s="94">
        <v>46351.512101991299</v>
      </c>
      <c r="I283" s="94">
        <v>58058.142883556517</v>
      </c>
      <c r="J283" s="94">
        <v>65481.600569552982</v>
      </c>
      <c r="K283" s="94">
        <v>71612.804297999988</v>
      </c>
      <c r="L283" s="94">
        <v>74517.092999999993</v>
      </c>
      <c r="M283" s="94">
        <v>0</v>
      </c>
      <c r="N283" s="83"/>
      <c r="O283" s="89" t="s">
        <v>8</v>
      </c>
      <c r="P283" s="94">
        <v>27686.340079964557</v>
      </c>
      <c r="Q283" s="94">
        <v>27510.513532158198</v>
      </c>
      <c r="R283" s="94">
        <v>33190.992395636531</v>
      </c>
      <c r="S283" s="94">
        <v>46613.948426216237</v>
      </c>
      <c r="T283" s="94">
        <v>42261.357987657342</v>
      </c>
      <c r="U283" s="94">
        <v>37385.440153115713</v>
      </c>
      <c r="V283" s="94">
        <v>50895.33014959038</v>
      </c>
      <c r="W283" s="94">
        <v>48268.28301857099</v>
      </c>
      <c r="X283" s="94">
        <v>58408.855343999996</v>
      </c>
      <c r="Y283" s="94">
        <v>44513.510999999999</v>
      </c>
      <c r="Z283" s="94">
        <v>-32172</v>
      </c>
      <c r="AA283" s="83"/>
      <c r="AB283" s="89" t="s">
        <v>8</v>
      </c>
      <c r="AC283" s="94">
        <v>392</v>
      </c>
      <c r="AD283" s="94">
        <v>457</v>
      </c>
      <c r="AE283" s="94">
        <v>478</v>
      </c>
      <c r="AF283" s="94">
        <v>495</v>
      </c>
      <c r="AG283" s="94">
        <v>523</v>
      </c>
      <c r="AH283" s="94">
        <v>558</v>
      </c>
      <c r="AI283" s="94">
        <v>633</v>
      </c>
      <c r="AJ283" s="94">
        <v>669</v>
      </c>
      <c r="AK283" s="94">
        <v>697</v>
      </c>
      <c r="AL283" s="94">
        <v>750</v>
      </c>
      <c r="AM283" s="94">
        <v>0</v>
      </c>
      <c r="AN283" s="83"/>
      <c r="AO283" s="91" t="s">
        <v>87</v>
      </c>
      <c r="AP283" s="92">
        <v>4132.3706519706493</v>
      </c>
      <c r="AQ283" s="92">
        <v>6987.7290154427865</v>
      </c>
      <c r="AR283" s="92">
        <v>10354.839483614511</v>
      </c>
      <c r="AS283" s="92">
        <v>5586.1897874168762</v>
      </c>
      <c r="AT283" s="92">
        <v>5062.1464461457226</v>
      </c>
      <c r="AU283" s="92">
        <v>6237.0936264683505</v>
      </c>
      <c r="AV283" s="92">
        <v>4115.3455319039995</v>
      </c>
      <c r="AW283" s="92">
        <v>26.035199999999996</v>
      </c>
      <c r="AX283" s="92">
        <v>39.936</v>
      </c>
      <c r="AY283" s="92">
        <v>0</v>
      </c>
      <c r="AZ283" s="83"/>
    </row>
    <row r="284" spans="1:52" x14ac:dyDescent="0.25">
      <c r="A284" s="82"/>
      <c r="B284" s="89" t="s">
        <v>5</v>
      </c>
      <c r="C284" s="94">
        <v>20590.316178028628</v>
      </c>
      <c r="D284" s="94">
        <v>23199.264470995076</v>
      </c>
      <c r="E284" s="94">
        <v>26009.265032198629</v>
      </c>
      <c r="F284" s="94">
        <v>33079.507670513514</v>
      </c>
      <c r="G284" s="94">
        <v>26517.723364080743</v>
      </c>
      <c r="H284" s="94">
        <v>23451.65324989388</v>
      </c>
      <c r="I284" s="94">
        <v>30152.19827959609</v>
      </c>
      <c r="J284" s="94">
        <v>21417.924451833002</v>
      </c>
      <c r="K284" s="94">
        <v>23480.877566999996</v>
      </c>
      <c r="L284" s="94">
        <v>16311.707999999997</v>
      </c>
      <c r="M284" s="92">
        <v>0</v>
      </c>
      <c r="N284" s="83"/>
      <c r="O284" s="89" t="s">
        <v>5</v>
      </c>
      <c r="P284" s="94">
        <v>31258.509040883677</v>
      </c>
      <c r="Q284" s="94">
        <v>27018.141808335204</v>
      </c>
      <c r="R284" s="94">
        <v>28164.210415001096</v>
      </c>
      <c r="S284" s="94">
        <v>29427.564926109288</v>
      </c>
      <c r="T284" s="94">
        <v>56358.104927134264</v>
      </c>
      <c r="U284" s="94">
        <v>42276.954928718624</v>
      </c>
      <c r="V284" s="94">
        <v>19663.487648236074</v>
      </c>
      <c r="W284" s="94">
        <v>38032.433475749996</v>
      </c>
      <c r="X284" s="94">
        <v>39385.875374999989</v>
      </c>
      <c r="Y284" s="94">
        <v>42131.375999999989</v>
      </c>
      <c r="Z284" s="94">
        <v>31359</v>
      </c>
      <c r="AA284" s="83"/>
      <c r="AB284" s="89" t="s">
        <v>5</v>
      </c>
      <c r="AC284" s="94">
        <v>4153</v>
      </c>
      <c r="AD284" s="94">
        <v>4044</v>
      </c>
      <c r="AE284" s="94">
        <v>3997</v>
      </c>
      <c r="AF284" s="94">
        <v>4006</v>
      </c>
      <c r="AG284" s="94">
        <v>4013</v>
      </c>
      <c r="AH284" s="94">
        <v>3956</v>
      </c>
      <c r="AI284" s="94">
        <v>3951</v>
      </c>
      <c r="AJ284" s="94">
        <v>4312</v>
      </c>
      <c r="AK284" s="94">
        <v>4250</v>
      </c>
      <c r="AL284" s="94">
        <v>4382</v>
      </c>
      <c r="AM284" s="94">
        <v>0</v>
      </c>
      <c r="AN284" s="83"/>
      <c r="AO284" s="91" t="s">
        <v>88</v>
      </c>
      <c r="AP284" s="92">
        <v>29099.307951492618</v>
      </c>
      <c r="AQ284" s="92">
        <v>30658.61860590514</v>
      </c>
      <c r="AR284" s="92">
        <v>35434.419862967465</v>
      </c>
      <c r="AS284" s="92">
        <v>21039.399011373222</v>
      </c>
      <c r="AT284" s="92">
        <v>17985.662437856248</v>
      </c>
      <c r="AU284" s="92">
        <v>22621.020541498365</v>
      </c>
      <c r="AV284" s="92">
        <v>27063.592482815995</v>
      </c>
      <c r="AW284" s="92">
        <v>25838.373887999998</v>
      </c>
      <c r="AX284" s="92">
        <v>28398.592000000001</v>
      </c>
      <c r="AY284" s="92">
        <v>0</v>
      </c>
      <c r="AZ284" s="83"/>
    </row>
    <row r="285" spans="1:52" x14ac:dyDescent="0.25">
      <c r="A285" s="82"/>
      <c r="B285" s="84" t="s">
        <v>157</v>
      </c>
      <c r="C285" s="93">
        <v>28969.158533683651</v>
      </c>
      <c r="D285" s="93">
        <v>30742.081237972652</v>
      </c>
      <c r="E285" s="93">
        <v>29375.511382361416</v>
      </c>
      <c r="F285" s="93">
        <v>29830.951035640988</v>
      </c>
      <c r="G285" s="93">
        <v>29988.306963014606</v>
      </c>
      <c r="H285" s="93">
        <v>28443.96694132527</v>
      </c>
      <c r="I285" s="93">
        <v>29295.519280009532</v>
      </c>
      <c r="J285" s="93">
        <v>28836.676581740994</v>
      </c>
      <c r="K285" s="93">
        <v>28141.406873999993</v>
      </c>
      <c r="L285" s="93">
        <v>32393.948999999997</v>
      </c>
      <c r="M285" s="93">
        <v>0</v>
      </c>
      <c r="N285" s="83"/>
      <c r="O285" s="84" t="s">
        <v>157</v>
      </c>
      <c r="P285" s="93">
        <v>21869.464450908312</v>
      </c>
      <c r="Q285" s="93">
        <v>32150.722443511106</v>
      </c>
      <c r="R285" s="93">
        <v>29141.443562581648</v>
      </c>
      <c r="S285" s="93">
        <v>31196.346651023003</v>
      </c>
      <c r="T285" s="93">
        <v>30357.554132902162</v>
      </c>
      <c r="U285" s="93">
        <v>29550.910110157067</v>
      </c>
      <c r="V285" s="93">
        <v>28554.50074083943</v>
      </c>
      <c r="W285" s="93">
        <v>28427.760488483993</v>
      </c>
      <c r="X285" s="93">
        <v>31028.113052999997</v>
      </c>
      <c r="Y285" s="93">
        <v>29439.69</v>
      </c>
      <c r="Z285" s="93">
        <v>28629</v>
      </c>
      <c r="AA285" s="83"/>
      <c r="AB285" s="84" t="s">
        <v>117</v>
      </c>
      <c r="AC285" s="93">
        <v>21741.136999999999</v>
      </c>
      <c r="AD285" s="93">
        <v>21668.423000000003</v>
      </c>
      <c r="AE285" s="93">
        <v>21609.73</v>
      </c>
      <c r="AF285" s="93">
        <v>21902.61</v>
      </c>
      <c r="AG285" s="93">
        <v>22016.507999999998</v>
      </c>
      <c r="AH285" s="93">
        <v>22080.929</v>
      </c>
      <c r="AI285" s="93">
        <v>22272.93</v>
      </c>
      <c r="AJ285" s="93">
        <v>22274.784</v>
      </c>
      <c r="AK285" s="93">
        <v>22321.504000000001</v>
      </c>
      <c r="AL285" s="93">
        <v>22593.887999999999</v>
      </c>
      <c r="AM285" s="93">
        <v>0</v>
      </c>
      <c r="AN285" s="83"/>
      <c r="AO285" s="91" t="s">
        <v>89</v>
      </c>
      <c r="AP285" s="92">
        <v>41173.016986815557</v>
      </c>
      <c r="AQ285" s="92">
        <v>45955.100411458101</v>
      </c>
      <c r="AR285" s="92">
        <v>48267.292694159805</v>
      </c>
      <c r="AS285" s="92">
        <v>51963.502270642966</v>
      </c>
      <c r="AT285" s="92">
        <v>55004.515895555407</v>
      </c>
      <c r="AU285" s="92">
        <v>54591.231580996588</v>
      </c>
      <c r="AV285" s="92">
        <v>47591.792612351994</v>
      </c>
      <c r="AW285" s="92">
        <v>47349.697536</v>
      </c>
      <c r="AX285" s="92">
        <v>56758.272000000004</v>
      </c>
      <c r="AY285" s="92">
        <v>0</v>
      </c>
      <c r="AZ285" s="83"/>
    </row>
    <row r="286" spans="1:52" x14ac:dyDescent="0.25">
      <c r="A286" s="82"/>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91" t="s">
        <v>90</v>
      </c>
      <c r="AP286" s="92">
        <v>2113.1309112321155</v>
      </c>
      <c r="AQ286" s="92">
        <v>1671.9384020426039</v>
      </c>
      <c r="AR286" s="92">
        <v>1492.8721931133812</v>
      </c>
      <c r="AS286" s="92">
        <v>3048.4193576762455</v>
      </c>
      <c r="AT286" s="92">
        <v>3947.0353749986352</v>
      </c>
      <c r="AU286" s="92">
        <v>7384.1082592573421</v>
      </c>
      <c r="AV286" s="92">
        <v>7415.2175708159994</v>
      </c>
      <c r="AW286" s="92">
        <v>9446.6119679999993</v>
      </c>
      <c r="AX286" s="92">
        <v>8306.6880000000001</v>
      </c>
      <c r="AY286" s="92">
        <v>0</v>
      </c>
      <c r="AZ286" s="83"/>
    </row>
    <row r="287" spans="1:52" x14ac:dyDescent="0.25">
      <c r="A287" s="82"/>
      <c r="B287" s="85" t="s">
        <v>113</v>
      </c>
      <c r="C287" s="85"/>
      <c r="D287" s="85"/>
      <c r="E287" s="85"/>
      <c r="F287" s="85"/>
      <c r="G287" s="85"/>
      <c r="H287" s="85"/>
      <c r="I287" s="85"/>
      <c r="J287" s="85"/>
      <c r="K287" s="85"/>
      <c r="L287" s="85"/>
      <c r="M287" s="85"/>
      <c r="N287" s="83"/>
      <c r="O287" s="85" t="s">
        <v>114</v>
      </c>
      <c r="P287" s="85"/>
      <c r="Q287" s="85"/>
      <c r="R287" s="85"/>
      <c r="S287" s="85"/>
      <c r="T287" s="85"/>
      <c r="U287" s="85"/>
      <c r="V287" s="85"/>
      <c r="W287" s="85"/>
      <c r="X287" s="85"/>
      <c r="Y287" s="85"/>
      <c r="Z287" s="85"/>
      <c r="AA287" s="83"/>
      <c r="AB287" s="85" t="s">
        <v>145</v>
      </c>
      <c r="AC287" s="85"/>
      <c r="AD287" s="85"/>
      <c r="AE287" s="85"/>
      <c r="AF287" s="85"/>
      <c r="AG287" s="85"/>
      <c r="AH287" s="85"/>
      <c r="AI287" s="85"/>
      <c r="AJ287" s="85"/>
      <c r="AK287" s="85"/>
      <c r="AL287" s="85"/>
      <c r="AM287" s="85"/>
      <c r="AN287" s="83"/>
      <c r="AO287" s="91" t="s">
        <v>91</v>
      </c>
      <c r="AP287" s="92">
        <v>0</v>
      </c>
      <c r="AQ287" s="92">
        <v>0</v>
      </c>
      <c r="AR287" s="92">
        <v>0</v>
      </c>
      <c r="AS287" s="92">
        <v>0</v>
      </c>
      <c r="AT287" s="92">
        <v>0</v>
      </c>
      <c r="AU287" s="92">
        <v>2376.8035174287356</v>
      </c>
      <c r="AV287" s="92">
        <v>2894.7726581759994</v>
      </c>
      <c r="AW287" s="92">
        <v>2981.5511039999997</v>
      </c>
      <c r="AX287" s="92">
        <v>3734.5280000000002</v>
      </c>
      <c r="AY287" s="92">
        <v>0</v>
      </c>
      <c r="AZ287" s="83"/>
    </row>
    <row r="288" spans="1:52" x14ac:dyDescent="0.25">
      <c r="A288" s="82"/>
      <c r="B288" s="87" t="s">
        <v>27</v>
      </c>
      <c r="C288" s="87">
        <v>2013</v>
      </c>
      <c r="D288" s="87">
        <v>2014</v>
      </c>
      <c r="E288" s="87">
        <v>2015</v>
      </c>
      <c r="F288" s="87">
        <v>2016</v>
      </c>
      <c r="G288" s="87">
        <v>2017</v>
      </c>
      <c r="H288" s="87">
        <v>2018</v>
      </c>
      <c r="I288" s="87">
        <v>2019</v>
      </c>
      <c r="J288" s="87">
        <v>2020</v>
      </c>
      <c r="K288" s="87">
        <v>2021</v>
      </c>
      <c r="L288" s="87">
        <v>2022</v>
      </c>
      <c r="M288" s="87">
        <v>2023</v>
      </c>
      <c r="N288" s="83"/>
      <c r="O288" s="87" t="s">
        <v>27</v>
      </c>
      <c r="P288" s="87">
        <v>2013</v>
      </c>
      <c r="Q288" s="87">
        <v>2014</v>
      </c>
      <c r="R288" s="87">
        <v>2015</v>
      </c>
      <c r="S288" s="87">
        <v>2016</v>
      </c>
      <c r="T288" s="87">
        <v>2017</v>
      </c>
      <c r="U288" s="87">
        <v>2018</v>
      </c>
      <c r="V288" s="87">
        <v>2019</v>
      </c>
      <c r="W288" s="87">
        <v>2020</v>
      </c>
      <c r="X288" s="87">
        <v>2021</v>
      </c>
      <c r="Y288" s="87">
        <v>2022</v>
      </c>
      <c r="Z288" s="87">
        <v>2023</v>
      </c>
      <c r="AA288" s="83"/>
      <c r="AB288" s="87" t="s">
        <v>27</v>
      </c>
      <c r="AC288" s="87">
        <v>2013</v>
      </c>
      <c r="AD288" s="87">
        <v>2014</v>
      </c>
      <c r="AE288" s="87">
        <v>2015</v>
      </c>
      <c r="AF288" s="87">
        <v>2016</v>
      </c>
      <c r="AG288" s="87">
        <v>2017</v>
      </c>
      <c r="AH288" s="87">
        <v>2018</v>
      </c>
      <c r="AI288" s="87">
        <v>2019</v>
      </c>
      <c r="AJ288" s="87">
        <v>2020</v>
      </c>
      <c r="AK288" s="87">
        <v>2021</v>
      </c>
      <c r="AL288" s="87">
        <v>2022</v>
      </c>
      <c r="AM288" s="87">
        <v>2023</v>
      </c>
      <c r="AN288" s="83"/>
      <c r="AO288" s="91" t="s">
        <v>92</v>
      </c>
      <c r="AP288" s="92">
        <v>2354.2341638576127</v>
      </c>
      <c r="AQ288" s="92">
        <v>2398.6712755100057</v>
      </c>
      <c r="AR288" s="92">
        <v>2337.9364826084934</v>
      </c>
      <c r="AS288" s="92">
        <v>2871.5712441054693</v>
      </c>
      <c r="AT288" s="92">
        <v>3414.0057427494412</v>
      </c>
      <c r="AU288" s="92">
        <v>4746.0821028710379</v>
      </c>
      <c r="AV288" s="92">
        <v>4825.3243944959995</v>
      </c>
      <c r="AW288" s="92">
        <v>4028.1661439999993</v>
      </c>
      <c r="AX288" s="92">
        <v>5457.92</v>
      </c>
      <c r="AY288" s="92">
        <v>0</v>
      </c>
      <c r="AZ288" s="83"/>
    </row>
    <row r="289" spans="1:52" x14ac:dyDescent="0.25">
      <c r="A289" s="82"/>
      <c r="B289" s="89" t="s">
        <v>9</v>
      </c>
      <c r="C289" s="90">
        <v>444658.65375613992</v>
      </c>
      <c r="D289" s="90">
        <v>429478.92014151788</v>
      </c>
      <c r="E289" s="90">
        <v>426286.6540611189</v>
      </c>
      <c r="F289" s="90">
        <v>434061.92074525228</v>
      </c>
      <c r="G289" s="90">
        <v>434346.80513076094</v>
      </c>
      <c r="H289" s="90">
        <v>434601.54182514397</v>
      </c>
      <c r="I289" s="90">
        <v>426549.62118531321</v>
      </c>
      <c r="J289" s="90">
        <v>430280.07099468296</v>
      </c>
      <c r="K289" s="90">
        <v>528597.17034599988</v>
      </c>
      <c r="L289" s="90">
        <v>500498.39699999994</v>
      </c>
      <c r="M289" s="90">
        <v>0</v>
      </c>
      <c r="N289" s="83"/>
      <c r="O289" s="89" t="s">
        <v>9</v>
      </c>
      <c r="P289" s="90">
        <v>439061.92881054885</v>
      </c>
      <c r="Q289" s="90">
        <v>445425.52182595152</v>
      </c>
      <c r="R289" s="90">
        <v>435511.85200818937</v>
      </c>
      <c r="S289" s="90">
        <v>446247.75921287981</v>
      </c>
      <c r="T289" s="90">
        <v>431126.08633451804</v>
      </c>
      <c r="U289" s="90">
        <v>445312.0555769013</v>
      </c>
      <c r="V289" s="90">
        <v>413398.68601141113</v>
      </c>
      <c r="W289" s="90">
        <v>427705.73379544495</v>
      </c>
      <c r="X289" s="90">
        <v>525529.05043799977</v>
      </c>
      <c r="Y289" s="90">
        <v>533926.49099999992</v>
      </c>
      <c r="Z289" s="90">
        <v>491787</v>
      </c>
      <c r="AA289" s="83"/>
      <c r="AB289" s="89" t="s">
        <v>9</v>
      </c>
      <c r="AC289" s="90">
        <v>3748</v>
      </c>
      <c r="AD289" s="90">
        <v>3659</v>
      </c>
      <c r="AE289" s="90">
        <v>3547</v>
      </c>
      <c r="AF289" s="90">
        <v>3486</v>
      </c>
      <c r="AG289" s="90">
        <v>3413</v>
      </c>
      <c r="AH289" s="90">
        <v>3342</v>
      </c>
      <c r="AI289" s="90">
        <v>3235</v>
      </c>
      <c r="AJ289" s="90">
        <v>3470</v>
      </c>
      <c r="AK289" s="90">
        <v>3397</v>
      </c>
      <c r="AL289" s="90">
        <v>3310</v>
      </c>
      <c r="AM289" s="90">
        <v>0</v>
      </c>
      <c r="AN289" s="83"/>
      <c r="AO289" s="91" t="s">
        <v>93</v>
      </c>
      <c r="AP289" s="92">
        <v>4351.4500497890085</v>
      </c>
      <c r="AQ289" s="92">
        <v>4259.6507832676498</v>
      </c>
      <c r="AR289" s="92">
        <v>3751.2336564192851</v>
      </c>
      <c r="AS289" s="92">
        <v>4740.634744406605</v>
      </c>
      <c r="AT289" s="92">
        <v>4819.0674931977273</v>
      </c>
      <c r="AU289" s="92">
        <v>2599.3265061703669</v>
      </c>
      <c r="AV289" s="92">
        <v>3672.2680842239993</v>
      </c>
      <c r="AW289" s="92">
        <v>4083.3607679999996</v>
      </c>
      <c r="AX289" s="92">
        <v>6263.808</v>
      </c>
      <c r="AY289" s="92">
        <v>0</v>
      </c>
      <c r="AZ289" s="83"/>
    </row>
    <row r="290" spans="1:52" x14ac:dyDescent="0.25">
      <c r="A290" s="82"/>
      <c r="B290" s="84" t="s">
        <v>10</v>
      </c>
      <c r="C290" s="93">
        <v>316645.57392209303</v>
      </c>
      <c r="D290" s="93">
        <v>308289.79091616761</v>
      </c>
      <c r="E290" s="93">
        <v>296281.23225163238</v>
      </c>
      <c r="F290" s="93">
        <v>311418.6355717337</v>
      </c>
      <c r="G290" s="93">
        <v>305507.74607476132</v>
      </c>
      <c r="H290" s="93">
        <v>291783.6223700245</v>
      </c>
      <c r="I290" s="93">
        <v>289859.4614177983</v>
      </c>
      <c r="J290" s="93">
        <v>287361.19906565396</v>
      </c>
      <c r="K290" s="93">
        <v>370139.17390799988</v>
      </c>
      <c r="L290" s="93">
        <v>338745.25649999996</v>
      </c>
      <c r="M290" s="93">
        <v>0</v>
      </c>
      <c r="N290" s="83"/>
      <c r="O290" s="84" t="s">
        <v>10</v>
      </c>
      <c r="P290" s="93">
        <v>317766.90441887855</v>
      </c>
      <c r="Q290" s="93">
        <v>313279.13398309704</v>
      </c>
      <c r="R290" s="93">
        <v>318718.62235399178</v>
      </c>
      <c r="S290" s="93">
        <v>321905.57794801582</v>
      </c>
      <c r="T290" s="93">
        <v>308655.91799606191</v>
      </c>
      <c r="U290" s="93">
        <v>309048.07827457582</v>
      </c>
      <c r="V290" s="93">
        <v>283414.63407998206</v>
      </c>
      <c r="W290" s="93">
        <v>295953.83169546595</v>
      </c>
      <c r="X290" s="93">
        <v>398532.01384499983</v>
      </c>
      <c r="Y290" s="93">
        <v>389530.00799999997</v>
      </c>
      <c r="Z290" s="93">
        <v>362515</v>
      </c>
      <c r="AA290" s="83"/>
      <c r="AB290" s="84" t="s">
        <v>10</v>
      </c>
      <c r="AC290" s="93">
        <v>3748</v>
      </c>
      <c r="AD290" s="93">
        <v>3659</v>
      </c>
      <c r="AE290" s="93">
        <v>3547</v>
      </c>
      <c r="AF290" s="93">
        <v>3486</v>
      </c>
      <c r="AG290" s="93">
        <v>3413</v>
      </c>
      <c r="AH290" s="93">
        <v>3342</v>
      </c>
      <c r="AI290" s="93">
        <v>3235</v>
      </c>
      <c r="AJ290" s="93">
        <v>3470</v>
      </c>
      <c r="AK290" s="93">
        <v>3397</v>
      </c>
      <c r="AL290" s="93">
        <v>3310</v>
      </c>
      <c r="AM290" s="93">
        <v>0</v>
      </c>
      <c r="AN290" s="83"/>
      <c r="AO290" s="91" t="s">
        <v>94</v>
      </c>
      <c r="AP290" s="92">
        <v>8632.1919341445791</v>
      </c>
      <c r="AQ290" s="92">
        <v>9035.4856635775668</v>
      </c>
      <c r="AR290" s="92">
        <v>7940.6903064626931</v>
      </c>
      <c r="AS290" s="92">
        <v>6451.6402432038603</v>
      </c>
      <c r="AT290" s="92">
        <v>4897.5503838356444</v>
      </c>
      <c r="AU290" s="92">
        <v>2724.025379088383</v>
      </c>
      <c r="AV290" s="92">
        <v>2425.3215528959995</v>
      </c>
      <c r="AW290" s="92">
        <v>1709.9919359999999</v>
      </c>
      <c r="AX290" s="92">
        <v>1448.96</v>
      </c>
      <c r="AY290" s="92">
        <v>0</v>
      </c>
      <c r="AZ290" s="83"/>
    </row>
    <row r="291" spans="1:52" x14ac:dyDescent="0.25">
      <c r="A291" s="82"/>
      <c r="B291" s="89" t="s">
        <v>11</v>
      </c>
      <c r="C291" s="94">
        <v>128013.07983404688</v>
      </c>
      <c r="D291" s="94">
        <v>121189.12922535026</v>
      </c>
      <c r="E291" s="94">
        <v>130005.42180948651</v>
      </c>
      <c r="F291" s="94">
        <v>122643.28517351855</v>
      </c>
      <c r="G291" s="94">
        <v>128839.05905599962</v>
      </c>
      <c r="H291" s="94">
        <v>142817.9194551195</v>
      </c>
      <c r="I291" s="94">
        <v>136690.15976751494</v>
      </c>
      <c r="J291" s="94">
        <v>142918.87192902897</v>
      </c>
      <c r="K291" s="94">
        <v>158457.99643799997</v>
      </c>
      <c r="L291" s="94">
        <v>161753.14049999998</v>
      </c>
      <c r="M291" s="94">
        <v>0</v>
      </c>
      <c r="N291" s="83"/>
      <c r="O291" s="89" t="s">
        <v>11</v>
      </c>
      <c r="P291" s="94">
        <v>121295.0243916703</v>
      </c>
      <c r="Q291" s="94">
        <v>132146.38784285448</v>
      </c>
      <c r="R291" s="94">
        <v>116793.2296541976</v>
      </c>
      <c r="S291" s="94">
        <v>124342.181264864</v>
      </c>
      <c r="T291" s="94">
        <v>122470.16833845612</v>
      </c>
      <c r="U291" s="94">
        <v>136263.97730232545</v>
      </c>
      <c r="V291" s="94">
        <v>129984.05193142906</v>
      </c>
      <c r="W291" s="94">
        <v>131751.90209997896</v>
      </c>
      <c r="X291" s="94">
        <v>126997.03659299998</v>
      </c>
      <c r="Y291" s="94">
        <v>144396.48299999995</v>
      </c>
      <c r="Z291" s="94">
        <v>129272</v>
      </c>
      <c r="AA291" s="83"/>
      <c r="AB291" s="89" t="s">
        <v>11</v>
      </c>
      <c r="AC291" s="94">
        <v>3748</v>
      </c>
      <c r="AD291" s="94">
        <v>3659</v>
      </c>
      <c r="AE291" s="94">
        <v>3547</v>
      </c>
      <c r="AF291" s="94">
        <v>3486</v>
      </c>
      <c r="AG291" s="94">
        <v>3413</v>
      </c>
      <c r="AH291" s="94">
        <v>3342</v>
      </c>
      <c r="AI291" s="94">
        <v>3235</v>
      </c>
      <c r="AJ291" s="94">
        <v>3470</v>
      </c>
      <c r="AK291" s="94">
        <v>3397</v>
      </c>
      <c r="AL291" s="94">
        <v>3310</v>
      </c>
      <c r="AM291" s="94">
        <v>0</v>
      </c>
      <c r="AN291" s="83"/>
      <c r="AO291" s="91" t="s">
        <v>95</v>
      </c>
      <c r="AP291" s="92">
        <v>0</v>
      </c>
      <c r="AQ291" s="92">
        <v>0</v>
      </c>
      <c r="AR291" s="92">
        <v>0</v>
      </c>
      <c r="AS291" s="92">
        <v>0</v>
      </c>
      <c r="AT291" s="92">
        <v>0</v>
      </c>
      <c r="AU291" s="92">
        <v>0</v>
      </c>
      <c r="AV291" s="92">
        <v>0</v>
      </c>
      <c r="AW291" s="92">
        <v>1595.437056</v>
      </c>
      <c r="AX291" s="92">
        <v>8279.0400000000009</v>
      </c>
      <c r="AY291" s="92">
        <v>0</v>
      </c>
      <c r="AZ291" s="83"/>
    </row>
    <row r="292" spans="1:52" x14ac:dyDescent="0.25">
      <c r="A292" s="82"/>
      <c r="B292" s="84" t="s">
        <v>0</v>
      </c>
      <c r="C292" s="93">
        <v>79497.86182149277</v>
      </c>
      <c r="D292" s="93">
        <v>80297.532955846007</v>
      </c>
      <c r="E292" s="93">
        <v>78471.880267673012</v>
      </c>
      <c r="F292" s="93">
        <v>81689.380557997749</v>
      </c>
      <c r="G292" s="93">
        <v>64846.202561425074</v>
      </c>
      <c r="H292" s="93">
        <v>53022.745505704901</v>
      </c>
      <c r="I292" s="93">
        <v>47074.961795235467</v>
      </c>
      <c r="J292" s="93">
        <v>45565.552639655987</v>
      </c>
      <c r="K292" s="93">
        <v>39989.526905999999</v>
      </c>
      <c r="L292" s="93">
        <v>31463.733</v>
      </c>
      <c r="M292" s="93">
        <v>0</v>
      </c>
      <c r="N292" s="83"/>
      <c r="O292" s="84" t="s">
        <v>0</v>
      </c>
      <c r="P292" s="93">
        <v>68975.453354930636</v>
      </c>
      <c r="Q292" s="93">
        <v>80553.390617104698</v>
      </c>
      <c r="R292" s="93">
        <v>73694.848650742613</v>
      </c>
      <c r="S292" s="93">
        <v>94872.488747916665</v>
      </c>
      <c r="T292" s="93">
        <v>78520.523942590458</v>
      </c>
      <c r="U292" s="93">
        <v>76012.333841942484</v>
      </c>
      <c r="V292" s="93">
        <v>72353.97368915721</v>
      </c>
      <c r="W292" s="93">
        <v>46951.983193310989</v>
      </c>
      <c r="X292" s="93">
        <v>47268.354944999992</v>
      </c>
      <c r="Y292" s="93">
        <v>42288.812999999995</v>
      </c>
      <c r="Z292" s="93">
        <v>34403</v>
      </c>
      <c r="AA292" s="83"/>
      <c r="AB292" s="84" t="s">
        <v>0</v>
      </c>
      <c r="AC292" s="93">
        <v>809</v>
      </c>
      <c r="AD292" s="93">
        <v>815</v>
      </c>
      <c r="AE292" s="93">
        <v>799</v>
      </c>
      <c r="AF292" s="93">
        <v>717</v>
      </c>
      <c r="AG292" s="93">
        <v>564</v>
      </c>
      <c r="AH292" s="93">
        <v>474</v>
      </c>
      <c r="AI292" s="93">
        <v>420</v>
      </c>
      <c r="AJ292" s="93">
        <v>413</v>
      </c>
      <c r="AK292" s="93">
        <v>373</v>
      </c>
      <c r="AL292" s="93">
        <v>320</v>
      </c>
      <c r="AM292" s="93">
        <v>0</v>
      </c>
      <c r="AN292" s="83"/>
      <c r="AO292" s="91" t="s">
        <v>96</v>
      </c>
      <c r="AP292" s="92">
        <v>13192.289029474887</v>
      </c>
      <c r="AQ292" s="92">
        <v>9284.52185074708</v>
      </c>
      <c r="AR292" s="92">
        <v>7469.9648401656805</v>
      </c>
      <c r="AS292" s="92">
        <v>8198.0153647152674</v>
      </c>
      <c r="AT292" s="92">
        <v>6920.6648980575364</v>
      </c>
      <c r="AU292" s="92">
        <v>3461.4687137587193</v>
      </c>
      <c r="AV292" s="92">
        <v>3362.1138708479994</v>
      </c>
      <c r="AW292" s="92">
        <v>4648.8453120000004</v>
      </c>
      <c r="AX292" s="92">
        <v>13904.896000000001</v>
      </c>
      <c r="AY292" s="92">
        <v>0</v>
      </c>
      <c r="AZ292" s="83"/>
    </row>
    <row r="293" spans="1:52" x14ac:dyDescent="0.25">
      <c r="A293" s="82"/>
      <c r="B293" s="84" t="s">
        <v>158</v>
      </c>
      <c r="C293" s="93">
        <v>86883.408841448312</v>
      </c>
      <c r="D293" s="93">
        <v>81713.057159692922</v>
      </c>
      <c r="E293" s="93">
        <v>78553.16031809157</v>
      </c>
      <c r="F293" s="93">
        <v>68185.525587424083</v>
      </c>
      <c r="G293" s="93">
        <v>68486.288733897803</v>
      </c>
      <c r="H293" s="93">
        <v>63425.607325235906</v>
      </c>
      <c r="I293" s="93">
        <v>62251.054460460087</v>
      </c>
      <c r="J293" s="93">
        <v>83798.667892043988</v>
      </c>
      <c r="K293" s="93">
        <v>79371.158684999988</v>
      </c>
      <c r="L293" s="93">
        <v>50736.902999999998</v>
      </c>
      <c r="M293" s="93">
        <v>0</v>
      </c>
      <c r="N293" s="83"/>
      <c r="O293" s="84" t="s">
        <v>158</v>
      </c>
      <c r="P293" s="93">
        <v>96419.862333989775</v>
      </c>
      <c r="Q293" s="93">
        <v>82788.22896442574</v>
      </c>
      <c r="R293" s="93">
        <v>64369.820778536276</v>
      </c>
      <c r="S293" s="93">
        <v>74741.271230171158</v>
      </c>
      <c r="T293" s="93">
        <v>66368.214477180882</v>
      </c>
      <c r="U293" s="93">
        <v>69453.416035510832</v>
      </c>
      <c r="V293" s="93">
        <v>61868.451416496908</v>
      </c>
      <c r="W293" s="93">
        <v>62278.244683325982</v>
      </c>
      <c r="X293" s="93">
        <v>72297.084152999989</v>
      </c>
      <c r="Y293" s="93">
        <v>74103.434999999998</v>
      </c>
      <c r="Z293" s="93">
        <v>48803</v>
      </c>
      <c r="AA293" s="83"/>
      <c r="AB293" s="84" t="s">
        <v>158</v>
      </c>
      <c r="AC293" s="93">
        <v>587</v>
      </c>
      <c r="AD293" s="93">
        <v>521</v>
      </c>
      <c r="AE293" s="93">
        <v>489</v>
      </c>
      <c r="AF293" s="93">
        <v>444</v>
      </c>
      <c r="AG293" s="93">
        <v>454</v>
      </c>
      <c r="AH293" s="93">
        <v>445</v>
      </c>
      <c r="AI293" s="93">
        <v>425</v>
      </c>
      <c r="AJ293" s="93">
        <v>591</v>
      </c>
      <c r="AK293" s="93">
        <v>522</v>
      </c>
      <c r="AL293" s="93">
        <v>330</v>
      </c>
      <c r="AM293" s="93">
        <v>0</v>
      </c>
      <c r="AN293" s="83"/>
      <c r="AO293" s="91" t="s">
        <v>97</v>
      </c>
      <c r="AP293" s="92">
        <v>338.47187387810089</v>
      </c>
      <c r="AQ293" s="92">
        <v>1348.1913587222352</v>
      </c>
      <c r="AR293" s="92">
        <v>337.35325084619194</v>
      </c>
      <c r="AS293" s="92">
        <v>1433.5750206331002</v>
      </c>
      <c r="AT293" s="92">
        <v>1753.8745977279218</v>
      </c>
      <c r="AU293" s="92">
        <v>7163.7352510832616</v>
      </c>
      <c r="AV293" s="92">
        <v>9666.4729835519975</v>
      </c>
      <c r="AW293" s="92">
        <v>9161.2661759999992</v>
      </c>
      <c r="AX293" s="92">
        <v>9339.9040000000005</v>
      </c>
      <c r="AY293" s="92">
        <v>0</v>
      </c>
      <c r="AZ293" s="83"/>
    </row>
    <row r="294" spans="1:52" x14ac:dyDescent="0.25">
      <c r="A294" s="82"/>
      <c r="B294" s="84" t="s">
        <v>159</v>
      </c>
      <c r="C294" s="93">
        <v>8235.9459705144272</v>
      </c>
      <c r="D294" s="93">
        <v>6215.4068087172309</v>
      </c>
      <c r="E294" s="93">
        <v>4554.8427390044781</v>
      </c>
      <c r="F294" s="93">
        <v>5091.9561336953166</v>
      </c>
      <c r="G294" s="93">
        <v>3475.0009730521533</v>
      </c>
      <c r="H294" s="93">
        <v>2871.3434924848975</v>
      </c>
      <c r="I294" s="93">
        <v>2237.5681467640698</v>
      </c>
      <c r="J294" s="93">
        <v>1688.5321528949996</v>
      </c>
      <c r="K294" s="93">
        <v>1737.7525619999997</v>
      </c>
      <c r="L294" s="93">
        <v>1398.4109999999998</v>
      </c>
      <c r="M294" s="93">
        <v>0</v>
      </c>
      <c r="N294" s="83"/>
      <c r="O294" s="84" t="s">
        <v>159</v>
      </c>
      <c r="P294" s="93">
        <v>13085.698864939055</v>
      </c>
      <c r="Q294" s="93">
        <v>8377.2616394917841</v>
      </c>
      <c r="R294" s="93">
        <v>5614.7603439222303</v>
      </c>
      <c r="S294" s="93">
        <v>9227.6736643948661</v>
      </c>
      <c r="T294" s="93">
        <v>4145.5357110074583</v>
      </c>
      <c r="U294" s="93">
        <v>4792.2812339525972</v>
      </c>
      <c r="V294" s="93">
        <v>4078.9002675386687</v>
      </c>
      <c r="W294" s="93">
        <v>2235.5518343759991</v>
      </c>
      <c r="X294" s="93">
        <v>1714.4127839999996</v>
      </c>
      <c r="Y294" s="93">
        <v>1788.4019999999998</v>
      </c>
      <c r="Z294" s="93">
        <v>1778</v>
      </c>
      <c r="AA294" s="83"/>
      <c r="AB294" s="84" t="s">
        <v>159</v>
      </c>
      <c r="AC294" s="93">
        <v>0</v>
      </c>
      <c r="AD294" s="93">
        <v>0</v>
      </c>
      <c r="AE294" s="93">
        <v>0</v>
      </c>
      <c r="AF294" s="93">
        <v>0</v>
      </c>
      <c r="AG294" s="93">
        <v>0</v>
      </c>
      <c r="AH294" s="93">
        <v>0</v>
      </c>
      <c r="AI294" s="93">
        <v>0</v>
      </c>
      <c r="AJ294" s="93">
        <v>0</v>
      </c>
      <c r="AK294" s="93">
        <v>0</v>
      </c>
      <c r="AL294" s="93">
        <v>0</v>
      </c>
      <c r="AM294" s="93">
        <v>0</v>
      </c>
      <c r="AN294" s="83"/>
      <c r="AO294" s="91" t="s">
        <v>98</v>
      </c>
      <c r="AP294" s="92">
        <v>0</v>
      </c>
      <c r="AQ294" s="92">
        <v>0</v>
      </c>
      <c r="AR294" s="92">
        <v>2733.5700292819347</v>
      </c>
      <c r="AS294" s="92">
        <v>3067.2094697431403</v>
      </c>
      <c r="AT294" s="92">
        <v>14923.739662829694</v>
      </c>
      <c r="AU294" s="92">
        <v>20435.565294581756</v>
      </c>
      <c r="AV294" s="92">
        <v>19456.374684671999</v>
      </c>
      <c r="AW294" s="92">
        <v>19633.665023999998</v>
      </c>
      <c r="AX294" s="92">
        <v>22492.16</v>
      </c>
      <c r="AY294" s="92">
        <v>0</v>
      </c>
      <c r="AZ294" s="83"/>
    </row>
    <row r="295" spans="1:52" x14ac:dyDescent="0.25">
      <c r="A295" s="82"/>
      <c r="B295" s="84" t="s">
        <v>1</v>
      </c>
      <c r="C295" s="93">
        <v>13585.926463279686</v>
      </c>
      <c r="D295" s="93">
        <v>12516.257734366867</v>
      </c>
      <c r="E295" s="93">
        <v>11723.286753669894</v>
      </c>
      <c r="F295" s="93">
        <v>12462.841804644875</v>
      </c>
      <c r="G295" s="93">
        <v>12909.775860692696</v>
      </c>
      <c r="H295" s="93">
        <v>13011.446074969967</v>
      </c>
      <c r="I295" s="93">
        <v>12805.877802212975</v>
      </c>
      <c r="J295" s="93">
        <v>10357.769116799998</v>
      </c>
      <c r="K295" s="93">
        <v>8008.7265509999988</v>
      </c>
      <c r="L295" s="93">
        <v>7864.646999999999</v>
      </c>
      <c r="M295" s="93">
        <v>0</v>
      </c>
      <c r="N295" s="83"/>
      <c r="O295" s="84" t="s">
        <v>1</v>
      </c>
      <c r="P295" s="93">
        <v>14816.820883156113</v>
      </c>
      <c r="Q295" s="93">
        <v>13243.95679690788</v>
      </c>
      <c r="R295" s="93">
        <v>11914.988298069526</v>
      </c>
      <c r="S295" s="93">
        <v>8506.3108075785076</v>
      </c>
      <c r="T295" s="93">
        <v>16105.632769270042</v>
      </c>
      <c r="U295" s="93">
        <v>15559.987049432904</v>
      </c>
      <c r="V295" s="93">
        <v>14119.041812872865</v>
      </c>
      <c r="W295" s="93">
        <v>13118.761946996998</v>
      </c>
      <c r="X295" s="93">
        <v>11112.917024999997</v>
      </c>
      <c r="Y295" s="93">
        <v>8506.7429999999986</v>
      </c>
      <c r="Z295" s="93">
        <v>9946</v>
      </c>
      <c r="AA295" s="83"/>
      <c r="AB295" s="84" t="s">
        <v>1</v>
      </c>
      <c r="AC295" s="93">
        <v>76</v>
      </c>
      <c r="AD295" s="93">
        <v>76</v>
      </c>
      <c r="AE295" s="93">
        <v>71</v>
      </c>
      <c r="AF295" s="93">
        <v>77</v>
      </c>
      <c r="AG295" s="93">
        <v>81</v>
      </c>
      <c r="AH295" s="93">
        <v>82</v>
      </c>
      <c r="AI295" s="93">
        <v>76</v>
      </c>
      <c r="AJ295" s="93">
        <v>65</v>
      </c>
      <c r="AK295" s="93">
        <v>52</v>
      </c>
      <c r="AL295" s="93">
        <v>54</v>
      </c>
      <c r="AM295" s="93">
        <v>0</v>
      </c>
      <c r="AN295" s="83"/>
      <c r="AO295" s="91" t="s">
        <v>99</v>
      </c>
      <c r="AP295" s="92">
        <v>0</v>
      </c>
      <c r="AQ295" s="92">
        <v>0</v>
      </c>
      <c r="AR295" s="92">
        <v>6287.5472998243749</v>
      </c>
      <c r="AS295" s="92">
        <v>7941.5856000376452</v>
      </c>
      <c r="AT295" s="92">
        <v>8151.3202248660018</v>
      </c>
      <c r="AU295" s="92">
        <v>7950.6281388072939</v>
      </c>
      <c r="AV295" s="92">
        <v>7492.2286510079985</v>
      </c>
      <c r="AW295" s="92">
        <v>7148.2245119999989</v>
      </c>
      <c r="AX295" s="92">
        <v>7137.28</v>
      </c>
      <c r="AY295" s="92">
        <v>0</v>
      </c>
      <c r="AZ295" s="83"/>
    </row>
    <row r="296" spans="1:52" x14ac:dyDescent="0.25">
      <c r="A296" s="82"/>
      <c r="B296" s="84" t="s">
        <v>2</v>
      </c>
      <c r="C296" s="93">
        <v>169082.22292624504</v>
      </c>
      <c r="D296" s="93">
        <v>166432.08582202182</v>
      </c>
      <c r="E296" s="93">
        <v>164062.81624003797</v>
      </c>
      <c r="F296" s="93">
        <v>155577.77005529779</v>
      </c>
      <c r="G296" s="93">
        <v>154320.39849232842</v>
      </c>
      <c r="H296" s="93">
        <v>156858.31952111711</v>
      </c>
      <c r="I296" s="93">
        <v>164462.13833438663</v>
      </c>
      <c r="J296" s="93">
        <v>171347.71135179597</v>
      </c>
      <c r="K296" s="93">
        <v>175010.14263599998</v>
      </c>
      <c r="L296" s="93">
        <v>174192.20699999999</v>
      </c>
      <c r="M296" s="93">
        <v>0</v>
      </c>
      <c r="N296" s="83"/>
      <c r="O296" s="84" t="s">
        <v>2</v>
      </c>
      <c r="P296" s="93">
        <v>170510.58510866103</v>
      </c>
      <c r="Q296" s="93">
        <v>163053.48303165284</v>
      </c>
      <c r="R296" s="93">
        <v>167385.40894181185</v>
      </c>
      <c r="S296" s="93">
        <v>159529.68433008058</v>
      </c>
      <c r="T296" s="93">
        <v>151795.69928472314</v>
      </c>
      <c r="U296" s="93">
        <v>155078.26545568253</v>
      </c>
      <c r="V296" s="93">
        <v>147052.60040002683</v>
      </c>
      <c r="W296" s="93">
        <v>155262.95906083198</v>
      </c>
      <c r="X296" s="93">
        <v>182534.03834399994</v>
      </c>
      <c r="Y296" s="93">
        <v>174206.61299999998</v>
      </c>
      <c r="Z296" s="93">
        <v>177074</v>
      </c>
      <c r="AA296" s="83"/>
      <c r="AB296" s="84" t="s">
        <v>2</v>
      </c>
      <c r="AC296" s="93">
        <v>1478</v>
      </c>
      <c r="AD296" s="93">
        <v>1399</v>
      </c>
      <c r="AE296" s="93">
        <v>1336</v>
      </c>
      <c r="AF296" s="93">
        <v>1302</v>
      </c>
      <c r="AG296" s="93">
        <v>1260</v>
      </c>
      <c r="AH296" s="93">
        <v>1211</v>
      </c>
      <c r="AI296" s="93">
        <v>1235</v>
      </c>
      <c r="AJ296" s="93">
        <v>1269</v>
      </c>
      <c r="AK296" s="93">
        <v>1274</v>
      </c>
      <c r="AL296" s="93">
        <v>1290</v>
      </c>
      <c r="AM296" s="93">
        <v>0</v>
      </c>
      <c r="AN296" s="83"/>
      <c r="AO296" s="91" t="s">
        <v>100</v>
      </c>
      <c r="AP296" s="92">
        <v>9677.7454623570684</v>
      </c>
      <c r="AQ296" s="92">
        <v>8826.0688698213835</v>
      </c>
      <c r="AR296" s="92">
        <v>7262.6214800110438</v>
      </c>
      <c r="AS296" s="92">
        <v>6999.8693952732638</v>
      </c>
      <c r="AT296" s="92">
        <v>8512.1235137708773</v>
      </c>
      <c r="AU296" s="92">
        <v>9846.9109993881575</v>
      </c>
      <c r="AV296" s="92">
        <v>11002.035004415999</v>
      </c>
      <c r="AW296" s="92">
        <v>9609.0716159999993</v>
      </c>
      <c r="AX296" s="92">
        <v>9665.5360000000001</v>
      </c>
      <c r="AY296" s="92">
        <v>0</v>
      </c>
      <c r="AZ296" s="83"/>
    </row>
    <row r="297" spans="1:52" x14ac:dyDescent="0.25">
      <c r="A297" s="82"/>
      <c r="B297" s="84" t="s">
        <v>156</v>
      </c>
      <c r="C297" s="93">
        <v>0</v>
      </c>
      <c r="D297" s="93">
        <v>0</v>
      </c>
      <c r="E297" s="93">
        <v>0</v>
      </c>
      <c r="F297" s="93">
        <v>0</v>
      </c>
      <c r="G297" s="93">
        <v>0</v>
      </c>
      <c r="H297" s="93">
        <v>0</v>
      </c>
      <c r="I297" s="93">
        <v>0</v>
      </c>
      <c r="J297" s="93">
        <v>2294.8932199409992</v>
      </c>
      <c r="K297" s="93">
        <v>9706.1649509999988</v>
      </c>
      <c r="L297" s="93">
        <v>16405.346999999998</v>
      </c>
      <c r="M297" s="93">
        <v>0</v>
      </c>
      <c r="N297" s="83"/>
      <c r="O297" s="84" t="s">
        <v>156</v>
      </c>
      <c r="P297" s="93">
        <v>0</v>
      </c>
      <c r="Q297" s="93">
        <v>0</v>
      </c>
      <c r="R297" s="93">
        <v>0</v>
      </c>
      <c r="S297" s="93">
        <v>0</v>
      </c>
      <c r="T297" s="93">
        <v>0</v>
      </c>
      <c r="U297" s="93">
        <v>0</v>
      </c>
      <c r="V297" s="93">
        <v>0</v>
      </c>
      <c r="W297" s="93">
        <v>0</v>
      </c>
      <c r="X297" s="93">
        <v>8636.7787589999989</v>
      </c>
      <c r="Y297" s="93">
        <v>15988.601999999999</v>
      </c>
      <c r="Z297" s="93">
        <v>21732</v>
      </c>
      <c r="AA297" s="83"/>
      <c r="AB297" s="84" t="s">
        <v>156</v>
      </c>
      <c r="AC297" s="93">
        <v>0</v>
      </c>
      <c r="AD297" s="93">
        <v>0</v>
      </c>
      <c r="AE297" s="93">
        <v>0</v>
      </c>
      <c r="AF297" s="93">
        <v>0</v>
      </c>
      <c r="AG297" s="93">
        <v>0</v>
      </c>
      <c r="AH297" s="93">
        <v>0</v>
      </c>
      <c r="AI297" s="93">
        <v>0</v>
      </c>
      <c r="AJ297" s="93">
        <v>15</v>
      </c>
      <c r="AK297" s="93">
        <v>64</v>
      </c>
      <c r="AL297" s="93">
        <v>105</v>
      </c>
      <c r="AM297" s="93">
        <v>0</v>
      </c>
      <c r="AN297" s="83"/>
      <c r="AO297" s="91" t="s">
        <v>101</v>
      </c>
      <c r="AP297" s="92">
        <v>12315.971438201441</v>
      </c>
      <c r="AQ297" s="92">
        <v>13771.701150474149</v>
      </c>
      <c r="AR297" s="92">
        <v>15301.93997941216</v>
      </c>
      <c r="AS297" s="92">
        <v>14426.384864536025</v>
      </c>
      <c r="AT297" s="92">
        <v>14738.432837712387</v>
      </c>
      <c r="AU297" s="92">
        <v>16352.752196800508</v>
      </c>
      <c r="AV297" s="92">
        <v>12881.949318143998</v>
      </c>
      <c r="AW297" s="92">
        <v>10750.454783999998</v>
      </c>
      <c r="AX297" s="92">
        <v>14999.552</v>
      </c>
      <c r="AY297" s="92">
        <v>0</v>
      </c>
      <c r="AZ297" s="83"/>
    </row>
    <row r="298" spans="1:52" x14ac:dyDescent="0.25">
      <c r="A298" s="82"/>
      <c r="B298" s="84" t="s">
        <v>3</v>
      </c>
      <c r="C298" s="93">
        <v>755.57591772451462</v>
      </c>
      <c r="D298" s="93">
        <v>4765.5269495204311</v>
      </c>
      <c r="E298" s="93">
        <v>8746.1781538909709</v>
      </c>
      <c r="F298" s="93">
        <v>12692.869992426475</v>
      </c>
      <c r="G298" s="93">
        <v>18845.65064864112</v>
      </c>
      <c r="H298" s="93">
        <v>22520.143801455728</v>
      </c>
      <c r="I298" s="93">
        <v>21258.436601906789</v>
      </c>
      <c r="J298" s="93">
        <v>18279.304622585994</v>
      </c>
      <c r="K298" s="93">
        <v>18928.559957999998</v>
      </c>
      <c r="L298" s="93">
        <v>15631.538999999997</v>
      </c>
      <c r="M298" s="93">
        <v>0</v>
      </c>
      <c r="N298" s="83"/>
      <c r="O298" s="84" t="s">
        <v>3</v>
      </c>
      <c r="P298" s="93">
        <v>0</v>
      </c>
      <c r="Q298" s="93">
        <v>13694.793186110957</v>
      </c>
      <c r="R298" s="93">
        <v>6897.3934793604394</v>
      </c>
      <c r="S298" s="93">
        <v>10199.493705097866</v>
      </c>
      <c r="T298" s="93">
        <v>14579.59991040656</v>
      </c>
      <c r="U298" s="93">
        <v>18634.102404208355</v>
      </c>
      <c r="V298" s="93">
        <v>18621.663957260436</v>
      </c>
      <c r="W298" s="93">
        <v>22618.77830881199</v>
      </c>
      <c r="X298" s="93">
        <v>17652.298461000002</v>
      </c>
      <c r="Y298" s="93">
        <v>17986.919999999998</v>
      </c>
      <c r="Z298" s="93">
        <v>16637</v>
      </c>
      <c r="AA298" s="83"/>
      <c r="AB298" s="84" t="s">
        <v>3</v>
      </c>
      <c r="AC298" s="93">
        <v>5</v>
      </c>
      <c r="AD298" s="93">
        <v>37</v>
      </c>
      <c r="AE298" s="93">
        <v>70</v>
      </c>
      <c r="AF298" s="93">
        <v>90</v>
      </c>
      <c r="AG298" s="93">
        <v>136</v>
      </c>
      <c r="AH298" s="93">
        <v>163</v>
      </c>
      <c r="AI298" s="93">
        <v>153</v>
      </c>
      <c r="AJ298" s="93">
        <v>133</v>
      </c>
      <c r="AK298" s="93">
        <v>143</v>
      </c>
      <c r="AL298" s="93">
        <v>122</v>
      </c>
      <c r="AM298" s="93">
        <v>0</v>
      </c>
      <c r="AN298" s="83"/>
      <c r="AO298" s="91" t="s">
        <v>102</v>
      </c>
      <c r="AP298" s="92">
        <v>14245.956609458422</v>
      </c>
      <c r="AQ298" s="92">
        <v>16238.291386121298</v>
      </c>
      <c r="AR298" s="92">
        <v>17458.310925020374</v>
      </c>
      <c r="AS298" s="92">
        <v>18716.056919337148</v>
      </c>
      <c r="AT298" s="92">
        <v>14958.620947557656</v>
      </c>
      <c r="AU298" s="92">
        <v>20218.417257259003</v>
      </c>
      <c r="AV298" s="92">
        <v>20594.661746687994</v>
      </c>
      <c r="AW298" s="92">
        <v>25493.667839999998</v>
      </c>
      <c r="AX298" s="92">
        <v>24381.439999999999</v>
      </c>
      <c r="AY298" s="92">
        <v>0</v>
      </c>
      <c r="AZ298" s="83"/>
    </row>
    <row r="299" spans="1:52" x14ac:dyDescent="0.25">
      <c r="A299" s="82"/>
      <c r="B299" s="84" t="s">
        <v>4</v>
      </c>
      <c r="C299" s="93">
        <v>0</v>
      </c>
      <c r="D299" s="93">
        <v>1026.3974546505519</v>
      </c>
      <c r="E299" s="93">
        <v>6942.2174668482648</v>
      </c>
      <c r="F299" s="93">
        <v>12057.493588142626</v>
      </c>
      <c r="G299" s="93">
        <v>13075.427390128441</v>
      </c>
      <c r="H299" s="93">
        <v>15744.421671350889</v>
      </c>
      <c r="I299" s="93">
        <v>17731.012446011624</v>
      </c>
      <c r="J299" s="93">
        <v>16199.119324961999</v>
      </c>
      <c r="K299" s="93">
        <v>12178.059620999999</v>
      </c>
      <c r="L299" s="93">
        <v>16859.135999999999</v>
      </c>
      <c r="M299" s="93">
        <v>0</v>
      </c>
      <c r="N299" s="83"/>
      <c r="O299" s="84" t="s">
        <v>4</v>
      </c>
      <c r="P299" s="93">
        <v>0</v>
      </c>
      <c r="Q299" s="93">
        <v>0</v>
      </c>
      <c r="R299" s="93">
        <v>4207.9542300908552</v>
      </c>
      <c r="S299" s="93">
        <v>8442.8308761786702</v>
      </c>
      <c r="T299" s="93">
        <v>13901.702882254109</v>
      </c>
      <c r="U299" s="93">
        <v>12680.648967395333</v>
      </c>
      <c r="V299" s="93">
        <v>12669.877812160543</v>
      </c>
      <c r="W299" s="93">
        <v>17382.710233412996</v>
      </c>
      <c r="X299" s="93">
        <v>15293.919983999995</v>
      </c>
      <c r="Y299" s="93">
        <v>16424.897999999997</v>
      </c>
      <c r="Z299" s="93">
        <v>15604</v>
      </c>
      <c r="AA299" s="83"/>
      <c r="AB299" s="84" t="s">
        <v>4</v>
      </c>
      <c r="AC299" s="93">
        <v>0</v>
      </c>
      <c r="AD299" s="93">
        <v>8</v>
      </c>
      <c r="AE299" s="93">
        <v>49</v>
      </c>
      <c r="AF299" s="93">
        <v>91</v>
      </c>
      <c r="AG299" s="93">
        <v>100</v>
      </c>
      <c r="AH299" s="93">
        <v>125</v>
      </c>
      <c r="AI299" s="93">
        <v>135</v>
      </c>
      <c r="AJ299" s="93">
        <v>119</v>
      </c>
      <c r="AK299" s="93">
        <v>93</v>
      </c>
      <c r="AL299" s="93">
        <v>138</v>
      </c>
      <c r="AM299" s="93">
        <v>0</v>
      </c>
      <c r="AN299" s="83"/>
      <c r="AO299" s="91" t="s">
        <v>103</v>
      </c>
      <c r="AP299" s="92">
        <v>0</v>
      </c>
      <c r="AQ299" s="92">
        <v>0</v>
      </c>
      <c r="AR299" s="92">
        <v>0</v>
      </c>
      <c r="AS299" s="92">
        <v>0</v>
      </c>
      <c r="AT299" s="92">
        <v>0</v>
      </c>
      <c r="AU299" s="92">
        <v>0</v>
      </c>
      <c r="AV299" s="92">
        <v>20227.540432895996</v>
      </c>
      <c r="AW299" s="92">
        <v>0</v>
      </c>
      <c r="AX299" s="92">
        <v>0</v>
      </c>
      <c r="AY299" s="92">
        <v>0</v>
      </c>
      <c r="AZ299" s="83"/>
    </row>
    <row r="300" spans="1:52" x14ac:dyDescent="0.25">
      <c r="A300" s="82"/>
      <c r="B300" s="84" t="s">
        <v>6</v>
      </c>
      <c r="C300" s="93">
        <v>636.56579148951789</v>
      </c>
      <c r="D300" s="93">
        <v>1789.5795601954358</v>
      </c>
      <c r="E300" s="93">
        <v>4152.9482924426093</v>
      </c>
      <c r="F300" s="93">
        <v>7243.6372630071528</v>
      </c>
      <c r="G300" s="93">
        <v>7886.7117911871401</v>
      </c>
      <c r="H300" s="93">
        <v>7834.1386994141094</v>
      </c>
      <c r="I300" s="93">
        <v>6216.2000303675559</v>
      </c>
      <c r="J300" s="93">
        <v>5168.095215569997</v>
      </c>
      <c r="K300" s="93">
        <v>4195.8555449999985</v>
      </c>
      <c r="L300" s="93">
        <v>4827.5534999999991</v>
      </c>
      <c r="M300" s="93">
        <v>0</v>
      </c>
      <c r="N300" s="83"/>
      <c r="O300" s="84" t="s">
        <v>6</v>
      </c>
      <c r="P300" s="93">
        <v>353.78136615863559</v>
      </c>
      <c r="Q300" s="93">
        <v>1199.7778085925631</v>
      </c>
      <c r="R300" s="93">
        <v>3523.8910267844713</v>
      </c>
      <c r="S300" s="93">
        <v>8744.0720051851786</v>
      </c>
      <c r="T300" s="93">
        <v>7960.3346931585857</v>
      </c>
      <c r="U300" s="93">
        <v>10453.345136776206</v>
      </c>
      <c r="V300" s="93">
        <v>8698.7220799908227</v>
      </c>
      <c r="W300" s="93">
        <v>7239.6490389299979</v>
      </c>
      <c r="X300" s="93">
        <v>4823.9077529999986</v>
      </c>
      <c r="Y300" s="93">
        <v>4605.8039999999992</v>
      </c>
      <c r="Z300" s="93">
        <v>9710</v>
      </c>
      <c r="AA300" s="83"/>
      <c r="AB300" s="84" t="s">
        <v>6</v>
      </c>
      <c r="AC300" s="93">
        <v>0</v>
      </c>
      <c r="AD300" s="93">
        <v>0</v>
      </c>
      <c r="AE300" s="93">
        <v>3</v>
      </c>
      <c r="AF300" s="93">
        <v>74</v>
      </c>
      <c r="AG300" s="93">
        <v>123</v>
      </c>
      <c r="AH300" s="93">
        <v>101</v>
      </c>
      <c r="AI300" s="93">
        <v>76</v>
      </c>
      <c r="AJ300" s="93">
        <v>68</v>
      </c>
      <c r="AK300" s="93">
        <v>54</v>
      </c>
      <c r="AL300" s="93">
        <v>64</v>
      </c>
      <c r="AM300" s="93">
        <v>0</v>
      </c>
      <c r="AN300" s="83"/>
      <c r="AO300" s="91" t="s">
        <v>104</v>
      </c>
      <c r="AP300" s="92">
        <v>3456.5860544674547</v>
      </c>
      <c r="AQ300" s="92">
        <v>4495.1031784097368</v>
      </c>
      <c r="AR300" s="92">
        <v>4034.789711117247</v>
      </c>
      <c r="AS300" s="92">
        <v>5281.1267915072876</v>
      </c>
      <c r="AT300" s="92">
        <v>5947.2590461178006</v>
      </c>
      <c r="AU300" s="92">
        <v>8002.2276724285421</v>
      </c>
      <c r="AV300" s="92">
        <v>8550.3397939199986</v>
      </c>
      <c r="AW300" s="92">
        <v>12865.554431999999</v>
      </c>
      <c r="AX300" s="92">
        <v>14404.608</v>
      </c>
      <c r="AY300" s="92">
        <v>0</v>
      </c>
      <c r="AZ300" s="83"/>
    </row>
    <row r="301" spans="1:52" x14ac:dyDescent="0.25">
      <c r="A301" s="82"/>
      <c r="B301" s="84" t="s">
        <v>7</v>
      </c>
      <c r="C301" s="93">
        <v>49077.056515477598</v>
      </c>
      <c r="D301" s="93">
        <v>48640.724977158083</v>
      </c>
      <c r="E301" s="93">
        <v>40225.608134342867</v>
      </c>
      <c r="F301" s="93">
        <v>41929.533452107877</v>
      </c>
      <c r="G301" s="93">
        <v>48514.774015108771</v>
      </c>
      <c r="H301" s="93">
        <v>53095.479498768036</v>
      </c>
      <c r="I301" s="93">
        <v>47549.202665963989</v>
      </c>
      <c r="J301" s="93">
        <v>54888.62377905898</v>
      </c>
      <c r="K301" s="93">
        <v>66410.155601999984</v>
      </c>
      <c r="L301" s="93">
        <v>59459.735999999997</v>
      </c>
      <c r="M301" s="93">
        <v>0</v>
      </c>
      <c r="N301" s="83"/>
      <c r="O301" s="84" t="s">
        <v>7</v>
      </c>
      <c r="P301" s="93">
        <v>47554.833970611347</v>
      </c>
      <c r="Q301" s="93">
        <v>58142.229452426494</v>
      </c>
      <c r="R301" s="93">
        <v>40891.882183345988</v>
      </c>
      <c r="S301" s="93">
        <v>45735.559302728085</v>
      </c>
      <c r="T301" s="93">
        <v>47507.159652127288</v>
      </c>
      <c r="U301" s="93">
        <v>47664.525600131885</v>
      </c>
      <c r="V301" s="93">
        <v>42368.889382786423</v>
      </c>
      <c r="W301" s="93">
        <v>49375.269592928991</v>
      </c>
      <c r="X301" s="93">
        <v>49730.701523999989</v>
      </c>
      <c r="Y301" s="93">
        <v>64301.180999999997</v>
      </c>
      <c r="Z301" s="93">
        <v>50548</v>
      </c>
      <c r="AA301" s="83"/>
      <c r="AB301" s="84" t="s">
        <v>7</v>
      </c>
      <c r="AC301" s="93">
        <v>430</v>
      </c>
      <c r="AD301" s="93">
        <v>412</v>
      </c>
      <c r="AE301" s="93">
        <v>348</v>
      </c>
      <c r="AF301" s="93">
        <v>370</v>
      </c>
      <c r="AG301" s="93">
        <v>408</v>
      </c>
      <c r="AH301" s="93">
        <v>441</v>
      </c>
      <c r="AI301" s="93">
        <v>405</v>
      </c>
      <c r="AJ301" s="93">
        <v>514</v>
      </c>
      <c r="AK301" s="93">
        <v>575</v>
      </c>
      <c r="AL301" s="93">
        <v>554</v>
      </c>
      <c r="AM301" s="93">
        <v>0</v>
      </c>
      <c r="AN301" s="83"/>
      <c r="AO301" s="91" t="s">
        <v>105</v>
      </c>
      <c r="AP301" s="92">
        <v>36428.615001257109</v>
      </c>
      <c r="AQ301" s="92">
        <v>37688.230980099157</v>
      </c>
      <c r="AR301" s="92">
        <v>37942.714133378679</v>
      </c>
      <c r="AS301" s="92">
        <v>44380.034100586148</v>
      </c>
      <c r="AT301" s="92">
        <v>57320.851209521752</v>
      </c>
      <c r="AU301" s="92">
        <v>64987.462615394288</v>
      </c>
      <c r="AV301" s="92">
        <v>64270.493678591993</v>
      </c>
      <c r="AW301" s="92">
        <v>55298.764799999997</v>
      </c>
      <c r="AX301" s="92">
        <v>67076.096000000005</v>
      </c>
      <c r="AY301" s="92">
        <v>0</v>
      </c>
      <c r="AZ301" s="83"/>
    </row>
    <row r="302" spans="1:52" x14ac:dyDescent="0.25">
      <c r="A302" s="82"/>
      <c r="B302" s="89" t="s">
        <v>8</v>
      </c>
      <c r="C302" s="94">
        <v>19906.51937081894</v>
      </c>
      <c r="D302" s="94">
        <v>20065.720154883631</v>
      </c>
      <c r="E302" s="94">
        <v>20626.758482452871</v>
      </c>
      <c r="F302" s="94">
        <v>22129.046376955543</v>
      </c>
      <c r="G302" s="94">
        <v>23524.839132938516</v>
      </c>
      <c r="H302" s="94">
        <v>23734.930069917646</v>
      </c>
      <c r="I302" s="94">
        <v>27752.40864105969</v>
      </c>
      <c r="J302" s="94">
        <v>27928.213915454995</v>
      </c>
      <c r="K302" s="94">
        <v>28993.308770999993</v>
      </c>
      <c r="L302" s="94">
        <v>32328.092999999997</v>
      </c>
      <c r="M302" s="94">
        <v>0</v>
      </c>
      <c r="N302" s="83"/>
      <c r="O302" s="89" t="s">
        <v>8</v>
      </c>
      <c r="P302" s="94">
        <v>16654.678980210814</v>
      </c>
      <c r="Q302" s="94">
        <v>15090.202420763344</v>
      </c>
      <c r="R302" s="94">
        <v>18543.028233818397</v>
      </c>
      <c r="S302" s="94">
        <v>22070.183167839325</v>
      </c>
      <c r="T302" s="94">
        <v>21976.662770482075</v>
      </c>
      <c r="U302" s="94">
        <v>26287.664010929198</v>
      </c>
      <c r="V302" s="94">
        <v>28125.336665520375</v>
      </c>
      <c r="W302" s="94">
        <v>24094.76040795599</v>
      </c>
      <c r="X302" s="94">
        <v>26032.339661999995</v>
      </c>
      <c r="Y302" s="94">
        <v>30387.398999999998</v>
      </c>
      <c r="Z302" s="94">
        <v>32545</v>
      </c>
      <c r="AA302" s="83"/>
      <c r="AB302" s="89" t="s">
        <v>8</v>
      </c>
      <c r="AC302" s="94">
        <v>241</v>
      </c>
      <c r="AD302" s="94">
        <v>261</v>
      </c>
      <c r="AE302" s="94">
        <v>273</v>
      </c>
      <c r="AF302" s="94">
        <v>265</v>
      </c>
      <c r="AG302" s="94">
        <v>265</v>
      </c>
      <c r="AH302" s="94">
        <v>283</v>
      </c>
      <c r="AI302" s="94">
        <v>297</v>
      </c>
      <c r="AJ302" s="94">
        <v>285</v>
      </c>
      <c r="AK302" s="94">
        <v>299</v>
      </c>
      <c r="AL302" s="94">
        <v>323</v>
      </c>
      <c r="AM302" s="94">
        <v>0</v>
      </c>
      <c r="AN302" s="83"/>
      <c r="AO302" s="91" t="s">
        <v>106</v>
      </c>
      <c r="AP302" s="92">
        <v>14540.380773722251</v>
      </c>
      <c r="AQ302" s="92">
        <v>16984.267964960887</v>
      </c>
      <c r="AR302" s="92">
        <v>17244.242915347211</v>
      </c>
      <c r="AS302" s="92">
        <v>19349.394226062494</v>
      </c>
      <c r="AT302" s="92">
        <v>23100.130811093924</v>
      </c>
      <c r="AU302" s="92">
        <v>29007.537817411576</v>
      </c>
      <c r="AV302" s="92">
        <v>30839.245304831999</v>
      </c>
      <c r="AW302" s="92">
        <v>35024.633856</v>
      </c>
      <c r="AX302" s="92">
        <v>35404.800000000003</v>
      </c>
      <c r="AY302" s="92">
        <v>0</v>
      </c>
      <c r="AZ302" s="83"/>
    </row>
    <row r="303" spans="1:52" x14ac:dyDescent="0.25">
      <c r="A303" s="82"/>
      <c r="B303" s="89" t="s">
        <v>5</v>
      </c>
      <c r="C303" s="94">
        <v>29265.781345786047</v>
      </c>
      <c r="D303" s="94">
        <v>25000.711269653348</v>
      </c>
      <c r="E303" s="94">
        <v>10497.941717122787</v>
      </c>
      <c r="F303" s="94">
        <v>15557.199915244331</v>
      </c>
      <c r="G303" s="94">
        <v>21317.228100824006</v>
      </c>
      <c r="H303" s="94">
        <v>14446.726477667878</v>
      </c>
      <c r="I303" s="94">
        <v>20501.696156045102</v>
      </c>
      <c r="J303" s="94">
        <v>16784.980640630987</v>
      </c>
      <c r="K303" s="94">
        <v>17638.506773999994</v>
      </c>
      <c r="L303" s="94">
        <v>16546.319999999996</v>
      </c>
      <c r="M303" s="92">
        <v>0</v>
      </c>
      <c r="N303" s="83"/>
      <c r="O303" s="89" t="s">
        <v>5</v>
      </c>
      <c r="P303" s="94">
        <v>42784.681883572404</v>
      </c>
      <c r="Q303" s="94">
        <v>24159.324062638378</v>
      </c>
      <c r="R303" s="94">
        <v>34094.318629121633</v>
      </c>
      <c r="S303" s="94">
        <v>7206.7034847381547</v>
      </c>
      <c r="T303" s="94">
        <v>10543.365892325937</v>
      </c>
      <c r="U303" s="94">
        <v>12260.234188121847</v>
      </c>
      <c r="V303" s="94">
        <v>3017.3967073476751</v>
      </c>
      <c r="W303" s="94">
        <v>24809.014903301984</v>
      </c>
      <c r="X303" s="94">
        <v>28182.781934999995</v>
      </c>
      <c r="Y303" s="94">
        <v>29989.175999999999</v>
      </c>
      <c r="Z303" s="94">
        <v>24500</v>
      </c>
      <c r="AA303" s="83"/>
      <c r="AB303" s="89" t="s">
        <v>5</v>
      </c>
      <c r="AC303" s="94">
        <v>3748</v>
      </c>
      <c r="AD303" s="94">
        <v>3659</v>
      </c>
      <c r="AE303" s="94">
        <v>3547</v>
      </c>
      <c r="AF303" s="94">
        <v>3486</v>
      </c>
      <c r="AG303" s="94">
        <v>3413</v>
      </c>
      <c r="AH303" s="94">
        <v>3342</v>
      </c>
      <c r="AI303" s="94">
        <v>3235</v>
      </c>
      <c r="AJ303" s="94">
        <v>3470</v>
      </c>
      <c r="AK303" s="94">
        <v>3397</v>
      </c>
      <c r="AL303" s="94">
        <v>3310</v>
      </c>
      <c r="AM303" s="94">
        <v>0</v>
      </c>
      <c r="AN303" s="83"/>
      <c r="AO303" s="91" t="s">
        <v>107</v>
      </c>
      <c r="AP303" s="92">
        <v>0</v>
      </c>
      <c r="AQ303" s="92">
        <v>0</v>
      </c>
      <c r="AR303" s="92">
        <v>0</v>
      </c>
      <c r="AS303" s="92">
        <v>0</v>
      </c>
      <c r="AT303" s="92">
        <v>0</v>
      </c>
      <c r="AU303" s="92">
        <v>581.56974352281588</v>
      </c>
      <c r="AV303" s="92">
        <v>507.4291722239999</v>
      </c>
      <c r="AW303" s="92">
        <v>478.00627199999997</v>
      </c>
      <c r="AX303" s="92">
        <v>356.35200000000003</v>
      </c>
      <c r="AY303" s="92">
        <v>0</v>
      </c>
      <c r="AZ303" s="83"/>
    </row>
    <row r="304" spans="1:52" x14ac:dyDescent="0.25">
      <c r="A304" s="82"/>
      <c r="B304" s="84" t="s">
        <v>157</v>
      </c>
      <c r="C304" s="93">
        <v>44175.740588604313</v>
      </c>
      <c r="D304" s="93">
        <v>47067.841191294006</v>
      </c>
      <c r="E304" s="93">
        <v>44435.434906991977</v>
      </c>
      <c r="F304" s="93">
        <v>44026.217877216048</v>
      </c>
      <c r="G304" s="93">
        <v>40623.984647812416</v>
      </c>
      <c r="H304" s="93">
        <v>42082.848530628529</v>
      </c>
      <c r="I304" s="93">
        <v>37730.377191749867</v>
      </c>
      <c r="J304" s="93">
        <v>35159.231480120994</v>
      </c>
      <c r="K304" s="93">
        <v>36881.092835999989</v>
      </c>
      <c r="L304" s="93">
        <v>35668.226999999999</v>
      </c>
      <c r="M304" s="93">
        <v>0</v>
      </c>
      <c r="N304" s="83"/>
      <c r="O304" s="84" t="s">
        <v>157</v>
      </c>
      <c r="P304" s="93">
        <v>37964.109935165972</v>
      </c>
      <c r="Q304" s="93">
        <v>42533.369374644972</v>
      </c>
      <c r="R304" s="93">
        <v>41091.776101437928</v>
      </c>
      <c r="S304" s="93">
        <v>42045.644017541053</v>
      </c>
      <c r="T304" s="93">
        <v>43497.543144759409</v>
      </c>
      <c r="U304" s="93">
        <v>43268.060408367623</v>
      </c>
      <c r="V304" s="93">
        <v>37632.527562690317</v>
      </c>
      <c r="W304" s="93">
        <v>36452.873685437989</v>
      </c>
      <c r="X304" s="93">
        <v>35369.311760999997</v>
      </c>
      <c r="Y304" s="93">
        <v>35509.760999999999</v>
      </c>
      <c r="Z304" s="93">
        <v>32512</v>
      </c>
      <c r="AA304" s="83"/>
      <c r="AB304" s="84" t="s">
        <v>117</v>
      </c>
      <c r="AC304" s="93">
        <v>24032.357999999997</v>
      </c>
      <c r="AD304" s="93">
        <v>23869.755000000001</v>
      </c>
      <c r="AE304" s="93">
        <v>23664.34</v>
      </c>
      <c r="AF304" s="93">
        <v>23706.192000000003</v>
      </c>
      <c r="AG304" s="93">
        <v>23856.856</v>
      </c>
      <c r="AH304" s="93">
        <v>23896.493999999999</v>
      </c>
      <c r="AI304" s="93">
        <v>23838.296000000002</v>
      </c>
      <c r="AJ304" s="93">
        <v>23660.834999999999</v>
      </c>
      <c r="AK304" s="93">
        <v>23532.851999999999</v>
      </c>
      <c r="AL304" s="93">
        <v>23572.692000000003</v>
      </c>
      <c r="AM304" s="93">
        <v>0</v>
      </c>
      <c r="AN304" s="83"/>
      <c r="AO304" s="91" t="s">
        <v>108</v>
      </c>
      <c r="AP304" s="92">
        <v>3836.7873374538153</v>
      </c>
      <c r="AQ304" s="92">
        <v>2711.0984921408508</v>
      </c>
      <c r="AR304" s="92">
        <v>1173.4513409832657</v>
      </c>
      <c r="AS304" s="92">
        <v>951.66391115273632</v>
      </c>
      <c r="AT304" s="92">
        <v>482.88778545274664</v>
      </c>
      <c r="AU304" s="92">
        <v>0</v>
      </c>
      <c r="AV304" s="92">
        <v>495.82476287999992</v>
      </c>
      <c r="AW304" s="92">
        <v>1321.546752</v>
      </c>
      <c r="AX304" s="92">
        <v>2866.1759999999999</v>
      </c>
      <c r="AY304" s="92">
        <v>0</v>
      </c>
      <c r="AZ304" s="83"/>
    </row>
    <row r="305" spans="1:52" x14ac:dyDescent="0.25">
      <c r="A305" s="82"/>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91" t="s">
        <v>109</v>
      </c>
      <c r="AP305" s="92">
        <v>48547.530896447337</v>
      </c>
      <c r="AQ305" s="92">
        <v>74915.74501393472</v>
      </c>
      <c r="AR305" s="92">
        <v>70897.979873848555</v>
      </c>
      <c r="AS305" s="92">
        <v>67070.75237242649</v>
      </c>
      <c r="AT305" s="92">
        <v>79161.985649965718</v>
      </c>
      <c r="AU305" s="92">
        <v>96039.631952547803</v>
      </c>
      <c r="AV305" s="92">
        <v>98678.622329855993</v>
      </c>
      <c r="AW305" s="92">
        <v>99405.517823999995</v>
      </c>
      <c r="AX305" s="92">
        <v>89628.672000000006</v>
      </c>
      <c r="AY305" s="92">
        <v>0</v>
      </c>
      <c r="AZ305" s="83"/>
    </row>
    <row r="306" spans="1:52" x14ac:dyDescent="0.25">
      <c r="A306" s="82"/>
      <c r="B306" s="85" t="s">
        <v>113</v>
      </c>
      <c r="C306" s="85"/>
      <c r="D306" s="85"/>
      <c r="E306" s="85"/>
      <c r="F306" s="85"/>
      <c r="G306" s="85"/>
      <c r="H306" s="85"/>
      <c r="I306" s="85"/>
      <c r="J306" s="85"/>
      <c r="K306" s="85"/>
      <c r="L306" s="85"/>
      <c r="M306" s="85"/>
      <c r="N306" s="83"/>
      <c r="O306" s="85" t="s">
        <v>114</v>
      </c>
      <c r="P306" s="85"/>
      <c r="Q306" s="85"/>
      <c r="R306" s="85"/>
      <c r="S306" s="85"/>
      <c r="T306" s="85"/>
      <c r="U306" s="85"/>
      <c r="V306" s="85"/>
      <c r="W306" s="85"/>
      <c r="X306" s="85"/>
      <c r="Y306" s="85"/>
      <c r="Z306" s="85"/>
      <c r="AA306" s="83"/>
      <c r="AB306" s="85" t="s">
        <v>145</v>
      </c>
      <c r="AC306" s="85"/>
      <c r="AD306" s="85"/>
      <c r="AE306" s="85"/>
      <c r="AF306" s="85"/>
      <c r="AG306" s="85"/>
      <c r="AH306" s="85"/>
      <c r="AI306" s="85"/>
      <c r="AJ306" s="85"/>
      <c r="AK306" s="85"/>
      <c r="AL306" s="85"/>
      <c r="AM306" s="85"/>
      <c r="AN306" s="83"/>
      <c r="AO306" s="91" t="s">
        <v>110</v>
      </c>
      <c r="AP306" s="92">
        <v>111567.05270168948</v>
      </c>
      <c r="AQ306" s="92">
        <v>119841.87317931512</v>
      </c>
      <c r="AR306" s="92">
        <v>118744.98197310032</v>
      </c>
      <c r="AS306" s="92">
        <v>123043.18031757697</v>
      </c>
      <c r="AT306" s="92">
        <v>124776.89571281245</v>
      </c>
      <c r="AU306" s="92">
        <v>125147.14386635057</v>
      </c>
      <c r="AV306" s="92">
        <v>147396.04264857597</v>
      </c>
      <c r="AW306" s="92">
        <v>146590.672896</v>
      </c>
      <c r="AX306" s="92">
        <v>128022.52800000001</v>
      </c>
      <c r="AY306" s="92">
        <v>0</v>
      </c>
      <c r="AZ306" s="83"/>
    </row>
    <row r="307" spans="1:52" x14ac:dyDescent="0.25">
      <c r="A307" s="82"/>
      <c r="B307" s="87" t="s">
        <v>28</v>
      </c>
      <c r="C307" s="87">
        <v>2013</v>
      </c>
      <c r="D307" s="87">
        <v>2014</v>
      </c>
      <c r="E307" s="87">
        <v>2015</v>
      </c>
      <c r="F307" s="87">
        <v>2016</v>
      </c>
      <c r="G307" s="87">
        <v>2017</v>
      </c>
      <c r="H307" s="87">
        <v>2018</v>
      </c>
      <c r="I307" s="87">
        <v>2019</v>
      </c>
      <c r="J307" s="87">
        <v>2020</v>
      </c>
      <c r="K307" s="87">
        <v>2021</v>
      </c>
      <c r="L307" s="87">
        <v>2022</v>
      </c>
      <c r="M307" s="87">
        <v>2023</v>
      </c>
      <c r="N307" s="83"/>
      <c r="O307" s="87" t="s">
        <v>28</v>
      </c>
      <c r="P307" s="87">
        <v>2013</v>
      </c>
      <c r="Q307" s="87">
        <v>2014</v>
      </c>
      <c r="R307" s="87">
        <v>2015</v>
      </c>
      <c r="S307" s="87">
        <v>2016</v>
      </c>
      <c r="T307" s="87">
        <v>2017</v>
      </c>
      <c r="U307" s="87">
        <v>2018</v>
      </c>
      <c r="V307" s="87">
        <v>2019</v>
      </c>
      <c r="W307" s="87">
        <v>2020</v>
      </c>
      <c r="X307" s="87">
        <v>2021</v>
      </c>
      <c r="Y307" s="87">
        <v>2022</v>
      </c>
      <c r="Z307" s="87">
        <v>2023</v>
      </c>
      <c r="AA307" s="83"/>
      <c r="AB307" s="87" t="s">
        <v>28</v>
      </c>
      <c r="AC307" s="87">
        <v>2013</v>
      </c>
      <c r="AD307" s="87">
        <v>2014</v>
      </c>
      <c r="AE307" s="87">
        <v>2015</v>
      </c>
      <c r="AF307" s="87">
        <v>2016</v>
      </c>
      <c r="AG307" s="87">
        <v>2017</v>
      </c>
      <c r="AH307" s="87">
        <v>2018</v>
      </c>
      <c r="AI307" s="87">
        <v>2019</v>
      </c>
      <c r="AJ307" s="87">
        <v>2020</v>
      </c>
      <c r="AK307" s="87">
        <v>2021</v>
      </c>
      <c r="AL307" s="87">
        <v>2022</v>
      </c>
      <c r="AM307" s="87">
        <v>2023</v>
      </c>
      <c r="AN307" s="83"/>
      <c r="AO307" s="83"/>
      <c r="AP307" s="83"/>
      <c r="AQ307" s="83"/>
      <c r="AR307" s="83"/>
      <c r="AS307" s="83"/>
      <c r="AT307" s="83"/>
      <c r="AU307" s="83"/>
      <c r="AV307" s="83"/>
      <c r="AW307" s="83"/>
      <c r="AX307" s="83"/>
      <c r="AY307" s="83"/>
      <c r="AZ307" s="83"/>
    </row>
    <row r="308" spans="1:52" x14ac:dyDescent="0.25">
      <c r="A308" s="82"/>
      <c r="B308" s="89" t="s">
        <v>9</v>
      </c>
      <c r="C308" s="90">
        <v>786887.97530551394</v>
      </c>
      <c r="D308" s="90">
        <v>755495.1018305826</v>
      </c>
      <c r="E308" s="90">
        <v>761467.67579890694</v>
      </c>
      <c r="F308" s="90">
        <v>799364.68815934029</v>
      </c>
      <c r="G308" s="90">
        <v>793686.59773301496</v>
      </c>
      <c r="H308" s="90">
        <v>790193.05825719575</v>
      </c>
      <c r="I308" s="90">
        <v>820056.85190146032</v>
      </c>
      <c r="J308" s="90">
        <v>853296.75639620959</v>
      </c>
      <c r="K308" s="90">
        <v>999256.52450399986</v>
      </c>
      <c r="L308" s="90">
        <v>957336.32399999979</v>
      </c>
      <c r="M308" s="90">
        <v>0</v>
      </c>
      <c r="N308" s="83"/>
      <c r="O308" s="89" t="s">
        <v>9</v>
      </c>
      <c r="P308" s="90">
        <v>792024.66414130095</v>
      </c>
      <c r="Q308" s="90">
        <v>814616.49712857755</v>
      </c>
      <c r="R308" s="90">
        <v>760894.7948099958</v>
      </c>
      <c r="S308" s="90">
        <v>823810.23265113332</v>
      </c>
      <c r="T308" s="90">
        <v>805021.80625254451</v>
      </c>
      <c r="U308" s="90">
        <v>801334.04990794347</v>
      </c>
      <c r="V308" s="90">
        <v>802759.45623860694</v>
      </c>
      <c r="W308" s="90">
        <v>803871.85582626285</v>
      </c>
      <c r="X308" s="90">
        <v>1011125.8625159996</v>
      </c>
      <c r="Y308" s="90">
        <v>1011222.9959999997</v>
      </c>
      <c r="Z308" s="90">
        <v>951590</v>
      </c>
      <c r="AA308" s="83"/>
      <c r="AB308" s="89" t="s">
        <v>9</v>
      </c>
      <c r="AC308" s="90">
        <v>6708</v>
      </c>
      <c r="AD308" s="90">
        <v>6463</v>
      </c>
      <c r="AE308" s="90">
        <v>6484</v>
      </c>
      <c r="AF308" s="90">
        <v>6448</v>
      </c>
      <c r="AG308" s="90">
        <v>6311</v>
      </c>
      <c r="AH308" s="90">
        <v>6227</v>
      </c>
      <c r="AI308" s="90">
        <v>6360</v>
      </c>
      <c r="AJ308" s="90">
        <v>6762</v>
      </c>
      <c r="AK308" s="90">
        <v>6594</v>
      </c>
      <c r="AL308" s="90">
        <v>6680</v>
      </c>
      <c r="AM308" s="90">
        <v>0</v>
      </c>
      <c r="AN308" s="83"/>
      <c r="AO308" s="86" t="s">
        <v>153</v>
      </c>
      <c r="AP308" s="86"/>
      <c r="AQ308" s="86"/>
      <c r="AR308" s="86"/>
      <c r="AS308" s="86"/>
      <c r="AT308" s="86"/>
      <c r="AU308" s="86"/>
      <c r="AV308" s="86"/>
      <c r="AW308" s="86"/>
      <c r="AX308" s="86"/>
      <c r="AY308" s="86"/>
      <c r="AZ308" s="83"/>
    </row>
    <row r="309" spans="1:52" x14ac:dyDescent="0.25">
      <c r="A309" s="82"/>
      <c r="B309" s="84" t="s">
        <v>10</v>
      </c>
      <c r="C309" s="93">
        <v>566862.25848970853</v>
      </c>
      <c r="D309" s="93">
        <v>524661.82698225859</v>
      </c>
      <c r="E309" s="93">
        <v>545985.83569788246</v>
      </c>
      <c r="F309" s="93">
        <v>587244.24673466303</v>
      </c>
      <c r="G309" s="93">
        <v>575903.71080531389</v>
      </c>
      <c r="H309" s="93">
        <v>541936.90115934599</v>
      </c>
      <c r="I309" s="93">
        <v>566644.67318559217</v>
      </c>
      <c r="J309" s="93">
        <v>568868.10071174975</v>
      </c>
      <c r="K309" s="93">
        <v>691335.89424899989</v>
      </c>
      <c r="L309" s="93">
        <v>672917.63699999976</v>
      </c>
      <c r="M309" s="93">
        <v>0</v>
      </c>
      <c r="N309" s="83"/>
      <c r="O309" s="84" t="s">
        <v>10</v>
      </c>
      <c r="P309" s="93">
        <v>570700.54564493382</v>
      </c>
      <c r="Q309" s="93">
        <v>575833.18122542382</v>
      </c>
      <c r="R309" s="93">
        <v>553990.42848175613</v>
      </c>
      <c r="S309" s="93">
        <v>584287.75549325836</v>
      </c>
      <c r="T309" s="93">
        <v>584742.19681998726</v>
      </c>
      <c r="U309" s="93">
        <v>551037.87481864542</v>
      </c>
      <c r="V309" s="93">
        <v>541161.11158957472</v>
      </c>
      <c r="W309" s="93">
        <v>554178.41044870496</v>
      </c>
      <c r="X309" s="93">
        <v>761975.85416399967</v>
      </c>
      <c r="Y309" s="93">
        <v>756536.23499999975</v>
      </c>
      <c r="Z309" s="93">
        <v>688025</v>
      </c>
      <c r="AA309" s="83"/>
      <c r="AB309" s="84" t="s">
        <v>10</v>
      </c>
      <c r="AC309" s="93">
        <v>6708</v>
      </c>
      <c r="AD309" s="93">
        <v>6463</v>
      </c>
      <c r="AE309" s="93">
        <v>6484</v>
      </c>
      <c r="AF309" s="93">
        <v>6448</v>
      </c>
      <c r="AG309" s="93">
        <v>6311</v>
      </c>
      <c r="AH309" s="93">
        <v>6227</v>
      </c>
      <c r="AI309" s="93">
        <v>6360</v>
      </c>
      <c r="AJ309" s="93">
        <v>6762</v>
      </c>
      <c r="AK309" s="93">
        <v>6594</v>
      </c>
      <c r="AL309" s="93">
        <v>6680</v>
      </c>
      <c r="AM309" s="93">
        <v>0</v>
      </c>
      <c r="AN309" s="83"/>
      <c r="AO309" s="88"/>
      <c r="AP309" s="88">
        <v>2011</v>
      </c>
      <c r="AQ309" s="88">
        <v>2012</v>
      </c>
      <c r="AR309" s="88">
        <v>2013</v>
      </c>
      <c r="AS309" s="88">
        <v>2014</v>
      </c>
      <c r="AT309" s="88">
        <v>2015</v>
      </c>
      <c r="AU309" s="88">
        <v>2016</v>
      </c>
      <c r="AV309" s="88">
        <v>2017</v>
      </c>
      <c r="AW309" s="88">
        <v>2018</v>
      </c>
      <c r="AX309" s="88">
        <v>2019</v>
      </c>
      <c r="AY309" s="88">
        <v>2020</v>
      </c>
      <c r="AZ309" s="83"/>
    </row>
    <row r="310" spans="1:52" x14ac:dyDescent="0.25">
      <c r="A310" s="82"/>
      <c r="B310" s="89" t="s">
        <v>11</v>
      </c>
      <c r="C310" s="94">
        <v>220025.71681580535</v>
      </c>
      <c r="D310" s="94">
        <v>230833.27484832401</v>
      </c>
      <c r="E310" s="94">
        <v>215481.84010102443</v>
      </c>
      <c r="F310" s="94">
        <v>212120.44142467729</v>
      </c>
      <c r="G310" s="94">
        <v>217782.88692770101</v>
      </c>
      <c r="H310" s="94">
        <v>248256.15709784973</v>
      </c>
      <c r="I310" s="94">
        <v>253412.17871586818</v>
      </c>
      <c r="J310" s="94">
        <v>284428.6556844599</v>
      </c>
      <c r="K310" s="94">
        <v>307920.63025499997</v>
      </c>
      <c r="L310" s="94">
        <v>284418.68700000003</v>
      </c>
      <c r="M310" s="94">
        <v>0</v>
      </c>
      <c r="N310" s="83"/>
      <c r="O310" s="89" t="s">
        <v>11</v>
      </c>
      <c r="P310" s="94">
        <v>221324.11849636713</v>
      </c>
      <c r="Q310" s="94">
        <v>238783.31590315371</v>
      </c>
      <c r="R310" s="94">
        <v>206904.3663282397</v>
      </c>
      <c r="S310" s="94">
        <v>239522.47715787496</v>
      </c>
      <c r="T310" s="94">
        <v>220279.60943255722</v>
      </c>
      <c r="U310" s="94">
        <v>250296.17508929799</v>
      </c>
      <c r="V310" s="94">
        <v>261598.34464903228</v>
      </c>
      <c r="W310" s="94">
        <v>249693.44537755792</v>
      </c>
      <c r="X310" s="94">
        <v>249150.00835199992</v>
      </c>
      <c r="Y310" s="94">
        <v>254686.76099999994</v>
      </c>
      <c r="Z310" s="94">
        <v>263565</v>
      </c>
      <c r="AA310" s="83"/>
      <c r="AB310" s="89" t="s">
        <v>11</v>
      </c>
      <c r="AC310" s="94">
        <v>6708</v>
      </c>
      <c r="AD310" s="94">
        <v>6463</v>
      </c>
      <c r="AE310" s="94">
        <v>6484</v>
      </c>
      <c r="AF310" s="94">
        <v>6448</v>
      </c>
      <c r="AG310" s="94">
        <v>6311</v>
      </c>
      <c r="AH310" s="94">
        <v>6227</v>
      </c>
      <c r="AI310" s="94">
        <v>6360</v>
      </c>
      <c r="AJ310" s="94">
        <v>6762</v>
      </c>
      <c r="AK310" s="94">
        <v>6594</v>
      </c>
      <c r="AL310" s="94">
        <v>6680</v>
      </c>
      <c r="AM310" s="94">
        <v>0</v>
      </c>
      <c r="AN310" s="83"/>
      <c r="AO310" s="91" t="s">
        <v>111</v>
      </c>
      <c r="AP310" s="92">
        <v>757263.58708757651</v>
      </c>
      <c r="AQ310" s="92">
        <v>758873.2573869651</v>
      </c>
      <c r="AR310" s="92">
        <v>729349.88290502864</v>
      </c>
      <c r="AS310" s="92">
        <v>646259.3773238149</v>
      </c>
      <c r="AT310" s="92">
        <v>543480.93718581076</v>
      </c>
      <c r="AU310" s="92">
        <v>344819.25837540854</v>
      </c>
      <c r="AV310" s="92">
        <v>303896.271900672</v>
      </c>
      <c r="AW310" s="92">
        <v>298527.93446400005</v>
      </c>
      <c r="AX310" s="92">
        <v>270699.52000000002</v>
      </c>
      <c r="AY310" s="92">
        <v>0</v>
      </c>
      <c r="AZ310" s="83"/>
    </row>
    <row r="311" spans="1:52" x14ac:dyDescent="0.25">
      <c r="A311" s="82"/>
      <c r="B311" s="84" t="s">
        <v>0</v>
      </c>
      <c r="C311" s="93">
        <v>187660.61816839292</v>
      </c>
      <c r="D311" s="93">
        <v>171383.69107063944</v>
      </c>
      <c r="E311" s="93">
        <v>170621.27951635732</v>
      </c>
      <c r="F311" s="93">
        <v>193316.47385444536</v>
      </c>
      <c r="G311" s="93">
        <v>174307.77045154214</v>
      </c>
      <c r="H311" s="93">
        <v>144375.80219969858</v>
      </c>
      <c r="I311" s="93">
        <v>152546.58221321212</v>
      </c>
      <c r="J311" s="93">
        <v>148935.00949103697</v>
      </c>
      <c r="K311" s="93">
        <v>135354.79891499996</v>
      </c>
      <c r="L311" s="93">
        <v>109838.54699999999</v>
      </c>
      <c r="M311" s="93">
        <v>0</v>
      </c>
      <c r="N311" s="83"/>
      <c r="O311" s="84" t="s">
        <v>0</v>
      </c>
      <c r="P311" s="93">
        <v>182108.95823015764</v>
      </c>
      <c r="Q311" s="93">
        <v>184385.79354767472</v>
      </c>
      <c r="R311" s="93">
        <v>167933.36170791622</v>
      </c>
      <c r="S311" s="93">
        <v>190413.70971861636</v>
      </c>
      <c r="T311" s="93">
        <v>178383.76083668735</v>
      </c>
      <c r="U311" s="93">
        <v>165109.51862656581</v>
      </c>
      <c r="V311" s="93">
        <v>159467.73934642223</v>
      </c>
      <c r="W311" s="93">
        <v>153372.66619701596</v>
      </c>
      <c r="X311" s="93">
        <v>159626.04623699994</v>
      </c>
      <c r="Y311" s="93">
        <v>142014.34799999997</v>
      </c>
      <c r="Z311" s="93">
        <v>116614</v>
      </c>
      <c r="AA311" s="83"/>
      <c r="AB311" s="84" t="s">
        <v>0</v>
      </c>
      <c r="AC311" s="93">
        <v>1711</v>
      </c>
      <c r="AD311" s="93">
        <v>1684</v>
      </c>
      <c r="AE311" s="93">
        <v>1677</v>
      </c>
      <c r="AF311" s="93">
        <v>1671</v>
      </c>
      <c r="AG311" s="93">
        <v>1511</v>
      </c>
      <c r="AH311" s="93">
        <v>1380</v>
      </c>
      <c r="AI311" s="93">
        <v>1325</v>
      </c>
      <c r="AJ311" s="93">
        <v>1332</v>
      </c>
      <c r="AK311" s="93">
        <v>1184</v>
      </c>
      <c r="AL311" s="93">
        <v>1051</v>
      </c>
      <c r="AM311" s="93">
        <v>0</v>
      </c>
      <c r="AN311" s="83"/>
      <c r="AO311" s="91" t="s">
        <v>13</v>
      </c>
      <c r="AP311" s="92">
        <v>897.18229582756874</v>
      </c>
      <c r="AQ311" s="92">
        <v>4443.0319756379286</v>
      </c>
      <c r="AR311" s="92">
        <v>3597.6874924128783</v>
      </c>
      <c r="AS311" s="92">
        <v>2259.2346508666587</v>
      </c>
      <c r="AT311" s="92">
        <v>1040.9883411001649</v>
      </c>
      <c r="AU311" s="92">
        <v>2310.1541198346235</v>
      </c>
      <c r="AV311" s="92">
        <v>1824.0021596159997</v>
      </c>
      <c r="AW311" s="92">
        <v>1560.029184</v>
      </c>
      <c r="AX311" s="92">
        <v>1680.384</v>
      </c>
      <c r="AY311" s="92">
        <v>0</v>
      </c>
      <c r="AZ311" s="83"/>
    </row>
    <row r="312" spans="1:52" x14ac:dyDescent="0.25">
      <c r="A312" s="82"/>
      <c r="B312" s="84" t="s">
        <v>158</v>
      </c>
      <c r="C312" s="93">
        <v>156359.33046231561</v>
      </c>
      <c r="D312" s="93">
        <v>130261.92971114865</v>
      </c>
      <c r="E312" s="93">
        <v>122857.51724600686</v>
      </c>
      <c r="F312" s="93">
        <v>103708.89519877435</v>
      </c>
      <c r="G312" s="93">
        <v>105677.18082978029</v>
      </c>
      <c r="H312" s="93">
        <v>102010.96269212115</v>
      </c>
      <c r="I312" s="93">
        <v>109527.81737270545</v>
      </c>
      <c r="J312" s="93">
        <v>137983.82651858695</v>
      </c>
      <c r="K312" s="93">
        <v>106637.32388399997</v>
      </c>
      <c r="L312" s="93">
        <v>78642.353999999992</v>
      </c>
      <c r="M312" s="93">
        <v>0</v>
      </c>
      <c r="N312" s="83"/>
      <c r="O312" s="84" t="s">
        <v>158</v>
      </c>
      <c r="P312" s="93">
        <v>161661.23760277464</v>
      </c>
      <c r="Q312" s="93">
        <v>136352.19649027532</v>
      </c>
      <c r="R312" s="93">
        <v>128445.88644324891</v>
      </c>
      <c r="S312" s="93">
        <v>121847.99705113578</v>
      </c>
      <c r="T312" s="93">
        <v>97367.986847280088</v>
      </c>
      <c r="U312" s="93">
        <v>98568.257624612976</v>
      </c>
      <c r="V312" s="93">
        <v>99724.164088165751</v>
      </c>
      <c r="W312" s="93">
        <v>97063.085967245977</v>
      </c>
      <c r="X312" s="93">
        <v>148076.03882399999</v>
      </c>
      <c r="Y312" s="93">
        <v>114914.60399999999</v>
      </c>
      <c r="Z312" s="93">
        <v>70607</v>
      </c>
      <c r="AA312" s="83"/>
      <c r="AB312" s="84" t="s">
        <v>158</v>
      </c>
      <c r="AC312" s="93">
        <v>1031</v>
      </c>
      <c r="AD312" s="93">
        <v>836</v>
      </c>
      <c r="AE312" s="93">
        <v>770</v>
      </c>
      <c r="AF312" s="93">
        <v>684</v>
      </c>
      <c r="AG312" s="93">
        <v>697</v>
      </c>
      <c r="AH312" s="93">
        <v>701</v>
      </c>
      <c r="AI312" s="93">
        <v>737</v>
      </c>
      <c r="AJ312" s="93">
        <v>958</v>
      </c>
      <c r="AK312" s="93">
        <v>751</v>
      </c>
      <c r="AL312" s="93">
        <v>465</v>
      </c>
      <c r="AM312" s="93">
        <v>0</v>
      </c>
      <c r="AN312" s="83"/>
      <c r="AO312" s="91" t="s">
        <v>14</v>
      </c>
      <c r="AP312" s="92">
        <v>405.70258855251814</v>
      </c>
      <c r="AQ312" s="92">
        <v>276.20377122437071</v>
      </c>
      <c r="AR312" s="92">
        <v>1775.3074728915885</v>
      </c>
      <c r="AS312" s="92">
        <v>820.13312668447224</v>
      </c>
      <c r="AT312" s="92">
        <v>1083.4999068623706</v>
      </c>
      <c r="AU312" s="92">
        <v>80.624271283199988</v>
      </c>
      <c r="AV312" s="92">
        <v>97.055059967999995</v>
      </c>
      <c r="AW312" s="92">
        <v>919.563264</v>
      </c>
      <c r="AX312" s="92">
        <v>849.92000000000007</v>
      </c>
      <c r="AY312" s="92">
        <v>0</v>
      </c>
      <c r="AZ312" s="83"/>
    </row>
    <row r="313" spans="1:52" x14ac:dyDescent="0.25">
      <c r="A313" s="82"/>
      <c r="B313" s="84" t="s">
        <v>159</v>
      </c>
      <c r="C313" s="93">
        <v>16852.989079336472</v>
      </c>
      <c r="D313" s="93">
        <v>16051.033382906739</v>
      </c>
      <c r="E313" s="93">
        <v>14286.97306676279</v>
      </c>
      <c r="F313" s="93">
        <v>18890.35798596427</v>
      </c>
      <c r="G313" s="93">
        <v>16700.505817199308</v>
      </c>
      <c r="H313" s="93">
        <v>13783.902325664358</v>
      </c>
      <c r="I313" s="93">
        <v>11798.246509706458</v>
      </c>
      <c r="J313" s="93">
        <v>8814.8930921099964</v>
      </c>
      <c r="K313" s="93">
        <v>6748.3785389999985</v>
      </c>
      <c r="L313" s="93">
        <v>3007.7669999999998</v>
      </c>
      <c r="M313" s="93">
        <v>0</v>
      </c>
      <c r="N313" s="83"/>
      <c r="O313" s="84" t="s">
        <v>159</v>
      </c>
      <c r="P313" s="93">
        <v>28593.295915589602</v>
      </c>
      <c r="Q313" s="93">
        <v>19155.977654322745</v>
      </c>
      <c r="R313" s="93">
        <v>18358.231690102264</v>
      </c>
      <c r="S313" s="93">
        <v>19593.65791684595</v>
      </c>
      <c r="T313" s="93">
        <v>20165.879179993655</v>
      </c>
      <c r="U313" s="93">
        <v>15226.618255708461</v>
      </c>
      <c r="V313" s="93">
        <v>13220.694263383421</v>
      </c>
      <c r="W313" s="93">
        <v>8574.2907470009977</v>
      </c>
      <c r="X313" s="93">
        <v>6641.2277399999994</v>
      </c>
      <c r="Y313" s="93">
        <v>6083.4479999999994</v>
      </c>
      <c r="Z313" s="93">
        <v>4412</v>
      </c>
      <c r="AA313" s="83"/>
      <c r="AB313" s="84" t="s">
        <v>159</v>
      </c>
      <c r="AC313" s="93">
        <v>0</v>
      </c>
      <c r="AD313" s="93">
        <v>0</v>
      </c>
      <c r="AE313" s="93">
        <v>0</v>
      </c>
      <c r="AF313" s="93">
        <v>0</v>
      </c>
      <c r="AG313" s="93">
        <v>0</v>
      </c>
      <c r="AH313" s="93">
        <v>0</v>
      </c>
      <c r="AI313" s="93">
        <v>0</v>
      </c>
      <c r="AJ313" s="93">
        <v>0</v>
      </c>
      <c r="AK313" s="93">
        <v>0</v>
      </c>
      <c r="AL313" s="93">
        <v>0</v>
      </c>
      <c r="AM313" s="93">
        <v>0</v>
      </c>
      <c r="AN313" s="83"/>
      <c r="AO313" s="91" t="s">
        <v>15</v>
      </c>
      <c r="AP313" s="92">
        <v>1713.2240739446338</v>
      </c>
      <c r="AQ313" s="92">
        <v>1053.8758647946274</v>
      </c>
      <c r="AR313" s="92">
        <v>1736.0803507001708</v>
      </c>
      <c r="AS313" s="92">
        <v>3667.3877551739602</v>
      </c>
      <c r="AT313" s="92">
        <v>5094.8476505781891</v>
      </c>
      <c r="AU313" s="92">
        <v>-5.3749514188799994</v>
      </c>
      <c r="AV313" s="92">
        <v>27.428603903999996</v>
      </c>
      <c r="AW313" s="92">
        <v>-10.414079999999998</v>
      </c>
      <c r="AX313" s="92">
        <v>-36.864000000000004</v>
      </c>
      <c r="AY313" s="92">
        <v>0</v>
      </c>
      <c r="AZ313" s="83"/>
    </row>
    <row r="314" spans="1:52" x14ac:dyDescent="0.25">
      <c r="A314" s="82"/>
      <c r="B314" s="84" t="s">
        <v>1</v>
      </c>
      <c r="C314" s="93">
        <v>41499.396586994044</v>
      </c>
      <c r="D314" s="93">
        <v>23589.340599268442</v>
      </c>
      <c r="E314" s="93">
        <v>18194.910868850926</v>
      </c>
      <c r="F314" s="93">
        <v>18377.555558310662</v>
      </c>
      <c r="G314" s="93">
        <v>19468.613665322573</v>
      </c>
      <c r="H314" s="93">
        <v>20149.384608653658</v>
      </c>
      <c r="I314" s="93">
        <v>20894.963710141754</v>
      </c>
      <c r="J314" s="93">
        <v>21962.786264747996</v>
      </c>
      <c r="K314" s="93">
        <v>20758.610732999994</v>
      </c>
      <c r="L314" s="93">
        <v>18229.763999999999</v>
      </c>
      <c r="M314" s="93">
        <v>0</v>
      </c>
      <c r="N314" s="83"/>
      <c r="O314" s="84" t="s">
        <v>1</v>
      </c>
      <c r="P314" s="93">
        <v>38725.341541397102</v>
      </c>
      <c r="Q314" s="93">
        <v>24844.419739097808</v>
      </c>
      <c r="R314" s="93">
        <v>14302.714127642988</v>
      </c>
      <c r="S314" s="93">
        <v>17301.166757883562</v>
      </c>
      <c r="T314" s="93">
        <v>18203.545677447099</v>
      </c>
      <c r="U314" s="93">
        <v>18774.5388304763</v>
      </c>
      <c r="V314" s="93">
        <v>21104.076063480261</v>
      </c>
      <c r="W314" s="93">
        <v>22256.256389723996</v>
      </c>
      <c r="X314" s="93">
        <v>19587.378236999997</v>
      </c>
      <c r="Y314" s="93">
        <v>21308.531999999999</v>
      </c>
      <c r="Z314" s="93">
        <v>22395</v>
      </c>
      <c r="AA314" s="83"/>
      <c r="AB314" s="84" t="s">
        <v>1</v>
      </c>
      <c r="AC314" s="93">
        <v>223</v>
      </c>
      <c r="AD314" s="93">
        <v>140</v>
      </c>
      <c r="AE314" s="93">
        <v>109</v>
      </c>
      <c r="AF314" s="93">
        <v>113</v>
      </c>
      <c r="AG314" s="93">
        <v>124</v>
      </c>
      <c r="AH314" s="93">
        <v>129</v>
      </c>
      <c r="AI314" s="93">
        <v>128</v>
      </c>
      <c r="AJ314" s="93">
        <v>144</v>
      </c>
      <c r="AK314" s="93">
        <v>133</v>
      </c>
      <c r="AL314" s="93">
        <v>116</v>
      </c>
      <c r="AM314" s="93">
        <v>0</v>
      </c>
      <c r="AN314" s="83"/>
      <c r="AO314" s="91" t="s">
        <v>16</v>
      </c>
      <c r="AP314" s="92">
        <v>5036.5078493162609</v>
      </c>
      <c r="AQ314" s="92">
        <v>8263.4734833520724</v>
      </c>
      <c r="AR314" s="92">
        <v>8888.8658885752448</v>
      </c>
      <c r="AS314" s="92">
        <v>6845.1272958988366</v>
      </c>
      <c r="AT314" s="92">
        <v>2714.1999678946709</v>
      </c>
      <c r="AU314" s="92">
        <v>3086.2971047208948</v>
      </c>
      <c r="AV314" s="92">
        <v>2924.3111546879995</v>
      </c>
      <c r="AW314" s="92">
        <v>2326.5054719999998</v>
      </c>
      <c r="AX314" s="92">
        <v>1117.184</v>
      </c>
      <c r="AY314" s="92">
        <v>0</v>
      </c>
      <c r="AZ314" s="83"/>
    </row>
    <row r="315" spans="1:52" x14ac:dyDescent="0.25">
      <c r="A315" s="82"/>
      <c r="B315" s="84" t="s">
        <v>2</v>
      </c>
      <c r="C315" s="93">
        <v>257726.11523262563</v>
      </c>
      <c r="D315" s="93">
        <v>252721.15013298372</v>
      </c>
      <c r="E315" s="93">
        <v>249565.45012739103</v>
      </c>
      <c r="F315" s="93">
        <v>244039.93991240161</v>
      </c>
      <c r="G315" s="93">
        <v>247711.61597312026</v>
      </c>
      <c r="H315" s="93">
        <v>257604.6835021789</v>
      </c>
      <c r="I315" s="93">
        <v>267687.99982204312</v>
      </c>
      <c r="J315" s="93">
        <v>283381.01049566694</v>
      </c>
      <c r="K315" s="93">
        <v>299050.45371599996</v>
      </c>
      <c r="L315" s="93">
        <v>338081.03699999995</v>
      </c>
      <c r="M315" s="93">
        <v>0</v>
      </c>
      <c r="N315" s="83"/>
      <c r="O315" s="84" t="s">
        <v>2</v>
      </c>
      <c r="P315" s="93">
        <v>277274.34071986051</v>
      </c>
      <c r="Q315" s="93">
        <v>277725.42157417582</v>
      </c>
      <c r="R315" s="93">
        <v>254177.75651615139</v>
      </c>
      <c r="S315" s="93">
        <v>247142.37728699745</v>
      </c>
      <c r="T315" s="93">
        <v>245927.67642535066</v>
      </c>
      <c r="U315" s="93">
        <v>236692.40260656169</v>
      </c>
      <c r="V315" s="93">
        <v>263413.4002963854</v>
      </c>
      <c r="W315" s="93">
        <v>259229.06657071193</v>
      </c>
      <c r="X315" s="93">
        <v>281941.33554299996</v>
      </c>
      <c r="Y315" s="93">
        <v>314527.22699999996</v>
      </c>
      <c r="Z315" s="93">
        <v>319287</v>
      </c>
      <c r="AA315" s="83"/>
      <c r="AB315" s="84" t="s">
        <v>2</v>
      </c>
      <c r="AC315" s="93">
        <v>2254</v>
      </c>
      <c r="AD315" s="93">
        <v>2151</v>
      </c>
      <c r="AE315" s="93">
        <v>2081</v>
      </c>
      <c r="AF315" s="93">
        <v>2022</v>
      </c>
      <c r="AG315" s="93">
        <v>1966</v>
      </c>
      <c r="AH315" s="93">
        <v>1982</v>
      </c>
      <c r="AI315" s="93">
        <v>1996</v>
      </c>
      <c r="AJ315" s="93">
        <v>2080</v>
      </c>
      <c r="AK315" s="93">
        <v>2227</v>
      </c>
      <c r="AL315" s="93">
        <v>2387</v>
      </c>
      <c r="AM315" s="93">
        <v>0</v>
      </c>
      <c r="AN315" s="83"/>
      <c r="AO315" s="91" t="s">
        <v>17</v>
      </c>
      <c r="AP315" s="92">
        <v>2616.2021210372382</v>
      </c>
      <c r="AQ315" s="92">
        <v>1324.419722674236</v>
      </c>
      <c r="AR315" s="92">
        <v>1260.8717847241394</v>
      </c>
      <c r="AS315" s="92">
        <v>3767.9701197673385</v>
      </c>
      <c r="AT315" s="92">
        <v>4817.9774530499781</v>
      </c>
      <c r="AU315" s="92">
        <v>38.699650215935996</v>
      </c>
      <c r="AV315" s="92">
        <v>0</v>
      </c>
      <c r="AW315" s="92">
        <v>0</v>
      </c>
      <c r="AX315" s="92">
        <v>54.271999999999998</v>
      </c>
      <c r="AY315" s="92">
        <v>0</v>
      </c>
      <c r="AZ315" s="83"/>
    </row>
    <row r="316" spans="1:52" x14ac:dyDescent="0.25">
      <c r="A316" s="82"/>
      <c r="B316" s="84" t="s">
        <v>156</v>
      </c>
      <c r="C316" s="93">
        <v>0</v>
      </c>
      <c r="D316" s="93">
        <v>0</v>
      </c>
      <c r="E316" s="93">
        <v>0</v>
      </c>
      <c r="F316" s="93">
        <v>0</v>
      </c>
      <c r="G316" s="93">
        <v>0</v>
      </c>
      <c r="H316" s="93">
        <v>0</v>
      </c>
      <c r="I316" s="93">
        <v>0</v>
      </c>
      <c r="J316" s="93">
        <v>3721.2443420669993</v>
      </c>
      <c r="K316" s="93">
        <v>17774.301845999998</v>
      </c>
      <c r="L316" s="93">
        <v>37508.078999999998</v>
      </c>
      <c r="M316" s="93">
        <v>0</v>
      </c>
      <c r="N316" s="83"/>
      <c r="O316" s="84" t="s">
        <v>156</v>
      </c>
      <c r="P316" s="93">
        <v>0</v>
      </c>
      <c r="Q316" s="93">
        <v>0</v>
      </c>
      <c r="R316" s="93">
        <v>0</v>
      </c>
      <c r="S316" s="93">
        <v>0</v>
      </c>
      <c r="T316" s="93">
        <v>0</v>
      </c>
      <c r="U316" s="93">
        <v>0</v>
      </c>
      <c r="V316" s="93">
        <v>0</v>
      </c>
      <c r="W316" s="93">
        <v>0</v>
      </c>
      <c r="X316" s="93">
        <v>20772.402419999999</v>
      </c>
      <c r="Y316" s="93">
        <v>15571.856999999998</v>
      </c>
      <c r="Z316" s="93">
        <v>30109</v>
      </c>
      <c r="AA316" s="83"/>
      <c r="AB316" s="84" t="s">
        <v>156</v>
      </c>
      <c r="AC316" s="93">
        <v>0</v>
      </c>
      <c r="AD316" s="93">
        <v>0</v>
      </c>
      <c r="AE316" s="93">
        <v>0</v>
      </c>
      <c r="AF316" s="93">
        <v>0</v>
      </c>
      <c r="AG316" s="93">
        <v>0</v>
      </c>
      <c r="AH316" s="93">
        <v>0</v>
      </c>
      <c r="AI316" s="93">
        <v>0</v>
      </c>
      <c r="AJ316" s="93">
        <v>25</v>
      </c>
      <c r="AK316" s="93">
        <v>121</v>
      </c>
      <c r="AL316" s="93">
        <v>226</v>
      </c>
      <c r="AM316" s="93">
        <v>0</v>
      </c>
      <c r="AN316" s="83"/>
      <c r="AO316" s="91" t="s">
        <v>18</v>
      </c>
      <c r="AP316" s="92">
        <v>35135.003318901079</v>
      </c>
      <c r="AQ316" s="92">
        <v>10031.630412255627</v>
      </c>
      <c r="AR316" s="92">
        <v>7101.2298915663541</v>
      </c>
      <c r="AS316" s="92">
        <v>4620.1569670365143</v>
      </c>
      <c r="AT316" s="92">
        <v>1523.8761265529115</v>
      </c>
      <c r="AU316" s="92">
        <v>2432.7030121850871</v>
      </c>
      <c r="AV316" s="92">
        <v>2861.0143764479994</v>
      </c>
      <c r="AW316" s="92">
        <v>3197.1225599999998</v>
      </c>
      <c r="AX316" s="92">
        <v>1602.56</v>
      </c>
      <c r="AY316" s="92">
        <v>0</v>
      </c>
      <c r="AZ316" s="83"/>
    </row>
    <row r="317" spans="1:52" x14ac:dyDescent="0.25">
      <c r="A317" s="82"/>
      <c r="B317" s="84" t="s">
        <v>3</v>
      </c>
      <c r="C317" s="93">
        <v>307.45285392357619</v>
      </c>
      <c r="D317" s="93">
        <v>6743.3209117364213</v>
      </c>
      <c r="E317" s="93">
        <v>18217.147311730005</v>
      </c>
      <c r="F317" s="93">
        <v>24702.58050493359</v>
      </c>
      <c r="G317" s="93">
        <v>28135.841483410044</v>
      </c>
      <c r="H317" s="93">
        <v>37458.621395944043</v>
      </c>
      <c r="I317" s="93">
        <v>47487.854246845745</v>
      </c>
      <c r="J317" s="93">
        <v>50332.284301949971</v>
      </c>
      <c r="K317" s="93">
        <v>44208.722228999999</v>
      </c>
      <c r="L317" s="93">
        <v>31937.073000000004</v>
      </c>
      <c r="M317" s="93">
        <v>0</v>
      </c>
      <c r="N317" s="83"/>
      <c r="O317" s="84" t="s">
        <v>3</v>
      </c>
      <c r="P317" s="93">
        <v>0</v>
      </c>
      <c r="Q317" s="93">
        <v>10660.458983548817</v>
      </c>
      <c r="R317" s="93">
        <v>35665.264801573569</v>
      </c>
      <c r="S317" s="93">
        <v>36472.336876749294</v>
      </c>
      <c r="T317" s="93">
        <v>23151.571019943291</v>
      </c>
      <c r="U317" s="93">
        <v>35731.901865007727</v>
      </c>
      <c r="V317" s="93">
        <v>27936.618813519559</v>
      </c>
      <c r="W317" s="93">
        <v>36342.822388571993</v>
      </c>
      <c r="X317" s="93">
        <v>54273.47104199999</v>
      </c>
      <c r="Y317" s="93">
        <v>42610.89</v>
      </c>
      <c r="Z317" s="93">
        <v>43653</v>
      </c>
      <c r="AA317" s="83"/>
      <c r="AB317" s="84" t="s">
        <v>3</v>
      </c>
      <c r="AC317" s="93">
        <v>3</v>
      </c>
      <c r="AD317" s="93">
        <v>61</v>
      </c>
      <c r="AE317" s="93">
        <v>164</v>
      </c>
      <c r="AF317" s="93">
        <v>186</v>
      </c>
      <c r="AG317" s="93">
        <v>210</v>
      </c>
      <c r="AH317" s="93">
        <v>278</v>
      </c>
      <c r="AI317" s="93">
        <v>357</v>
      </c>
      <c r="AJ317" s="93">
        <v>372</v>
      </c>
      <c r="AK317" s="93">
        <v>324</v>
      </c>
      <c r="AL317" s="93">
        <v>251</v>
      </c>
      <c r="AM317" s="93">
        <v>0</v>
      </c>
      <c r="AN317" s="83"/>
      <c r="AO317" s="91" t="s">
        <v>19</v>
      </c>
      <c r="AP317" s="92">
        <v>5128.0807193038299</v>
      </c>
      <c r="AQ317" s="92">
        <v>8778.5255977253855</v>
      </c>
      <c r="AR317" s="92">
        <v>8378.9133000868151</v>
      </c>
      <c r="AS317" s="92">
        <v>5981.8874415314867</v>
      </c>
      <c r="AT317" s="92">
        <v>3475.0479910233776</v>
      </c>
      <c r="AU317" s="92">
        <v>866.44216872345589</v>
      </c>
      <c r="AV317" s="92">
        <v>3538.2899036159997</v>
      </c>
      <c r="AW317" s="92">
        <v>3723.0335999999998</v>
      </c>
      <c r="AX317" s="92">
        <v>1387.52</v>
      </c>
      <c r="AY317" s="92">
        <v>0</v>
      </c>
      <c r="AZ317" s="83"/>
    </row>
    <row r="318" spans="1:52" x14ac:dyDescent="0.25">
      <c r="A318" s="82"/>
      <c r="B318" s="84" t="s">
        <v>4</v>
      </c>
      <c r="C318" s="93">
        <v>0</v>
      </c>
      <c r="D318" s="93">
        <v>2176.8075512377236</v>
      </c>
      <c r="E318" s="93">
        <v>22766.138355239989</v>
      </c>
      <c r="F318" s="93">
        <v>30459.517774556502</v>
      </c>
      <c r="G318" s="93">
        <v>31217.582893931663</v>
      </c>
      <c r="H318" s="93">
        <v>29378.607138119714</v>
      </c>
      <c r="I318" s="93">
        <v>30785.912057010992</v>
      </c>
      <c r="J318" s="93">
        <v>29583.299105576993</v>
      </c>
      <c r="K318" s="93">
        <v>27958.932245999989</v>
      </c>
      <c r="L318" s="93">
        <v>31264.107</v>
      </c>
      <c r="M318" s="93">
        <v>0</v>
      </c>
      <c r="N318" s="83"/>
      <c r="O318" s="84" t="s">
        <v>4</v>
      </c>
      <c r="P318" s="93">
        <v>0</v>
      </c>
      <c r="Q318" s="93">
        <v>0</v>
      </c>
      <c r="R318" s="93">
        <v>11642.533355845873</v>
      </c>
      <c r="S318" s="93">
        <v>11847.778978408976</v>
      </c>
      <c r="T318" s="93">
        <v>31171.936694709366</v>
      </c>
      <c r="U318" s="93">
        <v>32699.548457056393</v>
      </c>
      <c r="V318" s="93">
        <v>30982.05108874385</v>
      </c>
      <c r="W318" s="93">
        <v>27319.694979842992</v>
      </c>
      <c r="X318" s="93">
        <v>27299.05306799999</v>
      </c>
      <c r="Y318" s="93">
        <v>43379.553</v>
      </c>
      <c r="Z318" s="93">
        <v>27763</v>
      </c>
      <c r="AA318" s="83"/>
      <c r="AB318" s="84" t="s">
        <v>4</v>
      </c>
      <c r="AC318" s="93">
        <v>0</v>
      </c>
      <c r="AD318" s="93">
        <v>19</v>
      </c>
      <c r="AE318" s="93">
        <v>149</v>
      </c>
      <c r="AF318" s="93">
        <v>236</v>
      </c>
      <c r="AG318" s="93">
        <v>239</v>
      </c>
      <c r="AH318" s="93">
        <v>224</v>
      </c>
      <c r="AI318" s="93">
        <v>238</v>
      </c>
      <c r="AJ318" s="93">
        <v>218</v>
      </c>
      <c r="AK318" s="93">
        <v>208</v>
      </c>
      <c r="AL318" s="93">
        <v>263</v>
      </c>
      <c r="AM318" s="93">
        <v>0</v>
      </c>
      <c r="AN318" s="83"/>
      <c r="AO318" s="91" t="s">
        <v>20</v>
      </c>
      <c r="AP318" s="92">
        <v>5485.0989972300458</v>
      </c>
      <c r="AQ318" s="92">
        <v>6163.6456324454839</v>
      </c>
      <c r="AR318" s="92">
        <v>5453.6907595268121</v>
      </c>
      <c r="AS318" s="92">
        <v>838.92323875136697</v>
      </c>
      <c r="AT318" s="92">
        <v>934.16440662077628</v>
      </c>
      <c r="AU318" s="92">
        <v>0</v>
      </c>
      <c r="AV318" s="92">
        <v>0</v>
      </c>
      <c r="AW318" s="92">
        <v>0</v>
      </c>
      <c r="AX318" s="92">
        <v>0</v>
      </c>
      <c r="AY318" s="92">
        <v>0</v>
      </c>
      <c r="AZ318" s="83"/>
    </row>
    <row r="319" spans="1:52" x14ac:dyDescent="0.25">
      <c r="A319" s="82"/>
      <c r="B319" s="84" t="s">
        <v>6</v>
      </c>
      <c r="C319" s="93">
        <v>4952.9391262208992</v>
      </c>
      <c r="D319" s="93">
        <v>6226.7400214492372</v>
      </c>
      <c r="E319" s="93">
        <v>9157.3182793341402</v>
      </c>
      <c r="F319" s="93">
        <v>15180.359958843463</v>
      </c>
      <c r="G319" s="93">
        <v>15632.407408598207</v>
      </c>
      <c r="H319" s="93">
        <v>11814.102547350243</v>
      </c>
      <c r="I319" s="93">
        <v>7924.7205197894127</v>
      </c>
      <c r="J319" s="93">
        <v>7105.8611878379988</v>
      </c>
      <c r="K319" s="93">
        <v>7713.7966290000013</v>
      </c>
      <c r="L319" s="93">
        <v>9766.2389999999959</v>
      </c>
      <c r="M319" s="93">
        <v>0</v>
      </c>
      <c r="N319" s="83"/>
      <c r="O319" s="84" t="s">
        <v>6</v>
      </c>
      <c r="P319" s="93">
        <v>1397.0753949325706</v>
      </c>
      <c r="Q319" s="93">
        <v>5089.8585767096974</v>
      </c>
      <c r="R319" s="93">
        <v>6615.9269260752617</v>
      </c>
      <c r="S319" s="93">
        <v>15715.322653458474</v>
      </c>
      <c r="T319" s="93">
        <v>28044.662350968491</v>
      </c>
      <c r="U319" s="93">
        <v>11648.620134231955</v>
      </c>
      <c r="V319" s="93">
        <v>12791.914989976391</v>
      </c>
      <c r="W319" s="93">
        <v>8386.5561817589969</v>
      </c>
      <c r="X319" s="93">
        <v>5507.1267089999992</v>
      </c>
      <c r="Y319" s="93">
        <v>6511.5119999999988</v>
      </c>
      <c r="Z319" s="93">
        <v>9911</v>
      </c>
      <c r="AA319" s="83"/>
      <c r="AB319" s="84" t="s">
        <v>6</v>
      </c>
      <c r="AC319" s="93">
        <v>0</v>
      </c>
      <c r="AD319" s="93">
        <v>0</v>
      </c>
      <c r="AE319" s="93">
        <v>9</v>
      </c>
      <c r="AF319" s="93">
        <v>141</v>
      </c>
      <c r="AG319" s="93">
        <v>197</v>
      </c>
      <c r="AH319" s="93">
        <v>139</v>
      </c>
      <c r="AI319" s="93">
        <v>97</v>
      </c>
      <c r="AJ319" s="93">
        <v>82</v>
      </c>
      <c r="AK319" s="93">
        <v>89</v>
      </c>
      <c r="AL319" s="93">
        <v>132</v>
      </c>
      <c r="AM319" s="93">
        <v>0</v>
      </c>
      <c r="AN319" s="83"/>
      <c r="AO319" s="91" t="s">
        <v>21</v>
      </c>
      <c r="AP319" s="92">
        <v>0</v>
      </c>
      <c r="AQ319" s="92">
        <v>0</v>
      </c>
      <c r="AR319" s="92">
        <v>0</v>
      </c>
      <c r="AS319" s="92">
        <v>0</v>
      </c>
      <c r="AT319" s="92">
        <v>0</v>
      </c>
      <c r="AU319" s="92">
        <v>0</v>
      </c>
      <c r="AV319" s="92">
        <v>0</v>
      </c>
      <c r="AW319" s="92">
        <v>0</v>
      </c>
      <c r="AX319" s="92">
        <v>0</v>
      </c>
      <c r="AY319" s="92">
        <v>0</v>
      </c>
      <c r="AZ319" s="83"/>
    </row>
    <row r="320" spans="1:52" x14ac:dyDescent="0.25">
      <c r="A320" s="82"/>
      <c r="B320" s="84" t="s">
        <v>7</v>
      </c>
      <c r="C320" s="93">
        <v>92736.565110605559</v>
      </c>
      <c r="D320" s="93">
        <v>92162.635315757158</v>
      </c>
      <c r="E320" s="93">
        <v>80086.538605468857</v>
      </c>
      <c r="F320" s="93">
        <v>76530.251115075749</v>
      </c>
      <c r="G320" s="93">
        <v>75803.838859844182</v>
      </c>
      <c r="H320" s="93">
        <v>90219.781695236612</v>
      </c>
      <c r="I320" s="93">
        <v>80016.259304940831</v>
      </c>
      <c r="J320" s="93">
        <v>98453.832258032984</v>
      </c>
      <c r="K320" s="93">
        <v>113312.50039199999</v>
      </c>
      <c r="L320" s="93">
        <v>98148.077999999994</v>
      </c>
      <c r="M320" s="93">
        <v>0</v>
      </c>
      <c r="N320" s="83"/>
      <c r="O320" s="84" t="s">
        <v>7</v>
      </c>
      <c r="P320" s="93">
        <v>105285.93623780005</v>
      </c>
      <c r="Q320" s="93">
        <v>99417.196860472483</v>
      </c>
      <c r="R320" s="93">
        <v>73698.710769768979</v>
      </c>
      <c r="S320" s="93">
        <v>77536.234900677577</v>
      </c>
      <c r="T320" s="93">
        <v>88163.991440819271</v>
      </c>
      <c r="U320" s="93">
        <v>81208.257988974161</v>
      </c>
      <c r="V320" s="93">
        <v>78226.930413992275</v>
      </c>
      <c r="W320" s="93">
        <v>89541.835080452976</v>
      </c>
      <c r="X320" s="93">
        <v>91279.749959999986</v>
      </c>
      <c r="Y320" s="93">
        <v>89281.184999999998</v>
      </c>
      <c r="Z320" s="93">
        <v>95569</v>
      </c>
      <c r="AA320" s="83"/>
      <c r="AB320" s="84" t="s">
        <v>7</v>
      </c>
      <c r="AC320" s="93">
        <v>753</v>
      </c>
      <c r="AD320" s="93">
        <v>734</v>
      </c>
      <c r="AE320" s="93">
        <v>654</v>
      </c>
      <c r="AF320" s="93">
        <v>622</v>
      </c>
      <c r="AG320" s="93">
        <v>627</v>
      </c>
      <c r="AH320" s="93">
        <v>636</v>
      </c>
      <c r="AI320" s="93">
        <v>703</v>
      </c>
      <c r="AJ320" s="93">
        <v>828</v>
      </c>
      <c r="AK320" s="93">
        <v>890</v>
      </c>
      <c r="AL320" s="93">
        <v>951</v>
      </c>
      <c r="AM320" s="93">
        <v>0</v>
      </c>
      <c r="AN320" s="83"/>
      <c r="AO320" s="91" t="s">
        <v>22</v>
      </c>
      <c r="AP320" s="92">
        <v>2072.5606523768647</v>
      </c>
      <c r="AQ320" s="92">
        <v>2326.2243846970559</v>
      </c>
      <c r="AR320" s="92">
        <v>3195.3292962209084</v>
      </c>
      <c r="AS320" s="92">
        <v>2877.0977476545563</v>
      </c>
      <c r="AT320" s="92">
        <v>1638.330342066542</v>
      </c>
      <c r="AU320" s="92">
        <v>1071.7653129246717</v>
      </c>
      <c r="AV320" s="92">
        <v>1077.100176384</v>
      </c>
      <c r="AW320" s="92">
        <v>1008.0829439999999</v>
      </c>
      <c r="AX320" s="92">
        <v>875.52</v>
      </c>
      <c r="AY320" s="92">
        <v>0</v>
      </c>
      <c r="AZ320" s="83"/>
    </row>
    <row r="321" spans="1:52" x14ac:dyDescent="0.25">
      <c r="A321" s="82"/>
      <c r="B321" s="89" t="s">
        <v>8</v>
      </c>
      <c r="C321" s="94">
        <v>34036.294434219017</v>
      </c>
      <c r="D321" s="94">
        <v>43878.342845830302</v>
      </c>
      <c r="E321" s="94">
        <v>46683.422248156894</v>
      </c>
      <c r="F321" s="94">
        <v>48287.048581801821</v>
      </c>
      <c r="G321" s="94">
        <v>53478.656598029571</v>
      </c>
      <c r="H321" s="94">
        <v>58620.579472975536</v>
      </c>
      <c r="I321" s="94">
        <v>62403.381045923008</v>
      </c>
      <c r="J321" s="94">
        <v>64621.689946001985</v>
      </c>
      <c r="K321" s="94">
        <v>75938.089520999987</v>
      </c>
      <c r="L321" s="94">
        <v>77868.546000000002</v>
      </c>
      <c r="M321" s="94">
        <v>0</v>
      </c>
      <c r="N321" s="83"/>
      <c r="O321" s="89" t="s">
        <v>8</v>
      </c>
      <c r="P321" s="94">
        <v>39831.570146531914</v>
      </c>
      <c r="Q321" s="94">
        <v>45409.335279920582</v>
      </c>
      <c r="R321" s="94">
        <v>53446.636349828579</v>
      </c>
      <c r="S321" s="94">
        <v>58533.459727107016</v>
      </c>
      <c r="T321" s="94">
        <v>47927.376523379666</v>
      </c>
      <c r="U321" s="94">
        <v>56909.569590041341</v>
      </c>
      <c r="V321" s="94">
        <v>61893.353597375542</v>
      </c>
      <c r="W321" s="94">
        <v>68505.85336480198</v>
      </c>
      <c r="X321" s="94">
        <v>67056.243092999983</v>
      </c>
      <c r="Y321" s="94">
        <v>71642.066999999995</v>
      </c>
      <c r="Z321" s="94">
        <v>80523</v>
      </c>
      <c r="AA321" s="83"/>
      <c r="AB321" s="89" t="s">
        <v>8</v>
      </c>
      <c r="AC321" s="94">
        <v>486</v>
      </c>
      <c r="AD321" s="94">
        <v>571</v>
      </c>
      <c r="AE321" s="94">
        <v>616</v>
      </c>
      <c r="AF321" s="94">
        <v>623</v>
      </c>
      <c r="AG321" s="94">
        <v>637</v>
      </c>
      <c r="AH321" s="94">
        <v>672</v>
      </c>
      <c r="AI321" s="94">
        <v>704</v>
      </c>
      <c r="AJ321" s="94">
        <v>696</v>
      </c>
      <c r="AK321" s="94">
        <v>748</v>
      </c>
      <c r="AL321" s="94">
        <v>813</v>
      </c>
      <c r="AM321" s="94">
        <v>0</v>
      </c>
      <c r="AN321" s="83"/>
      <c r="AO321" s="91" t="s">
        <v>23</v>
      </c>
      <c r="AP321" s="92">
        <v>11166.094387218309</v>
      </c>
      <c r="AQ321" s="92">
        <v>13408.334713740453</v>
      </c>
      <c r="AR321" s="92">
        <v>14846.90536199171</v>
      </c>
      <c r="AS321" s="92">
        <v>14136.796078563877</v>
      </c>
      <c r="AT321" s="92">
        <v>11726.651909482276</v>
      </c>
      <c r="AU321" s="92">
        <v>3621.6422660413427</v>
      </c>
      <c r="AV321" s="92">
        <v>1525.4523555839996</v>
      </c>
      <c r="AW321" s="92">
        <v>961.21958399999994</v>
      </c>
      <c r="AX321" s="92">
        <v>1594.3679999999999</v>
      </c>
      <c r="AY321" s="92">
        <v>0</v>
      </c>
      <c r="AZ321" s="83"/>
    </row>
    <row r="322" spans="1:52" x14ac:dyDescent="0.25">
      <c r="A322" s="82"/>
      <c r="B322" s="89" t="s">
        <v>5</v>
      </c>
      <c r="C322" s="94">
        <v>30469.119325917462</v>
      </c>
      <c r="D322" s="94">
        <v>31140.227088400745</v>
      </c>
      <c r="E322" s="94">
        <v>31511.731339581511</v>
      </c>
      <c r="F322" s="94">
        <v>38385.622009140476</v>
      </c>
      <c r="G322" s="94">
        <v>39252.673149092014</v>
      </c>
      <c r="H322" s="94">
        <v>32486.098506622056</v>
      </c>
      <c r="I322" s="94">
        <v>31725.92815640333</v>
      </c>
      <c r="J322" s="94">
        <v>17070.898225625991</v>
      </c>
      <c r="K322" s="94">
        <v>17834.773088999998</v>
      </c>
      <c r="L322" s="94">
        <v>12222.462</v>
      </c>
      <c r="M322" s="92">
        <v>0</v>
      </c>
      <c r="N322" s="83"/>
      <c r="O322" s="89" t="s">
        <v>5</v>
      </c>
      <c r="P322" s="94">
        <v>29088.288993716669</v>
      </c>
      <c r="Q322" s="94">
        <v>30910.596024144874</v>
      </c>
      <c r="R322" s="94">
        <v>31541.809054423215</v>
      </c>
      <c r="S322" s="94">
        <v>32085.065690620762</v>
      </c>
      <c r="T322" s="94">
        <v>29234.181914820951</v>
      </c>
      <c r="U322" s="94">
        <v>38987.656530668763</v>
      </c>
      <c r="V322" s="94">
        <v>12594.236750595404</v>
      </c>
      <c r="W322" s="94">
        <v>41068.554548111992</v>
      </c>
      <c r="X322" s="94">
        <v>35168.801849999989</v>
      </c>
      <c r="Y322" s="94">
        <v>43500.974999999999</v>
      </c>
      <c r="Z322" s="94">
        <v>36455</v>
      </c>
      <c r="AA322" s="83"/>
      <c r="AB322" s="89" t="s">
        <v>5</v>
      </c>
      <c r="AC322" s="94">
        <v>6708</v>
      </c>
      <c r="AD322" s="94">
        <v>6463</v>
      </c>
      <c r="AE322" s="94">
        <v>6484</v>
      </c>
      <c r="AF322" s="94">
        <v>6448</v>
      </c>
      <c r="AG322" s="94">
        <v>6311</v>
      </c>
      <c r="AH322" s="94">
        <v>6227</v>
      </c>
      <c r="AI322" s="94">
        <v>6360</v>
      </c>
      <c r="AJ322" s="94">
        <v>6762</v>
      </c>
      <c r="AK322" s="94">
        <v>6594</v>
      </c>
      <c r="AL322" s="94">
        <v>6680</v>
      </c>
      <c r="AM322" s="94">
        <v>0</v>
      </c>
      <c r="AN322" s="83"/>
      <c r="AO322" s="91" t="s">
        <v>24</v>
      </c>
      <c r="AP322" s="92">
        <v>113.59672479470508</v>
      </c>
      <c r="AQ322" s="92">
        <v>107.53835355047217</v>
      </c>
      <c r="AR322" s="92">
        <v>112.07749197547906</v>
      </c>
      <c r="AS322" s="92">
        <v>124.89898020936029</v>
      </c>
      <c r="AT322" s="92">
        <v>153.69566083258977</v>
      </c>
      <c r="AU322" s="92">
        <v>0</v>
      </c>
      <c r="AV322" s="92">
        <v>0</v>
      </c>
      <c r="AW322" s="92">
        <v>0</v>
      </c>
      <c r="AX322" s="92">
        <v>0</v>
      </c>
      <c r="AY322" s="92">
        <v>0</v>
      </c>
      <c r="AZ322" s="83"/>
    </row>
    <row r="323" spans="1:52" x14ac:dyDescent="0.25">
      <c r="A323" s="82"/>
      <c r="B323" s="84" t="s">
        <v>157</v>
      </c>
      <c r="C323" s="93">
        <v>1942.1874999321019</v>
      </c>
      <c r="D323" s="93">
        <v>7501.2814323576567</v>
      </c>
      <c r="E323" s="93">
        <v>8236.8465780501865</v>
      </c>
      <c r="F323" s="93">
        <v>7472.1650160465761</v>
      </c>
      <c r="G323" s="93">
        <v>12932.712226306876</v>
      </c>
      <c r="H323" s="93">
        <v>75631.053417122646</v>
      </c>
      <c r="I323" s="93">
        <v>56623.051638484227</v>
      </c>
      <c r="J323" s="93">
        <v>56551.261509161981</v>
      </c>
      <c r="K323" s="93">
        <v>52103.932586999996</v>
      </c>
      <c r="L323" s="93">
        <v>60032.888999999996</v>
      </c>
      <c r="M323" s="93">
        <v>0</v>
      </c>
      <c r="N323" s="83"/>
      <c r="O323" s="84" t="s">
        <v>157</v>
      </c>
      <c r="P323" s="93">
        <v>1797.786942316332</v>
      </c>
      <c r="Q323" s="93">
        <v>1685.1478617224925</v>
      </c>
      <c r="R323" s="93">
        <v>8435.8042248629918</v>
      </c>
      <c r="S323" s="93">
        <v>7579.5038091408505</v>
      </c>
      <c r="T323" s="93">
        <v>8647.8593315688377</v>
      </c>
      <c r="U323" s="93">
        <v>43271.414781606501</v>
      </c>
      <c r="V323" s="93">
        <v>64436.729320801576</v>
      </c>
      <c r="W323" s="93">
        <v>70414.488111428975</v>
      </c>
      <c r="X323" s="93">
        <v>60542.323232999996</v>
      </c>
      <c r="Y323" s="93">
        <v>61316.051999999996</v>
      </c>
      <c r="Z323" s="93">
        <v>64113</v>
      </c>
      <c r="AA323" s="83"/>
      <c r="AB323" s="84" t="s">
        <v>117</v>
      </c>
      <c r="AC323" s="93">
        <v>31282.254000000001</v>
      </c>
      <c r="AD323" s="93">
        <v>31100.231999999996</v>
      </c>
      <c r="AE323" s="93">
        <v>31064.263999999999</v>
      </c>
      <c r="AF323" s="93">
        <v>31173.735000000001</v>
      </c>
      <c r="AG323" s="93">
        <v>31182.083999999999</v>
      </c>
      <c r="AH323" s="93">
        <v>31411.512000000002</v>
      </c>
      <c r="AI323" s="93">
        <v>31473.324000000004</v>
      </c>
      <c r="AJ323" s="93">
        <v>31494.100999999995</v>
      </c>
      <c r="AK323" s="93">
        <v>31380.3</v>
      </c>
      <c r="AL323" s="93">
        <v>31582.872000000003</v>
      </c>
      <c r="AM323" s="93">
        <v>0</v>
      </c>
      <c r="AN323" s="83"/>
      <c r="AO323" s="91" t="s">
        <v>25</v>
      </c>
      <c r="AP323" s="92">
        <v>304.85651654089219</v>
      </c>
      <c r="AQ323" s="92">
        <v>270.54385787960899</v>
      </c>
      <c r="AR323" s="92">
        <v>235.36273314850601</v>
      </c>
      <c r="AS323" s="92">
        <v>1210.3042772499959</v>
      </c>
      <c r="AT323" s="92">
        <v>1204.4943632624945</v>
      </c>
      <c r="AU323" s="92">
        <v>255.84768753868792</v>
      </c>
      <c r="AV323" s="92">
        <v>49.582476287999995</v>
      </c>
      <c r="AW323" s="92">
        <v>0</v>
      </c>
      <c r="AX323" s="92">
        <v>0</v>
      </c>
      <c r="AY323" s="92">
        <v>0</v>
      </c>
      <c r="AZ323" s="83"/>
    </row>
    <row r="324" spans="1:52" x14ac:dyDescent="0.25">
      <c r="A324" s="82"/>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3"/>
      <c r="AH324" s="83"/>
      <c r="AI324" s="83"/>
      <c r="AJ324" s="83"/>
      <c r="AK324" s="83"/>
      <c r="AL324" s="83"/>
      <c r="AM324" s="83"/>
      <c r="AN324" s="83"/>
      <c r="AO324" s="91" t="s">
        <v>26</v>
      </c>
      <c r="AP324" s="92">
        <v>7588.9567064381035</v>
      </c>
      <c r="AQ324" s="92">
        <v>6757.9365336454612</v>
      </c>
      <c r="AR324" s="92">
        <v>11343.362962838237</v>
      </c>
      <c r="AS324" s="92">
        <v>6956.7626675903875</v>
      </c>
      <c r="AT324" s="92">
        <v>4162.8633242529104</v>
      </c>
      <c r="AU324" s="92">
        <v>6287.6181698058217</v>
      </c>
      <c r="AV324" s="92">
        <v>3602.6416281599995</v>
      </c>
      <c r="AW324" s="92">
        <v>2511.876096</v>
      </c>
      <c r="AX324" s="92">
        <v>1581.056</v>
      </c>
      <c r="AY324" s="92">
        <v>0</v>
      </c>
      <c r="AZ324" s="83"/>
    </row>
    <row r="325" spans="1:52" x14ac:dyDescent="0.25">
      <c r="A325" s="82"/>
      <c r="B325" s="85" t="s">
        <v>113</v>
      </c>
      <c r="C325" s="85"/>
      <c r="D325" s="85"/>
      <c r="E325" s="85"/>
      <c r="F325" s="85"/>
      <c r="G325" s="85"/>
      <c r="H325" s="85"/>
      <c r="I325" s="85"/>
      <c r="J325" s="85"/>
      <c r="K325" s="85"/>
      <c r="L325" s="85"/>
      <c r="M325" s="85"/>
      <c r="N325" s="83"/>
      <c r="O325" s="85" t="s">
        <v>114</v>
      </c>
      <c r="P325" s="85"/>
      <c r="Q325" s="85"/>
      <c r="R325" s="85"/>
      <c r="S325" s="85"/>
      <c r="T325" s="85"/>
      <c r="U325" s="85"/>
      <c r="V325" s="85"/>
      <c r="W325" s="85"/>
      <c r="X325" s="85"/>
      <c r="Y325" s="85"/>
      <c r="Z325" s="85"/>
      <c r="AA325" s="83"/>
      <c r="AB325" s="85" t="s">
        <v>145</v>
      </c>
      <c r="AC325" s="85"/>
      <c r="AD325" s="85"/>
      <c r="AE325" s="85"/>
      <c r="AF325" s="85"/>
      <c r="AG325" s="85"/>
      <c r="AH325" s="85"/>
      <c r="AI325" s="85"/>
      <c r="AJ325" s="85"/>
      <c r="AK325" s="85"/>
      <c r="AL325" s="85"/>
      <c r="AM325" s="85"/>
      <c r="AN325" s="83"/>
      <c r="AO325" s="91" t="s">
        <v>27</v>
      </c>
      <c r="AP325" s="92">
        <v>4846.4072078230802</v>
      </c>
      <c r="AQ325" s="92">
        <v>8510.2457051836809</v>
      </c>
      <c r="AR325" s="92">
        <v>8972.9240075568559</v>
      </c>
      <c r="AS325" s="92">
        <v>7419.8836650038556</v>
      </c>
      <c r="AT325" s="92">
        <v>7362.1311578958257</v>
      </c>
      <c r="AU325" s="92">
        <v>3969.9391179847667</v>
      </c>
      <c r="AV325" s="92">
        <v>3048.7948185599998</v>
      </c>
      <c r="AW325" s="92">
        <v>2604.561408</v>
      </c>
      <c r="AX325" s="92">
        <v>3471.36</v>
      </c>
      <c r="AY325" s="92">
        <v>0</v>
      </c>
      <c r="AZ325" s="83"/>
    </row>
    <row r="326" spans="1:52" x14ac:dyDescent="0.25">
      <c r="A326" s="82"/>
      <c r="B326" s="87" t="s">
        <v>29</v>
      </c>
      <c r="C326" s="87">
        <v>2013</v>
      </c>
      <c r="D326" s="87">
        <v>2014</v>
      </c>
      <c r="E326" s="87">
        <v>2015</v>
      </c>
      <c r="F326" s="87">
        <v>2016</v>
      </c>
      <c r="G326" s="87">
        <v>2017</v>
      </c>
      <c r="H326" s="87">
        <v>2018</v>
      </c>
      <c r="I326" s="87">
        <v>2019</v>
      </c>
      <c r="J326" s="87">
        <v>2020</v>
      </c>
      <c r="K326" s="87">
        <v>2021</v>
      </c>
      <c r="L326" s="87">
        <v>2022</v>
      </c>
      <c r="M326" s="87">
        <v>2023</v>
      </c>
      <c r="N326" s="83"/>
      <c r="O326" s="87" t="s">
        <v>29</v>
      </c>
      <c r="P326" s="87">
        <v>2013</v>
      </c>
      <c r="Q326" s="87">
        <v>2014</v>
      </c>
      <c r="R326" s="87">
        <v>2015</v>
      </c>
      <c r="S326" s="87">
        <v>2016</v>
      </c>
      <c r="T326" s="87">
        <v>2017</v>
      </c>
      <c r="U326" s="87">
        <v>2018</v>
      </c>
      <c r="V326" s="87">
        <v>2019</v>
      </c>
      <c r="W326" s="87">
        <v>2020</v>
      </c>
      <c r="X326" s="87">
        <v>2021</v>
      </c>
      <c r="Y326" s="87">
        <v>2022</v>
      </c>
      <c r="Z326" s="87">
        <v>2023</v>
      </c>
      <c r="AA326" s="83"/>
      <c r="AB326" s="87" t="s">
        <v>29</v>
      </c>
      <c r="AC326" s="87">
        <v>2013</v>
      </c>
      <c r="AD326" s="87">
        <v>2014</v>
      </c>
      <c r="AE326" s="87">
        <v>2015</v>
      </c>
      <c r="AF326" s="87">
        <v>2016</v>
      </c>
      <c r="AG326" s="87">
        <v>2017</v>
      </c>
      <c r="AH326" s="87">
        <v>2018</v>
      </c>
      <c r="AI326" s="87">
        <v>2019</v>
      </c>
      <c r="AJ326" s="87">
        <v>2020</v>
      </c>
      <c r="AK326" s="87">
        <v>2021</v>
      </c>
      <c r="AL326" s="87">
        <v>2022</v>
      </c>
      <c r="AM326" s="87">
        <v>2023</v>
      </c>
      <c r="AN326" s="83"/>
      <c r="AO326" s="91" t="s">
        <v>28</v>
      </c>
      <c r="AP326" s="92">
        <v>0</v>
      </c>
      <c r="AQ326" s="92">
        <v>0</v>
      </c>
      <c r="AR326" s="92">
        <v>3082.1310293256747</v>
      </c>
      <c r="AS326" s="92">
        <v>1999.488984059582</v>
      </c>
      <c r="AT326" s="92">
        <v>2855.9051871020229</v>
      </c>
      <c r="AU326" s="92">
        <v>131.14881462067197</v>
      </c>
      <c r="AV326" s="92">
        <v>43.252798463999994</v>
      </c>
      <c r="AW326" s="92">
        <v>30.200831999999998</v>
      </c>
      <c r="AX326" s="92">
        <v>451.584</v>
      </c>
      <c r="AY326" s="92">
        <v>0</v>
      </c>
      <c r="AZ326" s="83"/>
    </row>
    <row r="327" spans="1:52" x14ac:dyDescent="0.25">
      <c r="A327" s="82"/>
      <c r="B327" s="89" t="s">
        <v>9</v>
      </c>
      <c r="C327" s="90">
        <v>1025875.7115115335</v>
      </c>
      <c r="D327" s="90">
        <v>967173.4077398529</v>
      </c>
      <c r="E327" s="90">
        <v>969817.29388037708</v>
      </c>
      <c r="F327" s="90">
        <v>1036982.76737522</v>
      </c>
      <c r="G327" s="90">
        <v>983224.79454839113</v>
      </c>
      <c r="H327" s="90">
        <v>943768.56450185808</v>
      </c>
      <c r="I327" s="90">
        <v>968642.06334540853</v>
      </c>
      <c r="J327" s="90">
        <v>982150.64101205079</v>
      </c>
      <c r="K327" s="90">
        <v>1315195.4294009996</v>
      </c>
      <c r="L327" s="90">
        <v>1223794.845</v>
      </c>
      <c r="M327" s="90">
        <v>0</v>
      </c>
      <c r="N327" s="83"/>
      <c r="O327" s="89" t="s">
        <v>9</v>
      </c>
      <c r="P327" s="90">
        <v>1032285.8929316933</v>
      </c>
      <c r="Q327" s="90">
        <v>1022004.7963335338</v>
      </c>
      <c r="R327" s="90">
        <v>958801.47711199091</v>
      </c>
      <c r="S327" s="90">
        <v>1019487.6982814246</v>
      </c>
      <c r="T327" s="90">
        <v>999615.85764530441</v>
      </c>
      <c r="U327" s="90">
        <v>1027260.0325420994</v>
      </c>
      <c r="V327" s="90">
        <v>980992.00585356541</v>
      </c>
      <c r="W327" s="90">
        <v>1012758.9276864777</v>
      </c>
      <c r="X327" s="90">
        <v>1406882.5645770002</v>
      </c>
      <c r="Y327" s="90">
        <v>1355199.1739999996</v>
      </c>
      <c r="Z327" s="90">
        <v>1250959</v>
      </c>
      <c r="AA327" s="83"/>
      <c r="AB327" s="89" t="s">
        <v>9</v>
      </c>
      <c r="AC327" s="90">
        <v>8509</v>
      </c>
      <c r="AD327" s="90">
        <v>8320</v>
      </c>
      <c r="AE327" s="90">
        <v>8146</v>
      </c>
      <c r="AF327" s="90">
        <v>7973</v>
      </c>
      <c r="AG327" s="90">
        <v>7681</v>
      </c>
      <c r="AH327" s="90">
        <v>7471</v>
      </c>
      <c r="AI327" s="90">
        <v>7405</v>
      </c>
      <c r="AJ327" s="90">
        <v>8268</v>
      </c>
      <c r="AK327" s="90">
        <v>7937</v>
      </c>
      <c r="AL327" s="90">
        <v>7588</v>
      </c>
      <c r="AM327" s="90">
        <v>0</v>
      </c>
      <c r="AN327" s="83"/>
      <c r="AO327" s="91" t="s">
        <v>29</v>
      </c>
      <c r="AP327" s="92">
        <v>8815.3376741197171</v>
      </c>
      <c r="AQ327" s="92">
        <v>7868.4115318877057</v>
      </c>
      <c r="AR327" s="92">
        <v>8559.3580621673354</v>
      </c>
      <c r="AS327" s="92">
        <v>10893.843795959778</v>
      </c>
      <c r="AT327" s="92">
        <v>12738.209166593222</v>
      </c>
      <c r="AU327" s="92">
        <v>15018.689254634492</v>
      </c>
      <c r="AV327" s="92">
        <v>-78.066026495999978</v>
      </c>
      <c r="AW327" s="92">
        <v>0</v>
      </c>
      <c r="AX327" s="92">
        <v>0</v>
      </c>
      <c r="AY327" s="92">
        <v>0</v>
      </c>
      <c r="AZ327" s="83"/>
    </row>
    <row r="328" spans="1:52" x14ac:dyDescent="0.25">
      <c r="A328" s="82"/>
      <c r="B328" s="84" t="s">
        <v>10</v>
      </c>
      <c r="C328" s="93">
        <v>723748.65098732186</v>
      </c>
      <c r="D328" s="93">
        <v>672260.30868280015</v>
      </c>
      <c r="E328" s="93">
        <v>681905.62466060952</v>
      </c>
      <c r="F328" s="93">
        <v>741928.73873710807</v>
      </c>
      <c r="G328" s="93">
        <v>699659.61817719892</v>
      </c>
      <c r="H328" s="93">
        <v>668443.73349062563</v>
      </c>
      <c r="I328" s="93">
        <v>698302.94326457044</v>
      </c>
      <c r="J328" s="93">
        <v>699164.25073039113</v>
      </c>
      <c r="K328" s="93">
        <v>1007768.6476304997</v>
      </c>
      <c r="L328" s="93">
        <v>925378.15650000004</v>
      </c>
      <c r="M328" s="93">
        <v>0</v>
      </c>
      <c r="N328" s="83"/>
      <c r="O328" s="84" t="s">
        <v>10</v>
      </c>
      <c r="P328" s="93">
        <v>735103.46850163979</v>
      </c>
      <c r="Q328" s="93">
        <v>702189.95877560752</v>
      </c>
      <c r="R328" s="93">
        <v>681488.39877185202</v>
      </c>
      <c r="S328" s="93">
        <v>726964.9030533667</v>
      </c>
      <c r="T328" s="93">
        <v>730342.35900480882</v>
      </c>
      <c r="U328" s="93">
        <v>699930.56420938415</v>
      </c>
      <c r="V328" s="93">
        <v>699375.38619340351</v>
      </c>
      <c r="W328" s="93">
        <v>705971.51685540879</v>
      </c>
      <c r="X328" s="93">
        <v>1086164.3096850002</v>
      </c>
      <c r="Y328" s="93">
        <v>1021538.7209999998</v>
      </c>
      <c r="Z328" s="93">
        <v>972003</v>
      </c>
      <c r="AA328" s="83"/>
      <c r="AB328" s="84" t="s">
        <v>10</v>
      </c>
      <c r="AC328" s="93">
        <v>8509</v>
      </c>
      <c r="AD328" s="93">
        <v>8320</v>
      </c>
      <c r="AE328" s="93">
        <v>8146</v>
      </c>
      <c r="AF328" s="93">
        <v>7973</v>
      </c>
      <c r="AG328" s="93">
        <v>7681</v>
      </c>
      <c r="AH328" s="93">
        <v>7471</v>
      </c>
      <c r="AI328" s="93">
        <v>7405</v>
      </c>
      <c r="AJ328" s="93">
        <v>8268</v>
      </c>
      <c r="AK328" s="93">
        <v>7937</v>
      </c>
      <c r="AL328" s="93">
        <v>7588</v>
      </c>
      <c r="AM328" s="93">
        <v>0</v>
      </c>
      <c r="AN328" s="83"/>
      <c r="AO328" s="91" t="s">
        <v>30</v>
      </c>
      <c r="AP328" s="92">
        <v>46091.291510325093</v>
      </c>
      <c r="AQ328" s="92">
        <v>37141.483350995186</v>
      </c>
      <c r="AR328" s="92">
        <v>39192.37816890527</v>
      </c>
      <c r="AS328" s="92">
        <v>45163.692303846648</v>
      </c>
      <c r="AT328" s="92">
        <v>39472.533830281856</v>
      </c>
      <c r="AU328" s="92">
        <v>37904.157405941747</v>
      </c>
      <c r="AV328" s="92">
        <v>42829.764996095997</v>
      </c>
      <c r="AW328" s="92">
        <v>44367.105023999997</v>
      </c>
      <c r="AX328" s="92">
        <v>41171.968000000001</v>
      </c>
      <c r="AY328" s="92">
        <v>0</v>
      </c>
      <c r="AZ328" s="83"/>
    </row>
    <row r="329" spans="1:52" x14ac:dyDescent="0.25">
      <c r="A329" s="82"/>
      <c r="B329" s="89" t="s">
        <v>11</v>
      </c>
      <c r="C329" s="94">
        <v>302127.06052421156</v>
      </c>
      <c r="D329" s="94">
        <v>294913.09905705275</v>
      </c>
      <c r="E329" s="94">
        <v>287911.66921976756</v>
      </c>
      <c r="F329" s="94">
        <v>295054.02863811189</v>
      </c>
      <c r="G329" s="94">
        <v>283565.17637119221</v>
      </c>
      <c r="H329" s="94">
        <v>275324.83101123245</v>
      </c>
      <c r="I329" s="94">
        <v>270339.12008083815</v>
      </c>
      <c r="J329" s="94">
        <v>282986.39028165967</v>
      </c>
      <c r="K329" s="94">
        <v>307426.78177050001</v>
      </c>
      <c r="L329" s="94">
        <v>298416.68849999993</v>
      </c>
      <c r="M329" s="94">
        <v>0</v>
      </c>
      <c r="N329" s="83"/>
      <c r="O329" s="89" t="s">
        <v>11</v>
      </c>
      <c r="P329" s="94">
        <v>297182.42443005356</v>
      </c>
      <c r="Q329" s="94">
        <v>319814.83755792631</v>
      </c>
      <c r="R329" s="94">
        <v>277313.07834013889</v>
      </c>
      <c r="S329" s="94">
        <v>292522.79522805783</v>
      </c>
      <c r="T329" s="94">
        <v>269273.49864049553</v>
      </c>
      <c r="U329" s="94">
        <v>327329.46833271522</v>
      </c>
      <c r="V329" s="94">
        <v>281616.6196601619</v>
      </c>
      <c r="W329" s="94">
        <v>306787.41083106888</v>
      </c>
      <c r="X329" s="94">
        <v>320718.254892</v>
      </c>
      <c r="Y329" s="94">
        <v>333660.45299999998</v>
      </c>
      <c r="Z329" s="94">
        <v>278956</v>
      </c>
      <c r="AA329" s="83"/>
      <c r="AB329" s="89" t="s">
        <v>11</v>
      </c>
      <c r="AC329" s="94">
        <v>8509</v>
      </c>
      <c r="AD329" s="94">
        <v>8320</v>
      </c>
      <c r="AE329" s="94">
        <v>8146</v>
      </c>
      <c r="AF329" s="94">
        <v>7973</v>
      </c>
      <c r="AG329" s="94">
        <v>7681</v>
      </c>
      <c r="AH329" s="94">
        <v>7471</v>
      </c>
      <c r="AI329" s="94">
        <v>7405</v>
      </c>
      <c r="AJ329" s="94">
        <v>8268</v>
      </c>
      <c r="AK329" s="94">
        <v>7937</v>
      </c>
      <c r="AL329" s="94">
        <v>7588</v>
      </c>
      <c r="AM329" s="94">
        <v>0</v>
      </c>
      <c r="AN329" s="83"/>
      <c r="AO329" s="91" t="s">
        <v>31</v>
      </c>
      <c r="AP329" s="92">
        <v>1691.2002191374972</v>
      </c>
      <c r="AQ329" s="92">
        <v>2837.8805510635129</v>
      </c>
      <c r="AR329" s="92">
        <v>1612.7951095271437</v>
      </c>
      <c r="AS329" s="92">
        <v>977.08582747853552</v>
      </c>
      <c r="AT329" s="92">
        <v>2055.8157186543572</v>
      </c>
      <c r="AU329" s="92">
        <v>0</v>
      </c>
      <c r="AV329" s="92">
        <v>0</v>
      </c>
      <c r="AW329" s="92">
        <v>0</v>
      </c>
      <c r="AX329" s="92">
        <v>0</v>
      </c>
      <c r="AY329" s="92">
        <v>0</v>
      </c>
      <c r="AZ329" s="83"/>
    </row>
    <row r="330" spans="1:52" x14ac:dyDescent="0.25">
      <c r="A330" s="82"/>
      <c r="B330" s="84" t="s">
        <v>0</v>
      </c>
      <c r="C330" s="93">
        <v>222150.87185561657</v>
      </c>
      <c r="D330" s="93">
        <v>210098.59846129053</v>
      </c>
      <c r="E330" s="93">
        <v>196911.42593229166</v>
      </c>
      <c r="F330" s="93">
        <v>193568.0275098744</v>
      </c>
      <c r="G330" s="93">
        <v>163527.50871387272</v>
      </c>
      <c r="H330" s="93">
        <v>151789.63793228046</v>
      </c>
      <c r="I330" s="93">
        <v>142690.5958686361</v>
      </c>
      <c r="J330" s="93">
        <v>144244.882162836</v>
      </c>
      <c r="K330" s="93">
        <v>117719.47483799999</v>
      </c>
      <c r="L330" s="93">
        <v>104711.03999999999</v>
      </c>
      <c r="M330" s="93">
        <v>0</v>
      </c>
      <c r="N330" s="83"/>
      <c r="O330" s="84" t="s">
        <v>0</v>
      </c>
      <c r="P330" s="93">
        <v>212340.41830499918</v>
      </c>
      <c r="Q330" s="93">
        <v>199635.55098957088</v>
      </c>
      <c r="R330" s="93">
        <v>199467.44652428676</v>
      </c>
      <c r="S330" s="93">
        <v>223083.13703228696</v>
      </c>
      <c r="T330" s="93">
        <v>182701.800670314</v>
      </c>
      <c r="U330" s="93">
        <v>154731.08782545803</v>
      </c>
      <c r="V330" s="93">
        <v>150506.25253221529</v>
      </c>
      <c r="W330" s="93">
        <v>149184.24331040998</v>
      </c>
      <c r="X330" s="93">
        <v>154071.17907299998</v>
      </c>
      <c r="Y330" s="93">
        <v>136456.71899999998</v>
      </c>
      <c r="Z330" s="93">
        <v>111302</v>
      </c>
      <c r="AA330" s="83"/>
      <c r="AB330" s="84" t="s">
        <v>0</v>
      </c>
      <c r="AC330" s="93">
        <v>2001</v>
      </c>
      <c r="AD330" s="93">
        <v>1992</v>
      </c>
      <c r="AE330" s="93">
        <v>1884</v>
      </c>
      <c r="AF330" s="93">
        <v>1683</v>
      </c>
      <c r="AG330" s="93">
        <v>1432</v>
      </c>
      <c r="AH330" s="93">
        <v>1347</v>
      </c>
      <c r="AI330" s="93">
        <v>1261</v>
      </c>
      <c r="AJ330" s="93">
        <v>1314</v>
      </c>
      <c r="AK330" s="93">
        <v>1088</v>
      </c>
      <c r="AL330" s="93">
        <v>979</v>
      </c>
      <c r="AM330" s="93">
        <v>0</v>
      </c>
      <c r="AN330" s="83"/>
      <c r="AO330" s="91" t="s">
        <v>32</v>
      </c>
      <c r="AP330" s="92">
        <v>11641.345990951257</v>
      </c>
      <c r="AQ330" s="92">
        <v>1331.21161868795</v>
      </c>
      <c r="AR330" s="92">
        <v>484.17476533406955</v>
      </c>
      <c r="AS330" s="92">
        <v>-1040.0879679381242</v>
      </c>
      <c r="AT330" s="92">
        <v>1818.1869664451049</v>
      </c>
      <c r="AU330" s="92">
        <v>275.19751264665592</v>
      </c>
      <c r="AV330" s="92">
        <v>349.18722662399989</v>
      </c>
      <c r="AW330" s="92">
        <v>104.14079999999998</v>
      </c>
      <c r="AX330" s="92">
        <v>0</v>
      </c>
      <c r="AY330" s="92">
        <v>0</v>
      </c>
      <c r="AZ330" s="83"/>
    </row>
    <row r="331" spans="1:52" x14ac:dyDescent="0.25">
      <c r="A331" s="82"/>
      <c r="B331" s="84" t="s">
        <v>158</v>
      </c>
      <c r="C331" s="93">
        <v>295320.80040789128</v>
      </c>
      <c r="D331" s="93">
        <v>283041.94440552563</v>
      </c>
      <c r="E331" s="93">
        <v>285198.76467156463</v>
      </c>
      <c r="F331" s="93">
        <v>260566.65150720711</v>
      </c>
      <c r="G331" s="93">
        <v>250410.74482539642</v>
      </c>
      <c r="H331" s="93">
        <v>237743.43955474539</v>
      </c>
      <c r="I331" s="93">
        <v>240409.94199511537</v>
      </c>
      <c r="J331" s="93">
        <v>313861.98292469996</v>
      </c>
      <c r="K331" s="93">
        <v>298942.24201799993</v>
      </c>
      <c r="L331" s="93">
        <v>217822.83599999998</v>
      </c>
      <c r="M331" s="93">
        <v>0</v>
      </c>
      <c r="N331" s="83"/>
      <c r="O331" s="84" t="s">
        <v>158</v>
      </c>
      <c r="P331" s="93">
        <v>312896.7549456908</v>
      </c>
      <c r="Q331" s="93">
        <v>274124.90142455185</v>
      </c>
      <c r="R331" s="93">
        <v>258903.58579750502</v>
      </c>
      <c r="S331" s="93">
        <v>281850.89541528787</v>
      </c>
      <c r="T331" s="93">
        <v>239216.66574564597</v>
      </c>
      <c r="U331" s="93">
        <v>229345.20708899229</v>
      </c>
      <c r="V331" s="93">
        <v>230700.84003753212</v>
      </c>
      <c r="W331" s="93">
        <v>231492.90295763093</v>
      </c>
      <c r="X331" s="93">
        <v>318705.72948899993</v>
      </c>
      <c r="Y331" s="93">
        <v>256982.45999999996</v>
      </c>
      <c r="Z331" s="93">
        <v>239323</v>
      </c>
      <c r="AA331" s="83"/>
      <c r="AB331" s="84" t="s">
        <v>158</v>
      </c>
      <c r="AC331" s="93">
        <v>2073</v>
      </c>
      <c r="AD331" s="93">
        <v>1901</v>
      </c>
      <c r="AE331" s="93">
        <v>1834</v>
      </c>
      <c r="AF331" s="93">
        <v>1763</v>
      </c>
      <c r="AG331" s="93">
        <v>1757</v>
      </c>
      <c r="AH331" s="93">
        <v>1738</v>
      </c>
      <c r="AI331" s="93">
        <v>1745</v>
      </c>
      <c r="AJ331" s="93">
        <v>2321</v>
      </c>
      <c r="AK331" s="93">
        <v>2083</v>
      </c>
      <c r="AL331" s="93">
        <v>1488</v>
      </c>
      <c r="AM331" s="93">
        <v>0</v>
      </c>
      <c r="AN331" s="83"/>
      <c r="AO331" s="91" t="s">
        <v>33</v>
      </c>
      <c r="AP331" s="92">
        <v>3632.7768929245485</v>
      </c>
      <c r="AQ331" s="92">
        <v>4546.0423985125917</v>
      </c>
      <c r="AR331" s="92">
        <v>11716.581011116581</v>
      </c>
      <c r="AS331" s="92">
        <v>8958.4622530696033</v>
      </c>
      <c r="AT331" s="92">
        <v>6551.1412879706713</v>
      </c>
      <c r="AU331" s="92">
        <v>614.89444231987181</v>
      </c>
      <c r="AV331" s="92">
        <v>628.74799718399993</v>
      </c>
      <c r="AW331" s="92">
        <v>180.16358399999999</v>
      </c>
      <c r="AX331" s="92">
        <v>55.295999999999999</v>
      </c>
      <c r="AY331" s="92">
        <v>0</v>
      </c>
      <c r="AZ331" s="83"/>
    </row>
    <row r="332" spans="1:52" x14ac:dyDescent="0.25">
      <c r="A332" s="82"/>
      <c r="B332" s="84" t="s">
        <v>159</v>
      </c>
      <c r="C332" s="93">
        <v>13734.899705219957</v>
      </c>
      <c r="D332" s="93">
        <v>13241.998702561512</v>
      </c>
      <c r="E332" s="93">
        <v>11025.179481176723</v>
      </c>
      <c r="F332" s="93">
        <v>14989.920164643943</v>
      </c>
      <c r="G332" s="93">
        <v>13435.216848762735</v>
      </c>
      <c r="H332" s="93">
        <v>11354.385694961158</v>
      </c>
      <c r="I332" s="93">
        <v>9480.2547633277118</v>
      </c>
      <c r="J332" s="93">
        <v>6982.8626795759974</v>
      </c>
      <c r="K332" s="93">
        <v>6145.787906999999</v>
      </c>
      <c r="L332" s="93">
        <v>5207.7689999999993</v>
      </c>
      <c r="M332" s="93">
        <v>0</v>
      </c>
      <c r="N332" s="83"/>
      <c r="O332" s="84" t="s">
        <v>159</v>
      </c>
      <c r="P332" s="93">
        <v>24827.570040566359</v>
      </c>
      <c r="Q332" s="93">
        <v>15515.168230117451</v>
      </c>
      <c r="R332" s="93">
        <v>10234.849487690324</v>
      </c>
      <c r="S332" s="93">
        <v>13104.566202068709</v>
      </c>
      <c r="T332" s="93">
        <v>12631.424658239117</v>
      </c>
      <c r="U332" s="93">
        <v>14006.744521167564</v>
      </c>
      <c r="V332" s="93">
        <v>13634.081460309171</v>
      </c>
      <c r="W332" s="93">
        <v>8911.9971775799968</v>
      </c>
      <c r="X332" s="93">
        <v>7970.5341869999993</v>
      </c>
      <c r="Y332" s="93">
        <v>6370.5389999999998</v>
      </c>
      <c r="Z332" s="93">
        <v>6113</v>
      </c>
      <c r="AA332" s="83"/>
      <c r="AB332" s="84" t="s">
        <v>159</v>
      </c>
      <c r="AC332" s="93">
        <v>0</v>
      </c>
      <c r="AD332" s="93">
        <v>0</v>
      </c>
      <c r="AE332" s="93">
        <v>0</v>
      </c>
      <c r="AF332" s="93">
        <v>0</v>
      </c>
      <c r="AG332" s="93">
        <v>0</v>
      </c>
      <c r="AH332" s="93">
        <v>0</v>
      </c>
      <c r="AI332" s="93">
        <v>0</v>
      </c>
      <c r="AJ332" s="93">
        <v>0</v>
      </c>
      <c r="AK332" s="93">
        <v>0</v>
      </c>
      <c r="AL332" s="93">
        <v>0</v>
      </c>
      <c r="AM332" s="93">
        <v>0</v>
      </c>
      <c r="AN332" s="83"/>
      <c r="AO332" s="91" t="s">
        <v>34</v>
      </c>
      <c r="AP332" s="92">
        <v>488.00225651602904</v>
      </c>
      <c r="AQ332" s="92">
        <v>819.55545232149314</v>
      </c>
      <c r="AR332" s="92">
        <v>1514.166916588722</v>
      </c>
      <c r="AS332" s="92">
        <v>5045.6977403161927</v>
      </c>
      <c r="AT332" s="92">
        <v>2510.3624602656332</v>
      </c>
      <c r="AU332" s="92">
        <v>206.39813448499194</v>
      </c>
      <c r="AV332" s="92">
        <v>352.35206553599994</v>
      </c>
      <c r="AW332" s="92">
        <v>123.92755199999998</v>
      </c>
      <c r="AX332" s="92">
        <v>62.463999999999999</v>
      </c>
      <c r="AY332" s="92">
        <v>0</v>
      </c>
      <c r="AZ332" s="83"/>
    </row>
    <row r="333" spans="1:52" x14ac:dyDescent="0.25">
      <c r="A333" s="82"/>
      <c r="B333" s="84" t="s">
        <v>1</v>
      </c>
      <c r="C333" s="93">
        <v>17190.044047571286</v>
      </c>
      <c r="D333" s="93">
        <v>20075.510626615476</v>
      </c>
      <c r="E333" s="93">
        <v>20440.206430088383</v>
      </c>
      <c r="F333" s="93">
        <v>22656.795443002396</v>
      </c>
      <c r="G333" s="93">
        <v>20228.741811676966</v>
      </c>
      <c r="H333" s="93">
        <v>20891.595593977436</v>
      </c>
      <c r="I333" s="93">
        <v>16929.085261337041</v>
      </c>
      <c r="J333" s="93">
        <v>17546.708244428995</v>
      </c>
      <c r="K333" s="93">
        <v>16359.062579999998</v>
      </c>
      <c r="L333" s="93">
        <v>13121.807999999999</v>
      </c>
      <c r="M333" s="93">
        <v>0</v>
      </c>
      <c r="N333" s="83"/>
      <c r="O333" s="84" t="s">
        <v>1</v>
      </c>
      <c r="P333" s="93">
        <v>14820.551230894516</v>
      </c>
      <c r="Q333" s="93">
        <v>17766.680047478712</v>
      </c>
      <c r="R333" s="93">
        <v>13620.172365165166</v>
      </c>
      <c r="S333" s="93">
        <v>11334.053206298637</v>
      </c>
      <c r="T333" s="93">
        <v>16057.154919971923</v>
      </c>
      <c r="U333" s="93">
        <v>18916.093381157221</v>
      </c>
      <c r="V333" s="93">
        <v>16059.872713758585</v>
      </c>
      <c r="W333" s="93">
        <v>17009.398971494993</v>
      </c>
      <c r="X333" s="93">
        <v>23381.153060999997</v>
      </c>
      <c r="Y333" s="93">
        <v>18318.257999999998</v>
      </c>
      <c r="Z333" s="93">
        <v>13872</v>
      </c>
      <c r="AA333" s="83"/>
      <c r="AB333" s="84" t="s">
        <v>1</v>
      </c>
      <c r="AC333" s="93">
        <v>103</v>
      </c>
      <c r="AD333" s="93">
        <v>125</v>
      </c>
      <c r="AE333" s="93">
        <v>126</v>
      </c>
      <c r="AF333" s="93">
        <v>139</v>
      </c>
      <c r="AG333" s="93">
        <v>127</v>
      </c>
      <c r="AH333" s="93">
        <v>133</v>
      </c>
      <c r="AI333" s="93">
        <v>106</v>
      </c>
      <c r="AJ333" s="93">
        <v>114</v>
      </c>
      <c r="AK333" s="93">
        <v>107</v>
      </c>
      <c r="AL333" s="93">
        <v>87</v>
      </c>
      <c r="AM333" s="93">
        <v>0</v>
      </c>
      <c r="AN333" s="83"/>
      <c r="AO333" s="91" t="s">
        <v>35</v>
      </c>
      <c r="AP333" s="92">
        <v>25420.165048447783</v>
      </c>
      <c r="AQ333" s="92">
        <v>23561.087271573968</v>
      </c>
      <c r="AR333" s="92">
        <v>23798.534646073225</v>
      </c>
      <c r="AS333" s="92">
        <v>21335.619601604267</v>
      </c>
      <c r="AT333" s="92">
        <v>11757.173033619243</v>
      </c>
      <c r="AU333" s="92">
        <v>5957.5961526865904</v>
      </c>
      <c r="AV333" s="92">
        <v>5551.1274516479989</v>
      </c>
      <c r="AW333" s="92">
        <v>5400.7418879999996</v>
      </c>
      <c r="AX333" s="92">
        <v>3591.1680000000001</v>
      </c>
      <c r="AY333" s="92">
        <v>0</v>
      </c>
      <c r="AZ333" s="83"/>
    </row>
    <row r="334" spans="1:52" x14ac:dyDescent="0.25">
      <c r="A334" s="82"/>
      <c r="B334" s="84" t="s">
        <v>2</v>
      </c>
      <c r="C334" s="93">
        <v>333842.05582785804</v>
      </c>
      <c r="D334" s="93">
        <v>309891.57142768858</v>
      </c>
      <c r="E334" s="93">
        <v>309078.36364549695</v>
      </c>
      <c r="F334" s="93">
        <v>303645.28713570919</v>
      </c>
      <c r="G334" s="93">
        <v>298293.9476075932</v>
      </c>
      <c r="H334" s="93">
        <v>290715.70174320508</v>
      </c>
      <c r="I334" s="93">
        <v>307021.35183591465</v>
      </c>
      <c r="J334" s="93">
        <v>322389.87949753192</v>
      </c>
      <c r="K334" s="93">
        <v>343619.88160499994</v>
      </c>
      <c r="L334" s="93">
        <v>351081.42299999995</v>
      </c>
      <c r="M334" s="93">
        <v>0</v>
      </c>
      <c r="N334" s="83"/>
      <c r="O334" s="84" t="s">
        <v>2</v>
      </c>
      <c r="P334" s="93">
        <v>347741.81283635605</v>
      </c>
      <c r="Q334" s="93">
        <v>341877.33925656637</v>
      </c>
      <c r="R334" s="93">
        <v>319074.22988919204</v>
      </c>
      <c r="S334" s="93">
        <v>303712.2296088218</v>
      </c>
      <c r="T334" s="93">
        <v>291467.40560479491</v>
      </c>
      <c r="U334" s="93">
        <v>289387.36994060694</v>
      </c>
      <c r="V334" s="93">
        <v>289358.94407364808</v>
      </c>
      <c r="W334" s="93">
        <v>302046.57359156694</v>
      </c>
      <c r="X334" s="93">
        <v>336174.49242299993</v>
      </c>
      <c r="Y334" s="93">
        <v>345493.95299999998</v>
      </c>
      <c r="Z334" s="93">
        <v>349486</v>
      </c>
      <c r="AA334" s="83"/>
      <c r="AB334" s="84" t="s">
        <v>2</v>
      </c>
      <c r="AC334" s="93">
        <v>2734</v>
      </c>
      <c r="AD334" s="93">
        <v>2560</v>
      </c>
      <c r="AE334" s="93">
        <v>2442</v>
      </c>
      <c r="AF334" s="93">
        <v>2335</v>
      </c>
      <c r="AG334" s="93">
        <v>2228</v>
      </c>
      <c r="AH334" s="93">
        <v>2150</v>
      </c>
      <c r="AI334" s="93">
        <v>2169</v>
      </c>
      <c r="AJ334" s="93">
        <v>2228</v>
      </c>
      <c r="AK334" s="93">
        <v>2335</v>
      </c>
      <c r="AL334" s="93">
        <v>2436</v>
      </c>
      <c r="AM334" s="93">
        <v>0</v>
      </c>
      <c r="AN334" s="83"/>
      <c r="AO334" s="91" t="s">
        <v>36</v>
      </c>
      <c r="AP334" s="92">
        <v>6210.7270556125513</v>
      </c>
      <c r="AQ334" s="92">
        <v>8843.0486098556685</v>
      </c>
      <c r="AR334" s="92">
        <v>11095.671705572428</v>
      </c>
      <c r="AS334" s="92">
        <v>9179.5223950330728</v>
      </c>
      <c r="AT334" s="92">
        <v>4444.0936823721186</v>
      </c>
      <c r="AU334" s="92">
        <v>2095.1560630794233</v>
      </c>
      <c r="AV334" s="92">
        <v>717.36348671999986</v>
      </c>
      <c r="AW334" s="92">
        <v>202.03315199999997</v>
      </c>
      <c r="AX334" s="92">
        <v>401.40800000000002</v>
      </c>
      <c r="AY334" s="92">
        <v>0</v>
      </c>
      <c r="AZ334" s="83"/>
    </row>
    <row r="335" spans="1:52" x14ac:dyDescent="0.25">
      <c r="A335" s="82"/>
      <c r="B335" s="84" t="s">
        <v>156</v>
      </c>
      <c r="C335" s="93">
        <v>0</v>
      </c>
      <c r="D335" s="93">
        <v>0</v>
      </c>
      <c r="E335" s="93">
        <v>0</v>
      </c>
      <c r="F335" s="93">
        <v>0</v>
      </c>
      <c r="G335" s="93">
        <v>0</v>
      </c>
      <c r="H335" s="93">
        <v>0</v>
      </c>
      <c r="I335" s="93">
        <v>0</v>
      </c>
      <c r="J335" s="93">
        <v>4095.6345382679988</v>
      </c>
      <c r="K335" s="93">
        <v>15681.148118999998</v>
      </c>
      <c r="L335" s="93">
        <v>24945.017999999996</v>
      </c>
      <c r="M335" s="93">
        <v>0</v>
      </c>
      <c r="N335" s="83"/>
      <c r="O335" s="84" t="s">
        <v>156</v>
      </c>
      <c r="P335" s="93">
        <v>0</v>
      </c>
      <c r="Q335" s="93">
        <v>0</v>
      </c>
      <c r="R335" s="93">
        <v>0</v>
      </c>
      <c r="S335" s="93">
        <v>0</v>
      </c>
      <c r="T335" s="93">
        <v>0</v>
      </c>
      <c r="U335" s="93">
        <v>0</v>
      </c>
      <c r="V335" s="93">
        <v>0</v>
      </c>
      <c r="W335" s="93">
        <v>0</v>
      </c>
      <c r="X335" s="93">
        <v>16817.370947999996</v>
      </c>
      <c r="Y335" s="93">
        <v>23899.553999999996</v>
      </c>
      <c r="Z335" s="93">
        <v>31379</v>
      </c>
      <c r="AA335" s="83"/>
      <c r="AB335" s="84" t="s">
        <v>156</v>
      </c>
      <c r="AC335" s="93">
        <v>0</v>
      </c>
      <c r="AD335" s="93">
        <v>0</v>
      </c>
      <c r="AE335" s="93">
        <v>0</v>
      </c>
      <c r="AF335" s="93">
        <v>0</v>
      </c>
      <c r="AG335" s="93">
        <v>0</v>
      </c>
      <c r="AH335" s="93">
        <v>0</v>
      </c>
      <c r="AI335" s="93">
        <v>0</v>
      </c>
      <c r="AJ335" s="93">
        <v>28</v>
      </c>
      <c r="AK335" s="93">
        <v>95</v>
      </c>
      <c r="AL335" s="93">
        <v>158</v>
      </c>
      <c r="AM335" s="93">
        <v>0</v>
      </c>
      <c r="AN335" s="83"/>
      <c r="AO335" s="91" t="s">
        <v>37</v>
      </c>
      <c r="AP335" s="92">
        <v>7256.2805838250388</v>
      </c>
      <c r="AQ335" s="92">
        <v>350.91462737522494</v>
      </c>
      <c r="AR335" s="92">
        <v>106.47361737670512</v>
      </c>
      <c r="AS335" s="92">
        <v>1069.9310871031926</v>
      </c>
      <c r="AT335" s="92">
        <v>788.09902682242841</v>
      </c>
      <c r="AU335" s="92">
        <v>3605.5174117847037</v>
      </c>
      <c r="AV335" s="92">
        <v>1697.4086031359998</v>
      </c>
      <c r="AW335" s="92">
        <v>2090.1058560000001</v>
      </c>
      <c r="AX335" s="92">
        <v>574.46400000000006</v>
      </c>
      <c r="AY335" s="92">
        <v>0</v>
      </c>
      <c r="AZ335" s="83"/>
    </row>
    <row r="336" spans="1:52" x14ac:dyDescent="0.25">
      <c r="A336" s="82"/>
      <c r="B336" s="84" t="s">
        <v>3</v>
      </c>
      <c r="C336" s="93">
        <v>560.15382975117291</v>
      </c>
      <c r="D336" s="93">
        <v>7244.3557196372922</v>
      </c>
      <c r="E336" s="93">
        <v>25876.899680113154</v>
      </c>
      <c r="F336" s="93">
        <v>40532.282452968881</v>
      </c>
      <c r="G336" s="93">
        <v>43514.533045214353</v>
      </c>
      <c r="H336" s="93">
        <v>44290.02612181435</v>
      </c>
      <c r="I336" s="93">
        <v>39061.791807380418</v>
      </c>
      <c r="J336" s="93">
        <v>34556.107215924007</v>
      </c>
      <c r="K336" s="93">
        <v>30743.792120999999</v>
      </c>
      <c r="L336" s="93">
        <v>30148.670999999995</v>
      </c>
      <c r="M336" s="93">
        <v>0</v>
      </c>
      <c r="N336" s="83"/>
      <c r="O336" s="84" t="s">
        <v>3</v>
      </c>
      <c r="P336" s="93">
        <v>0</v>
      </c>
      <c r="Q336" s="93">
        <v>11510.153257487762</v>
      </c>
      <c r="R336" s="93">
        <v>12755.525838898689</v>
      </c>
      <c r="S336" s="93">
        <v>34919.733172766319</v>
      </c>
      <c r="T336" s="93">
        <v>41005.691078033611</v>
      </c>
      <c r="U336" s="93">
        <v>42543.515788768636</v>
      </c>
      <c r="V336" s="93">
        <v>44849.212564340945</v>
      </c>
      <c r="W336" s="93">
        <v>38865.37074222599</v>
      </c>
      <c r="X336" s="93">
        <v>31849.248878999992</v>
      </c>
      <c r="Y336" s="93">
        <v>31590.299999999992</v>
      </c>
      <c r="Z336" s="93">
        <v>31191</v>
      </c>
      <c r="AA336" s="83"/>
      <c r="AB336" s="84" t="s">
        <v>3</v>
      </c>
      <c r="AC336" s="93">
        <v>4</v>
      </c>
      <c r="AD336" s="93">
        <v>62</v>
      </c>
      <c r="AE336" s="93">
        <v>224</v>
      </c>
      <c r="AF336" s="93">
        <v>297</v>
      </c>
      <c r="AG336" s="93">
        <v>329</v>
      </c>
      <c r="AH336" s="93">
        <v>339</v>
      </c>
      <c r="AI336" s="93">
        <v>302</v>
      </c>
      <c r="AJ336" s="93">
        <v>270</v>
      </c>
      <c r="AK336" s="93">
        <v>259</v>
      </c>
      <c r="AL336" s="93">
        <v>239</v>
      </c>
      <c r="AM336" s="93">
        <v>0</v>
      </c>
      <c r="AN336" s="83"/>
      <c r="AO336" s="91" t="s">
        <v>38</v>
      </c>
      <c r="AP336" s="92">
        <v>0</v>
      </c>
      <c r="AQ336" s="92">
        <v>5496.9078404325564</v>
      </c>
      <c r="AR336" s="92">
        <v>9755.2249015457</v>
      </c>
      <c r="AS336" s="92">
        <v>6735.7025256269162</v>
      </c>
      <c r="AT336" s="92">
        <v>1112.93099085159</v>
      </c>
      <c r="AU336" s="92">
        <v>67.724387877887978</v>
      </c>
      <c r="AV336" s="92">
        <v>1.0549463039999998</v>
      </c>
      <c r="AW336" s="92">
        <v>-1.0414079999999999</v>
      </c>
      <c r="AX336" s="92">
        <v>0</v>
      </c>
      <c r="AY336" s="92">
        <v>0</v>
      </c>
      <c r="AZ336" s="83"/>
    </row>
    <row r="337" spans="1:52" x14ac:dyDescent="0.25">
      <c r="A337" s="82"/>
      <c r="B337" s="84" t="s">
        <v>4</v>
      </c>
      <c r="C337" s="93">
        <v>0</v>
      </c>
      <c r="D337" s="93">
        <v>1505.8338885490639</v>
      </c>
      <c r="E337" s="93">
        <v>14101.181734812599</v>
      </c>
      <c r="F337" s="93">
        <v>19438.132084916342</v>
      </c>
      <c r="G337" s="93">
        <v>29250.718751263779</v>
      </c>
      <c r="H337" s="93">
        <v>35864.958670150139</v>
      </c>
      <c r="I337" s="93">
        <v>38349.358553104117</v>
      </c>
      <c r="J337" s="93">
        <v>32072.400496457994</v>
      </c>
      <c r="K337" s="93">
        <v>19515.237104999993</v>
      </c>
      <c r="L337" s="93">
        <v>30627.155999999995</v>
      </c>
      <c r="M337" s="93">
        <v>0</v>
      </c>
      <c r="N337" s="83"/>
      <c r="O337" s="84" t="s">
        <v>4</v>
      </c>
      <c r="P337" s="93">
        <v>0</v>
      </c>
      <c r="Q337" s="93">
        <v>0</v>
      </c>
      <c r="R337" s="93">
        <v>14762.072223960789</v>
      </c>
      <c r="S337" s="93">
        <v>28571.74003278236</v>
      </c>
      <c r="T337" s="93">
        <v>35626.688593996885</v>
      </c>
      <c r="U337" s="93">
        <v>26281.514326657911</v>
      </c>
      <c r="V337" s="93">
        <v>33365.624075273183</v>
      </c>
      <c r="W337" s="93">
        <v>35021.127891896991</v>
      </c>
      <c r="X337" s="93">
        <v>31807.873818</v>
      </c>
      <c r="Y337" s="93">
        <v>31778.607</v>
      </c>
      <c r="Z337" s="93">
        <v>29855</v>
      </c>
      <c r="AA337" s="83"/>
      <c r="AB337" s="84" t="s">
        <v>4</v>
      </c>
      <c r="AC337" s="93">
        <v>0</v>
      </c>
      <c r="AD337" s="93">
        <v>13</v>
      </c>
      <c r="AE337" s="93">
        <v>99</v>
      </c>
      <c r="AF337" s="93">
        <v>149</v>
      </c>
      <c r="AG337" s="93">
        <v>225</v>
      </c>
      <c r="AH337" s="93">
        <v>284</v>
      </c>
      <c r="AI337" s="93">
        <v>291</v>
      </c>
      <c r="AJ337" s="93">
        <v>249</v>
      </c>
      <c r="AK337" s="93">
        <v>158</v>
      </c>
      <c r="AL337" s="93">
        <v>257</v>
      </c>
      <c r="AM337" s="93">
        <v>0</v>
      </c>
      <c r="AN337" s="83"/>
      <c r="AO337" s="91" t="s">
        <v>39</v>
      </c>
      <c r="AP337" s="92">
        <v>28014.343314677881</v>
      </c>
      <c r="AQ337" s="92">
        <v>18858.831264745961</v>
      </c>
      <c r="AR337" s="92">
        <v>26478.307479206931</v>
      </c>
      <c r="AS337" s="92">
        <v>25657.345376990095</v>
      </c>
      <c r="AT337" s="92">
        <v>25399.025482696274</v>
      </c>
      <c r="AU337" s="92">
        <v>22670.470094552056</v>
      </c>
      <c r="AV337" s="92">
        <v>21754.047734783995</v>
      </c>
      <c r="AW337" s="92">
        <v>20833.367040000001</v>
      </c>
      <c r="AX337" s="92">
        <v>19134.464</v>
      </c>
      <c r="AY337" s="92">
        <v>0</v>
      </c>
      <c r="AZ337" s="83"/>
    </row>
    <row r="338" spans="1:52" x14ac:dyDescent="0.25">
      <c r="A338" s="82"/>
      <c r="B338" s="84" t="s">
        <v>6</v>
      </c>
      <c r="C338" s="93">
        <v>2552.2798558587292</v>
      </c>
      <c r="D338" s="93">
        <v>4371.8906497082125</v>
      </c>
      <c r="E338" s="93">
        <v>9550.8448013388825</v>
      </c>
      <c r="F338" s="93">
        <v>19447.654074626324</v>
      </c>
      <c r="G338" s="93">
        <v>19064.933630512987</v>
      </c>
      <c r="H338" s="93">
        <v>16729.936528935079</v>
      </c>
      <c r="I338" s="93">
        <v>14144.218852260101</v>
      </c>
      <c r="J338" s="93">
        <v>13686.011646284247</v>
      </c>
      <c r="K338" s="93">
        <v>11996.115442499997</v>
      </c>
      <c r="L338" s="93">
        <v>15125.785500000002</v>
      </c>
      <c r="M338" s="93">
        <v>0</v>
      </c>
      <c r="N338" s="83"/>
      <c r="O338" s="84" t="s">
        <v>6</v>
      </c>
      <c r="P338" s="93">
        <v>558.34882278097598</v>
      </c>
      <c r="Q338" s="93">
        <v>557.76020775321933</v>
      </c>
      <c r="R338" s="93">
        <v>2577.0866957752924</v>
      </c>
      <c r="S338" s="93">
        <v>12122.358536227555</v>
      </c>
      <c r="T338" s="93">
        <v>32812.028418627066</v>
      </c>
      <c r="U338" s="93">
        <v>26204.363742163572</v>
      </c>
      <c r="V338" s="93">
        <v>16944.477337818316</v>
      </c>
      <c r="W338" s="93">
        <v>10596.213593343</v>
      </c>
      <c r="X338" s="93">
        <v>11948.905436999998</v>
      </c>
      <c r="Y338" s="93">
        <v>13642.482000000002</v>
      </c>
      <c r="Z338" s="93">
        <v>24489</v>
      </c>
      <c r="AA338" s="83"/>
      <c r="AB338" s="84" t="s">
        <v>6</v>
      </c>
      <c r="AC338" s="93">
        <v>0</v>
      </c>
      <c r="AD338" s="93">
        <v>0</v>
      </c>
      <c r="AE338" s="93">
        <v>8</v>
      </c>
      <c r="AF338" s="93">
        <v>180</v>
      </c>
      <c r="AG338" s="93">
        <v>246</v>
      </c>
      <c r="AH338" s="93">
        <v>210</v>
      </c>
      <c r="AI338" s="93">
        <v>178</v>
      </c>
      <c r="AJ338" s="93">
        <v>176</v>
      </c>
      <c r="AK338" s="93">
        <v>165</v>
      </c>
      <c r="AL338" s="93">
        <v>218</v>
      </c>
      <c r="AM338" s="93">
        <v>0</v>
      </c>
      <c r="AN338" s="83"/>
      <c r="AO338" s="91" t="s">
        <v>40</v>
      </c>
      <c r="AP338" s="92">
        <v>2697.3426387477425</v>
      </c>
      <c r="AQ338" s="92">
        <v>3817.045559707286</v>
      </c>
      <c r="AR338" s="92">
        <v>3413.880405573093</v>
      </c>
      <c r="AS338" s="92">
        <v>6200.7369820753211</v>
      </c>
      <c r="AT338" s="92">
        <v>8652.7386928304804</v>
      </c>
      <c r="AU338" s="92">
        <v>739.59331523788785</v>
      </c>
      <c r="AV338" s="92">
        <v>50.637422591999986</v>
      </c>
      <c r="AW338" s="92">
        <v>44.780543999999992</v>
      </c>
      <c r="AX338" s="92">
        <v>79.872</v>
      </c>
      <c r="AY338" s="92">
        <v>0</v>
      </c>
      <c r="AZ338" s="83"/>
    </row>
    <row r="339" spans="1:52" x14ac:dyDescent="0.25">
      <c r="A339" s="82"/>
      <c r="B339" s="84" t="s">
        <v>7</v>
      </c>
      <c r="C339" s="93">
        <v>110274.97550342485</v>
      </c>
      <c r="D339" s="93">
        <v>109908.54769592591</v>
      </c>
      <c r="E339" s="93">
        <v>108958.92120921363</v>
      </c>
      <c r="F339" s="93">
        <v>105522.45912983918</v>
      </c>
      <c r="G339" s="93">
        <v>96261.717795656863</v>
      </c>
      <c r="H339" s="93">
        <v>83900.142513178711</v>
      </c>
      <c r="I339" s="93">
        <v>88242.774467166731</v>
      </c>
      <c r="J339" s="93">
        <v>116604.74370094197</v>
      </c>
      <c r="K339" s="93">
        <v>136594.98984599998</v>
      </c>
      <c r="L339" s="93">
        <v>117096.08399999999</v>
      </c>
      <c r="M339" s="93">
        <v>0</v>
      </c>
      <c r="N339" s="83"/>
      <c r="O339" s="84" t="s">
        <v>7</v>
      </c>
      <c r="P339" s="93">
        <v>112720.15827905189</v>
      </c>
      <c r="Q339" s="93">
        <v>116281.84811239119</v>
      </c>
      <c r="R339" s="93">
        <v>74780.104097151547</v>
      </c>
      <c r="S339" s="93">
        <v>80389.830944185989</v>
      </c>
      <c r="T339" s="93">
        <v>106622.95195510579</v>
      </c>
      <c r="U339" s="93">
        <v>107415.41704217013</v>
      </c>
      <c r="V339" s="93">
        <v>96976.128719240442</v>
      </c>
      <c r="W339" s="93">
        <v>82632.339932120987</v>
      </c>
      <c r="X339" s="93">
        <v>103177.73224499999</v>
      </c>
      <c r="Y339" s="93">
        <v>106649.67599999999</v>
      </c>
      <c r="Z339" s="93">
        <v>91092</v>
      </c>
      <c r="AA339" s="83"/>
      <c r="AB339" s="84" t="s">
        <v>7</v>
      </c>
      <c r="AC339" s="93">
        <v>887</v>
      </c>
      <c r="AD339" s="93">
        <v>919</v>
      </c>
      <c r="AE339" s="93">
        <v>875</v>
      </c>
      <c r="AF339" s="93">
        <v>867</v>
      </c>
      <c r="AG339" s="93">
        <v>823</v>
      </c>
      <c r="AH339" s="93">
        <v>760</v>
      </c>
      <c r="AI339" s="93">
        <v>800</v>
      </c>
      <c r="AJ339" s="93">
        <v>1075</v>
      </c>
      <c r="AK339" s="93">
        <v>1191</v>
      </c>
      <c r="AL339" s="93">
        <v>1118</v>
      </c>
      <c r="AM339" s="93">
        <v>0</v>
      </c>
      <c r="AN339" s="83"/>
      <c r="AO339" s="91" t="s">
        <v>41</v>
      </c>
      <c r="AP339" s="92">
        <v>3359.2174332148506</v>
      </c>
      <c r="AQ339" s="92">
        <v>3527.2579964554875</v>
      </c>
      <c r="AR339" s="92">
        <v>1739.4426754594356</v>
      </c>
      <c r="AS339" s="92">
        <v>3783.444329704781</v>
      </c>
      <c r="AT339" s="92">
        <v>4179.2139264691432</v>
      </c>
      <c r="AU339" s="92">
        <v>322.49708513279995</v>
      </c>
      <c r="AV339" s="92">
        <v>308.04432076799998</v>
      </c>
      <c r="AW339" s="92">
        <v>124.96896</v>
      </c>
      <c r="AX339" s="92">
        <v>21.504000000000001</v>
      </c>
      <c r="AY339" s="92">
        <v>0</v>
      </c>
      <c r="AZ339" s="83"/>
    </row>
    <row r="340" spans="1:52" x14ac:dyDescent="0.25">
      <c r="A340" s="82"/>
      <c r="B340" s="89" t="s">
        <v>8</v>
      </c>
      <c r="C340" s="94">
        <v>28159.312073055211</v>
      </c>
      <c r="D340" s="94">
        <v>30670.937143387957</v>
      </c>
      <c r="E340" s="94">
        <v>28354.214967707325</v>
      </c>
      <c r="F340" s="94">
        <v>33159.550093105856</v>
      </c>
      <c r="G340" s="94">
        <v>37698.663587479394</v>
      </c>
      <c r="H340" s="94">
        <v>41825.903540529987</v>
      </c>
      <c r="I340" s="94">
        <v>52326.958177454391</v>
      </c>
      <c r="J340" s="94">
        <v>49061.299716575981</v>
      </c>
      <c r="K340" s="94">
        <v>52326.721376999994</v>
      </c>
      <c r="L340" s="94">
        <v>57572.549999999988</v>
      </c>
      <c r="M340" s="94">
        <v>0</v>
      </c>
      <c r="N340" s="83"/>
      <c r="O340" s="89" t="s">
        <v>8</v>
      </c>
      <c r="P340" s="94">
        <v>28165.208429157858</v>
      </c>
      <c r="Q340" s="94">
        <v>26994.22932283258</v>
      </c>
      <c r="R340" s="94">
        <v>31258.821060309467</v>
      </c>
      <c r="S340" s="94">
        <v>29637.16411778584</v>
      </c>
      <c r="T340" s="94">
        <v>28209.52101838301</v>
      </c>
      <c r="U340" s="94">
        <v>42048.68982981256</v>
      </c>
      <c r="V340" s="94">
        <v>44983.233573131503</v>
      </c>
      <c r="W340" s="94">
        <v>49992.420002804982</v>
      </c>
      <c r="X340" s="94">
        <v>48672.985220999995</v>
      </c>
      <c r="Y340" s="94">
        <v>55458.983999999997</v>
      </c>
      <c r="Z340" s="94">
        <v>60496</v>
      </c>
      <c r="AA340" s="83"/>
      <c r="AB340" s="89" t="s">
        <v>8</v>
      </c>
      <c r="AC340" s="94">
        <v>350</v>
      </c>
      <c r="AD340" s="94">
        <v>368</v>
      </c>
      <c r="AE340" s="94">
        <v>372</v>
      </c>
      <c r="AF340" s="94">
        <v>390</v>
      </c>
      <c r="AG340" s="94">
        <v>428</v>
      </c>
      <c r="AH340" s="94">
        <v>444</v>
      </c>
      <c r="AI340" s="94">
        <v>495</v>
      </c>
      <c r="AJ340" s="94">
        <v>481</v>
      </c>
      <c r="AK340" s="94">
        <v>517</v>
      </c>
      <c r="AL340" s="94">
        <v>574</v>
      </c>
      <c r="AM340" s="94">
        <v>0</v>
      </c>
      <c r="AN340" s="83"/>
      <c r="AO340" s="91" t="s">
        <v>42</v>
      </c>
      <c r="AP340" s="92">
        <v>3280.3952160103618</v>
      </c>
      <c r="AQ340" s="92">
        <v>3802.3297850109057</v>
      </c>
      <c r="AR340" s="92">
        <v>5989.4211711696016</v>
      </c>
      <c r="AS340" s="92">
        <v>6274.7921296330833</v>
      </c>
      <c r="AT340" s="92">
        <v>3187.2773920176778</v>
      </c>
      <c r="AU340" s="92">
        <v>6056.4952587939815</v>
      </c>
      <c r="AV340" s="92">
        <v>6907.7883985919989</v>
      </c>
      <c r="AW340" s="92">
        <v>7002.4273919999996</v>
      </c>
      <c r="AX340" s="92">
        <v>9016.32</v>
      </c>
      <c r="AY340" s="92">
        <v>0</v>
      </c>
      <c r="AZ340" s="83"/>
    </row>
    <row r="341" spans="1:52" x14ac:dyDescent="0.25">
      <c r="A341" s="82"/>
      <c r="B341" s="89" t="s">
        <v>5</v>
      </c>
      <c r="C341" s="94">
        <v>84695.740393569431</v>
      </c>
      <c r="D341" s="94">
        <v>78991.899380164963</v>
      </c>
      <c r="E341" s="94">
        <v>78767.44940709995</v>
      </c>
      <c r="F341" s="94">
        <v>114410.57287027351</v>
      </c>
      <c r="G341" s="94">
        <v>121093.81650260066</v>
      </c>
      <c r="H341" s="94">
        <v>110082.47920440698</v>
      </c>
      <c r="I341" s="94">
        <v>128839.70601674775</v>
      </c>
      <c r="J341" s="94">
        <v>124458.30634689897</v>
      </c>
      <c r="K341" s="94">
        <v>124028.64119099994</v>
      </c>
      <c r="L341" s="94">
        <v>123537.62399999998</v>
      </c>
      <c r="M341" s="92">
        <v>0</v>
      </c>
      <c r="N341" s="83"/>
      <c r="O341" s="89" t="s">
        <v>5</v>
      </c>
      <c r="P341" s="94">
        <v>109028.43768980673</v>
      </c>
      <c r="Q341" s="94">
        <v>93502.5652105958</v>
      </c>
      <c r="R341" s="94">
        <v>95652.984892102861</v>
      </c>
      <c r="S341" s="94">
        <v>87371.469217597449</v>
      </c>
      <c r="T341" s="94">
        <v>97042.913418575408</v>
      </c>
      <c r="U341" s="94">
        <v>114850.49713859829</v>
      </c>
      <c r="V341" s="94">
        <v>122206.93043075476</v>
      </c>
      <c r="W341" s="94">
        <v>132756.38991745195</v>
      </c>
      <c r="X341" s="94">
        <v>126604.503963</v>
      </c>
      <c r="Y341" s="94">
        <v>130916.58299999996</v>
      </c>
      <c r="Z341" s="94">
        <v>118230</v>
      </c>
      <c r="AA341" s="83"/>
      <c r="AB341" s="89" t="s">
        <v>5</v>
      </c>
      <c r="AC341" s="94">
        <v>8509</v>
      </c>
      <c r="AD341" s="94">
        <v>8320</v>
      </c>
      <c r="AE341" s="94">
        <v>8146</v>
      </c>
      <c r="AF341" s="94">
        <v>7973</v>
      </c>
      <c r="AG341" s="94">
        <v>7681</v>
      </c>
      <c r="AH341" s="94">
        <v>7471</v>
      </c>
      <c r="AI341" s="94">
        <v>7405</v>
      </c>
      <c r="AJ341" s="94">
        <v>8268</v>
      </c>
      <c r="AK341" s="94">
        <v>7937</v>
      </c>
      <c r="AL341" s="94">
        <v>7588</v>
      </c>
      <c r="AM341" s="94">
        <v>0</v>
      </c>
      <c r="AN341" s="83"/>
      <c r="AO341" s="91" t="s">
        <v>43</v>
      </c>
      <c r="AP341" s="92">
        <v>9811.0477414528996</v>
      </c>
      <c r="AQ341" s="92">
        <v>11067.394554347014</v>
      </c>
      <c r="AR341" s="92">
        <v>11660.542265128845</v>
      </c>
      <c r="AS341" s="92">
        <v>7187.770515942213</v>
      </c>
      <c r="AT341" s="92">
        <v>4652.2913505921515</v>
      </c>
      <c r="AU341" s="92">
        <v>1932.8325302292474</v>
      </c>
      <c r="AV341" s="92">
        <v>503.20938700799996</v>
      </c>
      <c r="AW341" s="92">
        <v>592.56115199999999</v>
      </c>
      <c r="AX341" s="92">
        <v>151.55199999999999</v>
      </c>
      <c r="AY341" s="92">
        <v>0</v>
      </c>
      <c r="AZ341" s="83"/>
    </row>
    <row r="342" spans="1:52" x14ac:dyDescent="0.25">
      <c r="A342" s="82"/>
      <c r="B342" s="84" t="s">
        <v>157</v>
      </c>
      <c r="C342" s="93">
        <v>49064.902801878263</v>
      </c>
      <c r="D342" s="93">
        <v>51597.566112557928</v>
      </c>
      <c r="E342" s="93">
        <v>52135.095838647569</v>
      </c>
      <c r="F342" s="93">
        <v>50610.818034235766</v>
      </c>
      <c r="G342" s="93">
        <v>45518.20863886796</v>
      </c>
      <c r="H342" s="93">
        <v>61613.12765182546</v>
      </c>
      <c r="I342" s="93">
        <v>58071.006261758739</v>
      </c>
      <c r="J342" s="93">
        <v>58616.341726823979</v>
      </c>
      <c r="K342" s="93">
        <v>61333.753886999992</v>
      </c>
      <c r="L342" s="93">
        <v>56386.112999999998</v>
      </c>
      <c r="M342" s="93">
        <v>0</v>
      </c>
      <c r="N342" s="83"/>
      <c r="O342" s="84" t="s">
        <v>157</v>
      </c>
      <c r="P342" s="93">
        <v>45453.685523503882</v>
      </c>
      <c r="Q342" s="93">
        <v>58415.294609456323</v>
      </c>
      <c r="R342" s="93">
        <v>45757.918088747676</v>
      </c>
      <c r="S342" s="93">
        <v>49957.551831102857</v>
      </c>
      <c r="T342" s="93">
        <v>48916.188729857677</v>
      </c>
      <c r="U342" s="93">
        <v>51660.702252055955</v>
      </c>
      <c r="V342" s="93">
        <v>62326.915408832108</v>
      </c>
      <c r="W342" s="93">
        <v>57966.823288457985</v>
      </c>
      <c r="X342" s="93">
        <v>57078.48799799999</v>
      </c>
      <c r="Y342" s="93">
        <v>53321.750999999997</v>
      </c>
      <c r="Z342" s="93">
        <v>53427</v>
      </c>
      <c r="AA342" s="83"/>
      <c r="AB342" s="84" t="s">
        <v>117</v>
      </c>
      <c r="AC342" s="93">
        <v>70093.92300000001</v>
      </c>
      <c r="AD342" s="93">
        <v>70155.710999999996</v>
      </c>
      <c r="AE342" s="93">
        <v>70067.368000000002</v>
      </c>
      <c r="AF342" s="93">
        <v>70838.118000000002</v>
      </c>
      <c r="AG342" s="93">
        <v>70794.938000000009</v>
      </c>
      <c r="AH342" s="93">
        <v>70163.520000000004</v>
      </c>
      <c r="AI342" s="93">
        <v>69653.2</v>
      </c>
      <c r="AJ342" s="93">
        <v>69884.350000000006</v>
      </c>
      <c r="AK342" s="93">
        <v>69359.913</v>
      </c>
      <c r="AL342" s="93">
        <v>69417.36</v>
      </c>
      <c r="AM342" s="93">
        <v>0</v>
      </c>
      <c r="AN342" s="83"/>
      <c r="AO342" s="91" t="s">
        <v>44</v>
      </c>
      <c r="AP342" s="92">
        <v>2082.9930046539289</v>
      </c>
      <c r="AQ342" s="92">
        <v>1267.8205892266194</v>
      </c>
      <c r="AR342" s="92">
        <v>2669.6858588559112</v>
      </c>
      <c r="AS342" s="92">
        <v>4252.0918306673375</v>
      </c>
      <c r="AT342" s="92">
        <v>2187.7105765319689</v>
      </c>
      <c r="AU342" s="92">
        <v>183.82333852569596</v>
      </c>
      <c r="AV342" s="92">
        <v>32.703335423999995</v>
      </c>
      <c r="AW342" s="92">
        <v>-17.703935999999999</v>
      </c>
      <c r="AX342" s="92">
        <v>0</v>
      </c>
      <c r="AY342" s="92">
        <v>0</v>
      </c>
      <c r="AZ342" s="83"/>
    </row>
    <row r="343" spans="1:52" x14ac:dyDescent="0.25">
      <c r="A343" s="82"/>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91" t="s">
        <v>45</v>
      </c>
      <c r="AP343" s="92">
        <v>-1090.7603880797703</v>
      </c>
      <c r="AQ343" s="92">
        <v>-561.46340380035997</v>
      </c>
      <c r="AR343" s="92">
        <v>-764.3684952727674</v>
      </c>
      <c r="AS343" s="92">
        <v>-1101.9848076878959</v>
      </c>
      <c r="AT343" s="92">
        <v>-4.3601605909954548</v>
      </c>
      <c r="AU343" s="92">
        <v>0</v>
      </c>
      <c r="AV343" s="92">
        <v>0</v>
      </c>
      <c r="AW343" s="92">
        <v>0</v>
      </c>
      <c r="AX343" s="92">
        <v>0</v>
      </c>
      <c r="AY343" s="92">
        <v>0</v>
      </c>
      <c r="AZ343" s="83"/>
    </row>
    <row r="344" spans="1:52" x14ac:dyDescent="0.25">
      <c r="A344" s="82"/>
      <c r="B344" s="85" t="s">
        <v>113</v>
      </c>
      <c r="C344" s="85"/>
      <c r="D344" s="85"/>
      <c r="E344" s="85"/>
      <c r="F344" s="85"/>
      <c r="G344" s="85"/>
      <c r="H344" s="85"/>
      <c r="I344" s="85"/>
      <c r="J344" s="85"/>
      <c r="K344" s="85"/>
      <c r="L344" s="85"/>
      <c r="M344" s="85"/>
      <c r="N344" s="83"/>
      <c r="O344" s="85" t="s">
        <v>114</v>
      </c>
      <c r="P344" s="85"/>
      <c r="Q344" s="85"/>
      <c r="R344" s="85"/>
      <c r="S344" s="85"/>
      <c r="T344" s="85"/>
      <c r="U344" s="85"/>
      <c r="V344" s="85"/>
      <c r="W344" s="85"/>
      <c r="X344" s="85"/>
      <c r="Y344" s="85"/>
      <c r="Z344" s="85"/>
      <c r="AA344" s="83"/>
      <c r="AB344" s="85" t="s">
        <v>145</v>
      </c>
      <c r="AC344" s="85"/>
      <c r="AD344" s="85"/>
      <c r="AE344" s="85"/>
      <c r="AF344" s="85"/>
      <c r="AG344" s="85"/>
      <c r="AH344" s="85"/>
      <c r="AI344" s="85"/>
      <c r="AJ344" s="85"/>
      <c r="AK344" s="85"/>
      <c r="AL344" s="85"/>
      <c r="AM344" s="85"/>
      <c r="AN344" s="83"/>
      <c r="AO344" s="91" t="s">
        <v>46</v>
      </c>
      <c r="AP344" s="92">
        <v>6150.4512424561763</v>
      </c>
      <c r="AQ344" s="92">
        <v>209.41679375618264</v>
      </c>
      <c r="AR344" s="92">
        <v>237.60428298801563</v>
      </c>
      <c r="AS344" s="92">
        <v>5770.7750059563732</v>
      </c>
      <c r="AT344" s="92">
        <v>5249.6333515585275</v>
      </c>
      <c r="AU344" s="92">
        <v>2793.8997475338233</v>
      </c>
      <c r="AV344" s="92">
        <v>3051.9596574719994</v>
      </c>
      <c r="AW344" s="92">
        <v>1017.455616</v>
      </c>
      <c r="AX344" s="92">
        <v>1010.688</v>
      </c>
      <c r="AY344" s="92">
        <v>0</v>
      </c>
      <c r="AZ344" s="83"/>
    </row>
    <row r="345" spans="1:52" x14ac:dyDescent="0.25">
      <c r="A345" s="82"/>
      <c r="B345" s="87" t="s">
        <v>30</v>
      </c>
      <c r="C345" s="87">
        <v>2013</v>
      </c>
      <c r="D345" s="87">
        <v>2014</v>
      </c>
      <c r="E345" s="87">
        <v>2015</v>
      </c>
      <c r="F345" s="87">
        <v>2016</v>
      </c>
      <c r="G345" s="87">
        <v>2017</v>
      </c>
      <c r="H345" s="87">
        <v>2018</v>
      </c>
      <c r="I345" s="87">
        <v>2019</v>
      </c>
      <c r="J345" s="87">
        <v>2020</v>
      </c>
      <c r="K345" s="87">
        <v>2021</v>
      </c>
      <c r="L345" s="87">
        <v>2022</v>
      </c>
      <c r="M345" s="87">
        <v>2023</v>
      </c>
      <c r="N345" s="83"/>
      <c r="O345" s="87" t="s">
        <v>30</v>
      </c>
      <c r="P345" s="87">
        <v>2013</v>
      </c>
      <c r="Q345" s="87">
        <v>2014</v>
      </c>
      <c r="R345" s="87">
        <v>2015</v>
      </c>
      <c r="S345" s="87">
        <v>2016</v>
      </c>
      <c r="T345" s="87">
        <v>2017</v>
      </c>
      <c r="U345" s="87">
        <v>2018</v>
      </c>
      <c r="V345" s="87">
        <v>2019</v>
      </c>
      <c r="W345" s="87">
        <v>2020</v>
      </c>
      <c r="X345" s="87">
        <v>2021</v>
      </c>
      <c r="Y345" s="87">
        <v>2022</v>
      </c>
      <c r="Z345" s="87">
        <v>2023</v>
      </c>
      <c r="AA345" s="83"/>
      <c r="AB345" s="87" t="s">
        <v>30</v>
      </c>
      <c r="AC345" s="87">
        <v>2013</v>
      </c>
      <c r="AD345" s="87">
        <v>2014</v>
      </c>
      <c r="AE345" s="87">
        <v>2015</v>
      </c>
      <c r="AF345" s="87">
        <v>2016</v>
      </c>
      <c r="AG345" s="87">
        <v>2017</v>
      </c>
      <c r="AH345" s="87">
        <v>2018</v>
      </c>
      <c r="AI345" s="87">
        <v>2019</v>
      </c>
      <c r="AJ345" s="87">
        <v>2020</v>
      </c>
      <c r="AK345" s="87">
        <v>2021</v>
      </c>
      <c r="AL345" s="87">
        <v>2022</v>
      </c>
      <c r="AM345" s="87">
        <v>2023</v>
      </c>
      <c r="AN345" s="83"/>
      <c r="AO345" s="91" t="s">
        <v>47</v>
      </c>
      <c r="AP345" s="92">
        <v>2967.4246476984181</v>
      </c>
      <c r="AQ345" s="92">
        <v>3681.2076394330052</v>
      </c>
      <c r="AR345" s="92">
        <v>5654.3094701629188</v>
      </c>
      <c r="AS345" s="92">
        <v>6600.8558390292019</v>
      </c>
      <c r="AT345" s="92">
        <v>8949.2296130181712</v>
      </c>
      <c r="AU345" s="92">
        <v>2098.3810339307515</v>
      </c>
      <c r="AV345" s="92">
        <v>1803.9581798399997</v>
      </c>
      <c r="AW345" s="92">
        <v>1712.074752</v>
      </c>
      <c r="AX345" s="92">
        <v>1491.9680000000001</v>
      </c>
      <c r="AY345" s="92">
        <v>0</v>
      </c>
      <c r="AZ345" s="83"/>
    </row>
    <row r="346" spans="1:52" x14ac:dyDescent="0.25">
      <c r="A346" s="82"/>
      <c r="B346" s="89" t="s">
        <v>9</v>
      </c>
      <c r="C346" s="90">
        <v>906937.78555534466</v>
      </c>
      <c r="D346" s="90">
        <v>913255.79650781117</v>
      </c>
      <c r="E346" s="90">
        <v>906089.9892671355</v>
      </c>
      <c r="F346" s="90">
        <v>965938.33651366131</v>
      </c>
      <c r="G346" s="90">
        <v>949845.30345456884</v>
      </c>
      <c r="H346" s="90">
        <v>949977.50936703314</v>
      </c>
      <c r="I346" s="90">
        <v>979894.77068725717</v>
      </c>
      <c r="J346" s="90">
        <v>1002584.5773977877</v>
      </c>
      <c r="K346" s="90">
        <v>1170316.9401629996</v>
      </c>
      <c r="L346" s="90">
        <v>1149374.4780000001</v>
      </c>
      <c r="M346" s="90">
        <v>0</v>
      </c>
      <c r="N346" s="83"/>
      <c r="O346" s="89" t="s">
        <v>9</v>
      </c>
      <c r="P346" s="90">
        <v>865203.25672703283</v>
      </c>
      <c r="Q346" s="90">
        <v>886875.51876685361</v>
      </c>
      <c r="R346" s="90">
        <v>862591.41080881213</v>
      </c>
      <c r="S346" s="90">
        <v>962130.11771995644</v>
      </c>
      <c r="T346" s="90">
        <v>980247.48439266603</v>
      </c>
      <c r="U346" s="90">
        <v>972445.10132107954</v>
      </c>
      <c r="V346" s="90">
        <v>932907.70864307031</v>
      </c>
      <c r="W346" s="90">
        <v>977325.64689847478</v>
      </c>
      <c r="X346" s="90">
        <v>1244659.4375879997</v>
      </c>
      <c r="Y346" s="90">
        <v>1200780.2309999997</v>
      </c>
      <c r="Z346" s="90">
        <v>1128402</v>
      </c>
      <c r="AA346" s="83"/>
      <c r="AB346" s="89" t="s">
        <v>9</v>
      </c>
      <c r="AC346" s="90">
        <v>7762</v>
      </c>
      <c r="AD346" s="90">
        <v>7753</v>
      </c>
      <c r="AE346" s="90">
        <v>7792</v>
      </c>
      <c r="AF346" s="90">
        <v>7902</v>
      </c>
      <c r="AG346" s="90">
        <v>7821</v>
      </c>
      <c r="AH346" s="90">
        <v>7668</v>
      </c>
      <c r="AI346" s="90">
        <v>7662</v>
      </c>
      <c r="AJ346" s="90">
        <v>8074</v>
      </c>
      <c r="AK346" s="90">
        <v>7968</v>
      </c>
      <c r="AL346" s="90">
        <v>8097</v>
      </c>
      <c r="AM346" s="90">
        <v>0</v>
      </c>
      <c r="AN346" s="83"/>
      <c r="AO346" s="91" t="s">
        <v>48</v>
      </c>
      <c r="AP346" s="92">
        <v>10231.819283294506</v>
      </c>
      <c r="AQ346" s="92">
        <v>14552.769192051264</v>
      </c>
      <c r="AR346" s="92">
        <v>23915.095237727721</v>
      </c>
      <c r="AS346" s="92">
        <v>25912.6698409579</v>
      </c>
      <c r="AT346" s="92">
        <v>22964.965832773065</v>
      </c>
      <c r="AU346" s="92">
        <v>16279.652857503741</v>
      </c>
      <c r="AV346" s="92">
        <v>14142.610151423996</v>
      </c>
      <c r="AW346" s="92">
        <v>8554.1253119999983</v>
      </c>
      <c r="AX346" s="92">
        <v>18852.864000000001</v>
      </c>
      <c r="AY346" s="92">
        <v>0</v>
      </c>
      <c r="AZ346" s="83"/>
    </row>
    <row r="347" spans="1:52" x14ac:dyDescent="0.25">
      <c r="A347" s="82"/>
      <c r="B347" s="84" t="s">
        <v>10</v>
      </c>
      <c r="C347" s="93">
        <v>629668.31835430372</v>
      </c>
      <c r="D347" s="93">
        <v>608632.5075871211</v>
      </c>
      <c r="E347" s="93">
        <v>611503.34951375378</v>
      </c>
      <c r="F347" s="93">
        <v>665928.14108602109</v>
      </c>
      <c r="G347" s="93">
        <v>658927.86092750065</v>
      </c>
      <c r="H347" s="93">
        <v>632899.67652699549</v>
      </c>
      <c r="I347" s="93">
        <v>656158.33842479705</v>
      </c>
      <c r="J347" s="93">
        <v>662952.24912363279</v>
      </c>
      <c r="K347" s="93">
        <v>821493.34896299976</v>
      </c>
      <c r="L347" s="93">
        <v>803750.87100000016</v>
      </c>
      <c r="M347" s="93">
        <v>0</v>
      </c>
      <c r="N347" s="83"/>
      <c r="O347" s="84" t="s">
        <v>10</v>
      </c>
      <c r="P347" s="93">
        <v>591266.55439576355</v>
      </c>
      <c r="Q347" s="93">
        <v>586134.77491785644</v>
      </c>
      <c r="R347" s="93">
        <v>597037.60714963428</v>
      </c>
      <c r="S347" s="93">
        <v>654225.50031440356</v>
      </c>
      <c r="T347" s="93">
        <v>644645.47100905271</v>
      </c>
      <c r="U347" s="93">
        <v>635554.10388336587</v>
      </c>
      <c r="V347" s="93">
        <v>612240.29151587177</v>
      </c>
      <c r="W347" s="93">
        <v>668798.99400320987</v>
      </c>
      <c r="X347" s="93">
        <v>931300.63905899972</v>
      </c>
      <c r="Y347" s="93">
        <v>883064.1329999998</v>
      </c>
      <c r="Z347" s="93">
        <v>817749</v>
      </c>
      <c r="AA347" s="83"/>
      <c r="AB347" s="84" t="s">
        <v>10</v>
      </c>
      <c r="AC347" s="93">
        <v>7762</v>
      </c>
      <c r="AD347" s="93">
        <v>7753</v>
      </c>
      <c r="AE347" s="93">
        <v>7792</v>
      </c>
      <c r="AF347" s="93">
        <v>7902</v>
      </c>
      <c r="AG347" s="93">
        <v>7821</v>
      </c>
      <c r="AH347" s="93">
        <v>7668</v>
      </c>
      <c r="AI347" s="93">
        <v>7662</v>
      </c>
      <c r="AJ347" s="93">
        <v>8074</v>
      </c>
      <c r="AK347" s="93">
        <v>7968</v>
      </c>
      <c r="AL347" s="93">
        <v>8097</v>
      </c>
      <c r="AM347" s="93">
        <v>0</v>
      </c>
      <c r="AN347" s="83"/>
      <c r="AO347" s="91" t="s">
        <v>49</v>
      </c>
      <c r="AP347" s="92">
        <v>475.25160373294983</v>
      </c>
      <c r="AQ347" s="92">
        <v>622.59046792378638</v>
      </c>
      <c r="AR347" s="92">
        <v>1889.6265147065769</v>
      </c>
      <c r="AS347" s="92">
        <v>565.91396342648204</v>
      </c>
      <c r="AT347" s="92">
        <v>504.6885884077239</v>
      </c>
      <c r="AU347" s="92">
        <v>223.59797902540794</v>
      </c>
      <c r="AV347" s="92">
        <v>150.85732147199997</v>
      </c>
      <c r="AW347" s="92">
        <v>325.96070399999996</v>
      </c>
      <c r="AX347" s="92">
        <v>37.887999999999998</v>
      </c>
      <c r="AY347" s="92">
        <v>0</v>
      </c>
      <c r="AZ347" s="83"/>
    </row>
    <row r="348" spans="1:52" x14ac:dyDescent="0.25">
      <c r="A348" s="82"/>
      <c r="B348" s="89" t="s">
        <v>11</v>
      </c>
      <c r="C348" s="94">
        <v>277269.46720104094</v>
      </c>
      <c r="D348" s="94">
        <v>304623.28892069013</v>
      </c>
      <c r="E348" s="94">
        <v>294586.63975338172</v>
      </c>
      <c r="F348" s="94">
        <v>300010.19542764028</v>
      </c>
      <c r="G348" s="94">
        <v>290917.44252706814</v>
      </c>
      <c r="H348" s="94">
        <v>317077.83284003759</v>
      </c>
      <c r="I348" s="94">
        <v>323736.43226246012</v>
      </c>
      <c r="J348" s="94">
        <v>339632.32827415486</v>
      </c>
      <c r="K348" s="94">
        <v>348823.59119999991</v>
      </c>
      <c r="L348" s="94">
        <v>345623.60699999996</v>
      </c>
      <c r="M348" s="94">
        <v>0</v>
      </c>
      <c r="N348" s="83"/>
      <c r="O348" s="89" t="s">
        <v>11</v>
      </c>
      <c r="P348" s="94">
        <v>273936.70233126922</v>
      </c>
      <c r="Q348" s="94">
        <v>300740.74384899717</v>
      </c>
      <c r="R348" s="94">
        <v>265553.80365917785</v>
      </c>
      <c r="S348" s="94">
        <v>307904.61740555288</v>
      </c>
      <c r="T348" s="94">
        <v>335602.01338361338</v>
      </c>
      <c r="U348" s="94">
        <v>336890.99743771361</v>
      </c>
      <c r="V348" s="94">
        <v>320667.41712719854</v>
      </c>
      <c r="W348" s="94">
        <v>308526.65289526491</v>
      </c>
      <c r="X348" s="94">
        <v>313358.79852899991</v>
      </c>
      <c r="Y348" s="94">
        <v>317716.09799999994</v>
      </c>
      <c r="Z348" s="94">
        <v>310653</v>
      </c>
      <c r="AA348" s="83"/>
      <c r="AB348" s="89" t="s">
        <v>11</v>
      </c>
      <c r="AC348" s="94">
        <v>7762</v>
      </c>
      <c r="AD348" s="94">
        <v>7753</v>
      </c>
      <c r="AE348" s="94">
        <v>7792</v>
      </c>
      <c r="AF348" s="94">
        <v>7902</v>
      </c>
      <c r="AG348" s="94">
        <v>7821</v>
      </c>
      <c r="AH348" s="94">
        <v>7668</v>
      </c>
      <c r="AI348" s="94">
        <v>7662</v>
      </c>
      <c r="AJ348" s="94">
        <v>8074</v>
      </c>
      <c r="AK348" s="94">
        <v>7968</v>
      </c>
      <c r="AL348" s="94">
        <v>8097</v>
      </c>
      <c r="AM348" s="94">
        <v>0</v>
      </c>
      <c r="AN348" s="83"/>
      <c r="AO348" s="91" t="s">
        <v>50</v>
      </c>
      <c r="AP348" s="92">
        <v>0</v>
      </c>
      <c r="AQ348" s="92">
        <v>0</v>
      </c>
      <c r="AR348" s="92">
        <v>0</v>
      </c>
      <c r="AS348" s="92">
        <v>8980.5682672659514</v>
      </c>
      <c r="AT348" s="92">
        <v>12870.104024470835</v>
      </c>
      <c r="AU348" s="92">
        <v>0</v>
      </c>
      <c r="AV348" s="92">
        <v>0</v>
      </c>
      <c r="AW348" s="92">
        <v>0</v>
      </c>
      <c r="AX348" s="92">
        <v>0</v>
      </c>
      <c r="AY348" s="92">
        <v>0</v>
      </c>
      <c r="AZ348" s="83"/>
    </row>
    <row r="349" spans="1:52" x14ac:dyDescent="0.25">
      <c r="A349" s="82"/>
      <c r="B349" s="84" t="s">
        <v>0</v>
      </c>
      <c r="C349" s="93">
        <v>127842.44650846436</v>
      </c>
      <c r="D349" s="93">
        <v>122572.90856630894</v>
      </c>
      <c r="E349" s="93">
        <v>125737.95583621674</v>
      </c>
      <c r="F349" s="93">
        <v>140633.72856834737</v>
      </c>
      <c r="G349" s="93">
        <v>129018.75556981146</v>
      </c>
      <c r="H349" s="93">
        <v>111360.21587731858</v>
      </c>
      <c r="I349" s="93">
        <v>101985.37006666891</v>
      </c>
      <c r="J349" s="93">
        <v>99351.505581488964</v>
      </c>
      <c r="K349" s="93">
        <v>90101.091170999993</v>
      </c>
      <c r="L349" s="93">
        <v>80195.114999999991</v>
      </c>
      <c r="M349" s="93">
        <v>0</v>
      </c>
      <c r="N349" s="83"/>
      <c r="O349" s="84" t="s">
        <v>0</v>
      </c>
      <c r="P349" s="93">
        <v>121037.81089841724</v>
      </c>
      <c r="Q349" s="93">
        <v>112609.35316149011</v>
      </c>
      <c r="R349" s="93">
        <v>101015.82974498707</v>
      </c>
      <c r="S349" s="93">
        <v>155715.75234254968</v>
      </c>
      <c r="T349" s="93">
        <v>129396.04462591432</v>
      </c>
      <c r="U349" s="93">
        <v>117553.11565716732</v>
      </c>
      <c r="V349" s="93">
        <v>98913.606346321307</v>
      </c>
      <c r="W349" s="93">
        <v>95620.55083087497</v>
      </c>
      <c r="X349" s="93">
        <v>101731.72690799998</v>
      </c>
      <c r="Y349" s="93">
        <v>84995.4</v>
      </c>
      <c r="Z349" s="93">
        <v>83358</v>
      </c>
      <c r="AA349" s="83"/>
      <c r="AB349" s="84" t="s">
        <v>0</v>
      </c>
      <c r="AC349" s="93">
        <v>1262</v>
      </c>
      <c r="AD349" s="93">
        <v>1392</v>
      </c>
      <c r="AE349" s="93">
        <v>1490</v>
      </c>
      <c r="AF349" s="93">
        <v>1387</v>
      </c>
      <c r="AG349" s="93">
        <v>1190</v>
      </c>
      <c r="AH349" s="93">
        <v>1048</v>
      </c>
      <c r="AI349" s="93">
        <v>966</v>
      </c>
      <c r="AJ349" s="93">
        <v>944</v>
      </c>
      <c r="AK349" s="93">
        <v>863</v>
      </c>
      <c r="AL349" s="93">
        <v>788</v>
      </c>
      <c r="AM349" s="93">
        <v>0</v>
      </c>
      <c r="AN349" s="83"/>
      <c r="AO349" s="91" t="s">
        <v>51</v>
      </c>
      <c r="AP349" s="92">
        <v>16068.140807185733</v>
      </c>
      <c r="AQ349" s="92">
        <v>3389.156110843302</v>
      </c>
      <c r="AR349" s="92">
        <v>926.88085863721187</v>
      </c>
      <c r="AS349" s="92">
        <v>1903.3278223054726</v>
      </c>
      <c r="AT349" s="92">
        <v>1823.637167183849</v>
      </c>
      <c r="AU349" s="92">
        <v>1752.2341625548795</v>
      </c>
      <c r="AV349" s="92">
        <v>1314.4630947839998</v>
      </c>
      <c r="AW349" s="92">
        <v>853.9545599999999</v>
      </c>
      <c r="AX349" s="92">
        <v>739.32799999999997</v>
      </c>
      <c r="AY349" s="92">
        <v>0</v>
      </c>
      <c r="AZ349" s="83"/>
    </row>
    <row r="350" spans="1:52" x14ac:dyDescent="0.25">
      <c r="A350" s="82"/>
      <c r="B350" s="84" t="s">
        <v>158</v>
      </c>
      <c r="C350" s="93">
        <v>174066.44883994936</v>
      </c>
      <c r="D350" s="93">
        <v>154313.26190377527</v>
      </c>
      <c r="E350" s="93">
        <v>157231.54691976539</v>
      </c>
      <c r="F350" s="93">
        <v>149502.16353004775</v>
      </c>
      <c r="G350" s="93">
        <v>141941.5570208529</v>
      </c>
      <c r="H350" s="93">
        <v>133939.00530423416</v>
      </c>
      <c r="I350" s="93">
        <v>127426.60345236301</v>
      </c>
      <c r="J350" s="93">
        <v>163447.75453166998</v>
      </c>
      <c r="K350" s="93">
        <v>154694.98768499997</v>
      </c>
      <c r="L350" s="93">
        <v>112242.291</v>
      </c>
      <c r="M350" s="93">
        <v>0</v>
      </c>
      <c r="N350" s="83"/>
      <c r="O350" s="84" t="s">
        <v>158</v>
      </c>
      <c r="P350" s="93">
        <v>217062.91820802487</v>
      </c>
      <c r="Q350" s="93">
        <v>190921.31911392699</v>
      </c>
      <c r="R350" s="93">
        <v>188268.93982256314</v>
      </c>
      <c r="S350" s="93">
        <v>174566.34880784628</v>
      </c>
      <c r="T350" s="93">
        <v>136769.83132236658</v>
      </c>
      <c r="U350" s="93">
        <v>125992.49510131743</v>
      </c>
      <c r="V350" s="93">
        <v>125143.07896296197</v>
      </c>
      <c r="W350" s="93">
        <v>121056.42655259997</v>
      </c>
      <c r="X350" s="93">
        <v>186112.45067099997</v>
      </c>
      <c r="Y350" s="93">
        <v>147791.15399999998</v>
      </c>
      <c r="Z350" s="93">
        <v>145644</v>
      </c>
      <c r="AA350" s="83"/>
      <c r="AB350" s="84" t="s">
        <v>158</v>
      </c>
      <c r="AC350" s="93">
        <v>1243</v>
      </c>
      <c r="AD350" s="93">
        <v>1092</v>
      </c>
      <c r="AE350" s="93">
        <v>1015</v>
      </c>
      <c r="AF350" s="93">
        <v>990</v>
      </c>
      <c r="AG350" s="93">
        <v>965</v>
      </c>
      <c r="AH350" s="93">
        <v>898</v>
      </c>
      <c r="AI350" s="93">
        <v>840</v>
      </c>
      <c r="AJ350" s="93">
        <v>1148</v>
      </c>
      <c r="AK350" s="93">
        <v>1006</v>
      </c>
      <c r="AL350" s="93">
        <v>708</v>
      </c>
      <c r="AM350" s="93">
        <v>0</v>
      </c>
      <c r="AN350" s="83"/>
      <c r="AO350" s="91" t="s">
        <v>52</v>
      </c>
      <c r="AP350" s="92">
        <v>427.72644335965492</v>
      </c>
      <c r="AQ350" s="92">
        <v>2045.4926827968757</v>
      </c>
      <c r="AR350" s="92">
        <v>1434.5918972861323</v>
      </c>
      <c r="AS350" s="92">
        <v>6024.994169214363</v>
      </c>
      <c r="AT350" s="92">
        <v>8338.8071302788085</v>
      </c>
      <c r="AU350" s="92">
        <v>9092.2678201774052</v>
      </c>
      <c r="AV350" s="92">
        <v>9228.670267391999</v>
      </c>
      <c r="AW350" s="92">
        <v>12589.581311999998</v>
      </c>
      <c r="AX350" s="92">
        <v>13112.32</v>
      </c>
      <c r="AY350" s="92">
        <v>0</v>
      </c>
      <c r="AZ350" s="83"/>
    </row>
    <row r="351" spans="1:52" x14ac:dyDescent="0.25">
      <c r="A351" s="82"/>
      <c r="B351" s="84" t="s">
        <v>159</v>
      </c>
      <c r="C351" s="93">
        <v>14678.196347844971</v>
      </c>
      <c r="D351" s="93">
        <v>16282.385196739695</v>
      </c>
      <c r="E351" s="93">
        <v>11448.140031518771</v>
      </c>
      <c r="F351" s="93">
        <v>10970.197781320467</v>
      </c>
      <c r="G351" s="93">
        <v>8081.6425824069183</v>
      </c>
      <c r="H351" s="93">
        <v>4238.5301184334594</v>
      </c>
      <c r="I351" s="93">
        <v>2160.6627360593984</v>
      </c>
      <c r="J351" s="93">
        <v>1857.9248353259995</v>
      </c>
      <c r="K351" s="93">
        <v>1230.6428399999998</v>
      </c>
      <c r="L351" s="93">
        <v>576.24</v>
      </c>
      <c r="M351" s="93">
        <v>0</v>
      </c>
      <c r="N351" s="83"/>
      <c r="O351" s="84" t="s">
        <v>159</v>
      </c>
      <c r="P351" s="93">
        <v>18242.423278095208</v>
      </c>
      <c r="Q351" s="93">
        <v>21124.277825768466</v>
      </c>
      <c r="R351" s="93">
        <v>21145.043152400223</v>
      </c>
      <c r="S351" s="93">
        <v>10603.456904915029</v>
      </c>
      <c r="T351" s="93">
        <v>10968.226669702686</v>
      </c>
      <c r="U351" s="93">
        <v>5262.8997993680523</v>
      </c>
      <c r="V351" s="93">
        <v>1921.6457769858387</v>
      </c>
      <c r="W351" s="93">
        <v>1685.2953500459996</v>
      </c>
      <c r="X351" s="93">
        <v>1697.4383999999998</v>
      </c>
      <c r="Y351" s="93">
        <v>1420.02</v>
      </c>
      <c r="Z351" s="93">
        <v>1393</v>
      </c>
      <c r="AA351" s="83"/>
      <c r="AB351" s="84" t="s">
        <v>159</v>
      </c>
      <c r="AC351" s="93">
        <v>0</v>
      </c>
      <c r="AD351" s="93">
        <v>0</v>
      </c>
      <c r="AE351" s="93">
        <v>0</v>
      </c>
      <c r="AF351" s="93">
        <v>0</v>
      </c>
      <c r="AG351" s="93">
        <v>0</v>
      </c>
      <c r="AH351" s="93">
        <v>0</v>
      </c>
      <c r="AI351" s="93">
        <v>0</v>
      </c>
      <c r="AJ351" s="93">
        <v>0</v>
      </c>
      <c r="AK351" s="93">
        <v>0</v>
      </c>
      <c r="AL351" s="93">
        <v>0</v>
      </c>
      <c r="AM351" s="93">
        <v>0</v>
      </c>
      <c r="AN351" s="83"/>
      <c r="AO351" s="91" t="s">
        <v>53</v>
      </c>
      <c r="AP351" s="92">
        <v>1627.4469552221017</v>
      </c>
      <c r="AQ351" s="92">
        <v>2565.072727845999</v>
      </c>
      <c r="AR351" s="92">
        <v>3487.8515502769092</v>
      </c>
      <c r="AS351" s="92">
        <v>3598.8591111652845</v>
      </c>
      <c r="AT351" s="92">
        <v>3170.926789801445</v>
      </c>
      <c r="AU351" s="92">
        <v>966.41626511462368</v>
      </c>
      <c r="AV351" s="92">
        <v>600.26444697599982</v>
      </c>
      <c r="AW351" s="92">
        <v>447.80543999999998</v>
      </c>
      <c r="AX351" s="92">
        <v>364.54399999999998</v>
      </c>
      <c r="AY351" s="92">
        <v>0</v>
      </c>
      <c r="AZ351" s="83"/>
    </row>
    <row r="352" spans="1:52" x14ac:dyDescent="0.25">
      <c r="A352" s="82"/>
      <c r="B352" s="84" t="s">
        <v>1</v>
      </c>
      <c r="C352" s="93">
        <v>41049.348182424888</v>
      </c>
      <c r="D352" s="93">
        <v>23808.053804138483</v>
      </c>
      <c r="E352" s="93">
        <v>20926.716393500654</v>
      </c>
      <c r="F352" s="93">
        <v>26810.806735750808</v>
      </c>
      <c r="G352" s="93">
        <v>26131.259761732181</v>
      </c>
      <c r="H352" s="93">
        <v>23620.713661133646</v>
      </c>
      <c r="I352" s="93">
        <v>24410.404035062213</v>
      </c>
      <c r="J352" s="93">
        <v>32190.004333304991</v>
      </c>
      <c r="K352" s="93">
        <v>29570.437826999994</v>
      </c>
      <c r="L352" s="93">
        <v>26118.077999999998</v>
      </c>
      <c r="M352" s="93">
        <v>0</v>
      </c>
      <c r="N352" s="83"/>
      <c r="O352" s="84" t="s">
        <v>1</v>
      </c>
      <c r="P352" s="93">
        <v>39488.378154598431</v>
      </c>
      <c r="Q352" s="93">
        <v>41647.71736816362</v>
      </c>
      <c r="R352" s="93">
        <v>36360.914361959047</v>
      </c>
      <c r="S352" s="93">
        <v>21017.628196201444</v>
      </c>
      <c r="T352" s="93">
        <v>24740.69304249615</v>
      </c>
      <c r="U352" s="93">
        <v>23445.168128298701</v>
      </c>
      <c r="V352" s="93">
        <v>20398.899073830849</v>
      </c>
      <c r="W352" s="93">
        <v>24739.963109189994</v>
      </c>
      <c r="X352" s="93">
        <v>33293.132417999994</v>
      </c>
      <c r="Y352" s="93">
        <v>30741.374999999996</v>
      </c>
      <c r="Z352" s="93">
        <v>30150</v>
      </c>
      <c r="AA352" s="83"/>
      <c r="AB352" s="84" t="s">
        <v>1</v>
      </c>
      <c r="AC352" s="93">
        <v>228</v>
      </c>
      <c r="AD352" s="93">
        <v>144</v>
      </c>
      <c r="AE352" s="93">
        <v>139</v>
      </c>
      <c r="AF352" s="93">
        <v>168</v>
      </c>
      <c r="AG352" s="93">
        <v>170</v>
      </c>
      <c r="AH352" s="93">
        <v>160</v>
      </c>
      <c r="AI352" s="93">
        <v>167</v>
      </c>
      <c r="AJ352" s="93">
        <v>213</v>
      </c>
      <c r="AK352" s="93">
        <v>185</v>
      </c>
      <c r="AL352" s="93">
        <v>164</v>
      </c>
      <c r="AM352" s="93">
        <v>0</v>
      </c>
      <c r="AN352" s="83"/>
      <c r="AO352" s="91" t="s">
        <v>54</v>
      </c>
      <c r="AP352" s="92">
        <v>2048.2184970637131</v>
      </c>
      <c r="AQ352" s="92">
        <v>72.44689081294969</v>
      </c>
      <c r="AR352" s="92">
        <v>2132.834672293367</v>
      </c>
      <c r="AS352" s="92">
        <v>2534.4545276111785</v>
      </c>
      <c r="AT352" s="92">
        <v>1857.4284117640636</v>
      </c>
      <c r="AU352" s="92">
        <v>2251.029654226943</v>
      </c>
      <c r="AV352" s="92">
        <v>3082.5531002879998</v>
      </c>
      <c r="AW352" s="92">
        <v>1562.1119999999999</v>
      </c>
      <c r="AX352" s="92">
        <v>1844.2239999999999</v>
      </c>
      <c r="AY352" s="92">
        <v>0</v>
      </c>
      <c r="AZ352" s="83"/>
    </row>
    <row r="353" spans="1:52" x14ac:dyDescent="0.25">
      <c r="A353" s="82"/>
      <c r="B353" s="84" t="s">
        <v>2</v>
      </c>
      <c r="C353" s="93">
        <v>372510.118481401</v>
      </c>
      <c r="D353" s="93">
        <v>366236.03292538045</v>
      </c>
      <c r="E353" s="93">
        <v>356628.07089465874</v>
      </c>
      <c r="F353" s="93">
        <v>362932.08052144671</v>
      </c>
      <c r="G353" s="93">
        <v>371306.34582268941</v>
      </c>
      <c r="H353" s="93">
        <v>386691.02885416057</v>
      </c>
      <c r="I353" s="93">
        <v>409557.86818401678</v>
      </c>
      <c r="J353" s="93">
        <v>411723.48026136588</v>
      </c>
      <c r="K353" s="93">
        <v>421280.87110199995</v>
      </c>
      <c r="L353" s="93">
        <v>437926.96499999997</v>
      </c>
      <c r="M353" s="93">
        <v>0</v>
      </c>
      <c r="N353" s="83"/>
      <c r="O353" s="84" t="s">
        <v>2</v>
      </c>
      <c r="P353" s="93">
        <v>372676.17912265903</v>
      </c>
      <c r="Q353" s="93">
        <v>369663.29139344685</v>
      </c>
      <c r="R353" s="93">
        <v>362988.86389717407</v>
      </c>
      <c r="S353" s="93">
        <v>346303.80103640136</v>
      </c>
      <c r="T353" s="93">
        <v>361908.66555104218</v>
      </c>
      <c r="U353" s="93">
        <v>379154.87031080067</v>
      </c>
      <c r="V353" s="93">
        <v>383497.98326717876</v>
      </c>
      <c r="W353" s="93">
        <v>424224.01286420389</v>
      </c>
      <c r="X353" s="93">
        <v>441577.99076999992</v>
      </c>
      <c r="Y353" s="93">
        <v>437990.76299999998</v>
      </c>
      <c r="Z353" s="93">
        <v>378299</v>
      </c>
      <c r="AA353" s="83"/>
      <c r="AB353" s="84" t="s">
        <v>2</v>
      </c>
      <c r="AC353" s="93">
        <v>3131</v>
      </c>
      <c r="AD353" s="93">
        <v>3002</v>
      </c>
      <c r="AE353" s="93">
        <v>2898</v>
      </c>
      <c r="AF353" s="93">
        <v>2847</v>
      </c>
      <c r="AG353" s="93">
        <v>2867</v>
      </c>
      <c r="AH353" s="93">
        <v>2916</v>
      </c>
      <c r="AI353" s="93">
        <v>2954</v>
      </c>
      <c r="AJ353" s="93">
        <v>2962</v>
      </c>
      <c r="AK353" s="93">
        <v>3048</v>
      </c>
      <c r="AL353" s="93">
        <v>3181</v>
      </c>
      <c r="AM353" s="93">
        <v>0</v>
      </c>
      <c r="AN353" s="83"/>
      <c r="AO353" s="91" t="s">
        <v>55</v>
      </c>
      <c r="AP353" s="92">
        <v>700.12675281634563</v>
      </c>
      <c r="AQ353" s="92">
        <v>2021.7210467488771</v>
      </c>
      <c r="AR353" s="92">
        <v>2770.5556016338433</v>
      </c>
      <c r="AS353" s="92">
        <v>-859.92395223789663</v>
      </c>
      <c r="AT353" s="92">
        <v>1605.6291376340764</v>
      </c>
      <c r="AU353" s="92">
        <v>1770.5089973790716</v>
      </c>
      <c r="AV353" s="92">
        <v>2180.5740103679996</v>
      </c>
      <c r="AW353" s="92">
        <v>967.46803199999988</v>
      </c>
      <c r="AX353" s="92">
        <v>398.33600000000001</v>
      </c>
      <c r="AY353" s="92">
        <v>0</v>
      </c>
      <c r="AZ353" s="83"/>
    </row>
    <row r="354" spans="1:52" x14ac:dyDescent="0.25">
      <c r="A354" s="82"/>
      <c r="B354" s="84" t="s">
        <v>156</v>
      </c>
      <c r="C354" s="93">
        <v>0</v>
      </c>
      <c r="D354" s="93">
        <v>0</v>
      </c>
      <c r="E354" s="93">
        <v>0</v>
      </c>
      <c r="F354" s="93">
        <v>0</v>
      </c>
      <c r="G354" s="93">
        <v>0</v>
      </c>
      <c r="H354" s="93">
        <v>0</v>
      </c>
      <c r="I354" s="93">
        <v>0</v>
      </c>
      <c r="J354" s="93">
        <v>4288.7637749249989</v>
      </c>
      <c r="K354" s="93">
        <v>19907.769734999998</v>
      </c>
      <c r="L354" s="93">
        <v>35199.002999999997</v>
      </c>
      <c r="M354" s="93">
        <v>0</v>
      </c>
      <c r="N354" s="83"/>
      <c r="O354" s="84" t="s">
        <v>156</v>
      </c>
      <c r="P354" s="93">
        <v>0</v>
      </c>
      <c r="Q354" s="93">
        <v>0</v>
      </c>
      <c r="R354" s="93">
        <v>0</v>
      </c>
      <c r="S354" s="93">
        <v>0</v>
      </c>
      <c r="T354" s="93">
        <v>0</v>
      </c>
      <c r="U354" s="93">
        <v>0</v>
      </c>
      <c r="V354" s="93">
        <v>0</v>
      </c>
      <c r="W354" s="93">
        <v>0</v>
      </c>
      <c r="X354" s="93">
        <v>20910.319289999996</v>
      </c>
      <c r="Y354" s="93">
        <v>30315.368999999999</v>
      </c>
      <c r="Z354" s="93">
        <v>29875</v>
      </c>
      <c r="AA354" s="83"/>
      <c r="AB354" s="84" t="s">
        <v>156</v>
      </c>
      <c r="AC354" s="93">
        <v>0</v>
      </c>
      <c r="AD354" s="93">
        <v>0</v>
      </c>
      <c r="AE354" s="93">
        <v>0</v>
      </c>
      <c r="AF354" s="93">
        <v>0</v>
      </c>
      <c r="AG354" s="93">
        <v>0</v>
      </c>
      <c r="AH354" s="93">
        <v>0</v>
      </c>
      <c r="AI354" s="93">
        <v>0</v>
      </c>
      <c r="AJ354" s="93">
        <v>29</v>
      </c>
      <c r="AK354" s="93">
        <v>134</v>
      </c>
      <c r="AL354" s="93">
        <v>237</v>
      </c>
      <c r="AM354" s="93">
        <v>0</v>
      </c>
      <c r="AN354" s="83"/>
      <c r="AO354" s="91" t="s">
        <v>56</v>
      </c>
      <c r="AP354" s="92">
        <v>16643.079332677302</v>
      </c>
      <c r="AQ354" s="92">
        <v>12107.686627114212</v>
      </c>
      <c r="AR354" s="92">
        <v>11186.454474072567</v>
      </c>
      <c r="AS354" s="92">
        <v>11611.183956631237</v>
      </c>
      <c r="AT354" s="92">
        <v>11462.862193727051</v>
      </c>
      <c r="AU354" s="92">
        <v>9105.1677035827179</v>
      </c>
      <c r="AV354" s="92">
        <v>8698.0322764799985</v>
      </c>
      <c r="AW354" s="92">
        <v>8213.5848959999985</v>
      </c>
      <c r="AX354" s="92">
        <v>11500.544</v>
      </c>
      <c r="AY354" s="92">
        <v>0</v>
      </c>
      <c r="AZ354" s="83"/>
    </row>
    <row r="355" spans="1:52" x14ac:dyDescent="0.25">
      <c r="A355" s="82"/>
      <c r="B355" s="84" t="s">
        <v>3</v>
      </c>
      <c r="C355" s="93">
        <v>92.657024470118827</v>
      </c>
      <c r="D355" s="93">
        <v>5740.6579340115386</v>
      </c>
      <c r="E355" s="93">
        <v>17167.821275657287</v>
      </c>
      <c r="F355" s="93">
        <v>32163.31913332819</v>
      </c>
      <c r="G355" s="93">
        <v>42660.507382345604</v>
      </c>
      <c r="H355" s="93">
        <v>48087.176628231304</v>
      </c>
      <c r="I355" s="93">
        <v>51394.143370987222</v>
      </c>
      <c r="J355" s="93">
        <v>46395.253103282987</v>
      </c>
      <c r="K355" s="93">
        <v>42714.976436999983</v>
      </c>
      <c r="L355" s="93">
        <v>33086.466000000008</v>
      </c>
      <c r="M355" s="93">
        <v>0</v>
      </c>
      <c r="N355" s="83"/>
      <c r="O355" s="84" t="s">
        <v>3</v>
      </c>
      <c r="P355" s="93">
        <v>0</v>
      </c>
      <c r="Q355" s="93">
        <v>6265.9019083765916</v>
      </c>
      <c r="R355" s="93">
        <v>19380.815477765147</v>
      </c>
      <c r="S355" s="93">
        <v>28049.70416056149</v>
      </c>
      <c r="T355" s="93">
        <v>34243.710696964074</v>
      </c>
      <c r="U355" s="93">
        <v>45739.115361012344</v>
      </c>
      <c r="V355" s="93">
        <v>49219.462850989526</v>
      </c>
      <c r="W355" s="93">
        <v>55509.01099178398</v>
      </c>
      <c r="X355" s="93">
        <v>49061.274254999982</v>
      </c>
      <c r="Y355" s="93">
        <v>45443.726999999992</v>
      </c>
      <c r="Z355" s="93">
        <v>44584</v>
      </c>
      <c r="AA355" s="83"/>
      <c r="AB355" s="84" t="s">
        <v>3</v>
      </c>
      <c r="AC355" s="93">
        <v>1</v>
      </c>
      <c r="AD355" s="93">
        <v>47</v>
      </c>
      <c r="AE355" s="93">
        <v>141</v>
      </c>
      <c r="AF355" s="93">
        <v>237</v>
      </c>
      <c r="AG355" s="93">
        <v>304</v>
      </c>
      <c r="AH355" s="93">
        <v>349</v>
      </c>
      <c r="AI355" s="93">
        <v>373</v>
      </c>
      <c r="AJ355" s="93">
        <v>340</v>
      </c>
      <c r="AK355" s="93">
        <v>314</v>
      </c>
      <c r="AL355" s="93">
        <v>254</v>
      </c>
      <c r="AM355" s="93">
        <v>0</v>
      </c>
      <c r="AN355" s="83"/>
      <c r="AO355" s="91" t="s">
        <v>57</v>
      </c>
      <c r="AP355" s="92">
        <v>-38.25195834923742</v>
      </c>
      <c r="AQ355" s="92">
        <v>751.63649218435273</v>
      </c>
      <c r="AR355" s="92">
        <v>5202.6371775017378</v>
      </c>
      <c r="AS355" s="92">
        <v>1403.7319014680318</v>
      </c>
      <c r="AT355" s="92">
        <v>4178.1238863213948</v>
      </c>
      <c r="AU355" s="92">
        <v>665.41898565734391</v>
      </c>
      <c r="AV355" s="92">
        <v>222.59367014399996</v>
      </c>
      <c r="AW355" s="92">
        <v>489.46175999999997</v>
      </c>
      <c r="AX355" s="92">
        <v>245.76</v>
      </c>
      <c r="AY355" s="92">
        <v>0</v>
      </c>
      <c r="AZ355" s="83"/>
    </row>
    <row r="356" spans="1:52" x14ac:dyDescent="0.25">
      <c r="A356" s="82"/>
      <c r="B356" s="84" t="s">
        <v>4</v>
      </c>
      <c r="C356" s="93">
        <v>0</v>
      </c>
      <c r="D356" s="93">
        <v>814.92326524284192</v>
      </c>
      <c r="E356" s="93">
        <v>8974.5113120861388</v>
      </c>
      <c r="F356" s="93">
        <v>14772.587963142314</v>
      </c>
      <c r="G356" s="93">
        <v>17830.22093145036</v>
      </c>
      <c r="H356" s="93">
        <v>16702.766105700113</v>
      </c>
      <c r="I356" s="93">
        <v>18804.719723984199</v>
      </c>
      <c r="J356" s="93">
        <v>18807.982421255998</v>
      </c>
      <c r="K356" s="93">
        <v>13149.843104999996</v>
      </c>
      <c r="L356" s="93">
        <v>26979.350999999999</v>
      </c>
      <c r="M356" s="93">
        <v>0</v>
      </c>
      <c r="N356" s="83"/>
      <c r="O356" s="84" t="s">
        <v>4</v>
      </c>
      <c r="P356" s="93">
        <v>0</v>
      </c>
      <c r="Q356" s="93">
        <v>0</v>
      </c>
      <c r="R356" s="93">
        <v>8960.1161411696812</v>
      </c>
      <c r="S356" s="93">
        <v>8959.9037719446369</v>
      </c>
      <c r="T356" s="93">
        <v>11659.602352216059</v>
      </c>
      <c r="U356" s="93">
        <v>16959.711095798644</v>
      </c>
      <c r="V356" s="93">
        <v>16489.311647586241</v>
      </c>
      <c r="W356" s="93">
        <v>18807.982421255994</v>
      </c>
      <c r="X356" s="93">
        <v>26597.798828999992</v>
      </c>
      <c r="Y356" s="93">
        <v>31039.784999999996</v>
      </c>
      <c r="Z356" s="93">
        <v>30443</v>
      </c>
      <c r="AA356" s="83"/>
      <c r="AB356" s="84" t="s">
        <v>4</v>
      </c>
      <c r="AC356" s="93">
        <v>0</v>
      </c>
      <c r="AD356" s="93">
        <v>5</v>
      </c>
      <c r="AE356" s="93">
        <v>61</v>
      </c>
      <c r="AF356" s="93">
        <v>115</v>
      </c>
      <c r="AG356" s="93">
        <v>144</v>
      </c>
      <c r="AH356" s="93">
        <v>133</v>
      </c>
      <c r="AI356" s="93">
        <v>153</v>
      </c>
      <c r="AJ356" s="93">
        <v>150</v>
      </c>
      <c r="AK356" s="93">
        <v>109</v>
      </c>
      <c r="AL356" s="93">
        <v>231</v>
      </c>
      <c r="AM356" s="93">
        <v>0</v>
      </c>
      <c r="AN356" s="83"/>
      <c r="AO356" s="91" t="s">
        <v>58</v>
      </c>
      <c r="AP356" s="92">
        <v>2013.4439894734976</v>
      </c>
      <c r="AQ356" s="92">
        <v>4162.3002737377492</v>
      </c>
      <c r="AR356" s="92">
        <v>7087.780592529296</v>
      </c>
      <c r="AS356" s="92">
        <v>5434.7635901718986</v>
      </c>
      <c r="AT356" s="92">
        <v>3863.1022836219731</v>
      </c>
      <c r="AU356" s="92">
        <v>742.8182860892158</v>
      </c>
      <c r="AV356" s="92">
        <v>522.19842047999987</v>
      </c>
      <c r="AW356" s="92">
        <v>425.93587199999996</v>
      </c>
      <c r="AX356" s="92">
        <v>0</v>
      </c>
      <c r="AY356" s="92">
        <v>0</v>
      </c>
      <c r="AZ356" s="83"/>
    </row>
    <row r="357" spans="1:52" x14ac:dyDescent="0.25">
      <c r="A357" s="82"/>
      <c r="B357" s="84" t="s">
        <v>6</v>
      </c>
      <c r="C357" s="93">
        <v>6739.8960267160473</v>
      </c>
      <c r="D357" s="93">
        <v>12022.699286697587</v>
      </c>
      <c r="E357" s="93">
        <v>19645.312114116288</v>
      </c>
      <c r="F357" s="93">
        <v>30966.087627127214</v>
      </c>
      <c r="G357" s="93">
        <v>22499.72517248843</v>
      </c>
      <c r="H357" s="93">
        <v>17611.577628555144</v>
      </c>
      <c r="I357" s="93">
        <v>14121.130737538182</v>
      </c>
      <c r="J357" s="93">
        <v>13817.911362380997</v>
      </c>
      <c r="K357" s="93">
        <v>11520.302240999998</v>
      </c>
      <c r="L357" s="93">
        <v>13314.230999999998</v>
      </c>
      <c r="M357" s="93">
        <v>0</v>
      </c>
      <c r="N357" s="83"/>
      <c r="O357" s="84" t="s">
        <v>6</v>
      </c>
      <c r="P357" s="93">
        <v>7646.009525755002</v>
      </c>
      <c r="Q357" s="93">
        <v>9008.4207171376329</v>
      </c>
      <c r="R357" s="93">
        <v>13570.081851732299</v>
      </c>
      <c r="S357" s="93">
        <v>46655.441217740306</v>
      </c>
      <c r="T357" s="93">
        <v>33741.942303527918</v>
      </c>
      <c r="U357" s="93">
        <v>14905.716549188537</v>
      </c>
      <c r="V357" s="93">
        <v>15210.669865605789</v>
      </c>
      <c r="W357" s="93">
        <v>15139.605859055997</v>
      </c>
      <c r="X357" s="93">
        <v>9773.0015879999992</v>
      </c>
      <c r="Y357" s="93">
        <v>7695.8909999999987</v>
      </c>
      <c r="Z357" s="93">
        <v>7547</v>
      </c>
      <c r="AA357" s="83"/>
      <c r="AB357" s="84" t="s">
        <v>6</v>
      </c>
      <c r="AC357" s="93">
        <v>0</v>
      </c>
      <c r="AD357" s="93">
        <v>0</v>
      </c>
      <c r="AE357" s="93">
        <v>7</v>
      </c>
      <c r="AF357" s="93">
        <v>222</v>
      </c>
      <c r="AG357" s="93">
        <v>286</v>
      </c>
      <c r="AH357" s="93">
        <v>227</v>
      </c>
      <c r="AI357" s="93">
        <v>183</v>
      </c>
      <c r="AJ357" s="93">
        <v>174</v>
      </c>
      <c r="AK357" s="93">
        <v>141</v>
      </c>
      <c r="AL357" s="93">
        <v>182</v>
      </c>
      <c r="AM357" s="93">
        <v>0</v>
      </c>
      <c r="AN357" s="83"/>
      <c r="AO357" s="91" t="s">
        <v>59</v>
      </c>
      <c r="AP357" s="92">
        <v>2848.0321716386775</v>
      </c>
      <c r="AQ357" s="92">
        <v>7064.7038369315451</v>
      </c>
      <c r="AR357" s="92">
        <v>8431.5897213152912</v>
      </c>
      <c r="AS357" s="92">
        <v>5375.0773518417627</v>
      </c>
      <c r="AT357" s="92">
        <v>4826.6977742319696</v>
      </c>
      <c r="AU357" s="92">
        <v>2127.4057715927038</v>
      </c>
      <c r="AV357" s="92">
        <v>1379.8697656319998</v>
      </c>
      <c r="AW357" s="92">
        <v>280.13875200000001</v>
      </c>
      <c r="AX357" s="92">
        <v>990.20799999999997</v>
      </c>
      <c r="AY357" s="92">
        <v>0</v>
      </c>
      <c r="AZ357" s="83"/>
    </row>
    <row r="358" spans="1:52" x14ac:dyDescent="0.25">
      <c r="A358" s="82"/>
      <c r="B358" s="84" t="s">
        <v>7</v>
      </c>
      <c r="C358" s="93">
        <v>110217.93728316666</v>
      </c>
      <c r="D358" s="93">
        <v>113638.18340002553</v>
      </c>
      <c r="E358" s="93">
        <v>109517.17295938841</v>
      </c>
      <c r="F358" s="93">
        <v>101001.6492516568</v>
      </c>
      <c r="G358" s="93">
        <v>95870.610287183954</v>
      </c>
      <c r="H358" s="93">
        <v>96258.212587434697</v>
      </c>
      <c r="I358" s="93">
        <v>97864.471419017049</v>
      </c>
      <c r="J358" s="93">
        <v>117987.93745174797</v>
      </c>
      <c r="K358" s="93">
        <v>135191.42046899998</v>
      </c>
      <c r="L358" s="93">
        <v>123218.63399999999</v>
      </c>
      <c r="M358" s="93">
        <v>0</v>
      </c>
      <c r="N358" s="83"/>
      <c r="O358" s="84" t="s">
        <v>7</v>
      </c>
      <c r="P358" s="93">
        <v>74761.704032392561</v>
      </c>
      <c r="Q358" s="93">
        <v>115136.65960072767</v>
      </c>
      <c r="R358" s="93">
        <v>96228.674694851157</v>
      </c>
      <c r="S358" s="93">
        <v>140304.4985604964</v>
      </c>
      <c r="T358" s="93">
        <v>99849.078643717774</v>
      </c>
      <c r="U358" s="93">
        <v>96130.746404357109</v>
      </c>
      <c r="V358" s="93">
        <v>92537.163805443313</v>
      </c>
      <c r="W358" s="93">
        <v>98296.307852714977</v>
      </c>
      <c r="X358" s="93">
        <v>102180.48718499998</v>
      </c>
      <c r="Y358" s="93">
        <v>115564.93199999999</v>
      </c>
      <c r="Z358" s="93">
        <v>113685</v>
      </c>
      <c r="AA358" s="83"/>
      <c r="AB358" s="84" t="s">
        <v>7</v>
      </c>
      <c r="AC358" s="93">
        <v>901</v>
      </c>
      <c r="AD358" s="93">
        <v>939</v>
      </c>
      <c r="AE358" s="93">
        <v>887</v>
      </c>
      <c r="AF358" s="93">
        <v>833</v>
      </c>
      <c r="AG358" s="93">
        <v>792</v>
      </c>
      <c r="AH358" s="93">
        <v>796</v>
      </c>
      <c r="AI358" s="93">
        <v>829</v>
      </c>
      <c r="AJ358" s="93">
        <v>970</v>
      </c>
      <c r="AK358" s="93">
        <v>1108</v>
      </c>
      <c r="AL358" s="93">
        <v>1096</v>
      </c>
      <c r="AM358" s="93">
        <v>0</v>
      </c>
      <c r="AN358" s="83"/>
      <c r="AO358" s="91" t="s">
        <v>60</v>
      </c>
      <c r="AP358" s="92">
        <v>85593.972982557272</v>
      </c>
      <c r="AQ358" s="92">
        <v>100663.82280192462</v>
      </c>
      <c r="AR358" s="92">
        <v>23267.287334109453</v>
      </c>
      <c r="AS358" s="92">
        <v>14543.546739776662</v>
      </c>
      <c r="AT358" s="92">
        <v>5313.9457202757112</v>
      </c>
      <c r="AU358" s="92">
        <v>3883.9398952826868</v>
      </c>
      <c r="AV358" s="92">
        <v>8641.0651760639976</v>
      </c>
      <c r="AW358" s="92">
        <v>15524.269055999999</v>
      </c>
      <c r="AX358" s="92">
        <v>7278.5920000000006</v>
      </c>
      <c r="AY358" s="92">
        <v>0</v>
      </c>
      <c r="AZ358" s="83"/>
    </row>
    <row r="359" spans="1:52" x14ac:dyDescent="0.25">
      <c r="A359" s="82"/>
      <c r="B359" s="89" t="s">
        <v>8</v>
      </c>
      <c r="C359" s="94">
        <v>59012.837716725648</v>
      </c>
      <c r="D359" s="94">
        <v>67432.615755441075</v>
      </c>
      <c r="E359" s="94">
        <v>75338.297330371337</v>
      </c>
      <c r="F359" s="94">
        <v>87139.998304102191</v>
      </c>
      <c r="G359" s="94">
        <v>93168.366619824374</v>
      </c>
      <c r="H359" s="94">
        <v>101784.15115495192</v>
      </c>
      <c r="I359" s="94">
        <v>112720.02409151908</v>
      </c>
      <c r="J359" s="94">
        <v>112914.78845308197</v>
      </c>
      <c r="K359" s="94">
        <v>116961.99295199999</v>
      </c>
      <c r="L359" s="94">
        <v>125525.652</v>
      </c>
      <c r="M359" s="94">
        <v>0</v>
      </c>
      <c r="N359" s="83"/>
      <c r="O359" s="89" t="s">
        <v>8</v>
      </c>
      <c r="P359" s="94">
        <v>57751.438679052881</v>
      </c>
      <c r="Q359" s="94">
        <v>59046.216342332911</v>
      </c>
      <c r="R359" s="94">
        <v>63378.250976994219</v>
      </c>
      <c r="S359" s="94">
        <v>75207.444762760162</v>
      </c>
      <c r="T359" s="94">
        <v>86616.494674381043</v>
      </c>
      <c r="U359" s="94">
        <v>109548.57479721789</v>
      </c>
      <c r="V359" s="94">
        <v>103975.78544250506</v>
      </c>
      <c r="W359" s="94">
        <v>111420.46447112696</v>
      </c>
      <c r="X359" s="94">
        <v>137044.81102199995</v>
      </c>
      <c r="Y359" s="94">
        <v>109416.65699999999</v>
      </c>
      <c r="Z359" s="94">
        <v>106786</v>
      </c>
      <c r="AA359" s="83"/>
      <c r="AB359" s="89" t="s">
        <v>8</v>
      </c>
      <c r="AC359" s="94">
        <v>744</v>
      </c>
      <c r="AD359" s="94">
        <v>865</v>
      </c>
      <c r="AE359" s="94">
        <v>948</v>
      </c>
      <c r="AF359" s="94">
        <v>1007</v>
      </c>
      <c r="AG359" s="94">
        <v>1054</v>
      </c>
      <c r="AH359" s="94">
        <v>1117</v>
      </c>
      <c r="AI359" s="94">
        <v>1186</v>
      </c>
      <c r="AJ359" s="94">
        <v>1162</v>
      </c>
      <c r="AK359" s="94">
        <v>1187</v>
      </c>
      <c r="AL359" s="94">
        <v>1252</v>
      </c>
      <c r="AM359" s="94">
        <v>0</v>
      </c>
      <c r="AN359" s="83"/>
      <c r="AO359" s="91" t="s">
        <v>61</v>
      </c>
      <c r="AP359" s="92">
        <v>21601.924115042078</v>
      </c>
      <c r="AQ359" s="92">
        <v>28207.876127623324</v>
      </c>
      <c r="AR359" s="92">
        <v>28163.952958518137</v>
      </c>
      <c r="AS359" s="92">
        <v>24468.041813226631</v>
      </c>
      <c r="AT359" s="92">
        <v>24204.341480763516</v>
      </c>
      <c r="AU359" s="92">
        <v>24571.052916268025</v>
      </c>
      <c r="AV359" s="92">
        <v>19680.02330112</v>
      </c>
      <c r="AW359" s="92">
        <v>17902.844927999999</v>
      </c>
      <c r="AX359" s="92">
        <v>14705.664000000001</v>
      </c>
      <c r="AY359" s="92">
        <v>0</v>
      </c>
      <c r="AZ359" s="83"/>
    </row>
    <row r="360" spans="1:52" x14ac:dyDescent="0.25">
      <c r="A360" s="82"/>
      <c r="B360" s="89" t="s">
        <v>5</v>
      </c>
      <c r="C360" s="94">
        <v>42929.082441188177</v>
      </c>
      <c r="D360" s="94">
        <v>47142.604793609869</v>
      </c>
      <c r="E360" s="94">
        <v>37388.58912470215</v>
      </c>
      <c r="F360" s="94">
        <v>36676.511419742608</v>
      </c>
      <c r="G360" s="94">
        <v>36421.362871276346</v>
      </c>
      <c r="H360" s="94">
        <v>42988.641117568572</v>
      </c>
      <c r="I360" s="94">
        <v>46167.433971558967</v>
      </c>
      <c r="J360" s="94">
        <v>37303.073900441981</v>
      </c>
      <c r="K360" s="94">
        <v>37775.430692999988</v>
      </c>
      <c r="L360" s="94">
        <v>43286.943000000014</v>
      </c>
      <c r="M360" s="92">
        <v>0</v>
      </c>
      <c r="N360" s="83"/>
      <c r="O360" s="89" t="s">
        <v>5</v>
      </c>
      <c r="P360" s="94">
        <v>18846.077775828129</v>
      </c>
      <c r="Q360" s="94">
        <v>11941.408703227162</v>
      </c>
      <c r="R360" s="94">
        <v>26081.006818961123</v>
      </c>
      <c r="S360" s="94">
        <v>36219.917585892137</v>
      </c>
      <c r="T360" s="94">
        <v>36207.176859540959</v>
      </c>
      <c r="U360" s="94">
        <v>41612.677214978263</v>
      </c>
      <c r="V360" s="94">
        <v>39402.616358037296</v>
      </c>
      <c r="W360" s="94">
        <v>46561.408982865003</v>
      </c>
      <c r="X360" s="94">
        <v>61505.619524999987</v>
      </c>
      <c r="Y360" s="94">
        <v>63453.285000000003</v>
      </c>
      <c r="Z360" s="94">
        <v>64048</v>
      </c>
      <c r="AA360" s="83"/>
      <c r="AB360" s="89" t="s">
        <v>5</v>
      </c>
      <c r="AC360" s="94">
        <v>7762</v>
      </c>
      <c r="AD360" s="94">
        <v>7753</v>
      </c>
      <c r="AE360" s="94">
        <v>7792</v>
      </c>
      <c r="AF360" s="94">
        <v>7902</v>
      </c>
      <c r="AG360" s="94">
        <v>7821</v>
      </c>
      <c r="AH360" s="94">
        <v>7668</v>
      </c>
      <c r="AI360" s="94">
        <v>7662</v>
      </c>
      <c r="AJ360" s="94">
        <v>8074</v>
      </c>
      <c r="AK360" s="94">
        <v>7968</v>
      </c>
      <c r="AL360" s="94">
        <v>8097</v>
      </c>
      <c r="AM360" s="94">
        <v>0</v>
      </c>
      <c r="AN360" s="83"/>
      <c r="AO360" s="91" t="s">
        <v>62</v>
      </c>
      <c r="AP360" s="92">
        <v>2371.6214176527201</v>
      </c>
      <c r="AQ360" s="92">
        <v>2360.1838647656259</v>
      </c>
      <c r="AR360" s="92">
        <v>1992.7378073240177</v>
      </c>
      <c r="AS360" s="92">
        <v>2073.5441316173446</v>
      </c>
      <c r="AT360" s="92">
        <v>1928.2810213677399</v>
      </c>
      <c r="AU360" s="92">
        <v>36.54966964838399</v>
      </c>
      <c r="AV360" s="92">
        <v>-322.81356902399989</v>
      </c>
      <c r="AW360" s="92">
        <v>32.283647999999999</v>
      </c>
      <c r="AX360" s="92">
        <v>30.72</v>
      </c>
      <c r="AY360" s="92">
        <v>0</v>
      </c>
      <c r="AZ360" s="83"/>
    </row>
    <row r="361" spans="1:52" x14ac:dyDescent="0.25">
      <c r="A361" s="82"/>
      <c r="B361" s="84" t="s">
        <v>157</v>
      </c>
      <c r="C361" s="93">
        <v>49937.322837473519</v>
      </c>
      <c r="D361" s="93">
        <v>52700.032565755238</v>
      </c>
      <c r="E361" s="93">
        <v>53958.484154731996</v>
      </c>
      <c r="F361" s="93">
        <v>60001.231159128416</v>
      </c>
      <c r="G361" s="93">
        <v>73757.688515053189</v>
      </c>
      <c r="H361" s="93">
        <v>74199.854168532023</v>
      </c>
      <c r="I361" s="93">
        <v>83266.736027576437</v>
      </c>
      <c r="J361" s="93">
        <v>79177.592357954985</v>
      </c>
      <c r="K361" s="93">
        <v>82146.470468999978</v>
      </c>
      <c r="L361" s="93">
        <v>79418.219999999987</v>
      </c>
      <c r="M361" s="93">
        <v>0</v>
      </c>
      <c r="N361" s="83"/>
      <c r="O361" s="84" t="s">
        <v>157</v>
      </c>
      <c r="P361" s="93">
        <v>70751.4598798066</v>
      </c>
      <c r="Q361" s="93">
        <v>58506.672345620136</v>
      </c>
      <c r="R361" s="93">
        <v>50665.149930430598</v>
      </c>
      <c r="S361" s="93">
        <v>60401.731817232838</v>
      </c>
      <c r="T361" s="93">
        <v>69922.501652356135</v>
      </c>
      <c r="U361" s="93">
        <v>73203.605316583416</v>
      </c>
      <c r="V361" s="93">
        <v>74121.643729628559</v>
      </c>
      <c r="W361" s="93">
        <v>83525.697518444984</v>
      </c>
      <c r="X361" s="93">
        <v>80670.759959999981</v>
      </c>
      <c r="Y361" s="93">
        <v>79166.114999999991</v>
      </c>
      <c r="Z361" s="93">
        <v>81705</v>
      </c>
      <c r="AA361" s="83"/>
      <c r="AB361" s="84" t="s">
        <v>117</v>
      </c>
      <c r="AC361" s="93">
        <v>37194.300000000003</v>
      </c>
      <c r="AD361" s="93">
        <v>36758.464</v>
      </c>
      <c r="AE361" s="93">
        <v>36467.707999999999</v>
      </c>
      <c r="AF361" s="93">
        <v>36268.092000000004</v>
      </c>
      <c r="AG361" s="93">
        <v>36092.887999999999</v>
      </c>
      <c r="AH361" s="93">
        <v>35723.160000000003</v>
      </c>
      <c r="AI361" s="93">
        <v>35452.317000000003</v>
      </c>
      <c r="AJ361" s="93">
        <v>35076.551999999996</v>
      </c>
      <c r="AK361" s="93">
        <v>34360.698000000004</v>
      </c>
      <c r="AL361" s="93">
        <v>34090.361999999994</v>
      </c>
      <c r="AM361" s="93">
        <v>0</v>
      </c>
      <c r="AN361" s="83"/>
      <c r="AO361" s="91" t="s">
        <v>63</v>
      </c>
      <c r="AP361" s="92">
        <v>644.48754067200025</v>
      </c>
      <c r="AQ361" s="92">
        <v>21.507670710094434</v>
      </c>
      <c r="AR361" s="92">
        <v>813.68259174197806</v>
      </c>
      <c r="AS361" s="92">
        <v>2029.3321032246506</v>
      </c>
      <c r="AT361" s="92">
        <v>1329.8489802536137</v>
      </c>
      <c r="AU361" s="92">
        <v>406.34632726732787</v>
      </c>
      <c r="AV361" s="92">
        <v>24.263764991999999</v>
      </c>
      <c r="AW361" s="92">
        <v>0</v>
      </c>
      <c r="AX361" s="92">
        <v>0</v>
      </c>
      <c r="AY361" s="92">
        <v>0</v>
      </c>
      <c r="AZ361" s="83"/>
    </row>
    <row r="362" spans="1:52" x14ac:dyDescent="0.25">
      <c r="A362" s="82"/>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3"/>
      <c r="AG362" s="83"/>
      <c r="AH362" s="83"/>
      <c r="AI362" s="83"/>
      <c r="AJ362" s="83"/>
      <c r="AK362" s="83"/>
      <c r="AL362" s="83"/>
      <c r="AM362" s="83"/>
      <c r="AN362" s="83"/>
      <c r="AO362" s="91" t="s">
        <v>64</v>
      </c>
      <c r="AP362" s="92">
        <v>6108.7218333479159</v>
      </c>
      <c r="AQ362" s="92">
        <v>6369.6664781948102</v>
      </c>
      <c r="AR362" s="92">
        <v>3720.9727335859052</v>
      </c>
      <c r="AS362" s="92">
        <v>1881.221808109126</v>
      </c>
      <c r="AT362" s="92">
        <v>819.71019110714565</v>
      </c>
      <c r="AU362" s="92">
        <v>389.14648272691193</v>
      </c>
      <c r="AV362" s="92">
        <v>131.86828799999998</v>
      </c>
      <c r="AW362" s="92">
        <v>492.58598399999994</v>
      </c>
      <c r="AX362" s="92">
        <v>683.00800000000004</v>
      </c>
      <c r="AY362" s="92">
        <v>0</v>
      </c>
      <c r="AZ362" s="83"/>
    </row>
    <row r="363" spans="1:52" x14ac:dyDescent="0.25">
      <c r="A363" s="82"/>
      <c r="B363" s="85" t="s">
        <v>113</v>
      </c>
      <c r="C363" s="85"/>
      <c r="D363" s="85"/>
      <c r="E363" s="85"/>
      <c r="F363" s="85"/>
      <c r="G363" s="85"/>
      <c r="H363" s="85"/>
      <c r="I363" s="85"/>
      <c r="J363" s="85"/>
      <c r="K363" s="85"/>
      <c r="L363" s="85"/>
      <c r="M363" s="85"/>
      <c r="N363" s="83"/>
      <c r="O363" s="85" t="s">
        <v>114</v>
      </c>
      <c r="P363" s="85"/>
      <c r="Q363" s="85"/>
      <c r="R363" s="85"/>
      <c r="S363" s="85"/>
      <c r="T363" s="85"/>
      <c r="U363" s="85"/>
      <c r="V363" s="85"/>
      <c r="W363" s="85"/>
      <c r="X363" s="85"/>
      <c r="Y363" s="85"/>
      <c r="Z363" s="85"/>
      <c r="AA363" s="83"/>
      <c r="AB363" s="85" t="s">
        <v>145</v>
      </c>
      <c r="AC363" s="85"/>
      <c r="AD363" s="85"/>
      <c r="AE363" s="85"/>
      <c r="AF363" s="85"/>
      <c r="AG363" s="85"/>
      <c r="AH363" s="85"/>
      <c r="AI363" s="85"/>
      <c r="AJ363" s="85"/>
      <c r="AK363" s="85"/>
      <c r="AL363" s="85"/>
      <c r="AM363" s="85"/>
      <c r="AN363" s="83"/>
      <c r="AO363" s="91" t="s">
        <v>65</v>
      </c>
      <c r="AP363" s="92">
        <v>0</v>
      </c>
      <c r="AQ363" s="92">
        <v>0</v>
      </c>
      <c r="AR363" s="92">
        <v>205.10181031512673</v>
      </c>
      <c r="AS363" s="92">
        <v>3584.4902019376586</v>
      </c>
      <c r="AT363" s="92">
        <v>5327.0262020486971</v>
      </c>
      <c r="AU363" s="92">
        <v>148.34865916108797</v>
      </c>
      <c r="AV363" s="92">
        <v>157.18699929599998</v>
      </c>
      <c r="AW363" s="92">
        <v>68.732928000000001</v>
      </c>
      <c r="AX363" s="92">
        <v>0</v>
      </c>
      <c r="AY363" s="92">
        <v>0</v>
      </c>
      <c r="AZ363" s="83"/>
    </row>
    <row r="364" spans="1:52" x14ac:dyDescent="0.25">
      <c r="A364" s="82"/>
      <c r="B364" s="87" t="s">
        <v>31</v>
      </c>
      <c r="C364" s="87">
        <v>2013</v>
      </c>
      <c r="D364" s="87">
        <v>2014</v>
      </c>
      <c r="E364" s="87">
        <v>2015</v>
      </c>
      <c r="F364" s="87">
        <v>2016</v>
      </c>
      <c r="G364" s="87">
        <v>2017</v>
      </c>
      <c r="H364" s="87">
        <v>2018</v>
      </c>
      <c r="I364" s="87">
        <v>2019</v>
      </c>
      <c r="J364" s="87">
        <v>2020</v>
      </c>
      <c r="K364" s="87">
        <v>2021</v>
      </c>
      <c r="L364" s="87">
        <v>2022</v>
      </c>
      <c r="M364" s="87">
        <v>2023</v>
      </c>
      <c r="N364" s="83"/>
      <c r="O364" s="87" t="s">
        <v>31</v>
      </c>
      <c r="P364" s="87">
        <v>2013</v>
      </c>
      <c r="Q364" s="87">
        <v>2014</v>
      </c>
      <c r="R364" s="87">
        <v>2015</v>
      </c>
      <c r="S364" s="87">
        <v>2016</v>
      </c>
      <c r="T364" s="87">
        <v>2017</v>
      </c>
      <c r="U364" s="87">
        <v>2018</v>
      </c>
      <c r="V364" s="87">
        <v>2019</v>
      </c>
      <c r="W364" s="87">
        <v>2020</v>
      </c>
      <c r="X364" s="87">
        <v>2021</v>
      </c>
      <c r="Y364" s="87">
        <v>2022</v>
      </c>
      <c r="Z364" s="87">
        <v>2023</v>
      </c>
      <c r="AA364" s="83"/>
      <c r="AB364" s="87" t="s">
        <v>31</v>
      </c>
      <c r="AC364" s="87">
        <v>2013</v>
      </c>
      <c r="AD364" s="87">
        <v>2014</v>
      </c>
      <c r="AE364" s="87">
        <v>2015</v>
      </c>
      <c r="AF364" s="87">
        <v>2016</v>
      </c>
      <c r="AG364" s="87">
        <v>2017</v>
      </c>
      <c r="AH364" s="87">
        <v>2018</v>
      </c>
      <c r="AI364" s="87">
        <v>2019</v>
      </c>
      <c r="AJ364" s="87">
        <v>2020</v>
      </c>
      <c r="AK364" s="87">
        <v>2021</v>
      </c>
      <c r="AL364" s="87">
        <v>2022</v>
      </c>
      <c r="AM364" s="87">
        <v>2023</v>
      </c>
      <c r="AN364" s="83"/>
      <c r="AO364" s="91" t="s">
        <v>66</v>
      </c>
      <c r="AP364" s="92">
        <v>1462.8476192950798</v>
      </c>
      <c r="AQ364" s="92">
        <v>6408.1538889391886</v>
      </c>
      <c r="AR364" s="92">
        <v>8007.9368016479793</v>
      </c>
      <c r="AS364" s="92">
        <v>2997.5755250246475</v>
      </c>
      <c r="AT364" s="92">
        <v>2143.0189304742667</v>
      </c>
      <c r="AU364" s="92">
        <v>317.12213371391994</v>
      </c>
      <c r="AV364" s="92">
        <v>184.61560319999995</v>
      </c>
      <c r="AW364" s="92">
        <v>0</v>
      </c>
      <c r="AX364" s="92">
        <v>90.111999999999995</v>
      </c>
      <c r="AY364" s="92">
        <v>0</v>
      </c>
      <c r="AZ364" s="83"/>
    </row>
    <row r="365" spans="1:52" x14ac:dyDescent="0.25">
      <c r="A365" s="82"/>
      <c r="B365" s="89" t="s">
        <v>9</v>
      </c>
      <c r="C365" s="90">
        <v>470974.45204363402</v>
      </c>
      <c r="D365" s="90">
        <v>458208.91109811689</v>
      </c>
      <c r="E365" s="90">
        <v>478278.96852970083</v>
      </c>
      <c r="F365" s="90">
        <v>493901.56662445399</v>
      </c>
      <c r="G365" s="90">
        <v>489879.9937578059</v>
      </c>
      <c r="H365" s="90">
        <v>480744.30009923538</v>
      </c>
      <c r="I365" s="90">
        <v>507367.91761833231</v>
      </c>
      <c r="J365" s="90">
        <v>540081.05510702694</v>
      </c>
      <c r="K365" s="90">
        <v>646508.66790300002</v>
      </c>
      <c r="L365" s="90">
        <v>638005.72500000009</v>
      </c>
      <c r="M365" s="90">
        <v>0</v>
      </c>
      <c r="N365" s="83"/>
      <c r="O365" s="89" t="s">
        <v>9</v>
      </c>
      <c r="P365" s="90">
        <v>490322.20142337884</v>
      </c>
      <c r="Q365" s="90">
        <v>487038.58685780352</v>
      </c>
      <c r="R365" s="90">
        <v>467860.02470175375</v>
      </c>
      <c r="S365" s="90">
        <v>508609.86672979675</v>
      </c>
      <c r="T365" s="90">
        <v>495296.48728884663</v>
      </c>
      <c r="U365" s="90">
        <v>497005.18343693315</v>
      </c>
      <c r="V365" s="90">
        <v>498230.52135862492</v>
      </c>
      <c r="W365" s="90">
        <v>517972.61271407374</v>
      </c>
      <c r="X365" s="90">
        <v>662066.75173799985</v>
      </c>
      <c r="Y365" s="90">
        <v>657263.46</v>
      </c>
      <c r="Z365" s="90">
        <v>651927</v>
      </c>
      <c r="AA365" s="83"/>
      <c r="AB365" s="89" t="s">
        <v>9</v>
      </c>
      <c r="AC365" s="90">
        <v>4352</v>
      </c>
      <c r="AD365" s="90">
        <v>4236</v>
      </c>
      <c r="AE365" s="90">
        <v>4241</v>
      </c>
      <c r="AF365" s="90">
        <v>4133</v>
      </c>
      <c r="AG365" s="90">
        <v>4118</v>
      </c>
      <c r="AH365" s="90">
        <v>4046</v>
      </c>
      <c r="AI365" s="90">
        <v>4041</v>
      </c>
      <c r="AJ365" s="90">
        <v>4409</v>
      </c>
      <c r="AK365" s="90">
        <v>4297</v>
      </c>
      <c r="AL365" s="90">
        <v>4467</v>
      </c>
      <c r="AM365" s="90">
        <v>0</v>
      </c>
      <c r="AN365" s="83"/>
      <c r="AO365" s="91" t="s">
        <v>67</v>
      </c>
      <c r="AP365" s="92">
        <v>0</v>
      </c>
      <c r="AQ365" s="92">
        <v>0</v>
      </c>
      <c r="AR365" s="92">
        <v>0</v>
      </c>
      <c r="AS365" s="92">
        <v>0</v>
      </c>
      <c r="AT365" s="92">
        <v>0</v>
      </c>
      <c r="AU365" s="92">
        <v>0</v>
      </c>
      <c r="AV365" s="92">
        <v>0</v>
      </c>
      <c r="AW365" s="92">
        <v>0</v>
      </c>
      <c r="AX365" s="92">
        <v>0</v>
      </c>
      <c r="AY365" s="92">
        <v>0</v>
      </c>
      <c r="AZ365" s="83"/>
    </row>
    <row r="366" spans="1:52" x14ac:dyDescent="0.25">
      <c r="A366" s="82"/>
      <c r="B366" s="84" t="s">
        <v>10</v>
      </c>
      <c r="C366" s="93">
        <v>313164.37731247192</v>
      </c>
      <c r="D366" s="93">
        <v>288586.19954297738</v>
      </c>
      <c r="E366" s="93">
        <v>302031.92748189176</v>
      </c>
      <c r="F366" s="93">
        <v>330192.07506586518</v>
      </c>
      <c r="G366" s="93">
        <v>329517.08053567354</v>
      </c>
      <c r="H366" s="93">
        <v>304713.05401930376</v>
      </c>
      <c r="I366" s="93">
        <v>317587.02284968115</v>
      </c>
      <c r="J366" s="93">
        <v>331087.16875279497</v>
      </c>
      <c r="K366" s="93">
        <v>431829.38985900005</v>
      </c>
      <c r="L366" s="93">
        <v>423558.00900000008</v>
      </c>
      <c r="M366" s="93">
        <v>0</v>
      </c>
      <c r="N366" s="83"/>
      <c r="O366" s="84" t="s">
        <v>10</v>
      </c>
      <c r="P366" s="93">
        <v>323945.44327786326</v>
      </c>
      <c r="Q366" s="93">
        <v>319984.06437840615</v>
      </c>
      <c r="R366" s="93">
        <v>306841.55304272653</v>
      </c>
      <c r="S366" s="93">
        <v>335715.752442108</v>
      </c>
      <c r="T366" s="93">
        <v>336129.09672872745</v>
      </c>
      <c r="U366" s="93">
        <v>327223.97329435259</v>
      </c>
      <c r="V366" s="93">
        <v>321618.64745374152</v>
      </c>
      <c r="W366" s="93">
        <v>340148.59832857031</v>
      </c>
      <c r="X366" s="93">
        <v>465452.46186599991</v>
      </c>
      <c r="Y366" s="93">
        <v>455454.95100000006</v>
      </c>
      <c r="Z366" s="93">
        <v>455192</v>
      </c>
      <c r="AA366" s="83"/>
      <c r="AB366" s="84" t="s">
        <v>10</v>
      </c>
      <c r="AC366" s="93">
        <v>4352</v>
      </c>
      <c r="AD366" s="93">
        <v>4236</v>
      </c>
      <c r="AE366" s="93">
        <v>4241</v>
      </c>
      <c r="AF366" s="93">
        <v>4133</v>
      </c>
      <c r="AG366" s="93">
        <v>4118</v>
      </c>
      <c r="AH366" s="93">
        <v>4046</v>
      </c>
      <c r="AI366" s="93">
        <v>4041</v>
      </c>
      <c r="AJ366" s="93">
        <v>4409</v>
      </c>
      <c r="AK366" s="93">
        <v>4297</v>
      </c>
      <c r="AL366" s="93">
        <v>4467</v>
      </c>
      <c r="AM366" s="93">
        <v>0</v>
      </c>
      <c r="AN366" s="83"/>
      <c r="AO366" s="91" t="s">
        <v>68</v>
      </c>
      <c r="AP366" s="92">
        <v>5560.4437636755138</v>
      </c>
      <c r="AQ366" s="92">
        <v>3295.201549320258</v>
      </c>
      <c r="AR366" s="92">
        <v>1906.4381385028992</v>
      </c>
      <c r="AS366" s="92">
        <v>2526.7174226424568</v>
      </c>
      <c r="AT366" s="92">
        <v>3863.1022836219731</v>
      </c>
      <c r="AU366" s="92">
        <v>0</v>
      </c>
      <c r="AV366" s="92">
        <v>507.4291722239999</v>
      </c>
      <c r="AW366" s="92">
        <v>224.94412799999998</v>
      </c>
      <c r="AX366" s="92">
        <v>0</v>
      </c>
      <c r="AY366" s="92">
        <v>0</v>
      </c>
      <c r="AZ366" s="83"/>
    </row>
    <row r="367" spans="1:52" x14ac:dyDescent="0.25">
      <c r="A367" s="82"/>
      <c r="B367" s="89" t="s">
        <v>11</v>
      </c>
      <c r="C367" s="94">
        <v>157810.07473116214</v>
      </c>
      <c r="D367" s="94">
        <v>169622.71155513951</v>
      </c>
      <c r="E367" s="94">
        <v>176247.04104780906</v>
      </c>
      <c r="F367" s="94">
        <v>163709.49155858878</v>
      </c>
      <c r="G367" s="94">
        <v>160362.9132221324</v>
      </c>
      <c r="H367" s="94">
        <v>176031.24607993165</v>
      </c>
      <c r="I367" s="94">
        <v>189780.8947686512</v>
      </c>
      <c r="J367" s="94">
        <v>208993.88635423197</v>
      </c>
      <c r="K367" s="94">
        <v>214679.27804399998</v>
      </c>
      <c r="L367" s="94">
        <v>214447.71599999999</v>
      </c>
      <c r="M367" s="94">
        <v>0</v>
      </c>
      <c r="N367" s="83"/>
      <c r="O367" s="89" t="s">
        <v>11</v>
      </c>
      <c r="P367" s="94">
        <v>166376.75814551557</v>
      </c>
      <c r="Q367" s="94">
        <v>167054.52247939733</v>
      </c>
      <c r="R367" s="94">
        <v>161018.47165902719</v>
      </c>
      <c r="S367" s="94">
        <v>172894.11428768875</v>
      </c>
      <c r="T367" s="94">
        <v>159167.39056011918</v>
      </c>
      <c r="U367" s="94">
        <v>169781.21014258056</v>
      </c>
      <c r="V367" s="94">
        <v>176611.87390488342</v>
      </c>
      <c r="W367" s="94">
        <v>177824.01438550345</v>
      </c>
      <c r="X367" s="94">
        <v>196614.28987199996</v>
      </c>
      <c r="Y367" s="94">
        <v>201808.50899999996</v>
      </c>
      <c r="Z367" s="94">
        <v>196735</v>
      </c>
      <c r="AA367" s="83"/>
      <c r="AB367" s="89" t="s">
        <v>11</v>
      </c>
      <c r="AC367" s="94">
        <v>4352</v>
      </c>
      <c r="AD367" s="94">
        <v>4236</v>
      </c>
      <c r="AE367" s="94">
        <v>4241</v>
      </c>
      <c r="AF367" s="94">
        <v>4133</v>
      </c>
      <c r="AG367" s="94">
        <v>4118</v>
      </c>
      <c r="AH367" s="94">
        <v>4046</v>
      </c>
      <c r="AI367" s="94">
        <v>4041</v>
      </c>
      <c r="AJ367" s="94">
        <v>4409</v>
      </c>
      <c r="AK367" s="94">
        <v>4297</v>
      </c>
      <c r="AL367" s="94">
        <v>4467</v>
      </c>
      <c r="AM367" s="94">
        <v>0</v>
      </c>
      <c r="AN367" s="83"/>
      <c r="AO367" s="91" t="s">
        <v>69</v>
      </c>
      <c r="AP367" s="92">
        <v>2715.8890427958577</v>
      </c>
      <c r="AQ367" s="92">
        <v>3368.78042280216</v>
      </c>
      <c r="AR367" s="92">
        <v>3732.180482783453</v>
      </c>
      <c r="AS367" s="92">
        <v>2030.4374039344682</v>
      </c>
      <c r="AT367" s="92">
        <v>333.55228521115225</v>
      </c>
      <c r="AU367" s="92">
        <v>599.84457834700788</v>
      </c>
      <c r="AV367" s="92">
        <v>147.69248255999997</v>
      </c>
      <c r="AW367" s="92">
        <v>56.236031999999994</v>
      </c>
      <c r="AX367" s="92">
        <v>62.463999999999999</v>
      </c>
      <c r="AY367" s="92">
        <v>0</v>
      </c>
      <c r="AZ367" s="83"/>
    </row>
    <row r="368" spans="1:52" x14ac:dyDescent="0.25">
      <c r="A368" s="82"/>
      <c r="B368" s="84" t="s">
        <v>0</v>
      </c>
      <c r="C368" s="93">
        <v>109148.04948503181</v>
      </c>
      <c r="D368" s="93">
        <v>100769.64669188941</v>
      </c>
      <c r="E368" s="93">
        <v>97809.217647914062</v>
      </c>
      <c r="F368" s="93">
        <v>103056.49463106961</v>
      </c>
      <c r="G368" s="93">
        <v>89772.028885878623</v>
      </c>
      <c r="H368" s="93">
        <v>78024.398723066552</v>
      </c>
      <c r="I368" s="93">
        <v>65275.707432434669</v>
      </c>
      <c r="J368" s="93">
        <v>63274.101026534991</v>
      </c>
      <c r="K368" s="93">
        <v>57039.234734999991</v>
      </c>
      <c r="L368" s="93">
        <v>49809.773999999998</v>
      </c>
      <c r="M368" s="93">
        <v>0</v>
      </c>
      <c r="N368" s="83"/>
      <c r="O368" s="84" t="s">
        <v>0</v>
      </c>
      <c r="P368" s="93">
        <v>107097.92256828189</v>
      </c>
      <c r="Q368" s="93">
        <v>97276.881067507988</v>
      </c>
      <c r="R368" s="93">
        <v>97926.01748998421</v>
      </c>
      <c r="S368" s="93">
        <v>102448.93397854461</v>
      </c>
      <c r="T368" s="93">
        <v>92822.7354115692</v>
      </c>
      <c r="U368" s="93">
        <v>91355.96381746736</v>
      </c>
      <c r="V368" s="93">
        <v>78176.356448410937</v>
      </c>
      <c r="W368" s="93">
        <v>68675.246047232984</v>
      </c>
      <c r="X368" s="93">
        <v>68417.376509999973</v>
      </c>
      <c r="Y368" s="93">
        <v>57497.432999999997</v>
      </c>
      <c r="Z368" s="93">
        <v>54998</v>
      </c>
      <c r="AA368" s="83"/>
      <c r="AB368" s="84" t="s">
        <v>0</v>
      </c>
      <c r="AC368" s="93">
        <v>1040</v>
      </c>
      <c r="AD368" s="93">
        <v>1049</v>
      </c>
      <c r="AE368" s="93">
        <v>1071</v>
      </c>
      <c r="AF368" s="93">
        <v>939</v>
      </c>
      <c r="AG368" s="93">
        <v>787</v>
      </c>
      <c r="AH368" s="93">
        <v>692</v>
      </c>
      <c r="AI368" s="93">
        <v>594</v>
      </c>
      <c r="AJ368" s="93">
        <v>603</v>
      </c>
      <c r="AK368" s="93">
        <v>533</v>
      </c>
      <c r="AL368" s="93">
        <v>484</v>
      </c>
      <c r="AM368" s="93">
        <v>0</v>
      </c>
      <c r="AN368" s="83"/>
      <c r="AO368" s="91" t="s">
        <v>70</v>
      </c>
      <c r="AP368" s="92">
        <v>1986.7835336543319</v>
      </c>
      <c r="AQ368" s="92">
        <v>4010.6145960981353</v>
      </c>
      <c r="AR368" s="92">
        <v>2178.7864440033127</v>
      </c>
      <c r="AS368" s="92">
        <v>6512.4317822438143</v>
      </c>
      <c r="AT368" s="92">
        <v>3150.2160269942165</v>
      </c>
      <c r="AU368" s="92">
        <v>164.47351341772793</v>
      </c>
      <c r="AV368" s="92">
        <v>0</v>
      </c>
      <c r="AW368" s="92">
        <v>0</v>
      </c>
      <c r="AX368" s="92">
        <v>0</v>
      </c>
      <c r="AY368" s="92">
        <v>0</v>
      </c>
      <c r="AZ368" s="83"/>
    </row>
    <row r="369" spans="1:52" x14ac:dyDescent="0.25">
      <c r="A369" s="82"/>
      <c r="B369" s="84" t="s">
        <v>158</v>
      </c>
      <c r="C369" s="93">
        <v>105117.58925437964</v>
      </c>
      <c r="D369" s="93">
        <v>94859.58392882091</v>
      </c>
      <c r="E369" s="93">
        <v>87434.863739635039</v>
      </c>
      <c r="F369" s="93">
        <v>72399.438851802537</v>
      </c>
      <c r="G369" s="93">
        <v>70735.751554132978</v>
      </c>
      <c r="H369" s="93">
        <v>66077.798432780357</v>
      </c>
      <c r="I369" s="93">
        <v>63948.580609538185</v>
      </c>
      <c r="J369" s="93">
        <v>84136.374322622971</v>
      </c>
      <c r="K369" s="93">
        <v>75643.159598999991</v>
      </c>
      <c r="L369" s="93">
        <v>48634.655999999995</v>
      </c>
      <c r="M369" s="93">
        <v>0</v>
      </c>
      <c r="N369" s="83"/>
      <c r="O369" s="84" t="s">
        <v>158</v>
      </c>
      <c r="P369" s="93">
        <v>104345.04627113527</v>
      </c>
      <c r="Q369" s="93">
        <v>109716.17976044335</v>
      </c>
      <c r="R369" s="93">
        <v>94028.554222831197</v>
      </c>
      <c r="S369" s="93">
        <v>87653.08927689855</v>
      </c>
      <c r="T369" s="93">
        <v>67112.372117107632</v>
      </c>
      <c r="U369" s="93">
        <v>69797.798354702958</v>
      </c>
      <c r="V369" s="93">
        <v>69027.965848359934</v>
      </c>
      <c r="W369" s="93">
        <v>63117.65555549998</v>
      </c>
      <c r="X369" s="93">
        <v>96670.177778999976</v>
      </c>
      <c r="Y369" s="93">
        <v>65239.628999999994</v>
      </c>
      <c r="Z369" s="93">
        <v>51540</v>
      </c>
      <c r="AA369" s="83"/>
      <c r="AB369" s="84" t="s">
        <v>158</v>
      </c>
      <c r="AC369" s="93">
        <v>705</v>
      </c>
      <c r="AD369" s="93">
        <v>624</v>
      </c>
      <c r="AE369" s="93">
        <v>553</v>
      </c>
      <c r="AF369" s="93">
        <v>453</v>
      </c>
      <c r="AG369" s="93">
        <v>457</v>
      </c>
      <c r="AH369" s="93">
        <v>448</v>
      </c>
      <c r="AI369" s="93">
        <v>433</v>
      </c>
      <c r="AJ369" s="93">
        <v>597</v>
      </c>
      <c r="AK369" s="93">
        <v>503</v>
      </c>
      <c r="AL369" s="93">
        <v>314</v>
      </c>
      <c r="AM369" s="93">
        <v>0</v>
      </c>
      <c r="AN369" s="83"/>
      <c r="AO369" s="91" t="s">
        <v>71</v>
      </c>
      <c r="AP369" s="92">
        <v>0</v>
      </c>
      <c r="AQ369" s="92">
        <v>0</v>
      </c>
      <c r="AR369" s="92">
        <v>104.23206753719555</v>
      </c>
      <c r="AS369" s="92">
        <v>2585.2983602627769</v>
      </c>
      <c r="AT369" s="92">
        <v>2516.9027011521262</v>
      </c>
      <c r="AU369" s="92">
        <v>-90.299183837183975</v>
      </c>
      <c r="AV369" s="92">
        <v>-48.527529983999997</v>
      </c>
      <c r="AW369" s="92">
        <v>-38.532095999999996</v>
      </c>
      <c r="AX369" s="92">
        <v>0</v>
      </c>
      <c r="AY369" s="92">
        <v>0</v>
      </c>
      <c r="AZ369" s="83"/>
    </row>
    <row r="370" spans="1:52" x14ac:dyDescent="0.25">
      <c r="A370" s="82"/>
      <c r="B370" s="84" t="s">
        <v>159</v>
      </c>
      <c r="C370" s="93">
        <v>6620.4045652889981</v>
      </c>
      <c r="D370" s="93">
        <v>3773.7224949890415</v>
      </c>
      <c r="E370" s="93">
        <v>2498.2058405095081</v>
      </c>
      <c r="F370" s="93">
        <v>1867.6949998403722</v>
      </c>
      <c r="G370" s="93">
        <v>1241.508659244611</v>
      </c>
      <c r="H370" s="93">
        <v>879.96391300062851</v>
      </c>
      <c r="I370" s="93">
        <v>1198.3830974709294</v>
      </c>
      <c r="J370" s="93">
        <v>573.99303855599987</v>
      </c>
      <c r="K370" s="93">
        <v>408.44611499999991</v>
      </c>
      <c r="L370" s="93">
        <v>138.91499999999999</v>
      </c>
      <c r="M370" s="93">
        <v>0</v>
      </c>
      <c r="N370" s="83"/>
      <c r="O370" s="84" t="s">
        <v>159</v>
      </c>
      <c r="P370" s="93">
        <v>9519.7872615166325</v>
      </c>
      <c r="Q370" s="93">
        <v>9553.4829797356197</v>
      </c>
      <c r="R370" s="93">
        <v>4236.2179193292632</v>
      </c>
      <c r="S370" s="93">
        <v>3474.1989364846768</v>
      </c>
      <c r="T370" s="93">
        <v>2332.1470024492774</v>
      </c>
      <c r="U370" s="93">
        <v>1933.7961722167563</v>
      </c>
      <c r="V370" s="93">
        <v>933.41949518607271</v>
      </c>
      <c r="W370" s="93">
        <v>1049.8030573589997</v>
      </c>
      <c r="X370" s="93">
        <v>538.93669199999988</v>
      </c>
      <c r="Y370" s="93">
        <v>527.87699999999995</v>
      </c>
      <c r="Z370" s="93">
        <v>518</v>
      </c>
      <c r="AA370" s="83"/>
      <c r="AB370" s="84" t="s">
        <v>159</v>
      </c>
      <c r="AC370" s="93">
        <v>0</v>
      </c>
      <c r="AD370" s="93">
        <v>0</v>
      </c>
      <c r="AE370" s="93">
        <v>0</v>
      </c>
      <c r="AF370" s="93">
        <v>0</v>
      </c>
      <c r="AG370" s="93">
        <v>0</v>
      </c>
      <c r="AH370" s="93">
        <v>0</v>
      </c>
      <c r="AI370" s="93">
        <v>0</v>
      </c>
      <c r="AJ370" s="93">
        <v>0</v>
      </c>
      <c r="AK370" s="93">
        <v>0</v>
      </c>
      <c r="AL370" s="93">
        <v>0</v>
      </c>
      <c r="AM370" s="93">
        <v>0</v>
      </c>
      <c r="AN370" s="83"/>
      <c r="AO370" s="91" t="s">
        <v>72</v>
      </c>
      <c r="AP370" s="92">
        <v>9110.9209886365516</v>
      </c>
      <c r="AQ370" s="92">
        <v>4866.3934938261036</v>
      </c>
      <c r="AR370" s="92">
        <v>1906.4381385028992</v>
      </c>
      <c r="AS370" s="92">
        <v>1450.1545312803603</v>
      </c>
      <c r="AT370" s="92">
        <v>2968.1793223201553</v>
      </c>
      <c r="AU370" s="92">
        <v>562.21991841484783</v>
      </c>
      <c r="AV370" s="92">
        <v>50.637422591999986</v>
      </c>
      <c r="AW370" s="92">
        <v>65.608704000000003</v>
      </c>
      <c r="AX370" s="92">
        <v>156.672</v>
      </c>
      <c r="AY370" s="92">
        <v>0</v>
      </c>
      <c r="AZ370" s="83"/>
    </row>
    <row r="371" spans="1:52" x14ac:dyDescent="0.25">
      <c r="A371" s="82"/>
      <c r="B371" s="84" t="s">
        <v>1</v>
      </c>
      <c r="C371" s="93">
        <v>24695.804531741971</v>
      </c>
      <c r="D371" s="93">
        <v>22679.36075393829</v>
      </c>
      <c r="E371" s="93">
        <v>20554.958178735418</v>
      </c>
      <c r="F371" s="93">
        <v>19730.601441583967</v>
      </c>
      <c r="G371" s="93">
        <v>21822.281208348119</v>
      </c>
      <c r="H371" s="93">
        <v>21994.737139805165</v>
      </c>
      <c r="I371" s="93">
        <v>23079.759023255723</v>
      </c>
      <c r="J371" s="93">
        <v>23116.167013274993</v>
      </c>
      <c r="K371" s="93">
        <v>20962.303340999995</v>
      </c>
      <c r="L371" s="93">
        <v>17450.810999999998</v>
      </c>
      <c r="M371" s="93">
        <v>0</v>
      </c>
      <c r="N371" s="83"/>
      <c r="O371" s="84" t="s">
        <v>1</v>
      </c>
      <c r="P371" s="93">
        <v>21355.639133392197</v>
      </c>
      <c r="Q371" s="93">
        <v>25677.618551573421</v>
      </c>
      <c r="R371" s="93">
        <v>21824.834617995628</v>
      </c>
      <c r="S371" s="93">
        <v>24375.139476967506</v>
      </c>
      <c r="T371" s="93">
        <v>18843.725126589557</v>
      </c>
      <c r="U371" s="93">
        <v>21997.64426327886</v>
      </c>
      <c r="V371" s="93">
        <v>20858.022726586685</v>
      </c>
      <c r="W371" s="93">
        <v>23240.24445581999</v>
      </c>
      <c r="X371" s="93">
        <v>22755.222650999996</v>
      </c>
      <c r="Y371" s="93">
        <v>21201.516</v>
      </c>
      <c r="Z371" s="93">
        <v>20713</v>
      </c>
      <c r="AA371" s="83"/>
      <c r="AB371" s="84" t="s">
        <v>1</v>
      </c>
      <c r="AC371" s="93">
        <v>132</v>
      </c>
      <c r="AD371" s="93">
        <v>125</v>
      </c>
      <c r="AE371" s="93">
        <v>114</v>
      </c>
      <c r="AF371" s="93">
        <v>110</v>
      </c>
      <c r="AG371" s="93">
        <v>124</v>
      </c>
      <c r="AH371" s="93">
        <v>126</v>
      </c>
      <c r="AI371" s="93">
        <v>140</v>
      </c>
      <c r="AJ371" s="93">
        <v>143</v>
      </c>
      <c r="AK371" s="93">
        <v>130</v>
      </c>
      <c r="AL371" s="93">
        <v>108</v>
      </c>
      <c r="AM371" s="93">
        <v>0</v>
      </c>
      <c r="AN371" s="83"/>
      <c r="AO371" s="91" t="s">
        <v>73</v>
      </c>
      <c r="AP371" s="92">
        <v>-296.74246476984183</v>
      </c>
      <c r="AQ371" s="92">
        <v>-509.39220102855239</v>
      </c>
      <c r="AR371" s="92">
        <v>116.56059165449823</v>
      </c>
      <c r="AS371" s="92">
        <v>198.95412776712266</v>
      </c>
      <c r="AT371" s="92">
        <v>38.151405171210236</v>
      </c>
      <c r="AU371" s="92">
        <v>54.824504472575988</v>
      </c>
      <c r="AV371" s="92">
        <v>0</v>
      </c>
      <c r="AW371" s="92">
        <v>0</v>
      </c>
      <c r="AX371" s="92">
        <v>0</v>
      </c>
      <c r="AY371" s="92">
        <v>0</v>
      </c>
      <c r="AZ371" s="83"/>
    </row>
    <row r="372" spans="1:52" x14ac:dyDescent="0.25">
      <c r="A372" s="82"/>
      <c r="B372" s="84" t="s">
        <v>2</v>
      </c>
      <c r="C372" s="93">
        <v>140269.49832997847</v>
      </c>
      <c r="D372" s="93">
        <v>125868.67803220739</v>
      </c>
      <c r="E372" s="93">
        <v>127600.90161384396</v>
      </c>
      <c r="F372" s="93">
        <v>129676.80386359237</v>
      </c>
      <c r="G372" s="93">
        <v>134708.39006716612</v>
      </c>
      <c r="H372" s="93">
        <v>141977.20170901375</v>
      </c>
      <c r="I372" s="93">
        <v>158031.54866731557</v>
      </c>
      <c r="J372" s="93">
        <v>173896.15412824193</v>
      </c>
      <c r="K372" s="93">
        <v>190456.83207599996</v>
      </c>
      <c r="L372" s="93">
        <v>202918.8</v>
      </c>
      <c r="M372" s="93">
        <v>0</v>
      </c>
      <c r="N372" s="83"/>
      <c r="O372" s="84" t="s">
        <v>2</v>
      </c>
      <c r="P372" s="93">
        <v>151618.17882059785</v>
      </c>
      <c r="Q372" s="93">
        <v>142797.29369944069</v>
      </c>
      <c r="R372" s="93">
        <v>137246.83646696838</v>
      </c>
      <c r="S372" s="93">
        <v>132941.98069868592</v>
      </c>
      <c r="T372" s="93">
        <v>133693.52667999055</v>
      </c>
      <c r="U372" s="93">
        <v>136613.55890003787</v>
      </c>
      <c r="V372" s="93">
        <v>145419.94085897697</v>
      </c>
      <c r="W372" s="93">
        <v>165563.54466063296</v>
      </c>
      <c r="X372" s="93">
        <v>183224.68359299997</v>
      </c>
      <c r="Y372" s="93">
        <v>201377.35799999998</v>
      </c>
      <c r="Z372" s="93">
        <v>211889</v>
      </c>
      <c r="AA372" s="83"/>
      <c r="AB372" s="84" t="s">
        <v>2</v>
      </c>
      <c r="AC372" s="93">
        <v>1415</v>
      </c>
      <c r="AD372" s="93">
        <v>1332</v>
      </c>
      <c r="AE372" s="93">
        <v>1276</v>
      </c>
      <c r="AF372" s="93">
        <v>1231</v>
      </c>
      <c r="AG372" s="93">
        <v>1238</v>
      </c>
      <c r="AH372" s="93">
        <v>1254</v>
      </c>
      <c r="AI372" s="93">
        <v>1302</v>
      </c>
      <c r="AJ372" s="93">
        <v>1356</v>
      </c>
      <c r="AK372" s="93">
        <v>1466</v>
      </c>
      <c r="AL372" s="93">
        <v>1544</v>
      </c>
      <c r="AM372" s="93">
        <v>0</v>
      </c>
      <c r="AN372" s="83"/>
      <c r="AO372" s="91" t="s">
        <v>74</v>
      </c>
      <c r="AP372" s="92">
        <v>12619.668804489327</v>
      </c>
      <c r="AQ372" s="92">
        <v>1119.5308595938629</v>
      </c>
      <c r="AR372" s="92">
        <v>382.1842476363837</v>
      </c>
      <c r="AS372" s="92">
        <v>449.85738889566056</v>
      </c>
      <c r="AT372" s="92">
        <v>2056.9057588021055</v>
      </c>
      <c r="AU372" s="92">
        <v>1760.8340848250873</v>
      </c>
      <c r="AV372" s="92">
        <v>418.81368268799991</v>
      </c>
      <c r="AW372" s="92">
        <v>513.41414399999996</v>
      </c>
      <c r="AX372" s="92">
        <v>264.19200000000001</v>
      </c>
      <c r="AY372" s="92">
        <v>0</v>
      </c>
      <c r="AZ372" s="83"/>
    </row>
    <row r="373" spans="1:52" x14ac:dyDescent="0.25">
      <c r="A373" s="82"/>
      <c r="B373" s="84" t="s">
        <v>156</v>
      </c>
      <c r="C373" s="93">
        <v>0</v>
      </c>
      <c r="D373" s="93">
        <v>0</v>
      </c>
      <c r="E373" s="93">
        <v>0</v>
      </c>
      <c r="F373" s="93">
        <v>0</v>
      </c>
      <c r="G373" s="93">
        <v>0</v>
      </c>
      <c r="H373" s="93">
        <v>0</v>
      </c>
      <c r="I373" s="93">
        <v>0</v>
      </c>
      <c r="J373" s="93">
        <v>2401.7077139579992</v>
      </c>
      <c r="K373" s="93">
        <v>16298.591336999998</v>
      </c>
      <c r="L373" s="93">
        <v>31242.497999999996</v>
      </c>
      <c r="M373" s="93">
        <v>0</v>
      </c>
      <c r="N373" s="83"/>
      <c r="O373" s="84" t="s">
        <v>156</v>
      </c>
      <c r="P373" s="93">
        <v>0</v>
      </c>
      <c r="Q373" s="93">
        <v>0</v>
      </c>
      <c r="R373" s="93">
        <v>0</v>
      </c>
      <c r="S373" s="93">
        <v>0</v>
      </c>
      <c r="T373" s="93">
        <v>0</v>
      </c>
      <c r="U373" s="93">
        <v>0</v>
      </c>
      <c r="V373" s="93">
        <v>0</v>
      </c>
      <c r="W373" s="93">
        <v>0</v>
      </c>
      <c r="X373" s="93">
        <v>11832.206546999998</v>
      </c>
      <c r="Y373" s="93">
        <v>28996.190999999999</v>
      </c>
      <c r="Z373" s="93">
        <v>35772</v>
      </c>
      <c r="AA373" s="83"/>
      <c r="AB373" s="84" t="s">
        <v>156</v>
      </c>
      <c r="AC373" s="93">
        <v>0</v>
      </c>
      <c r="AD373" s="93">
        <v>0</v>
      </c>
      <c r="AE373" s="93">
        <v>0</v>
      </c>
      <c r="AF373" s="93">
        <v>0</v>
      </c>
      <c r="AG373" s="93">
        <v>0</v>
      </c>
      <c r="AH373" s="93">
        <v>0</v>
      </c>
      <c r="AI373" s="93">
        <v>0</v>
      </c>
      <c r="AJ373" s="93">
        <v>20</v>
      </c>
      <c r="AK373" s="93">
        <v>107</v>
      </c>
      <c r="AL373" s="93">
        <v>211</v>
      </c>
      <c r="AM373" s="93">
        <v>0</v>
      </c>
      <c r="AN373" s="83"/>
      <c r="AO373" s="91" t="s">
        <v>75</v>
      </c>
      <c r="AP373" s="92">
        <v>0</v>
      </c>
      <c r="AQ373" s="92">
        <v>2159.8229323610617</v>
      </c>
      <c r="AR373" s="92">
        <v>4467.4088301425963</v>
      </c>
      <c r="AS373" s="92">
        <v>4770.4778635716721</v>
      </c>
      <c r="AT373" s="92">
        <v>2951.8287201039229</v>
      </c>
      <c r="AU373" s="92">
        <v>0</v>
      </c>
      <c r="AV373" s="92">
        <v>204.65958297599997</v>
      </c>
      <c r="AW373" s="92">
        <v>2.0828159999999998</v>
      </c>
      <c r="AX373" s="92">
        <v>0</v>
      </c>
      <c r="AY373" s="92">
        <v>0</v>
      </c>
      <c r="AZ373" s="83"/>
    </row>
    <row r="374" spans="1:52" x14ac:dyDescent="0.25">
      <c r="A374" s="82"/>
      <c r="B374" s="84" t="s">
        <v>3</v>
      </c>
      <c r="C374" s="93">
        <v>649.44150787692399</v>
      </c>
      <c r="D374" s="93">
        <v>3128.9160931109318</v>
      </c>
      <c r="E374" s="93">
        <v>7684.6805911897036</v>
      </c>
      <c r="F374" s="93">
        <v>15043.127888962719</v>
      </c>
      <c r="G374" s="93">
        <v>18136.492203651564</v>
      </c>
      <c r="H374" s="93">
        <v>19278.701128280605</v>
      </c>
      <c r="I374" s="93">
        <v>19625.996947663818</v>
      </c>
      <c r="J374" s="93">
        <v>17827.231158008992</v>
      </c>
      <c r="K374" s="93">
        <v>19208.637293999996</v>
      </c>
      <c r="L374" s="93">
        <v>15262.128000000004</v>
      </c>
      <c r="M374" s="93">
        <v>0</v>
      </c>
      <c r="N374" s="83"/>
      <c r="O374" s="84" t="s">
        <v>3</v>
      </c>
      <c r="P374" s="93">
        <v>0</v>
      </c>
      <c r="Q374" s="93">
        <v>7405.5128179625826</v>
      </c>
      <c r="R374" s="93">
        <v>3842.2232616849619</v>
      </c>
      <c r="S374" s="93">
        <v>10866.148402853274</v>
      </c>
      <c r="T374" s="93">
        <v>15580.871377218198</v>
      </c>
      <c r="U374" s="93">
        <v>19623.08344747272</v>
      </c>
      <c r="V374" s="93">
        <v>18340.758561477109</v>
      </c>
      <c r="W374" s="93">
        <v>19281.634571492992</v>
      </c>
      <c r="X374" s="93">
        <v>18873.393209999995</v>
      </c>
      <c r="Y374" s="93">
        <v>15440.144999999997</v>
      </c>
      <c r="Z374" s="93">
        <v>14773</v>
      </c>
      <c r="AA374" s="83"/>
      <c r="AB374" s="84" t="s">
        <v>3</v>
      </c>
      <c r="AC374" s="93">
        <v>6</v>
      </c>
      <c r="AD374" s="93">
        <v>26</v>
      </c>
      <c r="AE374" s="93">
        <v>64</v>
      </c>
      <c r="AF374" s="93">
        <v>107</v>
      </c>
      <c r="AG374" s="93">
        <v>128</v>
      </c>
      <c r="AH374" s="93">
        <v>136</v>
      </c>
      <c r="AI374" s="93">
        <v>137</v>
      </c>
      <c r="AJ374" s="93">
        <v>129</v>
      </c>
      <c r="AK374" s="93">
        <v>141</v>
      </c>
      <c r="AL374" s="93">
        <v>115</v>
      </c>
      <c r="AM374" s="93">
        <v>0</v>
      </c>
      <c r="AN374" s="83"/>
      <c r="AO374" s="91" t="s">
        <v>76</v>
      </c>
      <c r="AP374" s="92">
        <v>19017.019050836032</v>
      </c>
      <c r="AQ374" s="92">
        <v>18369.814751758553</v>
      </c>
      <c r="AR374" s="92">
        <v>6176.5905827686529</v>
      </c>
      <c r="AS374" s="92">
        <v>5245.7571687931331</v>
      </c>
      <c r="AT374" s="92">
        <v>6790.9501204754206</v>
      </c>
      <c r="AU374" s="92">
        <v>648.21914111692797</v>
      </c>
      <c r="AV374" s="92">
        <v>3.1648389119999991</v>
      </c>
      <c r="AW374" s="92">
        <v>0</v>
      </c>
      <c r="AX374" s="92">
        <v>19.456</v>
      </c>
      <c r="AY374" s="92">
        <v>0</v>
      </c>
      <c r="AZ374" s="83"/>
    </row>
    <row r="375" spans="1:52" x14ac:dyDescent="0.25">
      <c r="A375" s="82"/>
      <c r="B375" s="84" t="s">
        <v>4</v>
      </c>
      <c r="C375" s="93">
        <v>0</v>
      </c>
      <c r="D375" s="93">
        <v>416.30272527623265</v>
      </c>
      <c r="E375" s="93">
        <v>6231.4705320869871</v>
      </c>
      <c r="F375" s="93">
        <v>13470.556861103059</v>
      </c>
      <c r="G375" s="93">
        <v>19690.161967255095</v>
      </c>
      <c r="H375" s="93">
        <v>24170.495434986769</v>
      </c>
      <c r="I375" s="93">
        <v>28030.070706441609</v>
      </c>
      <c r="J375" s="93">
        <v>26222.418814031989</v>
      </c>
      <c r="K375" s="93">
        <v>19138.61796</v>
      </c>
      <c r="L375" s="93">
        <v>28748.20199999999</v>
      </c>
      <c r="M375" s="93">
        <v>0</v>
      </c>
      <c r="N375" s="83"/>
      <c r="O375" s="84" t="s">
        <v>4</v>
      </c>
      <c r="P375" s="93">
        <v>0</v>
      </c>
      <c r="Q375" s="93">
        <v>0</v>
      </c>
      <c r="R375" s="93">
        <v>6020.6924603753023</v>
      </c>
      <c r="S375" s="93">
        <v>5671.527907375852</v>
      </c>
      <c r="T375" s="93">
        <v>11479.509407393605</v>
      </c>
      <c r="U375" s="93">
        <v>18101.316121432243</v>
      </c>
      <c r="V375" s="93">
        <v>22439.998358651748</v>
      </c>
      <c r="W375" s="93">
        <v>26358.364533689994</v>
      </c>
      <c r="X375" s="93">
        <v>26800.430538000001</v>
      </c>
      <c r="Y375" s="93">
        <v>30325.659</v>
      </c>
      <c r="Z375" s="93">
        <v>29769</v>
      </c>
      <c r="AA375" s="83"/>
      <c r="AB375" s="84" t="s">
        <v>4</v>
      </c>
      <c r="AC375" s="93">
        <v>0</v>
      </c>
      <c r="AD375" s="93">
        <v>4</v>
      </c>
      <c r="AE375" s="93">
        <v>43</v>
      </c>
      <c r="AF375" s="93">
        <v>105</v>
      </c>
      <c r="AG375" s="93">
        <v>156</v>
      </c>
      <c r="AH375" s="93">
        <v>184</v>
      </c>
      <c r="AI375" s="93">
        <v>215</v>
      </c>
      <c r="AJ375" s="93">
        <v>197</v>
      </c>
      <c r="AK375" s="93">
        <v>150</v>
      </c>
      <c r="AL375" s="93">
        <v>239</v>
      </c>
      <c r="AM375" s="93">
        <v>0</v>
      </c>
      <c r="AN375" s="83"/>
      <c r="AO375" s="91" t="s">
        <v>77</v>
      </c>
      <c r="AP375" s="92">
        <v>1787.4096901370942</v>
      </c>
      <c r="AQ375" s="92">
        <v>4302.6661246878393</v>
      </c>
      <c r="AR375" s="92">
        <v>10073.524978756059</v>
      </c>
      <c r="AS375" s="92">
        <v>6975.5527796572824</v>
      </c>
      <c r="AT375" s="92">
        <v>2618.2764348927708</v>
      </c>
      <c r="AU375" s="92">
        <v>927.71661489868779</v>
      </c>
      <c r="AV375" s="92">
        <v>319.64873011199995</v>
      </c>
      <c r="AW375" s="92">
        <v>1070.5674239999998</v>
      </c>
      <c r="AX375" s="92">
        <v>1065.9839999999999</v>
      </c>
      <c r="AY375" s="92">
        <v>0</v>
      </c>
      <c r="AZ375" s="83"/>
    </row>
    <row r="376" spans="1:52" x14ac:dyDescent="0.25">
      <c r="A376" s="82"/>
      <c r="B376" s="84" t="s">
        <v>6</v>
      </c>
      <c r="C376" s="93">
        <v>4972.1925339030004</v>
      </c>
      <c r="D376" s="93">
        <v>6841.4629738240619</v>
      </c>
      <c r="E376" s="93">
        <v>13147.004267480359</v>
      </c>
      <c r="F376" s="93">
        <v>19899.804313278812</v>
      </c>
      <c r="G376" s="93">
        <v>17115.059388300058</v>
      </c>
      <c r="H376" s="93">
        <v>14137.006015277568</v>
      </c>
      <c r="I376" s="93">
        <v>9692.6104470676273</v>
      </c>
      <c r="J376" s="93">
        <v>8960.5492203149952</v>
      </c>
      <c r="K376" s="93">
        <v>7571.6361629999992</v>
      </c>
      <c r="L376" s="93">
        <v>9896.9220000000005</v>
      </c>
      <c r="M376" s="93">
        <v>0</v>
      </c>
      <c r="N376" s="83"/>
      <c r="O376" s="84" t="s">
        <v>6</v>
      </c>
      <c r="P376" s="93">
        <v>4762.8117253601358</v>
      </c>
      <c r="Q376" s="93">
        <v>4781.3103766760014</v>
      </c>
      <c r="R376" s="93">
        <v>6311.6387603615585</v>
      </c>
      <c r="S376" s="93">
        <v>27878.07750966775</v>
      </c>
      <c r="T376" s="93">
        <v>28076.376831817732</v>
      </c>
      <c r="U376" s="93">
        <v>18484.273732871527</v>
      </c>
      <c r="V376" s="93">
        <v>11443.459146813</v>
      </c>
      <c r="W376" s="93">
        <v>8651.4345482354984</v>
      </c>
      <c r="X376" s="93">
        <v>9575.6743739999965</v>
      </c>
      <c r="Y376" s="93">
        <v>7287.3780000000006</v>
      </c>
      <c r="Z376" s="93">
        <v>6960</v>
      </c>
      <c r="AA376" s="83"/>
      <c r="AB376" s="84" t="s">
        <v>6</v>
      </c>
      <c r="AC376" s="93">
        <v>0</v>
      </c>
      <c r="AD376" s="93">
        <v>0</v>
      </c>
      <c r="AE376" s="93">
        <v>6</v>
      </c>
      <c r="AF376" s="93">
        <v>154</v>
      </c>
      <c r="AG376" s="93">
        <v>240</v>
      </c>
      <c r="AH376" s="93">
        <v>180</v>
      </c>
      <c r="AI376" s="93">
        <v>128</v>
      </c>
      <c r="AJ376" s="93">
        <v>118</v>
      </c>
      <c r="AK376" s="93">
        <v>96</v>
      </c>
      <c r="AL376" s="93">
        <v>136</v>
      </c>
      <c r="AM376" s="93">
        <v>0</v>
      </c>
      <c r="AN376" s="83"/>
      <c r="AO376" s="91" t="s">
        <v>78</v>
      </c>
      <c r="AP376" s="92">
        <v>3440.3579509253541</v>
      </c>
      <c r="AQ376" s="92">
        <v>750.5045095154004</v>
      </c>
      <c r="AR376" s="92">
        <v>466.2423666179929</v>
      </c>
      <c r="AS376" s="92">
        <v>235.42905119109508</v>
      </c>
      <c r="AT376" s="92">
        <v>1287.337414491408</v>
      </c>
      <c r="AU376" s="92">
        <v>0</v>
      </c>
      <c r="AV376" s="92">
        <v>0</v>
      </c>
      <c r="AW376" s="92">
        <v>0</v>
      </c>
      <c r="AX376" s="92">
        <v>0</v>
      </c>
      <c r="AY376" s="92">
        <v>0</v>
      </c>
      <c r="AZ376" s="83"/>
    </row>
    <row r="377" spans="1:52" x14ac:dyDescent="0.25">
      <c r="A377" s="82"/>
      <c r="B377" s="84" t="s">
        <v>7</v>
      </c>
      <c r="C377" s="93">
        <v>68304.472097209378</v>
      </c>
      <c r="D377" s="93">
        <v>71795.012614378997</v>
      </c>
      <c r="E377" s="93">
        <v>82168.454828500064</v>
      </c>
      <c r="F377" s="93">
        <v>74041.14529585946</v>
      </c>
      <c r="G377" s="93">
        <v>68693.338987442112</v>
      </c>
      <c r="H377" s="93">
        <v>70146.653171546932</v>
      </c>
      <c r="I377" s="93">
        <v>74016.647779345541</v>
      </c>
      <c r="J377" s="93">
        <v>87869.48694180297</v>
      </c>
      <c r="K377" s="93">
        <v>95368.45470599999</v>
      </c>
      <c r="L377" s="93">
        <v>81253.955999999991</v>
      </c>
      <c r="M377" s="93">
        <v>0</v>
      </c>
      <c r="N377" s="83"/>
      <c r="O377" s="84" t="s">
        <v>7</v>
      </c>
      <c r="P377" s="93">
        <v>74079.050396263992</v>
      </c>
      <c r="Q377" s="93">
        <v>77075.57771318646</v>
      </c>
      <c r="R377" s="93">
        <v>62376.031089652162</v>
      </c>
      <c r="S377" s="93">
        <v>67696.383861474053</v>
      </c>
      <c r="T377" s="93">
        <v>65849.456183289789</v>
      </c>
      <c r="U377" s="93">
        <v>68714.335798543369</v>
      </c>
      <c r="V377" s="93">
        <v>69950.391003202225</v>
      </c>
      <c r="W377" s="93">
        <v>68943.900683699976</v>
      </c>
      <c r="X377" s="93">
        <v>74711.690276999987</v>
      </c>
      <c r="Y377" s="93">
        <v>84201.011999999988</v>
      </c>
      <c r="Z377" s="93">
        <v>74448</v>
      </c>
      <c r="AA377" s="83"/>
      <c r="AB377" s="84" t="s">
        <v>7</v>
      </c>
      <c r="AC377" s="93">
        <v>577</v>
      </c>
      <c r="AD377" s="93">
        <v>604</v>
      </c>
      <c r="AE377" s="93">
        <v>652</v>
      </c>
      <c r="AF377" s="93">
        <v>599</v>
      </c>
      <c r="AG377" s="93">
        <v>579</v>
      </c>
      <c r="AH377" s="93">
        <v>589</v>
      </c>
      <c r="AI377" s="93">
        <v>624</v>
      </c>
      <c r="AJ377" s="93">
        <v>785</v>
      </c>
      <c r="AK377" s="93">
        <v>788</v>
      </c>
      <c r="AL377" s="93">
        <v>777</v>
      </c>
      <c r="AM377" s="93">
        <v>0</v>
      </c>
      <c r="AN377" s="83"/>
      <c r="AO377" s="91" t="s">
        <v>79</v>
      </c>
      <c r="AP377" s="92">
        <v>9831.912446007027</v>
      </c>
      <c r="AQ377" s="92">
        <v>9766.746467720779</v>
      </c>
      <c r="AR377" s="92">
        <v>8884.382788896226</v>
      </c>
      <c r="AS377" s="92">
        <v>9060.1499183727992</v>
      </c>
      <c r="AT377" s="92">
        <v>9459.3684021646386</v>
      </c>
      <c r="AU377" s="92">
        <v>8670.8716289372132</v>
      </c>
      <c r="AV377" s="92">
        <v>8664.2739947519967</v>
      </c>
      <c r="AW377" s="92">
        <v>8869.6719359999988</v>
      </c>
      <c r="AX377" s="92">
        <v>10291.200000000001</v>
      </c>
      <c r="AY377" s="92">
        <v>0</v>
      </c>
      <c r="AZ377" s="83"/>
    </row>
    <row r="378" spans="1:52" x14ac:dyDescent="0.25">
      <c r="A378" s="82"/>
      <c r="B378" s="89" t="s">
        <v>8</v>
      </c>
      <c r="C378" s="94">
        <v>27544.406365208048</v>
      </c>
      <c r="D378" s="94">
        <v>29327.269068433525</v>
      </c>
      <c r="E378" s="94">
        <v>28767.52022048346</v>
      </c>
      <c r="F378" s="94">
        <v>31845.573222157724</v>
      </c>
      <c r="G378" s="94">
        <v>32767.741411441159</v>
      </c>
      <c r="H378" s="94">
        <v>35882.177786109736</v>
      </c>
      <c r="I378" s="94">
        <v>42095.185279928286</v>
      </c>
      <c r="J378" s="94">
        <v>44896.613384195989</v>
      </c>
      <c r="K378" s="94">
        <v>49880.288282999994</v>
      </c>
      <c r="L378" s="94">
        <v>55758.422999999995</v>
      </c>
      <c r="M378" s="94">
        <v>0</v>
      </c>
      <c r="N378" s="83"/>
      <c r="O378" s="89" t="s">
        <v>8</v>
      </c>
      <c r="P378" s="94">
        <v>29232.027715443353</v>
      </c>
      <c r="Q378" s="94">
        <v>29348.867442435887</v>
      </c>
      <c r="R378" s="94">
        <v>31426.35510231684</v>
      </c>
      <c r="S378" s="94">
        <v>21940.857234869291</v>
      </c>
      <c r="T378" s="94">
        <v>32535.772637229598</v>
      </c>
      <c r="U378" s="94">
        <v>30088.951577674092</v>
      </c>
      <c r="V378" s="94">
        <v>37048.343288524113</v>
      </c>
      <c r="W378" s="94">
        <v>38364.745234913993</v>
      </c>
      <c r="X378" s="94">
        <v>46142.741105999994</v>
      </c>
      <c r="Y378" s="94">
        <v>45885.167999999991</v>
      </c>
      <c r="Z378" s="94">
        <v>46190</v>
      </c>
      <c r="AA378" s="83"/>
      <c r="AB378" s="89" t="s">
        <v>8</v>
      </c>
      <c r="AC378" s="94">
        <v>347</v>
      </c>
      <c r="AD378" s="94">
        <v>358</v>
      </c>
      <c r="AE378" s="94">
        <v>370</v>
      </c>
      <c r="AF378" s="94">
        <v>394</v>
      </c>
      <c r="AG378" s="94">
        <v>400</v>
      </c>
      <c r="AH378" s="94">
        <v>432</v>
      </c>
      <c r="AI378" s="94">
        <v>462</v>
      </c>
      <c r="AJ378" s="94">
        <v>475</v>
      </c>
      <c r="AK378" s="94">
        <v>488</v>
      </c>
      <c r="AL378" s="94">
        <v>537</v>
      </c>
      <c r="AM378" s="94">
        <v>0</v>
      </c>
      <c r="AN378" s="83"/>
      <c r="AO378" s="91" t="s">
        <v>80</v>
      </c>
      <c r="AP378" s="92">
        <v>3402.1059925761169</v>
      </c>
      <c r="AQ378" s="92">
        <v>5308.9987173864683</v>
      </c>
      <c r="AR378" s="92">
        <v>6342.4652708923613</v>
      </c>
      <c r="AS378" s="92">
        <v>8643.4515507716587</v>
      </c>
      <c r="AT378" s="92">
        <v>6230.6694845325055</v>
      </c>
      <c r="AU378" s="92">
        <v>3562.5178004336631</v>
      </c>
      <c r="AV378" s="92">
        <v>2734.4208199679997</v>
      </c>
      <c r="AW378" s="92">
        <v>1851.6234239999999</v>
      </c>
      <c r="AX378" s="92">
        <v>1977.3440000000001</v>
      </c>
      <c r="AY378" s="92">
        <v>0</v>
      </c>
      <c r="AZ378" s="83"/>
    </row>
    <row r="379" spans="1:52" x14ac:dyDescent="0.25">
      <c r="A379" s="82"/>
      <c r="B379" s="89" t="s">
        <v>5</v>
      </c>
      <c r="C379" s="94">
        <v>12918.43488570079</v>
      </c>
      <c r="D379" s="94">
        <v>15807.161632495492</v>
      </c>
      <c r="E379" s="94">
        <v>20660.230180681374</v>
      </c>
      <c r="F379" s="94">
        <v>19333.101652963876</v>
      </c>
      <c r="G379" s="94">
        <v>20316.749496033608</v>
      </c>
      <c r="H379" s="94">
        <v>12471.00063996507</v>
      </c>
      <c r="I379" s="94">
        <v>17239.785319451981</v>
      </c>
      <c r="J379" s="94">
        <v>15911.043871400998</v>
      </c>
      <c r="K379" s="94">
        <v>21712.358934</v>
      </c>
      <c r="L379" s="94">
        <v>18365.592000000001</v>
      </c>
      <c r="M379" s="92">
        <v>0</v>
      </c>
      <c r="N379" s="83"/>
      <c r="O379" s="89" t="s">
        <v>5</v>
      </c>
      <c r="P379" s="94">
        <v>24114.291452843456</v>
      </c>
      <c r="Q379" s="94">
        <v>22268.872975508853</v>
      </c>
      <c r="R379" s="94">
        <v>23233.571791340193</v>
      </c>
      <c r="S379" s="94">
        <v>23521.62294478239</v>
      </c>
      <c r="T379" s="94">
        <v>24673.86610070668</v>
      </c>
      <c r="U379" s="94">
        <v>22065.067165380435</v>
      </c>
      <c r="V379" s="94">
        <v>20751.26768184868</v>
      </c>
      <c r="W379" s="94">
        <v>24405.493481459995</v>
      </c>
      <c r="X379" s="94">
        <v>21600.96453899999</v>
      </c>
      <c r="Y379" s="94">
        <v>22217.138999999999</v>
      </c>
      <c r="Z379" s="94">
        <v>22417</v>
      </c>
      <c r="AA379" s="83"/>
      <c r="AB379" s="89" t="s">
        <v>5</v>
      </c>
      <c r="AC379" s="94">
        <v>4352</v>
      </c>
      <c r="AD379" s="94">
        <v>4236</v>
      </c>
      <c r="AE379" s="94">
        <v>4241</v>
      </c>
      <c r="AF379" s="94">
        <v>4133</v>
      </c>
      <c r="AG379" s="94">
        <v>4118</v>
      </c>
      <c r="AH379" s="94">
        <v>4046</v>
      </c>
      <c r="AI379" s="94">
        <v>4041</v>
      </c>
      <c r="AJ379" s="94">
        <v>4409</v>
      </c>
      <c r="AK379" s="94">
        <v>4297</v>
      </c>
      <c r="AL379" s="94">
        <v>4467</v>
      </c>
      <c r="AM379" s="94">
        <v>0</v>
      </c>
      <c r="AN379" s="83"/>
      <c r="AO379" s="91" t="s">
        <v>81</v>
      </c>
      <c r="AP379" s="92">
        <v>1422.2773604398285</v>
      </c>
      <c r="AQ379" s="92">
        <v>1734.1974488349822</v>
      </c>
      <c r="AR379" s="92">
        <v>2503.8111707322018</v>
      </c>
      <c r="AS379" s="92">
        <v>4004.5044716682514</v>
      </c>
      <c r="AT379" s="92">
        <v>2367.5672009105315</v>
      </c>
      <c r="AU379" s="92">
        <v>517.0703264962558</v>
      </c>
      <c r="AV379" s="92">
        <v>348.13228031999989</v>
      </c>
      <c r="AW379" s="92">
        <v>371.78265599999997</v>
      </c>
      <c r="AX379" s="92">
        <v>88.064000000000007</v>
      </c>
      <c r="AY379" s="92">
        <v>0</v>
      </c>
      <c r="AZ379" s="83"/>
    </row>
    <row r="380" spans="1:52" x14ac:dyDescent="0.25">
      <c r="A380" s="82"/>
      <c r="B380" s="84" t="s">
        <v>157</v>
      </c>
      <c r="C380" s="93">
        <v>33242.211701130305</v>
      </c>
      <c r="D380" s="93">
        <v>38262.350251870841</v>
      </c>
      <c r="E380" s="93">
        <v>40450.430275241342</v>
      </c>
      <c r="F380" s="93">
        <v>44654.092107789002</v>
      </c>
      <c r="G380" s="93">
        <v>48911.658089736353</v>
      </c>
      <c r="H380" s="93">
        <v>45455.11176012014</v>
      </c>
      <c r="I380" s="93">
        <v>43010.958858862607</v>
      </c>
      <c r="J380" s="93">
        <v>47739.605219900986</v>
      </c>
      <c r="K380" s="93">
        <v>47102.854700999997</v>
      </c>
      <c r="L380" s="93">
        <v>47755.89</v>
      </c>
      <c r="M380" s="93">
        <v>0</v>
      </c>
      <c r="N380" s="83"/>
      <c r="O380" s="84" t="s">
        <v>157</v>
      </c>
      <c r="P380" s="93">
        <v>35848.641766094945</v>
      </c>
      <c r="Q380" s="93">
        <v>36079.965098555585</v>
      </c>
      <c r="R380" s="93">
        <v>39923.777680736857</v>
      </c>
      <c r="S380" s="93">
        <v>42934.363057138798</v>
      </c>
      <c r="T380" s="93">
        <v>50971.966684906467</v>
      </c>
      <c r="U380" s="93">
        <v>47484.507569645102</v>
      </c>
      <c r="V380" s="93">
        <v>45866.189046139669</v>
      </c>
      <c r="W380" s="93">
        <v>44616.090470615985</v>
      </c>
      <c r="X380" s="93">
        <v>46881.126809999994</v>
      </c>
      <c r="Y380" s="93">
        <v>50531.102999999996</v>
      </c>
      <c r="Z380" s="93">
        <v>47105</v>
      </c>
      <c r="AA380" s="83"/>
      <c r="AB380" s="84" t="s">
        <v>117</v>
      </c>
      <c r="AC380" s="93">
        <v>26663.365000000002</v>
      </c>
      <c r="AD380" s="93">
        <v>26551.797999999999</v>
      </c>
      <c r="AE380" s="93">
        <v>26381.321999999996</v>
      </c>
      <c r="AF380" s="93">
        <v>26521.924999999999</v>
      </c>
      <c r="AG380" s="93">
        <v>26751.383999999998</v>
      </c>
      <c r="AH380" s="93">
        <v>26706.699000000001</v>
      </c>
      <c r="AI380" s="93">
        <v>26700.547999999999</v>
      </c>
      <c r="AJ380" s="93">
        <v>26636.346999999998</v>
      </c>
      <c r="AK380" s="93">
        <v>26627.254000000001</v>
      </c>
      <c r="AL380" s="93">
        <v>26838.799999999999</v>
      </c>
      <c r="AM380" s="93">
        <v>0</v>
      </c>
      <c r="AN380" s="83"/>
      <c r="AO380" s="91" t="s">
        <v>82</v>
      </c>
      <c r="AP380" s="92">
        <v>15493.202281694164</v>
      </c>
      <c r="AQ380" s="92">
        <v>11868.838283965271</v>
      </c>
      <c r="AR380" s="92">
        <v>14533.088384460369</v>
      </c>
      <c r="AS380" s="92">
        <v>9911.2314649321579</v>
      </c>
      <c r="AT380" s="92">
        <v>878.57235908558403</v>
      </c>
      <c r="AU380" s="92">
        <v>1335.1379324497916</v>
      </c>
      <c r="AV380" s="92">
        <v>473.67089049599991</v>
      </c>
      <c r="AW380" s="92">
        <v>836.25062400000002</v>
      </c>
      <c r="AX380" s="92">
        <v>628.73599999999999</v>
      </c>
      <c r="AY380" s="92">
        <v>0</v>
      </c>
      <c r="AZ380" s="83"/>
    </row>
    <row r="381" spans="1:52" x14ac:dyDescent="0.25">
      <c r="A381" s="82"/>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83"/>
      <c r="AL381" s="83"/>
      <c r="AM381" s="83"/>
      <c r="AN381" s="83"/>
      <c r="AO381" s="91" t="s">
        <v>83</v>
      </c>
      <c r="AP381" s="92">
        <v>3972.4079170556565</v>
      </c>
      <c r="AQ381" s="92">
        <v>5826.314797097687</v>
      </c>
      <c r="AR381" s="92">
        <v>8215.2801618026169</v>
      </c>
      <c r="AS381" s="92">
        <v>4509.6268960547795</v>
      </c>
      <c r="AT381" s="92">
        <v>2731.6406102586525</v>
      </c>
      <c r="AU381" s="92">
        <v>3222.8208707604467</v>
      </c>
      <c r="AV381" s="92">
        <v>2329.3214392319996</v>
      </c>
      <c r="AW381" s="92">
        <v>1997.4205439999998</v>
      </c>
      <c r="AX381" s="92">
        <v>1107.9680000000001</v>
      </c>
      <c r="AY381" s="92">
        <v>0</v>
      </c>
      <c r="AZ381" s="83"/>
    </row>
    <row r="382" spans="1:52" x14ac:dyDescent="0.25">
      <c r="A382" s="82"/>
      <c r="B382" s="85" t="s">
        <v>113</v>
      </c>
      <c r="C382" s="85"/>
      <c r="D382" s="85"/>
      <c r="E382" s="85"/>
      <c r="F382" s="85"/>
      <c r="G382" s="85"/>
      <c r="H382" s="85"/>
      <c r="I382" s="85"/>
      <c r="J382" s="85"/>
      <c r="K382" s="85"/>
      <c r="L382" s="85"/>
      <c r="M382" s="85"/>
      <c r="N382" s="83"/>
      <c r="O382" s="85" t="s">
        <v>114</v>
      </c>
      <c r="P382" s="85"/>
      <c r="Q382" s="85"/>
      <c r="R382" s="85"/>
      <c r="S382" s="85"/>
      <c r="T382" s="85"/>
      <c r="U382" s="85"/>
      <c r="V382" s="85"/>
      <c r="W382" s="85"/>
      <c r="X382" s="85"/>
      <c r="Y382" s="85"/>
      <c r="Z382" s="85"/>
      <c r="AA382" s="83"/>
      <c r="AB382" s="85" t="s">
        <v>145</v>
      </c>
      <c r="AC382" s="85"/>
      <c r="AD382" s="85"/>
      <c r="AE382" s="85"/>
      <c r="AF382" s="85"/>
      <c r="AG382" s="85"/>
      <c r="AH382" s="85"/>
      <c r="AI382" s="85"/>
      <c r="AJ382" s="85"/>
      <c r="AK382" s="85"/>
      <c r="AL382" s="85"/>
      <c r="AM382" s="85"/>
      <c r="AN382" s="83"/>
      <c r="AO382" s="91" t="s">
        <v>84</v>
      </c>
      <c r="AP382" s="92">
        <v>3446.15370219039</v>
      </c>
      <c r="AQ382" s="92">
        <v>3731.0148768669078</v>
      </c>
      <c r="AR382" s="92">
        <v>7102.3506664861088</v>
      </c>
      <c r="AS382" s="92">
        <v>4357.0953980999857</v>
      </c>
      <c r="AT382" s="92">
        <v>1402.8816701527876</v>
      </c>
      <c r="AU382" s="92">
        <v>640.69420913049578</v>
      </c>
      <c r="AV382" s="92">
        <v>755.34155366399978</v>
      </c>
      <c r="AW382" s="92">
        <v>645.67295999999999</v>
      </c>
      <c r="AX382" s="92">
        <v>348.16</v>
      </c>
      <c r="AY382" s="92">
        <v>0</v>
      </c>
      <c r="AZ382" s="83"/>
    </row>
    <row r="383" spans="1:52" x14ac:dyDescent="0.25">
      <c r="A383" s="82"/>
      <c r="B383" s="87" t="s">
        <v>32</v>
      </c>
      <c r="C383" s="87">
        <v>2013</v>
      </c>
      <c r="D383" s="87">
        <v>2014</v>
      </c>
      <c r="E383" s="87">
        <v>2015</v>
      </c>
      <c r="F383" s="87">
        <v>2016</v>
      </c>
      <c r="G383" s="87">
        <v>2017</v>
      </c>
      <c r="H383" s="87">
        <v>2018</v>
      </c>
      <c r="I383" s="87">
        <v>2019</v>
      </c>
      <c r="J383" s="87">
        <v>2020</v>
      </c>
      <c r="K383" s="87">
        <v>2021</v>
      </c>
      <c r="L383" s="87">
        <v>2022</v>
      </c>
      <c r="M383" s="87">
        <v>2023</v>
      </c>
      <c r="N383" s="83"/>
      <c r="O383" s="87" t="s">
        <v>32</v>
      </c>
      <c r="P383" s="87">
        <v>2013</v>
      </c>
      <c r="Q383" s="87">
        <v>2014</v>
      </c>
      <c r="R383" s="87">
        <v>2015</v>
      </c>
      <c r="S383" s="87">
        <v>2016</v>
      </c>
      <c r="T383" s="87">
        <v>2017</v>
      </c>
      <c r="U383" s="87">
        <v>2018</v>
      </c>
      <c r="V383" s="87">
        <v>2019</v>
      </c>
      <c r="W383" s="87">
        <v>2020</v>
      </c>
      <c r="X383" s="87">
        <v>2021</v>
      </c>
      <c r="Y383" s="87">
        <v>2022</v>
      </c>
      <c r="Z383" s="87">
        <v>2023</v>
      </c>
      <c r="AA383" s="83"/>
      <c r="AB383" s="87" t="s">
        <v>32</v>
      </c>
      <c r="AC383" s="87">
        <v>2013</v>
      </c>
      <c r="AD383" s="87">
        <v>2014</v>
      </c>
      <c r="AE383" s="87">
        <v>2015</v>
      </c>
      <c r="AF383" s="87">
        <v>2016</v>
      </c>
      <c r="AG383" s="87">
        <v>2017</v>
      </c>
      <c r="AH383" s="87">
        <v>2018</v>
      </c>
      <c r="AI383" s="87">
        <v>2019</v>
      </c>
      <c r="AJ383" s="87">
        <v>2020</v>
      </c>
      <c r="AK383" s="87">
        <v>2021</v>
      </c>
      <c r="AL383" s="87">
        <v>2022</v>
      </c>
      <c r="AM383" s="87">
        <v>2023</v>
      </c>
      <c r="AN383" s="83"/>
      <c r="AO383" s="91" t="s">
        <v>85</v>
      </c>
      <c r="AP383" s="92">
        <v>0</v>
      </c>
      <c r="AQ383" s="92">
        <v>0</v>
      </c>
      <c r="AR383" s="92">
        <v>56.038745987739532</v>
      </c>
      <c r="AS383" s="92">
        <v>422.22487115022687</v>
      </c>
      <c r="AT383" s="92">
        <v>136.25501846860797</v>
      </c>
      <c r="AU383" s="92">
        <v>0</v>
      </c>
      <c r="AV383" s="92">
        <v>-14.769248255999997</v>
      </c>
      <c r="AW383" s="92">
        <v>0</v>
      </c>
      <c r="AX383" s="92">
        <v>0</v>
      </c>
      <c r="AY383" s="92">
        <v>0</v>
      </c>
      <c r="AZ383" s="83"/>
    </row>
    <row r="384" spans="1:52" x14ac:dyDescent="0.25">
      <c r="A384" s="82"/>
      <c r="B384" s="89" t="s">
        <v>9</v>
      </c>
      <c r="C384" s="90">
        <v>345100.48596996767</v>
      </c>
      <c r="D384" s="90">
        <v>345541.34913196648</v>
      </c>
      <c r="E384" s="90">
        <v>351241.00002242753</v>
      </c>
      <c r="F384" s="90">
        <v>378294.22392020782</v>
      </c>
      <c r="G384" s="90">
        <v>358851.6161291817</v>
      </c>
      <c r="H384" s="90">
        <v>350520.82221927191</v>
      </c>
      <c r="I384" s="90">
        <v>360607.76667144976</v>
      </c>
      <c r="J384" s="90">
        <v>349984.70271953993</v>
      </c>
      <c r="K384" s="90">
        <v>456478.31722500001</v>
      </c>
      <c r="L384" s="90">
        <v>423394.39799999999</v>
      </c>
      <c r="M384" s="90">
        <v>0</v>
      </c>
      <c r="N384" s="83"/>
      <c r="O384" s="89" t="s">
        <v>9</v>
      </c>
      <c r="P384" s="90">
        <v>357186.81264240725</v>
      </c>
      <c r="Q384" s="90">
        <v>363425.87085738103</v>
      </c>
      <c r="R384" s="90">
        <v>335748.05103120429</v>
      </c>
      <c r="S384" s="90">
        <v>376403.09905477799</v>
      </c>
      <c r="T384" s="90">
        <v>342659.5613995975</v>
      </c>
      <c r="U384" s="90">
        <v>365043.02209481469</v>
      </c>
      <c r="V384" s="90">
        <v>369811.12897321949</v>
      </c>
      <c r="W384" s="90">
        <v>357823.16028553486</v>
      </c>
      <c r="X384" s="90">
        <v>454942.13547299994</v>
      </c>
      <c r="Y384" s="90">
        <v>438945.67499999993</v>
      </c>
      <c r="Z384" s="90">
        <v>426208</v>
      </c>
      <c r="AA384" s="83"/>
      <c r="AB384" s="89" t="s">
        <v>9</v>
      </c>
      <c r="AC384" s="90">
        <v>2774</v>
      </c>
      <c r="AD384" s="90">
        <v>2836</v>
      </c>
      <c r="AE384" s="90">
        <v>2846</v>
      </c>
      <c r="AF384" s="90">
        <v>2786</v>
      </c>
      <c r="AG384" s="90">
        <v>2703</v>
      </c>
      <c r="AH384" s="90">
        <v>2620</v>
      </c>
      <c r="AI384" s="90">
        <v>2633</v>
      </c>
      <c r="AJ384" s="90">
        <v>2895</v>
      </c>
      <c r="AK384" s="90">
        <v>2758</v>
      </c>
      <c r="AL384" s="90">
        <v>2746</v>
      </c>
      <c r="AM384" s="90">
        <v>0</v>
      </c>
      <c r="AN384" s="83"/>
      <c r="AO384" s="91" t="s">
        <v>86</v>
      </c>
      <c r="AP384" s="92">
        <v>14124.24583289267</v>
      </c>
      <c r="AQ384" s="92">
        <v>15691.54375701732</v>
      </c>
      <c r="AR384" s="92">
        <v>27248.27984907847</v>
      </c>
      <c r="AS384" s="92">
        <v>3263.9529960906284</v>
      </c>
      <c r="AT384" s="92">
        <v>391.32441304184204</v>
      </c>
      <c r="AU384" s="92">
        <v>47.299572486143987</v>
      </c>
      <c r="AV384" s="92">
        <v>0</v>
      </c>
      <c r="AW384" s="92">
        <v>0</v>
      </c>
      <c r="AX384" s="92">
        <v>0</v>
      </c>
      <c r="AY384" s="92">
        <v>0</v>
      </c>
      <c r="AZ384" s="83"/>
    </row>
    <row r="385" spans="1:52" x14ac:dyDescent="0.25">
      <c r="A385" s="82"/>
      <c r="B385" s="84" t="s">
        <v>10</v>
      </c>
      <c r="C385" s="93">
        <v>222457.54253985305</v>
      </c>
      <c r="D385" s="93">
        <v>216381.17383970736</v>
      </c>
      <c r="E385" s="93">
        <v>223651.09959611305</v>
      </c>
      <c r="F385" s="93">
        <v>239882.06211474066</v>
      </c>
      <c r="G385" s="93">
        <v>229377.19142916857</v>
      </c>
      <c r="H385" s="93">
        <v>205761.95059569282</v>
      </c>
      <c r="I385" s="93">
        <v>204636.22755434626</v>
      </c>
      <c r="J385" s="93">
        <v>199008.34956506698</v>
      </c>
      <c r="K385" s="93">
        <v>284788.78845900006</v>
      </c>
      <c r="L385" s="93">
        <v>262637.84399999998</v>
      </c>
      <c r="M385" s="93">
        <v>0</v>
      </c>
      <c r="N385" s="83"/>
      <c r="O385" s="84" t="s">
        <v>10</v>
      </c>
      <c r="P385" s="93">
        <v>222318.25616865276</v>
      </c>
      <c r="Q385" s="93">
        <v>233002.19068598404</v>
      </c>
      <c r="R385" s="93">
        <v>218883.13810719908</v>
      </c>
      <c r="S385" s="93">
        <v>246562.40155011707</v>
      </c>
      <c r="T385" s="93">
        <v>245455.58372470914</v>
      </c>
      <c r="U385" s="93">
        <v>215516.69159925074</v>
      </c>
      <c r="V385" s="93">
        <v>205178.90819371474</v>
      </c>
      <c r="W385" s="93">
        <v>222830.13959942391</v>
      </c>
      <c r="X385" s="93">
        <v>318911.54389499995</v>
      </c>
      <c r="Y385" s="93">
        <v>295266.40499999997</v>
      </c>
      <c r="Z385" s="93">
        <v>291828</v>
      </c>
      <c r="AA385" s="83"/>
      <c r="AB385" s="84" t="s">
        <v>10</v>
      </c>
      <c r="AC385" s="93">
        <v>2774</v>
      </c>
      <c r="AD385" s="93">
        <v>2836</v>
      </c>
      <c r="AE385" s="93">
        <v>2846</v>
      </c>
      <c r="AF385" s="93">
        <v>2786</v>
      </c>
      <c r="AG385" s="93">
        <v>2703</v>
      </c>
      <c r="AH385" s="93">
        <v>2620</v>
      </c>
      <c r="AI385" s="93">
        <v>2633</v>
      </c>
      <c r="AJ385" s="93">
        <v>2895</v>
      </c>
      <c r="AK385" s="93">
        <v>2758</v>
      </c>
      <c r="AL385" s="93">
        <v>2746</v>
      </c>
      <c r="AM385" s="93">
        <v>0</v>
      </c>
      <c r="AN385" s="83"/>
      <c r="AO385" s="91" t="s">
        <v>87</v>
      </c>
      <c r="AP385" s="92">
        <v>25955.692465337102</v>
      </c>
      <c r="AQ385" s="92">
        <v>31606.088099818244</v>
      </c>
      <c r="AR385" s="92">
        <v>30207.125637231118</v>
      </c>
      <c r="AS385" s="92">
        <v>32558.843009089614</v>
      </c>
      <c r="AT385" s="92">
        <v>33833.756145976986</v>
      </c>
      <c r="AU385" s="92">
        <v>34669.511642059777</v>
      </c>
      <c r="AV385" s="92">
        <v>39987.739653119999</v>
      </c>
      <c r="AW385" s="92">
        <v>42547.765247999996</v>
      </c>
      <c r="AX385" s="92">
        <v>44820.480000000003</v>
      </c>
      <c r="AY385" s="92">
        <v>0</v>
      </c>
      <c r="AZ385" s="83"/>
    </row>
    <row r="386" spans="1:52" x14ac:dyDescent="0.25">
      <c r="A386" s="82"/>
      <c r="B386" s="89" t="s">
        <v>11</v>
      </c>
      <c r="C386" s="94">
        <v>122642.94343011465</v>
      </c>
      <c r="D386" s="94">
        <v>129160.17529225914</v>
      </c>
      <c r="E386" s="94">
        <v>127589.90042631445</v>
      </c>
      <c r="F386" s="94">
        <v>138412.16180546719</v>
      </c>
      <c r="G386" s="94">
        <v>129474.42470001313</v>
      </c>
      <c r="H386" s="94">
        <v>144758.87162357906</v>
      </c>
      <c r="I386" s="94">
        <v>155971.53911710347</v>
      </c>
      <c r="J386" s="94">
        <v>150976.35315447295</v>
      </c>
      <c r="K386" s="94">
        <v>171689.52876599997</v>
      </c>
      <c r="L386" s="94">
        <v>160756.554</v>
      </c>
      <c r="M386" s="94">
        <v>0</v>
      </c>
      <c r="N386" s="83"/>
      <c r="O386" s="89" t="s">
        <v>11</v>
      </c>
      <c r="P386" s="94">
        <v>134868.55647375452</v>
      </c>
      <c r="Q386" s="94">
        <v>130423.68017139702</v>
      </c>
      <c r="R386" s="94">
        <v>116864.91292400518</v>
      </c>
      <c r="S386" s="94">
        <v>129840.69750466093</v>
      </c>
      <c r="T386" s="94">
        <v>97203.977674888345</v>
      </c>
      <c r="U386" s="94">
        <v>149526.33049556398</v>
      </c>
      <c r="V386" s="94">
        <v>164632.22077950474</v>
      </c>
      <c r="W386" s="94">
        <v>134993.02068611095</v>
      </c>
      <c r="X386" s="94">
        <v>136030.59157799999</v>
      </c>
      <c r="Y386" s="94">
        <v>143679.26999999999</v>
      </c>
      <c r="Z386" s="94">
        <v>134380</v>
      </c>
      <c r="AA386" s="83"/>
      <c r="AB386" s="89" t="s">
        <v>11</v>
      </c>
      <c r="AC386" s="94">
        <v>2774</v>
      </c>
      <c r="AD386" s="94">
        <v>2836</v>
      </c>
      <c r="AE386" s="94">
        <v>2846</v>
      </c>
      <c r="AF386" s="94">
        <v>2786</v>
      </c>
      <c r="AG386" s="94">
        <v>2703</v>
      </c>
      <c r="AH386" s="94">
        <v>2620</v>
      </c>
      <c r="AI386" s="94">
        <v>2633</v>
      </c>
      <c r="AJ386" s="94">
        <v>2895</v>
      </c>
      <c r="AK386" s="94">
        <v>2758</v>
      </c>
      <c r="AL386" s="94">
        <v>2746</v>
      </c>
      <c r="AM386" s="94">
        <v>0</v>
      </c>
      <c r="AN386" s="83"/>
      <c r="AO386" s="91" t="s">
        <v>88</v>
      </c>
      <c r="AP386" s="92">
        <v>2327.573708038447</v>
      </c>
      <c r="AQ386" s="92">
        <v>8673.2512095128186</v>
      </c>
      <c r="AR386" s="92">
        <v>7476.6894896842086</v>
      </c>
      <c r="AS386" s="92">
        <v>6296.8981438294304</v>
      </c>
      <c r="AT386" s="92">
        <v>8172.0309876732317</v>
      </c>
      <c r="AU386" s="92">
        <v>1929.6075593779194</v>
      </c>
      <c r="AV386" s="92">
        <v>2286.0686407679996</v>
      </c>
      <c r="AW386" s="92">
        <v>1981.7994239999998</v>
      </c>
      <c r="AX386" s="92">
        <v>1460.2239999999999</v>
      </c>
      <c r="AY386" s="92">
        <v>0</v>
      </c>
      <c r="AZ386" s="83"/>
    </row>
    <row r="387" spans="1:52" x14ac:dyDescent="0.25">
      <c r="A387" s="82"/>
      <c r="B387" s="84" t="s">
        <v>0</v>
      </c>
      <c r="C387" s="93">
        <v>67249.44552312915</v>
      </c>
      <c r="D387" s="93">
        <v>65277.228569628751</v>
      </c>
      <c r="E387" s="93">
        <v>62800.981216462365</v>
      </c>
      <c r="F387" s="93">
        <v>67724.949830604019</v>
      </c>
      <c r="G387" s="93">
        <v>51380.347258841917</v>
      </c>
      <c r="H387" s="93">
        <v>42226.52751769407</v>
      </c>
      <c r="I387" s="93">
        <v>39898.021333927565</v>
      </c>
      <c r="J387" s="93">
        <v>38251.457135198987</v>
      </c>
      <c r="K387" s="93">
        <v>34152.460607999994</v>
      </c>
      <c r="L387" s="93">
        <v>26911.436999999998</v>
      </c>
      <c r="M387" s="93">
        <v>0</v>
      </c>
      <c r="N387" s="83"/>
      <c r="O387" s="84" t="s">
        <v>0</v>
      </c>
      <c r="P387" s="93">
        <v>67066.718650846175</v>
      </c>
      <c r="Q387" s="93">
        <v>62466.532475898719</v>
      </c>
      <c r="R387" s="93">
        <v>57070.298784794184</v>
      </c>
      <c r="S387" s="93">
        <v>52976.888204593437</v>
      </c>
      <c r="T387" s="93">
        <v>54166.860832458027</v>
      </c>
      <c r="U387" s="93">
        <v>45573.409323011459</v>
      </c>
      <c r="V387" s="93">
        <v>41237.571761412495</v>
      </c>
      <c r="W387" s="93">
        <v>36895.236741467983</v>
      </c>
      <c r="X387" s="93">
        <v>37147.378484999994</v>
      </c>
      <c r="Y387" s="93">
        <v>32803.491000000002</v>
      </c>
      <c r="Z387" s="93">
        <v>26985</v>
      </c>
      <c r="AA387" s="83"/>
      <c r="AB387" s="84" t="s">
        <v>0</v>
      </c>
      <c r="AC387" s="93">
        <v>649</v>
      </c>
      <c r="AD387" s="93">
        <v>705</v>
      </c>
      <c r="AE387" s="93">
        <v>719</v>
      </c>
      <c r="AF387" s="93">
        <v>638</v>
      </c>
      <c r="AG387" s="93">
        <v>466</v>
      </c>
      <c r="AH387" s="93">
        <v>397</v>
      </c>
      <c r="AI387" s="93">
        <v>363</v>
      </c>
      <c r="AJ387" s="93">
        <v>365</v>
      </c>
      <c r="AK387" s="93">
        <v>314</v>
      </c>
      <c r="AL387" s="93">
        <v>260</v>
      </c>
      <c r="AM387" s="93">
        <v>0</v>
      </c>
      <c r="AN387" s="83"/>
      <c r="AO387" s="91" t="s">
        <v>89</v>
      </c>
      <c r="AP387" s="92">
        <v>24983.165403064071</v>
      </c>
      <c r="AQ387" s="92">
        <v>28660.66919520426</v>
      </c>
      <c r="AR387" s="92">
        <v>28741.152042191858</v>
      </c>
      <c r="AS387" s="92">
        <v>17121.107995070717</v>
      </c>
      <c r="AT387" s="92">
        <v>13471.806186028207</v>
      </c>
      <c r="AU387" s="92">
        <v>5709.273397134335</v>
      </c>
      <c r="AV387" s="92">
        <v>3281.9379517439997</v>
      </c>
      <c r="AW387" s="92">
        <v>2272.3522559999997</v>
      </c>
      <c r="AX387" s="92">
        <v>719.87200000000007</v>
      </c>
      <c r="AY387" s="92">
        <v>0</v>
      </c>
      <c r="AZ387" s="83"/>
    </row>
    <row r="388" spans="1:52" x14ac:dyDescent="0.25">
      <c r="A388" s="82"/>
      <c r="B388" s="84" t="s">
        <v>158</v>
      </c>
      <c r="C388" s="93">
        <v>66389.359701830224</v>
      </c>
      <c r="D388" s="93">
        <v>69264.324012179582</v>
      </c>
      <c r="E388" s="93">
        <v>68916.588177758342</v>
      </c>
      <c r="F388" s="93">
        <v>56672.574392634997</v>
      </c>
      <c r="G388" s="93">
        <v>55938.680917903104</v>
      </c>
      <c r="H388" s="93">
        <v>54559.998854864891</v>
      </c>
      <c r="I388" s="93">
        <v>58184.247967299576</v>
      </c>
      <c r="J388" s="93">
        <v>82113.372541997989</v>
      </c>
      <c r="K388" s="93">
        <v>74586.504194999987</v>
      </c>
      <c r="L388" s="93">
        <v>51551.870999999999</v>
      </c>
      <c r="M388" s="93">
        <v>0</v>
      </c>
      <c r="N388" s="83"/>
      <c r="O388" s="84" t="s">
        <v>158</v>
      </c>
      <c r="P388" s="93">
        <v>68193.163334047204</v>
      </c>
      <c r="Q388" s="93">
        <v>61262.245116690297</v>
      </c>
      <c r="R388" s="93">
        <v>59110.316868084788</v>
      </c>
      <c r="S388" s="93">
        <v>55853.106187291611</v>
      </c>
      <c r="T388" s="93">
        <v>46371.10164170638</v>
      </c>
      <c r="U388" s="93">
        <v>51467.266728613635</v>
      </c>
      <c r="V388" s="93">
        <v>52654.094774383273</v>
      </c>
      <c r="W388" s="93">
        <v>55575.904917329986</v>
      </c>
      <c r="X388" s="93">
        <v>77053.094369999992</v>
      </c>
      <c r="Y388" s="93">
        <v>62774.144999999997</v>
      </c>
      <c r="Z388" s="93">
        <v>48068</v>
      </c>
      <c r="AA388" s="83"/>
      <c r="AB388" s="84" t="s">
        <v>158</v>
      </c>
      <c r="AC388" s="93">
        <v>457</v>
      </c>
      <c r="AD388" s="93">
        <v>451</v>
      </c>
      <c r="AE388" s="93">
        <v>424</v>
      </c>
      <c r="AF388" s="93">
        <v>375</v>
      </c>
      <c r="AG388" s="93">
        <v>383</v>
      </c>
      <c r="AH388" s="93">
        <v>385</v>
      </c>
      <c r="AI388" s="93">
        <v>404</v>
      </c>
      <c r="AJ388" s="93">
        <v>581</v>
      </c>
      <c r="AK388" s="93">
        <v>486</v>
      </c>
      <c r="AL388" s="93">
        <v>333</v>
      </c>
      <c r="AM388" s="93">
        <v>0</v>
      </c>
      <c r="AN388" s="83"/>
      <c r="AO388" s="91" t="s">
        <v>90</v>
      </c>
      <c r="AP388" s="92">
        <v>0</v>
      </c>
      <c r="AQ388" s="92">
        <v>1656.0906446772715</v>
      </c>
      <c r="AR388" s="92">
        <v>4302.6549169386408</v>
      </c>
      <c r="AS388" s="92">
        <v>3638.6499367187093</v>
      </c>
      <c r="AT388" s="92">
        <v>2597.5656720855422</v>
      </c>
      <c r="AU388" s="92">
        <v>0</v>
      </c>
      <c r="AV388" s="92">
        <v>0</v>
      </c>
      <c r="AW388" s="92">
        <v>0</v>
      </c>
      <c r="AX388" s="92">
        <v>0</v>
      </c>
      <c r="AY388" s="92">
        <v>0</v>
      </c>
      <c r="AZ388" s="83"/>
    </row>
    <row r="389" spans="1:52" x14ac:dyDescent="0.25">
      <c r="A389" s="82"/>
      <c r="B389" s="84" t="s">
        <v>159</v>
      </c>
      <c r="C389" s="93">
        <v>1721.0139791839472</v>
      </c>
      <c r="D389" s="93">
        <v>2039.2069212611584</v>
      </c>
      <c r="E389" s="93">
        <v>1955.4025664402175</v>
      </c>
      <c r="F389" s="93">
        <v>2551.3161519880996</v>
      </c>
      <c r="G389" s="93">
        <v>1867.7563900140162</v>
      </c>
      <c r="H389" s="93">
        <v>1061.1000679003766</v>
      </c>
      <c r="I389" s="93">
        <v>832.27156402338869</v>
      </c>
      <c r="J389" s="93">
        <v>822.14792364599987</v>
      </c>
      <c r="K389" s="93">
        <v>539.99759099999994</v>
      </c>
      <c r="L389" s="93">
        <v>401.31</v>
      </c>
      <c r="M389" s="93">
        <v>0</v>
      </c>
      <c r="N389" s="83"/>
      <c r="O389" s="84" t="s">
        <v>159</v>
      </c>
      <c r="P389" s="93">
        <v>2643.2522071566627</v>
      </c>
      <c r="Q389" s="93">
        <v>2615.8953743625984</v>
      </c>
      <c r="R389" s="93">
        <v>2618.0485642367526</v>
      </c>
      <c r="S389" s="93">
        <v>2452.6337131756218</v>
      </c>
      <c r="T389" s="93">
        <v>2186.0338585367199</v>
      </c>
      <c r="U389" s="93">
        <v>1624.6347720329265</v>
      </c>
      <c r="V389" s="93">
        <v>557.41305542913881</v>
      </c>
      <c r="W389" s="93">
        <v>841.56874073999973</v>
      </c>
      <c r="X389" s="93">
        <v>832.80571499999985</v>
      </c>
      <c r="Y389" s="93">
        <v>823.19999999999993</v>
      </c>
      <c r="Z389" s="93">
        <v>400</v>
      </c>
      <c r="AA389" s="83"/>
      <c r="AB389" s="84" t="s">
        <v>159</v>
      </c>
      <c r="AC389" s="93">
        <v>0</v>
      </c>
      <c r="AD389" s="93">
        <v>0</v>
      </c>
      <c r="AE389" s="93">
        <v>0</v>
      </c>
      <c r="AF389" s="93">
        <v>0</v>
      </c>
      <c r="AG389" s="93">
        <v>0</v>
      </c>
      <c r="AH389" s="93">
        <v>0</v>
      </c>
      <c r="AI389" s="93">
        <v>0</v>
      </c>
      <c r="AJ389" s="93">
        <v>0</v>
      </c>
      <c r="AK389" s="93">
        <v>0</v>
      </c>
      <c r="AL389" s="93">
        <v>0</v>
      </c>
      <c r="AM389" s="93">
        <v>0</v>
      </c>
      <c r="AN389" s="83"/>
      <c r="AO389" s="91" t="s">
        <v>91</v>
      </c>
      <c r="AP389" s="92">
        <v>7577.3652039080316</v>
      </c>
      <c r="AQ389" s="92">
        <v>11943.549140116125</v>
      </c>
      <c r="AR389" s="92">
        <v>12157.045554580216</v>
      </c>
      <c r="AS389" s="92">
        <v>13054.706683652694</v>
      </c>
      <c r="AT389" s="92">
        <v>1594.7287361565875</v>
      </c>
      <c r="AU389" s="92">
        <v>549.3200350095359</v>
      </c>
      <c r="AV389" s="92">
        <v>285.89044838399991</v>
      </c>
      <c r="AW389" s="92">
        <v>90.602495999999988</v>
      </c>
      <c r="AX389" s="92">
        <v>144.38400000000001</v>
      </c>
      <c r="AY389" s="92">
        <v>0</v>
      </c>
      <c r="AZ389" s="83"/>
    </row>
    <row r="390" spans="1:52" x14ac:dyDescent="0.25">
      <c r="A390" s="82"/>
      <c r="B390" s="84" t="s">
        <v>1</v>
      </c>
      <c r="C390" s="93">
        <v>8447.3122867245111</v>
      </c>
      <c r="D390" s="93">
        <v>8703.5513610274174</v>
      </c>
      <c r="E390" s="93">
        <v>7706.8000001588916</v>
      </c>
      <c r="F390" s="93">
        <v>8766.80936243203</v>
      </c>
      <c r="G390" s="93">
        <v>13027.515870845487</v>
      </c>
      <c r="H390" s="93">
        <v>12039.404616561967</v>
      </c>
      <c r="I390" s="93">
        <v>11982.401710464606</v>
      </c>
      <c r="J390" s="93">
        <v>12887.870010434997</v>
      </c>
      <c r="K390" s="93">
        <v>11426.943128999999</v>
      </c>
      <c r="L390" s="93">
        <v>11100.851999999999</v>
      </c>
      <c r="M390" s="93">
        <v>0</v>
      </c>
      <c r="N390" s="83"/>
      <c r="O390" s="84" t="s">
        <v>1</v>
      </c>
      <c r="P390" s="93">
        <v>8817.2183818169069</v>
      </c>
      <c r="Q390" s="93">
        <v>7975.8522984864076</v>
      </c>
      <c r="R390" s="93">
        <v>5340.6084100051758</v>
      </c>
      <c r="S390" s="93">
        <v>3528.099169145994</v>
      </c>
      <c r="T390" s="93">
        <v>7518.1442173177884</v>
      </c>
      <c r="U390" s="93">
        <v>10781.738276862976</v>
      </c>
      <c r="V390" s="93">
        <v>11081.525462696092</v>
      </c>
      <c r="W390" s="93">
        <v>11786.278107491997</v>
      </c>
      <c r="X390" s="93">
        <v>12051.812639999998</v>
      </c>
      <c r="Y390" s="93">
        <v>11481.581999999999</v>
      </c>
      <c r="Z390" s="93">
        <v>9550</v>
      </c>
      <c r="AA390" s="83"/>
      <c r="AB390" s="84" t="s">
        <v>1</v>
      </c>
      <c r="AC390" s="93">
        <v>49</v>
      </c>
      <c r="AD390" s="93">
        <v>54</v>
      </c>
      <c r="AE390" s="93">
        <v>46</v>
      </c>
      <c r="AF390" s="93">
        <v>55</v>
      </c>
      <c r="AG390" s="93">
        <v>79</v>
      </c>
      <c r="AH390" s="93">
        <v>79</v>
      </c>
      <c r="AI390" s="93">
        <v>78</v>
      </c>
      <c r="AJ390" s="93">
        <v>90</v>
      </c>
      <c r="AK390" s="93">
        <v>73</v>
      </c>
      <c r="AL390" s="93">
        <v>69</v>
      </c>
      <c r="AM390" s="93">
        <v>0</v>
      </c>
      <c r="AN390" s="83"/>
      <c r="AO390" s="91" t="s">
        <v>92</v>
      </c>
      <c r="AP390" s="92">
        <v>4647.0333643058448</v>
      </c>
      <c r="AQ390" s="92">
        <v>5376.9176775236083</v>
      </c>
      <c r="AR390" s="92">
        <v>6768.3597403991816</v>
      </c>
      <c r="AS390" s="92">
        <v>6962.2891711394732</v>
      </c>
      <c r="AT390" s="92">
        <v>5628.9673229751324</v>
      </c>
      <c r="AU390" s="92">
        <v>3138.971628625919</v>
      </c>
      <c r="AV390" s="92">
        <v>1300.7487928319997</v>
      </c>
      <c r="AW390" s="92">
        <v>1586.0643839999998</v>
      </c>
      <c r="AX390" s="92">
        <v>1274.8800000000001</v>
      </c>
      <c r="AY390" s="92">
        <v>0</v>
      </c>
      <c r="AZ390" s="83"/>
    </row>
    <row r="391" spans="1:52" x14ac:dyDescent="0.25">
      <c r="A391" s="82"/>
      <c r="B391" s="84" t="s">
        <v>2</v>
      </c>
      <c r="C391" s="93">
        <v>117100.42886052825</v>
      </c>
      <c r="D391" s="93">
        <v>110907.65050211197</v>
      </c>
      <c r="E391" s="93">
        <v>113027.83915435532</v>
      </c>
      <c r="F391" s="93">
        <v>110145.76024271808</v>
      </c>
      <c r="G391" s="93">
        <v>111765.22849280354</v>
      </c>
      <c r="H391" s="93">
        <v>111396.49901451921</v>
      </c>
      <c r="I391" s="93">
        <v>112737.06531905192</v>
      </c>
      <c r="J391" s="93">
        <v>111279.124080054</v>
      </c>
      <c r="K391" s="93">
        <v>118845.08867699999</v>
      </c>
      <c r="L391" s="93">
        <v>122862.59999999998</v>
      </c>
      <c r="M391" s="93">
        <v>0</v>
      </c>
      <c r="N391" s="83"/>
      <c r="O391" s="84" t="s">
        <v>2</v>
      </c>
      <c r="P391" s="93">
        <v>121934.23752671611</v>
      </c>
      <c r="Q391" s="93">
        <v>132617.57654602127</v>
      </c>
      <c r="R391" s="93">
        <v>116984.75564773235</v>
      </c>
      <c r="S391" s="93">
        <v>119801.63489891913</v>
      </c>
      <c r="T391" s="93">
        <v>117665.25459079204</v>
      </c>
      <c r="U391" s="93">
        <v>108946.68842572076</v>
      </c>
      <c r="V391" s="93">
        <v>110427.15441282582</v>
      </c>
      <c r="W391" s="93">
        <v>108296.94972184199</v>
      </c>
      <c r="X391" s="93">
        <v>122521.10371199998</v>
      </c>
      <c r="Y391" s="93">
        <v>118907.124</v>
      </c>
      <c r="Z391" s="93">
        <v>138533</v>
      </c>
      <c r="AA391" s="83"/>
      <c r="AB391" s="84" t="s">
        <v>2</v>
      </c>
      <c r="AC391" s="93">
        <v>996</v>
      </c>
      <c r="AD391" s="93">
        <v>949</v>
      </c>
      <c r="AE391" s="93">
        <v>918</v>
      </c>
      <c r="AF391" s="93">
        <v>898</v>
      </c>
      <c r="AG391" s="93">
        <v>866</v>
      </c>
      <c r="AH391" s="93">
        <v>843</v>
      </c>
      <c r="AI391" s="93">
        <v>843</v>
      </c>
      <c r="AJ391" s="93">
        <v>837</v>
      </c>
      <c r="AK391" s="93">
        <v>863</v>
      </c>
      <c r="AL391" s="93">
        <v>892</v>
      </c>
      <c r="AM391" s="93">
        <v>0</v>
      </c>
      <c r="AN391" s="83"/>
      <c r="AO391" s="91" t="s">
        <v>93</v>
      </c>
      <c r="AP391" s="92">
        <v>0</v>
      </c>
      <c r="AQ391" s="92">
        <v>5671.2331714512165</v>
      </c>
      <c r="AR391" s="92">
        <v>6117.1895120216468</v>
      </c>
      <c r="AS391" s="92">
        <v>1109.7219126566174</v>
      </c>
      <c r="AT391" s="92">
        <v>220.1881098452705</v>
      </c>
      <c r="AU391" s="92">
        <v>134.37378547199995</v>
      </c>
      <c r="AV391" s="92">
        <v>0</v>
      </c>
      <c r="AW391" s="92">
        <v>78.105599999999995</v>
      </c>
      <c r="AX391" s="92">
        <v>0</v>
      </c>
      <c r="AY391" s="92">
        <v>0</v>
      </c>
      <c r="AZ391" s="83"/>
    </row>
    <row r="392" spans="1:52" x14ac:dyDescent="0.25">
      <c r="A392" s="82"/>
      <c r="B392" s="84" t="s">
        <v>156</v>
      </c>
      <c r="C392" s="93">
        <v>0</v>
      </c>
      <c r="D392" s="93">
        <v>0</v>
      </c>
      <c r="E392" s="93">
        <v>0</v>
      </c>
      <c r="F392" s="93">
        <v>0</v>
      </c>
      <c r="G392" s="93">
        <v>0</v>
      </c>
      <c r="H392" s="93">
        <v>0</v>
      </c>
      <c r="I392" s="93">
        <v>0</v>
      </c>
      <c r="J392" s="93">
        <v>1436.0615306729997</v>
      </c>
      <c r="K392" s="93">
        <v>7783.8159629999982</v>
      </c>
      <c r="L392" s="93">
        <v>14048.936999999998</v>
      </c>
      <c r="M392" s="93">
        <v>0</v>
      </c>
      <c r="N392" s="83"/>
      <c r="O392" s="84" t="s">
        <v>156</v>
      </c>
      <c r="P392" s="93">
        <v>0</v>
      </c>
      <c r="Q392" s="93">
        <v>0</v>
      </c>
      <c r="R392" s="93">
        <v>0</v>
      </c>
      <c r="S392" s="93">
        <v>0</v>
      </c>
      <c r="T392" s="93">
        <v>0</v>
      </c>
      <c r="U392" s="93">
        <v>0</v>
      </c>
      <c r="V392" s="93">
        <v>0</v>
      </c>
      <c r="W392" s="93">
        <v>0</v>
      </c>
      <c r="X392" s="93">
        <v>3357.7453349999996</v>
      </c>
      <c r="Y392" s="93">
        <v>6378.7709999999997</v>
      </c>
      <c r="Z392" s="93">
        <v>13001</v>
      </c>
      <c r="AA392" s="83"/>
      <c r="AB392" s="84" t="s">
        <v>156</v>
      </c>
      <c r="AC392" s="93">
        <v>0</v>
      </c>
      <c r="AD392" s="93">
        <v>0</v>
      </c>
      <c r="AE392" s="93">
        <v>0</v>
      </c>
      <c r="AF392" s="93">
        <v>0</v>
      </c>
      <c r="AG392" s="93">
        <v>0</v>
      </c>
      <c r="AH392" s="93">
        <v>0</v>
      </c>
      <c r="AI392" s="93">
        <v>0</v>
      </c>
      <c r="AJ392" s="93">
        <v>10</v>
      </c>
      <c r="AK392" s="93">
        <v>48</v>
      </c>
      <c r="AL392" s="93">
        <v>89</v>
      </c>
      <c r="AM392" s="93">
        <v>0</v>
      </c>
      <c r="AN392" s="83"/>
      <c r="AO392" s="91" t="s">
        <v>94</v>
      </c>
      <c r="AP392" s="92">
        <v>4128.8932012116284</v>
      </c>
      <c r="AQ392" s="92">
        <v>6397.9660449186194</v>
      </c>
      <c r="AR392" s="92">
        <v>8080.7871714320409</v>
      </c>
      <c r="AS392" s="92">
        <v>-53.054434071232691</v>
      </c>
      <c r="AT392" s="92">
        <v>288.86063915344886</v>
      </c>
      <c r="AU392" s="92">
        <v>721.31848041369574</v>
      </c>
      <c r="AV392" s="92">
        <v>23.208818687999997</v>
      </c>
      <c r="AW392" s="92">
        <v>23.952383999999999</v>
      </c>
      <c r="AX392" s="92">
        <v>56.32</v>
      </c>
      <c r="AY392" s="92">
        <v>0</v>
      </c>
      <c r="AZ392" s="83"/>
    </row>
    <row r="393" spans="1:52" x14ac:dyDescent="0.25">
      <c r="A393" s="82"/>
      <c r="B393" s="84" t="s">
        <v>3</v>
      </c>
      <c r="C393" s="93">
        <v>379.05146374139531</v>
      </c>
      <c r="D393" s="93">
        <v>1422.881891693851</v>
      </c>
      <c r="E393" s="93">
        <v>3409.8999985517221</v>
      </c>
      <c r="F393" s="93">
        <v>5021.3779917844049</v>
      </c>
      <c r="G393" s="93">
        <v>6521.8564546396028</v>
      </c>
      <c r="H393" s="93">
        <v>9451.5056627627855</v>
      </c>
      <c r="I393" s="93">
        <v>8932.9015293131215</v>
      </c>
      <c r="J393" s="93">
        <v>7948.5088628609992</v>
      </c>
      <c r="K393" s="93">
        <v>6684.7245989999974</v>
      </c>
      <c r="L393" s="93">
        <v>5626.5719999999983</v>
      </c>
      <c r="M393" s="93">
        <v>0</v>
      </c>
      <c r="N393" s="83"/>
      <c r="O393" s="84" t="s">
        <v>3</v>
      </c>
      <c r="P393" s="93">
        <v>0</v>
      </c>
      <c r="Q393" s="93">
        <v>3155.8547244215656</v>
      </c>
      <c r="R393" s="93">
        <v>4576.8451140637762</v>
      </c>
      <c r="S393" s="93">
        <v>5725.8898122655337</v>
      </c>
      <c r="T393" s="93">
        <v>6561.4995557011498</v>
      </c>
      <c r="U393" s="93">
        <v>6855.2207758663953</v>
      </c>
      <c r="V393" s="93">
        <v>9541.987984357982</v>
      </c>
      <c r="W393" s="93">
        <v>8847.2611205999983</v>
      </c>
      <c r="X393" s="93">
        <v>8165.7396029999982</v>
      </c>
      <c r="Y393" s="93">
        <v>7100.0999999999985</v>
      </c>
      <c r="Z393" s="93">
        <v>5200</v>
      </c>
      <c r="AA393" s="83"/>
      <c r="AB393" s="84" t="s">
        <v>3</v>
      </c>
      <c r="AC393" s="93">
        <v>2</v>
      </c>
      <c r="AD393" s="93">
        <v>13</v>
      </c>
      <c r="AE393" s="93">
        <v>30</v>
      </c>
      <c r="AF393" s="93">
        <v>39</v>
      </c>
      <c r="AG393" s="93">
        <v>51</v>
      </c>
      <c r="AH393" s="93">
        <v>73</v>
      </c>
      <c r="AI393" s="93">
        <v>70</v>
      </c>
      <c r="AJ393" s="93">
        <v>62</v>
      </c>
      <c r="AK393" s="93">
        <v>52</v>
      </c>
      <c r="AL393" s="93">
        <v>45</v>
      </c>
      <c r="AM393" s="93">
        <v>0</v>
      </c>
      <c r="AN393" s="83"/>
      <c r="AO393" s="91" t="s">
        <v>95</v>
      </c>
      <c r="AP393" s="92">
        <v>20563.325488347633</v>
      </c>
      <c r="AQ393" s="92">
        <v>17438.193015210774</v>
      </c>
      <c r="AR393" s="92">
        <v>18902.989796584301</v>
      </c>
      <c r="AS393" s="92">
        <v>19942.940707234404</v>
      </c>
      <c r="AT393" s="92">
        <v>18686.558252858773</v>
      </c>
      <c r="AU393" s="92">
        <v>19821.745842545657</v>
      </c>
      <c r="AV393" s="92">
        <v>23556.950968319994</v>
      </c>
      <c r="AW393" s="92">
        <v>23443.135488</v>
      </c>
      <c r="AX393" s="92">
        <v>18465.792000000001</v>
      </c>
      <c r="AY393" s="92">
        <v>0</v>
      </c>
      <c r="AZ393" s="83"/>
    </row>
    <row r="394" spans="1:52" x14ac:dyDescent="0.25">
      <c r="A394" s="82"/>
      <c r="B394" s="84" t="s">
        <v>4</v>
      </c>
      <c r="C394" s="93">
        <v>0</v>
      </c>
      <c r="D394" s="93">
        <v>611.16278083597433</v>
      </c>
      <c r="E394" s="93">
        <v>7861.40179512343</v>
      </c>
      <c r="F394" s="93">
        <v>11791.685802662934</v>
      </c>
      <c r="G394" s="93">
        <v>12372.611841308735</v>
      </c>
      <c r="H394" s="93">
        <v>11248.890656598249</v>
      </c>
      <c r="I394" s="93">
        <v>14951.203433492818</v>
      </c>
      <c r="J394" s="93">
        <v>12729.266670833997</v>
      </c>
      <c r="K394" s="93">
        <v>10441.367957999999</v>
      </c>
      <c r="L394" s="93">
        <v>15443.232</v>
      </c>
      <c r="M394" s="93">
        <v>0</v>
      </c>
      <c r="N394" s="83"/>
      <c r="O394" s="84" t="s">
        <v>4</v>
      </c>
      <c r="P394" s="93">
        <v>0</v>
      </c>
      <c r="Q394" s="93">
        <v>0</v>
      </c>
      <c r="R394" s="93">
        <v>8063.051221863705</v>
      </c>
      <c r="S394" s="93">
        <v>7718.0054776495899</v>
      </c>
      <c r="T394" s="93">
        <v>11517.680050415725</v>
      </c>
      <c r="U394" s="93">
        <v>9659.476803573607</v>
      </c>
      <c r="V394" s="93">
        <v>9623.3461029018763</v>
      </c>
      <c r="W394" s="93">
        <v>13659.308022779995</v>
      </c>
      <c r="X394" s="93">
        <v>16491.674954999991</v>
      </c>
      <c r="Y394" s="93">
        <v>14045.849999999997</v>
      </c>
      <c r="Z394" s="93">
        <v>13430</v>
      </c>
      <c r="AA394" s="83"/>
      <c r="AB394" s="84" t="s">
        <v>4</v>
      </c>
      <c r="AC394" s="93">
        <v>0</v>
      </c>
      <c r="AD394" s="93">
        <v>6</v>
      </c>
      <c r="AE394" s="93">
        <v>58</v>
      </c>
      <c r="AF394" s="93">
        <v>96</v>
      </c>
      <c r="AG394" s="93">
        <v>96</v>
      </c>
      <c r="AH394" s="93">
        <v>93</v>
      </c>
      <c r="AI394" s="93">
        <v>121</v>
      </c>
      <c r="AJ394" s="93">
        <v>108</v>
      </c>
      <c r="AK394" s="93">
        <v>86</v>
      </c>
      <c r="AL394" s="93">
        <v>132</v>
      </c>
      <c r="AM394" s="93">
        <v>0</v>
      </c>
      <c r="AN394" s="83"/>
      <c r="AO394" s="91" t="s">
        <v>96</v>
      </c>
      <c r="AP394" s="92">
        <v>215.60194705933822</v>
      </c>
      <c r="AQ394" s="92">
        <v>309.03126862398852</v>
      </c>
      <c r="AR394" s="92">
        <v>277.95218009918813</v>
      </c>
      <c r="AS394" s="92">
        <v>2259.2346508666587</v>
      </c>
      <c r="AT394" s="92">
        <v>2305.4349124888467</v>
      </c>
      <c r="AU394" s="92">
        <v>0</v>
      </c>
      <c r="AV394" s="92">
        <v>0</v>
      </c>
      <c r="AW394" s="92">
        <v>0</v>
      </c>
      <c r="AX394" s="92">
        <v>0</v>
      </c>
      <c r="AY394" s="92">
        <v>0</v>
      </c>
      <c r="AZ394" s="83"/>
    </row>
    <row r="395" spans="1:52" x14ac:dyDescent="0.25">
      <c r="A395" s="82"/>
      <c r="B395" s="84" t="s">
        <v>6</v>
      </c>
      <c r="C395" s="93">
        <v>1246.6581474161442</v>
      </c>
      <c r="D395" s="93">
        <v>3601.7068734702566</v>
      </c>
      <c r="E395" s="93">
        <v>8363.828370280713</v>
      </c>
      <c r="F395" s="93">
        <v>11243.450031482504</v>
      </c>
      <c r="G395" s="93">
        <v>11670.362622504193</v>
      </c>
      <c r="H395" s="93">
        <v>7401.4245515980429</v>
      </c>
      <c r="I395" s="93">
        <v>4482.3925581550275</v>
      </c>
      <c r="J395" s="93">
        <v>3429.9320856569989</v>
      </c>
      <c r="K395" s="93">
        <v>3609.1783979999991</v>
      </c>
      <c r="L395" s="93">
        <v>4283.7269999999999</v>
      </c>
      <c r="M395" s="93">
        <v>0</v>
      </c>
      <c r="N395" s="83"/>
      <c r="O395" s="84" t="s">
        <v>6</v>
      </c>
      <c r="P395" s="93">
        <v>1759.2801269521269</v>
      </c>
      <c r="Q395" s="93">
        <v>2703.3569218336879</v>
      </c>
      <c r="R395" s="93">
        <v>3378.7689785210118</v>
      </c>
      <c r="S395" s="93">
        <v>26647.721021081765</v>
      </c>
      <c r="T395" s="93">
        <v>22289.616736862234</v>
      </c>
      <c r="U395" s="93">
        <v>15846.059180489081</v>
      </c>
      <c r="V395" s="93">
        <v>9576.0704394236673</v>
      </c>
      <c r="W395" s="93">
        <v>6964.5207967649985</v>
      </c>
      <c r="X395" s="93">
        <v>3962.4577649999983</v>
      </c>
      <c r="Y395" s="93">
        <v>3757.9080000000004</v>
      </c>
      <c r="Z395" s="93">
        <v>3485</v>
      </c>
      <c r="AA395" s="83"/>
      <c r="AB395" s="84" t="s">
        <v>6</v>
      </c>
      <c r="AC395" s="93">
        <v>0</v>
      </c>
      <c r="AD395" s="93">
        <v>0</v>
      </c>
      <c r="AE395" s="93">
        <v>5</v>
      </c>
      <c r="AF395" s="93">
        <v>103</v>
      </c>
      <c r="AG395" s="93">
        <v>150</v>
      </c>
      <c r="AH395" s="93">
        <v>93</v>
      </c>
      <c r="AI395" s="93">
        <v>64</v>
      </c>
      <c r="AJ395" s="93">
        <v>51</v>
      </c>
      <c r="AK395" s="93">
        <v>47</v>
      </c>
      <c r="AL395" s="93">
        <v>62</v>
      </c>
      <c r="AM395" s="93">
        <v>0</v>
      </c>
      <c r="AN395" s="83"/>
      <c r="AO395" s="91" t="s">
        <v>97</v>
      </c>
      <c r="AP395" s="92">
        <v>21024.667289044504</v>
      </c>
      <c r="AQ395" s="92">
        <v>20212.682536812961</v>
      </c>
      <c r="AR395" s="92">
        <v>21558.1055814834</v>
      </c>
      <c r="AS395" s="92">
        <v>20466.85324368783</v>
      </c>
      <c r="AT395" s="92">
        <v>19313.331337814368</v>
      </c>
      <c r="AU395" s="92">
        <v>9486.7892543231974</v>
      </c>
      <c r="AV395" s="92">
        <v>312.26410598399991</v>
      </c>
      <c r="AW395" s="92">
        <v>195.78470399999998</v>
      </c>
      <c r="AX395" s="92">
        <v>66.56</v>
      </c>
      <c r="AY395" s="92">
        <v>0</v>
      </c>
      <c r="AZ395" s="83"/>
    </row>
    <row r="396" spans="1:52" x14ac:dyDescent="0.25">
      <c r="A396" s="82"/>
      <c r="B396" s="84" t="s">
        <v>7</v>
      </c>
      <c r="C396" s="93">
        <v>41888.195088374501</v>
      </c>
      <c r="D396" s="93">
        <v>43378.910115121922</v>
      </c>
      <c r="E396" s="93">
        <v>38815.934689719186</v>
      </c>
      <c r="F396" s="93">
        <v>34024.781558085677</v>
      </c>
      <c r="G396" s="93">
        <v>36132.308031536159</v>
      </c>
      <c r="H396" s="93">
        <v>39890.989243900272</v>
      </c>
      <c r="I396" s="93">
        <v>37446.833154284046</v>
      </c>
      <c r="J396" s="93">
        <v>45974.468732912988</v>
      </c>
      <c r="K396" s="93">
        <v>52032.852353999995</v>
      </c>
      <c r="L396" s="93">
        <v>46506.683999999994</v>
      </c>
      <c r="M396" s="93">
        <v>0</v>
      </c>
      <c r="N396" s="83"/>
      <c r="O396" s="84" t="s">
        <v>7</v>
      </c>
      <c r="P396" s="93">
        <v>49500.390816887812</v>
      </c>
      <c r="Q396" s="93">
        <v>44626.75023948896</v>
      </c>
      <c r="R396" s="93">
        <v>31480.015150001345</v>
      </c>
      <c r="S396" s="93">
        <v>41264.840861323013</v>
      </c>
      <c r="T396" s="93">
        <v>33834.027563993746</v>
      </c>
      <c r="U396" s="93">
        <v>37238.01544926675</v>
      </c>
      <c r="V396" s="93">
        <v>45485.235153228045</v>
      </c>
      <c r="W396" s="93">
        <v>37573.886405474987</v>
      </c>
      <c r="X396" s="93">
        <v>39878.132510999996</v>
      </c>
      <c r="Y396" s="93">
        <v>46284.42</v>
      </c>
      <c r="Z396" s="93">
        <v>39700</v>
      </c>
      <c r="AA396" s="83"/>
      <c r="AB396" s="84" t="s">
        <v>7</v>
      </c>
      <c r="AC396" s="93">
        <v>344</v>
      </c>
      <c r="AD396" s="93">
        <v>363</v>
      </c>
      <c r="AE396" s="93">
        <v>328</v>
      </c>
      <c r="AF396" s="93">
        <v>298</v>
      </c>
      <c r="AG396" s="93">
        <v>328</v>
      </c>
      <c r="AH396" s="93">
        <v>353</v>
      </c>
      <c r="AI396" s="93">
        <v>349</v>
      </c>
      <c r="AJ396" s="93">
        <v>462</v>
      </c>
      <c r="AK396" s="93">
        <v>476</v>
      </c>
      <c r="AL396" s="93">
        <v>483</v>
      </c>
      <c r="AM396" s="93">
        <v>0</v>
      </c>
      <c r="AN396" s="83"/>
      <c r="AO396" s="91" t="s">
        <v>98</v>
      </c>
      <c r="AP396" s="92">
        <v>8398.0435830371262</v>
      </c>
      <c r="AQ396" s="92">
        <v>9110.1965197284226</v>
      </c>
      <c r="AR396" s="92">
        <v>8699.4549271366832</v>
      </c>
      <c r="AS396" s="92">
        <v>9654.801700254533</v>
      </c>
      <c r="AT396" s="92">
        <v>5506.8828264272597</v>
      </c>
      <c r="AU396" s="92">
        <v>0</v>
      </c>
      <c r="AV396" s="92">
        <v>0</v>
      </c>
      <c r="AW396" s="92">
        <v>0</v>
      </c>
      <c r="AX396" s="92">
        <v>0</v>
      </c>
      <c r="AY396" s="92">
        <v>0</v>
      </c>
      <c r="AZ396" s="83"/>
    </row>
    <row r="397" spans="1:52" x14ac:dyDescent="0.25">
      <c r="A397" s="82"/>
      <c r="B397" s="89" t="s">
        <v>8</v>
      </c>
      <c r="C397" s="94">
        <v>16033.45574796797</v>
      </c>
      <c r="D397" s="94">
        <v>16183.827781305854</v>
      </c>
      <c r="E397" s="94">
        <v>18738.006727694941</v>
      </c>
      <c r="F397" s="94">
        <v>22713.004036805523</v>
      </c>
      <c r="G397" s="94">
        <v>25602.53405957418</v>
      </c>
      <c r="H397" s="94">
        <v>28269.763157785881</v>
      </c>
      <c r="I397" s="94">
        <v>35363.075828929323</v>
      </c>
      <c r="J397" s="94">
        <v>27566.770930649989</v>
      </c>
      <c r="K397" s="94">
        <v>37762.699904999994</v>
      </c>
      <c r="L397" s="94">
        <v>39173.000999999997</v>
      </c>
      <c r="M397" s="94">
        <v>0</v>
      </c>
      <c r="N397" s="83"/>
      <c r="O397" s="89" t="s">
        <v>8</v>
      </c>
      <c r="P397" s="94">
        <v>18255.960830371685</v>
      </c>
      <c r="Q397" s="94">
        <v>18751.126814163152</v>
      </c>
      <c r="R397" s="94">
        <v>19776.799711877564</v>
      </c>
      <c r="S397" s="94">
        <v>12359.023262291865</v>
      </c>
      <c r="T397" s="94">
        <v>10620.273508385337</v>
      </c>
      <c r="U397" s="94">
        <v>25135.604522034402</v>
      </c>
      <c r="V397" s="94">
        <v>30762.384168675319</v>
      </c>
      <c r="W397" s="94">
        <v>35594.041996169988</v>
      </c>
      <c r="X397" s="94">
        <v>36017.521049999996</v>
      </c>
      <c r="Y397" s="94">
        <v>39503.31</v>
      </c>
      <c r="Z397" s="94">
        <v>39441</v>
      </c>
      <c r="AA397" s="83"/>
      <c r="AB397" s="89" t="s">
        <v>8</v>
      </c>
      <c r="AC397" s="94">
        <v>211</v>
      </c>
      <c r="AD397" s="94">
        <v>219</v>
      </c>
      <c r="AE397" s="94">
        <v>246</v>
      </c>
      <c r="AF397" s="94">
        <v>258</v>
      </c>
      <c r="AG397" s="94">
        <v>273</v>
      </c>
      <c r="AH397" s="94">
        <v>299</v>
      </c>
      <c r="AI397" s="94">
        <v>335</v>
      </c>
      <c r="AJ397" s="94">
        <v>335</v>
      </c>
      <c r="AK397" s="94">
        <v>357</v>
      </c>
      <c r="AL397" s="94">
        <v>379</v>
      </c>
      <c r="AM397" s="94">
        <v>0</v>
      </c>
      <c r="AN397" s="83"/>
      <c r="AO397" s="91" t="s">
        <v>99</v>
      </c>
      <c r="AP397" s="92">
        <v>8541.7782144100165</v>
      </c>
      <c r="AQ397" s="92">
        <v>9655.8121661634468</v>
      </c>
      <c r="AR397" s="92">
        <v>4256.7031452286956</v>
      </c>
      <c r="AS397" s="92">
        <v>473.06870380182494</v>
      </c>
      <c r="AT397" s="92">
        <v>261.60963545972731</v>
      </c>
      <c r="AU397" s="92">
        <v>74.174329580543983</v>
      </c>
      <c r="AV397" s="92">
        <v>0</v>
      </c>
      <c r="AW397" s="92">
        <v>78.105599999999995</v>
      </c>
      <c r="AX397" s="92">
        <v>0</v>
      </c>
      <c r="AY397" s="92">
        <v>0</v>
      </c>
      <c r="AZ397" s="83"/>
    </row>
    <row r="398" spans="1:52" x14ac:dyDescent="0.25">
      <c r="A398" s="82"/>
      <c r="B398" s="89" t="s">
        <v>5</v>
      </c>
      <c r="C398" s="94">
        <v>12775.237666065153</v>
      </c>
      <c r="D398" s="94">
        <v>14624.591319674042</v>
      </c>
      <c r="E398" s="94">
        <v>11390.910449582618</v>
      </c>
      <c r="F398" s="94">
        <v>14227.930151731689</v>
      </c>
      <c r="G398" s="94">
        <v>13875.878233562586</v>
      </c>
      <c r="H398" s="94">
        <v>9119.0872747893609</v>
      </c>
      <c r="I398" s="94">
        <v>13881.893891657752</v>
      </c>
      <c r="J398" s="94">
        <v>13524.441237404997</v>
      </c>
      <c r="K398" s="94">
        <v>12421.005492</v>
      </c>
      <c r="L398" s="94">
        <v>8537.6130000000012</v>
      </c>
      <c r="M398" s="92">
        <v>0</v>
      </c>
      <c r="N398" s="83"/>
      <c r="O398" s="89" t="s">
        <v>5</v>
      </c>
      <c r="P398" s="94">
        <v>14322.128639524082</v>
      </c>
      <c r="Q398" s="94">
        <v>12010.23868631161</v>
      </c>
      <c r="R398" s="94">
        <v>15732.283336947941</v>
      </c>
      <c r="S398" s="94">
        <v>13816.349360146547</v>
      </c>
      <c r="T398" s="94">
        <v>14066.165118658009</v>
      </c>
      <c r="U398" s="94">
        <v>12540.771603333862</v>
      </c>
      <c r="V398" s="94">
        <v>11770.54077204016</v>
      </c>
      <c r="W398" s="94">
        <v>30907.151470817997</v>
      </c>
      <c r="X398" s="94">
        <v>31728.306392999995</v>
      </c>
      <c r="Y398" s="94">
        <v>31277.483999999997</v>
      </c>
      <c r="Z398" s="94">
        <v>27933</v>
      </c>
      <c r="AA398" s="83"/>
      <c r="AB398" s="89" t="s">
        <v>5</v>
      </c>
      <c r="AC398" s="94">
        <v>2774</v>
      </c>
      <c r="AD398" s="94">
        <v>2836</v>
      </c>
      <c r="AE398" s="94">
        <v>2846</v>
      </c>
      <c r="AF398" s="94">
        <v>2786</v>
      </c>
      <c r="AG398" s="94">
        <v>2703</v>
      </c>
      <c r="AH398" s="94">
        <v>2620</v>
      </c>
      <c r="AI398" s="94">
        <v>2633</v>
      </c>
      <c r="AJ398" s="94">
        <v>2895</v>
      </c>
      <c r="AK398" s="94">
        <v>2758</v>
      </c>
      <c r="AL398" s="94">
        <v>2746</v>
      </c>
      <c r="AM398" s="94">
        <v>0</v>
      </c>
      <c r="AN398" s="83"/>
      <c r="AO398" s="91" t="s">
        <v>100</v>
      </c>
      <c r="AP398" s="92">
        <v>377.8829824803455</v>
      </c>
      <c r="AQ398" s="92">
        <v>1675.3343500494611</v>
      </c>
      <c r="AR398" s="92">
        <v>2006.1871063610754</v>
      </c>
      <c r="AS398" s="92">
        <v>2000.5942847693993</v>
      </c>
      <c r="AT398" s="92">
        <v>1260.0864107976863</v>
      </c>
      <c r="AU398" s="92">
        <v>124.69887291801598</v>
      </c>
      <c r="AV398" s="92">
        <v>768.00090931199998</v>
      </c>
      <c r="AW398" s="92">
        <v>242.64806399999998</v>
      </c>
      <c r="AX398" s="92">
        <v>72.704000000000008</v>
      </c>
      <c r="AY398" s="92">
        <v>0</v>
      </c>
      <c r="AZ398" s="83"/>
    </row>
    <row r="399" spans="1:52" x14ac:dyDescent="0.25">
      <c r="A399" s="82"/>
      <c r="B399" s="84" t="s">
        <v>157</v>
      </c>
      <c r="C399" s="93">
        <v>18226.960385050523</v>
      </c>
      <c r="D399" s="93">
        <v>17373.637109589639</v>
      </c>
      <c r="E399" s="93">
        <v>18568.600143129333</v>
      </c>
      <c r="F399" s="93">
        <v>16696.376138728727</v>
      </c>
      <c r="G399" s="93">
        <v>18038.743643034093</v>
      </c>
      <c r="H399" s="93">
        <v>16532.587570047388</v>
      </c>
      <c r="I399" s="93">
        <v>17175.358485037486</v>
      </c>
      <c r="J399" s="93">
        <v>16861.584974723995</v>
      </c>
      <c r="K399" s="93">
        <v>18127.581212999998</v>
      </c>
      <c r="L399" s="93">
        <v>17797.583999999999</v>
      </c>
      <c r="M399" s="93">
        <v>0</v>
      </c>
      <c r="N399" s="83"/>
      <c r="O399" s="84" t="s">
        <v>157</v>
      </c>
      <c r="P399" s="93">
        <v>17535.041046474955</v>
      </c>
      <c r="Q399" s="93">
        <v>17465.014845753467</v>
      </c>
      <c r="R399" s="93">
        <v>16472.522817001471</v>
      </c>
      <c r="S399" s="93">
        <v>16242.783174362599</v>
      </c>
      <c r="T399" s="93">
        <v>15851.577124467045</v>
      </c>
      <c r="U399" s="93">
        <v>16068.565938668402</v>
      </c>
      <c r="V399" s="93">
        <v>17428.2283129442</v>
      </c>
      <c r="W399" s="93">
        <v>16571.351652596997</v>
      </c>
      <c r="X399" s="93">
        <v>16247.668184999999</v>
      </c>
      <c r="Y399" s="93">
        <v>16045.196999999998</v>
      </c>
      <c r="Z399" s="93">
        <v>17700</v>
      </c>
      <c r="AA399" s="83"/>
      <c r="AB399" s="84" t="s">
        <v>117</v>
      </c>
      <c r="AC399" s="93">
        <v>22215.116000000002</v>
      </c>
      <c r="AD399" s="93">
        <v>22248.376</v>
      </c>
      <c r="AE399" s="93">
        <v>22469.275000000001</v>
      </c>
      <c r="AF399" s="93">
        <v>23129.856</v>
      </c>
      <c r="AG399" s="93">
        <v>23393.088000000003</v>
      </c>
      <c r="AH399" s="93">
        <v>23442.002999999997</v>
      </c>
      <c r="AI399" s="93">
        <v>23532.536999999997</v>
      </c>
      <c r="AJ399" s="93">
        <v>23309.084999999999</v>
      </c>
      <c r="AK399" s="93">
        <v>23165.564999999999</v>
      </c>
      <c r="AL399" s="93">
        <v>23350.727999999999</v>
      </c>
      <c r="AM399" s="93">
        <v>0</v>
      </c>
      <c r="AN399" s="83"/>
      <c r="AO399" s="91" t="s">
        <v>101</v>
      </c>
      <c r="AP399" s="92">
        <v>958.61725923695008</v>
      </c>
      <c r="AQ399" s="92">
        <v>1151.2263743245287</v>
      </c>
      <c r="AR399" s="92">
        <v>4617.5926693897381</v>
      </c>
      <c r="AS399" s="92">
        <v>2964.4165037301268</v>
      </c>
      <c r="AT399" s="92">
        <v>2201.8810984527049</v>
      </c>
      <c r="AU399" s="92">
        <v>1079.2902449111039</v>
      </c>
      <c r="AV399" s="92">
        <v>613.97874892799985</v>
      </c>
      <c r="AW399" s="92">
        <v>437.39136000000002</v>
      </c>
      <c r="AX399" s="92">
        <v>1241.088</v>
      </c>
      <c r="AY399" s="92">
        <v>0</v>
      </c>
      <c r="AZ399" s="83"/>
    </row>
    <row r="400" spans="1:52" x14ac:dyDescent="0.25">
      <c r="A400" s="82"/>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c r="AN400" s="83"/>
      <c r="AO400" s="91" t="s">
        <v>102</v>
      </c>
      <c r="AP400" s="92">
        <v>949.34405721289261</v>
      </c>
      <c r="AQ400" s="92">
        <v>2509.6055770673347</v>
      </c>
      <c r="AR400" s="92">
        <v>4826.0568044641277</v>
      </c>
      <c r="AS400" s="92">
        <v>4634.5258762641397</v>
      </c>
      <c r="AT400" s="92">
        <v>4343.8099887792205</v>
      </c>
      <c r="AU400" s="92">
        <v>1044.8905558302718</v>
      </c>
      <c r="AV400" s="92">
        <v>1015.9132907519999</v>
      </c>
      <c r="AW400" s="92">
        <v>65.608704000000003</v>
      </c>
      <c r="AX400" s="92">
        <v>0</v>
      </c>
      <c r="AY400" s="92">
        <v>0</v>
      </c>
      <c r="AZ400" s="83"/>
    </row>
    <row r="401" spans="1:52" x14ac:dyDescent="0.25">
      <c r="A401" s="82"/>
      <c r="B401" s="85" t="s">
        <v>113</v>
      </c>
      <c r="C401" s="85"/>
      <c r="D401" s="85"/>
      <c r="E401" s="85"/>
      <c r="F401" s="85"/>
      <c r="G401" s="85"/>
      <c r="H401" s="85"/>
      <c r="I401" s="85"/>
      <c r="J401" s="85"/>
      <c r="K401" s="85"/>
      <c r="L401" s="85"/>
      <c r="M401" s="85"/>
      <c r="N401" s="83"/>
      <c r="O401" s="85" t="s">
        <v>114</v>
      </c>
      <c r="P401" s="85"/>
      <c r="Q401" s="85"/>
      <c r="R401" s="85"/>
      <c r="S401" s="85"/>
      <c r="T401" s="85"/>
      <c r="U401" s="85"/>
      <c r="V401" s="85"/>
      <c r="W401" s="85"/>
      <c r="X401" s="85"/>
      <c r="Y401" s="85"/>
      <c r="Z401" s="85"/>
      <c r="AA401" s="83"/>
      <c r="AB401" s="85" t="s">
        <v>145</v>
      </c>
      <c r="AC401" s="85"/>
      <c r="AD401" s="85"/>
      <c r="AE401" s="85"/>
      <c r="AF401" s="85"/>
      <c r="AG401" s="85"/>
      <c r="AH401" s="85"/>
      <c r="AI401" s="85"/>
      <c r="AJ401" s="85"/>
      <c r="AK401" s="85"/>
      <c r="AL401" s="85"/>
      <c r="AM401" s="85"/>
      <c r="AN401" s="83"/>
      <c r="AO401" s="91" t="s">
        <v>103</v>
      </c>
      <c r="AP401" s="92">
        <v>15017.950677961213</v>
      </c>
      <c r="AQ401" s="92">
        <v>24561.759950927848</v>
      </c>
      <c r="AR401" s="92">
        <v>31032.015978170646</v>
      </c>
      <c r="AS401" s="92">
        <v>22015.37953814193</v>
      </c>
      <c r="AT401" s="92">
        <v>20877.538949833983</v>
      </c>
      <c r="AU401" s="92">
        <v>22310.348349487096</v>
      </c>
      <c r="AV401" s="92">
        <v>23139.192231935995</v>
      </c>
      <c r="AW401" s="92">
        <v>23502.495744</v>
      </c>
      <c r="AX401" s="92">
        <v>10140.672</v>
      </c>
      <c r="AY401" s="92">
        <v>0</v>
      </c>
      <c r="AZ401" s="83"/>
    </row>
    <row r="402" spans="1:52" x14ac:dyDescent="0.25">
      <c r="A402" s="82"/>
      <c r="B402" s="87" t="s">
        <v>33</v>
      </c>
      <c r="C402" s="87">
        <v>2013</v>
      </c>
      <c r="D402" s="87">
        <v>2014</v>
      </c>
      <c r="E402" s="87">
        <v>2015</v>
      </c>
      <c r="F402" s="87">
        <v>2016</v>
      </c>
      <c r="G402" s="87">
        <v>2017</v>
      </c>
      <c r="H402" s="87">
        <v>2018</v>
      </c>
      <c r="I402" s="87">
        <v>2019</v>
      </c>
      <c r="J402" s="87">
        <v>2020</v>
      </c>
      <c r="K402" s="87">
        <v>2021</v>
      </c>
      <c r="L402" s="87">
        <v>2022</v>
      </c>
      <c r="M402" s="87">
        <v>2023</v>
      </c>
      <c r="N402" s="83"/>
      <c r="O402" s="87" t="s">
        <v>33</v>
      </c>
      <c r="P402" s="87">
        <v>2013</v>
      </c>
      <c r="Q402" s="87">
        <v>2014</v>
      </c>
      <c r="R402" s="87">
        <v>2015</v>
      </c>
      <c r="S402" s="87">
        <v>2016</v>
      </c>
      <c r="T402" s="87">
        <v>2017</v>
      </c>
      <c r="U402" s="87">
        <v>2018</v>
      </c>
      <c r="V402" s="87">
        <v>2019</v>
      </c>
      <c r="W402" s="87">
        <v>2020</v>
      </c>
      <c r="X402" s="87">
        <v>2021</v>
      </c>
      <c r="Y402" s="87">
        <v>2022</v>
      </c>
      <c r="Z402" s="87">
        <v>2023</v>
      </c>
      <c r="AA402" s="83"/>
      <c r="AB402" s="87" t="s">
        <v>33</v>
      </c>
      <c r="AC402" s="87">
        <v>2013</v>
      </c>
      <c r="AD402" s="87">
        <v>2014</v>
      </c>
      <c r="AE402" s="87">
        <v>2015</v>
      </c>
      <c r="AF402" s="87">
        <v>2016</v>
      </c>
      <c r="AG402" s="87">
        <v>2017</v>
      </c>
      <c r="AH402" s="87">
        <v>2018</v>
      </c>
      <c r="AI402" s="87">
        <v>2019</v>
      </c>
      <c r="AJ402" s="87">
        <v>2020</v>
      </c>
      <c r="AK402" s="87">
        <v>2021</v>
      </c>
      <c r="AL402" s="87">
        <v>2022</v>
      </c>
      <c r="AM402" s="87">
        <v>2023</v>
      </c>
      <c r="AN402" s="83"/>
      <c r="AO402" s="91" t="s">
        <v>104</v>
      </c>
      <c r="AP402" s="92">
        <v>879.79504203246086</v>
      </c>
      <c r="AQ402" s="92">
        <v>1416.1103188593756</v>
      </c>
      <c r="AR402" s="92">
        <v>-354.16487464251384</v>
      </c>
      <c r="AS402" s="92">
        <v>2058.0699216799017</v>
      </c>
      <c r="AT402" s="92">
        <v>1393.071308823048</v>
      </c>
      <c r="AU402" s="92">
        <v>245.09778470092792</v>
      </c>
      <c r="AV402" s="92">
        <v>212.04420710399995</v>
      </c>
      <c r="AW402" s="92">
        <v>212.44723199999999</v>
      </c>
      <c r="AX402" s="92">
        <v>203.77600000000001</v>
      </c>
      <c r="AY402" s="92">
        <v>0</v>
      </c>
      <c r="AZ402" s="83"/>
    </row>
    <row r="403" spans="1:52" x14ac:dyDescent="0.25">
      <c r="A403" s="82"/>
      <c r="B403" s="89" t="s">
        <v>9</v>
      </c>
      <c r="C403" s="90">
        <v>703067.06162350031</v>
      </c>
      <c r="D403" s="90">
        <v>690905.2830489137</v>
      </c>
      <c r="E403" s="90">
        <v>687182.7421744992</v>
      </c>
      <c r="F403" s="90">
        <v>747839.75911294681</v>
      </c>
      <c r="G403" s="90">
        <v>735740.84324136726</v>
      </c>
      <c r="H403" s="90">
        <v>725894.19576543721</v>
      </c>
      <c r="I403" s="90">
        <v>754309.59721168131</v>
      </c>
      <c r="J403" s="90">
        <v>793857.18781145685</v>
      </c>
      <c r="K403" s="90">
        <v>944222.38887899986</v>
      </c>
      <c r="L403" s="90">
        <v>895454.32199999993</v>
      </c>
      <c r="M403" s="90">
        <v>0</v>
      </c>
      <c r="N403" s="83"/>
      <c r="O403" s="89" t="s">
        <v>9</v>
      </c>
      <c r="P403" s="90">
        <v>720421.96297434974</v>
      </c>
      <c r="Q403" s="90">
        <v>721147.16018567747</v>
      </c>
      <c r="R403" s="90">
        <v>690827.76329801977</v>
      </c>
      <c r="S403" s="90">
        <v>759573.73588706448</v>
      </c>
      <c r="T403" s="90">
        <v>760649.1699683523</v>
      </c>
      <c r="U403" s="90">
        <v>766359.11827051034</v>
      </c>
      <c r="V403" s="90">
        <v>745848.73768502777</v>
      </c>
      <c r="W403" s="90">
        <v>769116.14576798363</v>
      </c>
      <c r="X403" s="90">
        <v>944170.404828</v>
      </c>
      <c r="Y403" s="90">
        <v>967120.0560000001</v>
      </c>
      <c r="Z403" s="90">
        <v>916213</v>
      </c>
      <c r="AA403" s="83"/>
      <c r="AB403" s="89" t="s">
        <v>9</v>
      </c>
      <c r="AC403" s="90">
        <v>6583</v>
      </c>
      <c r="AD403" s="90">
        <v>6348</v>
      </c>
      <c r="AE403" s="90">
        <v>6307</v>
      </c>
      <c r="AF403" s="90">
        <v>6437</v>
      </c>
      <c r="AG403" s="90">
        <v>6343</v>
      </c>
      <c r="AH403" s="90">
        <v>6235</v>
      </c>
      <c r="AI403" s="90">
        <v>6284</v>
      </c>
      <c r="AJ403" s="90">
        <v>6662</v>
      </c>
      <c r="AK403" s="90">
        <v>6515</v>
      </c>
      <c r="AL403" s="90">
        <v>6526</v>
      </c>
      <c r="AM403" s="90">
        <v>0</v>
      </c>
      <c r="AN403" s="83"/>
      <c r="AO403" s="91" t="s">
        <v>105</v>
      </c>
      <c r="AP403" s="92">
        <v>0</v>
      </c>
      <c r="AQ403" s="92">
        <v>741.44864816378174</v>
      </c>
      <c r="AR403" s="92">
        <v>2335.694932768984</v>
      </c>
      <c r="AS403" s="92">
        <v>12.158307807990825</v>
      </c>
      <c r="AT403" s="92">
        <v>881.84247952883084</v>
      </c>
      <c r="AU403" s="92">
        <v>4721.3573263441904</v>
      </c>
      <c r="AV403" s="92">
        <v>1952.7056087039998</v>
      </c>
      <c r="AW403" s="92">
        <v>2024.4971519999999</v>
      </c>
      <c r="AX403" s="92">
        <v>1967.104</v>
      </c>
      <c r="AY403" s="92">
        <v>0</v>
      </c>
      <c r="AZ403" s="83"/>
    </row>
    <row r="404" spans="1:52" x14ac:dyDescent="0.25">
      <c r="A404" s="82"/>
      <c r="B404" s="84" t="s">
        <v>10</v>
      </c>
      <c r="C404" s="93">
        <v>479467.91234189633</v>
      </c>
      <c r="D404" s="93">
        <v>466654.52803115436</v>
      </c>
      <c r="E404" s="93">
        <v>494754.30016053974</v>
      </c>
      <c r="F404" s="93">
        <v>552862.93879822444</v>
      </c>
      <c r="G404" s="93">
        <v>540515.44714770152</v>
      </c>
      <c r="H404" s="93">
        <v>510904.30848335335</v>
      </c>
      <c r="I404" s="93">
        <v>521966.8623872106</v>
      </c>
      <c r="J404" s="93">
        <v>535183.77239648986</v>
      </c>
      <c r="K404" s="93">
        <v>665881.74454199988</v>
      </c>
      <c r="L404" s="93">
        <v>623067.73199999996</v>
      </c>
      <c r="M404" s="93">
        <v>0</v>
      </c>
      <c r="N404" s="83"/>
      <c r="O404" s="84" t="s">
        <v>10</v>
      </c>
      <c r="P404" s="93">
        <v>485593.74499735149</v>
      </c>
      <c r="Q404" s="93">
        <v>486024.59066734678</v>
      </c>
      <c r="R404" s="93">
        <v>482686.81667788373</v>
      </c>
      <c r="S404" s="93">
        <v>544094.74441910733</v>
      </c>
      <c r="T404" s="93">
        <v>578080.90991561406</v>
      </c>
      <c r="U404" s="93">
        <v>533031.09611632908</v>
      </c>
      <c r="V404" s="93">
        <v>513603.79751791502</v>
      </c>
      <c r="W404" s="93">
        <v>527317.26253913669</v>
      </c>
      <c r="X404" s="93">
        <v>694629.985644</v>
      </c>
      <c r="Y404" s="93">
        <v>710756.02500000014</v>
      </c>
      <c r="Z404" s="93">
        <v>648820</v>
      </c>
      <c r="AA404" s="83"/>
      <c r="AB404" s="84" t="s">
        <v>10</v>
      </c>
      <c r="AC404" s="93">
        <v>6583</v>
      </c>
      <c r="AD404" s="93">
        <v>6348</v>
      </c>
      <c r="AE404" s="93">
        <v>6307</v>
      </c>
      <c r="AF404" s="93">
        <v>6437</v>
      </c>
      <c r="AG404" s="93">
        <v>6343</v>
      </c>
      <c r="AH404" s="93">
        <v>6235</v>
      </c>
      <c r="AI404" s="93">
        <v>6284</v>
      </c>
      <c r="AJ404" s="93">
        <v>6662</v>
      </c>
      <c r="AK404" s="93">
        <v>6515</v>
      </c>
      <c r="AL404" s="93">
        <v>6526</v>
      </c>
      <c r="AM404" s="93">
        <v>0</v>
      </c>
      <c r="AN404" s="83"/>
      <c r="AO404" s="91" t="s">
        <v>106</v>
      </c>
      <c r="AP404" s="92">
        <v>5147.7862736049519</v>
      </c>
      <c r="AQ404" s="92">
        <v>9693.1675942388738</v>
      </c>
      <c r="AR404" s="92">
        <v>9517.6206185576866</v>
      </c>
      <c r="AS404" s="92">
        <v>8421.286108098373</v>
      </c>
      <c r="AT404" s="92">
        <v>5110.1082126466727</v>
      </c>
      <c r="AU404" s="92">
        <v>1694.1846872309759</v>
      </c>
      <c r="AV404" s="92">
        <v>1938.9913067519997</v>
      </c>
      <c r="AW404" s="92">
        <v>864.36863999999991</v>
      </c>
      <c r="AX404" s="92">
        <v>1054.72</v>
      </c>
      <c r="AY404" s="92">
        <v>0</v>
      </c>
      <c r="AZ404" s="83"/>
    </row>
    <row r="405" spans="1:52" x14ac:dyDescent="0.25">
      <c r="A405" s="82"/>
      <c r="B405" s="89" t="s">
        <v>11</v>
      </c>
      <c r="C405" s="94">
        <v>223599.14928160401</v>
      </c>
      <c r="D405" s="94">
        <v>224250.75501775931</v>
      </c>
      <c r="E405" s="94">
        <v>192428.44201395952</v>
      </c>
      <c r="F405" s="94">
        <v>194976.82031472234</v>
      </c>
      <c r="G405" s="94">
        <v>195225.39609366568</v>
      </c>
      <c r="H405" s="94">
        <v>214989.88728208389</v>
      </c>
      <c r="I405" s="94">
        <v>232342.73482447074</v>
      </c>
      <c r="J405" s="94">
        <v>258673.41541496693</v>
      </c>
      <c r="K405" s="94">
        <v>278340.64433699998</v>
      </c>
      <c r="L405" s="94">
        <v>272386.59000000003</v>
      </c>
      <c r="M405" s="94">
        <v>0</v>
      </c>
      <c r="N405" s="83"/>
      <c r="O405" s="89" t="s">
        <v>11</v>
      </c>
      <c r="P405" s="94">
        <v>234828.21797699819</v>
      </c>
      <c r="Q405" s="94">
        <v>235122.56951833068</v>
      </c>
      <c r="R405" s="94">
        <v>208140.94662013606</v>
      </c>
      <c r="S405" s="94">
        <v>215478.99146795718</v>
      </c>
      <c r="T405" s="94">
        <v>182568.26005273822</v>
      </c>
      <c r="U405" s="94">
        <v>233328.02215418126</v>
      </c>
      <c r="V405" s="94">
        <v>232244.94016711274</v>
      </c>
      <c r="W405" s="94">
        <v>241798.88322884694</v>
      </c>
      <c r="X405" s="94">
        <v>249540.41918399997</v>
      </c>
      <c r="Y405" s="94">
        <v>256364.03099999996</v>
      </c>
      <c r="Z405" s="94">
        <v>267393</v>
      </c>
      <c r="AA405" s="83"/>
      <c r="AB405" s="89" t="s">
        <v>11</v>
      </c>
      <c r="AC405" s="94">
        <v>6583</v>
      </c>
      <c r="AD405" s="94">
        <v>6348</v>
      </c>
      <c r="AE405" s="94">
        <v>6307</v>
      </c>
      <c r="AF405" s="94">
        <v>6437</v>
      </c>
      <c r="AG405" s="94">
        <v>6343</v>
      </c>
      <c r="AH405" s="94">
        <v>6235</v>
      </c>
      <c r="AI405" s="94">
        <v>6284</v>
      </c>
      <c r="AJ405" s="94">
        <v>6662</v>
      </c>
      <c r="AK405" s="94">
        <v>6515</v>
      </c>
      <c r="AL405" s="94">
        <v>6526</v>
      </c>
      <c r="AM405" s="94">
        <v>0</v>
      </c>
      <c r="AN405" s="83"/>
      <c r="AO405" s="91" t="s">
        <v>107</v>
      </c>
      <c r="AP405" s="92">
        <v>935.43425417680623</v>
      </c>
      <c r="AQ405" s="92">
        <v>970.10914729215426</v>
      </c>
      <c r="AR405" s="92">
        <v>913.4315596001544</v>
      </c>
      <c r="AS405" s="92">
        <v>2576.455954584238</v>
      </c>
      <c r="AT405" s="92">
        <v>1167.4329982390329</v>
      </c>
      <c r="AU405" s="92">
        <v>0</v>
      </c>
      <c r="AV405" s="92">
        <v>26.373657599999991</v>
      </c>
      <c r="AW405" s="92">
        <v>51.028992000000002</v>
      </c>
      <c r="AX405" s="92">
        <v>0</v>
      </c>
      <c r="AY405" s="92">
        <v>0</v>
      </c>
      <c r="AZ405" s="83"/>
    </row>
    <row r="406" spans="1:52" x14ac:dyDescent="0.25">
      <c r="A406" s="82"/>
      <c r="B406" s="84" t="s">
        <v>0</v>
      </c>
      <c r="C406" s="93">
        <v>102569.64141524937</v>
      </c>
      <c r="D406" s="93">
        <v>94182.854655477771</v>
      </c>
      <c r="E406" s="93">
        <v>87742.428854825645</v>
      </c>
      <c r="F406" s="93">
        <v>99068.569922474635</v>
      </c>
      <c r="G406" s="93">
        <v>89386.244879548278</v>
      </c>
      <c r="H406" s="93">
        <v>90541.857432390141</v>
      </c>
      <c r="I406" s="93">
        <v>91283.809006253519</v>
      </c>
      <c r="J406" s="93">
        <v>87068.917703816973</v>
      </c>
      <c r="K406" s="93">
        <v>79334.027219999989</v>
      </c>
      <c r="L406" s="93">
        <v>63945.14699999999</v>
      </c>
      <c r="M406" s="93">
        <v>0</v>
      </c>
      <c r="N406" s="83"/>
      <c r="O406" s="84" t="s">
        <v>0</v>
      </c>
      <c r="P406" s="93">
        <v>102185.11476369835</v>
      </c>
      <c r="Q406" s="93">
        <v>83072.68667037983</v>
      </c>
      <c r="R406" s="93">
        <v>87526.793875853546</v>
      </c>
      <c r="S406" s="93">
        <v>107532.75313921501</v>
      </c>
      <c r="T406" s="93">
        <v>108227.81795208021</v>
      </c>
      <c r="U406" s="93">
        <v>87468.972014468949</v>
      </c>
      <c r="V406" s="93">
        <v>90871.521243362149</v>
      </c>
      <c r="W406" s="93">
        <v>82283.844158711974</v>
      </c>
      <c r="X406" s="93">
        <v>83508.664784999986</v>
      </c>
      <c r="Y406" s="93">
        <v>74469.758999999991</v>
      </c>
      <c r="Z406" s="93">
        <v>58658</v>
      </c>
      <c r="AA406" s="83"/>
      <c r="AB406" s="84" t="s">
        <v>0</v>
      </c>
      <c r="AC406" s="93">
        <v>1018</v>
      </c>
      <c r="AD406" s="93">
        <v>1050</v>
      </c>
      <c r="AE406" s="93">
        <v>1012</v>
      </c>
      <c r="AF406" s="93">
        <v>926</v>
      </c>
      <c r="AG406" s="93">
        <v>800</v>
      </c>
      <c r="AH406" s="93">
        <v>814</v>
      </c>
      <c r="AI406" s="93">
        <v>816</v>
      </c>
      <c r="AJ406" s="93">
        <v>794</v>
      </c>
      <c r="AK406" s="93">
        <v>715</v>
      </c>
      <c r="AL406" s="93">
        <v>600</v>
      </c>
      <c r="AM406" s="93">
        <v>0</v>
      </c>
      <c r="AN406" s="83"/>
      <c r="AO406" s="91" t="s">
        <v>108</v>
      </c>
      <c r="AP406" s="92">
        <v>5072.4415071594849</v>
      </c>
      <c r="AQ406" s="92">
        <v>7380.5270015692477</v>
      </c>
      <c r="AR406" s="92">
        <v>7033.9833963810661</v>
      </c>
      <c r="AS406" s="92">
        <v>3142.3699180107201</v>
      </c>
      <c r="AT406" s="92">
        <v>324.83196402916144</v>
      </c>
      <c r="AU406" s="92">
        <v>15.049863972863996</v>
      </c>
      <c r="AV406" s="92">
        <v>77.011080191999994</v>
      </c>
      <c r="AW406" s="92">
        <v>73.939967999999993</v>
      </c>
      <c r="AX406" s="92">
        <v>71.680000000000007</v>
      </c>
      <c r="AY406" s="92">
        <v>0</v>
      </c>
      <c r="AZ406" s="83"/>
    </row>
    <row r="407" spans="1:52" x14ac:dyDescent="0.25">
      <c r="A407" s="82"/>
      <c r="B407" s="84" t="s">
        <v>158</v>
      </c>
      <c r="C407" s="93">
        <v>159047.5875099292</v>
      </c>
      <c r="D407" s="93">
        <v>125672.86859757059</v>
      </c>
      <c r="E407" s="93">
        <v>111344.89153013876</v>
      </c>
      <c r="F407" s="93">
        <v>109979.5582405076</v>
      </c>
      <c r="G407" s="93">
        <v>101177.12252927956</v>
      </c>
      <c r="H407" s="93">
        <v>92563.929527010187</v>
      </c>
      <c r="I407" s="93">
        <v>95459.459468817353</v>
      </c>
      <c r="J407" s="93">
        <v>126610.78024148397</v>
      </c>
      <c r="K407" s="93">
        <v>104020.08605099998</v>
      </c>
      <c r="L407" s="93">
        <v>63282.470999999998</v>
      </c>
      <c r="M407" s="93">
        <v>0</v>
      </c>
      <c r="N407" s="83"/>
      <c r="O407" s="84" t="s">
        <v>158</v>
      </c>
      <c r="P407" s="93">
        <v>192860.18141364178</v>
      </c>
      <c r="Q407" s="93">
        <v>168642.95234764781</v>
      </c>
      <c r="R407" s="93">
        <v>161778.31431898737</v>
      </c>
      <c r="S407" s="93">
        <v>138135.79326776371</v>
      </c>
      <c r="T407" s="93">
        <v>135339.28170405986</v>
      </c>
      <c r="U407" s="93">
        <v>98349.105239672528</v>
      </c>
      <c r="V407" s="93">
        <v>91934.673954604717</v>
      </c>
      <c r="W407" s="93">
        <v>91633.888655189992</v>
      </c>
      <c r="X407" s="93">
        <v>112940.12484299998</v>
      </c>
      <c r="Y407" s="93">
        <v>96510.938999999998</v>
      </c>
      <c r="Z407" s="93">
        <v>67408</v>
      </c>
      <c r="AA407" s="83"/>
      <c r="AB407" s="84" t="s">
        <v>158</v>
      </c>
      <c r="AC407" s="93">
        <v>1060</v>
      </c>
      <c r="AD407" s="93">
        <v>849</v>
      </c>
      <c r="AE407" s="93">
        <v>787</v>
      </c>
      <c r="AF407" s="93">
        <v>754</v>
      </c>
      <c r="AG407" s="93">
        <v>665</v>
      </c>
      <c r="AH407" s="93">
        <v>632</v>
      </c>
      <c r="AI407" s="93">
        <v>651</v>
      </c>
      <c r="AJ407" s="93">
        <v>873</v>
      </c>
      <c r="AK407" s="93">
        <v>679</v>
      </c>
      <c r="AL407" s="93">
        <v>407</v>
      </c>
      <c r="AM407" s="93">
        <v>0</v>
      </c>
      <c r="AN407" s="83"/>
      <c r="AO407" s="91" t="s">
        <v>109</v>
      </c>
      <c r="AP407" s="92">
        <v>47442.860705331477</v>
      </c>
      <c r="AQ407" s="92">
        <v>33563.286134436836</v>
      </c>
      <c r="AR407" s="92">
        <v>1007.5766528595569</v>
      </c>
      <c r="AS407" s="92">
        <v>9857.0717301511104</v>
      </c>
      <c r="AT407" s="92">
        <v>13193.845948352247</v>
      </c>
      <c r="AU407" s="92">
        <v>0</v>
      </c>
      <c r="AV407" s="92">
        <v>0</v>
      </c>
      <c r="AW407" s="92">
        <v>0</v>
      </c>
      <c r="AX407" s="92">
        <v>0</v>
      </c>
      <c r="AY407" s="92">
        <v>0</v>
      </c>
      <c r="AZ407" s="83"/>
    </row>
    <row r="408" spans="1:52" x14ac:dyDescent="0.25">
      <c r="A408" s="82"/>
      <c r="B408" s="84" t="s">
        <v>159</v>
      </c>
      <c r="C408" s="93">
        <v>6252.5441447628255</v>
      </c>
      <c r="D408" s="93">
        <v>8284.5785070970469</v>
      </c>
      <c r="E408" s="93">
        <v>10028.577221509398</v>
      </c>
      <c r="F408" s="93">
        <v>16025.104718689696</v>
      </c>
      <c r="G408" s="93">
        <v>16906.876474725417</v>
      </c>
      <c r="H408" s="93">
        <v>13322.452380435183</v>
      </c>
      <c r="I408" s="93">
        <v>9535.9410971689067</v>
      </c>
      <c r="J408" s="93">
        <v>7609.7234979989971</v>
      </c>
      <c r="K408" s="93">
        <v>6682.6028009999991</v>
      </c>
      <c r="L408" s="93">
        <v>4817.7779999999993</v>
      </c>
      <c r="M408" s="93">
        <v>0</v>
      </c>
      <c r="N408" s="83"/>
      <c r="O408" s="84" t="s">
        <v>159</v>
      </c>
      <c r="P408" s="93">
        <v>7947.3855228789162</v>
      </c>
      <c r="Q408" s="93">
        <v>7978.9971166790601</v>
      </c>
      <c r="R408" s="93">
        <v>9029.6342836442764</v>
      </c>
      <c r="S408" s="93">
        <v>16425.143704565777</v>
      </c>
      <c r="T408" s="93">
        <v>16967.247254342001</v>
      </c>
      <c r="U408" s="93">
        <v>16038.376579518443</v>
      </c>
      <c r="V408" s="93">
        <v>14030.97714671927</v>
      </c>
      <c r="W408" s="93">
        <v>8477.1866615309991</v>
      </c>
      <c r="X408" s="93">
        <v>6691.0899929999996</v>
      </c>
      <c r="Y408" s="93">
        <v>6826.3859999999995</v>
      </c>
      <c r="Z408" s="93">
        <v>5781</v>
      </c>
      <c r="AA408" s="83"/>
      <c r="AB408" s="84" t="s">
        <v>159</v>
      </c>
      <c r="AC408" s="93">
        <v>0</v>
      </c>
      <c r="AD408" s="93">
        <v>0</v>
      </c>
      <c r="AE408" s="93">
        <v>0</v>
      </c>
      <c r="AF408" s="93">
        <v>0</v>
      </c>
      <c r="AG408" s="93">
        <v>0</v>
      </c>
      <c r="AH408" s="93">
        <v>0</v>
      </c>
      <c r="AI408" s="93">
        <v>0</v>
      </c>
      <c r="AJ408" s="93">
        <v>0</v>
      </c>
      <c r="AK408" s="93">
        <v>0</v>
      </c>
      <c r="AL408" s="93">
        <v>0</v>
      </c>
      <c r="AM408" s="93">
        <v>0</v>
      </c>
      <c r="AN408" s="83"/>
      <c r="AO408" s="91" t="s">
        <v>110</v>
      </c>
      <c r="AP408" s="92">
        <v>22626.612938700437</v>
      </c>
      <c r="AQ408" s="92">
        <v>19268.608990906712</v>
      </c>
      <c r="AR408" s="92">
        <v>22938.900282621304</v>
      </c>
      <c r="AS408" s="92">
        <v>17402.959676074141</v>
      </c>
      <c r="AT408" s="92">
        <v>14647.959505449227</v>
      </c>
      <c r="AU408" s="92">
        <v>13305.154742295548</v>
      </c>
      <c r="AV408" s="92">
        <v>9124.2305832959992</v>
      </c>
      <c r="AW408" s="92">
        <v>10949.363712</v>
      </c>
      <c r="AX408" s="92">
        <v>10662.912</v>
      </c>
      <c r="AY408" s="92">
        <v>0</v>
      </c>
      <c r="AZ408" s="83"/>
    </row>
    <row r="409" spans="1:52" x14ac:dyDescent="0.25">
      <c r="A409" s="82"/>
      <c r="B409" s="84" t="s">
        <v>1</v>
      </c>
      <c r="C409" s="93">
        <v>16951.121291616189</v>
      </c>
      <c r="D409" s="93">
        <v>16042.01428167499</v>
      </c>
      <c r="E409" s="93">
        <v>14411.906765570246</v>
      </c>
      <c r="F409" s="93">
        <v>17211.25609140997</v>
      </c>
      <c r="G409" s="93">
        <v>19657.541358381601</v>
      </c>
      <c r="H409" s="93">
        <v>24187.602738505077</v>
      </c>
      <c r="I409" s="93">
        <v>29149.404496840834</v>
      </c>
      <c r="J409" s="93">
        <v>38100.406335578991</v>
      </c>
      <c r="K409" s="93">
        <v>32396.672762999995</v>
      </c>
      <c r="L409" s="93">
        <v>24288.516</v>
      </c>
      <c r="M409" s="93">
        <v>0</v>
      </c>
      <c r="N409" s="83"/>
      <c r="O409" s="84" t="s">
        <v>1</v>
      </c>
      <c r="P409" s="93">
        <v>23898.532953005895</v>
      </c>
      <c r="Q409" s="93">
        <v>22902.405500847275</v>
      </c>
      <c r="R409" s="93">
        <v>16750.068734305336</v>
      </c>
      <c r="S409" s="93">
        <v>17103.224789973152</v>
      </c>
      <c r="T409" s="93">
        <v>17082.438779426557</v>
      </c>
      <c r="U409" s="93">
        <v>24652.127525869895</v>
      </c>
      <c r="V409" s="93">
        <v>24515.729815555525</v>
      </c>
      <c r="W409" s="93">
        <v>31598.748346220993</v>
      </c>
      <c r="X409" s="93">
        <v>38061.873422999997</v>
      </c>
      <c r="Y409" s="93">
        <v>30943.058999999997</v>
      </c>
      <c r="Z409" s="93">
        <v>25062</v>
      </c>
      <c r="AA409" s="83"/>
      <c r="AB409" s="84" t="s">
        <v>1</v>
      </c>
      <c r="AC409" s="93">
        <v>111</v>
      </c>
      <c r="AD409" s="93">
        <v>103</v>
      </c>
      <c r="AE409" s="93">
        <v>93</v>
      </c>
      <c r="AF409" s="93">
        <v>110</v>
      </c>
      <c r="AG409" s="93">
        <v>126</v>
      </c>
      <c r="AH409" s="93">
        <v>159</v>
      </c>
      <c r="AI409" s="93">
        <v>189</v>
      </c>
      <c r="AJ409" s="93">
        <v>242</v>
      </c>
      <c r="AK409" s="93">
        <v>203</v>
      </c>
      <c r="AL409" s="93">
        <v>153</v>
      </c>
      <c r="AM409" s="93">
        <v>0</v>
      </c>
      <c r="AN409" s="83"/>
      <c r="AO409" s="83"/>
      <c r="AP409" s="83"/>
      <c r="AQ409" s="83"/>
      <c r="AR409" s="83"/>
      <c r="AS409" s="83"/>
      <c r="AT409" s="83"/>
      <c r="AU409" s="83"/>
      <c r="AV409" s="83"/>
      <c r="AW409" s="83"/>
      <c r="AX409" s="83"/>
      <c r="AY409" s="83"/>
      <c r="AZ409" s="83"/>
    </row>
    <row r="410" spans="1:52" x14ac:dyDescent="0.25">
      <c r="A410" s="82"/>
      <c r="B410" s="84" t="s">
        <v>2</v>
      </c>
      <c r="C410" s="93">
        <v>298990.98124729196</v>
      </c>
      <c r="D410" s="93">
        <v>286759.95021593169</v>
      </c>
      <c r="E410" s="93">
        <v>276793.38926327298</v>
      </c>
      <c r="F410" s="93">
        <v>268763.64192178281</v>
      </c>
      <c r="G410" s="93">
        <v>257361.87943153107</v>
      </c>
      <c r="H410" s="93">
        <v>254726.63126321623</v>
      </c>
      <c r="I410" s="93">
        <v>259811.65439976627</v>
      </c>
      <c r="J410" s="93">
        <v>274540.22298076493</v>
      </c>
      <c r="K410" s="93">
        <v>290749.97993999993</v>
      </c>
      <c r="L410" s="93">
        <v>308504.49</v>
      </c>
      <c r="M410" s="93">
        <v>0</v>
      </c>
      <c r="N410" s="83"/>
      <c r="O410" s="84" t="s">
        <v>2</v>
      </c>
      <c r="P410" s="93">
        <v>299836.92784732446</v>
      </c>
      <c r="Q410" s="93">
        <v>304495.53809863783</v>
      </c>
      <c r="R410" s="93">
        <v>288657.11670881073</v>
      </c>
      <c r="S410" s="93">
        <v>268427.7753756491</v>
      </c>
      <c r="T410" s="93">
        <v>254032.9916023915</v>
      </c>
      <c r="U410" s="93">
        <v>254221.2390285577</v>
      </c>
      <c r="V410" s="93">
        <v>252865.43017057239</v>
      </c>
      <c r="W410" s="93">
        <v>268387.06076481595</v>
      </c>
      <c r="X410" s="93">
        <v>286895.73387299996</v>
      </c>
      <c r="Y410" s="93">
        <v>321783.73499999999</v>
      </c>
      <c r="Z410" s="93">
        <v>323116</v>
      </c>
      <c r="AA410" s="83"/>
      <c r="AB410" s="84" t="s">
        <v>2</v>
      </c>
      <c r="AC410" s="93">
        <v>2816</v>
      </c>
      <c r="AD410" s="93">
        <v>2669</v>
      </c>
      <c r="AE410" s="93">
        <v>2499</v>
      </c>
      <c r="AF410" s="93">
        <v>2378</v>
      </c>
      <c r="AG410" s="93">
        <v>2313</v>
      </c>
      <c r="AH410" s="93">
        <v>2259</v>
      </c>
      <c r="AI410" s="93">
        <v>2242</v>
      </c>
      <c r="AJ410" s="93">
        <v>2315</v>
      </c>
      <c r="AK410" s="93">
        <v>2405</v>
      </c>
      <c r="AL410" s="93">
        <v>2548</v>
      </c>
      <c r="AM410" s="93">
        <v>0</v>
      </c>
      <c r="AN410" s="83"/>
      <c r="AO410" s="83"/>
      <c r="AP410" s="83"/>
      <c r="AQ410" s="83"/>
      <c r="AR410" s="83"/>
      <c r="AS410" s="83"/>
      <c r="AT410" s="83"/>
      <c r="AU410" s="83"/>
      <c r="AV410" s="83"/>
      <c r="AW410" s="83"/>
      <c r="AX410" s="83"/>
      <c r="AY410" s="83"/>
      <c r="AZ410" s="83"/>
    </row>
    <row r="411" spans="1:52" x14ac:dyDescent="0.25">
      <c r="A411" s="82"/>
      <c r="B411" s="84" t="s">
        <v>156</v>
      </c>
      <c r="C411" s="93">
        <v>0</v>
      </c>
      <c r="D411" s="93">
        <v>0</v>
      </c>
      <c r="E411" s="93">
        <v>0</v>
      </c>
      <c r="F411" s="93">
        <v>0</v>
      </c>
      <c r="G411" s="93">
        <v>0</v>
      </c>
      <c r="H411" s="93">
        <v>0</v>
      </c>
      <c r="I411" s="93">
        <v>0</v>
      </c>
      <c r="J411" s="93">
        <v>5442.1445234519988</v>
      </c>
      <c r="K411" s="93">
        <v>22696.873205999997</v>
      </c>
      <c r="L411" s="93">
        <v>33334.454999999994</v>
      </c>
      <c r="M411" s="93">
        <v>0</v>
      </c>
      <c r="N411" s="83"/>
      <c r="O411" s="84" t="s">
        <v>156</v>
      </c>
      <c r="P411" s="93">
        <v>0</v>
      </c>
      <c r="Q411" s="93">
        <v>0</v>
      </c>
      <c r="R411" s="93">
        <v>0</v>
      </c>
      <c r="S411" s="93">
        <v>0</v>
      </c>
      <c r="T411" s="93">
        <v>0</v>
      </c>
      <c r="U411" s="93">
        <v>0</v>
      </c>
      <c r="V411" s="93">
        <v>0</v>
      </c>
      <c r="W411" s="93">
        <v>0</v>
      </c>
      <c r="X411" s="93">
        <v>27163.257995999997</v>
      </c>
      <c r="Y411" s="93">
        <v>32155.220999999998</v>
      </c>
      <c r="Z411" s="93">
        <v>37933</v>
      </c>
      <c r="AA411" s="83"/>
      <c r="AB411" s="84" t="s">
        <v>156</v>
      </c>
      <c r="AC411" s="93">
        <v>0</v>
      </c>
      <c r="AD411" s="93">
        <v>0</v>
      </c>
      <c r="AE411" s="93">
        <v>0</v>
      </c>
      <c r="AF411" s="93">
        <v>0</v>
      </c>
      <c r="AG411" s="93">
        <v>0</v>
      </c>
      <c r="AH411" s="93">
        <v>0</v>
      </c>
      <c r="AI411" s="93">
        <v>0</v>
      </c>
      <c r="AJ411" s="93">
        <v>38</v>
      </c>
      <c r="AK411" s="93">
        <v>144</v>
      </c>
      <c r="AL411" s="93">
        <v>215</v>
      </c>
      <c r="AM411" s="93">
        <v>0</v>
      </c>
      <c r="AN411" s="83"/>
      <c r="AO411" s="83"/>
      <c r="AP411" s="83"/>
      <c r="AQ411" s="83"/>
      <c r="AR411" s="83"/>
      <c r="AS411" s="83"/>
      <c r="AT411" s="83"/>
      <c r="AU411" s="83"/>
      <c r="AV411" s="83"/>
      <c r="AW411" s="83"/>
      <c r="AX411" s="83"/>
      <c r="AY411" s="83"/>
      <c r="AZ411" s="83"/>
    </row>
    <row r="412" spans="1:52" x14ac:dyDescent="0.25">
      <c r="A412" s="82"/>
      <c r="B412" s="84" t="s">
        <v>3</v>
      </c>
      <c r="C412" s="93">
        <v>365.45374456591026</v>
      </c>
      <c r="D412" s="93">
        <v>9354.5880630985139</v>
      </c>
      <c r="E412" s="93">
        <v>34330.141957549749</v>
      </c>
      <c r="F412" s="93">
        <v>48865.69701102563</v>
      </c>
      <c r="G412" s="93">
        <v>50611.780795261548</v>
      </c>
      <c r="H412" s="93">
        <v>46935.508482881043</v>
      </c>
      <c r="I412" s="93">
        <v>42227.0623923518</v>
      </c>
      <c r="J412" s="93">
        <v>37541.518376984983</v>
      </c>
      <c r="K412" s="93">
        <v>36660.425843999983</v>
      </c>
      <c r="L412" s="93">
        <v>28443.617999999988</v>
      </c>
      <c r="M412" s="93">
        <v>0</v>
      </c>
      <c r="N412" s="83"/>
      <c r="O412" s="84" t="s">
        <v>3</v>
      </c>
      <c r="P412" s="93">
        <v>0</v>
      </c>
      <c r="Q412" s="93">
        <v>13754.485395579019</v>
      </c>
      <c r="R412" s="93">
        <v>17522.902158263198</v>
      </c>
      <c r="S412" s="93">
        <v>40497.887871955871</v>
      </c>
      <c r="T412" s="93">
        <v>52681.150670674295</v>
      </c>
      <c r="U412" s="93">
        <v>49774.426367390064</v>
      </c>
      <c r="V412" s="93">
        <v>40779.107769077295</v>
      </c>
      <c r="W412" s="93">
        <v>38684.109782682004</v>
      </c>
      <c r="X412" s="93">
        <v>36579.797519999993</v>
      </c>
      <c r="Y412" s="93">
        <v>38668.791000000012</v>
      </c>
      <c r="Z412" s="93">
        <v>25160</v>
      </c>
      <c r="AA412" s="83"/>
      <c r="AB412" s="84" t="s">
        <v>3</v>
      </c>
      <c r="AC412" s="93">
        <v>3</v>
      </c>
      <c r="AD412" s="93">
        <v>78</v>
      </c>
      <c r="AE412" s="93">
        <v>286</v>
      </c>
      <c r="AF412" s="93">
        <v>352</v>
      </c>
      <c r="AG412" s="93">
        <v>366</v>
      </c>
      <c r="AH412" s="93">
        <v>335</v>
      </c>
      <c r="AI412" s="93">
        <v>315</v>
      </c>
      <c r="AJ412" s="93">
        <v>273</v>
      </c>
      <c r="AK412" s="93">
        <v>262</v>
      </c>
      <c r="AL412" s="93">
        <v>214</v>
      </c>
      <c r="AM412" s="93">
        <v>0</v>
      </c>
      <c r="AN412" s="83"/>
      <c r="AO412" s="83"/>
      <c r="AP412" s="83"/>
      <c r="AQ412" s="83"/>
      <c r="AR412" s="83"/>
      <c r="AS412" s="83"/>
      <c r="AT412" s="83"/>
      <c r="AU412" s="83"/>
      <c r="AV412" s="83"/>
      <c r="AW412" s="83"/>
      <c r="AX412" s="83"/>
      <c r="AY412" s="83"/>
      <c r="AZ412" s="83"/>
    </row>
    <row r="413" spans="1:52" x14ac:dyDescent="0.25">
      <c r="A413" s="82"/>
      <c r="B413" s="84" t="s">
        <v>4</v>
      </c>
      <c r="C413" s="93">
        <v>0</v>
      </c>
      <c r="D413" s="93">
        <v>1587.7178339426218</v>
      </c>
      <c r="E413" s="93">
        <v>21568.998490976348</v>
      </c>
      <c r="F413" s="93">
        <v>31653.402157101842</v>
      </c>
      <c r="G413" s="93">
        <v>40771.230451755328</v>
      </c>
      <c r="H413" s="93">
        <v>38876.514964020411</v>
      </c>
      <c r="I413" s="93">
        <v>38789.901770678982</v>
      </c>
      <c r="J413" s="93">
        <v>35386.88661383398</v>
      </c>
      <c r="K413" s="93">
        <v>29779.434929999989</v>
      </c>
      <c r="L413" s="93">
        <v>41130.159</v>
      </c>
      <c r="M413" s="93">
        <v>0</v>
      </c>
      <c r="N413" s="83"/>
      <c r="O413" s="84" t="s">
        <v>4</v>
      </c>
      <c r="P413" s="93">
        <v>0</v>
      </c>
      <c r="Q413" s="93">
        <v>0</v>
      </c>
      <c r="R413" s="93">
        <v>10224.901605349678</v>
      </c>
      <c r="S413" s="93">
        <v>15805.348737989156</v>
      </c>
      <c r="T413" s="93">
        <v>38402.838328335492</v>
      </c>
      <c r="U413" s="93">
        <v>43730.963915333647</v>
      </c>
      <c r="V413" s="93">
        <v>41597.086690653785</v>
      </c>
      <c r="W413" s="93">
        <v>38119.82715267298</v>
      </c>
      <c r="X413" s="93">
        <v>37013.705210999993</v>
      </c>
      <c r="Y413" s="93">
        <v>39499.193999999989</v>
      </c>
      <c r="Z413" s="93">
        <v>37000</v>
      </c>
      <c r="AA413" s="83"/>
      <c r="AB413" s="84" t="s">
        <v>4</v>
      </c>
      <c r="AC413" s="93">
        <v>0</v>
      </c>
      <c r="AD413" s="93">
        <v>15</v>
      </c>
      <c r="AE413" s="93">
        <v>152</v>
      </c>
      <c r="AF413" s="93">
        <v>249</v>
      </c>
      <c r="AG413" s="93">
        <v>313</v>
      </c>
      <c r="AH413" s="93">
        <v>300</v>
      </c>
      <c r="AI413" s="93">
        <v>295</v>
      </c>
      <c r="AJ413" s="93">
        <v>260</v>
      </c>
      <c r="AK413" s="93">
        <v>230</v>
      </c>
      <c r="AL413" s="93">
        <v>341</v>
      </c>
      <c r="AM413" s="93">
        <v>0</v>
      </c>
      <c r="AN413" s="83"/>
      <c r="AO413" s="83"/>
      <c r="AP413" s="83"/>
      <c r="AQ413" s="83"/>
      <c r="AR413" s="83"/>
      <c r="AS413" s="83"/>
      <c r="AT413" s="83"/>
      <c r="AU413" s="83"/>
      <c r="AV413" s="83"/>
      <c r="AW413" s="83"/>
      <c r="AX413" s="83"/>
      <c r="AY413" s="83"/>
      <c r="AZ413" s="83"/>
    </row>
    <row r="414" spans="1:52" x14ac:dyDescent="0.25">
      <c r="A414" s="82"/>
      <c r="B414" s="84" t="s">
        <v>6</v>
      </c>
      <c r="C414" s="93">
        <v>6322.3377476104479</v>
      </c>
      <c r="D414" s="93">
        <v>7787.2818793119686</v>
      </c>
      <c r="E414" s="93">
        <v>14205.575982434379</v>
      </c>
      <c r="F414" s="93">
        <v>23978.101360575787</v>
      </c>
      <c r="G414" s="93">
        <v>22042.696850250315</v>
      </c>
      <c r="H414" s="93">
        <v>16785.283687376665</v>
      </c>
      <c r="I414" s="93">
        <v>12469.23110088674</v>
      </c>
      <c r="J414" s="93">
        <v>10904.788798280995</v>
      </c>
      <c r="K414" s="93">
        <v>8531.7497579999981</v>
      </c>
      <c r="L414" s="93">
        <v>9642.7589999999982</v>
      </c>
      <c r="M414" s="93">
        <v>0</v>
      </c>
      <c r="N414" s="83"/>
      <c r="O414" s="84" t="s">
        <v>6</v>
      </c>
      <c r="P414" s="93">
        <v>5970.9630574120738</v>
      </c>
      <c r="Q414" s="93">
        <v>7619.9538169860025</v>
      </c>
      <c r="R414" s="93">
        <v>7628.2702466227774</v>
      </c>
      <c r="S414" s="93">
        <v>27651.858117770134</v>
      </c>
      <c r="T414" s="93">
        <v>27997.090629694634</v>
      </c>
      <c r="U414" s="93">
        <v>19815.400846502082</v>
      </c>
      <c r="V414" s="93">
        <v>15911.009345503937</v>
      </c>
      <c r="W414" s="93">
        <v>11265.152848802998</v>
      </c>
      <c r="X414" s="93">
        <v>8714.224385999998</v>
      </c>
      <c r="Y414" s="93">
        <v>6949.866</v>
      </c>
      <c r="Z414" s="93">
        <v>13229</v>
      </c>
      <c r="AA414" s="83"/>
      <c r="AB414" s="84" t="s">
        <v>6</v>
      </c>
      <c r="AC414" s="93">
        <v>0</v>
      </c>
      <c r="AD414" s="93">
        <v>0</v>
      </c>
      <c r="AE414" s="93">
        <v>7</v>
      </c>
      <c r="AF414" s="93">
        <v>190</v>
      </c>
      <c r="AG414" s="93">
        <v>278</v>
      </c>
      <c r="AH414" s="93">
        <v>210</v>
      </c>
      <c r="AI414" s="93">
        <v>148</v>
      </c>
      <c r="AJ414" s="93">
        <v>134</v>
      </c>
      <c r="AK414" s="93">
        <v>109</v>
      </c>
      <c r="AL414" s="93">
        <v>145</v>
      </c>
      <c r="AM414" s="93">
        <v>0</v>
      </c>
      <c r="AN414" s="83"/>
      <c r="AO414" s="83"/>
      <c r="AP414" s="83"/>
      <c r="AQ414" s="83"/>
      <c r="AR414" s="83"/>
      <c r="AS414" s="83"/>
      <c r="AT414" s="83"/>
      <c r="AU414" s="83"/>
      <c r="AV414" s="83"/>
      <c r="AW414" s="83"/>
      <c r="AX414" s="83"/>
      <c r="AY414" s="83"/>
      <c r="AZ414" s="83"/>
    </row>
    <row r="415" spans="1:52" x14ac:dyDescent="0.25">
      <c r="A415" s="82"/>
      <c r="B415" s="84" t="s">
        <v>7</v>
      </c>
      <c r="C415" s="93">
        <v>102438.47757541508</v>
      </c>
      <c r="D415" s="93">
        <v>91859.783390185607</v>
      </c>
      <c r="E415" s="93">
        <v>69042.63369870976</v>
      </c>
      <c r="F415" s="93">
        <v>71266.379785343932</v>
      </c>
      <c r="G415" s="93">
        <v>68009.665393134972</v>
      </c>
      <c r="H415" s="93">
        <v>66712.334037135966</v>
      </c>
      <c r="I415" s="93">
        <v>76059.94593223522</v>
      </c>
      <c r="J415" s="93">
        <v>95367.001274369977</v>
      </c>
      <c r="K415" s="93">
        <v>108611.65692299999</v>
      </c>
      <c r="L415" s="93">
        <v>87898.208999999988</v>
      </c>
      <c r="M415" s="93">
        <v>0</v>
      </c>
      <c r="N415" s="83"/>
      <c r="O415" s="84" t="s">
        <v>7</v>
      </c>
      <c r="P415" s="93">
        <v>111386.25812807622</v>
      </c>
      <c r="Q415" s="93">
        <v>103300.98799220433</v>
      </c>
      <c r="R415" s="93">
        <v>74328.353204976564</v>
      </c>
      <c r="S415" s="93">
        <v>81051.176411315231</v>
      </c>
      <c r="T415" s="93">
        <v>65112.660833560178</v>
      </c>
      <c r="U415" s="93">
        <v>67549.809222444062</v>
      </c>
      <c r="V415" s="93">
        <v>69490.277859815455</v>
      </c>
      <c r="W415" s="93">
        <v>75323.639099078981</v>
      </c>
      <c r="X415" s="93">
        <v>78774.933446999989</v>
      </c>
      <c r="Y415" s="93">
        <v>79357.508999999991</v>
      </c>
      <c r="Z415" s="93">
        <v>83905</v>
      </c>
      <c r="AA415" s="83"/>
      <c r="AB415" s="84" t="s">
        <v>7</v>
      </c>
      <c r="AC415" s="93">
        <v>812</v>
      </c>
      <c r="AD415" s="93">
        <v>757</v>
      </c>
      <c r="AE415" s="93">
        <v>598</v>
      </c>
      <c r="AF415" s="93">
        <v>621</v>
      </c>
      <c r="AG415" s="93">
        <v>596</v>
      </c>
      <c r="AH415" s="93">
        <v>594</v>
      </c>
      <c r="AI415" s="93">
        <v>636</v>
      </c>
      <c r="AJ415" s="93">
        <v>812</v>
      </c>
      <c r="AK415" s="93">
        <v>892</v>
      </c>
      <c r="AL415" s="93">
        <v>824</v>
      </c>
      <c r="AM415" s="93">
        <v>0</v>
      </c>
      <c r="AN415" s="83"/>
      <c r="AO415" s="83"/>
      <c r="AP415" s="83"/>
      <c r="AQ415" s="83"/>
      <c r="AR415" s="83"/>
      <c r="AS415" s="83"/>
      <c r="AT415" s="83"/>
      <c r="AU415" s="83"/>
      <c r="AV415" s="83"/>
      <c r="AW415" s="83"/>
      <c r="AX415" s="83"/>
      <c r="AY415" s="83"/>
      <c r="AZ415" s="83"/>
    </row>
    <row r="416" spans="1:52" x14ac:dyDescent="0.25">
      <c r="A416" s="82"/>
      <c r="B416" s="89" t="s">
        <v>8</v>
      </c>
      <c r="C416" s="94">
        <v>46427.065615632164</v>
      </c>
      <c r="D416" s="94">
        <v>48924.470648804447</v>
      </c>
      <c r="E416" s="94">
        <v>53681.757474797363</v>
      </c>
      <c r="F416" s="94">
        <v>59333.249153716446</v>
      </c>
      <c r="G416" s="94">
        <v>67327.804054876382</v>
      </c>
      <c r="H416" s="94">
        <v>76314.059714780116</v>
      </c>
      <c r="I416" s="94">
        <v>88710.308790285577</v>
      </c>
      <c r="J416" s="94">
        <v>88954.894830500969</v>
      </c>
      <c r="K416" s="94">
        <v>98493.863159999979</v>
      </c>
      <c r="L416" s="94">
        <v>108419.556</v>
      </c>
      <c r="M416" s="94">
        <v>0</v>
      </c>
      <c r="N416" s="83"/>
      <c r="O416" s="89" t="s">
        <v>8</v>
      </c>
      <c r="P416" s="94">
        <v>44209.193384451966</v>
      </c>
      <c r="Q416" s="94">
        <v>42018.390561550266</v>
      </c>
      <c r="R416" s="94">
        <v>48178.940065684816</v>
      </c>
      <c r="S416" s="94">
        <v>58635.258453460956</v>
      </c>
      <c r="T416" s="94">
        <v>59517.829980744085</v>
      </c>
      <c r="U416" s="94">
        <v>87159.586989402538</v>
      </c>
      <c r="V416" s="94">
        <v>90618.706387157144</v>
      </c>
      <c r="W416" s="94">
        <v>95377.790617199978</v>
      </c>
      <c r="X416" s="94">
        <v>98881.091294999991</v>
      </c>
      <c r="Y416" s="94">
        <v>106935.738</v>
      </c>
      <c r="Z416" s="94">
        <v>115234</v>
      </c>
      <c r="AA416" s="83"/>
      <c r="AB416" s="89" t="s">
        <v>8</v>
      </c>
      <c r="AC416" s="94">
        <v>619</v>
      </c>
      <c r="AD416" s="94">
        <v>651</v>
      </c>
      <c r="AE416" s="94">
        <v>697</v>
      </c>
      <c r="AF416" s="94">
        <v>727</v>
      </c>
      <c r="AG416" s="94">
        <v>786</v>
      </c>
      <c r="AH416" s="94">
        <v>858</v>
      </c>
      <c r="AI416" s="94">
        <v>938</v>
      </c>
      <c r="AJ416" s="94">
        <v>918</v>
      </c>
      <c r="AK416" s="94">
        <v>982</v>
      </c>
      <c r="AL416" s="94">
        <v>1051</v>
      </c>
      <c r="AM416" s="94">
        <v>0</v>
      </c>
      <c r="AN416" s="83"/>
      <c r="AO416" s="83"/>
      <c r="AP416" s="83"/>
      <c r="AQ416" s="83"/>
      <c r="AR416" s="83"/>
      <c r="AS416" s="83"/>
      <c r="AT416" s="83"/>
      <c r="AU416" s="83"/>
      <c r="AV416" s="83"/>
      <c r="AW416" s="83"/>
      <c r="AX416" s="83"/>
      <c r="AY416" s="83"/>
      <c r="AZ416" s="83"/>
    </row>
    <row r="417" spans="1:52" x14ac:dyDescent="0.25">
      <c r="A417" s="82"/>
      <c r="B417" s="89" t="s">
        <v>5</v>
      </c>
      <c r="C417" s="94">
        <v>22525.283650079928</v>
      </c>
      <c r="D417" s="94">
        <v>26616.435786368253</v>
      </c>
      <c r="E417" s="94">
        <v>26731.481290129112</v>
      </c>
      <c r="F417" s="94">
        <v>36512.040688388472</v>
      </c>
      <c r="G417" s="94">
        <v>38713.073910642845</v>
      </c>
      <c r="H417" s="94">
        <v>39483.768332699736</v>
      </c>
      <c r="I417" s="94">
        <v>41589.170765606264</v>
      </c>
      <c r="J417" s="94">
        <v>35809.828852769984</v>
      </c>
      <c r="K417" s="94">
        <v>45041.527943999987</v>
      </c>
      <c r="L417" s="94">
        <v>40937.73599999999</v>
      </c>
      <c r="M417" s="92">
        <v>0</v>
      </c>
      <c r="N417" s="83"/>
      <c r="O417" s="89" t="s">
        <v>5</v>
      </c>
      <c r="P417" s="94">
        <v>37202.99866273284</v>
      </c>
      <c r="Q417" s="94">
        <v>36024.189077780269</v>
      </c>
      <c r="R417" s="94">
        <v>33466.43170256239</v>
      </c>
      <c r="S417" s="94">
        <v>33581.576218857699</v>
      </c>
      <c r="T417" s="94">
        <v>41594.674293805161</v>
      </c>
      <c r="U417" s="94">
        <v>46121.402097803839</v>
      </c>
      <c r="V417" s="94">
        <v>38138.706992117492</v>
      </c>
      <c r="W417" s="94">
        <v>52628.256456173978</v>
      </c>
      <c r="X417" s="94">
        <v>51520.438137000005</v>
      </c>
      <c r="Y417" s="94">
        <v>52639.523999999983</v>
      </c>
      <c r="Z417" s="94">
        <v>51758</v>
      </c>
      <c r="AA417" s="83"/>
      <c r="AB417" s="89" t="s">
        <v>5</v>
      </c>
      <c r="AC417" s="94">
        <v>6583</v>
      </c>
      <c r="AD417" s="94">
        <v>6348</v>
      </c>
      <c r="AE417" s="94">
        <v>6307</v>
      </c>
      <c r="AF417" s="94">
        <v>6437</v>
      </c>
      <c r="AG417" s="94">
        <v>6343</v>
      </c>
      <c r="AH417" s="94">
        <v>6235</v>
      </c>
      <c r="AI417" s="94">
        <v>6284</v>
      </c>
      <c r="AJ417" s="94">
        <v>6662</v>
      </c>
      <c r="AK417" s="94">
        <v>6515</v>
      </c>
      <c r="AL417" s="94">
        <v>6526</v>
      </c>
      <c r="AM417" s="94">
        <v>0</v>
      </c>
      <c r="AN417" s="83"/>
      <c r="AO417" s="83"/>
      <c r="AP417" s="83"/>
      <c r="AQ417" s="83"/>
      <c r="AR417" s="83"/>
      <c r="AS417" s="83"/>
      <c r="AT417" s="83"/>
      <c r="AU417" s="83"/>
      <c r="AV417" s="83"/>
      <c r="AW417" s="83"/>
      <c r="AX417" s="83"/>
      <c r="AY417" s="83"/>
      <c r="AZ417" s="83"/>
    </row>
    <row r="418" spans="1:52" x14ac:dyDescent="0.25">
      <c r="A418" s="82"/>
      <c r="B418" s="84" t="s">
        <v>157</v>
      </c>
      <c r="C418" s="93">
        <v>36545.374456591031</v>
      </c>
      <c r="D418" s="93">
        <v>45176.203380318198</v>
      </c>
      <c r="E418" s="93">
        <v>50205.206664563346</v>
      </c>
      <c r="F418" s="93">
        <v>59435.682679384372</v>
      </c>
      <c r="G418" s="93">
        <v>50969.701364845787</v>
      </c>
      <c r="H418" s="93">
        <v>55463.443380537712</v>
      </c>
      <c r="I418" s="93">
        <v>46978.816288929193</v>
      </c>
      <c r="J418" s="93">
        <v>50217.917267951983</v>
      </c>
      <c r="K418" s="93">
        <v>52081.653707999998</v>
      </c>
      <c r="L418" s="93">
        <v>54668.711999999992</v>
      </c>
      <c r="M418" s="93">
        <v>0</v>
      </c>
      <c r="N418" s="83"/>
      <c r="O418" s="84" t="s">
        <v>157</v>
      </c>
      <c r="P418" s="93">
        <v>43397.180915459307</v>
      </c>
      <c r="Q418" s="93">
        <v>41142.529026800759</v>
      </c>
      <c r="R418" s="93">
        <v>48529.281074940176</v>
      </c>
      <c r="S418" s="93">
        <v>56826.080408565518</v>
      </c>
      <c r="T418" s="93">
        <v>54403.92657680608</v>
      </c>
      <c r="U418" s="93">
        <v>52637.942988984229</v>
      </c>
      <c r="V418" s="93">
        <v>51950.456992381987</v>
      </c>
      <c r="W418" s="93">
        <v>50667.832863962984</v>
      </c>
      <c r="X418" s="93">
        <v>49804.964453999986</v>
      </c>
      <c r="Y418" s="93">
        <v>49171.793999999994</v>
      </c>
      <c r="Z418" s="93">
        <v>50339</v>
      </c>
      <c r="AA418" s="83"/>
      <c r="AB418" s="84" t="s">
        <v>117</v>
      </c>
      <c r="AC418" s="93">
        <v>30793.991000000002</v>
      </c>
      <c r="AD418" s="93">
        <v>30442.488000000001</v>
      </c>
      <c r="AE418" s="93">
        <v>30215.129000000001</v>
      </c>
      <c r="AF418" s="93">
        <v>30229.24</v>
      </c>
      <c r="AG418" s="93">
        <v>30209.088</v>
      </c>
      <c r="AH418" s="93">
        <v>30200.096000000001</v>
      </c>
      <c r="AI418" s="93">
        <v>30360.074000000001</v>
      </c>
      <c r="AJ418" s="93">
        <v>30057.147999999997</v>
      </c>
      <c r="AK418" s="93">
        <v>29976.14</v>
      </c>
      <c r="AL418" s="93">
        <v>29916.873000000003</v>
      </c>
      <c r="AM418" s="93">
        <v>0</v>
      </c>
      <c r="AN418" s="83"/>
      <c r="AO418" s="83"/>
      <c r="AP418" s="83"/>
      <c r="AQ418" s="83"/>
      <c r="AR418" s="83"/>
      <c r="AS418" s="83"/>
      <c r="AT418" s="83"/>
      <c r="AU418" s="83"/>
      <c r="AV418" s="83"/>
      <c r="AW418" s="83"/>
      <c r="AX418" s="83"/>
      <c r="AY418" s="83"/>
      <c r="AZ418" s="83"/>
    </row>
    <row r="419" spans="1:52" x14ac:dyDescent="0.25">
      <c r="A419" s="82"/>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c r="AX419" s="83"/>
      <c r="AY419" s="83"/>
      <c r="AZ419" s="83"/>
    </row>
    <row r="420" spans="1:52" x14ac:dyDescent="0.25">
      <c r="A420" s="82"/>
      <c r="B420" s="85" t="s">
        <v>113</v>
      </c>
      <c r="C420" s="85"/>
      <c r="D420" s="85"/>
      <c r="E420" s="85"/>
      <c r="F420" s="85"/>
      <c r="G420" s="85"/>
      <c r="H420" s="85"/>
      <c r="I420" s="85"/>
      <c r="J420" s="85"/>
      <c r="K420" s="85"/>
      <c r="L420" s="85"/>
      <c r="M420" s="85"/>
      <c r="N420" s="83"/>
      <c r="O420" s="85" t="s">
        <v>114</v>
      </c>
      <c r="P420" s="85"/>
      <c r="Q420" s="85"/>
      <c r="R420" s="85"/>
      <c r="S420" s="85"/>
      <c r="T420" s="85"/>
      <c r="U420" s="85"/>
      <c r="V420" s="85"/>
      <c r="W420" s="85"/>
      <c r="X420" s="85"/>
      <c r="Y420" s="85"/>
      <c r="Z420" s="85"/>
      <c r="AA420" s="83"/>
      <c r="AB420" s="85" t="s">
        <v>145</v>
      </c>
      <c r="AC420" s="85"/>
      <c r="AD420" s="85"/>
      <c r="AE420" s="85"/>
      <c r="AF420" s="85"/>
      <c r="AG420" s="85"/>
      <c r="AH420" s="85"/>
      <c r="AI420" s="85"/>
      <c r="AJ420" s="85"/>
      <c r="AK420" s="85"/>
      <c r="AL420" s="85"/>
      <c r="AM420" s="85"/>
      <c r="AN420" s="83"/>
      <c r="AO420" s="83"/>
      <c r="AP420" s="83"/>
      <c r="AQ420" s="83"/>
      <c r="AR420" s="83"/>
      <c r="AS420" s="83"/>
      <c r="AT420" s="83"/>
      <c r="AU420" s="83"/>
      <c r="AV420" s="83"/>
      <c r="AW420" s="83"/>
      <c r="AX420" s="83"/>
      <c r="AY420" s="83"/>
      <c r="AZ420" s="83"/>
    </row>
    <row r="421" spans="1:52" x14ac:dyDescent="0.25">
      <c r="A421" s="82"/>
      <c r="B421" s="87" t="s">
        <v>34</v>
      </c>
      <c r="C421" s="87">
        <v>2013</v>
      </c>
      <c r="D421" s="87">
        <v>2014</v>
      </c>
      <c r="E421" s="87">
        <v>2015</v>
      </c>
      <c r="F421" s="87">
        <v>2016</v>
      </c>
      <c r="G421" s="87">
        <v>2017</v>
      </c>
      <c r="H421" s="87">
        <v>2018</v>
      </c>
      <c r="I421" s="87">
        <v>2019</v>
      </c>
      <c r="J421" s="87">
        <v>2020</v>
      </c>
      <c r="K421" s="87">
        <v>2021</v>
      </c>
      <c r="L421" s="87">
        <v>2022</v>
      </c>
      <c r="M421" s="87">
        <v>2023</v>
      </c>
      <c r="N421" s="83"/>
      <c r="O421" s="87" t="s">
        <v>34</v>
      </c>
      <c r="P421" s="87">
        <v>2013</v>
      </c>
      <c r="Q421" s="87">
        <v>2014</v>
      </c>
      <c r="R421" s="87">
        <v>2015</v>
      </c>
      <c r="S421" s="87">
        <v>2016</v>
      </c>
      <c r="T421" s="87">
        <v>2017</v>
      </c>
      <c r="U421" s="87">
        <v>2018</v>
      </c>
      <c r="V421" s="87">
        <v>2019</v>
      </c>
      <c r="W421" s="87">
        <v>2020</v>
      </c>
      <c r="X421" s="87">
        <v>2021</v>
      </c>
      <c r="Y421" s="87">
        <v>2022</v>
      </c>
      <c r="Z421" s="87">
        <v>2023</v>
      </c>
      <c r="AA421" s="83"/>
      <c r="AB421" s="87" t="s">
        <v>34</v>
      </c>
      <c r="AC421" s="87">
        <v>2013</v>
      </c>
      <c r="AD421" s="87">
        <v>2014</v>
      </c>
      <c r="AE421" s="87">
        <v>2015</v>
      </c>
      <c r="AF421" s="87">
        <v>2016</v>
      </c>
      <c r="AG421" s="87">
        <v>2017</v>
      </c>
      <c r="AH421" s="87">
        <v>2018</v>
      </c>
      <c r="AI421" s="87">
        <v>2019</v>
      </c>
      <c r="AJ421" s="87">
        <v>2020</v>
      </c>
      <c r="AK421" s="87">
        <v>2021</v>
      </c>
      <c r="AL421" s="87">
        <v>2022</v>
      </c>
      <c r="AM421" s="87">
        <v>2023</v>
      </c>
      <c r="AN421" s="83"/>
      <c r="AO421" s="83"/>
      <c r="AP421" s="83"/>
      <c r="AQ421" s="83"/>
      <c r="AR421" s="83"/>
      <c r="AS421" s="83"/>
      <c r="AT421" s="83"/>
      <c r="AU421" s="83"/>
      <c r="AV421" s="83"/>
      <c r="AW421" s="83"/>
      <c r="AX421" s="83"/>
      <c r="AY421" s="83"/>
      <c r="AZ421" s="83"/>
    </row>
    <row r="422" spans="1:52" x14ac:dyDescent="0.25">
      <c r="A422" s="82"/>
      <c r="B422" s="89" t="s">
        <v>9</v>
      </c>
      <c r="C422" s="90">
        <v>494975.02805735503</v>
      </c>
      <c r="D422" s="90">
        <v>482529.62960384972</v>
      </c>
      <c r="E422" s="90">
        <v>470678.78642145172</v>
      </c>
      <c r="F422" s="90">
        <v>499879.06780117709</v>
      </c>
      <c r="G422" s="90">
        <v>486135.41969753511</v>
      </c>
      <c r="H422" s="90">
        <v>473948.33991725603</v>
      </c>
      <c r="I422" s="90">
        <v>477684.29812418739</v>
      </c>
      <c r="J422" s="90">
        <v>501033.34447097383</v>
      </c>
      <c r="K422" s="90">
        <v>651923.49639899994</v>
      </c>
      <c r="L422" s="90">
        <v>602529.92099999986</v>
      </c>
      <c r="M422" s="90">
        <v>0</v>
      </c>
      <c r="N422" s="83"/>
      <c r="O422" s="89" t="s">
        <v>9</v>
      </c>
      <c r="P422" s="90">
        <v>500213.15828486695</v>
      </c>
      <c r="Q422" s="90">
        <v>506478.90354569606</v>
      </c>
      <c r="R422" s="90">
        <v>482331.85282918758</v>
      </c>
      <c r="S422" s="90">
        <v>525587.86292782659</v>
      </c>
      <c r="T422" s="90">
        <v>521555.96416601201</v>
      </c>
      <c r="U422" s="90">
        <v>491715.89590141922</v>
      </c>
      <c r="V422" s="90">
        <v>478427.51553142641</v>
      </c>
      <c r="W422" s="90">
        <v>461404.08825638384</v>
      </c>
      <c r="X422" s="90">
        <v>691514.12528099993</v>
      </c>
      <c r="Y422" s="90">
        <v>651386.8409999999</v>
      </c>
      <c r="Z422" s="90">
        <v>622043</v>
      </c>
      <c r="AA422" s="83"/>
      <c r="AB422" s="89" t="s">
        <v>9</v>
      </c>
      <c r="AC422" s="90">
        <v>4231</v>
      </c>
      <c r="AD422" s="90">
        <v>4251</v>
      </c>
      <c r="AE422" s="90">
        <v>4224</v>
      </c>
      <c r="AF422" s="90">
        <v>4133</v>
      </c>
      <c r="AG422" s="90">
        <v>4134</v>
      </c>
      <c r="AH422" s="90">
        <v>4040</v>
      </c>
      <c r="AI422" s="90">
        <v>4033</v>
      </c>
      <c r="AJ422" s="90">
        <v>4463</v>
      </c>
      <c r="AK422" s="90">
        <v>4281</v>
      </c>
      <c r="AL422" s="90">
        <v>4096</v>
      </c>
      <c r="AM422" s="90">
        <v>0</v>
      </c>
      <c r="AN422" s="83"/>
      <c r="AO422" s="83"/>
      <c r="AP422" s="83"/>
      <c r="AQ422" s="83"/>
      <c r="AR422" s="83"/>
      <c r="AS422" s="83"/>
      <c r="AT422" s="83"/>
      <c r="AU422" s="83"/>
      <c r="AV422" s="83"/>
      <c r="AW422" s="83"/>
      <c r="AX422" s="83"/>
      <c r="AY422" s="83"/>
      <c r="AZ422" s="83"/>
    </row>
    <row r="423" spans="1:52" x14ac:dyDescent="0.25">
      <c r="A423" s="82"/>
      <c r="B423" s="84" t="s">
        <v>10</v>
      </c>
      <c r="C423" s="93">
        <v>328397.0116346624</v>
      </c>
      <c r="D423" s="93">
        <v>308797.82739476138</v>
      </c>
      <c r="E423" s="93">
        <v>302228.89555223635</v>
      </c>
      <c r="F423" s="93">
        <v>342554.5031608413</v>
      </c>
      <c r="G423" s="93">
        <v>340200.8962717604</v>
      </c>
      <c r="H423" s="93">
        <v>315005.38924061356</v>
      </c>
      <c r="I423" s="93">
        <v>307278.72934336227</v>
      </c>
      <c r="J423" s="93">
        <v>317727.8044606889</v>
      </c>
      <c r="K423" s="93">
        <v>466344.14747549995</v>
      </c>
      <c r="L423" s="93">
        <v>405874.12949999992</v>
      </c>
      <c r="M423" s="93">
        <v>0</v>
      </c>
      <c r="N423" s="83"/>
      <c r="O423" s="84" t="s">
        <v>10</v>
      </c>
      <c r="P423" s="93">
        <v>324189.17938573891</v>
      </c>
      <c r="Q423" s="93">
        <v>319352.60861979885</v>
      </c>
      <c r="R423" s="93">
        <v>314890.67722931324</v>
      </c>
      <c r="S423" s="93">
        <v>340336.80290287355</v>
      </c>
      <c r="T423" s="93">
        <v>366340.87751572602</v>
      </c>
      <c r="U423" s="93">
        <v>320745.95178919879</v>
      </c>
      <c r="V423" s="93">
        <v>314350.72882608895</v>
      </c>
      <c r="W423" s="93">
        <v>301230.89927361888</v>
      </c>
      <c r="X423" s="93">
        <v>517040.79753899993</v>
      </c>
      <c r="Y423" s="93">
        <v>477079.38599999988</v>
      </c>
      <c r="Z423" s="93">
        <v>436066</v>
      </c>
      <c r="AA423" s="83"/>
      <c r="AB423" s="84" t="s">
        <v>10</v>
      </c>
      <c r="AC423" s="93">
        <v>4231</v>
      </c>
      <c r="AD423" s="93">
        <v>4251</v>
      </c>
      <c r="AE423" s="93">
        <v>4224</v>
      </c>
      <c r="AF423" s="93">
        <v>4133</v>
      </c>
      <c r="AG423" s="93">
        <v>4134</v>
      </c>
      <c r="AH423" s="93">
        <v>4040</v>
      </c>
      <c r="AI423" s="93">
        <v>4033</v>
      </c>
      <c r="AJ423" s="93">
        <v>4463</v>
      </c>
      <c r="AK423" s="93">
        <v>4281</v>
      </c>
      <c r="AL423" s="93">
        <v>4096</v>
      </c>
      <c r="AM423" s="93">
        <v>0</v>
      </c>
      <c r="AN423" s="83"/>
      <c r="AO423" s="83"/>
      <c r="AP423" s="83"/>
      <c r="AQ423" s="83"/>
      <c r="AR423" s="83"/>
      <c r="AS423" s="83"/>
      <c r="AT423" s="83"/>
      <c r="AU423" s="83"/>
      <c r="AV423" s="83"/>
      <c r="AW423" s="83"/>
      <c r="AX423" s="83"/>
      <c r="AY423" s="83"/>
      <c r="AZ423" s="83"/>
    </row>
    <row r="424" spans="1:52" x14ac:dyDescent="0.25">
      <c r="A424" s="82"/>
      <c r="B424" s="89" t="s">
        <v>11</v>
      </c>
      <c r="C424" s="94">
        <v>166578.01642269263</v>
      </c>
      <c r="D424" s="94">
        <v>173731.80220908832</v>
      </c>
      <c r="E424" s="94">
        <v>168449.89086921536</v>
      </c>
      <c r="F424" s="94">
        <v>157324.5646403358</v>
      </c>
      <c r="G424" s="94">
        <v>145934.52342577474</v>
      </c>
      <c r="H424" s="94">
        <v>158942.95067664245</v>
      </c>
      <c r="I424" s="94">
        <v>170405.56878082512</v>
      </c>
      <c r="J424" s="94">
        <v>183305.54001028492</v>
      </c>
      <c r="K424" s="94">
        <v>185579.34892349999</v>
      </c>
      <c r="L424" s="94">
        <v>196655.79149999996</v>
      </c>
      <c r="M424" s="94">
        <v>0</v>
      </c>
      <c r="N424" s="83"/>
      <c r="O424" s="89" t="s">
        <v>11</v>
      </c>
      <c r="P424" s="94">
        <v>176023.97889912807</v>
      </c>
      <c r="Q424" s="94">
        <v>187126.29492589718</v>
      </c>
      <c r="R424" s="94">
        <v>167441.17559987435</v>
      </c>
      <c r="S424" s="94">
        <v>185251.0600249531</v>
      </c>
      <c r="T424" s="94">
        <v>155215.08665028602</v>
      </c>
      <c r="U424" s="94">
        <v>170969.9441122204</v>
      </c>
      <c r="V424" s="94">
        <v>164076.78670533744</v>
      </c>
      <c r="W424" s="94">
        <v>160173.18898276496</v>
      </c>
      <c r="X424" s="94">
        <v>174473.32774199996</v>
      </c>
      <c r="Y424" s="94">
        <v>174307.45499999999</v>
      </c>
      <c r="Z424" s="94">
        <v>185977</v>
      </c>
      <c r="AA424" s="83"/>
      <c r="AB424" s="89" t="s">
        <v>11</v>
      </c>
      <c r="AC424" s="94">
        <v>4231</v>
      </c>
      <c r="AD424" s="94">
        <v>4251</v>
      </c>
      <c r="AE424" s="94">
        <v>4224</v>
      </c>
      <c r="AF424" s="94">
        <v>4133</v>
      </c>
      <c r="AG424" s="94">
        <v>4134</v>
      </c>
      <c r="AH424" s="94">
        <v>4040</v>
      </c>
      <c r="AI424" s="94">
        <v>4033</v>
      </c>
      <c r="AJ424" s="94">
        <v>4463</v>
      </c>
      <c r="AK424" s="94">
        <v>4281</v>
      </c>
      <c r="AL424" s="94">
        <v>4096</v>
      </c>
      <c r="AM424" s="94">
        <v>0</v>
      </c>
      <c r="AN424" s="83"/>
      <c r="AO424" s="83"/>
      <c r="AP424" s="83"/>
      <c r="AQ424" s="83"/>
      <c r="AR424" s="83"/>
      <c r="AS424" s="83"/>
      <c r="AT424" s="83"/>
      <c r="AU424" s="83"/>
      <c r="AV424" s="83"/>
      <c r="AW424" s="83"/>
      <c r="AX424" s="83"/>
      <c r="AY424" s="83"/>
      <c r="AZ424" s="83"/>
    </row>
    <row r="425" spans="1:52" x14ac:dyDescent="0.25">
      <c r="A425" s="82"/>
      <c r="B425" s="84" t="s">
        <v>0</v>
      </c>
      <c r="C425" s="93">
        <v>101931.02994919363</v>
      </c>
      <c r="D425" s="93">
        <v>98070.265294940735</v>
      </c>
      <c r="E425" s="93">
        <v>94428.28354206009</v>
      </c>
      <c r="F425" s="93">
        <v>98014.514516094539</v>
      </c>
      <c r="G425" s="93">
        <v>85986.565798513067</v>
      </c>
      <c r="H425" s="93">
        <v>75356.330248858023</v>
      </c>
      <c r="I425" s="93">
        <v>65991.329045410632</v>
      </c>
      <c r="J425" s="93">
        <v>69775.759015892982</v>
      </c>
      <c r="K425" s="93">
        <v>61014.423287999991</v>
      </c>
      <c r="L425" s="93">
        <v>49624.553999999996</v>
      </c>
      <c r="M425" s="93">
        <v>0</v>
      </c>
      <c r="N425" s="83"/>
      <c r="O425" s="84" t="s">
        <v>0</v>
      </c>
      <c r="P425" s="93">
        <v>99926.208707395679</v>
      </c>
      <c r="Q425" s="93">
        <v>97734.422446442564</v>
      </c>
      <c r="R425" s="93">
        <v>93855.461070104051</v>
      </c>
      <c r="S425" s="93">
        <v>114191.85565208676</v>
      </c>
      <c r="T425" s="93">
        <v>118363.65276549343</v>
      </c>
      <c r="U425" s="93">
        <v>86450.584299143709</v>
      </c>
      <c r="V425" s="93">
        <v>73392.718964836589</v>
      </c>
      <c r="W425" s="93">
        <v>67625.442989873976</v>
      </c>
      <c r="X425" s="93">
        <v>73169.14313099999</v>
      </c>
      <c r="Y425" s="93">
        <v>58679.753999999994</v>
      </c>
      <c r="Z425" s="93">
        <v>50929</v>
      </c>
      <c r="AA425" s="83"/>
      <c r="AB425" s="84" t="s">
        <v>0</v>
      </c>
      <c r="AC425" s="93">
        <v>952</v>
      </c>
      <c r="AD425" s="93">
        <v>1010</v>
      </c>
      <c r="AE425" s="93">
        <v>999</v>
      </c>
      <c r="AF425" s="93">
        <v>883</v>
      </c>
      <c r="AG425" s="93">
        <v>746</v>
      </c>
      <c r="AH425" s="93">
        <v>649</v>
      </c>
      <c r="AI425" s="93">
        <v>569</v>
      </c>
      <c r="AJ425" s="93">
        <v>635</v>
      </c>
      <c r="AK425" s="93">
        <v>547</v>
      </c>
      <c r="AL425" s="93">
        <v>463</v>
      </c>
      <c r="AM425" s="93">
        <v>0</v>
      </c>
      <c r="AN425" s="83"/>
      <c r="AO425" s="83"/>
      <c r="AP425" s="83"/>
      <c r="AQ425" s="83"/>
      <c r="AR425" s="83"/>
      <c r="AS425" s="83"/>
      <c r="AT425" s="83"/>
      <c r="AU425" s="83"/>
      <c r="AV425" s="83"/>
      <c r="AW425" s="83"/>
      <c r="AX425" s="83"/>
      <c r="AY425" s="83"/>
      <c r="AZ425" s="83"/>
    </row>
    <row r="426" spans="1:52" x14ac:dyDescent="0.25">
      <c r="A426" s="82"/>
      <c r="B426" s="84" t="s">
        <v>158</v>
      </c>
      <c r="C426" s="93">
        <v>132808.80285316374</v>
      </c>
      <c r="D426" s="93">
        <v>129040.790873323</v>
      </c>
      <c r="E426" s="93">
        <v>131368.22317319937</v>
      </c>
      <c r="F426" s="93">
        <v>114602.05142698683</v>
      </c>
      <c r="G426" s="93">
        <v>120519.55786722341</v>
      </c>
      <c r="H426" s="93">
        <v>118429.50157204646</v>
      </c>
      <c r="I426" s="93">
        <v>126982.4321024747</v>
      </c>
      <c r="J426" s="93">
        <v>156339.73547526594</v>
      </c>
      <c r="K426" s="93">
        <v>147265.51198799998</v>
      </c>
      <c r="L426" s="93">
        <v>100627.96799999999</v>
      </c>
      <c r="M426" s="93">
        <v>0</v>
      </c>
      <c r="N426" s="83"/>
      <c r="O426" s="84" t="s">
        <v>158</v>
      </c>
      <c r="P426" s="93">
        <v>126900.41337071847</v>
      </c>
      <c r="Q426" s="93">
        <v>126337.43395148929</v>
      </c>
      <c r="R426" s="93">
        <v>128499.72204179828</v>
      </c>
      <c r="S426" s="93">
        <v>130803.28410079681</v>
      </c>
      <c r="T426" s="93">
        <v>116485.02283918827</v>
      </c>
      <c r="U426" s="93">
        <v>108532.98239292504</v>
      </c>
      <c r="V426" s="93">
        <v>114010.20993086048</v>
      </c>
      <c r="W426" s="93">
        <v>120293.62001451898</v>
      </c>
      <c r="X426" s="93">
        <v>161444.42712299997</v>
      </c>
      <c r="Y426" s="93">
        <v>124569.711</v>
      </c>
      <c r="Z426" s="93">
        <v>89271</v>
      </c>
      <c r="AA426" s="83"/>
      <c r="AB426" s="84" t="s">
        <v>158</v>
      </c>
      <c r="AC426" s="93">
        <v>919</v>
      </c>
      <c r="AD426" s="93">
        <v>864</v>
      </c>
      <c r="AE426" s="93">
        <v>812</v>
      </c>
      <c r="AF426" s="93">
        <v>745</v>
      </c>
      <c r="AG426" s="93">
        <v>810</v>
      </c>
      <c r="AH426" s="93">
        <v>822</v>
      </c>
      <c r="AI426" s="93">
        <v>862</v>
      </c>
      <c r="AJ426" s="93">
        <v>1095</v>
      </c>
      <c r="AK426" s="93">
        <v>959</v>
      </c>
      <c r="AL426" s="93">
        <v>646</v>
      </c>
      <c r="AM426" s="93">
        <v>0</v>
      </c>
      <c r="AN426" s="83"/>
      <c r="AO426" s="83"/>
      <c r="AP426" s="83"/>
      <c r="AQ426" s="83"/>
      <c r="AR426" s="83"/>
      <c r="AS426" s="83"/>
      <c r="AT426" s="83"/>
      <c r="AU426" s="83"/>
      <c r="AV426" s="83"/>
      <c r="AW426" s="83"/>
      <c r="AX426" s="83"/>
      <c r="AY426" s="83"/>
      <c r="AZ426" s="83"/>
    </row>
    <row r="427" spans="1:52" x14ac:dyDescent="0.25">
      <c r="A427" s="82"/>
      <c r="B427" s="84" t="s">
        <v>159</v>
      </c>
      <c r="C427" s="93">
        <v>10329.032053155008</v>
      </c>
      <c r="D427" s="93">
        <v>9969.6076964349104</v>
      </c>
      <c r="E427" s="93">
        <v>9294.5405386800321</v>
      </c>
      <c r="F427" s="93">
        <v>10804.861414538154</v>
      </c>
      <c r="G427" s="93">
        <v>8995.019630864952</v>
      </c>
      <c r="H427" s="93">
        <v>9120.3172116436144</v>
      </c>
      <c r="I427" s="93">
        <v>8311.1715828729284</v>
      </c>
      <c r="J427" s="93">
        <v>5379.5663350379982</v>
      </c>
      <c r="K427" s="93">
        <v>4144.9323929999991</v>
      </c>
      <c r="L427" s="93">
        <v>3308.2349999999997</v>
      </c>
      <c r="M427" s="93">
        <v>0</v>
      </c>
      <c r="N427" s="83"/>
      <c r="O427" s="84" t="s">
        <v>159</v>
      </c>
      <c r="P427" s="93">
        <v>9440.1864541309387</v>
      </c>
      <c r="Q427" s="93">
        <v>10376.772648094759</v>
      </c>
      <c r="R427" s="93">
        <v>10438.429973943774</v>
      </c>
      <c r="S427" s="93">
        <v>15751.102251156566</v>
      </c>
      <c r="T427" s="93">
        <v>13280.438855618158</v>
      </c>
      <c r="U427" s="93">
        <v>10457.817634428053</v>
      </c>
      <c r="V427" s="93">
        <v>8800.9694451878822</v>
      </c>
      <c r="W427" s="93">
        <v>5914.7177394059981</v>
      </c>
      <c r="X427" s="93">
        <v>5909.2074299999986</v>
      </c>
      <c r="Y427" s="93">
        <v>5673.9059999999999</v>
      </c>
      <c r="Z427" s="93">
        <v>3904</v>
      </c>
      <c r="AA427" s="83"/>
      <c r="AB427" s="84" t="s">
        <v>159</v>
      </c>
      <c r="AC427" s="93">
        <v>0</v>
      </c>
      <c r="AD427" s="93">
        <v>0</v>
      </c>
      <c r="AE427" s="93">
        <v>0</v>
      </c>
      <c r="AF427" s="93">
        <v>0</v>
      </c>
      <c r="AG427" s="93">
        <v>0</v>
      </c>
      <c r="AH427" s="93">
        <v>0</v>
      </c>
      <c r="AI427" s="93">
        <v>0</v>
      </c>
      <c r="AJ427" s="93">
        <v>0</v>
      </c>
      <c r="AK427" s="93">
        <v>0</v>
      </c>
      <c r="AL427" s="93">
        <v>0</v>
      </c>
      <c r="AM427" s="93">
        <v>0</v>
      </c>
      <c r="AN427" s="83"/>
      <c r="AO427" s="83"/>
      <c r="AP427" s="83"/>
      <c r="AQ427" s="83"/>
      <c r="AR427" s="83"/>
      <c r="AS427" s="83"/>
      <c r="AT427" s="83"/>
      <c r="AU427" s="83"/>
      <c r="AV427" s="83"/>
      <c r="AW427" s="83"/>
      <c r="AX427" s="83"/>
      <c r="AY427" s="83"/>
      <c r="AZ427" s="83"/>
    </row>
    <row r="428" spans="1:52" x14ac:dyDescent="0.25">
      <c r="A428" s="82"/>
      <c r="B428" s="84" t="s">
        <v>1</v>
      </c>
      <c r="C428" s="93">
        <v>7769.4720025164852</v>
      </c>
      <c r="D428" s="93">
        <v>9746.8002942951953</v>
      </c>
      <c r="E428" s="93">
        <v>11769.74921589618</v>
      </c>
      <c r="F428" s="93">
        <v>11889.675733132864</v>
      </c>
      <c r="G428" s="93">
        <v>11716.575151741654</v>
      </c>
      <c r="H428" s="93">
        <v>11127.909595115825</v>
      </c>
      <c r="I428" s="93">
        <v>9514.6120769019944</v>
      </c>
      <c r="J428" s="93">
        <v>8500.9232157569986</v>
      </c>
      <c r="K428" s="93">
        <v>8472.3394139999982</v>
      </c>
      <c r="L428" s="93">
        <v>6834.6179999999995</v>
      </c>
      <c r="M428" s="93">
        <v>0</v>
      </c>
      <c r="N428" s="83"/>
      <c r="O428" s="84" t="s">
        <v>1</v>
      </c>
      <c r="P428" s="93">
        <v>5292.7617718100091</v>
      </c>
      <c r="Q428" s="93">
        <v>5279.4970473457897</v>
      </c>
      <c r="R428" s="93">
        <v>5308.3070508755663</v>
      </c>
      <c r="S428" s="93">
        <v>7143.2235533383155</v>
      </c>
      <c r="T428" s="93">
        <v>9853.5759338550215</v>
      </c>
      <c r="U428" s="93">
        <v>12879.56330046117</v>
      </c>
      <c r="V428" s="93">
        <v>12325.754959400543</v>
      </c>
      <c r="W428" s="93">
        <v>10864.868229809998</v>
      </c>
      <c r="X428" s="93">
        <v>9984.120488999999</v>
      </c>
      <c r="Y428" s="93">
        <v>9458.5679999999993</v>
      </c>
      <c r="Z428" s="93">
        <v>10160</v>
      </c>
      <c r="AA428" s="83"/>
      <c r="AB428" s="84" t="s">
        <v>1</v>
      </c>
      <c r="AC428" s="93">
        <v>51</v>
      </c>
      <c r="AD428" s="93">
        <v>61</v>
      </c>
      <c r="AE428" s="93">
        <v>71</v>
      </c>
      <c r="AF428" s="93">
        <v>77</v>
      </c>
      <c r="AG428" s="93">
        <v>79</v>
      </c>
      <c r="AH428" s="93">
        <v>76</v>
      </c>
      <c r="AI428" s="93">
        <v>62</v>
      </c>
      <c r="AJ428" s="93">
        <v>56</v>
      </c>
      <c r="AK428" s="93">
        <v>53</v>
      </c>
      <c r="AL428" s="93">
        <v>43</v>
      </c>
      <c r="AM428" s="93">
        <v>0</v>
      </c>
      <c r="AN428" s="83"/>
      <c r="AO428" s="83"/>
      <c r="AP428" s="83"/>
      <c r="AQ428" s="83"/>
      <c r="AR428" s="83"/>
      <c r="AS428" s="83"/>
      <c r="AT428" s="83"/>
      <c r="AU428" s="83"/>
      <c r="AV428" s="83"/>
      <c r="AW428" s="83"/>
      <c r="AX428" s="83"/>
      <c r="AY428" s="83"/>
      <c r="AZ428" s="83"/>
    </row>
    <row r="429" spans="1:52" x14ac:dyDescent="0.25">
      <c r="A429" s="82"/>
      <c r="B429" s="84" t="s">
        <v>2</v>
      </c>
      <c r="C429" s="93">
        <v>143851.83549682968</v>
      </c>
      <c r="D429" s="93">
        <v>138724.45745899592</v>
      </c>
      <c r="E429" s="93">
        <v>129639.63232412573</v>
      </c>
      <c r="F429" s="93">
        <v>134805.9823206994</v>
      </c>
      <c r="G429" s="93">
        <v>137299.91621656096</v>
      </c>
      <c r="H429" s="93">
        <v>137448.79783652004</v>
      </c>
      <c r="I429" s="93">
        <v>147095.47832736754</v>
      </c>
      <c r="J429" s="93">
        <v>158375.68446728695</v>
      </c>
      <c r="K429" s="93">
        <v>164811.72054899999</v>
      </c>
      <c r="L429" s="93">
        <v>165830.55299999999</v>
      </c>
      <c r="M429" s="93">
        <v>0</v>
      </c>
      <c r="N429" s="83"/>
      <c r="O429" s="84" t="s">
        <v>2</v>
      </c>
      <c r="P429" s="93">
        <v>147660.40020394564</v>
      </c>
      <c r="Q429" s="93">
        <v>139557.53759908688</v>
      </c>
      <c r="R429" s="93">
        <v>137773.48906147285</v>
      </c>
      <c r="S429" s="93">
        <v>137461.75181435453</v>
      </c>
      <c r="T429" s="93">
        <v>125344.6895964288</v>
      </c>
      <c r="U429" s="93">
        <v>119053.41499447894</v>
      </c>
      <c r="V429" s="93">
        <v>128217.09652308006</v>
      </c>
      <c r="W429" s="93">
        <v>135946.79859228295</v>
      </c>
      <c r="X429" s="93">
        <v>163185.36238199996</v>
      </c>
      <c r="Y429" s="93">
        <v>171516.80699999997</v>
      </c>
      <c r="Z429" s="93">
        <v>172913</v>
      </c>
      <c r="AA429" s="83"/>
      <c r="AB429" s="84" t="s">
        <v>2</v>
      </c>
      <c r="AC429" s="93">
        <v>1277</v>
      </c>
      <c r="AD429" s="93">
        <v>1206</v>
      </c>
      <c r="AE429" s="93">
        <v>1165</v>
      </c>
      <c r="AF429" s="93">
        <v>1125</v>
      </c>
      <c r="AG429" s="93">
        <v>1085</v>
      </c>
      <c r="AH429" s="93">
        <v>1061</v>
      </c>
      <c r="AI429" s="93">
        <v>1088</v>
      </c>
      <c r="AJ429" s="93">
        <v>1130</v>
      </c>
      <c r="AK429" s="93">
        <v>1186</v>
      </c>
      <c r="AL429" s="93">
        <v>1225</v>
      </c>
      <c r="AM429" s="93">
        <v>0</v>
      </c>
      <c r="AN429" s="83"/>
      <c r="AO429" s="83"/>
      <c r="AP429" s="83"/>
      <c r="AQ429" s="83"/>
      <c r="AR429" s="83"/>
      <c r="AS429" s="83"/>
      <c r="AT429" s="83"/>
      <c r="AU429" s="83"/>
      <c r="AV429" s="83"/>
      <c r="AW429" s="83"/>
      <c r="AX429" s="83"/>
      <c r="AY429" s="83"/>
      <c r="AZ429" s="83"/>
    </row>
    <row r="430" spans="1:52" x14ac:dyDescent="0.25">
      <c r="A430" s="82"/>
      <c r="B430" s="84" t="s">
        <v>156</v>
      </c>
      <c r="C430" s="93">
        <v>0</v>
      </c>
      <c r="D430" s="93">
        <v>0</v>
      </c>
      <c r="E430" s="93">
        <v>0</v>
      </c>
      <c r="F430" s="93">
        <v>0</v>
      </c>
      <c r="G430" s="93">
        <v>0</v>
      </c>
      <c r="H430" s="93">
        <v>0</v>
      </c>
      <c r="I430" s="93">
        <v>0</v>
      </c>
      <c r="J430" s="93">
        <v>2674.6780875569993</v>
      </c>
      <c r="K430" s="93">
        <v>9223.4559059999992</v>
      </c>
      <c r="L430" s="93">
        <v>15638.741999999998</v>
      </c>
      <c r="M430" s="93">
        <v>0</v>
      </c>
      <c r="N430" s="83"/>
      <c r="O430" s="84" t="s">
        <v>156</v>
      </c>
      <c r="P430" s="93">
        <v>0</v>
      </c>
      <c r="Q430" s="93">
        <v>0</v>
      </c>
      <c r="R430" s="93">
        <v>0</v>
      </c>
      <c r="S430" s="93">
        <v>0</v>
      </c>
      <c r="T430" s="93">
        <v>0</v>
      </c>
      <c r="U430" s="93">
        <v>0</v>
      </c>
      <c r="V430" s="93">
        <v>0</v>
      </c>
      <c r="W430" s="93">
        <v>0</v>
      </c>
      <c r="X430" s="93">
        <v>6839.6158529999984</v>
      </c>
      <c r="Y430" s="93">
        <v>15236.402999999998</v>
      </c>
      <c r="Z430" s="93">
        <v>19038</v>
      </c>
      <c r="AA430" s="83"/>
      <c r="AB430" s="84" t="s">
        <v>156</v>
      </c>
      <c r="AC430" s="93">
        <v>0</v>
      </c>
      <c r="AD430" s="93">
        <v>0</v>
      </c>
      <c r="AE430" s="93">
        <v>0</v>
      </c>
      <c r="AF430" s="93">
        <v>0</v>
      </c>
      <c r="AG430" s="93">
        <v>0</v>
      </c>
      <c r="AH430" s="93">
        <v>0</v>
      </c>
      <c r="AI430" s="93">
        <v>0</v>
      </c>
      <c r="AJ430" s="93">
        <v>20</v>
      </c>
      <c r="AK430" s="93">
        <v>61</v>
      </c>
      <c r="AL430" s="93">
        <v>104</v>
      </c>
      <c r="AM430" s="93">
        <v>0</v>
      </c>
      <c r="AN430" s="83"/>
      <c r="AO430" s="83"/>
      <c r="AP430" s="83"/>
      <c r="AQ430" s="83"/>
      <c r="AR430" s="83"/>
      <c r="AS430" s="83"/>
      <c r="AT430" s="83"/>
      <c r="AU430" s="83"/>
      <c r="AV430" s="83"/>
      <c r="AW430" s="83"/>
      <c r="AX430" s="83"/>
      <c r="AY430" s="83"/>
      <c r="AZ430" s="83"/>
    </row>
    <row r="431" spans="1:52" x14ac:dyDescent="0.25">
      <c r="A431" s="82"/>
      <c r="B431" s="84" t="s">
        <v>3</v>
      </c>
      <c r="C431" s="93">
        <v>258.9583333242802</v>
      </c>
      <c r="D431" s="93">
        <v>2097.2970535367326</v>
      </c>
      <c r="E431" s="93">
        <v>5597.6148761233635</v>
      </c>
      <c r="F431" s="93">
        <v>9863.9734131354417</v>
      </c>
      <c r="G431" s="93">
        <v>14462.369597267412</v>
      </c>
      <c r="H431" s="93">
        <v>21446.744365012779</v>
      </c>
      <c r="I431" s="93">
        <v>22973.773582341786</v>
      </c>
      <c r="J431" s="93">
        <v>18820.929632651998</v>
      </c>
      <c r="K431" s="93">
        <v>16582.912268999997</v>
      </c>
      <c r="L431" s="93">
        <v>12578.496000000001</v>
      </c>
      <c r="M431" s="93">
        <v>0</v>
      </c>
      <c r="N431" s="83"/>
      <c r="O431" s="84" t="s">
        <v>3</v>
      </c>
      <c r="P431" s="93">
        <v>0</v>
      </c>
      <c r="Q431" s="93">
        <v>10534.19156630426</v>
      </c>
      <c r="R431" s="93">
        <v>7804.0551792773858</v>
      </c>
      <c r="S431" s="93">
        <v>7608.358323413504</v>
      </c>
      <c r="T431" s="93">
        <v>8730.543513782919</v>
      </c>
      <c r="U431" s="93">
        <v>14708.926652507327</v>
      </c>
      <c r="V431" s="93">
        <v>19554.533735429315</v>
      </c>
      <c r="W431" s="93">
        <v>24492.887158382993</v>
      </c>
      <c r="X431" s="93">
        <v>22411.491374999994</v>
      </c>
      <c r="Y431" s="93">
        <v>16405.346999999998</v>
      </c>
      <c r="Z431" s="93">
        <v>10190</v>
      </c>
      <c r="AA431" s="83"/>
      <c r="AB431" s="84" t="s">
        <v>3</v>
      </c>
      <c r="AC431" s="93">
        <v>2</v>
      </c>
      <c r="AD431" s="93">
        <v>17</v>
      </c>
      <c r="AE431" s="93">
        <v>49</v>
      </c>
      <c r="AF431" s="93">
        <v>72</v>
      </c>
      <c r="AG431" s="93">
        <v>104</v>
      </c>
      <c r="AH431" s="93">
        <v>156</v>
      </c>
      <c r="AI431" s="93">
        <v>172</v>
      </c>
      <c r="AJ431" s="93">
        <v>142</v>
      </c>
      <c r="AK431" s="93">
        <v>124</v>
      </c>
      <c r="AL431" s="93">
        <v>95</v>
      </c>
      <c r="AM431" s="93">
        <v>0</v>
      </c>
      <c r="AN431" s="83"/>
      <c r="AO431" s="83"/>
      <c r="AP431" s="83"/>
      <c r="AQ431" s="83"/>
      <c r="AR431" s="83"/>
      <c r="AS431" s="83"/>
      <c r="AT431" s="83"/>
      <c r="AU431" s="83"/>
      <c r="AV431" s="83"/>
      <c r="AW431" s="83"/>
      <c r="AX431" s="83"/>
      <c r="AY431" s="83"/>
      <c r="AZ431" s="83"/>
    </row>
    <row r="432" spans="1:52" x14ac:dyDescent="0.25">
      <c r="A432" s="82"/>
      <c r="B432" s="84" t="s">
        <v>4</v>
      </c>
      <c r="C432" s="93">
        <v>0</v>
      </c>
      <c r="D432" s="93">
        <v>261.19791856698629</v>
      </c>
      <c r="E432" s="93">
        <v>4464.4925605694852</v>
      </c>
      <c r="F432" s="93">
        <v>8299.4816492721202</v>
      </c>
      <c r="G432" s="93">
        <v>9310.4654493118323</v>
      </c>
      <c r="H432" s="93">
        <v>9649.4136838569539</v>
      </c>
      <c r="I432" s="93">
        <v>11891.478515821629</v>
      </c>
      <c r="J432" s="93">
        <v>12773.502976436994</v>
      </c>
      <c r="K432" s="93">
        <v>9804.8285579999992</v>
      </c>
      <c r="L432" s="93">
        <v>11603.003999999999</v>
      </c>
      <c r="M432" s="93">
        <v>0</v>
      </c>
      <c r="N432" s="83"/>
      <c r="O432" s="84" t="s">
        <v>4</v>
      </c>
      <c r="P432" s="93">
        <v>0</v>
      </c>
      <c r="Q432" s="93">
        <v>0</v>
      </c>
      <c r="R432" s="93">
        <v>0</v>
      </c>
      <c r="S432" s="93">
        <v>5193.8125690777879</v>
      </c>
      <c r="T432" s="93">
        <v>7221.8403533834844</v>
      </c>
      <c r="U432" s="93">
        <v>8619.6210995194979</v>
      </c>
      <c r="V432" s="93">
        <v>8942.7964356225148</v>
      </c>
      <c r="W432" s="93">
        <v>8791.1565378839987</v>
      </c>
      <c r="X432" s="93">
        <v>12283.088621999996</v>
      </c>
      <c r="Y432" s="93">
        <v>12572.322</v>
      </c>
      <c r="Z432" s="93">
        <v>12700</v>
      </c>
      <c r="AA432" s="83"/>
      <c r="AB432" s="84" t="s">
        <v>4</v>
      </c>
      <c r="AC432" s="93">
        <v>0</v>
      </c>
      <c r="AD432" s="93">
        <v>2</v>
      </c>
      <c r="AE432" s="93">
        <v>33</v>
      </c>
      <c r="AF432" s="93">
        <v>69</v>
      </c>
      <c r="AG432" s="93">
        <v>74</v>
      </c>
      <c r="AH432" s="93">
        <v>76</v>
      </c>
      <c r="AI432" s="93">
        <v>95</v>
      </c>
      <c r="AJ432" s="93">
        <v>100</v>
      </c>
      <c r="AK432" s="93">
        <v>73</v>
      </c>
      <c r="AL432" s="93">
        <v>91</v>
      </c>
      <c r="AM432" s="93">
        <v>0</v>
      </c>
      <c r="AN432" s="83"/>
      <c r="AO432" s="83"/>
      <c r="AP432" s="83"/>
      <c r="AQ432" s="83"/>
      <c r="AR432" s="83"/>
      <c r="AS432" s="83"/>
      <c r="AT432" s="83"/>
      <c r="AU432" s="83"/>
      <c r="AV432" s="83"/>
      <c r="AW432" s="83"/>
      <c r="AX432" s="83"/>
      <c r="AY432" s="83"/>
      <c r="AZ432" s="83"/>
    </row>
    <row r="433" spans="1:52" x14ac:dyDescent="0.25">
      <c r="A433" s="82"/>
      <c r="B433" s="84" t="s">
        <v>6</v>
      </c>
      <c r="C433" s="93">
        <v>3584.743842811482</v>
      </c>
      <c r="D433" s="93">
        <v>6416.6158368545875</v>
      </c>
      <c r="E433" s="93">
        <v>10099.733838722446</v>
      </c>
      <c r="F433" s="93">
        <v>17907.688647894756</v>
      </c>
      <c r="G433" s="93">
        <v>20352.484919990511</v>
      </c>
      <c r="H433" s="93">
        <v>16757.330577052631</v>
      </c>
      <c r="I433" s="93">
        <v>13153.628787286425</v>
      </c>
      <c r="J433" s="93">
        <v>10804.447909961995</v>
      </c>
      <c r="K433" s="93">
        <v>9936.910483499998</v>
      </c>
      <c r="L433" s="93">
        <v>10232.8905</v>
      </c>
      <c r="M433" s="93">
        <v>0</v>
      </c>
      <c r="N433" s="83"/>
      <c r="O433" s="84" t="s">
        <v>6</v>
      </c>
      <c r="P433" s="93">
        <v>3269.469292017051</v>
      </c>
      <c r="Q433" s="93">
        <v>3519.8229280766991</v>
      </c>
      <c r="R433" s="93">
        <v>5849.3548162965071</v>
      </c>
      <c r="S433" s="93">
        <v>15890.758100236217</v>
      </c>
      <c r="T433" s="93">
        <v>32556.047251772507</v>
      </c>
      <c r="U433" s="93">
        <v>23676.284444457826</v>
      </c>
      <c r="V433" s="93">
        <v>14460.855854160676</v>
      </c>
      <c r="W433" s="93">
        <v>9667.2511756799977</v>
      </c>
      <c r="X433" s="93">
        <v>9803.7676589999974</v>
      </c>
      <c r="Y433" s="93">
        <v>8569.5119999999988</v>
      </c>
      <c r="Z433" s="93">
        <v>17298</v>
      </c>
      <c r="AA433" s="83"/>
      <c r="AB433" s="84" t="s">
        <v>6</v>
      </c>
      <c r="AC433" s="93">
        <v>0</v>
      </c>
      <c r="AD433" s="93">
        <v>0</v>
      </c>
      <c r="AE433" s="93">
        <v>3</v>
      </c>
      <c r="AF433" s="93">
        <v>155</v>
      </c>
      <c r="AG433" s="93">
        <v>277</v>
      </c>
      <c r="AH433" s="93">
        <v>229</v>
      </c>
      <c r="AI433" s="93">
        <v>175</v>
      </c>
      <c r="AJ433" s="93">
        <v>155</v>
      </c>
      <c r="AK433" s="93">
        <v>131</v>
      </c>
      <c r="AL433" s="93">
        <v>154</v>
      </c>
      <c r="AM433" s="93">
        <v>0</v>
      </c>
      <c r="AN433" s="83"/>
      <c r="AO433" s="83"/>
      <c r="AP433" s="83"/>
      <c r="AQ433" s="83"/>
      <c r="AR433" s="83"/>
      <c r="AS433" s="83"/>
      <c r="AT433" s="83"/>
      <c r="AU433" s="83"/>
      <c r="AV433" s="83"/>
      <c r="AW433" s="83"/>
      <c r="AX433" s="83"/>
      <c r="AY433" s="83"/>
      <c r="AZ433" s="83"/>
    </row>
    <row r="434" spans="1:52" x14ac:dyDescent="0.25">
      <c r="A434" s="82"/>
      <c r="B434" s="84" t="s">
        <v>7</v>
      </c>
      <c r="C434" s="93">
        <v>62258.420749837089</v>
      </c>
      <c r="D434" s="93">
        <v>68619.576946493777</v>
      </c>
      <c r="E434" s="93">
        <v>71152.286958384837</v>
      </c>
      <c r="F434" s="93">
        <v>63906.170284675267</v>
      </c>
      <c r="G434" s="93">
        <v>65107.450597420662</v>
      </c>
      <c r="H434" s="93">
        <v>61634.372015671725</v>
      </c>
      <c r="I434" s="93">
        <v>65122.226441235631</v>
      </c>
      <c r="J434" s="93">
        <v>77724.267878753977</v>
      </c>
      <c r="K434" s="93">
        <v>89144.160272999987</v>
      </c>
      <c r="L434" s="93">
        <v>92426.837999999989</v>
      </c>
      <c r="M434" s="93">
        <v>0</v>
      </c>
      <c r="N434" s="83"/>
      <c r="O434" s="84" t="s">
        <v>7</v>
      </c>
      <c r="P434" s="93">
        <v>75344.600949968211</v>
      </c>
      <c r="Q434" s="93">
        <v>67430.242307748515</v>
      </c>
      <c r="R434" s="93">
        <v>65548.5863189472</v>
      </c>
      <c r="S434" s="93">
        <v>74363.854183484858</v>
      </c>
      <c r="T434" s="93">
        <v>53453.624811359288</v>
      </c>
      <c r="U434" s="93">
        <v>59936.500094589821</v>
      </c>
      <c r="V434" s="93">
        <v>63814.999374361374</v>
      </c>
      <c r="W434" s="93">
        <v>58619.578529672981</v>
      </c>
      <c r="X434" s="93">
        <v>64501.598300999991</v>
      </c>
      <c r="Y434" s="93">
        <v>64704.548999999992</v>
      </c>
      <c r="Z434" s="93">
        <v>75270</v>
      </c>
      <c r="AA434" s="83"/>
      <c r="AB434" s="84" t="s">
        <v>7</v>
      </c>
      <c r="AC434" s="93">
        <v>526</v>
      </c>
      <c r="AD434" s="93">
        <v>579</v>
      </c>
      <c r="AE434" s="93">
        <v>593</v>
      </c>
      <c r="AF434" s="93">
        <v>560</v>
      </c>
      <c r="AG434" s="93">
        <v>562</v>
      </c>
      <c r="AH434" s="93">
        <v>554</v>
      </c>
      <c r="AI434" s="93">
        <v>557</v>
      </c>
      <c r="AJ434" s="93">
        <v>716</v>
      </c>
      <c r="AK434" s="93">
        <v>770</v>
      </c>
      <c r="AL434" s="93">
        <v>836</v>
      </c>
      <c r="AM434" s="93">
        <v>0</v>
      </c>
      <c r="AN434" s="83"/>
      <c r="AO434" s="83"/>
      <c r="AP434" s="83"/>
      <c r="AQ434" s="83"/>
      <c r="AR434" s="83"/>
      <c r="AS434" s="83"/>
      <c r="AT434" s="83"/>
      <c r="AU434" s="83"/>
      <c r="AV434" s="83"/>
      <c r="AW434" s="83"/>
      <c r="AX434" s="83"/>
      <c r="AY434" s="83"/>
      <c r="AZ434" s="83"/>
    </row>
    <row r="435" spans="1:52" x14ac:dyDescent="0.25">
      <c r="A435" s="82"/>
      <c r="B435" s="89" t="s">
        <v>8</v>
      </c>
      <c r="C435" s="94">
        <v>28011.903170489113</v>
      </c>
      <c r="D435" s="94">
        <v>25977.859684683124</v>
      </c>
      <c r="E435" s="94">
        <v>24435.39301199944</v>
      </c>
      <c r="F435" s="94">
        <v>32363.62717140896</v>
      </c>
      <c r="G435" s="94">
        <v>30837.971884766594</v>
      </c>
      <c r="H435" s="94">
        <v>32998.311300199675</v>
      </c>
      <c r="I435" s="94">
        <v>41310.958983207165</v>
      </c>
      <c r="J435" s="94">
        <v>42348.170607749991</v>
      </c>
      <c r="K435" s="94">
        <v>41795.17700399999</v>
      </c>
      <c r="L435" s="94">
        <v>40453.076999999997</v>
      </c>
      <c r="M435" s="94">
        <v>0</v>
      </c>
      <c r="N435" s="83"/>
      <c r="O435" s="89" t="s">
        <v>8</v>
      </c>
      <c r="P435" s="94">
        <v>27123.238072162061</v>
      </c>
      <c r="Q435" s="94">
        <v>28710.053995981514</v>
      </c>
      <c r="R435" s="94">
        <v>28880.165358752467</v>
      </c>
      <c r="S435" s="94">
        <v>20655.965714307993</v>
      </c>
      <c r="T435" s="94">
        <v>49694.835867707974</v>
      </c>
      <c r="U435" s="94">
        <v>32904.500661952225</v>
      </c>
      <c r="V435" s="94">
        <v>35679.273057216153</v>
      </c>
      <c r="W435" s="94">
        <v>35649.067644602997</v>
      </c>
      <c r="X435" s="94">
        <v>44987.422094999987</v>
      </c>
      <c r="Y435" s="94">
        <v>45407.712</v>
      </c>
      <c r="Z435" s="94">
        <v>46631</v>
      </c>
      <c r="AA435" s="83"/>
      <c r="AB435" s="89" t="s">
        <v>8</v>
      </c>
      <c r="AC435" s="94">
        <v>311</v>
      </c>
      <c r="AD435" s="94">
        <v>296</v>
      </c>
      <c r="AE435" s="94">
        <v>301</v>
      </c>
      <c r="AF435" s="94">
        <v>327</v>
      </c>
      <c r="AG435" s="94">
        <v>327</v>
      </c>
      <c r="AH435" s="94">
        <v>346</v>
      </c>
      <c r="AI435" s="94">
        <v>388</v>
      </c>
      <c r="AJ435" s="94">
        <v>401</v>
      </c>
      <c r="AK435" s="94">
        <v>414</v>
      </c>
      <c r="AL435" s="94">
        <v>419</v>
      </c>
      <c r="AM435" s="94">
        <v>0</v>
      </c>
      <c r="AN435" s="83"/>
      <c r="AO435" s="83"/>
      <c r="AP435" s="83"/>
      <c r="AQ435" s="83"/>
      <c r="AR435" s="83"/>
      <c r="AS435" s="83"/>
      <c r="AT435" s="83"/>
      <c r="AU435" s="83"/>
      <c r="AV435" s="83"/>
      <c r="AW435" s="83"/>
      <c r="AX435" s="83"/>
      <c r="AY435" s="83"/>
      <c r="AZ435" s="83"/>
    </row>
    <row r="436" spans="1:52" x14ac:dyDescent="0.25">
      <c r="A436" s="82"/>
      <c r="B436" s="89" t="s">
        <v>5</v>
      </c>
      <c r="C436" s="94">
        <v>34088.759970152751</v>
      </c>
      <c r="D436" s="94">
        <v>26389.178169804978</v>
      </c>
      <c r="E436" s="94">
        <v>20258.452768029401</v>
      </c>
      <c r="F436" s="94">
        <v>32152.123581790394</v>
      </c>
      <c r="G436" s="94">
        <v>37545.301419372721</v>
      </c>
      <c r="H436" s="94">
        <v>32310.776598669709</v>
      </c>
      <c r="I436" s="94">
        <v>39068.93812860387</v>
      </c>
      <c r="J436" s="94">
        <v>31075.46521896599</v>
      </c>
      <c r="K436" s="94">
        <v>30038.294285999997</v>
      </c>
      <c r="L436" s="94">
        <v>28163.73</v>
      </c>
      <c r="M436" s="92">
        <v>0</v>
      </c>
      <c r="N436" s="83"/>
      <c r="O436" s="89" t="s">
        <v>5</v>
      </c>
      <c r="P436" s="94">
        <v>41266.671021636641</v>
      </c>
      <c r="Q436" s="94">
        <v>32200.564845055</v>
      </c>
      <c r="R436" s="94">
        <v>38188.749966619296</v>
      </c>
      <c r="S436" s="94">
        <v>25518.355332450068</v>
      </c>
      <c r="T436" s="94">
        <v>29402.72172733405</v>
      </c>
      <c r="U436" s="94">
        <v>29386.881258775626</v>
      </c>
      <c r="V436" s="94">
        <v>37260.369142053707</v>
      </c>
      <c r="W436" s="94">
        <v>36503.583596738987</v>
      </c>
      <c r="X436" s="94">
        <v>40225.046483999999</v>
      </c>
      <c r="Y436" s="94">
        <v>40397.510999999991</v>
      </c>
      <c r="Z436" s="94">
        <v>36913</v>
      </c>
      <c r="AA436" s="83"/>
      <c r="AB436" s="89" t="s">
        <v>5</v>
      </c>
      <c r="AC436" s="94">
        <v>4231</v>
      </c>
      <c r="AD436" s="94">
        <v>4251</v>
      </c>
      <c r="AE436" s="94">
        <v>4224</v>
      </c>
      <c r="AF436" s="94">
        <v>4133</v>
      </c>
      <c r="AG436" s="94">
        <v>4134</v>
      </c>
      <c r="AH436" s="94">
        <v>4040</v>
      </c>
      <c r="AI436" s="94">
        <v>4033</v>
      </c>
      <c r="AJ436" s="94">
        <v>4463</v>
      </c>
      <c r="AK436" s="94">
        <v>4281</v>
      </c>
      <c r="AL436" s="94">
        <v>4096</v>
      </c>
      <c r="AM436" s="94">
        <v>0</v>
      </c>
      <c r="AN436" s="83"/>
      <c r="AO436" s="83"/>
      <c r="AP436" s="83"/>
      <c r="AQ436" s="83"/>
      <c r="AR436" s="83"/>
      <c r="AS436" s="83"/>
      <c r="AT436" s="83"/>
      <c r="AU436" s="83"/>
      <c r="AV436" s="83"/>
      <c r="AW436" s="83"/>
      <c r="AX436" s="83"/>
      <c r="AY436" s="83"/>
      <c r="AZ436" s="83"/>
    </row>
    <row r="437" spans="1:52" x14ac:dyDescent="0.25">
      <c r="A437" s="82"/>
      <c r="B437" s="84" t="s">
        <v>157</v>
      </c>
      <c r="C437" s="93">
        <v>38499.595336324441</v>
      </c>
      <c r="D437" s="93">
        <v>40664.279316748529</v>
      </c>
      <c r="E437" s="93">
        <v>43191.364444862484</v>
      </c>
      <c r="F437" s="93">
        <v>48425.954213510377</v>
      </c>
      <c r="G437" s="93">
        <v>46289.550119522617</v>
      </c>
      <c r="H437" s="93">
        <v>45221.423757811208</v>
      </c>
      <c r="I437" s="93">
        <v>45162.55126413839</v>
      </c>
      <c r="J437" s="93">
        <v>46039.204789892996</v>
      </c>
      <c r="K437" s="93">
        <v>42352.148978999998</v>
      </c>
      <c r="L437" s="93">
        <v>47302.100999999995</v>
      </c>
      <c r="M437" s="93">
        <v>0</v>
      </c>
      <c r="N437" s="83"/>
      <c r="O437" s="84" t="s">
        <v>157</v>
      </c>
      <c r="P437" s="93">
        <v>38693.332751125607</v>
      </c>
      <c r="Q437" s="93">
        <v>37498.100094864298</v>
      </c>
      <c r="R437" s="93">
        <v>40980.593887042538</v>
      </c>
      <c r="S437" s="93">
        <v>45025.738251620787</v>
      </c>
      <c r="T437" s="93">
        <v>43846.402434101015</v>
      </c>
      <c r="U437" s="93">
        <v>42389.214619779959</v>
      </c>
      <c r="V437" s="93">
        <v>46411.50832719067</v>
      </c>
      <c r="W437" s="93">
        <v>46794.45878799299</v>
      </c>
      <c r="X437" s="93">
        <v>46477.985189999992</v>
      </c>
      <c r="Y437" s="93">
        <v>43384.697999999997</v>
      </c>
      <c r="Z437" s="93">
        <v>43593</v>
      </c>
      <c r="AA437" s="83"/>
      <c r="AB437" s="84" t="s">
        <v>117</v>
      </c>
      <c r="AC437" s="93">
        <v>44529.52</v>
      </c>
      <c r="AD437" s="93">
        <v>44940.61</v>
      </c>
      <c r="AE437" s="93">
        <v>45183.995999999999</v>
      </c>
      <c r="AF437" s="93">
        <v>45210</v>
      </c>
      <c r="AG437" s="93">
        <v>45483</v>
      </c>
      <c r="AH437" s="93">
        <v>45405.997000000003</v>
      </c>
      <c r="AI437" s="93">
        <v>44729.72</v>
      </c>
      <c r="AJ437" s="93">
        <v>44374.19</v>
      </c>
      <c r="AK437" s="93">
        <v>43984.5</v>
      </c>
      <c r="AL437" s="93">
        <v>43416.945</v>
      </c>
      <c r="AM437" s="93">
        <v>0</v>
      </c>
      <c r="AN437" s="83"/>
      <c r="AO437" s="83"/>
      <c r="AP437" s="83"/>
      <c r="AQ437" s="83"/>
      <c r="AR437" s="83"/>
      <c r="AS437" s="83"/>
      <c r="AT437" s="83"/>
      <c r="AU437" s="83"/>
      <c r="AV437" s="83"/>
      <c r="AW437" s="83"/>
      <c r="AX437" s="83"/>
      <c r="AY437" s="83"/>
      <c r="AZ437" s="83"/>
    </row>
    <row r="438" spans="1:52" x14ac:dyDescent="0.25">
      <c r="A438" s="82"/>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c r="AG438" s="83"/>
      <c r="AH438" s="83"/>
      <c r="AI438" s="83"/>
      <c r="AJ438" s="83"/>
      <c r="AK438" s="83"/>
      <c r="AL438" s="83"/>
      <c r="AM438" s="83"/>
      <c r="AN438" s="83"/>
      <c r="AO438" s="83"/>
      <c r="AP438" s="83"/>
      <c r="AQ438" s="83"/>
      <c r="AR438" s="83"/>
      <c r="AS438" s="83"/>
      <c r="AT438" s="83"/>
      <c r="AU438" s="83"/>
      <c r="AV438" s="83"/>
      <c r="AW438" s="83"/>
      <c r="AX438" s="83"/>
      <c r="AY438" s="83"/>
      <c r="AZ438" s="83"/>
    </row>
    <row r="439" spans="1:52" x14ac:dyDescent="0.25">
      <c r="A439" s="82"/>
      <c r="B439" s="85" t="s">
        <v>113</v>
      </c>
      <c r="C439" s="85"/>
      <c r="D439" s="85"/>
      <c r="E439" s="85"/>
      <c r="F439" s="85"/>
      <c r="G439" s="85"/>
      <c r="H439" s="85"/>
      <c r="I439" s="85"/>
      <c r="J439" s="85"/>
      <c r="K439" s="85"/>
      <c r="L439" s="85"/>
      <c r="M439" s="85"/>
      <c r="N439" s="83"/>
      <c r="O439" s="85" t="s">
        <v>114</v>
      </c>
      <c r="P439" s="85"/>
      <c r="Q439" s="85"/>
      <c r="R439" s="85"/>
      <c r="S439" s="85"/>
      <c r="T439" s="85"/>
      <c r="U439" s="85"/>
      <c r="V439" s="85"/>
      <c r="W439" s="85"/>
      <c r="X439" s="85"/>
      <c r="Y439" s="85"/>
      <c r="Z439" s="85"/>
      <c r="AA439" s="83"/>
      <c r="AB439" s="85" t="s">
        <v>145</v>
      </c>
      <c r="AC439" s="85"/>
      <c r="AD439" s="85"/>
      <c r="AE439" s="85"/>
      <c r="AF439" s="85"/>
      <c r="AG439" s="85"/>
      <c r="AH439" s="85"/>
      <c r="AI439" s="85"/>
      <c r="AJ439" s="85"/>
      <c r="AK439" s="85"/>
      <c r="AL439" s="85"/>
      <c r="AM439" s="85"/>
      <c r="AN439" s="83"/>
      <c r="AO439" s="83"/>
      <c r="AP439" s="83"/>
      <c r="AQ439" s="83"/>
      <c r="AR439" s="83"/>
      <c r="AS439" s="83"/>
      <c r="AT439" s="83"/>
      <c r="AU439" s="83"/>
      <c r="AV439" s="83"/>
      <c r="AW439" s="83"/>
      <c r="AX439" s="83"/>
      <c r="AY439" s="83"/>
      <c r="AZ439" s="83"/>
    </row>
    <row r="440" spans="1:52" x14ac:dyDescent="0.25">
      <c r="A440" s="82"/>
      <c r="B440" s="87" t="s">
        <v>35</v>
      </c>
      <c r="C440" s="87">
        <v>2013</v>
      </c>
      <c r="D440" s="87">
        <v>2014</v>
      </c>
      <c r="E440" s="87">
        <v>2015</v>
      </c>
      <c r="F440" s="87">
        <v>2016</v>
      </c>
      <c r="G440" s="87">
        <v>2017</v>
      </c>
      <c r="H440" s="87">
        <v>2018</v>
      </c>
      <c r="I440" s="87">
        <v>2019</v>
      </c>
      <c r="J440" s="87">
        <v>2020</v>
      </c>
      <c r="K440" s="87">
        <v>2021</v>
      </c>
      <c r="L440" s="87">
        <v>2022</v>
      </c>
      <c r="M440" s="87">
        <v>2023</v>
      </c>
      <c r="N440" s="83"/>
      <c r="O440" s="87" t="s">
        <v>35</v>
      </c>
      <c r="P440" s="87">
        <v>2013</v>
      </c>
      <c r="Q440" s="87">
        <v>2014</v>
      </c>
      <c r="R440" s="87">
        <v>2015</v>
      </c>
      <c r="S440" s="87">
        <v>2016</v>
      </c>
      <c r="T440" s="87">
        <v>2017</v>
      </c>
      <c r="U440" s="87">
        <v>2018</v>
      </c>
      <c r="V440" s="87">
        <v>2019</v>
      </c>
      <c r="W440" s="87">
        <v>2020</v>
      </c>
      <c r="X440" s="87">
        <v>2021</v>
      </c>
      <c r="Y440" s="87">
        <v>2022</v>
      </c>
      <c r="Z440" s="87">
        <v>2023</v>
      </c>
      <c r="AA440" s="83"/>
      <c r="AB440" s="87" t="s">
        <v>35</v>
      </c>
      <c r="AC440" s="87">
        <v>2013</v>
      </c>
      <c r="AD440" s="87">
        <v>2014</v>
      </c>
      <c r="AE440" s="87">
        <v>2015</v>
      </c>
      <c r="AF440" s="87">
        <v>2016</v>
      </c>
      <c r="AG440" s="87">
        <v>2017</v>
      </c>
      <c r="AH440" s="87">
        <v>2018</v>
      </c>
      <c r="AI440" s="87">
        <v>2019</v>
      </c>
      <c r="AJ440" s="87">
        <v>2020</v>
      </c>
      <c r="AK440" s="87">
        <v>2021</v>
      </c>
      <c r="AL440" s="87">
        <v>2022</v>
      </c>
      <c r="AM440" s="87">
        <v>2023</v>
      </c>
      <c r="AN440" s="83"/>
      <c r="AO440" s="83"/>
      <c r="AP440" s="83"/>
      <c r="AQ440" s="83"/>
      <c r="AR440" s="83"/>
      <c r="AS440" s="83"/>
      <c r="AT440" s="83"/>
      <c r="AU440" s="83"/>
      <c r="AV440" s="83"/>
      <c r="AW440" s="83"/>
      <c r="AX440" s="83"/>
      <c r="AY440" s="83"/>
      <c r="AZ440" s="83"/>
    </row>
    <row r="441" spans="1:52" x14ac:dyDescent="0.25">
      <c r="A441" s="82"/>
      <c r="B441" s="89" t="s">
        <v>9</v>
      </c>
      <c r="C441" s="90">
        <v>767210.99265440519</v>
      </c>
      <c r="D441" s="90">
        <v>711900.20797543693</v>
      </c>
      <c r="E441" s="90">
        <v>726581.62276938022</v>
      </c>
      <c r="F441" s="90">
        <v>757934.22238609206</v>
      </c>
      <c r="G441" s="90">
        <v>720101.07354257174</v>
      </c>
      <c r="H441" s="90">
        <v>711936.64871843974</v>
      </c>
      <c r="I441" s="90">
        <v>707561.66206997121</v>
      </c>
      <c r="J441" s="90">
        <v>739323.53341150493</v>
      </c>
      <c r="K441" s="90">
        <v>923689.749633</v>
      </c>
      <c r="L441" s="90">
        <v>847110.87299999991</v>
      </c>
      <c r="M441" s="90">
        <v>0</v>
      </c>
      <c r="N441" s="83"/>
      <c r="O441" s="89" t="s">
        <v>9</v>
      </c>
      <c r="P441" s="90">
        <v>742490.82052856556</v>
      </c>
      <c r="Q441" s="90">
        <v>765999.98131788359</v>
      </c>
      <c r="R441" s="90">
        <v>735112.22446125385</v>
      </c>
      <c r="S441" s="90">
        <v>791981.97213753895</v>
      </c>
      <c r="T441" s="90">
        <v>750464.29097562563</v>
      </c>
      <c r="U441" s="90">
        <v>770091.41756097553</v>
      </c>
      <c r="V441" s="90">
        <v>758466.00757864362</v>
      </c>
      <c r="W441" s="90">
        <v>750686.86928006075</v>
      </c>
      <c r="X441" s="90">
        <v>969270.21426899987</v>
      </c>
      <c r="Y441" s="90">
        <v>935448.46499999962</v>
      </c>
      <c r="Z441" s="90">
        <v>868303</v>
      </c>
      <c r="AA441" s="83"/>
      <c r="AB441" s="89" t="s">
        <v>9</v>
      </c>
      <c r="AC441" s="90">
        <v>6735</v>
      </c>
      <c r="AD441" s="90">
        <v>6551</v>
      </c>
      <c r="AE441" s="90">
        <v>6373</v>
      </c>
      <c r="AF441" s="90">
        <v>6195</v>
      </c>
      <c r="AG441" s="90">
        <v>6070</v>
      </c>
      <c r="AH441" s="90">
        <v>5805</v>
      </c>
      <c r="AI441" s="90">
        <v>5643</v>
      </c>
      <c r="AJ441" s="90">
        <v>6111</v>
      </c>
      <c r="AK441" s="90">
        <v>5881</v>
      </c>
      <c r="AL441" s="90">
        <v>5692</v>
      </c>
      <c r="AM441" s="90">
        <v>0</v>
      </c>
      <c r="AN441" s="83"/>
      <c r="AO441" s="83"/>
      <c r="AP441" s="83"/>
      <c r="AQ441" s="83"/>
      <c r="AR441" s="83"/>
      <c r="AS441" s="83"/>
      <c r="AT441" s="83"/>
      <c r="AU441" s="83"/>
      <c r="AV441" s="83"/>
      <c r="AW441" s="83"/>
      <c r="AX441" s="83"/>
      <c r="AY441" s="83"/>
      <c r="AZ441" s="83"/>
    </row>
    <row r="442" spans="1:52" x14ac:dyDescent="0.25">
      <c r="A442" s="82"/>
      <c r="B442" s="84" t="s">
        <v>10</v>
      </c>
      <c r="C442" s="93">
        <v>532227.5440779702</v>
      </c>
      <c r="D442" s="93">
        <v>479839.56398909446</v>
      </c>
      <c r="E442" s="93">
        <v>503689.60511281283</v>
      </c>
      <c r="F442" s="93">
        <v>552496.60188501887</v>
      </c>
      <c r="G442" s="93">
        <v>511901.6797644936</v>
      </c>
      <c r="H442" s="93">
        <v>470870.70247057959</v>
      </c>
      <c r="I442" s="93">
        <v>474472.41153615853</v>
      </c>
      <c r="J442" s="93">
        <v>484739.27892910794</v>
      </c>
      <c r="K442" s="93">
        <v>655054.73979750008</v>
      </c>
      <c r="L442" s="93">
        <v>598361.44199999992</v>
      </c>
      <c r="M442" s="93">
        <v>0</v>
      </c>
      <c r="N442" s="83"/>
      <c r="O442" s="84" t="s">
        <v>10</v>
      </c>
      <c r="P442" s="93">
        <v>510402.48279852874</v>
      </c>
      <c r="Q442" s="93">
        <v>531865.12205681449</v>
      </c>
      <c r="R442" s="93">
        <v>501529.15913624549</v>
      </c>
      <c r="S442" s="93">
        <v>529419.56929614942</v>
      </c>
      <c r="T442" s="93">
        <v>535718.74518525728</v>
      </c>
      <c r="U442" s="93">
        <v>518042.47064191941</v>
      </c>
      <c r="V442" s="93">
        <v>498766.93522399745</v>
      </c>
      <c r="W442" s="93">
        <v>493006.07340545376</v>
      </c>
      <c r="X442" s="93">
        <v>694284.1325699999</v>
      </c>
      <c r="Y442" s="93">
        <v>678064.69499999972</v>
      </c>
      <c r="Z442" s="93">
        <v>629620</v>
      </c>
      <c r="AA442" s="83"/>
      <c r="AB442" s="84" t="s">
        <v>10</v>
      </c>
      <c r="AC442" s="93">
        <v>6735</v>
      </c>
      <c r="AD442" s="93">
        <v>6551</v>
      </c>
      <c r="AE442" s="93">
        <v>6373</v>
      </c>
      <c r="AF442" s="93">
        <v>6195</v>
      </c>
      <c r="AG442" s="93">
        <v>6070</v>
      </c>
      <c r="AH442" s="93">
        <v>5805</v>
      </c>
      <c r="AI442" s="93">
        <v>5643</v>
      </c>
      <c r="AJ442" s="93">
        <v>6111</v>
      </c>
      <c r="AK442" s="93">
        <v>5881</v>
      </c>
      <c r="AL442" s="93">
        <v>5692</v>
      </c>
      <c r="AM442" s="93">
        <v>0</v>
      </c>
      <c r="AN442" s="83"/>
      <c r="AO442" s="83"/>
      <c r="AP442" s="83"/>
      <c r="AQ442" s="83"/>
      <c r="AR442" s="83"/>
      <c r="AS442" s="83"/>
      <c r="AT442" s="83"/>
      <c r="AU442" s="83"/>
      <c r="AV442" s="83"/>
      <c r="AW442" s="83"/>
      <c r="AX442" s="83"/>
      <c r="AY442" s="83"/>
      <c r="AZ442" s="83"/>
    </row>
    <row r="443" spans="1:52" x14ac:dyDescent="0.25">
      <c r="A443" s="82"/>
      <c r="B443" s="89" t="s">
        <v>11</v>
      </c>
      <c r="C443" s="94">
        <v>234983.44857643495</v>
      </c>
      <c r="D443" s="94">
        <v>232060.64398634253</v>
      </c>
      <c r="E443" s="94">
        <v>222892.01765656736</v>
      </c>
      <c r="F443" s="94">
        <v>205437.62050107322</v>
      </c>
      <c r="G443" s="94">
        <v>208199.39377807814</v>
      </c>
      <c r="H443" s="94">
        <v>241065.94624786009</v>
      </c>
      <c r="I443" s="94">
        <v>233089.25053381274</v>
      </c>
      <c r="J443" s="94">
        <v>254584.25448239694</v>
      </c>
      <c r="K443" s="94">
        <v>268635.00983549992</v>
      </c>
      <c r="L443" s="94">
        <v>248749.43100000004</v>
      </c>
      <c r="M443" s="94">
        <v>0</v>
      </c>
      <c r="N443" s="83"/>
      <c r="O443" s="89" t="s">
        <v>11</v>
      </c>
      <c r="P443" s="94">
        <v>232088.33773003684</v>
      </c>
      <c r="Q443" s="94">
        <v>234134.85926106904</v>
      </c>
      <c r="R443" s="94">
        <v>233583.06532500836</v>
      </c>
      <c r="S443" s="94">
        <v>262562.40284138947</v>
      </c>
      <c r="T443" s="94">
        <v>214745.5457903684</v>
      </c>
      <c r="U443" s="94">
        <v>252048.94691905618</v>
      </c>
      <c r="V443" s="94">
        <v>259699.07235464614</v>
      </c>
      <c r="W443" s="94">
        <v>257680.79587460693</v>
      </c>
      <c r="X443" s="94">
        <v>274986.08169899997</v>
      </c>
      <c r="Y443" s="94">
        <v>257383.76999999996</v>
      </c>
      <c r="Z443" s="94">
        <v>238683</v>
      </c>
      <c r="AA443" s="83"/>
      <c r="AB443" s="89" t="s">
        <v>11</v>
      </c>
      <c r="AC443" s="94">
        <v>6735</v>
      </c>
      <c r="AD443" s="94">
        <v>6551</v>
      </c>
      <c r="AE443" s="94">
        <v>6373</v>
      </c>
      <c r="AF443" s="94">
        <v>6195</v>
      </c>
      <c r="AG443" s="94">
        <v>6070</v>
      </c>
      <c r="AH443" s="94">
        <v>5805</v>
      </c>
      <c r="AI443" s="94">
        <v>5643</v>
      </c>
      <c r="AJ443" s="94">
        <v>6111</v>
      </c>
      <c r="AK443" s="94">
        <v>5881</v>
      </c>
      <c r="AL443" s="94">
        <v>5692</v>
      </c>
      <c r="AM443" s="94">
        <v>0</v>
      </c>
      <c r="AN443" s="83"/>
      <c r="AO443" s="83"/>
      <c r="AP443" s="83"/>
      <c r="AQ443" s="83"/>
      <c r="AR443" s="83"/>
      <c r="AS443" s="83"/>
      <c r="AT443" s="83"/>
      <c r="AU443" s="83"/>
      <c r="AV443" s="83"/>
      <c r="AW443" s="83"/>
      <c r="AX443" s="83"/>
      <c r="AY443" s="83"/>
      <c r="AZ443" s="83"/>
    </row>
    <row r="444" spans="1:52" x14ac:dyDescent="0.25">
      <c r="A444" s="82"/>
      <c r="B444" s="84" t="s">
        <v>0</v>
      </c>
      <c r="C444" s="93">
        <v>192605.61526394504</v>
      </c>
      <c r="D444" s="93">
        <v>169558.15377790164</v>
      </c>
      <c r="E444" s="93">
        <v>157743.74582639834</v>
      </c>
      <c r="F444" s="93">
        <v>165255.92039651744</v>
      </c>
      <c r="G444" s="93">
        <v>154788.24371785624</v>
      </c>
      <c r="H444" s="93">
        <v>132862.08377589038</v>
      </c>
      <c r="I444" s="93">
        <v>116316.49270477312</v>
      </c>
      <c r="J444" s="93">
        <v>112895.36763598798</v>
      </c>
      <c r="K444" s="93">
        <v>103268.96955899999</v>
      </c>
      <c r="L444" s="93">
        <v>89861.540999999997</v>
      </c>
      <c r="M444" s="93">
        <v>0</v>
      </c>
      <c r="N444" s="83"/>
      <c r="O444" s="84" t="s">
        <v>0</v>
      </c>
      <c r="P444" s="93">
        <v>171605.86333817663</v>
      </c>
      <c r="Q444" s="93">
        <v>184754.86466386891</v>
      </c>
      <c r="R444" s="93">
        <v>169262.04768689617</v>
      </c>
      <c r="S444" s="93">
        <v>147386.55054357671</v>
      </c>
      <c r="T444" s="93">
        <v>146562.80994459894</v>
      </c>
      <c r="U444" s="93">
        <v>157910.47459371379</v>
      </c>
      <c r="V444" s="93">
        <v>143642.15602538935</v>
      </c>
      <c r="W444" s="93">
        <v>127213.90450568097</v>
      </c>
      <c r="X444" s="93">
        <v>114729.86145599998</v>
      </c>
      <c r="Y444" s="93">
        <v>114232.37699999999</v>
      </c>
      <c r="Z444" s="93">
        <v>99901</v>
      </c>
      <c r="AA444" s="83"/>
      <c r="AB444" s="84" t="s">
        <v>0</v>
      </c>
      <c r="AC444" s="93">
        <v>1868</v>
      </c>
      <c r="AD444" s="93">
        <v>1784</v>
      </c>
      <c r="AE444" s="93">
        <v>1603</v>
      </c>
      <c r="AF444" s="93">
        <v>1478</v>
      </c>
      <c r="AG444" s="93">
        <v>1352</v>
      </c>
      <c r="AH444" s="93">
        <v>1169</v>
      </c>
      <c r="AI444" s="93">
        <v>1026</v>
      </c>
      <c r="AJ444" s="93">
        <v>1009</v>
      </c>
      <c r="AK444" s="93">
        <v>911</v>
      </c>
      <c r="AL444" s="93">
        <v>822</v>
      </c>
      <c r="AM444" s="93">
        <v>0</v>
      </c>
      <c r="AN444" s="83"/>
      <c r="AO444" s="83"/>
      <c r="AP444" s="83"/>
      <c r="AQ444" s="83"/>
      <c r="AR444" s="83"/>
      <c r="AS444" s="83"/>
      <c r="AT444" s="83"/>
      <c r="AU444" s="83"/>
      <c r="AV444" s="83"/>
      <c r="AW444" s="83"/>
      <c r="AX444" s="83"/>
      <c r="AY444" s="83"/>
      <c r="AZ444" s="83"/>
    </row>
    <row r="445" spans="1:52" x14ac:dyDescent="0.25">
      <c r="A445" s="82"/>
      <c r="B445" s="84" t="s">
        <v>158</v>
      </c>
      <c r="C445" s="93">
        <v>158509.69543281046</v>
      </c>
      <c r="D445" s="93">
        <v>152278.03050739915</v>
      </c>
      <c r="E445" s="93">
        <v>139319.50701111826</v>
      </c>
      <c r="F445" s="93">
        <v>125342.85581983968</v>
      </c>
      <c r="G445" s="93">
        <v>130825.6314831952</v>
      </c>
      <c r="H445" s="93">
        <v>131621.13339616518</v>
      </c>
      <c r="I445" s="93">
        <v>131639.63467209565</v>
      </c>
      <c r="J445" s="93">
        <v>167578.99390127696</v>
      </c>
      <c r="K445" s="93">
        <v>147417.22054499996</v>
      </c>
      <c r="L445" s="93">
        <v>86645.915999999997</v>
      </c>
      <c r="M445" s="93">
        <v>0</v>
      </c>
      <c r="N445" s="83"/>
      <c r="O445" s="84" t="s">
        <v>158</v>
      </c>
      <c r="P445" s="93">
        <v>147144.16821046924</v>
      </c>
      <c r="Q445" s="93">
        <v>151357.13280268319</v>
      </c>
      <c r="R445" s="93">
        <v>147734.24513220103</v>
      </c>
      <c r="S445" s="93">
        <v>141439.05806169717</v>
      </c>
      <c r="T445" s="93">
        <v>114194.7842578612</v>
      </c>
      <c r="U445" s="93">
        <v>120446.59801302885</v>
      </c>
      <c r="V445" s="93">
        <v>133271.19477911116</v>
      </c>
      <c r="W445" s="93">
        <v>131349.45961241997</v>
      </c>
      <c r="X445" s="93">
        <v>164226.10430099998</v>
      </c>
      <c r="Y445" s="93">
        <v>150397.61099999998</v>
      </c>
      <c r="Z445" s="93">
        <v>96594</v>
      </c>
      <c r="AA445" s="83"/>
      <c r="AB445" s="84" t="s">
        <v>158</v>
      </c>
      <c r="AC445" s="93">
        <v>1111</v>
      </c>
      <c r="AD445" s="93">
        <v>991</v>
      </c>
      <c r="AE445" s="93">
        <v>878</v>
      </c>
      <c r="AF445" s="93">
        <v>837</v>
      </c>
      <c r="AG445" s="93">
        <v>900</v>
      </c>
      <c r="AH445" s="93">
        <v>939</v>
      </c>
      <c r="AI445" s="93">
        <v>917</v>
      </c>
      <c r="AJ445" s="93">
        <v>1198</v>
      </c>
      <c r="AK445" s="93">
        <v>984</v>
      </c>
      <c r="AL445" s="93">
        <v>572</v>
      </c>
      <c r="AM445" s="93">
        <v>0</v>
      </c>
      <c r="AN445" s="83"/>
      <c r="AO445" s="83"/>
      <c r="AP445" s="83"/>
      <c r="AQ445" s="83"/>
      <c r="AR445" s="83"/>
      <c r="AS445" s="83"/>
      <c r="AT445" s="83"/>
      <c r="AU445" s="83"/>
      <c r="AV445" s="83"/>
      <c r="AW445" s="83"/>
      <c r="AX445" s="83"/>
      <c r="AY445" s="83"/>
      <c r="AZ445" s="83"/>
    </row>
    <row r="446" spans="1:52" x14ac:dyDescent="0.25">
      <c r="A446" s="82"/>
      <c r="B446" s="84" t="s">
        <v>159</v>
      </c>
      <c r="C446" s="93">
        <v>3575.2976396674494</v>
      </c>
      <c r="D446" s="93">
        <v>3170.3920915385388</v>
      </c>
      <c r="E446" s="93">
        <v>2213.6378886122507</v>
      </c>
      <c r="F446" s="93">
        <v>2256.0190529217543</v>
      </c>
      <c r="G446" s="93">
        <v>2377.7932016715736</v>
      </c>
      <c r="H446" s="93">
        <v>1974.6077132898477</v>
      </c>
      <c r="I446" s="93">
        <v>1232.4655525366168</v>
      </c>
      <c r="J446" s="93">
        <v>734.75424672299982</v>
      </c>
      <c r="K446" s="93">
        <v>860.3890889999999</v>
      </c>
      <c r="L446" s="93">
        <v>915.81</v>
      </c>
      <c r="M446" s="93">
        <v>0</v>
      </c>
      <c r="N446" s="83"/>
      <c r="O446" s="84" t="s">
        <v>159</v>
      </c>
      <c r="P446" s="93">
        <v>3868.7917730215013</v>
      </c>
      <c r="Q446" s="93">
        <v>6456.3117495127708</v>
      </c>
      <c r="R446" s="93">
        <v>6628.0984527038108</v>
      </c>
      <c r="S446" s="93">
        <v>6920.2358670392432</v>
      </c>
      <c r="T446" s="93">
        <v>2523.5665475750329</v>
      </c>
      <c r="U446" s="93">
        <v>2469.9368282317519</v>
      </c>
      <c r="V446" s="93">
        <v>2597.9626232328505</v>
      </c>
      <c r="W446" s="93">
        <v>1682.0585471969996</v>
      </c>
      <c r="X446" s="93">
        <v>708.68053199999986</v>
      </c>
      <c r="Y446" s="93">
        <v>345.74399999999997</v>
      </c>
      <c r="Z446" s="93">
        <v>835</v>
      </c>
      <c r="AA446" s="83"/>
      <c r="AB446" s="84" t="s">
        <v>159</v>
      </c>
      <c r="AC446" s="93">
        <v>0</v>
      </c>
      <c r="AD446" s="93">
        <v>0</v>
      </c>
      <c r="AE446" s="93">
        <v>0</v>
      </c>
      <c r="AF446" s="93">
        <v>0</v>
      </c>
      <c r="AG446" s="93">
        <v>0</v>
      </c>
      <c r="AH446" s="93">
        <v>0</v>
      </c>
      <c r="AI446" s="93">
        <v>0</v>
      </c>
      <c r="AJ446" s="93">
        <v>0</v>
      </c>
      <c r="AK446" s="93">
        <v>0</v>
      </c>
      <c r="AL446" s="93">
        <v>0</v>
      </c>
      <c r="AM446" s="93">
        <v>0</v>
      </c>
      <c r="AN446" s="83"/>
      <c r="AO446" s="83"/>
      <c r="AP446" s="83"/>
      <c r="AQ446" s="83"/>
      <c r="AR446" s="83"/>
      <c r="AS446" s="83"/>
      <c r="AT446" s="83"/>
      <c r="AU446" s="83"/>
      <c r="AV446" s="83"/>
      <c r="AW446" s="83"/>
      <c r="AX446" s="83"/>
      <c r="AY446" s="83"/>
      <c r="AZ446" s="83"/>
    </row>
    <row r="447" spans="1:52" x14ac:dyDescent="0.25">
      <c r="A447" s="82"/>
      <c r="B447" s="84" t="s">
        <v>1</v>
      </c>
      <c r="C447" s="93">
        <v>22895.189745172331</v>
      </c>
      <c r="D447" s="93">
        <v>21126.76994584567</v>
      </c>
      <c r="E447" s="93">
        <v>19790.434162379745</v>
      </c>
      <c r="F447" s="93">
        <v>23600.453477775281</v>
      </c>
      <c r="G447" s="93">
        <v>23772.155450561047</v>
      </c>
      <c r="H447" s="93">
        <v>20900.093339515945</v>
      </c>
      <c r="I447" s="93">
        <v>17914.288099542271</v>
      </c>
      <c r="J447" s="93">
        <v>18156.306114323997</v>
      </c>
      <c r="K447" s="93">
        <v>16310.261225999995</v>
      </c>
      <c r="L447" s="93">
        <v>14683.829999999998</v>
      </c>
      <c r="M447" s="93">
        <v>0</v>
      </c>
      <c r="N447" s="83"/>
      <c r="O447" s="84" t="s">
        <v>1</v>
      </c>
      <c r="P447" s="93">
        <v>19658.691913810875</v>
      </c>
      <c r="Q447" s="93">
        <v>18581.959329875444</v>
      </c>
      <c r="R447" s="93">
        <v>22332.644753007855</v>
      </c>
      <c r="S447" s="93">
        <v>22928.951221622065</v>
      </c>
      <c r="T447" s="93">
        <v>20528.330389699233</v>
      </c>
      <c r="U447" s="93">
        <v>25487.422368572716</v>
      </c>
      <c r="V447" s="93">
        <v>23172.771142564023</v>
      </c>
      <c r="W447" s="93">
        <v>20049.835780988993</v>
      </c>
      <c r="X447" s="93">
        <v>18237.914708999997</v>
      </c>
      <c r="Y447" s="93">
        <v>16966.151999999998</v>
      </c>
      <c r="Z447" s="93">
        <v>18492</v>
      </c>
      <c r="AA447" s="83"/>
      <c r="AB447" s="84" t="s">
        <v>1</v>
      </c>
      <c r="AC447" s="93">
        <v>134</v>
      </c>
      <c r="AD447" s="93">
        <v>131</v>
      </c>
      <c r="AE447" s="93">
        <v>125</v>
      </c>
      <c r="AF447" s="93">
        <v>136</v>
      </c>
      <c r="AG447" s="93">
        <v>147</v>
      </c>
      <c r="AH447" s="93">
        <v>132</v>
      </c>
      <c r="AI447" s="93">
        <v>116</v>
      </c>
      <c r="AJ447" s="93">
        <v>117</v>
      </c>
      <c r="AK447" s="93">
        <v>102</v>
      </c>
      <c r="AL447" s="93">
        <v>91</v>
      </c>
      <c r="AM447" s="93">
        <v>0</v>
      </c>
      <c r="AN447" s="83"/>
      <c r="AO447" s="83"/>
      <c r="AP447" s="83"/>
      <c r="AQ447" s="83"/>
      <c r="AR447" s="83"/>
      <c r="AS447" s="83"/>
      <c r="AT447" s="83"/>
      <c r="AU447" s="83"/>
      <c r="AV447" s="83"/>
      <c r="AW447" s="83"/>
      <c r="AX447" s="83"/>
      <c r="AY447" s="83"/>
      <c r="AZ447" s="83"/>
    </row>
    <row r="448" spans="1:52" x14ac:dyDescent="0.25">
      <c r="A448" s="82"/>
      <c r="B448" s="84" t="s">
        <v>2</v>
      </c>
      <c r="C448" s="93">
        <v>238554.53453317191</v>
      </c>
      <c r="D448" s="93">
        <v>228686.43207420508</v>
      </c>
      <c r="E448" s="93">
        <v>229867.47275382426</v>
      </c>
      <c r="F448" s="93">
        <v>227955.27947625311</v>
      </c>
      <c r="G448" s="93">
        <v>226792.51787295722</v>
      </c>
      <c r="H448" s="93">
        <v>228300.87888728629</v>
      </c>
      <c r="I448" s="93">
        <v>251215.17968497254</v>
      </c>
      <c r="J448" s="93">
        <v>268195.01046244195</v>
      </c>
      <c r="K448" s="93">
        <v>277216.09139700001</v>
      </c>
      <c r="L448" s="93">
        <v>272036.73</v>
      </c>
      <c r="M448" s="93">
        <v>0</v>
      </c>
      <c r="N448" s="83"/>
      <c r="O448" s="84" t="s">
        <v>2</v>
      </c>
      <c r="P448" s="93">
        <v>250248.57302408901</v>
      </c>
      <c r="Q448" s="93">
        <v>234599.87700023546</v>
      </c>
      <c r="R448" s="93">
        <v>226480.51140161091</v>
      </c>
      <c r="S448" s="93">
        <v>232900.94322258612</v>
      </c>
      <c r="T448" s="93">
        <v>236691.96653804058</v>
      </c>
      <c r="U448" s="93">
        <v>234117.36208351154</v>
      </c>
      <c r="V448" s="93">
        <v>230297.34774691574</v>
      </c>
      <c r="W448" s="93">
        <v>261862.74515551492</v>
      </c>
      <c r="X448" s="93">
        <v>283380.97548599995</v>
      </c>
      <c r="Y448" s="93">
        <v>271033.45499999996</v>
      </c>
      <c r="Z448" s="93">
        <v>283905</v>
      </c>
      <c r="AA448" s="83"/>
      <c r="AB448" s="84" t="s">
        <v>2</v>
      </c>
      <c r="AC448" s="93">
        <v>2334</v>
      </c>
      <c r="AD448" s="93">
        <v>2228</v>
      </c>
      <c r="AE448" s="93">
        <v>2149</v>
      </c>
      <c r="AF448" s="93">
        <v>2060</v>
      </c>
      <c r="AG448" s="93">
        <v>1993</v>
      </c>
      <c r="AH448" s="93">
        <v>1930</v>
      </c>
      <c r="AI448" s="93">
        <v>1961</v>
      </c>
      <c r="AJ448" s="93">
        <v>2020</v>
      </c>
      <c r="AK448" s="93">
        <v>2051</v>
      </c>
      <c r="AL448" s="93">
        <v>2046</v>
      </c>
      <c r="AM448" s="93">
        <v>0</v>
      </c>
      <c r="AN448" s="83"/>
      <c r="AO448" s="83"/>
      <c r="AP448" s="83"/>
      <c r="AQ448" s="83"/>
      <c r="AR448" s="83"/>
      <c r="AS448" s="83"/>
      <c r="AT448" s="83"/>
      <c r="AU448" s="83"/>
      <c r="AV448" s="83"/>
      <c r="AW448" s="83"/>
      <c r="AX448" s="83"/>
      <c r="AY448" s="83"/>
      <c r="AZ448" s="83"/>
    </row>
    <row r="449" spans="1:52" x14ac:dyDescent="0.25">
      <c r="A449" s="82"/>
      <c r="B449" s="84" t="s">
        <v>156</v>
      </c>
      <c r="C449" s="93">
        <v>0</v>
      </c>
      <c r="D449" s="93">
        <v>0</v>
      </c>
      <c r="E449" s="93">
        <v>0</v>
      </c>
      <c r="F449" s="93">
        <v>0</v>
      </c>
      <c r="G449" s="93">
        <v>0</v>
      </c>
      <c r="H449" s="93">
        <v>0</v>
      </c>
      <c r="I449" s="93">
        <v>0</v>
      </c>
      <c r="J449" s="93">
        <v>5027.8337587799979</v>
      </c>
      <c r="K449" s="93">
        <v>17534.538671999999</v>
      </c>
      <c r="L449" s="93">
        <v>27224.252999999997</v>
      </c>
      <c r="M449" s="93">
        <v>0</v>
      </c>
      <c r="N449" s="83"/>
      <c r="O449" s="84" t="s">
        <v>156</v>
      </c>
      <c r="P449" s="93">
        <v>0</v>
      </c>
      <c r="Q449" s="93">
        <v>0</v>
      </c>
      <c r="R449" s="93">
        <v>0</v>
      </c>
      <c r="S449" s="93">
        <v>0</v>
      </c>
      <c r="T449" s="93">
        <v>0</v>
      </c>
      <c r="U449" s="93">
        <v>0</v>
      </c>
      <c r="V449" s="93">
        <v>0</v>
      </c>
      <c r="W449" s="93">
        <v>0</v>
      </c>
      <c r="X449" s="93">
        <v>9401.6869379999989</v>
      </c>
      <c r="Y449" s="93">
        <v>24392.445</v>
      </c>
      <c r="Z449" s="93">
        <v>22969</v>
      </c>
      <c r="AA449" s="83"/>
      <c r="AB449" s="84" t="s">
        <v>156</v>
      </c>
      <c r="AC449" s="93">
        <v>0</v>
      </c>
      <c r="AD449" s="93">
        <v>0</v>
      </c>
      <c r="AE449" s="93">
        <v>0</v>
      </c>
      <c r="AF449" s="93">
        <v>0</v>
      </c>
      <c r="AG449" s="93">
        <v>0</v>
      </c>
      <c r="AH449" s="93">
        <v>0</v>
      </c>
      <c r="AI449" s="93">
        <v>0</v>
      </c>
      <c r="AJ449" s="93">
        <v>34</v>
      </c>
      <c r="AK449" s="93">
        <v>106</v>
      </c>
      <c r="AL449" s="93">
        <v>173</v>
      </c>
      <c r="AM449" s="93">
        <v>0</v>
      </c>
      <c r="AN449" s="83"/>
      <c r="AO449" s="83"/>
      <c r="AP449" s="83"/>
      <c r="AQ449" s="83"/>
      <c r="AR449" s="83"/>
      <c r="AS449" s="83"/>
      <c r="AT449" s="83"/>
      <c r="AU449" s="83"/>
      <c r="AV449" s="83"/>
      <c r="AW449" s="83"/>
      <c r="AX449" s="83"/>
      <c r="AY449" s="83"/>
      <c r="AZ449" s="83"/>
    </row>
    <row r="450" spans="1:52" x14ac:dyDescent="0.25">
      <c r="A450" s="82"/>
      <c r="B450" s="84" t="s">
        <v>3</v>
      </c>
      <c r="C450" s="93">
        <v>115.40011229460256</v>
      </c>
      <c r="D450" s="93">
        <v>8634.2466884044625</v>
      </c>
      <c r="E450" s="93">
        <v>28720.706656527505</v>
      </c>
      <c r="F450" s="93">
        <v>38751.728086231917</v>
      </c>
      <c r="G450" s="93">
        <v>34663.361238201302</v>
      </c>
      <c r="H450" s="93">
        <v>25533.377281945432</v>
      </c>
      <c r="I450" s="93">
        <v>19768.373655115643</v>
      </c>
      <c r="J450" s="93">
        <v>16956.531191627997</v>
      </c>
      <c r="K450" s="93">
        <v>15745.862957999994</v>
      </c>
      <c r="L450" s="93">
        <v>15139.677</v>
      </c>
      <c r="M450" s="93">
        <v>0</v>
      </c>
      <c r="N450" s="83"/>
      <c r="O450" s="84" t="s">
        <v>3</v>
      </c>
      <c r="P450" s="93">
        <v>0</v>
      </c>
      <c r="Q450" s="93">
        <v>22329.751908823189</v>
      </c>
      <c r="R450" s="93">
        <v>18254.481128984877</v>
      </c>
      <c r="S450" s="93">
        <v>30390.728612530489</v>
      </c>
      <c r="T450" s="93">
        <v>37890.875994626374</v>
      </c>
      <c r="U450" s="93">
        <v>33855.689100058487</v>
      </c>
      <c r="V450" s="93">
        <v>31201.937895619249</v>
      </c>
      <c r="W450" s="93">
        <v>20861.194361804992</v>
      </c>
      <c r="X450" s="93">
        <v>20344.860122999995</v>
      </c>
      <c r="Y450" s="93">
        <v>16253.055</v>
      </c>
      <c r="Z450" s="93">
        <v>16280</v>
      </c>
      <c r="AA450" s="83"/>
      <c r="AB450" s="84" t="s">
        <v>3</v>
      </c>
      <c r="AC450" s="93">
        <v>1</v>
      </c>
      <c r="AD450" s="93">
        <v>70</v>
      </c>
      <c r="AE450" s="93">
        <v>238</v>
      </c>
      <c r="AF450" s="93">
        <v>281</v>
      </c>
      <c r="AG450" s="93">
        <v>257</v>
      </c>
      <c r="AH450" s="93">
        <v>190</v>
      </c>
      <c r="AI450" s="93">
        <v>145</v>
      </c>
      <c r="AJ450" s="93">
        <v>128</v>
      </c>
      <c r="AK450" s="93">
        <v>119</v>
      </c>
      <c r="AL450" s="93">
        <v>117</v>
      </c>
      <c r="AM450" s="93">
        <v>0</v>
      </c>
      <c r="AN450" s="83"/>
      <c r="AO450" s="83"/>
      <c r="AP450" s="83"/>
      <c r="AQ450" s="83"/>
      <c r="AR450" s="83"/>
      <c r="AS450" s="83"/>
      <c r="AT450" s="83"/>
      <c r="AU450" s="83"/>
      <c r="AV450" s="83"/>
      <c r="AW450" s="83"/>
      <c r="AX450" s="83"/>
      <c r="AY450" s="83"/>
      <c r="AZ450" s="83"/>
    </row>
    <row r="451" spans="1:52" x14ac:dyDescent="0.25">
      <c r="A451" s="82"/>
      <c r="B451" s="84" t="s">
        <v>4</v>
      </c>
      <c r="C451" s="93">
        <v>0</v>
      </c>
      <c r="D451" s="93">
        <v>1674.2300023366843</v>
      </c>
      <c r="E451" s="93">
        <v>18354.662155850623</v>
      </c>
      <c r="F451" s="93">
        <v>24398.10767032854</v>
      </c>
      <c r="G451" s="93">
        <v>25133.273009008499</v>
      </c>
      <c r="H451" s="93">
        <v>23372.601853897508</v>
      </c>
      <c r="I451" s="93">
        <v>23512.826089396825</v>
      </c>
      <c r="J451" s="93">
        <v>21083.454824102995</v>
      </c>
      <c r="K451" s="93">
        <v>18523.296539999999</v>
      </c>
      <c r="L451" s="93">
        <v>33800.59199999999</v>
      </c>
      <c r="M451" s="93">
        <v>0</v>
      </c>
      <c r="N451" s="83"/>
      <c r="O451" s="84" t="s">
        <v>4</v>
      </c>
      <c r="P451" s="93">
        <v>0</v>
      </c>
      <c r="Q451" s="93">
        <v>0</v>
      </c>
      <c r="R451" s="93">
        <v>0</v>
      </c>
      <c r="S451" s="93">
        <v>9666.2622813392154</v>
      </c>
      <c r="T451" s="93">
        <v>22718.894888357263</v>
      </c>
      <c r="U451" s="93">
        <v>22427.339475179931</v>
      </c>
      <c r="V451" s="93">
        <v>23896.198737184084</v>
      </c>
      <c r="W451" s="93">
        <v>18284.699294000995</v>
      </c>
      <c r="X451" s="93">
        <v>24604.369607999997</v>
      </c>
      <c r="Y451" s="93">
        <v>18128.921999999999</v>
      </c>
      <c r="Z451" s="93">
        <v>25275</v>
      </c>
      <c r="AA451" s="83"/>
      <c r="AB451" s="84" t="s">
        <v>4</v>
      </c>
      <c r="AC451" s="93">
        <v>0</v>
      </c>
      <c r="AD451" s="93">
        <v>16</v>
      </c>
      <c r="AE451" s="93">
        <v>123</v>
      </c>
      <c r="AF451" s="93">
        <v>195</v>
      </c>
      <c r="AG451" s="93">
        <v>198</v>
      </c>
      <c r="AH451" s="93">
        <v>191</v>
      </c>
      <c r="AI451" s="93">
        <v>182</v>
      </c>
      <c r="AJ451" s="93">
        <v>161</v>
      </c>
      <c r="AK451" s="93">
        <v>146</v>
      </c>
      <c r="AL451" s="93">
        <v>285</v>
      </c>
      <c r="AM451" s="93">
        <v>0</v>
      </c>
      <c r="AN451" s="83"/>
      <c r="AO451" s="83"/>
      <c r="AP451" s="83"/>
      <c r="AQ451" s="83"/>
      <c r="AR451" s="83"/>
      <c r="AS451" s="83"/>
      <c r="AT451" s="83"/>
      <c r="AU451" s="83"/>
      <c r="AV451" s="83"/>
      <c r="AW451" s="83"/>
      <c r="AX451" s="83"/>
      <c r="AY451" s="83"/>
      <c r="AZ451" s="83"/>
    </row>
    <row r="452" spans="1:52" x14ac:dyDescent="0.25">
      <c r="A452" s="82"/>
      <c r="B452" s="84" t="s">
        <v>6</v>
      </c>
      <c r="C452" s="93">
        <v>1154.0011229460258</v>
      </c>
      <c r="D452" s="93">
        <v>1743.2973301903812</v>
      </c>
      <c r="E452" s="93">
        <v>3468.2999195867751</v>
      </c>
      <c r="F452" s="93">
        <v>7686.2655119496721</v>
      </c>
      <c r="G452" s="93">
        <v>8030.5596150390384</v>
      </c>
      <c r="H452" s="93">
        <v>5710.2613769939135</v>
      </c>
      <c r="I452" s="93">
        <v>5437.8007340286404</v>
      </c>
      <c r="J452" s="93">
        <v>5118.4642385520001</v>
      </c>
      <c r="K452" s="93">
        <v>3903.5778704999993</v>
      </c>
      <c r="L452" s="93">
        <v>6441.54</v>
      </c>
      <c r="M452" s="93">
        <v>0</v>
      </c>
      <c r="N452" s="83"/>
      <c r="O452" s="84" t="s">
        <v>6</v>
      </c>
      <c r="P452" s="93">
        <v>2576.3466154613561</v>
      </c>
      <c r="Q452" s="93">
        <v>2811.3487918454825</v>
      </c>
      <c r="R452" s="93">
        <v>2821.6875674451544</v>
      </c>
      <c r="S452" s="93">
        <v>5132.6409988197593</v>
      </c>
      <c r="T452" s="93">
        <v>7401.9332982059404</v>
      </c>
      <c r="U452" s="93">
        <v>9258.0701393204617</v>
      </c>
      <c r="V452" s="93">
        <v>7433.2735064228937</v>
      </c>
      <c r="W452" s="93">
        <v>5428.1183777729984</v>
      </c>
      <c r="X452" s="93">
        <v>6477.8492939999987</v>
      </c>
      <c r="Y452" s="93">
        <v>4970.0699999999988</v>
      </c>
      <c r="Z452" s="93">
        <v>8339</v>
      </c>
      <c r="AA452" s="83"/>
      <c r="AB452" s="84" t="s">
        <v>6</v>
      </c>
      <c r="AC452" s="93">
        <v>0</v>
      </c>
      <c r="AD452" s="93">
        <v>0</v>
      </c>
      <c r="AE452" s="93">
        <v>3</v>
      </c>
      <c r="AF452" s="93">
        <v>77</v>
      </c>
      <c r="AG452" s="93">
        <v>117</v>
      </c>
      <c r="AH452" s="93">
        <v>86</v>
      </c>
      <c r="AI452" s="93">
        <v>68</v>
      </c>
      <c r="AJ452" s="93">
        <v>68</v>
      </c>
      <c r="AK452" s="93">
        <v>59</v>
      </c>
      <c r="AL452" s="93">
        <v>90</v>
      </c>
      <c r="AM452" s="93">
        <v>0</v>
      </c>
      <c r="AN452" s="83"/>
      <c r="AO452" s="83"/>
      <c r="AP452" s="83"/>
      <c r="AQ452" s="83"/>
      <c r="AR452" s="83"/>
      <c r="AS452" s="83"/>
      <c r="AT452" s="83"/>
      <c r="AU452" s="83"/>
      <c r="AV452" s="83"/>
      <c r="AW452" s="83"/>
      <c r="AX452" s="83"/>
      <c r="AY452" s="83"/>
      <c r="AZ452" s="83"/>
    </row>
    <row r="453" spans="1:52" x14ac:dyDescent="0.25">
      <c r="A453" s="82"/>
      <c r="B453" s="84" t="s">
        <v>7</v>
      </c>
      <c r="C453" s="93">
        <v>83564.482358447858</v>
      </c>
      <c r="D453" s="93">
        <v>79771.576947173206</v>
      </c>
      <c r="E453" s="93">
        <v>75275.625671625312</v>
      </c>
      <c r="F453" s="93">
        <v>64292.936193985915</v>
      </c>
      <c r="G453" s="93">
        <v>58645.625124388534</v>
      </c>
      <c r="H453" s="93">
        <v>67819.500830850331</v>
      </c>
      <c r="I453" s="93">
        <v>64645.072070316019</v>
      </c>
      <c r="J453" s="93">
        <v>78762.202658999988</v>
      </c>
      <c r="K453" s="93">
        <v>96909.940952999983</v>
      </c>
      <c r="L453" s="93">
        <v>86397.926999999996</v>
      </c>
      <c r="M453" s="93">
        <v>0</v>
      </c>
      <c r="N453" s="83"/>
      <c r="O453" s="84" t="s">
        <v>7</v>
      </c>
      <c r="P453" s="93">
        <v>92770.258574049221</v>
      </c>
      <c r="Q453" s="93">
        <v>89034.312584569343</v>
      </c>
      <c r="R453" s="93">
        <v>82067.220496445283</v>
      </c>
      <c r="S453" s="93">
        <v>84629.13618112437</v>
      </c>
      <c r="T453" s="93">
        <v>66318.377435846371</v>
      </c>
      <c r="U453" s="93">
        <v>66462.433230839088</v>
      </c>
      <c r="V453" s="93">
        <v>70406.656127468683</v>
      </c>
      <c r="W453" s="93">
        <v>66547.587641156977</v>
      </c>
      <c r="X453" s="93">
        <v>78414.227786999996</v>
      </c>
      <c r="Y453" s="93">
        <v>74503.716</v>
      </c>
      <c r="Z453" s="93">
        <v>69869</v>
      </c>
      <c r="AA453" s="83"/>
      <c r="AB453" s="84" t="s">
        <v>7</v>
      </c>
      <c r="AC453" s="93">
        <v>722</v>
      </c>
      <c r="AD453" s="93">
        <v>700</v>
      </c>
      <c r="AE453" s="93">
        <v>636</v>
      </c>
      <c r="AF453" s="93">
        <v>595</v>
      </c>
      <c r="AG453" s="93">
        <v>563</v>
      </c>
      <c r="AH453" s="93">
        <v>576</v>
      </c>
      <c r="AI453" s="93">
        <v>588</v>
      </c>
      <c r="AJ453" s="93">
        <v>794</v>
      </c>
      <c r="AK453" s="93">
        <v>884</v>
      </c>
      <c r="AL453" s="93">
        <v>857</v>
      </c>
      <c r="AM453" s="93">
        <v>0</v>
      </c>
      <c r="AN453" s="83"/>
      <c r="AO453" s="83"/>
      <c r="AP453" s="83"/>
      <c r="AQ453" s="83"/>
      <c r="AR453" s="83"/>
      <c r="AS453" s="83"/>
      <c r="AT453" s="83"/>
      <c r="AU453" s="83"/>
      <c r="AV453" s="83"/>
      <c r="AW453" s="83"/>
      <c r="AX453" s="83"/>
      <c r="AY453" s="83"/>
      <c r="AZ453" s="83"/>
    </row>
    <row r="454" spans="1:52" x14ac:dyDescent="0.25">
      <c r="A454" s="82"/>
      <c r="B454" s="89" t="s">
        <v>8</v>
      </c>
      <c r="C454" s="94">
        <v>37775.426539881359</v>
      </c>
      <c r="D454" s="94">
        <v>35746.555033942255</v>
      </c>
      <c r="E454" s="94">
        <v>36549.455990791655</v>
      </c>
      <c r="F454" s="94">
        <v>42313.240782905639</v>
      </c>
      <c r="G454" s="94">
        <v>47568.32329376509</v>
      </c>
      <c r="H454" s="94">
        <v>53614.121507720192</v>
      </c>
      <c r="I454" s="94">
        <v>61141.890434878849</v>
      </c>
      <c r="J454" s="94">
        <v>62617.030048187982</v>
      </c>
      <c r="K454" s="94">
        <v>65531.73122999999</v>
      </c>
      <c r="L454" s="94">
        <v>63525.314999999995</v>
      </c>
      <c r="M454" s="94">
        <v>0</v>
      </c>
      <c r="N454" s="83"/>
      <c r="O454" s="89" t="s">
        <v>8</v>
      </c>
      <c r="P454" s="94">
        <v>35916.389694376332</v>
      </c>
      <c r="Q454" s="94">
        <v>28255.65743523958</v>
      </c>
      <c r="R454" s="94">
        <v>33004.206275452278</v>
      </c>
      <c r="S454" s="94">
        <v>46067.328507835053</v>
      </c>
      <c r="T454" s="94">
        <v>44181.160106065028</v>
      </c>
      <c r="U454" s="94">
        <v>58347.421678889063</v>
      </c>
      <c r="V454" s="94">
        <v>69301.120234200891</v>
      </c>
      <c r="W454" s="94">
        <v>70335.725908769979</v>
      </c>
      <c r="X454" s="94">
        <v>68971.165787999984</v>
      </c>
      <c r="Y454" s="94">
        <v>70316.714999999997</v>
      </c>
      <c r="Z454" s="94">
        <v>68308</v>
      </c>
      <c r="AA454" s="83"/>
      <c r="AB454" s="89" t="s">
        <v>8</v>
      </c>
      <c r="AC454" s="94">
        <v>420</v>
      </c>
      <c r="AD454" s="94">
        <v>451</v>
      </c>
      <c r="AE454" s="94">
        <v>466</v>
      </c>
      <c r="AF454" s="94">
        <v>485</v>
      </c>
      <c r="AG454" s="94">
        <v>522</v>
      </c>
      <c r="AH454" s="94">
        <v>580</v>
      </c>
      <c r="AI454" s="94">
        <v>633</v>
      </c>
      <c r="AJ454" s="94">
        <v>612</v>
      </c>
      <c r="AK454" s="94">
        <v>622</v>
      </c>
      <c r="AL454" s="94">
        <v>632</v>
      </c>
      <c r="AM454" s="94">
        <v>0</v>
      </c>
      <c r="AN454" s="83"/>
      <c r="AO454" s="83"/>
      <c r="AP454" s="83"/>
      <c r="AQ454" s="83"/>
      <c r="AR454" s="83"/>
      <c r="AS454" s="83"/>
      <c r="AT454" s="83"/>
      <c r="AU454" s="83"/>
      <c r="AV454" s="83"/>
      <c r="AW454" s="83"/>
      <c r="AX454" s="83"/>
      <c r="AY454" s="83"/>
      <c r="AZ454" s="83"/>
    </row>
    <row r="455" spans="1:52" x14ac:dyDescent="0.25">
      <c r="A455" s="82"/>
      <c r="B455" s="89" t="s">
        <v>5</v>
      </c>
      <c r="C455" s="94">
        <v>36373.898794422304</v>
      </c>
      <c r="D455" s="94">
        <v>24603.158781148384</v>
      </c>
      <c r="E455" s="94">
        <v>33039.726067103868</v>
      </c>
      <c r="F455" s="94">
        <v>49093.070583494147</v>
      </c>
      <c r="G455" s="94">
        <v>26667.461020090344</v>
      </c>
      <c r="H455" s="94">
        <v>29459.782970500706</v>
      </c>
      <c r="I455" s="94">
        <v>43231.945099772376</v>
      </c>
      <c r="J455" s="94">
        <v>37417.44093443999</v>
      </c>
      <c r="K455" s="94">
        <v>41005.868147999994</v>
      </c>
      <c r="L455" s="94">
        <v>47822.775000000009</v>
      </c>
      <c r="M455" s="92">
        <v>0</v>
      </c>
      <c r="N455" s="83"/>
      <c r="O455" s="89" t="s">
        <v>5</v>
      </c>
      <c r="P455" s="94">
        <v>35604.965825118328</v>
      </c>
      <c r="Q455" s="94">
        <v>37038.837966352607</v>
      </c>
      <c r="R455" s="94">
        <v>31768.854839609587</v>
      </c>
      <c r="S455" s="94">
        <v>33346.585054621202</v>
      </c>
      <c r="T455" s="94">
        <v>37795.732552078654</v>
      </c>
      <c r="U455" s="94">
        <v>18012.984292808287</v>
      </c>
      <c r="V455" s="94">
        <v>28067.341520206988</v>
      </c>
      <c r="W455" s="94">
        <v>32574.104938052988</v>
      </c>
      <c r="X455" s="94">
        <v>32831.641352999999</v>
      </c>
      <c r="Y455" s="94">
        <v>43717.064999999988</v>
      </c>
      <c r="Z455" s="94">
        <v>39299</v>
      </c>
      <c r="AA455" s="83"/>
      <c r="AB455" s="89" t="s">
        <v>5</v>
      </c>
      <c r="AC455" s="94">
        <v>6735</v>
      </c>
      <c r="AD455" s="94">
        <v>6551</v>
      </c>
      <c r="AE455" s="94">
        <v>6373</v>
      </c>
      <c r="AF455" s="94">
        <v>6195</v>
      </c>
      <c r="AG455" s="94">
        <v>6070</v>
      </c>
      <c r="AH455" s="94">
        <v>5805</v>
      </c>
      <c r="AI455" s="94">
        <v>5643</v>
      </c>
      <c r="AJ455" s="94">
        <v>6111</v>
      </c>
      <c r="AK455" s="94">
        <v>5881</v>
      </c>
      <c r="AL455" s="94">
        <v>5692</v>
      </c>
      <c r="AM455" s="94">
        <v>0</v>
      </c>
      <c r="AN455" s="83"/>
      <c r="AO455" s="83"/>
      <c r="AP455" s="83"/>
      <c r="AQ455" s="83"/>
      <c r="AR455" s="83"/>
      <c r="AS455" s="83"/>
      <c r="AT455" s="83"/>
      <c r="AU455" s="83"/>
      <c r="AV455" s="83"/>
      <c r="AW455" s="83"/>
      <c r="AX455" s="83"/>
      <c r="AY455" s="83"/>
      <c r="AZ455" s="83"/>
    </row>
    <row r="456" spans="1:52" x14ac:dyDescent="0.25">
      <c r="A456" s="82"/>
      <c r="B456" s="84" t="s">
        <v>157</v>
      </c>
      <c r="C456" s="93">
        <v>38213.200897053175</v>
      </c>
      <c r="D456" s="93">
        <v>45205.871476475288</v>
      </c>
      <c r="E456" s="93">
        <v>43283.82123367548</v>
      </c>
      <c r="F456" s="93">
        <v>64189.752450946908</v>
      </c>
      <c r="G456" s="93">
        <v>66294.591575209444</v>
      </c>
      <c r="H456" s="93">
        <v>66681.585615779521</v>
      </c>
      <c r="I456" s="93">
        <v>55387.287783844484</v>
      </c>
      <c r="J456" s="93">
        <v>58582.894764050987</v>
      </c>
      <c r="K456" s="93">
        <v>56392.086344999989</v>
      </c>
      <c r="L456" s="93">
        <v>47536.712999999996</v>
      </c>
      <c r="M456" s="93">
        <v>0</v>
      </c>
      <c r="N456" s="83"/>
      <c r="O456" s="84" t="s">
        <v>157</v>
      </c>
      <c r="P456" s="93">
        <v>37273.393934570537</v>
      </c>
      <c r="Q456" s="93">
        <v>38227.935260328624</v>
      </c>
      <c r="R456" s="93">
        <v>45382.239238001152</v>
      </c>
      <c r="S456" s="93">
        <v>52544.070490503611</v>
      </c>
      <c r="T456" s="93">
        <v>64000.955013791376</v>
      </c>
      <c r="U456" s="93">
        <v>66490.386341163117</v>
      </c>
      <c r="V456" s="93">
        <v>63788.06324051915</v>
      </c>
      <c r="W456" s="93">
        <v>65205.393393104991</v>
      </c>
      <c r="X456" s="93">
        <v>63878.850587999987</v>
      </c>
      <c r="Y456" s="93">
        <v>62990.234999999993</v>
      </c>
      <c r="Z456" s="93">
        <v>63669</v>
      </c>
      <c r="AA456" s="83"/>
      <c r="AB456" s="84" t="s">
        <v>117</v>
      </c>
      <c r="AC456" s="93">
        <v>41532.870000000003</v>
      </c>
      <c r="AD456" s="93">
        <v>42059.936000000009</v>
      </c>
      <c r="AE456" s="93">
        <v>42428.61</v>
      </c>
      <c r="AF456" s="93">
        <v>42921.648000000001</v>
      </c>
      <c r="AG456" s="93">
        <v>43534.574999999997</v>
      </c>
      <c r="AH456" s="93">
        <v>44122.34</v>
      </c>
      <c r="AI456" s="93">
        <v>44177.753999999994</v>
      </c>
      <c r="AJ456" s="93">
        <v>43565.797999999995</v>
      </c>
      <c r="AK456" s="93">
        <v>43319.199999999997</v>
      </c>
      <c r="AL456" s="93">
        <v>43217.615999999995</v>
      </c>
      <c r="AM456" s="93">
        <v>0</v>
      </c>
      <c r="AN456" s="83"/>
      <c r="AO456" s="83"/>
      <c r="AP456" s="83"/>
      <c r="AQ456" s="83"/>
      <c r="AR456" s="83"/>
      <c r="AS456" s="83"/>
      <c r="AT456" s="83"/>
      <c r="AU456" s="83"/>
      <c r="AV456" s="83"/>
      <c r="AW456" s="83"/>
      <c r="AX456" s="83"/>
      <c r="AY456" s="83"/>
      <c r="AZ456" s="83"/>
    </row>
    <row r="457" spans="1:52" x14ac:dyDescent="0.25">
      <c r="A457" s="82"/>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83"/>
      <c r="AV457" s="83"/>
      <c r="AW457" s="83"/>
      <c r="AX457" s="83"/>
      <c r="AY457" s="83"/>
      <c r="AZ457" s="83"/>
    </row>
    <row r="458" spans="1:52" x14ac:dyDescent="0.25">
      <c r="A458" s="82"/>
      <c r="B458" s="85" t="s">
        <v>113</v>
      </c>
      <c r="C458" s="85"/>
      <c r="D458" s="85"/>
      <c r="E458" s="85"/>
      <c r="F458" s="85"/>
      <c r="G458" s="85"/>
      <c r="H458" s="85"/>
      <c r="I458" s="85"/>
      <c r="J458" s="85"/>
      <c r="K458" s="85"/>
      <c r="L458" s="85"/>
      <c r="M458" s="85"/>
      <c r="N458" s="83"/>
      <c r="O458" s="85" t="s">
        <v>114</v>
      </c>
      <c r="P458" s="85"/>
      <c r="Q458" s="85"/>
      <c r="R458" s="85"/>
      <c r="S458" s="85"/>
      <c r="T458" s="85"/>
      <c r="U458" s="85"/>
      <c r="V458" s="85"/>
      <c r="W458" s="85"/>
      <c r="X458" s="85"/>
      <c r="Y458" s="85"/>
      <c r="Z458" s="85"/>
      <c r="AA458" s="83"/>
      <c r="AB458" s="85" t="s">
        <v>145</v>
      </c>
      <c r="AC458" s="85"/>
      <c r="AD458" s="85"/>
      <c r="AE458" s="85"/>
      <c r="AF458" s="85"/>
      <c r="AG458" s="85"/>
      <c r="AH458" s="85"/>
      <c r="AI458" s="85"/>
      <c r="AJ458" s="85"/>
      <c r="AK458" s="85"/>
      <c r="AL458" s="85"/>
      <c r="AM458" s="85"/>
      <c r="AN458" s="83"/>
      <c r="AO458" s="83"/>
      <c r="AP458" s="83"/>
      <c r="AQ458" s="83"/>
      <c r="AR458" s="83"/>
      <c r="AS458" s="83"/>
      <c r="AT458" s="83"/>
      <c r="AU458" s="83"/>
      <c r="AV458" s="83"/>
      <c r="AW458" s="83"/>
      <c r="AX458" s="83"/>
      <c r="AY458" s="83"/>
      <c r="AZ458" s="83"/>
    </row>
    <row r="459" spans="1:52" x14ac:dyDescent="0.25">
      <c r="A459" s="82"/>
      <c r="B459" s="87" t="s">
        <v>36</v>
      </c>
      <c r="C459" s="87">
        <v>2013</v>
      </c>
      <c r="D459" s="87">
        <v>2014</v>
      </c>
      <c r="E459" s="87">
        <v>2015</v>
      </c>
      <c r="F459" s="87">
        <v>2016</v>
      </c>
      <c r="G459" s="87">
        <v>2017</v>
      </c>
      <c r="H459" s="87">
        <v>2018</v>
      </c>
      <c r="I459" s="87">
        <v>2019</v>
      </c>
      <c r="J459" s="87">
        <v>2020</v>
      </c>
      <c r="K459" s="87">
        <v>2021</v>
      </c>
      <c r="L459" s="87">
        <v>2022</v>
      </c>
      <c r="M459" s="87">
        <v>2023</v>
      </c>
      <c r="N459" s="83"/>
      <c r="O459" s="87" t="s">
        <v>36</v>
      </c>
      <c r="P459" s="87">
        <v>2013</v>
      </c>
      <c r="Q459" s="87">
        <v>2014</v>
      </c>
      <c r="R459" s="87">
        <v>2015</v>
      </c>
      <c r="S459" s="87">
        <v>2016</v>
      </c>
      <c r="T459" s="87">
        <v>2017</v>
      </c>
      <c r="U459" s="87">
        <v>2018</v>
      </c>
      <c r="V459" s="87">
        <v>2019</v>
      </c>
      <c r="W459" s="87">
        <v>2020</v>
      </c>
      <c r="X459" s="87">
        <v>2021</v>
      </c>
      <c r="Y459" s="87">
        <v>2022</v>
      </c>
      <c r="Z459" s="87">
        <v>2023</v>
      </c>
      <c r="AA459" s="83"/>
      <c r="AB459" s="87" t="s">
        <v>36</v>
      </c>
      <c r="AC459" s="87">
        <v>2013</v>
      </c>
      <c r="AD459" s="87">
        <v>2014</v>
      </c>
      <c r="AE459" s="87">
        <v>2015</v>
      </c>
      <c r="AF459" s="87">
        <v>2016</v>
      </c>
      <c r="AG459" s="87">
        <v>2017</v>
      </c>
      <c r="AH459" s="87">
        <v>2018</v>
      </c>
      <c r="AI459" s="87">
        <v>2019</v>
      </c>
      <c r="AJ459" s="87">
        <v>2020</v>
      </c>
      <c r="AK459" s="87">
        <v>2021</v>
      </c>
      <c r="AL459" s="87">
        <v>2022</v>
      </c>
      <c r="AM459" s="87">
        <v>2023</v>
      </c>
      <c r="AN459" s="83"/>
      <c r="AO459" s="83"/>
      <c r="AP459" s="83"/>
      <c r="AQ459" s="83"/>
      <c r="AR459" s="83"/>
      <c r="AS459" s="83"/>
      <c r="AT459" s="83"/>
      <c r="AU459" s="83"/>
      <c r="AV459" s="83"/>
      <c r="AW459" s="83"/>
      <c r="AX459" s="83"/>
      <c r="AY459" s="83"/>
      <c r="AZ459" s="83"/>
    </row>
    <row r="460" spans="1:52" x14ac:dyDescent="0.25">
      <c r="A460" s="82"/>
      <c r="B460" s="89" t="s">
        <v>9</v>
      </c>
      <c r="C460" s="90">
        <v>277553.51513125084</v>
      </c>
      <c r="D460" s="90">
        <v>279106.7681312497</v>
      </c>
      <c r="E460" s="90">
        <v>279594.59589648742</v>
      </c>
      <c r="F460" s="90">
        <v>298382.22373237694</v>
      </c>
      <c r="G460" s="90">
        <v>297088.79733532225</v>
      </c>
      <c r="H460" s="90">
        <v>293227.00917471643</v>
      </c>
      <c r="I460" s="90">
        <v>313413.46131178259</v>
      </c>
      <c r="J460" s="90">
        <v>326699.14302383387</v>
      </c>
      <c r="K460" s="90">
        <v>417159.27848700003</v>
      </c>
      <c r="L460" s="90">
        <v>396807.09599999984</v>
      </c>
      <c r="M460" s="90">
        <v>0</v>
      </c>
      <c r="N460" s="83"/>
      <c r="O460" s="89" t="s">
        <v>9</v>
      </c>
      <c r="P460" s="90">
        <v>274949.61207604472</v>
      </c>
      <c r="Q460" s="90">
        <v>250992.09348894871</v>
      </c>
      <c r="R460" s="90">
        <v>269737.5318699216</v>
      </c>
      <c r="S460" s="90">
        <v>290975.26991858671</v>
      </c>
      <c r="T460" s="90">
        <v>295141.75474318513</v>
      </c>
      <c r="U460" s="90">
        <v>297025.27780554636</v>
      </c>
      <c r="V460" s="90">
        <v>301261.96664683084</v>
      </c>
      <c r="W460" s="90">
        <v>303835.44663278089</v>
      </c>
      <c r="X460" s="90">
        <v>412564.52491799992</v>
      </c>
      <c r="Y460" s="90">
        <v>390038.33399999997</v>
      </c>
      <c r="Z460" s="90">
        <v>388475</v>
      </c>
      <c r="AA460" s="83"/>
      <c r="AB460" s="89" t="s">
        <v>9</v>
      </c>
      <c r="AC460" s="90">
        <v>2413</v>
      </c>
      <c r="AD460" s="90">
        <v>2372</v>
      </c>
      <c r="AE460" s="90">
        <v>2343</v>
      </c>
      <c r="AF460" s="90">
        <v>2299</v>
      </c>
      <c r="AG460" s="90">
        <v>2213</v>
      </c>
      <c r="AH460" s="90">
        <v>2205</v>
      </c>
      <c r="AI460" s="90">
        <v>2245</v>
      </c>
      <c r="AJ460" s="90">
        <v>2519</v>
      </c>
      <c r="AK460" s="90">
        <v>2474</v>
      </c>
      <c r="AL460" s="90">
        <v>2464</v>
      </c>
      <c r="AM460" s="90">
        <v>0</v>
      </c>
      <c r="AN460" s="83"/>
      <c r="AO460" s="83"/>
      <c r="AP460" s="83"/>
      <c r="AQ460" s="83"/>
      <c r="AR460" s="83"/>
      <c r="AS460" s="83"/>
      <c r="AT460" s="83"/>
      <c r="AU460" s="83"/>
      <c r="AV460" s="83"/>
      <c r="AW460" s="83"/>
      <c r="AX460" s="83"/>
      <c r="AY460" s="83"/>
      <c r="AZ460" s="83"/>
    </row>
    <row r="461" spans="1:52" x14ac:dyDescent="0.25">
      <c r="A461" s="82"/>
      <c r="B461" s="84" t="s">
        <v>10</v>
      </c>
      <c r="C461" s="93">
        <v>179316.31161276763</v>
      </c>
      <c r="D461" s="93">
        <v>181395.66480838667</v>
      </c>
      <c r="E461" s="93">
        <v>186748.4352652737</v>
      </c>
      <c r="F461" s="93">
        <v>207493.44693397154</v>
      </c>
      <c r="G461" s="93">
        <v>205537.13300978925</v>
      </c>
      <c r="H461" s="93">
        <v>195957.2853370962</v>
      </c>
      <c r="I461" s="93">
        <v>206940.80620550559</v>
      </c>
      <c r="J461" s="93">
        <v>199199.32093315793</v>
      </c>
      <c r="K461" s="93">
        <v>295825.05553125002</v>
      </c>
      <c r="L461" s="93">
        <v>272723.07299999986</v>
      </c>
      <c r="M461" s="93">
        <v>0</v>
      </c>
      <c r="N461" s="83"/>
      <c r="O461" s="84" t="s">
        <v>10</v>
      </c>
      <c r="P461" s="93">
        <v>175554.61691997791</v>
      </c>
      <c r="Q461" s="93">
        <v>156960.84280483364</v>
      </c>
      <c r="R461" s="93">
        <v>164129.17446694555</v>
      </c>
      <c r="S461" s="93">
        <v>188311.31209968225</v>
      </c>
      <c r="T461" s="93">
        <v>195348.62950496565</v>
      </c>
      <c r="U461" s="93">
        <v>196591.26187924528</v>
      </c>
      <c r="V461" s="93">
        <v>198274.46245782721</v>
      </c>
      <c r="W461" s="93">
        <v>208788.88884046194</v>
      </c>
      <c r="X461" s="93">
        <v>307990.64958899992</v>
      </c>
      <c r="Y461" s="93">
        <v>278057.40899999999</v>
      </c>
      <c r="Z461" s="93">
        <v>282378</v>
      </c>
      <c r="AA461" s="83"/>
      <c r="AB461" s="84" t="s">
        <v>10</v>
      </c>
      <c r="AC461" s="93">
        <v>2413</v>
      </c>
      <c r="AD461" s="93">
        <v>2372</v>
      </c>
      <c r="AE461" s="93">
        <v>2343</v>
      </c>
      <c r="AF461" s="93">
        <v>2299</v>
      </c>
      <c r="AG461" s="93">
        <v>2213</v>
      </c>
      <c r="AH461" s="93">
        <v>2205</v>
      </c>
      <c r="AI461" s="93">
        <v>2245</v>
      </c>
      <c r="AJ461" s="93">
        <v>2519</v>
      </c>
      <c r="AK461" s="93">
        <v>2474</v>
      </c>
      <c r="AL461" s="93">
        <v>2464</v>
      </c>
      <c r="AM461" s="93">
        <v>0</v>
      </c>
      <c r="AN461" s="83"/>
      <c r="AO461" s="83"/>
      <c r="AP461" s="83"/>
      <c r="AQ461" s="83"/>
      <c r="AR461" s="83"/>
      <c r="AS461" s="83"/>
      <c r="AT461" s="83"/>
      <c r="AU461" s="83"/>
      <c r="AV461" s="83"/>
      <c r="AW461" s="83"/>
      <c r="AX461" s="83"/>
      <c r="AY461" s="83"/>
      <c r="AZ461" s="83"/>
    </row>
    <row r="462" spans="1:52" x14ac:dyDescent="0.25">
      <c r="A462" s="82"/>
      <c r="B462" s="89" t="s">
        <v>11</v>
      </c>
      <c r="C462" s="94">
        <v>98237.203518483206</v>
      </c>
      <c r="D462" s="94">
        <v>97711.10332286304</v>
      </c>
      <c r="E462" s="94">
        <v>92846.160631213716</v>
      </c>
      <c r="F462" s="94">
        <v>90888.776798405408</v>
      </c>
      <c r="G462" s="94">
        <v>91551.664325532984</v>
      </c>
      <c r="H462" s="94">
        <v>97269.7238376202</v>
      </c>
      <c r="I462" s="94">
        <v>106472.65510627697</v>
      </c>
      <c r="J462" s="94">
        <v>127499.82209067595</v>
      </c>
      <c r="K462" s="94">
        <v>121334.22295574998</v>
      </c>
      <c r="L462" s="94">
        <v>124084.02299999999</v>
      </c>
      <c r="M462" s="94">
        <v>0</v>
      </c>
      <c r="N462" s="83"/>
      <c r="O462" s="89" t="s">
        <v>11</v>
      </c>
      <c r="P462" s="94">
        <v>99394.995156066827</v>
      </c>
      <c r="Q462" s="94">
        <v>94031.250684115075</v>
      </c>
      <c r="R462" s="94">
        <v>105608.35740297608</v>
      </c>
      <c r="S462" s="94">
        <v>102663.95781890446</v>
      </c>
      <c r="T462" s="94">
        <v>99793.125238219451</v>
      </c>
      <c r="U462" s="94">
        <v>100434.01592630107</v>
      </c>
      <c r="V462" s="94">
        <v>102987.50418900362</v>
      </c>
      <c r="W462" s="94">
        <v>95046.557792318956</v>
      </c>
      <c r="X462" s="94">
        <v>104573.875329</v>
      </c>
      <c r="Y462" s="94">
        <v>111980.92499999999</v>
      </c>
      <c r="Z462" s="94">
        <v>106097</v>
      </c>
      <c r="AA462" s="83"/>
      <c r="AB462" s="89" t="s">
        <v>11</v>
      </c>
      <c r="AC462" s="94">
        <v>2413</v>
      </c>
      <c r="AD462" s="94">
        <v>2372</v>
      </c>
      <c r="AE462" s="94">
        <v>2343</v>
      </c>
      <c r="AF462" s="94">
        <v>2299</v>
      </c>
      <c r="AG462" s="94">
        <v>2213</v>
      </c>
      <c r="AH462" s="94">
        <v>2205</v>
      </c>
      <c r="AI462" s="94">
        <v>2245</v>
      </c>
      <c r="AJ462" s="94">
        <v>2519</v>
      </c>
      <c r="AK462" s="94">
        <v>2474</v>
      </c>
      <c r="AL462" s="94">
        <v>2464</v>
      </c>
      <c r="AM462" s="94">
        <v>0</v>
      </c>
      <c r="AN462" s="83"/>
      <c r="AO462" s="83"/>
      <c r="AP462" s="83"/>
      <c r="AQ462" s="83"/>
      <c r="AR462" s="83"/>
      <c r="AS462" s="83"/>
      <c r="AT462" s="83"/>
      <c r="AU462" s="83"/>
      <c r="AV462" s="83"/>
      <c r="AW462" s="83"/>
      <c r="AX462" s="83"/>
      <c r="AY462" s="83"/>
      <c r="AZ462" s="83"/>
    </row>
    <row r="463" spans="1:52" x14ac:dyDescent="0.25">
      <c r="A463" s="82"/>
      <c r="B463" s="84" t="s">
        <v>0</v>
      </c>
      <c r="C463" s="93">
        <v>78269.674912071627</v>
      </c>
      <c r="D463" s="93">
        <v>71623.887035744934</v>
      </c>
      <c r="E463" s="93">
        <v>68452.197623315282</v>
      </c>
      <c r="F463" s="93">
        <v>77075.4860167718</v>
      </c>
      <c r="G463" s="93">
        <v>67188.373605142784</v>
      </c>
      <c r="H463" s="93">
        <v>56104.63182515042</v>
      </c>
      <c r="I463" s="93">
        <v>50256.504003915623</v>
      </c>
      <c r="J463" s="93">
        <v>48702.014600336981</v>
      </c>
      <c r="K463" s="93">
        <v>39989.526905999992</v>
      </c>
      <c r="L463" s="93">
        <v>35026.131000000001</v>
      </c>
      <c r="M463" s="93">
        <v>0</v>
      </c>
      <c r="N463" s="83"/>
      <c r="O463" s="84" t="s">
        <v>0</v>
      </c>
      <c r="P463" s="93">
        <v>70916.67818447866</v>
      </c>
      <c r="Q463" s="93">
        <v>59257.097169817476</v>
      </c>
      <c r="R463" s="93">
        <v>59136.883565629782</v>
      </c>
      <c r="S463" s="93">
        <v>71197.879168460669</v>
      </c>
      <c r="T463" s="93">
        <v>63814.292640793021</v>
      </c>
      <c r="U463" s="93">
        <v>64355.271868392651</v>
      </c>
      <c r="V463" s="93">
        <v>56729.916626625694</v>
      </c>
      <c r="W463" s="93">
        <v>48913.485719804979</v>
      </c>
      <c r="X463" s="93">
        <v>48844.850858999991</v>
      </c>
      <c r="Y463" s="93">
        <v>47233.157999999996</v>
      </c>
      <c r="Z463" s="93">
        <v>40041</v>
      </c>
      <c r="AA463" s="83"/>
      <c r="AB463" s="84" t="s">
        <v>0</v>
      </c>
      <c r="AC463" s="93">
        <v>748</v>
      </c>
      <c r="AD463" s="93">
        <v>714</v>
      </c>
      <c r="AE463" s="93">
        <v>660</v>
      </c>
      <c r="AF463" s="93">
        <v>646</v>
      </c>
      <c r="AG463" s="93">
        <v>577</v>
      </c>
      <c r="AH463" s="93">
        <v>480</v>
      </c>
      <c r="AI463" s="93">
        <v>433</v>
      </c>
      <c r="AJ463" s="93">
        <v>432</v>
      </c>
      <c r="AK463" s="93">
        <v>367</v>
      </c>
      <c r="AL463" s="93">
        <v>324</v>
      </c>
      <c r="AM463" s="93">
        <v>0</v>
      </c>
      <c r="AN463" s="83"/>
      <c r="AO463" s="83"/>
      <c r="AP463" s="83"/>
      <c r="AQ463" s="83"/>
      <c r="AR463" s="83"/>
      <c r="AS463" s="83"/>
      <c r="AT463" s="83"/>
      <c r="AU463" s="83"/>
      <c r="AV463" s="83"/>
      <c r="AW463" s="83"/>
      <c r="AX463" s="83"/>
      <c r="AY463" s="83"/>
      <c r="AZ463" s="83"/>
    </row>
    <row r="464" spans="1:52" x14ac:dyDescent="0.25">
      <c r="A464" s="82"/>
      <c r="B464" s="84" t="s">
        <v>158</v>
      </c>
      <c r="C464" s="93">
        <v>60840.768275444279</v>
      </c>
      <c r="D464" s="93">
        <v>58149.468467888822</v>
      </c>
      <c r="E464" s="93">
        <v>59390.027912721613</v>
      </c>
      <c r="F464" s="93">
        <v>55483.768404601644</v>
      </c>
      <c r="G464" s="93">
        <v>50876.823242358747</v>
      </c>
      <c r="H464" s="93">
        <v>51261.531836628739</v>
      </c>
      <c r="I464" s="93">
        <v>50647.627661645238</v>
      </c>
      <c r="J464" s="93">
        <v>60350.189119604991</v>
      </c>
      <c r="K464" s="93">
        <v>71063.258615999992</v>
      </c>
      <c r="L464" s="93">
        <v>48789.005999999994</v>
      </c>
      <c r="M464" s="93">
        <v>0</v>
      </c>
      <c r="N464" s="83"/>
      <c r="O464" s="84" t="s">
        <v>158</v>
      </c>
      <c r="P464" s="93">
        <v>56868.549603030493</v>
      </c>
      <c r="Q464" s="93">
        <v>66060.169627214273</v>
      </c>
      <c r="R464" s="93">
        <v>52585.676391723646</v>
      </c>
      <c r="S464" s="93">
        <v>57460.879722563906</v>
      </c>
      <c r="T464" s="93">
        <v>52146.53513635858</v>
      </c>
      <c r="U464" s="93">
        <v>51295.075569017572</v>
      </c>
      <c r="V464" s="93">
        <v>49204.070774508233</v>
      </c>
      <c r="W464" s="93">
        <v>49080.720533669984</v>
      </c>
      <c r="X464" s="93">
        <v>48958.367051999994</v>
      </c>
      <c r="Y464" s="93">
        <v>53446.259999999995</v>
      </c>
      <c r="Z464" s="93">
        <v>42746</v>
      </c>
      <c r="AA464" s="83"/>
      <c r="AB464" s="84" t="s">
        <v>158</v>
      </c>
      <c r="AC464" s="93">
        <v>420</v>
      </c>
      <c r="AD464" s="93">
        <v>383</v>
      </c>
      <c r="AE464" s="93">
        <v>377</v>
      </c>
      <c r="AF464" s="93">
        <v>359</v>
      </c>
      <c r="AG464" s="93">
        <v>337</v>
      </c>
      <c r="AH464" s="93">
        <v>349</v>
      </c>
      <c r="AI464" s="93">
        <v>343</v>
      </c>
      <c r="AJ464" s="93">
        <v>474</v>
      </c>
      <c r="AK464" s="93">
        <v>425</v>
      </c>
      <c r="AL464" s="93">
        <v>315</v>
      </c>
      <c r="AM464" s="93">
        <v>0</v>
      </c>
      <c r="AN464" s="83"/>
      <c r="AO464" s="83"/>
      <c r="AP464" s="83"/>
      <c r="AQ464" s="83"/>
      <c r="AR464" s="83"/>
      <c r="AS464" s="83"/>
      <c r="AT464" s="83"/>
      <c r="AU464" s="83"/>
      <c r="AV464" s="83"/>
      <c r="AW464" s="83"/>
      <c r="AX464" s="83"/>
      <c r="AY464" s="83"/>
      <c r="AZ464" s="83"/>
    </row>
    <row r="465" spans="1:52" x14ac:dyDescent="0.25">
      <c r="A465" s="82"/>
      <c r="B465" s="84" t="s">
        <v>159</v>
      </c>
      <c r="C465" s="93">
        <v>2166.2490318325708</v>
      </c>
      <c r="D465" s="93">
        <v>1955.3055453289187</v>
      </c>
      <c r="E465" s="93">
        <v>2026.793251473048</v>
      </c>
      <c r="F465" s="93">
        <v>2185.7294561535687</v>
      </c>
      <c r="G465" s="93">
        <v>1652.5509842513341</v>
      </c>
      <c r="H465" s="93">
        <v>904.56265008577952</v>
      </c>
      <c r="I465" s="93">
        <v>1140.1130936489487</v>
      </c>
      <c r="J465" s="93">
        <v>1591.4280674249997</v>
      </c>
      <c r="K465" s="93">
        <v>1676.2204199999996</v>
      </c>
      <c r="L465" s="93">
        <v>1065.0149999999999</v>
      </c>
      <c r="M465" s="93">
        <v>0</v>
      </c>
      <c r="N465" s="83"/>
      <c r="O465" s="84" t="s">
        <v>159</v>
      </c>
      <c r="P465" s="93">
        <v>2918.7564377077497</v>
      </c>
      <c r="Q465" s="93">
        <v>3241.1208327770319</v>
      </c>
      <c r="R465" s="93">
        <v>3345.82393288701</v>
      </c>
      <c r="S465" s="93">
        <v>3526.0216441183638</v>
      </c>
      <c r="T465" s="93">
        <v>3360.6023099888334</v>
      </c>
      <c r="U465" s="93">
        <v>2064.0576663267602</v>
      </c>
      <c r="V465" s="93">
        <v>1859.1429521315063</v>
      </c>
      <c r="W465" s="93">
        <v>1770.5311584029996</v>
      </c>
      <c r="X465" s="93">
        <v>1769.5795319999997</v>
      </c>
      <c r="Y465" s="93">
        <v>1733.8649999999998</v>
      </c>
      <c r="Z465" s="93">
        <v>1716</v>
      </c>
      <c r="AA465" s="83"/>
      <c r="AB465" s="84" t="s">
        <v>159</v>
      </c>
      <c r="AC465" s="93">
        <v>0</v>
      </c>
      <c r="AD465" s="93">
        <v>0</v>
      </c>
      <c r="AE465" s="93">
        <v>0</v>
      </c>
      <c r="AF465" s="93">
        <v>0</v>
      </c>
      <c r="AG465" s="93">
        <v>0</v>
      </c>
      <c r="AH465" s="93">
        <v>0</v>
      </c>
      <c r="AI465" s="93">
        <v>0</v>
      </c>
      <c r="AJ465" s="93">
        <v>0</v>
      </c>
      <c r="AK465" s="93">
        <v>0</v>
      </c>
      <c r="AL465" s="93">
        <v>0</v>
      </c>
      <c r="AM465" s="93">
        <v>0</v>
      </c>
      <c r="AN465" s="83"/>
      <c r="AO465" s="83"/>
      <c r="AP465" s="83"/>
      <c r="AQ465" s="83"/>
      <c r="AR465" s="83"/>
      <c r="AS465" s="83"/>
      <c r="AT465" s="83"/>
      <c r="AU465" s="83"/>
      <c r="AV465" s="83"/>
      <c r="AW465" s="83"/>
      <c r="AX465" s="83"/>
      <c r="AY465" s="83"/>
      <c r="AZ465" s="83"/>
    </row>
    <row r="466" spans="1:52" x14ac:dyDescent="0.25">
      <c r="A466" s="82"/>
      <c r="B466" s="84" t="s">
        <v>1</v>
      </c>
      <c r="C466" s="93">
        <v>10423.915252888368</v>
      </c>
      <c r="D466" s="93">
        <v>8368.8952363754852</v>
      </c>
      <c r="E466" s="93">
        <v>7441.0159907989591</v>
      </c>
      <c r="F466" s="93">
        <v>7279.4168607052461</v>
      </c>
      <c r="G466" s="93">
        <v>10432.365209353604</v>
      </c>
      <c r="H466" s="93">
        <v>10109.969129555759</v>
      </c>
      <c r="I466" s="93">
        <v>10247.934577831451</v>
      </c>
      <c r="J466" s="93">
        <v>11684.858284889997</v>
      </c>
      <c r="K466" s="93">
        <v>10917.711609</v>
      </c>
      <c r="L466" s="93">
        <v>9683.9189999999999</v>
      </c>
      <c r="M466" s="93">
        <v>0</v>
      </c>
      <c r="N466" s="83"/>
      <c r="O466" s="84" t="s">
        <v>1</v>
      </c>
      <c r="P466" s="93">
        <v>11163.787609972171</v>
      </c>
      <c r="Q466" s="93">
        <v>6838.6148365929821</v>
      </c>
      <c r="R466" s="93">
        <v>7992.8308759297715</v>
      </c>
      <c r="S466" s="93">
        <v>7214.6673306774064</v>
      </c>
      <c r="T466" s="93">
        <v>5988.4868463572484</v>
      </c>
      <c r="U466" s="93">
        <v>9337.5687850820177</v>
      </c>
      <c r="V466" s="93">
        <v>11819.575529973372</v>
      </c>
      <c r="W466" s="93">
        <v>9422.3330934389978</v>
      </c>
      <c r="X466" s="93">
        <v>9415.4786249999979</v>
      </c>
      <c r="Y466" s="93">
        <v>9350.5229999999992</v>
      </c>
      <c r="Z466" s="93">
        <v>7737</v>
      </c>
      <c r="AA466" s="83"/>
      <c r="AB466" s="84" t="s">
        <v>1</v>
      </c>
      <c r="AC466" s="93">
        <v>58</v>
      </c>
      <c r="AD466" s="93">
        <v>49</v>
      </c>
      <c r="AE466" s="93">
        <v>43</v>
      </c>
      <c r="AF466" s="93">
        <v>44</v>
      </c>
      <c r="AG466" s="93">
        <v>62</v>
      </c>
      <c r="AH466" s="93">
        <v>62</v>
      </c>
      <c r="AI466" s="93">
        <v>64</v>
      </c>
      <c r="AJ466" s="93">
        <v>74</v>
      </c>
      <c r="AK466" s="93">
        <v>70</v>
      </c>
      <c r="AL466" s="93">
        <v>62</v>
      </c>
      <c r="AM466" s="93">
        <v>0</v>
      </c>
      <c r="AN466" s="83"/>
      <c r="AO466" s="83"/>
      <c r="AP466" s="83"/>
      <c r="AQ466" s="83"/>
      <c r="AR466" s="83"/>
      <c r="AS466" s="83"/>
      <c r="AT466" s="83"/>
      <c r="AU466" s="83"/>
      <c r="AV466" s="83"/>
      <c r="AW466" s="83"/>
      <c r="AX466" s="83"/>
      <c r="AY466" s="83"/>
      <c r="AZ466" s="83"/>
    </row>
    <row r="467" spans="1:52" x14ac:dyDescent="0.25">
      <c r="A467" s="82"/>
      <c r="B467" s="84" t="s">
        <v>2</v>
      </c>
      <c r="C467" s="93">
        <v>68691.345257821609</v>
      </c>
      <c r="D467" s="93">
        <v>75118.432745895814</v>
      </c>
      <c r="E467" s="93">
        <v>75946.815144843815</v>
      </c>
      <c r="F467" s="93">
        <v>74341.924752637613</v>
      </c>
      <c r="G467" s="93">
        <v>78207.909774219399</v>
      </c>
      <c r="H467" s="93">
        <v>83895.1109533204</v>
      </c>
      <c r="I467" s="93">
        <v>95533.121549120609</v>
      </c>
      <c r="J467" s="93">
        <v>98028.732150530981</v>
      </c>
      <c r="K467" s="93">
        <v>115141.49026799999</v>
      </c>
      <c r="L467" s="93">
        <v>113480.17799999999</v>
      </c>
      <c r="M467" s="93">
        <v>0</v>
      </c>
      <c r="N467" s="83"/>
      <c r="O467" s="84" t="s">
        <v>2</v>
      </c>
      <c r="P467" s="93">
        <v>75497.424873444877</v>
      </c>
      <c r="Q467" s="93">
        <v>73016.744814127829</v>
      </c>
      <c r="R467" s="93">
        <v>71163.639247644169</v>
      </c>
      <c r="S467" s="93">
        <v>71366.447240841517</v>
      </c>
      <c r="T467" s="93">
        <v>74090.690563970187</v>
      </c>
      <c r="U467" s="93">
        <v>81946.22010152867</v>
      </c>
      <c r="V467" s="93">
        <v>86537.552279848023</v>
      </c>
      <c r="W467" s="93">
        <v>89747.911528505967</v>
      </c>
      <c r="X467" s="93">
        <v>102000.13435499999</v>
      </c>
      <c r="Y467" s="93">
        <v>102541.908</v>
      </c>
      <c r="Z467" s="93">
        <v>120497</v>
      </c>
      <c r="AA467" s="83"/>
      <c r="AB467" s="84" t="s">
        <v>2</v>
      </c>
      <c r="AC467" s="93">
        <v>694</v>
      </c>
      <c r="AD467" s="93">
        <v>681</v>
      </c>
      <c r="AE467" s="93">
        <v>656</v>
      </c>
      <c r="AF467" s="93">
        <v>637</v>
      </c>
      <c r="AG467" s="93">
        <v>624</v>
      </c>
      <c r="AH467" s="93">
        <v>643</v>
      </c>
      <c r="AI467" s="93">
        <v>702</v>
      </c>
      <c r="AJ467" s="93">
        <v>737</v>
      </c>
      <c r="AK467" s="93">
        <v>768</v>
      </c>
      <c r="AL467" s="93">
        <v>786</v>
      </c>
      <c r="AM467" s="93">
        <v>0</v>
      </c>
      <c r="AN467" s="83"/>
      <c r="AO467" s="83"/>
      <c r="AP467" s="83"/>
      <c r="AQ467" s="83"/>
      <c r="AR467" s="83"/>
      <c r="AS467" s="83"/>
      <c r="AT467" s="83"/>
      <c r="AU467" s="83"/>
      <c r="AV467" s="83"/>
      <c r="AW467" s="83"/>
      <c r="AX467" s="83"/>
      <c r="AY467" s="83"/>
      <c r="AZ467" s="83"/>
    </row>
    <row r="468" spans="1:52" x14ac:dyDescent="0.25">
      <c r="A468" s="82"/>
      <c r="B468" s="84" t="s">
        <v>156</v>
      </c>
      <c r="C468" s="93">
        <v>0</v>
      </c>
      <c r="D468" s="93">
        <v>0</v>
      </c>
      <c r="E468" s="93">
        <v>0</v>
      </c>
      <c r="F468" s="93">
        <v>0</v>
      </c>
      <c r="G468" s="93">
        <v>0</v>
      </c>
      <c r="H468" s="93">
        <v>0</v>
      </c>
      <c r="I468" s="93">
        <v>0</v>
      </c>
      <c r="J468" s="93">
        <v>661.3867154789998</v>
      </c>
      <c r="K468" s="93">
        <v>7989.6303689999986</v>
      </c>
      <c r="L468" s="93">
        <v>12413.856</v>
      </c>
      <c r="M468" s="93">
        <v>0</v>
      </c>
      <c r="N468" s="83"/>
      <c r="O468" s="84" t="s">
        <v>156</v>
      </c>
      <c r="P468" s="93">
        <v>0</v>
      </c>
      <c r="Q468" s="93">
        <v>0</v>
      </c>
      <c r="R468" s="93">
        <v>0</v>
      </c>
      <c r="S468" s="93">
        <v>0</v>
      </c>
      <c r="T468" s="93">
        <v>0</v>
      </c>
      <c r="U468" s="93">
        <v>0</v>
      </c>
      <c r="V468" s="93">
        <v>0</v>
      </c>
      <c r="W468" s="93">
        <v>0</v>
      </c>
      <c r="X468" s="93">
        <v>0</v>
      </c>
      <c r="Y468" s="93">
        <v>8585.9759999999987</v>
      </c>
      <c r="Z468" s="93">
        <v>14431</v>
      </c>
      <c r="AA468" s="83"/>
      <c r="AB468" s="84" t="s">
        <v>156</v>
      </c>
      <c r="AC468" s="93">
        <v>0</v>
      </c>
      <c r="AD468" s="93">
        <v>0</v>
      </c>
      <c r="AE468" s="93">
        <v>0</v>
      </c>
      <c r="AF468" s="93">
        <v>0</v>
      </c>
      <c r="AG468" s="93">
        <v>0</v>
      </c>
      <c r="AH468" s="93">
        <v>0</v>
      </c>
      <c r="AI468" s="93">
        <v>0</v>
      </c>
      <c r="AJ468" s="93">
        <v>8</v>
      </c>
      <c r="AK468" s="93">
        <v>45</v>
      </c>
      <c r="AL468" s="93">
        <v>71</v>
      </c>
      <c r="AM468" s="93">
        <v>0</v>
      </c>
      <c r="AN468" s="83"/>
      <c r="AO468" s="83"/>
      <c r="AP468" s="83"/>
      <c r="AQ468" s="83"/>
      <c r="AR468" s="83"/>
      <c r="AS468" s="83"/>
      <c r="AT468" s="83"/>
      <c r="AU468" s="83"/>
      <c r="AV468" s="83"/>
      <c r="AW468" s="83"/>
      <c r="AX468" s="83"/>
      <c r="AY468" s="83"/>
      <c r="AZ468" s="83"/>
    </row>
    <row r="469" spans="1:52" x14ac:dyDescent="0.25">
      <c r="A469" s="82"/>
      <c r="B469" s="84" t="s">
        <v>3</v>
      </c>
      <c r="C469" s="93">
        <v>150.89858270847921</v>
      </c>
      <c r="D469" s="93">
        <v>2810.6367575377117</v>
      </c>
      <c r="E469" s="93">
        <v>8598.4813596099302</v>
      </c>
      <c r="F469" s="93">
        <v>10139.476315410746</v>
      </c>
      <c r="G469" s="93">
        <v>12312.014529686086</v>
      </c>
      <c r="H469" s="93">
        <v>14295.220619711608</v>
      </c>
      <c r="I469" s="93">
        <v>13215.197093211536</v>
      </c>
      <c r="J469" s="93">
        <v>15658.573249178995</v>
      </c>
      <c r="K469" s="93">
        <v>16605.191147999994</v>
      </c>
      <c r="L469" s="93">
        <v>15873.354000000001</v>
      </c>
      <c r="M469" s="93">
        <v>0</v>
      </c>
      <c r="N469" s="83"/>
      <c r="O469" s="84" t="s">
        <v>3</v>
      </c>
      <c r="P469" s="93">
        <v>0</v>
      </c>
      <c r="Q469" s="93">
        <v>2105.7227928453458</v>
      </c>
      <c r="R469" s="93">
        <v>8876.6709634181934</v>
      </c>
      <c r="S469" s="93">
        <v>10071.379661727282</v>
      </c>
      <c r="T469" s="93">
        <v>10375.165877821944</v>
      </c>
      <c r="U469" s="93">
        <v>11380.270275121216</v>
      </c>
      <c r="V469" s="93">
        <v>15644.946309184706</v>
      </c>
      <c r="W469" s="93">
        <v>13561.125003026998</v>
      </c>
      <c r="X469" s="93">
        <v>13552.984724999998</v>
      </c>
      <c r="Y469" s="93">
        <v>12928.356000000002</v>
      </c>
      <c r="Z469" s="93">
        <v>16236</v>
      </c>
      <c r="AA469" s="83"/>
      <c r="AB469" s="84" t="s">
        <v>3</v>
      </c>
      <c r="AC469" s="93">
        <v>1</v>
      </c>
      <c r="AD469" s="93">
        <v>23</v>
      </c>
      <c r="AE469" s="93">
        <v>72</v>
      </c>
      <c r="AF469" s="93">
        <v>72</v>
      </c>
      <c r="AG469" s="93">
        <v>90</v>
      </c>
      <c r="AH469" s="93">
        <v>103</v>
      </c>
      <c r="AI469" s="93">
        <v>96</v>
      </c>
      <c r="AJ469" s="93">
        <v>111</v>
      </c>
      <c r="AK469" s="93">
        <v>123</v>
      </c>
      <c r="AL469" s="93">
        <v>119</v>
      </c>
      <c r="AM469" s="93">
        <v>0</v>
      </c>
      <c r="AN469" s="83"/>
      <c r="AO469" s="83"/>
      <c r="AP469" s="83"/>
      <c r="AQ469" s="83"/>
      <c r="AR469" s="83"/>
      <c r="AS469" s="83"/>
      <c r="AT469" s="83"/>
      <c r="AU469" s="83"/>
      <c r="AV469" s="83"/>
      <c r="AW469" s="83"/>
      <c r="AX469" s="83"/>
      <c r="AY469" s="83"/>
      <c r="AZ469" s="83"/>
    </row>
    <row r="470" spans="1:52" x14ac:dyDescent="0.25">
      <c r="A470" s="82"/>
      <c r="B470" s="84" t="s">
        <v>4</v>
      </c>
      <c r="C470" s="93">
        <v>0</v>
      </c>
      <c r="D470" s="93">
        <v>529.1601630577884</v>
      </c>
      <c r="E470" s="93">
        <v>5025.0849889420397</v>
      </c>
      <c r="F470" s="93">
        <v>8283.6693754507087</v>
      </c>
      <c r="G470" s="93">
        <v>7836.8747498526245</v>
      </c>
      <c r="H470" s="93">
        <v>6281.6229520171928</v>
      </c>
      <c r="I470" s="93">
        <v>6552.6268448869187</v>
      </c>
      <c r="J470" s="93">
        <v>4505.629565807998</v>
      </c>
      <c r="K470" s="93">
        <v>5926.1818139999987</v>
      </c>
      <c r="L470" s="93">
        <v>10105.808999999999</v>
      </c>
      <c r="M470" s="93">
        <v>0</v>
      </c>
      <c r="N470" s="83"/>
      <c r="O470" s="84" t="s">
        <v>4</v>
      </c>
      <c r="P470" s="93">
        <v>0</v>
      </c>
      <c r="Q470" s="93">
        <v>0</v>
      </c>
      <c r="R470" s="93">
        <v>0</v>
      </c>
      <c r="S470" s="93">
        <v>5302.3055427429654</v>
      </c>
      <c r="T470" s="93">
        <v>7077.992529531587</v>
      </c>
      <c r="U470" s="93">
        <v>7757.5471771262528</v>
      </c>
      <c r="V470" s="93">
        <v>6691.1555332184189</v>
      </c>
      <c r="W470" s="93">
        <v>7362.6475471919985</v>
      </c>
      <c r="X470" s="93">
        <v>7357.3345649999974</v>
      </c>
      <c r="Y470" s="93">
        <v>6430.2209999999995</v>
      </c>
      <c r="Z470" s="93">
        <v>7823</v>
      </c>
      <c r="AA470" s="83"/>
      <c r="AB470" s="84" t="s">
        <v>4</v>
      </c>
      <c r="AC470" s="93">
        <v>0</v>
      </c>
      <c r="AD470" s="93">
        <v>4</v>
      </c>
      <c r="AE470" s="93">
        <v>36</v>
      </c>
      <c r="AF470" s="93">
        <v>67</v>
      </c>
      <c r="AG470" s="93">
        <v>59</v>
      </c>
      <c r="AH470" s="93">
        <v>48</v>
      </c>
      <c r="AI470" s="93">
        <v>49</v>
      </c>
      <c r="AJ470" s="93">
        <v>34</v>
      </c>
      <c r="AK470" s="93">
        <v>48</v>
      </c>
      <c r="AL470" s="93">
        <v>80</v>
      </c>
      <c r="AM470" s="93">
        <v>0</v>
      </c>
      <c r="AN470" s="83"/>
      <c r="AO470" s="83"/>
      <c r="AP470" s="83"/>
      <c r="AQ470" s="83"/>
      <c r="AR470" s="83"/>
      <c r="AS470" s="83"/>
      <c r="AT470" s="83"/>
      <c r="AU470" s="83"/>
      <c r="AV470" s="83"/>
      <c r="AW470" s="83"/>
      <c r="AX470" s="83"/>
      <c r="AY470" s="83"/>
      <c r="AZ470" s="83"/>
    </row>
    <row r="471" spans="1:52" x14ac:dyDescent="0.25">
      <c r="A471" s="82"/>
      <c r="B471" s="84" t="s">
        <v>6</v>
      </c>
      <c r="C471" s="93">
        <v>179.29735903958064</v>
      </c>
      <c r="D471" s="93">
        <v>344.14991542219923</v>
      </c>
      <c r="E471" s="93">
        <v>660.07125177895773</v>
      </c>
      <c r="F471" s="93">
        <v>1986.3447625295271</v>
      </c>
      <c r="G471" s="93">
        <v>2626.6386103350537</v>
      </c>
      <c r="H471" s="93">
        <v>2372.6600043041085</v>
      </c>
      <c r="I471" s="93">
        <v>2729.8947073580898</v>
      </c>
      <c r="J471" s="93">
        <v>2779.3347130079992</v>
      </c>
      <c r="K471" s="93">
        <v>2438.74157625</v>
      </c>
      <c r="L471" s="93">
        <v>2361.5549999999998</v>
      </c>
      <c r="M471" s="93">
        <v>0</v>
      </c>
      <c r="N471" s="83"/>
      <c r="O471" s="84" t="s">
        <v>6</v>
      </c>
      <c r="P471" s="93">
        <v>202.16078066207746</v>
      </c>
      <c r="Q471" s="93">
        <v>176.82185309623338</v>
      </c>
      <c r="R471" s="93">
        <v>225.87544608748019</v>
      </c>
      <c r="S471" s="93">
        <v>2741.1788559021661</v>
      </c>
      <c r="T471" s="93">
        <v>7867.4565706715321</v>
      </c>
      <c r="U471" s="93">
        <v>3944.7429289278498</v>
      </c>
      <c r="V471" s="93">
        <v>2425.3514798356609</v>
      </c>
      <c r="W471" s="93">
        <v>2539.8113021819995</v>
      </c>
      <c r="X471" s="93">
        <v>2538.7313069999996</v>
      </c>
      <c r="Y471" s="93">
        <v>2487.0929999999998</v>
      </c>
      <c r="Z471" s="93">
        <v>5422</v>
      </c>
      <c r="AA471" s="83"/>
      <c r="AB471" s="84" t="s">
        <v>6</v>
      </c>
      <c r="AC471" s="93">
        <v>0</v>
      </c>
      <c r="AD471" s="93">
        <v>0</v>
      </c>
      <c r="AE471" s="93">
        <v>1</v>
      </c>
      <c r="AF471" s="93">
        <v>25</v>
      </c>
      <c r="AG471" s="93">
        <v>32</v>
      </c>
      <c r="AH471" s="93">
        <v>32</v>
      </c>
      <c r="AI471" s="93">
        <v>33</v>
      </c>
      <c r="AJ471" s="93">
        <v>36</v>
      </c>
      <c r="AK471" s="93">
        <v>34</v>
      </c>
      <c r="AL471" s="93">
        <v>36</v>
      </c>
      <c r="AM471" s="93">
        <v>0</v>
      </c>
      <c r="AN471" s="83"/>
      <c r="AO471" s="83"/>
      <c r="AP471" s="83"/>
      <c r="AQ471" s="83"/>
      <c r="AR471" s="83"/>
      <c r="AS471" s="83"/>
      <c r="AT471" s="83"/>
      <c r="AU471" s="83"/>
      <c r="AV471" s="83"/>
      <c r="AW471" s="83"/>
      <c r="AX471" s="83"/>
      <c r="AY471" s="83"/>
      <c r="AZ471" s="83"/>
    </row>
    <row r="472" spans="1:52" x14ac:dyDescent="0.25">
      <c r="A472" s="82"/>
      <c r="B472" s="84" t="s">
        <v>7</v>
      </c>
      <c r="C472" s="93">
        <v>34840.846207734881</v>
      </c>
      <c r="D472" s="93">
        <v>34413.330128835114</v>
      </c>
      <c r="E472" s="93">
        <v>30819.709830402608</v>
      </c>
      <c r="F472" s="93">
        <v>29212.079413521104</v>
      </c>
      <c r="G472" s="93">
        <v>29220.023664441829</v>
      </c>
      <c r="H472" s="93">
        <v>32855.415000223213</v>
      </c>
      <c r="I472" s="93">
        <v>39498.706892641843</v>
      </c>
      <c r="J472" s="93">
        <v>44855.613881441983</v>
      </c>
      <c r="K472" s="93">
        <v>39617.151356999988</v>
      </c>
      <c r="L472" s="93">
        <v>42726.137999999999</v>
      </c>
      <c r="M472" s="93">
        <v>0</v>
      </c>
      <c r="N472" s="83"/>
      <c r="O472" s="84" t="s">
        <v>7</v>
      </c>
      <c r="P472" s="93">
        <v>36106.035760045059</v>
      </c>
      <c r="Q472" s="93">
        <v>29162.433126184758</v>
      </c>
      <c r="R472" s="93">
        <v>34395.329845358414</v>
      </c>
      <c r="S472" s="93">
        <v>33419.875520873742</v>
      </c>
      <c r="T472" s="93">
        <v>28115.453602864109</v>
      </c>
      <c r="U472" s="93">
        <v>29674.462857789302</v>
      </c>
      <c r="V472" s="93">
        <v>28895.875008513489</v>
      </c>
      <c r="W472" s="93">
        <v>34912.15552931399</v>
      </c>
      <c r="X472" s="93">
        <v>38849.060480999993</v>
      </c>
      <c r="Y472" s="93">
        <v>42066.548999999999</v>
      </c>
      <c r="Z472" s="93">
        <v>36356</v>
      </c>
      <c r="AA472" s="83"/>
      <c r="AB472" s="84" t="s">
        <v>7</v>
      </c>
      <c r="AC472" s="93">
        <v>278</v>
      </c>
      <c r="AD472" s="93">
        <v>290</v>
      </c>
      <c r="AE472" s="93">
        <v>271</v>
      </c>
      <c r="AF472" s="93">
        <v>248</v>
      </c>
      <c r="AG472" s="93">
        <v>240</v>
      </c>
      <c r="AH472" s="93">
        <v>282</v>
      </c>
      <c r="AI472" s="93">
        <v>293</v>
      </c>
      <c r="AJ472" s="93">
        <v>369</v>
      </c>
      <c r="AK472" s="93">
        <v>368</v>
      </c>
      <c r="AL472" s="93">
        <v>383</v>
      </c>
      <c r="AM472" s="93">
        <v>0</v>
      </c>
      <c r="AN472" s="83"/>
      <c r="AO472" s="83"/>
      <c r="AP472" s="83"/>
      <c r="AQ472" s="83"/>
      <c r="AR472" s="83"/>
      <c r="AS472" s="83"/>
      <c r="AT472" s="83"/>
      <c r="AU472" s="83"/>
      <c r="AV472" s="83"/>
      <c r="AW472" s="83"/>
      <c r="AX472" s="83"/>
      <c r="AY472" s="83"/>
      <c r="AZ472" s="83"/>
    </row>
    <row r="473" spans="1:52" x14ac:dyDescent="0.25">
      <c r="A473" s="82"/>
      <c r="B473" s="89" t="s">
        <v>8</v>
      </c>
      <c r="C473" s="94">
        <v>11598.553622193647</v>
      </c>
      <c r="D473" s="94">
        <v>12744.286721430233</v>
      </c>
      <c r="E473" s="94">
        <v>13041.439680759677</v>
      </c>
      <c r="F473" s="94">
        <v>14902.490986397805</v>
      </c>
      <c r="G473" s="94">
        <v>15813.179949438858</v>
      </c>
      <c r="H473" s="94">
        <v>18188.362106981287</v>
      </c>
      <c r="I473" s="94">
        <v>22395.141450049166</v>
      </c>
      <c r="J473" s="94">
        <v>25375.455401876992</v>
      </c>
      <c r="K473" s="94">
        <v>27352.098017999993</v>
      </c>
      <c r="L473" s="94">
        <v>32120.235000000001</v>
      </c>
      <c r="M473" s="94">
        <v>0</v>
      </c>
      <c r="N473" s="83"/>
      <c r="O473" s="89" t="s">
        <v>8</v>
      </c>
      <c r="P473" s="94">
        <v>10439.919648024115</v>
      </c>
      <c r="Q473" s="94">
        <v>12049.400573238961</v>
      </c>
      <c r="R473" s="94">
        <v>13539.536001251032</v>
      </c>
      <c r="S473" s="94">
        <v>12999.824315258975</v>
      </c>
      <c r="T473" s="94">
        <v>14939.615901046918</v>
      </c>
      <c r="U473" s="94">
        <v>15917.28370559472</v>
      </c>
      <c r="V473" s="94">
        <v>19450.582247478967</v>
      </c>
      <c r="W473" s="94">
        <v>20560.171696847992</v>
      </c>
      <c r="X473" s="94">
        <v>23555.140496999997</v>
      </c>
      <c r="Y473" s="94">
        <v>27478.415999999997</v>
      </c>
      <c r="Z473" s="94">
        <v>27077</v>
      </c>
      <c r="AA473" s="83"/>
      <c r="AB473" s="89" t="s">
        <v>8</v>
      </c>
      <c r="AC473" s="94">
        <v>147</v>
      </c>
      <c r="AD473" s="94">
        <v>163</v>
      </c>
      <c r="AE473" s="94">
        <v>167</v>
      </c>
      <c r="AF473" s="94">
        <v>173</v>
      </c>
      <c r="AG473" s="94">
        <v>179</v>
      </c>
      <c r="AH473" s="94">
        <v>200</v>
      </c>
      <c r="AI473" s="94">
        <v>225</v>
      </c>
      <c r="AJ473" s="94">
        <v>242</v>
      </c>
      <c r="AK473" s="94">
        <v>262</v>
      </c>
      <c r="AL473" s="94">
        <v>282</v>
      </c>
      <c r="AM473" s="94">
        <v>0</v>
      </c>
      <c r="AN473" s="83"/>
      <c r="AO473" s="83"/>
      <c r="AP473" s="83"/>
      <c r="AQ473" s="83"/>
      <c r="AR473" s="83"/>
      <c r="AS473" s="83"/>
      <c r="AT473" s="83"/>
      <c r="AU473" s="83"/>
      <c r="AV473" s="83"/>
      <c r="AW473" s="83"/>
      <c r="AX473" s="83"/>
      <c r="AY473" s="83"/>
      <c r="AZ473" s="83"/>
    </row>
    <row r="474" spans="1:52" x14ac:dyDescent="0.25">
      <c r="A474" s="82"/>
      <c r="B474" s="89" t="s">
        <v>5</v>
      </c>
      <c r="C474" s="94">
        <v>3750.804484069618</v>
      </c>
      <c r="D474" s="94">
        <v>10650.253158470779</v>
      </c>
      <c r="E474" s="94">
        <v>13986.254435300731</v>
      </c>
      <c r="F474" s="94">
        <v>21280.55053025387</v>
      </c>
      <c r="G474" s="94">
        <v>24383.338802927065</v>
      </c>
      <c r="H474" s="94">
        <v>22033.759681817515</v>
      </c>
      <c r="I474" s="94">
        <v>24947.807391065686</v>
      </c>
      <c r="J474" s="94">
        <v>14354.141701031995</v>
      </c>
      <c r="K474" s="94">
        <v>18812.921966999995</v>
      </c>
      <c r="L474" s="94">
        <v>20037.717000000001</v>
      </c>
      <c r="M474" s="92">
        <v>0</v>
      </c>
      <c r="N474" s="83"/>
      <c r="O474" s="89" t="s">
        <v>5</v>
      </c>
      <c r="P474" s="94">
        <v>7226.6462396792012</v>
      </c>
      <c r="Q474" s="94">
        <v>2667.1618445220424</v>
      </c>
      <c r="R474" s="94">
        <v>7398.8837832386007</v>
      </c>
      <c r="S474" s="94">
        <v>11418.308387974786</v>
      </c>
      <c r="T474" s="94">
        <v>11327.279899317264</v>
      </c>
      <c r="U474" s="94">
        <v>12759.812175833003</v>
      </c>
      <c r="V474" s="94">
        <v>10440.775307461176</v>
      </c>
      <c r="W474" s="94">
        <v>28766.545853345993</v>
      </c>
      <c r="X474" s="94">
        <v>64795.467323999997</v>
      </c>
      <c r="Y474" s="94">
        <v>23955.120000000003</v>
      </c>
      <c r="Z474" s="94">
        <v>22052</v>
      </c>
      <c r="AA474" s="83"/>
      <c r="AB474" s="89" t="s">
        <v>5</v>
      </c>
      <c r="AC474" s="94">
        <v>2413</v>
      </c>
      <c r="AD474" s="94">
        <v>2372</v>
      </c>
      <c r="AE474" s="94">
        <v>2343</v>
      </c>
      <c r="AF474" s="94">
        <v>2299</v>
      </c>
      <c r="AG474" s="94">
        <v>2213</v>
      </c>
      <c r="AH474" s="94">
        <v>2205</v>
      </c>
      <c r="AI474" s="94">
        <v>2245</v>
      </c>
      <c r="AJ474" s="94">
        <v>2519</v>
      </c>
      <c r="AK474" s="94">
        <v>2474</v>
      </c>
      <c r="AL474" s="94">
        <v>2464</v>
      </c>
      <c r="AM474" s="94">
        <v>0</v>
      </c>
      <c r="AN474" s="83"/>
      <c r="AO474" s="83"/>
      <c r="AP474" s="83"/>
      <c r="AQ474" s="83"/>
      <c r="AR474" s="83"/>
      <c r="AS474" s="83"/>
      <c r="AT474" s="83"/>
      <c r="AU474" s="83"/>
      <c r="AV474" s="83"/>
      <c r="AW474" s="83"/>
      <c r="AX474" s="83"/>
      <c r="AY474" s="83"/>
      <c r="AZ474" s="83"/>
    </row>
    <row r="475" spans="1:52" x14ac:dyDescent="0.25">
      <c r="A475" s="82"/>
      <c r="B475" s="84" t="s">
        <v>157</v>
      </c>
      <c r="C475" s="93">
        <v>22427.813273689288</v>
      </c>
      <c r="D475" s="93">
        <v>22601.155652468216</v>
      </c>
      <c r="E475" s="93">
        <v>22674.149702066541</v>
      </c>
      <c r="F475" s="93">
        <v>22643.868620608246</v>
      </c>
      <c r="G475" s="93">
        <v>25407.829800360469</v>
      </c>
      <c r="H475" s="93">
        <v>22777.312416436853</v>
      </c>
      <c r="I475" s="93">
        <v>24409.634431238148</v>
      </c>
      <c r="J475" s="93">
        <v>23012.589322106993</v>
      </c>
      <c r="K475" s="93">
        <v>24106.807976999993</v>
      </c>
      <c r="L475" s="93">
        <v>23538.374999999996</v>
      </c>
      <c r="M475" s="93">
        <v>0</v>
      </c>
      <c r="N475" s="83"/>
      <c r="O475" s="84" t="s">
        <v>157</v>
      </c>
      <c r="P475" s="93">
        <v>21287.048868524707</v>
      </c>
      <c r="Q475" s="93">
        <v>22541.819460154042</v>
      </c>
      <c r="R475" s="93">
        <v>23011.207362549409</v>
      </c>
      <c r="S475" s="93">
        <v>21826.708776406671</v>
      </c>
      <c r="T475" s="93">
        <v>25014.79676983599</v>
      </c>
      <c r="U475" s="93">
        <v>24933.056284626447</v>
      </c>
      <c r="V475" s="93">
        <v>23624.638530692966</v>
      </c>
      <c r="W475" s="93">
        <v>23839.052982884994</v>
      </c>
      <c r="X475" s="93">
        <v>23562.566789999997</v>
      </c>
      <c r="Y475" s="93">
        <v>24422.285999999996</v>
      </c>
      <c r="Z475" s="93">
        <v>24881</v>
      </c>
      <c r="AA475" s="83"/>
      <c r="AB475" s="84" t="s">
        <v>117</v>
      </c>
      <c r="AC475" s="93">
        <v>13886.815000000001</v>
      </c>
      <c r="AD475" s="93">
        <v>14011.91</v>
      </c>
      <c r="AE475" s="93">
        <v>14129.624000000002</v>
      </c>
      <c r="AF475" s="93">
        <v>14217.813</v>
      </c>
      <c r="AG475" s="93">
        <v>14215.168</v>
      </c>
      <c r="AH475" s="93">
        <v>14255.027</v>
      </c>
      <c r="AI475" s="93">
        <v>14247.45</v>
      </c>
      <c r="AJ475" s="93">
        <v>14616.896000000001</v>
      </c>
      <c r="AK475" s="93">
        <v>14822.92</v>
      </c>
      <c r="AL475" s="93">
        <v>14978.418</v>
      </c>
      <c r="AM475" s="93">
        <v>0</v>
      </c>
      <c r="AN475" s="83"/>
      <c r="AO475" s="83"/>
      <c r="AP475" s="83"/>
      <c r="AQ475" s="83"/>
      <c r="AR475" s="83"/>
      <c r="AS475" s="83"/>
      <c r="AT475" s="83"/>
      <c r="AU475" s="83"/>
      <c r="AV475" s="83"/>
      <c r="AW475" s="83"/>
      <c r="AX475" s="83"/>
      <c r="AY475" s="83"/>
      <c r="AZ475" s="83"/>
    </row>
    <row r="476" spans="1:52" x14ac:dyDescent="0.25">
      <c r="A476" s="82"/>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c r="AD476" s="83"/>
      <c r="AE476" s="83"/>
      <c r="AF476" s="83"/>
      <c r="AG476" s="83"/>
      <c r="AH476" s="83"/>
      <c r="AI476" s="83"/>
      <c r="AJ476" s="83"/>
      <c r="AK476" s="83"/>
      <c r="AL476" s="83"/>
      <c r="AM476" s="83"/>
      <c r="AN476" s="83"/>
      <c r="AO476" s="83"/>
      <c r="AP476" s="83"/>
      <c r="AQ476" s="83"/>
      <c r="AR476" s="83"/>
      <c r="AS476" s="83"/>
      <c r="AT476" s="83"/>
      <c r="AU476" s="83"/>
      <c r="AV476" s="83"/>
      <c r="AW476" s="83"/>
      <c r="AX476" s="83"/>
      <c r="AY476" s="83"/>
      <c r="AZ476" s="83"/>
    </row>
    <row r="477" spans="1:52" x14ac:dyDescent="0.25">
      <c r="A477" s="82"/>
      <c r="B477" s="85" t="s">
        <v>113</v>
      </c>
      <c r="C477" s="85"/>
      <c r="D477" s="85"/>
      <c r="E477" s="85"/>
      <c r="F477" s="85"/>
      <c r="G477" s="85"/>
      <c r="H477" s="85"/>
      <c r="I477" s="85"/>
      <c r="J477" s="85"/>
      <c r="K477" s="85"/>
      <c r="L477" s="85"/>
      <c r="M477" s="85"/>
      <c r="N477" s="83"/>
      <c r="O477" s="85" t="s">
        <v>114</v>
      </c>
      <c r="P477" s="85"/>
      <c r="Q477" s="85"/>
      <c r="R477" s="85"/>
      <c r="S477" s="85"/>
      <c r="T477" s="85"/>
      <c r="U477" s="85"/>
      <c r="V477" s="85"/>
      <c r="W477" s="85"/>
      <c r="X477" s="85"/>
      <c r="Y477" s="85"/>
      <c r="Z477" s="85"/>
      <c r="AA477" s="83"/>
      <c r="AB477" s="85" t="s">
        <v>145</v>
      </c>
      <c r="AC477" s="85"/>
      <c r="AD477" s="85"/>
      <c r="AE477" s="85"/>
      <c r="AF477" s="85"/>
      <c r="AG477" s="85"/>
      <c r="AH477" s="85"/>
      <c r="AI477" s="85"/>
      <c r="AJ477" s="85"/>
      <c r="AK477" s="85"/>
      <c r="AL477" s="85"/>
      <c r="AM477" s="85"/>
      <c r="AN477" s="83"/>
      <c r="AO477" s="83"/>
      <c r="AP477" s="83"/>
      <c r="AQ477" s="83"/>
      <c r="AR477" s="83"/>
      <c r="AS477" s="83"/>
      <c r="AT477" s="83"/>
      <c r="AU477" s="83"/>
      <c r="AV477" s="83"/>
      <c r="AW477" s="83"/>
      <c r="AX477" s="83"/>
      <c r="AY477" s="83"/>
      <c r="AZ477" s="83"/>
    </row>
    <row r="478" spans="1:52" x14ac:dyDescent="0.25">
      <c r="A478" s="82"/>
      <c r="B478" s="87" t="s">
        <v>37</v>
      </c>
      <c r="C478" s="87">
        <v>2013</v>
      </c>
      <c r="D478" s="87">
        <v>2014</v>
      </c>
      <c r="E478" s="87">
        <v>2015</v>
      </c>
      <c r="F478" s="87">
        <v>2016</v>
      </c>
      <c r="G478" s="87">
        <v>2017</v>
      </c>
      <c r="H478" s="87">
        <v>2018</v>
      </c>
      <c r="I478" s="87">
        <v>2019</v>
      </c>
      <c r="J478" s="87">
        <v>2020</v>
      </c>
      <c r="K478" s="87">
        <v>2021</v>
      </c>
      <c r="L478" s="87">
        <v>2022</v>
      </c>
      <c r="M478" s="87">
        <v>2023</v>
      </c>
      <c r="N478" s="83"/>
      <c r="O478" s="87" t="s">
        <v>37</v>
      </c>
      <c r="P478" s="87">
        <v>2013</v>
      </c>
      <c r="Q478" s="87">
        <v>2014</v>
      </c>
      <c r="R478" s="87">
        <v>2015</v>
      </c>
      <c r="S478" s="87">
        <v>2016</v>
      </c>
      <c r="T478" s="87">
        <v>2017</v>
      </c>
      <c r="U478" s="87">
        <v>2018</v>
      </c>
      <c r="V478" s="87">
        <v>2019</v>
      </c>
      <c r="W478" s="87">
        <v>2020</v>
      </c>
      <c r="X478" s="87">
        <v>2021</v>
      </c>
      <c r="Y478" s="87">
        <v>2022</v>
      </c>
      <c r="Z478" s="87">
        <v>2023</v>
      </c>
      <c r="AA478" s="83"/>
      <c r="AB478" s="87" t="s">
        <v>37</v>
      </c>
      <c r="AC478" s="87">
        <v>2013</v>
      </c>
      <c r="AD478" s="87">
        <v>2014</v>
      </c>
      <c r="AE478" s="87">
        <v>2015</v>
      </c>
      <c r="AF478" s="87">
        <v>2016</v>
      </c>
      <c r="AG478" s="87">
        <v>2017</v>
      </c>
      <c r="AH478" s="87">
        <v>2018</v>
      </c>
      <c r="AI478" s="87">
        <v>2019</v>
      </c>
      <c r="AJ478" s="87">
        <v>2020</v>
      </c>
      <c r="AK478" s="87">
        <v>2021</v>
      </c>
      <c r="AL478" s="87">
        <v>2022</v>
      </c>
      <c r="AM478" s="87">
        <v>2023</v>
      </c>
      <c r="AN478" s="83"/>
      <c r="AO478" s="83"/>
      <c r="AP478" s="83"/>
      <c r="AQ478" s="83"/>
      <c r="AR478" s="83"/>
      <c r="AS478" s="83"/>
      <c r="AT478" s="83"/>
      <c r="AU478" s="83"/>
      <c r="AV478" s="83"/>
      <c r="AW478" s="83"/>
      <c r="AX478" s="83"/>
      <c r="AY478" s="83"/>
      <c r="AZ478" s="83"/>
    </row>
    <row r="479" spans="1:52" x14ac:dyDescent="0.25">
      <c r="A479" s="82"/>
      <c r="B479" s="89" t="s">
        <v>9</v>
      </c>
      <c r="C479" s="90">
        <v>540466.01705824281</v>
      </c>
      <c r="D479" s="90">
        <v>526117.40311591758</v>
      </c>
      <c r="E479" s="90">
        <v>551531.6630688794</v>
      </c>
      <c r="F479" s="90">
        <v>575914.17545133398</v>
      </c>
      <c r="G479" s="90">
        <v>547275.27547471318</v>
      </c>
      <c r="H479" s="90">
        <v>575100.58306022279</v>
      </c>
      <c r="I479" s="90">
        <v>586612.92394815746</v>
      </c>
      <c r="J479" s="90">
        <v>608796.2217227309</v>
      </c>
      <c r="K479" s="90">
        <v>722434.02663599991</v>
      </c>
      <c r="L479" s="90">
        <v>692716.62599999993</v>
      </c>
      <c r="M479" s="90">
        <v>0</v>
      </c>
      <c r="N479" s="83"/>
      <c r="O479" s="89" t="s">
        <v>9</v>
      </c>
      <c r="P479" s="90">
        <v>524993.37697591551</v>
      </c>
      <c r="Q479" s="90">
        <v>555736.84359530616</v>
      </c>
      <c r="R479" s="90">
        <v>538272.65734963445</v>
      </c>
      <c r="S479" s="90">
        <v>514851.67525725742</v>
      </c>
      <c r="T479" s="90">
        <v>581340.02588688524</v>
      </c>
      <c r="U479" s="90">
        <v>590222.09762111271</v>
      </c>
      <c r="V479" s="90">
        <v>563956.33708473353</v>
      </c>
      <c r="W479" s="90">
        <v>593424.64499282988</v>
      </c>
      <c r="X479" s="90">
        <v>740903.21732699987</v>
      </c>
      <c r="Y479" s="90">
        <v>716544.14999999991</v>
      </c>
      <c r="Z479" s="90">
        <v>667882</v>
      </c>
      <c r="AA479" s="83"/>
      <c r="AB479" s="89" t="s">
        <v>9</v>
      </c>
      <c r="AC479" s="90">
        <v>4417</v>
      </c>
      <c r="AD479" s="90">
        <v>4314</v>
      </c>
      <c r="AE479" s="90">
        <v>4363</v>
      </c>
      <c r="AF479" s="90">
        <v>4336</v>
      </c>
      <c r="AG479" s="90">
        <v>4194</v>
      </c>
      <c r="AH479" s="90">
        <v>4119</v>
      </c>
      <c r="AI479" s="90">
        <v>4240</v>
      </c>
      <c r="AJ479" s="90">
        <v>4588</v>
      </c>
      <c r="AK479" s="90">
        <v>4499</v>
      </c>
      <c r="AL479" s="90">
        <v>4522</v>
      </c>
      <c r="AM479" s="90">
        <v>0</v>
      </c>
      <c r="AN479" s="83"/>
      <c r="AO479" s="83"/>
      <c r="AP479" s="83"/>
      <c r="AQ479" s="83"/>
      <c r="AR479" s="83"/>
      <c r="AS479" s="83"/>
      <c r="AT479" s="83"/>
      <c r="AU479" s="83"/>
      <c r="AV479" s="83"/>
      <c r="AW479" s="83"/>
      <c r="AX479" s="83"/>
      <c r="AY479" s="83"/>
      <c r="AZ479" s="83"/>
    </row>
    <row r="480" spans="1:52" x14ac:dyDescent="0.25">
      <c r="A480" s="82"/>
      <c r="B480" s="84" t="s">
        <v>10</v>
      </c>
      <c r="C480" s="93">
        <v>359367.92289829464</v>
      </c>
      <c r="D480" s="93">
        <v>346896.35041965306</v>
      </c>
      <c r="E480" s="93">
        <v>359303.17348996684</v>
      </c>
      <c r="F480" s="93">
        <v>371393.72454093106</v>
      </c>
      <c r="G480" s="93">
        <v>357100.01402527798</v>
      </c>
      <c r="H480" s="93">
        <v>360632.97169143305</v>
      </c>
      <c r="I480" s="93">
        <v>371345.66402670112</v>
      </c>
      <c r="J480" s="93">
        <v>371651.32152360445</v>
      </c>
      <c r="K480" s="93">
        <v>485404.78935899999</v>
      </c>
      <c r="L480" s="93">
        <v>450795.63899999997</v>
      </c>
      <c r="M480" s="93">
        <v>0</v>
      </c>
      <c r="N480" s="83"/>
      <c r="O480" s="84" t="s">
        <v>10</v>
      </c>
      <c r="P480" s="93">
        <v>342586.41209497815</v>
      </c>
      <c r="Q480" s="93">
        <v>364396.25494648714</v>
      </c>
      <c r="R480" s="93">
        <v>343612.37867407495</v>
      </c>
      <c r="S480" s="93">
        <v>399163.77074916201</v>
      </c>
      <c r="T480" s="93">
        <v>387583.46332055132</v>
      </c>
      <c r="U480" s="93">
        <v>375929.52862917213</v>
      </c>
      <c r="V480" s="93">
        <v>357365.53570407187</v>
      </c>
      <c r="W480" s="93">
        <v>379593.89624790894</v>
      </c>
      <c r="X480" s="93">
        <v>516019.15180199983</v>
      </c>
      <c r="Y480" s="93">
        <v>494469.48599999998</v>
      </c>
      <c r="Z480" s="93">
        <v>454624</v>
      </c>
      <c r="AA480" s="83"/>
      <c r="AB480" s="84" t="s">
        <v>10</v>
      </c>
      <c r="AC480" s="93">
        <v>4417</v>
      </c>
      <c r="AD480" s="93">
        <v>4314</v>
      </c>
      <c r="AE480" s="93">
        <v>4363</v>
      </c>
      <c r="AF480" s="93">
        <v>4336</v>
      </c>
      <c r="AG480" s="93">
        <v>4194</v>
      </c>
      <c r="AH480" s="93">
        <v>4119</v>
      </c>
      <c r="AI480" s="93">
        <v>4240</v>
      </c>
      <c r="AJ480" s="93">
        <v>4588</v>
      </c>
      <c r="AK480" s="93">
        <v>4499</v>
      </c>
      <c r="AL480" s="93">
        <v>4522</v>
      </c>
      <c r="AM480" s="93">
        <v>0</v>
      </c>
      <c r="AN480" s="83"/>
      <c r="AO480" s="83"/>
      <c r="AP480" s="83"/>
      <c r="AQ480" s="83"/>
      <c r="AR480" s="83"/>
      <c r="AS480" s="83"/>
      <c r="AT480" s="83"/>
      <c r="AU480" s="83"/>
      <c r="AV480" s="83"/>
      <c r="AW480" s="83"/>
      <c r="AX480" s="83"/>
      <c r="AY480" s="83"/>
      <c r="AZ480" s="83"/>
    </row>
    <row r="481" spans="1:52" x14ac:dyDescent="0.25">
      <c r="A481" s="82"/>
      <c r="B481" s="89" t="s">
        <v>11</v>
      </c>
      <c r="C481" s="94">
        <v>181098.09415994817</v>
      </c>
      <c r="D481" s="94">
        <v>179221.05269626449</v>
      </c>
      <c r="E481" s="94">
        <v>192228.48957891259</v>
      </c>
      <c r="F481" s="94">
        <v>204520.45091040296</v>
      </c>
      <c r="G481" s="94">
        <v>190175.26144943526</v>
      </c>
      <c r="H481" s="94">
        <v>214467.61136878975</v>
      </c>
      <c r="I481" s="94">
        <v>215267.25992145631</v>
      </c>
      <c r="J481" s="94">
        <v>237144.90019912642</v>
      </c>
      <c r="K481" s="94">
        <v>237029.23727699992</v>
      </c>
      <c r="L481" s="94">
        <v>241920.98699999996</v>
      </c>
      <c r="M481" s="94">
        <v>0</v>
      </c>
      <c r="N481" s="83"/>
      <c r="O481" s="89" t="s">
        <v>11</v>
      </c>
      <c r="P481" s="94">
        <v>182406.96488093736</v>
      </c>
      <c r="Q481" s="94">
        <v>191340.58864881896</v>
      </c>
      <c r="R481" s="94">
        <v>194660.27867555944</v>
      </c>
      <c r="S481" s="94">
        <v>115687.90450809542</v>
      </c>
      <c r="T481" s="94">
        <v>193756.56256633392</v>
      </c>
      <c r="U481" s="94">
        <v>214292.56899194056</v>
      </c>
      <c r="V481" s="94">
        <v>206590.80138066167</v>
      </c>
      <c r="W481" s="94">
        <v>213830.74874492097</v>
      </c>
      <c r="X481" s="94">
        <v>224884.06552499998</v>
      </c>
      <c r="Y481" s="94">
        <v>222074.66399999996</v>
      </c>
      <c r="Z481" s="94">
        <v>213258</v>
      </c>
      <c r="AA481" s="83"/>
      <c r="AB481" s="89" t="s">
        <v>11</v>
      </c>
      <c r="AC481" s="94">
        <v>4417</v>
      </c>
      <c r="AD481" s="94">
        <v>4314</v>
      </c>
      <c r="AE481" s="94">
        <v>4363</v>
      </c>
      <c r="AF481" s="94">
        <v>4336</v>
      </c>
      <c r="AG481" s="94">
        <v>4194</v>
      </c>
      <c r="AH481" s="94">
        <v>4119</v>
      </c>
      <c r="AI481" s="94">
        <v>4240</v>
      </c>
      <c r="AJ481" s="94">
        <v>4588</v>
      </c>
      <c r="AK481" s="94">
        <v>4499</v>
      </c>
      <c r="AL481" s="94">
        <v>4522</v>
      </c>
      <c r="AM481" s="94">
        <v>0</v>
      </c>
      <c r="AN481" s="83"/>
      <c r="AO481" s="83"/>
      <c r="AP481" s="83"/>
      <c r="AQ481" s="83"/>
      <c r="AR481" s="83"/>
      <c r="AS481" s="83"/>
      <c r="AT481" s="83"/>
      <c r="AU481" s="83"/>
      <c r="AV481" s="83"/>
      <c r="AW481" s="83"/>
      <c r="AX481" s="83"/>
      <c r="AY481" s="83"/>
      <c r="AZ481" s="83"/>
    </row>
    <row r="482" spans="1:52" x14ac:dyDescent="0.25">
      <c r="A482" s="82"/>
      <c r="B482" s="84" t="s">
        <v>0</v>
      </c>
      <c r="C482" s="93">
        <v>88838.772892262874</v>
      </c>
      <c r="D482" s="93">
        <v>78206.644211079212</v>
      </c>
      <c r="E482" s="93">
        <v>76219.6211887971</v>
      </c>
      <c r="F482" s="93">
        <v>75820.545482025511</v>
      </c>
      <c r="G482" s="93">
        <v>59694.524945475576</v>
      </c>
      <c r="H482" s="93">
        <v>48502.056691660619</v>
      </c>
      <c r="I482" s="93">
        <v>47565.419317971027</v>
      </c>
      <c r="J482" s="93">
        <v>48775.382131580984</v>
      </c>
      <c r="K482" s="93">
        <v>40945.396904999994</v>
      </c>
      <c r="L482" s="93">
        <v>34492.079999999994</v>
      </c>
      <c r="M482" s="93">
        <v>0</v>
      </c>
      <c r="N482" s="83"/>
      <c r="O482" s="84" t="s">
        <v>0</v>
      </c>
      <c r="P482" s="93">
        <v>72227.835247629817</v>
      </c>
      <c r="Q482" s="93">
        <v>74946.951150107852</v>
      </c>
      <c r="R482" s="93">
        <v>75146.420235106882</v>
      </c>
      <c r="S482" s="93">
        <v>86902.410233581162</v>
      </c>
      <c r="T482" s="93">
        <v>73173.009407396894</v>
      </c>
      <c r="U482" s="93">
        <v>63048.12852342012</v>
      </c>
      <c r="V482" s="93">
        <v>47888.488008972723</v>
      </c>
      <c r="W482" s="93">
        <v>47044.771541648988</v>
      </c>
      <c r="X482" s="93">
        <v>47829.570516</v>
      </c>
      <c r="Y482" s="93">
        <v>45003.314999999995</v>
      </c>
      <c r="Z482" s="93">
        <v>32532</v>
      </c>
      <c r="AA482" s="83"/>
      <c r="AB482" s="84" t="s">
        <v>0</v>
      </c>
      <c r="AC482" s="93">
        <v>843</v>
      </c>
      <c r="AD482" s="93">
        <v>847</v>
      </c>
      <c r="AE482" s="93">
        <v>847</v>
      </c>
      <c r="AF482" s="93">
        <v>724</v>
      </c>
      <c r="AG482" s="93">
        <v>538</v>
      </c>
      <c r="AH482" s="93">
        <v>461</v>
      </c>
      <c r="AI482" s="93">
        <v>447</v>
      </c>
      <c r="AJ482" s="93">
        <v>460</v>
      </c>
      <c r="AK482" s="93">
        <v>378</v>
      </c>
      <c r="AL482" s="93">
        <v>378</v>
      </c>
      <c r="AM482" s="93">
        <v>0</v>
      </c>
      <c r="AN482" s="83"/>
      <c r="AO482" s="83"/>
      <c r="AP482" s="83"/>
      <c r="AQ482" s="83"/>
      <c r="AR482" s="83"/>
      <c r="AS482" s="83"/>
      <c r="AT482" s="83"/>
      <c r="AU482" s="83"/>
      <c r="AV482" s="83"/>
      <c r="AW482" s="83"/>
      <c r="AX482" s="83"/>
      <c r="AY482" s="83"/>
      <c r="AZ482" s="83"/>
    </row>
    <row r="483" spans="1:52" x14ac:dyDescent="0.25">
      <c r="A483" s="82"/>
      <c r="B483" s="84" t="s">
        <v>158</v>
      </c>
      <c r="C483" s="93">
        <v>102772.2835311035</v>
      </c>
      <c r="D483" s="93">
        <v>102440.37585887959</v>
      </c>
      <c r="E483" s="93">
        <v>98694.696210140974</v>
      </c>
      <c r="F483" s="93">
        <v>83099.846924673693</v>
      </c>
      <c r="G483" s="93">
        <v>86146.723926801729</v>
      </c>
      <c r="H483" s="93">
        <v>74342.97409339108</v>
      </c>
      <c r="I483" s="93">
        <v>82857.746566788206</v>
      </c>
      <c r="J483" s="93">
        <v>112715.18561072696</v>
      </c>
      <c r="K483" s="93">
        <v>105924.39975599998</v>
      </c>
      <c r="L483" s="93">
        <v>73053.854999999996</v>
      </c>
      <c r="M483" s="93">
        <v>0</v>
      </c>
      <c r="N483" s="83"/>
      <c r="O483" s="84" t="s">
        <v>158</v>
      </c>
      <c r="P483" s="93">
        <v>130798.02508836416</v>
      </c>
      <c r="Q483" s="93">
        <v>115768.47137648893</v>
      </c>
      <c r="R483" s="93">
        <v>100446.69384119257</v>
      </c>
      <c r="S483" s="93">
        <v>110734.39233388023</v>
      </c>
      <c r="T483" s="93">
        <v>75567.679243520397</v>
      </c>
      <c r="U483" s="93">
        <v>76403.677386478972</v>
      </c>
      <c r="V483" s="93">
        <v>75108.935492499106</v>
      </c>
      <c r="W483" s="93">
        <v>72459.068577713973</v>
      </c>
      <c r="X483" s="93">
        <v>112306.76813999999</v>
      </c>
      <c r="Y483" s="93">
        <v>79971.822</v>
      </c>
      <c r="Z483" s="93">
        <v>68274</v>
      </c>
      <c r="AA483" s="83"/>
      <c r="AB483" s="84" t="s">
        <v>158</v>
      </c>
      <c r="AC483" s="93">
        <v>713</v>
      </c>
      <c r="AD483" s="93">
        <v>672</v>
      </c>
      <c r="AE483" s="93">
        <v>612</v>
      </c>
      <c r="AF483" s="93">
        <v>568</v>
      </c>
      <c r="AG483" s="93">
        <v>566</v>
      </c>
      <c r="AH483" s="93">
        <v>516</v>
      </c>
      <c r="AI483" s="93">
        <v>574</v>
      </c>
      <c r="AJ483" s="93">
        <v>788</v>
      </c>
      <c r="AK483" s="93">
        <v>693</v>
      </c>
      <c r="AL483" s="93">
        <v>463</v>
      </c>
      <c r="AM483" s="93">
        <v>0</v>
      </c>
      <c r="AN483" s="83"/>
      <c r="AO483" s="83"/>
      <c r="AP483" s="83"/>
      <c r="AQ483" s="83"/>
      <c r="AR483" s="83"/>
      <c r="AS483" s="83"/>
      <c r="AT483" s="83"/>
      <c r="AU483" s="83"/>
      <c r="AV483" s="83"/>
      <c r="AW483" s="83"/>
      <c r="AX483" s="83"/>
      <c r="AY483" s="83"/>
      <c r="AZ483" s="83"/>
    </row>
    <row r="484" spans="1:52" x14ac:dyDescent="0.25">
      <c r="A484" s="82"/>
      <c r="B484" s="84" t="s">
        <v>159</v>
      </c>
      <c r="C484" s="93">
        <v>3598.5220626839864</v>
      </c>
      <c r="D484" s="93">
        <v>2689.9469423706855</v>
      </c>
      <c r="E484" s="93">
        <v>2384.7999818262101</v>
      </c>
      <c r="F484" s="93">
        <v>4560.2828537073874</v>
      </c>
      <c r="G484" s="93">
        <v>4403.3291339105454</v>
      </c>
      <c r="H484" s="93">
        <v>4665.933175287958</v>
      </c>
      <c r="I484" s="93">
        <v>4233.9204663858245</v>
      </c>
      <c r="J484" s="93">
        <v>3044.752546625999</v>
      </c>
      <c r="K484" s="93">
        <v>3097.8250799999996</v>
      </c>
      <c r="L484" s="93">
        <v>2421.2369999999996</v>
      </c>
      <c r="M484" s="93">
        <v>0</v>
      </c>
      <c r="N484" s="83"/>
      <c r="O484" s="84" t="s">
        <v>159</v>
      </c>
      <c r="P484" s="93">
        <v>5174.7143159591187</v>
      </c>
      <c r="Q484" s="93">
        <v>4766.120311443573</v>
      </c>
      <c r="R484" s="93">
        <v>3924.907719022166</v>
      </c>
      <c r="S484" s="93">
        <v>5139.5660822451982</v>
      </c>
      <c r="T484" s="93">
        <v>5325.7674626112221</v>
      </c>
      <c r="U484" s="93">
        <v>5222.7591329427378</v>
      </c>
      <c r="V484" s="93">
        <v>4165.7555562544521</v>
      </c>
      <c r="W484" s="93">
        <v>4029.8195470049986</v>
      </c>
      <c r="X484" s="93">
        <v>3090.3987869999996</v>
      </c>
      <c r="Y484" s="93">
        <v>3026.2889999999998</v>
      </c>
      <c r="Z484" s="93">
        <v>2579</v>
      </c>
      <c r="AA484" s="83"/>
      <c r="AB484" s="84" t="s">
        <v>159</v>
      </c>
      <c r="AC484" s="93">
        <v>0</v>
      </c>
      <c r="AD484" s="93">
        <v>0</v>
      </c>
      <c r="AE484" s="93">
        <v>0</v>
      </c>
      <c r="AF484" s="93">
        <v>0</v>
      </c>
      <c r="AG484" s="93">
        <v>0</v>
      </c>
      <c r="AH484" s="93">
        <v>0</v>
      </c>
      <c r="AI484" s="93">
        <v>0</v>
      </c>
      <c r="AJ484" s="93">
        <v>0</v>
      </c>
      <c r="AK484" s="93">
        <v>0</v>
      </c>
      <c r="AL484" s="93">
        <v>0</v>
      </c>
      <c r="AM484" s="93">
        <v>0</v>
      </c>
      <c r="AN484" s="83"/>
      <c r="AO484" s="83"/>
      <c r="AP484" s="83"/>
      <c r="AQ484" s="83"/>
      <c r="AR484" s="83"/>
      <c r="AS484" s="83"/>
      <c r="AT484" s="83"/>
      <c r="AU484" s="83"/>
      <c r="AV484" s="83"/>
      <c r="AW484" s="83"/>
      <c r="AX484" s="83"/>
      <c r="AY484" s="83"/>
      <c r="AZ484" s="83"/>
    </row>
    <row r="485" spans="1:52" x14ac:dyDescent="0.25">
      <c r="A485" s="82"/>
      <c r="B485" s="84" t="s">
        <v>1</v>
      </c>
      <c r="C485" s="93">
        <v>22169.937944547128</v>
      </c>
      <c r="D485" s="93">
        <v>22099.290137874948</v>
      </c>
      <c r="E485" s="93">
        <v>21743.144948892492</v>
      </c>
      <c r="F485" s="93">
        <v>22180.695957503594</v>
      </c>
      <c r="G485" s="93">
        <v>19386.835611132752</v>
      </c>
      <c r="H485" s="93">
        <v>18102.546058286498</v>
      </c>
      <c r="I485" s="93">
        <v>18290.184595895764</v>
      </c>
      <c r="J485" s="93">
        <v>20647.565373770994</v>
      </c>
      <c r="K485" s="93">
        <v>19357.163153999994</v>
      </c>
      <c r="L485" s="93">
        <v>13709.366999999998</v>
      </c>
      <c r="M485" s="93">
        <v>0</v>
      </c>
      <c r="N485" s="83"/>
      <c r="O485" s="84" t="s">
        <v>1</v>
      </c>
      <c r="P485" s="93">
        <v>19486.975584046126</v>
      </c>
      <c r="Q485" s="93">
        <v>21196.549308007136</v>
      </c>
      <c r="R485" s="93">
        <v>18343.543934411082</v>
      </c>
      <c r="S485" s="93">
        <v>29992.305479453677</v>
      </c>
      <c r="T485" s="93">
        <v>21402.404135104818</v>
      </c>
      <c r="U485" s="93">
        <v>19265.283635325068</v>
      </c>
      <c r="V485" s="93">
        <v>17963.982517896115</v>
      </c>
      <c r="W485" s="93">
        <v>17568.286930088998</v>
      </c>
      <c r="X485" s="93">
        <v>18157.286384999996</v>
      </c>
      <c r="Y485" s="93">
        <v>17600.016</v>
      </c>
      <c r="Z485" s="93">
        <v>13860</v>
      </c>
      <c r="AA485" s="83"/>
      <c r="AB485" s="84" t="s">
        <v>1</v>
      </c>
      <c r="AC485" s="93">
        <v>123</v>
      </c>
      <c r="AD485" s="93">
        <v>127</v>
      </c>
      <c r="AE485" s="93">
        <v>124</v>
      </c>
      <c r="AF485" s="93">
        <v>114</v>
      </c>
      <c r="AG485" s="93">
        <v>111</v>
      </c>
      <c r="AH485" s="93">
        <v>112</v>
      </c>
      <c r="AI485" s="93">
        <v>117</v>
      </c>
      <c r="AJ485" s="93">
        <v>133</v>
      </c>
      <c r="AK485" s="93">
        <v>118</v>
      </c>
      <c r="AL485" s="93">
        <v>86</v>
      </c>
      <c r="AM485" s="93">
        <v>0</v>
      </c>
      <c r="AN485" s="83"/>
      <c r="AO485" s="83"/>
      <c r="AP485" s="83"/>
      <c r="AQ485" s="83"/>
      <c r="AR485" s="83"/>
      <c r="AS485" s="83"/>
      <c r="AT485" s="83"/>
      <c r="AU485" s="83"/>
      <c r="AV485" s="83"/>
      <c r="AW485" s="83"/>
      <c r="AX485" s="83"/>
      <c r="AY485" s="83"/>
      <c r="AZ485" s="83"/>
    </row>
    <row r="486" spans="1:52" x14ac:dyDescent="0.25">
      <c r="A486" s="82"/>
      <c r="B486" s="84" t="s">
        <v>2</v>
      </c>
      <c r="C486" s="93">
        <v>202804.56648144781</v>
      </c>
      <c r="D486" s="93">
        <v>195458.16437826859</v>
      </c>
      <c r="E486" s="93">
        <v>190617.81039405317</v>
      </c>
      <c r="F486" s="93">
        <v>189983.89287401093</v>
      </c>
      <c r="G486" s="93">
        <v>185751.71433398334</v>
      </c>
      <c r="H486" s="93">
        <v>193521.61902212171</v>
      </c>
      <c r="I486" s="93">
        <v>202421.19780528691</v>
      </c>
      <c r="J486" s="93">
        <v>209589.45807844796</v>
      </c>
      <c r="K486" s="93">
        <v>218738.27761799996</v>
      </c>
      <c r="L486" s="93">
        <v>226039.40099999998</v>
      </c>
      <c r="M486" s="93">
        <v>0</v>
      </c>
      <c r="N486" s="83"/>
      <c r="O486" s="84" t="s">
        <v>2</v>
      </c>
      <c r="P486" s="93">
        <v>210028.2043761767</v>
      </c>
      <c r="Q486" s="93">
        <v>208748.28473279689</v>
      </c>
      <c r="R486" s="93">
        <v>200035.52912289227</v>
      </c>
      <c r="S486" s="93">
        <v>199531.27455654676</v>
      </c>
      <c r="T486" s="93">
        <v>193449.27190010541</v>
      </c>
      <c r="U486" s="93">
        <v>191210.45586053046</v>
      </c>
      <c r="V486" s="93">
        <v>192186.56637927145</v>
      </c>
      <c r="W486" s="93">
        <v>209968.16401178093</v>
      </c>
      <c r="X486" s="93">
        <v>218930.30033699994</v>
      </c>
      <c r="Y486" s="93">
        <v>224507.21999999997</v>
      </c>
      <c r="Z486" s="93">
        <v>224236</v>
      </c>
      <c r="AA486" s="83"/>
      <c r="AB486" s="84" t="s">
        <v>2</v>
      </c>
      <c r="AC486" s="93">
        <v>1594</v>
      </c>
      <c r="AD486" s="93">
        <v>1501</v>
      </c>
      <c r="AE486" s="93">
        <v>1444</v>
      </c>
      <c r="AF486" s="93">
        <v>1396</v>
      </c>
      <c r="AG486" s="93">
        <v>1369</v>
      </c>
      <c r="AH486" s="93">
        <v>1369</v>
      </c>
      <c r="AI486" s="93">
        <v>1412</v>
      </c>
      <c r="AJ486" s="93">
        <v>1450</v>
      </c>
      <c r="AK486" s="93">
        <v>1517</v>
      </c>
      <c r="AL486" s="93">
        <v>1570</v>
      </c>
      <c r="AM486" s="93">
        <v>0</v>
      </c>
      <c r="AN486" s="83"/>
      <c r="AO486" s="83"/>
      <c r="AP486" s="83"/>
      <c r="AQ486" s="83"/>
      <c r="AR486" s="83"/>
      <c r="AS486" s="83"/>
      <c r="AT486" s="83"/>
      <c r="AU486" s="83"/>
      <c r="AV486" s="83"/>
      <c r="AW486" s="83"/>
      <c r="AX486" s="83"/>
      <c r="AY486" s="83"/>
      <c r="AZ486" s="83"/>
    </row>
    <row r="487" spans="1:52" x14ac:dyDescent="0.25">
      <c r="A487" s="82"/>
      <c r="B487" s="84" t="s">
        <v>156</v>
      </c>
      <c r="C487" s="93">
        <v>0</v>
      </c>
      <c r="D487" s="93">
        <v>0</v>
      </c>
      <c r="E487" s="93">
        <v>0</v>
      </c>
      <c r="F487" s="93">
        <v>0</v>
      </c>
      <c r="G487" s="93">
        <v>0</v>
      </c>
      <c r="H487" s="93">
        <v>0</v>
      </c>
      <c r="I487" s="93">
        <v>0</v>
      </c>
      <c r="J487" s="93">
        <v>3468.7737198449991</v>
      </c>
      <c r="K487" s="93">
        <v>13173.182882999998</v>
      </c>
      <c r="L487" s="93">
        <v>21309.560999999998</v>
      </c>
      <c r="M487" s="93">
        <v>0</v>
      </c>
      <c r="N487" s="83"/>
      <c r="O487" s="84" t="s">
        <v>156</v>
      </c>
      <c r="P487" s="93">
        <v>0</v>
      </c>
      <c r="Q487" s="93">
        <v>0</v>
      </c>
      <c r="R487" s="93">
        <v>0</v>
      </c>
      <c r="S487" s="93">
        <v>0</v>
      </c>
      <c r="T487" s="93">
        <v>0</v>
      </c>
      <c r="U487" s="93">
        <v>0</v>
      </c>
      <c r="V487" s="93">
        <v>0</v>
      </c>
      <c r="W487" s="93">
        <v>0</v>
      </c>
      <c r="X487" s="93">
        <v>13593.298886999999</v>
      </c>
      <c r="Y487" s="93">
        <v>16352.867999999999</v>
      </c>
      <c r="Z487" s="93">
        <v>26844</v>
      </c>
      <c r="AA487" s="83"/>
      <c r="AB487" s="84" t="s">
        <v>156</v>
      </c>
      <c r="AC487" s="93">
        <v>0</v>
      </c>
      <c r="AD487" s="93">
        <v>0</v>
      </c>
      <c r="AE487" s="93">
        <v>0</v>
      </c>
      <c r="AF487" s="93">
        <v>0</v>
      </c>
      <c r="AG487" s="93">
        <v>0</v>
      </c>
      <c r="AH487" s="93">
        <v>0</v>
      </c>
      <c r="AI487" s="93">
        <v>0</v>
      </c>
      <c r="AJ487" s="93">
        <v>24</v>
      </c>
      <c r="AK487" s="93">
        <v>80</v>
      </c>
      <c r="AL487" s="93">
        <v>132</v>
      </c>
      <c r="AM487" s="93">
        <v>0</v>
      </c>
      <c r="AN487" s="83"/>
      <c r="AO487" s="83"/>
      <c r="AP487" s="83"/>
      <c r="AQ487" s="83"/>
      <c r="AR487" s="83"/>
      <c r="AS487" s="83"/>
      <c r="AT487" s="83"/>
      <c r="AU487" s="83"/>
      <c r="AV487" s="83"/>
      <c r="AW487" s="83"/>
      <c r="AX487" s="83"/>
      <c r="AY487" s="83"/>
      <c r="AZ487" s="83"/>
    </row>
    <row r="488" spans="1:52" x14ac:dyDescent="0.25">
      <c r="A488" s="82"/>
      <c r="B488" s="84" t="s">
        <v>3</v>
      </c>
      <c r="C488" s="93">
        <v>486.0282101750779</v>
      </c>
      <c r="D488" s="93">
        <v>4503.9730137995584</v>
      </c>
      <c r="E488" s="93">
        <v>13245.07868396808</v>
      </c>
      <c r="F488" s="93">
        <v>19188.482827429336</v>
      </c>
      <c r="G488" s="93">
        <v>26335.251833194594</v>
      </c>
      <c r="H488" s="93">
        <v>32391.393368844234</v>
      </c>
      <c r="I488" s="93">
        <v>30057.097235622474</v>
      </c>
      <c r="J488" s="93">
        <v>26187.892916976001</v>
      </c>
      <c r="K488" s="93">
        <v>25418.079140999995</v>
      </c>
      <c r="L488" s="93">
        <v>24694.971000000001</v>
      </c>
      <c r="M488" s="93">
        <v>0</v>
      </c>
      <c r="N488" s="83"/>
      <c r="O488" s="84" t="s">
        <v>3</v>
      </c>
      <c r="P488" s="93">
        <v>0</v>
      </c>
      <c r="Q488" s="93">
        <v>8662.2533711767537</v>
      </c>
      <c r="R488" s="93">
        <v>9215.133030819743</v>
      </c>
      <c r="S488" s="93">
        <v>16376.668120587712</v>
      </c>
      <c r="T488" s="93">
        <v>18559.767256985855</v>
      </c>
      <c r="U488" s="93">
        <v>24872.677566326536</v>
      </c>
      <c r="V488" s="93">
        <v>33582.212580045452</v>
      </c>
      <c r="W488" s="93">
        <v>30334.237366544992</v>
      </c>
      <c r="X488" s="93">
        <v>26929.860215999997</v>
      </c>
      <c r="Y488" s="93">
        <v>23492.069999999992</v>
      </c>
      <c r="Z488" s="93">
        <v>23133</v>
      </c>
      <c r="AA488" s="83"/>
      <c r="AB488" s="84" t="s">
        <v>3</v>
      </c>
      <c r="AC488" s="93">
        <v>4</v>
      </c>
      <c r="AD488" s="93">
        <v>35</v>
      </c>
      <c r="AE488" s="93">
        <v>106</v>
      </c>
      <c r="AF488" s="93">
        <v>135</v>
      </c>
      <c r="AG488" s="93">
        <v>189</v>
      </c>
      <c r="AH488" s="93">
        <v>230</v>
      </c>
      <c r="AI488" s="93">
        <v>216</v>
      </c>
      <c r="AJ488" s="93">
        <v>192</v>
      </c>
      <c r="AK488" s="93">
        <v>186</v>
      </c>
      <c r="AL488" s="93">
        <v>190</v>
      </c>
      <c r="AM488" s="93">
        <v>0</v>
      </c>
      <c r="AN488" s="83"/>
      <c r="AO488" s="83"/>
      <c r="AP488" s="83"/>
      <c r="AQ488" s="83"/>
      <c r="AR488" s="83"/>
      <c r="AS488" s="83"/>
      <c r="AT488" s="83"/>
      <c r="AU488" s="83"/>
      <c r="AV488" s="83"/>
      <c r="AW488" s="83"/>
      <c r="AX488" s="83"/>
      <c r="AY488" s="83"/>
      <c r="AZ488" s="83"/>
    </row>
    <row r="489" spans="1:52" x14ac:dyDescent="0.25">
      <c r="A489" s="82"/>
      <c r="B489" s="84" t="s">
        <v>4</v>
      </c>
      <c r="C489" s="93">
        <v>0</v>
      </c>
      <c r="D489" s="93">
        <v>178.48326648103023</v>
      </c>
      <c r="E489" s="93">
        <v>4177.6424474293754</v>
      </c>
      <c r="F489" s="93">
        <v>7449.6584949139051</v>
      </c>
      <c r="G489" s="93">
        <v>15913.873426135187</v>
      </c>
      <c r="H489" s="93">
        <v>17930.243086249146</v>
      </c>
      <c r="I489" s="93">
        <v>20417.369565608384</v>
      </c>
      <c r="J489" s="93">
        <v>16958.689060193996</v>
      </c>
      <c r="K489" s="93">
        <v>14021.902082999994</v>
      </c>
      <c r="L489" s="93">
        <v>14765.120999999997</v>
      </c>
      <c r="M489" s="93">
        <v>0</v>
      </c>
      <c r="N489" s="83"/>
      <c r="O489" s="84" t="s">
        <v>4</v>
      </c>
      <c r="P489" s="93">
        <v>0</v>
      </c>
      <c r="Q489" s="93">
        <v>0</v>
      </c>
      <c r="R489" s="93">
        <v>0</v>
      </c>
      <c r="S489" s="93">
        <v>4035.0152758879872</v>
      </c>
      <c r="T489" s="93">
        <v>8467.7663867463834</v>
      </c>
      <c r="U489" s="93">
        <v>14355.599338011523</v>
      </c>
      <c r="V489" s="93">
        <v>18092.286469707906</v>
      </c>
      <c r="W489" s="93">
        <v>19676.524519070997</v>
      </c>
      <c r="X489" s="93">
        <v>17354.185841999995</v>
      </c>
      <c r="Y489" s="93">
        <v>23149.413</v>
      </c>
      <c r="Z489" s="93">
        <v>16172</v>
      </c>
      <c r="AA489" s="83"/>
      <c r="AB489" s="84" t="s">
        <v>4</v>
      </c>
      <c r="AC489" s="93">
        <v>0</v>
      </c>
      <c r="AD489" s="93">
        <v>1</v>
      </c>
      <c r="AE489" s="93">
        <v>27</v>
      </c>
      <c r="AF489" s="93">
        <v>55</v>
      </c>
      <c r="AG489" s="93">
        <v>119</v>
      </c>
      <c r="AH489" s="93">
        <v>136</v>
      </c>
      <c r="AI489" s="93">
        <v>155</v>
      </c>
      <c r="AJ489" s="93">
        <v>125</v>
      </c>
      <c r="AK489" s="93">
        <v>104</v>
      </c>
      <c r="AL489" s="93">
        <v>120</v>
      </c>
      <c r="AM489" s="93">
        <v>0</v>
      </c>
      <c r="AN489" s="83"/>
      <c r="AO489" s="83"/>
      <c r="AP489" s="83"/>
      <c r="AQ489" s="83"/>
      <c r="AR489" s="83"/>
      <c r="AS489" s="83"/>
      <c r="AT489" s="83"/>
      <c r="AU489" s="83"/>
      <c r="AV489" s="83"/>
      <c r="AW489" s="83"/>
      <c r="AX489" s="83"/>
      <c r="AY489" s="83"/>
      <c r="AZ489" s="83"/>
    </row>
    <row r="490" spans="1:52" x14ac:dyDescent="0.25">
      <c r="A490" s="82"/>
      <c r="B490" s="84" t="s">
        <v>6</v>
      </c>
      <c r="C490" s="93">
        <v>2542.6531520176773</v>
      </c>
      <c r="D490" s="93">
        <v>3825.9976804178273</v>
      </c>
      <c r="E490" s="93">
        <v>8289.5118375006332</v>
      </c>
      <c r="F490" s="93">
        <v>14760.238231033618</v>
      </c>
      <c r="G490" s="93">
        <v>12022.05356192163</v>
      </c>
      <c r="H490" s="93">
        <v>9568.3496639172517</v>
      </c>
      <c r="I490" s="93">
        <v>6830.2339385671094</v>
      </c>
      <c r="J490" s="93">
        <v>6001.5719491874997</v>
      </c>
      <c r="K490" s="93">
        <v>5138.9947559999991</v>
      </c>
      <c r="L490" s="93">
        <v>5469.1350000000011</v>
      </c>
      <c r="M490" s="93">
        <v>0</v>
      </c>
      <c r="N490" s="83"/>
      <c r="O490" s="84" t="s">
        <v>6</v>
      </c>
      <c r="P490" s="93">
        <v>2300.7822180112626</v>
      </c>
      <c r="Q490" s="93">
        <v>3416.5779534500389</v>
      </c>
      <c r="R490" s="93">
        <v>4357.1724652004605</v>
      </c>
      <c r="S490" s="93">
        <v>15299.817647932252</v>
      </c>
      <c r="T490" s="93">
        <v>20196.461000812571</v>
      </c>
      <c r="U490" s="93">
        <v>15874.012290813114</v>
      </c>
      <c r="V490" s="93">
        <v>9627.7438390393854</v>
      </c>
      <c r="W490" s="93">
        <v>5784.1666911629973</v>
      </c>
      <c r="X490" s="93">
        <v>4973.4945119999984</v>
      </c>
      <c r="Y490" s="93">
        <v>4721.0520000000006</v>
      </c>
      <c r="Z490" s="93">
        <v>10080</v>
      </c>
      <c r="AA490" s="83"/>
      <c r="AB490" s="84" t="s">
        <v>6</v>
      </c>
      <c r="AC490" s="93">
        <v>0</v>
      </c>
      <c r="AD490" s="93">
        <v>0</v>
      </c>
      <c r="AE490" s="93">
        <v>5</v>
      </c>
      <c r="AF490" s="93">
        <v>112</v>
      </c>
      <c r="AG490" s="93">
        <v>147</v>
      </c>
      <c r="AH490" s="93">
        <v>110</v>
      </c>
      <c r="AI490" s="93">
        <v>83</v>
      </c>
      <c r="AJ490" s="93">
        <v>75</v>
      </c>
      <c r="AK490" s="93">
        <v>60</v>
      </c>
      <c r="AL490" s="93">
        <v>79</v>
      </c>
      <c r="AM490" s="93">
        <v>0</v>
      </c>
      <c r="AN490" s="83"/>
      <c r="AO490" s="83"/>
      <c r="AP490" s="83"/>
      <c r="AQ490" s="83"/>
      <c r="AR490" s="83"/>
      <c r="AS490" s="83"/>
      <c r="AT490" s="83"/>
      <c r="AU490" s="83"/>
      <c r="AV490" s="83"/>
      <c r="AW490" s="83"/>
      <c r="AX490" s="83"/>
      <c r="AY490" s="83"/>
      <c r="AZ490" s="83"/>
    </row>
    <row r="491" spans="1:52" x14ac:dyDescent="0.25">
      <c r="A491" s="82"/>
      <c r="B491" s="84" t="s">
        <v>7</v>
      </c>
      <c r="C491" s="93">
        <v>80703.666644483455</v>
      </c>
      <c r="D491" s="93">
        <v>75006.643359575915</v>
      </c>
      <c r="E491" s="93">
        <v>83725.82506740473</v>
      </c>
      <c r="F491" s="93">
        <v>89615.311665496163</v>
      </c>
      <c r="G491" s="93">
        <v>77055.428193358704</v>
      </c>
      <c r="H491" s="93">
        <v>75923.21932622946</v>
      </c>
      <c r="I491" s="93">
        <v>71148.004496849113</v>
      </c>
      <c r="J491" s="93">
        <v>84928.312086344988</v>
      </c>
      <c r="K491" s="93">
        <v>92366.110535999993</v>
      </c>
      <c r="L491" s="93">
        <v>88682.306999999986</v>
      </c>
      <c r="M491" s="93">
        <v>0</v>
      </c>
      <c r="N491" s="83"/>
      <c r="O491" s="84" t="s">
        <v>7</v>
      </c>
      <c r="P491" s="93">
        <v>86590.39604328631</v>
      </c>
      <c r="Q491" s="93">
        <v>85393.799841325672</v>
      </c>
      <c r="R491" s="93">
        <v>81553.324598118808</v>
      </c>
      <c r="S491" s="93">
        <v>77686.74004712372</v>
      </c>
      <c r="T491" s="93">
        <v>83712.071191607567</v>
      </c>
      <c r="U491" s="93">
        <v>80870.02535405333</v>
      </c>
      <c r="V491" s="93">
        <v>75000.091523095776</v>
      </c>
      <c r="W491" s="93">
        <v>71741.577279518984</v>
      </c>
      <c r="X491" s="93">
        <v>74447.526425999997</v>
      </c>
      <c r="Y491" s="93">
        <v>70413.440999999992</v>
      </c>
      <c r="Z491" s="93">
        <v>69813</v>
      </c>
      <c r="AA491" s="83"/>
      <c r="AB491" s="84" t="s">
        <v>7</v>
      </c>
      <c r="AC491" s="93">
        <v>642</v>
      </c>
      <c r="AD491" s="93">
        <v>615</v>
      </c>
      <c r="AE491" s="93">
        <v>656</v>
      </c>
      <c r="AF491" s="93">
        <v>714</v>
      </c>
      <c r="AG491" s="93">
        <v>638</v>
      </c>
      <c r="AH491" s="93">
        <v>626</v>
      </c>
      <c r="AI491" s="93">
        <v>605</v>
      </c>
      <c r="AJ491" s="93">
        <v>743</v>
      </c>
      <c r="AK491" s="93">
        <v>784</v>
      </c>
      <c r="AL491" s="93">
        <v>823</v>
      </c>
      <c r="AM491" s="93">
        <v>0</v>
      </c>
      <c r="AN491" s="83"/>
      <c r="AO491" s="83"/>
      <c r="AP491" s="83"/>
      <c r="AQ491" s="83"/>
      <c r="AR491" s="83"/>
      <c r="AS491" s="83"/>
      <c r="AT491" s="83"/>
      <c r="AU491" s="83"/>
      <c r="AV491" s="83"/>
      <c r="AW491" s="83"/>
      <c r="AX491" s="83"/>
      <c r="AY491" s="83"/>
      <c r="AZ491" s="83"/>
    </row>
    <row r="492" spans="1:52" x14ac:dyDescent="0.25">
      <c r="A492" s="82"/>
      <c r="B492" s="89" t="s">
        <v>8</v>
      </c>
      <c r="C492" s="94">
        <v>34341.220278384317</v>
      </c>
      <c r="D492" s="94">
        <v>33263.157377017204</v>
      </c>
      <c r="E492" s="94">
        <v>34070.034092819471</v>
      </c>
      <c r="F492" s="94">
        <v>40485.307303732989</v>
      </c>
      <c r="G492" s="94">
        <v>45431.843311555305</v>
      </c>
      <c r="H492" s="94">
        <v>48859.856503808282</v>
      </c>
      <c r="I492" s="94">
        <v>61120.726329717101</v>
      </c>
      <c r="J492" s="94">
        <v>62810.159284844987</v>
      </c>
      <c r="K492" s="94">
        <v>65913.654869999984</v>
      </c>
      <c r="L492" s="94">
        <v>68324.570999999996</v>
      </c>
      <c r="M492" s="94">
        <v>0</v>
      </c>
      <c r="N492" s="83"/>
      <c r="O492" s="89" t="s">
        <v>8</v>
      </c>
      <c r="P492" s="94">
        <v>33326.625860436521</v>
      </c>
      <c r="Q492" s="94">
        <v>35136.400968375623</v>
      </c>
      <c r="R492" s="94">
        <v>38043.744952265726</v>
      </c>
      <c r="S492" s="94">
        <v>12229.235657093464</v>
      </c>
      <c r="T492" s="94">
        <v>43757.262089714059</v>
      </c>
      <c r="U492" s="94">
        <v>49863.205445779196</v>
      </c>
      <c r="V492" s="94">
        <v>50953.545181710644</v>
      </c>
      <c r="W492" s="94">
        <v>62336.507134607986</v>
      </c>
      <c r="X492" s="94">
        <v>70356.699881999972</v>
      </c>
      <c r="Y492" s="94">
        <v>71039.072999999989</v>
      </c>
      <c r="Z492" s="94">
        <v>68884</v>
      </c>
      <c r="AA492" s="83"/>
      <c r="AB492" s="89" t="s">
        <v>8</v>
      </c>
      <c r="AC492" s="94">
        <v>401</v>
      </c>
      <c r="AD492" s="94">
        <v>418</v>
      </c>
      <c r="AE492" s="94">
        <v>442</v>
      </c>
      <c r="AF492" s="94">
        <v>466</v>
      </c>
      <c r="AG492" s="94">
        <v>490</v>
      </c>
      <c r="AH492" s="94">
        <v>532</v>
      </c>
      <c r="AI492" s="94">
        <v>607</v>
      </c>
      <c r="AJ492" s="94">
        <v>606</v>
      </c>
      <c r="AK492" s="94">
        <v>642</v>
      </c>
      <c r="AL492" s="94">
        <v>668</v>
      </c>
      <c r="AM492" s="94">
        <v>0</v>
      </c>
      <c r="AN492" s="83"/>
      <c r="AO492" s="83"/>
      <c r="AP492" s="83"/>
      <c r="AQ492" s="83"/>
      <c r="AR492" s="83"/>
      <c r="AS492" s="83"/>
      <c r="AT492" s="83"/>
      <c r="AU492" s="83"/>
      <c r="AV492" s="83"/>
      <c r="AW492" s="83"/>
      <c r="AX492" s="83"/>
      <c r="AY492" s="83"/>
      <c r="AZ492" s="83"/>
    </row>
    <row r="493" spans="1:52" x14ac:dyDescent="0.25">
      <c r="A493" s="82"/>
      <c r="B493" s="89" t="s">
        <v>5</v>
      </c>
      <c r="C493" s="94">
        <v>17013.394032087985</v>
      </c>
      <c r="D493" s="94">
        <v>25024.445746579018</v>
      </c>
      <c r="E493" s="94">
        <v>32001.752320290459</v>
      </c>
      <c r="F493" s="94">
        <v>29128.285904073324</v>
      </c>
      <c r="G493" s="94">
        <v>31819.818232058071</v>
      </c>
      <c r="H493" s="94">
        <v>40864.316545383197</v>
      </c>
      <c r="I493" s="94">
        <v>42922.124588884944</v>
      </c>
      <c r="J493" s="94">
        <v>37304.152834724991</v>
      </c>
      <c r="K493" s="94">
        <v>39182.182766999984</v>
      </c>
      <c r="L493" s="94">
        <v>34685.531999999992</v>
      </c>
      <c r="M493" s="92">
        <v>0</v>
      </c>
      <c r="N493" s="83"/>
      <c r="O493" s="89" t="s">
        <v>5</v>
      </c>
      <c r="P493" s="94">
        <v>20968.164303789876</v>
      </c>
      <c r="Q493" s="94">
        <v>21162.846350772681</v>
      </c>
      <c r="R493" s="94">
        <v>21631.962734497101</v>
      </c>
      <c r="S493" s="94">
        <v>22259.872744667755</v>
      </c>
      <c r="T493" s="94">
        <v>34152.191766513417</v>
      </c>
      <c r="U493" s="94">
        <v>38902.902700166291</v>
      </c>
      <c r="V493" s="94">
        <v>33999.227909284651</v>
      </c>
      <c r="W493" s="94">
        <v>42396.722650484982</v>
      </c>
      <c r="X493" s="94">
        <v>47358.531359999994</v>
      </c>
      <c r="Y493" s="94">
        <v>50451.869999999988</v>
      </c>
      <c r="Z493" s="94">
        <v>40022</v>
      </c>
      <c r="AA493" s="83"/>
      <c r="AB493" s="89" t="s">
        <v>5</v>
      </c>
      <c r="AC493" s="94">
        <v>4417</v>
      </c>
      <c r="AD493" s="94">
        <v>4314</v>
      </c>
      <c r="AE493" s="94">
        <v>4363</v>
      </c>
      <c r="AF493" s="94">
        <v>4336</v>
      </c>
      <c r="AG493" s="94">
        <v>4194</v>
      </c>
      <c r="AH493" s="94">
        <v>4119</v>
      </c>
      <c r="AI493" s="94">
        <v>4240</v>
      </c>
      <c r="AJ493" s="94">
        <v>4588</v>
      </c>
      <c r="AK493" s="94">
        <v>4499</v>
      </c>
      <c r="AL493" s="94">
        <v>4522</v>
      </c>
      <c r="AM493" s="94">
        <v>0</v>
      </c>
      <c r="AN493" s="83"/>
      <c r="AO493" s="83"/>
      <c r="AP493" s="83"/>
      <c r="AQ493" s="83"/>
      <c r="AR493" s="83"/>
      <c r="AS493" s="83"/>
      <c r="AT493" s="83"/>
      <c r="AU493" s="83"/>
      <c r="AV493" s="83"/>
      <c r="AW493" s="83"/>
      <c r="AX493" s="83"/>
      <c r="AY493" s="83"/>
      <c r="AZ493" s="83"/>
    </row>
    <row r="494" spans="1:52" x14ac:dyDescent="0.25">
      <c r="A494" s="82"/>
      <c r="B494" s="84" t="s">
        <v>157</v>
      </c>
      <c r="C494" s="93">
        <v>33268.685136693188</v>
      </c>
      <c r="D494" s="93">
        <v>33513.081419044494</v>
      </c>
      <c r="E494" s="93">
        <v>35317.322987470936</v>
      </c>
      <c r="F494" s="93">
        <v>36816.051850765172</v>
      </c>
      <c r="G494" s="93">
        <v>36024.252264642681</v>
      </c>
      <c r="H494" s="93">
        <v>38527.212897411257</v>
      </c>
      <c r="I494" s="93">
        <v>31728.566798085831</v>
      </c>
      <c r="J494" s="93">
        <v>36584.503667963989</v>
      </c>
      <c r="K494" s="93">
        <v>33924.367322999991</v>
      </c>
      <c r="L494" s="93">
        <v>32865.231</v>
      </c>
      <c r="M494" s="93">
        <v>0</v>
      </c>
      <c r="N494" s="83"/>
      <c r="O494" s="84" t="s">
        <v>157</v>
      </c>
      <c r="P494" s="93">
        <v>33515.369422620133</v>
      </c>
      <c r="Q494" s="93">
        <v>34018.625777561239</v>
      </c>
      <c r="R494" s="93">
        <v>35652.039969756006</v>
      </c>
      <c r="S494" s="93">
        <v>38856.643100127272</v>
      </c>
      <c r="T494" s="93">
        <v>37364.189080522963</v>
      </c>
      <c r="U494" s="93">
        <v>39139.945075714102</v>
      </c>
      <c r="V494" s="93">
        <v>36436.343333288147</v>
      </c>
      <c r="W494" s="93">
        <v>31319.304366923996</v>
      </c>
      <c r="X494" s="93">
        <v>33928.610918999999</v>
      </c>
      <c r="Y494" s="93">
        <v>33135.858</v>
      </c>
      <c r="Z494" s="93">
        <v>31629</v>
      </c>
      <c r="AA494" s="83"/>
      <c r="AB494" s="84" t="s">
        <v>117</v>
      </c>
      <c r="AC494" s="93">
        <v>29171.84</v>
      </c>
      <c r="AD494" s="93">
        <v>29001.285</v>
      </c>
      <c r="AE494" s="93">
        <v>29349.834999999999</v>
      </c>
      <c r="AF494" s="93">
        <v>29611.763999999999</v>
      </c>
      <c r="AG494" s="93">
        <v>29653.074000000001</v>
      </c>
      <c r="AH494" s="93">
        <v>29584.608000000004</v>
      </c>
      <c r="AI494" s="93">
        <v>29657.53</v>
      </c>
      <c r="AJ494" s="93">
        <v>29728.103999999999</v>
      </c>
      <c r="AK494" s="93">
        <v>29601.203999999998</v>
      </c>
      <c r="AL494" s="93">
        <v>29779.348000000002</v>
      </c>
      <c r="AM494" s="93">
        <v>0</v>
      </c>
      <c r="AN494" s="83"/>
      <c r="AO494" s="83"/>
      <c r="AP494" s="83"/>
      <c r="AQ494" s="83"/>
      <c r="AR494" s="83"/>
      <c r="AS494" s="83"/>
      <c r="AT494" s="83"/>
      <c r="AU494" s="83"/>
      <c r="AV494" s="83"/>
      <c r="AW494" s="83"/>
      <c r="AX494" s="83"/>
      <c r="AY494" s="83"/>
      <c r="AZ494" s="83"/>
    </row>
    <row r="495" spans="1:52" x14ac:dyDescent="0.25">
      <c r="A495" s="82"/>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c r="AD495" s="83"/>
      <c r="AE495" s="83"/>
      <c r="AF495" s="83"/>
      <c r="AG495" s="83"/>
      <c r="AH495" s="83"/>
      <c r="AI495" s="83"/>
      <c r="AJ495" s="83"/>
      <c r="AK495" s="83"/>
      <c r="AL495" s="83"/>
      <c r="AM495" s="83"/>
      <c r="AN495" s="83"/>
      <c r="AO495" s="83"/>
      <c r="AP495" s="83"/>
      <c r="AQ495" s="83"/>
      <c r="AR495" s="83"/>
      <c r="AS495" s="83"/>
      <c r="AT495" s="83"/>
      <c r="AU495" s="83"/>
      <c r="AV495" s="83"/>
      <c r="AW495" s="83"/>
      <c r="AX495" s="83"/>
      <c r="AY495" s="83"/>
      <c r="AZ495" s="83"/>
    </row>
    <row r="496" spans="1:52" x14ac:dyDescent="0.25">
      <c r="A496" s="82"/>
      <c r="B496" s="85" t="s">
        <v>113</v>
      </c>
      <c r="C496" s="85"/>
      <c r="D496" s="85"/>
      <c r="E496" s="85"/>
      <c r="F496" s="85"/>
      <c r="G496" s="85"/>
      <c r="H496" s="85"/>
      <c r="I496" s="85"/>
      <c r="J496" s="85"/>
      <c r="K496" s="85"/>
      <c r="L496" s="85"/>
      <c r="M496" s="85"/>
      <c r="N496" s="83"/>
      <c r="O496" s="85" t="s">
        <v>114</v>
      </c>
      <c r="P496" s="85"/>
      <c r="Q496" s="85"/>
      <c r="R496" s="85"/>
      <c r="S496" s="85"/>
      <c r="T496" s="85"/>
      <c r="U496" s="85"/>
      <c r="V496" s="85"/>
      <c r="W496" s="85"/>
      <c r="X496" s="85"/>
      <c r="Y496" s="85"/>
      <c r="Z496" s="85"/>
      <c r="AA496" s="83"/>
      <c r="AB496" s="85" t="s">
        <v>145</v>
      </c>
      <c r="AC496" s="85"/>
      <c r="AD496" s="85"/>
      <c r="AE496" s="85"/>
      <c r="AF496" s="85"/>
      <c r="AG496" s="85"/>
      <c r="AH496" s="85"/>
      <c r="AI496" s="85"/>
      <c r="AJ496" s="85"/>
      <c r="AK496" s="85"/>
      <c r="AL496" s="85"/>
      <c r="AM496" s="85"/>
      <c r="AN496" s="83"/>
      <c r="AO496" s="83"/>
      <c r="AP496" s="83"/>
      <c r="AQ496" s="83"/>
      <c r="AR496" s="83"/>
      <c r="AS496" s="83"/>
      <c r="AT496" s="83"/>
      <c r="AU496" s="83"/>
      <c r="AV496" s="83"/>
      <c r="AW496" s="83"/>
      <c r="AX496" s="83"/>
      <c r="AY496" s="83"/>
      <c r="AZ496" s="83"/>
    </row>
    <row r="497" spans="1:52" x14ac:dyDescent="0.25">
      <c r="A497" s="82"/>
      <c r="B497" s="87" t="s">
        <v>38</v>
      </c>
      <c r="C497" s="87">
        <v>2013</v>
      </c>
      <c r="D497" s="87">
        <v>2014</v>
      </c>
      <c r="E497" s="87">
        <v>2015</v>
      </c>
      <c r="F497" s="87">
        <v>2016</v>
      </c>
      <c r="G497" s="87">
        <v>2017</v>
      </c>
      <c r="H497" s="87">
        <v>2018</v>
      </c>
      <c r="I497" s="87">
        <v>2019</v>
      </c>
      <c r="J497" s="87">
        <v>2020</v>
      </c>
      <c r="K497" s="87">
        <v>2021</v>
      </c>
      <c r="L497" s="87">
        <v>2022</v>
      </c>
      <c r="M497" s="87">
        <v>2023</v>
      </c>
      <c r="N497" s="83"/>
      <c r="O497" s="87" t="s">
        <v>38</v>
      </c>
      <c r="P497" s="87">
        <v>2013</v>
      </c>
      <c r="Q497" s="87">
        <v>2014</v>
      </c>
      <c r="R497" s="87">
        <v>2015</v>
      </c>
      <c r="S497" s="87">
        <v>2016</v>
      </c>
      <c r="T497" s="87">
        <v>2017</v>
      </c>
      <c r="U497" s="87">
        <v>2018</v>
      </c>
      <c r="V497" s="87">
        <v>2019</v>
      </c>
      <c r="W497" s="87">
        <v>2020</v>
      </c>
      <c r="X497" s="87">
        <v>2021</v>
      </c>
      <c r="Y497" s="87">
        <v>2022</v>
      </c>
      <c r="Z497" s="87">
        <v>2023</v>
      </c>
      <c r="AA497" s="83"/>
      <c r="AB497" s="87" t="s">
        <v>38</v>
      </c>
      <c r="AC497" s="87">
        <v>2013</v>
      </c>
      <c r="AD497" s="87">
        <v>2014</v>
      </c>
      <c r="AE497" s="87">
        <v>2015</v>
      </c>
      <c r="AF497" s="87">
        <v>2016</v>
      </c>
      <c r="AG497" s="87">
        <v>2017</v>
      </c>
      <c r="AH497" s="87">
        <v>2018</v>
      </c>
      <c r="AI497" s="87">
        <v>2019</v>
      </c>
      <c r="AJ497" s="87">
        <v>2020</v>
      </c>
      <c r="AK497" s="87">
        <v>2021</v>
      </c>
      <c r="AL497" s="87">
        <v>2022</v>
      </c>
      <c r="AM497" s="87">
        <v>2023</v>
      </c>
      <c r="AN497" s="83"/>
      <c r="AO497" s="83"/>
      <c r="AP497" s="83"/>
      <c r="AQ497" s="83"/>
      <c r="AR497" s="83"/>
      <c r="AS497" s="83"/>
      <c r="AT497" s="83"/>
      <c r="AU497" s="83"/>
      <c r="AV497" s="83"/>
      <c r="AW497" s="83"/>
      <c r="AX497" s="83"/>
      <c r="AY497" s="83"/>
      <c r="AZ497" s="83"/>
    </row>
    <row r="498" spans="1:52" x14ac:dyDescent="0.25">
      <c r="A498" s="82"/>
      <c r="B498" s="89" t="s">
        <v>9</v>
      </c>
      <c r="C498" s="90">
        <v>458595.7142420219</v>
      </c>
      <c r="D498" s="90">
        <v>463841.10247257806</v>
      </c>
      <c r="E498" s="90">
        <v>437314.75939004309</v>
      </c>
      <c r="F498" s="90">
        <v>487018.03369956964</v>
      </c>
      <c r="G498" s="90">
        <v>448849.38415910513</v>
      </c>
      <c r="H498" s="90">
        <v>468363.3084745137</v>
      </c>
      <c r="I498" s="90">
        <v>464853.90294300788</v>
      </c>
      <c r="J498" s="90">
        <v>494908.23454638291</v>
      </c>
      <c r="K498" s="90">
        <v>580571.67325499991</v>
      </c>
      <c r="L498" s="90">
        <v>561876.18900000001</v>
      </c>
      <c r="M498" s="90">
        <v>0</v>
      </c>
      <c r="N498" s="83"/>
      <c r="O498" s="89" t="s">
        <v>9</v>
      </c>
      <c r="P498" s="90">
        <v>442395.17501551291</v>
      </c>
      <c r="Q498" s="90">
        <v>466898.10310060426</v>
      </c>
      <c r="R498" s="90">
        <v>459053.3400164498</v>
      </c>
      <c r="S498" s="90">
        <v>513213.31593685597</v>
      </c>
      <c r="T498" s="90">
        <v>484909.8815447184</v>
      </c>
      <c r="U498" s="90">
        <v>477171.89259982377</v>
      </c>
      <c r="V498" s="90">
        <v>427434.66558298678</v>
      </c>
      <c r="W498" s="90">
        <v>408576.22895785491</v>
      </c>
      <c r="X498" s="90">
        <v>563353.28248499986</v>
      </c>
      <c r="Y498" s="90">
        <v>566174.32199999993</v>
      </c>
      <c r="Z498" s="90">
        <v>553380</v>
      </c>
      <c r="AA498" s="83"/>
      <c r="AB498" s="89" t="s">
        <v>9</v>
      </c>
      <c r="AC498" s="90">
        <v>4002</v>
      </c>
      <c r="AD498" s="90">
        <v>3958</v>
      </c>
      <c r="AE498" s="90">
        <v>3965</v>
      </c>
      <c r="AF498" s="90">
        <v>3899</v>
      </c>
      <c r="AG498" s="90">
        <v>3808</v>
      </c>
      <c r="AH498" s="90">
        <v>3646</v>
      </c>
      <c r="AI498" s="90">
        <v>3633</v>
      </c>
      <c r="AJ498" s="90">
        <v>3951</v>
      </c>
      <c r="AK498" s="90">
        <v>3821</v>
      </c>
      <c r="AL498" s="90">
        <v>3846</v>
      </c>
      <c r="AM498" s="90">
        <v>0</v>
      </c>
      <c r="AN498" s="83"/>
      <c r="AO498" s="83"/>
      <c r="AP498" s="83"/>
      <c r="AQ498" s="83"/>
      <c r="AR498" s="83"/>
      <c r="AS498" s="83"/>
      <c r="AT498" s="83"/>
      <c r="AU498" s="83"/>
      <c r="AV498" s="83"/>
      <c r="AW498" s="83"/>
      <c r="AX498" s="83"/>
      <c r="AY498" s="83"/>
      <c r="AZ498" s="83"/>
    </row>
    <row r="499" spans="1:52" x14ac:dyDescent="0.25">
      <c r="A499" s="82"/>
      <c r="B499" s="84" t="s">
        <v>10</v>
      </c>
      <c r="C499" s="93">
        <v>302783.60172617115</v>
      </c>
      <c r="D499" s="93">
        <v>294840.94624719885</v>
      </c>
      <c r="E499" s="93">
        <v>301535.06001745426</v>
      </c>
      <c r="F499" s="93">
        <v>331324.44162398129</v>
      </c>
      <c r="G499" s="93">
        <v>312740.40333143453</v>
      </c>
      <c r="H499" s="93">
        <v>293591.40592090052</v>
      </c>
      <c r="I499" s="93">
        <v>283756.66800807667</v>
      </c>
      <c r="J499" s="93">
        <v>304145.10077200196</v>
      </c>
      <c r="K499" s="93">
        <v>384871.87832099997</v>
      </c>
      <c r="L499" s="93">
        <v>372978.54299999995</v>
      </c>
      <c r="M499" s="93">
        <v>0</v>
      </c>
      <c r="N499" s="83"/>
      <c r="O499" s="84" t="s">
        <v>10</v>
      </c>
      <c r="P499" s="93">
        <v>298760.48185719794</v>
      </c>
      <c r="Q499" s="93">
        <v>326306.4543418659</v>
      </c>
      <c r="R499" s="93">
        <v>339846.87114032276</v>
      </c>
      <c r="S499" s="93">
        <v>367677.14768455608</v>
      </c>
      <c r="T499" s="93">
        <v>357041.39886870852</v>
      </c>
      <c r="U499" s="93">
        <v>312093.01058217307</v>
      </c>
      <c r="V499" s="93">
        <v>249724.78690797108</v>
      </c>
      <c r="W499" s="93">
        <v>239363.72855211591</v>
      </c>
      <c r="X499" s="93">
        <v>405823.57267199992</v>
      </c>
      <c r="Y499" s="93">
        <v>380129.06399999995</v>
      </c>
      <c r="Z499" s="93">
        <v>373902</v>
      </c>
      <c r="AA499" s="83"/>
      <c r="AB499" s="84" t="s">
        <v>10</v>
      </c>
      <c r="AC499" s="93">
        <v>4002</v>
      </c>
      <c r="AD499" s="93">
        <v>3958</v>
      </c>
      <c r="AE499" s="93">
        <v>3965</v>
      </c>
      <c r="AF499" s="93">
        <v>3899</v>
      </c>
      <c r="AG499" s="93">
        <v>3808</v>
      </c>
      <c r="AH499" s="93">
        <v>3646</v>
      </c>
      <c r="AI499" s="93">
        <v>3633</v>
      </c>
      <c r="AJ499" s="93">
        <v>3951</v>
      </c>
      <c r="AK499" s="93">
        <v>3821</v>
      </c>
      <c r="AL499" s="93">
        <v>3846</v>
      </c>
      <c r="AM499" s="93">
        <v>0</v>
      </c>
      <c r="AN499" s="83"/>
      <c r="AO499" s="83"/>
      <c r="AP499" s="83"/>
      <c r="AQ499" s="83"/>
      <c r="AR499" s="83"/>
      <c r="AS499" s="83"/>
      <c r="AT499" s="83"/>
      <c r="AU499" s="83"/>
      <c r="AV499" s="83"/>
      <c r="AW499" s="83"/>
      <c r="AX499" s="83"/>
      <c r="AY499" s="83"/>
      <c r="AZ499" s="83"/>
    </row>
    <row r="500" spans="1:52" x14ac:dyDescent="0.25">
      <c r="A500" s="82"/>
      <c r="B500" s="89" t="s">
        <v>11</v>
      </c>
      <c r="C500" s="94">
        <v>155812.11251585078</v>
      </c>
      <c r="D500" s="94">
        <v>169000.15622537924</v>
      </c>
      <c r="E500" s="94">
        <v>135779.69937258883</v>
      </c>
      <c r="F500" s="94">
        <v>155693.59207558836</v>
      </c>
      <c r="G500" s="94">
        <v>136108.98082767057</v>
      </c>
      <c r="H500" s="94">
        <v>174771.90255361315</v>
      </c>
      <c r="I500" s="94">
        <v>181097.23493493124</v>
      </c>
      <c r="J500" s="94">
        <v>190763.13377438099</v>
      </c>
      <c r="K500" s="94">
        <v>195699.79493399998</v>
      </c>
      <c r="L500" s="94">
        <v>188897.64600000001</v>
      </c>
      <c r="M500" s="94">
        <v>0</v>
      </c>
      <c r="N500" s="83"/>
      <c r="O500" s="89" t="s">
        <v>11</v>
      </c>
      <c r="P500" s="94">
        <v>143634.69315831497</v>
      </c>
      <c r="Q500" s="94">
        <v>140591.64875873836</v>
      </c>
      <c r="R500" s="94">
        <v>119206.46887612707</v>
      </c>
      <c r="S500" s="94">
        <v>145536.16825229986</v>
      </c>
      <c r="T500" s="94">
        <v>127868.48267600985</v>
      </c>
      <c r="U500" s="94">
        <v>165078.88201765067</v>
      </c>
      <c r="V500" s="94">
        <v>177709.8786750157</v>
      </c>
      <c r="W500" s="94">
        <v>169212.50040573897</v>
      </c>
      <c r="X500" s="94">
        <v>157529.70981299999</v>
      </c>
      <c r="Y500" s="94">
        <v>186045.25799999997</v>
      </c>
      <c r="Z500" s="94">
        <v>179478</v>
      </c>
      <c r="AA500" s="83"/>
      <c r="AB500" s="89" t="s">
        <v>11</v>
      </c>
      <c r="AC500" s="94">
        <v>4002</v>
      </c>
      <c r="AD500" s="94">
        <v>3958</v>
      </c>
      <c r="AE500" s="94">
        <v>3965</v>
      </c>
      <c r="AF500" s="94">
        <v>3899</v>
      </c>
      <c r="AG500" s="94">
        <v>3808</v>
      </c>
      <c r="AH500" s="94">
        <v>3646</v>
      </c>
      <c r="AI500" s="94">
        <v>3633</v>
      </c>
      <c r="AJ500" s="94">
        <v>3951</v>
      </c>
      <c r="AK500" s="94">
        <v>3821</v>
      </c>
      <c r="AL500" s="94">
        <v>3846</v>
      </c>
      <c r="AM500" s="94">
        <v>0</v>
      </c>
      <c r="AN500" s="83"/>
      <c r="AO500" s="83"/>
      <c r="AP500" s="83"/>
      <c r="AQ500" s="83"/>
      <c r="AR500" s="83"/>
      <c r="AS500" s="83"/>
      <c r="AT500" s="83"/>
      <c r="AU500" s="83"/>
      <c r="AV500" s="83"/>
      <c r="AW500" s="83"/>
      <c r="AX500" s="83"/>
      <c r="AY500" s="83"/>
      <c r="AZ500" s="83"/>
    </row>
    <row r="501" spans="1:52" x14ac:dyDescent="0.25">
      <c r="A501" s="82"/>
      <c r="B501" s="84" t="s">
        <v>0</v>
      </c>
      <c r="C501" s="93">
        <v>82100.441204920964</v>
      </c>
      <c r="D501" s="93">
        <v>71804.743749918547</v>
      </c>
      <c r="E501" s="93">
        <v>72231.924777119042</v>
      </c>
      <c r="F501" s="93">
        <v>76019.930175649584</v>
      </c>
      <c r="G501" s="93">
        <v>59942.011162102637</v>
      </c>
      <c r="H501" s="93">
        <v>57136.940189417051</v>
      </c>
      <c r="I501" s="93">
        <v>51373.583954544367</v>
      </c>
      <c r="J501" s="93">
        <v>46780.432642313994</v>
      </c>
      <c r="K501" s="93">
        <v>38659.159559999993</v>
      </c>
      <c r="L501" s="93">
        <v>29328.557999999997</v>
      </c>
      <c r="M501" s="93">
        <v>0</v>
      </c>
      <c r="N501" s="83"/>
      <c r="O501" s="84" t="s">
        <v>0</v>
      </c>
      <c r="P501" s="93">
        <v>72152.265622477556</v>
      </c>
      <c r="Q501" s="93">
        <v>65057.269304720117</v>
      </c>
      <c r="R501" s="93">
        <v>70233.219664019576</v>
      </c>
      <c r="S501" s="93">
        <v>96381.002754091023</v>
      </c>
      <c r="T501" s="93">
        <v>83062.490664213372</v>
      </c>
      <c r="U501" s="93">
        <v>67685.661338618869</v>
      </c>
      <c r="V501" s="93">
        <v>55287.898947136811</v>
      </c>
      <c r="W501" s="93">
        <v>53538.876991025987</v>
      </c>
      <c r="X501" s="93">
        <v>51707.156360999994</v>
      </c>
      <c r="Y501" s="93">
        <v>46882.269</v>
      </c>
      <c r="Z501" s="93">
        <v>28944</v>
      </c>
      <c r="AA501" s="83"/>
      <c r="AB501" s="84" t="s">
        <v>0</v>
      </c>
      <c r="AC501" s="93">
        <v>857</v>
      </c>
      <c r="AD501" s="93">
        <v>861</v>
      </c>
      <c r="AE501" s="93">
        <v>903</v>
      </c>
      <c r="AF501" s="93">
        <v>748</v>
      </c>
      <c r="AG501" s="93">
        <v>560</v>
      </c>
      <c r="AH501" s="93">
        <v>502</v>
      </c>
      <c r="AI501" s="93">
        <v>465</v>
      </c>
      <c r="AJ501" s="93">
        <v>440</v>
      </c>
      <c r="AK501" s="93">
        <v>360</v>
      </c>
      <c r="AL501" s="93">
        <v>298</v>
      </c>
      <c r="AM501" s="93">
        <v>0</v>
      </c>
      <c r="AN501" s="83"/>
      <c r="AO501" s="83"/>
      <c r="AP501" s="83"/>
      <c r="AQ501" s="83"/>
      <c r="AR501" s="83"/>
      <c r="AS501" s="83"/>
      <c r="AT501" s="83"/>
      <c r="AU501" s="83"/>
      <c r="AV501" s="83"/>
      <c r="AW501" s="83"/>
      <c r="AX501" s="83"/>
      <c r="AY501" s="83"/>
      <c r="AZ501" s="83"/>
    </row>
    <row r="502" spans="1:52" x14ac:dyDescent="0.25">
      <c r="A502" s="82"/>
      <c r="B502" s="84" t="s">
        <v>158</v>
      </c>
      <c r="C502" s="93">
        <v>67969.342469742769</v>
      </c>
      <c r="D502" s="93">
        <v>75551.586949789256</v>
      </c>
      <c r="E502" s="93">
        <v>76094.277871305065</v>
      </c>
      <c r="F502" s="93">
        <v>67926.989139541096</v>
      </c>
      <c r="G502" s="93">
        <v>62282.709747780915</v>
      </c>
      <c r="H502" s="93">
        <v>56324.399178517982</v>
      </c>
      <c r="I502" s="93">
        <v>59936.745818096511</v>
      </c>
      <c r="J502" s="93">
        <v>79264.986034877977</v>
      </c>
      <c r="K502" s="93">
        <v>67803.115988999984</v>
      </c>
      <c r="L502" s="93">
        <v>40230.812999999995</v>
      </c>
      <c r="M502" s="93">
        <v>0</v>
      </c>
      <c r="N502" s="83"/>
      <c r="O502" s="84" t="s">
        <v>158</v>
      </c>
      <c r="P502" s="93">
        <v>90630.603311577535</v>
      </c>
      <c r="Q502" s="93">
        <v>98420.942191517563</v>
      </c>
      <c r="R502" s="93">
        <v>90997.375956683129</v>
      </c>
      <c r="S502" s="93">
        <v>75528.422379529191</v>
      </c>
      <c r="T502" s="93">
        <v>67866.723697307345</v>
      </c>
      <c r="U502" s="93">
        <v>67863.443120279728</v>
      </c>
      <c r="V502" s="93">
        <v>56051.345940608204</v>
      </c>
      <c r="W502" s="93">
        <v>55828.375539551984</v>
      </c>
      <c r="X502" s="93">
        <v>83973.338546999978</v>
      </c>
      <c r="Y502" s="93">
        <v>69143.654999999999</v>
      </c>
      <c r="Z502" s="93">
        <v>42343</v>
      </c>
      <c r="AA502" s="83"/>
      <c r="AB502" s="84" t="s">
        <v>158</v>
      </c>
      <c r="AC502" s="93">
        <v>643</v>
      </c>
      <c r="AD502" s="93">
        <v>529</v>
      </c>
      <c r="AE502" s="93">
        <v>481</v>
      </c>
      <c r="AF502" s="93">
        <v>422</v>
      </c>
      <c r="AG502" s="93">
        <v>406</v>
      </c>
      <c r="AH502" s="93">
        <v>379</v>
      </c>
      <c r="AI502" s="93">
        <v>401</v>
      </c>
      <c r="AJ502" s="93">
        <v>556</v>
      </c>
      <c r="AK502" s="93">
        <v>446</v>
      </c>
      <c r="AL502" s="93">
        <v>254</v>
      </c>
      <c r="AM502" s="93">
        <v>0</v>
      </c>
      <c r="AN502" s="83"/>
      <c r="AO502" s="83"/>
      <c r="AP502" s="83"/>
      <c r="AQ502" s="83"/>
      <c r="AR502" s="83"/>
      <c r="AS502" s="83"/>
      <c r="AT502" s="83"/>
      <c r="AU502" s="83"/>
      <c r="AV502" s="83"/>
      <c r="AW502" s="83"/>
      <c r="AX502" s="83"/>
      <c r="AY502" s="83"/>
      <c r="AZ502" s="83"/>
    </row>
    <row r="503" spans="1:52" x14ac:dyDescent="0.25">
      <c r="A503" s="82"/>
      <c r="B503" s="84" t="s">
        <v>159</v>
      </c>
      <c r="C503" s="93">
        <v>2902.4512080769696</v>
      </c>
      <c r="D503" s="93">
        <v>2915.661817933797</v>
      </c>
      <c r="E503" s="93">
        <v>3094.3765774885892</v>
      </c>
      <c r="F503" s="93">
        <v>3657.5982292016688</v>
      </c>
      <c r="G503" s="93">
        <v>3260.9282273198014</v>
      </c>
      <c r="H503" s="93">
        <v>2576.1586474630853</v>
      </c>
      <c r="I503" s="93">
        <v>2242.2957131118901</v>
      </c>
      <c r="J503" s="93">
        <v>2751.2824216499998</v>
      </c>
      <c r="K503" s="93">
        <v>2758.3373999999999</v>
      </c>
      <c r="L503" s="93">
        <v>1897.4759999999999</v>
      </c>
      <c r="M503" s="93">
        <v>0</v>
      </c>
      <c r="N503" s="83"/>
      <c r="O503" s="84" t="s">
        <v>159</v>
      </c>
      <c r="P503" s="93">
        <v>6655.3615336118155</v>
      </c>
      <c r="Q503" s="93">
        <v>24111.973781171666</v>
      </c>
      <c r="R503" s="93">
        <v>24135.142516176933</v>
      </c>
      <c r="S503" s="93">
        <v>4964.1306354674571</v>
      </c>
      <c r="T503" s="93">
        <v>5118.4906770608477</v>
      </c>
      <c r="U503" s="93">
        <v>3675.27494540415</v>
      </c>
      <c r="V503" s="93">
        <v>3301.60040523413</v>
      </c>
      <c r="W503" s="93">
        <v>3281.0391546029987</v>
      </c>
      <c r="X503" s="93">
        <v>2394.4490429999996</v>
      </c>
      <c r="Y503" s="93">
        <v>2346.12</v>
      </c>
      <c r="Z503" s="93">
        <v>2320</v>
      </c>
      <c r="AA503" s="83"/>
      <c r="AB503" s="84" t="s">
        <v>159</v>
      </c>
      <c r="AC503" s="93">
        <v>0</v>
      </c>
      <c r="AD503" s="93">
        <v>0</v>
      </c>
      <c r="AE503" s="93">
        <v>0</v>
      </c>
      <c r="AF503" s="93">
        <v>0</v>
      </c>
      <c r="AG503" s="93">
        <v>0</v>
      </c>
      <c r="AH503" s="93">
        <v>0</v>
      </c>
      <c r="AI503" s="93">
        <v>0</v>
      </c>
      <c r="AJ503" s="93">
        <v>0</v>
      </c>
      <c r="AK503" s="93">
        <v>0</v>
      </c>
      <c r="AL503" s="93">
        <v>0</v>
      </c>
      <c r="AM503" s="93">
        <v>0</v>
      </c>
      <c r="AN503" s="83"/>
      <c r="AO503" s="83"/>
      <c r="AP503" s="83"/>
      <c r="AQ503" s="83"/>
      <c r="AR503" s="83"/>
      <c r="AS503" s="83"/>
      <c r="AT503" s="83"/>
      <c r="AU503" s="83"/>
      <c r="AV503" s="83"/>
      <c r="AW503" s="83"/>
      <c r="AX503" s="83"/>
      <c r="AY503" s="83"/>
      <c r="AZ503" s="83"/>
    </row>
    <row r="504" spans="1:52" x14ac:dyDescent="0.25">
      <c r="A504" s="82"/>
      <c r="B504" s="84" t="s">
        <v>1</v>
      </c>
      <c r="C504" s="93">
        <v>22525.464150776945</v>
      </c>
      <c r="D504" s="93">
        <v>22629.993041932903</v>
      </c>
      <c r="E504" s="93">
        <v>17918.0671550064</v>
      </c>
      <c r="F504" s="93">
        <v>20413.183831217873</v>
      </c>
      <c r="G504" s="93">
        <v>21503.55067581328</v>
      </c>
      <c r="H504" s="93">
        <v>22934.185271575338</v>
      </c>
      <c r="I504" s="93">
        <v>20048.729333881776</v>
      </c>
      <c r="J504" s="93">
        <v>19576.183630751995</v>
      </c>
      <c r="K504" s="93">
        <v>14591.604845999998</v>
      </c>
      <c r="L504" s="93">
        <v>11666.802</v>
      </c>
      <c r="M504" s="93">
        <v>0</v>
      </c>
      <c r="N504" s="83"/>
      <c r="O504" s="84" t="s">
        <v>1</v>
      </c>
      <c r="P504" s="93">
        <v>15605.007260142183</v>
      </c>
      <c r="Q504" s="93">
        <v>16147.158014455697</v>
      </c>
      <c r="R504" s="93">
        <v>16742.40301320755</v>
      </c>
      <c r="S504" s="93">
        <v>16861.654796482486</v>
      </c>
      <c r="T504" s="93">
        <v>16120.357349664331</v>
      </c>
      <c r="U504" s="93">
        <v>24104.973344387225</v>
      </c>
      <c r="V504" s="93">
        <v>18960.179696445113</v>
      </c>
      <c r="W504" s="93">
        <v>19738.023773201996</v>
      </c>
      <c r="X504" s="93">
        <v>19696.650833999996</v>
      </c>
      <c r="Y504" s="93">
        <v>19297.865999999998</v>
      </c>
      <c r="Z504" s="93">
        <v>17055</v>
      </c>
      <c r="AA504" s="83"/>
      <c r="AB504" s="84" t="s">
        <v>1</v>
      </c>
      <c r="AC504" s="93">
        <v>131</v>
      </c>
      <c r="AD504" s="93">
        <v>136</v>
      </c>
      <c r="AE504" s="93">
        <v>114</v>
      </c>
      <c r="AF504" s="93">
        <v>126</v>
      </c>
      <c r="AG504" s="93">
        <v>133</v>
      </c>
      <c r="AH504" s="93">
        <v>139</v>
      </c>
      <c r="AI504" s="93">
        <v>122</v>
      </c>
      <c r="AJ504" s="93">
        <v>117</v>
      </c>
      <c r="AK504" s="93">
        <v>88</v>
      </c>
      <c r="AL504" s="93">
        <v>72</v>
      </c>
      <c r="AM504" s="93">
        <v>0</v>
      </c>
      <c r="AN504" s="83"/>
      <c r="AO504" s="83"/>
      <c r="AP504" s="83"/>
      <c r="AQ504" s="83"/>
      <c r="AR504" s="83"/>
      <c r="AS504" s="83"/>
      <c r="AT504" s="83"/>
      <c r="AU504" s="83"/>
      <c r="AV504" s="83"/>
      <c r="AW504" s="83"/>
      <c r="AX504" s="83"/>
      <c r="AY504" s="83"/>
      <c r="AZ504" s="83"/>
    </row>
    <row r="505" spans="1:52" x14ac:dyDescent="0.25">
      <c r="A505" s="82"/>
      <c r="B505" s="84" t="s">
        <v>2</v>
      </c>
      <c r="C505" s="93">
        <v>151844.40636086251</v>
      </c>
      <c r="D505" s="93">
        <v>149747.93526712287</v>
      </c>
      <c r="E505" s="93">
        <v>142429.09799689252</v>
      </c>
      <c r="F505" s="93">
        <v>145716.45125747548</v>
      </c>
      <c r="G505" s="93">
        <v>132253.9157814412</v>
      </c>
      <c r="H505" s="93">
        <v>141764.75807055106</v>
      </c>
      <c r="I505" s="93">
        <v>147509.96495832765</v>
      </c>
      <c r="J505" s="93">
        <v>167479.73194724094</v>
      </c>
      <c r="K505" s="93">
        <v>173870.73710999999</v>
      </c>
      <c r="L505" s="93">
        <v>189964.71899999998</v>
      </c>
      <c r="M505" s="93">
        <v>0</v>
      </c>
      <c r="N505" s="83"/>
      <c r="O505" s="84" t="s">
        <v>2</v>
      </c>
      <c r="P505" s="93">
        <v>161117.32883575524</v>
      </c>
      <c r="Q505" s="93">
        <v>167819.36599832715</v>
      </c>
      <c r="R505" s="93">
        <v>166957.06483161487</v>
      </c>
      <c r="S505" s="93">
        <v>154694.8219185546</v>
      </c>
      <c r="T505" s="93">
        <v>156219.86936319171</v>
      </c>
      <c r="U505" s="93">
        <v>149580.44771715131</v>
      </c>
      <c r="V505" s="93">
        <v>125879.69976599458</v>
      </c>
      <c r="W505" s="93">
        <v>122682.38051708096</v>
      </c>
      <c r="X505" s="93">
        <v>164103.04001699999</v>
      </c>
      <c r="Y505" s="93">
        <v>161204.16899999999</v>
      </c>
      <c r="Z505" s="93">
        <v>186375</v>
      </c>
      <c r="AA505" s="83"/>
      <c r="AB505" s="84" t="s">
        <v>2</v>
      </c>
      <c r="AC505" s="93">
        <v>1391</v>
      </c>
      <c r="AD505" s="93">
        <v>1339</v>
      </c>
      <c r="AE505" s="93">
        <v>1278</v>
      </c>
      <c r="AF505" s="93">
        <v>1208</v>
      </c>
      <c r="AG505" s="93">
        <v>1146</v>
      </c>
      <c r="AH505" s="93">
        <v>1141</v>
      </c>
      <c r="AI505" s="93">
        <v>1189</v>
      </c>
      <c r="AJ505" s="93">
        <v>1287</v>
      </c>
      <c r="AK505" s="93">
        <v>1355</v>
      </c>
      <c r="AL505" s="93">
        <v>1432</v>
      </c>
      <c r="AM505" s="93">
        <v>0</v>
      </c>
      <c r="AN505" s="83"/>
      <c r="AO505" s="83"/>
      <c r="AP505" s="83"/>
      <c r="AQ505" s="83"/>
      <c r="AR505" s="83"/>
      <c r="AS505" s="83"/>
      <c r="AT505" s="83"/>
      <c r="AU505" s="83"/>
      <c r="AV505" s="83"/>
      <c r="AW505" s="83"/>
      <c r="AX505" s="83"/>
      <c r="AY505" s="83"/>
      <c r="AZ505" s="83"/>
    </row>
    <row r="506" spans="1:52" x14ac:dyDescent="0.25">
      <c r="A506" s="82"/>
      <c r="B506" s="84" t="s">
        <v>156</v>
      </c>
      <c r="C506" s="93">
        <v>0</v>
      </c>
      <c r="D506" s="93">
        <v>0</v>
      </c>
      <c r="E506" s="93">
        <v>0</v>
      </c>
      <c r="F506" s="93">
        <v>0</v>
      </c>
      <c r="G506" s="93">
        <v>0</v>
      </c>
      <c r="H506" s="93">
        <v>0</v>
      </c>
      <c r="I506" s="93">
        <v>0</v>
      </c>
      <c r="J506" s="93">
        <v>2956.2799354199992</v>
      </c>
      <c r="K506" s="93">
        <v>16461.969782999997</v>
      </c>
      <c r="L506" s="93">
        <v>26307.413999999997</v>
      </c>
      <c r="M506" s="93">
        <v>0</v>
      </c>
      <c r="N506" s="83"/>
      <c r="O506" s="84" t="s">
        <v>156</v>
      </c>
      <c r="P506" s="93">
        <v>0</v>
      </c>
      <c r="Q506" s="93">
        <v>0</v>
      </c>
      <c r="R506" s="93">
        <v>0</v>
      </c>
      <c r="S506" s="93">
        <v>0</v>
      </c>
      <c r="T506" s="93">
        <v>0</v>
      </c>
      <c r="U506" s="93">
        <v>0</v>
      </c>
      <c r="V506" s="93">
        <v>0</v>
      </c>
      <c r="W506" s="93">
        <v>0</v>
      </c>
      <c r="X506" s="93">
        <v>10608.99</v>
      </c>
      <c r="Y506" s="93">
        <v>10403.189999999999</v>
      </c>
      <c r="Z506" s="93">
        <v>23579</v>
      </c>
      <c r="AA506" s="83"/>
      <c r="AB506" s="84" t="s">
        <v>156</v>
      </c>
      <c r="AC506" s="93">
        <v>0</v>
      </c>
      <c r="AD506" s="93">
        <v>0</v>
      </c>
      <c r="AE506" s="93">
        <v>0</v>
      </c>
      <c r="AF506" s="93">
        <v>0</v>
      </c>
      <c r="AG506" s="93">
        <v>0</v>
      </c>
      <c r="AH506" s="93">
        <v>0</v>
      </c>
      <c r="AI506" s="93">
        <v>0</v>
      </c>
      <c r="AJ506" s="93">
        <v>23</v>
      </c>
      <c r="AK506" s="93">
        <v>107</v>
      </c>
      <c r="AL506" s="93">
        <v>176</v>
      </c>
      <c r="AM506" s="93">
        <v>0</v>
      </c>
      <c r="AN506" s="83"/>
      <c r="AO506" s="83"/>
      <c r="AP506" s="83"/>
      <c r="AQ506" s="83"/>
      <c r="AR506" s="83"/>
      <c r="AS506" s="83"/>
      <c r="AT506" s="83"/>
      <c r="AU506" s="83"/>
      <c r="AV506" s="83"/>
      <c r="AW506" s="83"/>
      <c r="AX506" s="83"/>
      <c r="AY506" s="83"/>
      <c r="AZ506" s="83"/>
    </row>
    <row r="507" spans="1:52" x14ac:dyDescent="0.25">
      <c r="A507" s="82"/>
      <c r="B507" s="84" t="s">
        <v>3</v>
      </c>
      <c r="C507" s="93">
        <v>359.6777222612796</v>
      </c>
      <c r="D507" s="93">
        <v>2185.2332905463363</v>
      </c>
      <c r="E507" s="93">
        <v>5750.6952302593336</v>
      </c>
      <c r="F507" s="93">
        <v>15133.269391550495</v>
      </c>
      <c r="G507" s="93">
        <v>22850.283451875537</v>
      </c>
      <c r="H507" s="93">
        <v>22928.706461951831</v>
      </c>
      <c r="I507" s="93">
        <v>23003.458301269962</v>
      </c>
      <c r="J507" s="93">
        <v>22164.546975669</v>
      </c>
      <c r="K507" s="93">
        <v>22144.144826999996</v>
      </c>
      <c r="L507" s="93">
        <v>20713.769999999997</v>
      </c>
      <c r="M507" s="93">
        <v>0</v>
      </c>
      <c r="N507" s="83"/>
      <c r="O507" s="84" t="s">
        <v>3</v>
      </c>
      <c r="P507" s="93">
        <v>0</v>
      </c>
      <c r="Q507" s="93">
        <v>10419.554042753276</v>
      </c>
      <c r="R507" s="93">
        <v>20201.574287822918</v>
      </c>
      <c r="S507" s="93">
        <v>9238.0612895330232</v>
      </c>
      <c r="T507" s="93">
        <v>10734.219107436527</v>
      </c>
      <c r="U507" s="93">
        <v>22023.696562100864</v>
      </c>
      <c r="V507" s="93">
        <v>25414.517138658721</v>
      </c>
      <c r="W507" s="93">
        <v>20304.464271776993</v>
      </c>
      <c r="X507" s="93">
        <v>23104.258421999995</v>
      </c>
      <c r="Y507" s="93">
        <v>21998.991000000002</v>
      </c>
      <c r="Z507" s="93">
        <v>20506</v>
      </c>
      <c r="AA507" s="83"/>
      <c r="AB507" s="84" t="s">
        <v>3</v>
      </c>
      <c r="AC507" s="93">
        <v>3</v>
      </c>
      <c r="AD507" s="93">
        <v>18</v>
      </c>
      <c r="AE507" s="93">
        <v>47</v>
      </c>
      <c r="AF507" s="93">
        <v>106</v>
      </c>
      <c r="AG507" s="93">
        <v>159</v>
      </c>
      <c r="AH507" s="93">
        <v>159</v>
      </c>
      <c r="AI507" s="93">
        <v>162</v>
      </c>
      <c r="AJ507" s="93">
        <v>160</v>
      </c>
      <c r="AK507" s="93">
        <v>161</v>
      </c>
      <c r="AL507" s="93">
        <v>156</v>
      </c>
      <c r="AM507" s="93">
        <v>0</v>
      </c>
      <c r="AN507" s="83"/>
      <c r="AO507" s="83"/>
      <c r="AP507" s="83"/>
      <c r="AQ507" s="83"/>
      <c r="AR507" s="83"/>
      <c r="AS507" s="83"/>
      <c r="AT507" s="83"/>
      <c r="AU507" s="83"/>
      <c r="AV507" s="83"/>
      <c r="AW507" s="83"/>
      <c r="AX507" s="83"/>
      <c r="AY507" s="83"/>
      <c r="AZ507" s="83"/>
    </row>
    <row r="508" spans="1:52" x14ac:dyDescent="0.25">
      <c r="A508" s="82"/>
      <c r="B508" s="84" t="s">
        <v>4</v>
      </c>
      <c r="C508" s="93">
        <v>0</v>
      </c>
      <c r="D508" s="93">
        <v>2020.9907102207076</v>
      </c>
      <c r="E508" s="93">
        <v>19097.593415831612</v>
      </c>
      <c r="F508" s="93">
        <v>19677.509135322282</v>
      </c>
      <c r="G508" s="93">
        <v>19844.203731379963</v>
      </c>
      <c r="H508" s="93">
        <v>17242.596572277882</v>
      </c>
      <c r="I508" s="93">
        <v>16174.983457157854</v>
      </c>
      <c r="J508" s="93">
        <v>16159.198756490994</v>
      </c>
      <c r="K508" s="93">
        <v>15610.067885999997</v>
      </c>
      <c r="L508" s="93">
        <v>19475.883000000002</v>
      </c>
      <c r="M508" s="93">
        <v>0</v>
      </c>
      <c r="N508" s="83"/>
      <c r="O508" s="84" t="s">
        <v>4</v>
      </c>
      <c r="P508" s="93">
        <v>0</v>
      </c>
      <c r="Q508" s="93">
        <v>0</v>
      </c>
      <c r="R508" s="93">
        <v>0</v>
      </c>
      <c r="S508" s="93">
        <v>18822.376750337902</v>
      </c>
      <c r="T508" s="93">
        <v>24148.311846633609</v>
      </c>
      <c r="U508" s="93">
        <v>19708.060902857789</v>
      </c>
      <c r="V508" s="93">
        <v>17549.166056725669</v>
      </c>
      <c r="W508" s="93">
        <v>17432.341210430994</v>
      </c>
      <c r="X508" s="93">
        <v>16735.681724999999</v>
      </c>
      <c r="Y508" s="93">
        <v>16394.027999999998</v>
      </c>
      <c r="Z508" s="93">
        <v>16216</v>
      </c>
      <c r="AA508" s="83"/>
      <c r="AB508" s="84" t="s">
        <v>4</v>
      </c>
      <c r="AC508" s="93">
        <v>0</v>
      </c>
      <c r="AD508" s="93">
        <v>18</v>
      </c>
      <c r="AE508" s="93">
        <v>134</v>
      </c>
      <c r="AF508" s="93">
        <v>157</v>
      </c>
      <c r="AG508" s="93">
        <v>150</v>
      </c>
      <c r="AH508" s="93">
        <v>134</v>
      </c>
      <c r="AI508" s="93">
        <v>127</v>
      </c>
      <c r="AJ508" s="93">
        <v>127</v>
      </c>
      <c r="AK508" s="93">
        <v>119</v>
      </c>
      <c r="AL508" s="93">
        <v>161</v>
      </c>
      <c r="AM508" s="93">
        <v>0</v>
      </c>
      <c r="AN508" s="83"/>
      <c r="AO508" s="83"/>
      <c r="AP508" s="83"/>
      <c r="AQ508" s="83"/>
      <c r="AR508" s="83"/>
      <c r="AS508" s="83"/>
      <c r="AT508" s="83"/>
      <c r="AU508" s="83"/>
      <c r="AV508" s="83"/>
      <c r="AW508" s="83"/>
      <c r="AX508" s="83"/>
      <c r="AY508" s="83"/>
      <c r="AZ508" s="83"/>
    </row>
    <row r="509" spans="1:52" x14ac:dyDescent="0.25">
      <c r="A509" s="82"/>
      <c r="B509" s="84" t="s">
        <v>6</v>
      </c>
      <c r="C509" s="93">
        <v>4647.2912792675206</v>
      </c>
      <c r="D509" s="93">
        <v>7873.9127200906605</v>
      </c>
      <c r="E509" s="93">
        <v>14217.279373423367</v>
      </c>
      <c r="F509" s="93">
        <v>22320.698060754512</v>
      </c>
      <c r="G509" s="93">
        <v>17634.384012206316</v>
      </c>
      <c r="H509" s="93">
        <v>10986.6904817588</v>
      </c>
      <c r="I509" s="93">
        <v>7792.7884356641734</v>
      </c>
      <c r="J509" s="93">
        <v>6789.7334429189968</v>
      </c>
      <c r="K509" s="93">
        <v>6788.692700999999</v>
      </c>
      <c r="L509" s="93">
        <v>8397.6689999999999</v>
      </c>
      <c r="M509" s="93">
        <v>0</v>
      </c>
      <c r="N509" s="83"/>
      <c r="O509" s="84" t="s">
        <v>6</v>
      </c>
      <c r="P509" s="93">
        <v>5234.520213571649</v>
      </c>
      <c r="Q509" s="93">
        <v>5265.4937059596468</v>
      </c>
      <c r="R509" s="93">
        <v>5264.1852668470792</v>
      </c>
      <c r="S509" s="93">
        <v>43091.33161478203</v>
      </c>
      <c r="T509" s="93">
        <v>29346.088725817557</v>
      </c>
      <c r="U509" s="93">
        <v>13585.211617481114</v>
      </c>
      <c r="V509" s="93">
        <v>8576.6849021749749</v>
      </c>
      <c r="W509" s="93">
        <v>4334.0790148109982</v>
      </c>
      <c r="X509" s="93">
        <v>9118.4269049999984</v>
      </c>
      <c r="Y509" s="93">
        <v>6472.41</v>
      </c>
      <c r="Z509" s="93">
        <v>6405</v>
      </c>
      <c r="AA509" s="83"/>
      <c r="AB509" s="84" t="s">
        <v>6</v>
      </c>
      <c r="AC509" s="93">
        <v>0</v>
      </c>
      <c r="AD509" s="93">
        <v>0</v>
      </c>
      <c r="AE509" s="93">
        <v>7</v>
      </c>
      <c r="AF509" s="93">
        <v>170</v>
      </c>
      <c r="AG509" s="93">
        <v>234</v>
      </c>
      <c r="AH509" s="93">
        <v>147</v>
      </c>
      <c r="AI509" s="93">
        <v>103</v>
      </c>
      <c r="AJ509" s="93">
        <v>86</v>
      </c>
      <c r="AK509" s="93">
        <v>84</v>
      </c>
      <c r="AL509" s="93">
        <v>115</v>
      </c>
      <c r="AM509" s="93">
        <v>0</v>
      </c>
      <c r="AN509" s="83"/>
      <c r="AO509" s="83"/>
      <c r="AP509" s="83"/>
      <c r="AQ509" s="83"/>
      <c r="AR509" s="83"/>
      <c r="AS509" s="83"/>
      <c r="AT509" s="83"/>
      <c r="AU509" s="83"/>
      <c r="AV509" s="83"/>
      <c r="AW509" s="83"/>
      <c r="AX509" s="83"/>
      <c r="AY509" s="83"/>
      <c r="AZ509" s="83"/>
    </row>
    <row r="510" spans="1:52" x14ac:dyDescent="0.25">
      <c r="A510" s="82"/>
      <c r="B510" s="84" t="s">
        <v>7</v>
      </c>
      <c r="C510" s="93">
        <v>68189.432986308791</v>
      </c>
      <c r="D510" s="93">
        <v>74523.172064600018</v>
      </c>
      <c r="E510" s="93">
        <v>59793.560834021948</v>
      </c>
      <c r="F510" s="93">
        <v>56953.501943593554</v>
      </c>
      <c r="G510" s="93">
        <v>59362.145859575241</v>
      </c>
      <c r="H510" s="93">
        <v>56873.845515047222</v>
      </c>
      <c r="I510" s="93">
        <v>56654.27556506054</v>
      </c>
      <c r="J510" s="93">
        <v>67052.528885600987</v>
      </c>
      <c r="K510" s="93">
        <v>73364.348546999987</v>
      </c>
      <c r="L510" s="93">
        <v>67485.936000000002</v>
      </c>
      <c r="M510" s="93">
        <v>0</v>
      </c>
      <c r="N510" s="83"/>
      <c r="O510" s="84" t="s">
        <v>7</v>
      </c>
      <c r="P510" s="93">
        <v>71377.676964666971</v>
      </c>
      <c r="Q510" s="93">
        <v>62544.025543061034</v>
      </c>
      <c r="R510" s="93">
        <v>53740.21591278736</v>
      </c>
      <c r="S510" s="93">
        <v>54783.180798061585</v>
      </c>
      <c r="T510" s="93">
        <v>55720.077532049429</v>
      </c>
      <c r="U510" s="93">
        <v>54372.153953487366</v>
      </c>
      <c r="V510" s="93">
        <v>53612.801252360012</v>
      </c>
      <c r="W510" s="93">
        <v>48937.222274030988</v>
      </c>
      <c r="X510" s="93">
        <v>24638.318375999999</v>
      </c>
      <c r="Y510" s="93">
        <v>54755.147999999994</v>
      </c>
      <c r="Z510" s="93">
        <v>64231</v>
      </c>
      <c r="AA510" s="83"/>
      <c r="AB510" s="84" t="s">
        <v>7</v>
      </c>
      <c r="AC510" s="93">
        <v>567</v>
      </c>
      <c r="AD510" s="93">
        <v>605</v>
      </c>
      <c r="AE510" s="93">
        <v>500</v>
      </c>
      <c r="AF510" s="93">
        <v>486</v>
      </c>
      <c r="AG510" s="93">
        <v>512</v>
      </c>
      <c r="AH510" s="93">
        <v>500</v>
      </c>
      <c r="AI510" s="93">
        <v>488</v>
      </c>
      <c r="AJ510" s="93">
        <v>614</v>
      </c>
      <c r="AK510" s="93">
        <v>652</v>
      </c>
      <c r="AL510" s="93">
        <v>638</v>
      </c>
      <c r="AM510" s="93">
        <v>0</v>
      </c>
      <c r="AN510" s="83"/>
      <c r="AO510" s="83"/>
      <c r="AP510" s="83"/>
      <c r="AQ510" s="83"/>
      <c r="AR510" s="83"/>
      <c r="AS510" s="83"/>
      <c r="AT510" s="83"/>
      <c r="AU510" s="83"/>
      <c r="AV510" s="83"/>
      <c r="AW510" s="83"/>
      <c r="AX510" s="83"/>
      <c r="AY510" s="83"/>
      <c r="AZ510" s="83"/>
    </row>
    <row r="511" spans="1:52" x14ac:dyDescent="0.25">
      <c r="A511" s="82"/>
      <c r="B511" s="89" t="s">
        <v>8</v>
      </c>
      <c r="C511" s="94">
        <v>29514.631640077219</v>
      </c>
      <c r="D511" s="94">
        <v>27780.077853841485</v>
      </c>
      <c r="E511" s="94">
        <v>32222.244206523013</v>
      </c>
      <c r="F511" s="94">
        <v>35991.216705767059</v>
      </c>
      <c r="G511" s="94">
        <v>44075.539558236749</v>
      </c>
      <c r="H511" s="94">
        <v>47927.732086942997</v>
      </c>
      <c r="I511" s="94">
        <v>56799.895602913784</v>
      </c>
      <c r="J511" s="94">
        <v>51837.397626734986</v>
      </c>
      <c r="K511" s="94">
        <v>55884.976622999988</v>
      </c>
      <c r="L511" s="94">
        <v>51732.974999999999</v>
      </c>
      <c r="M511" s="94">
        <v>0</v>
      </c>
      <c r="N511" s="83"/>
      <c r="O511" s="89" t="s">
        <v>8</v>
      </c>
      <c r="P511" s="94">
        <v>27986.211904613305</v>
      </c>
      <c r="Q511" s="94">
        <v>26408.581104691715</v>
      </c>
      <c r="R511" s="94">
        <v>25669.983727427847</v>
      </c>
      <c r="S511" s="94">
        <v>25135.802182223215</v>
      </c>
      <c r="T511" s="94">
        <v>44526.394883309571</v>
      </c>
      <c r="U511" s="94">
        <v>42436.231751344996</v>
      </c>
      <c r="V511" s="94">
        <v>44130.182705858388</v>
      </c>
      <c r="W511" s="94">
        <v>52538.704910684988</v>
      </c>
      <c r="X511" s="94">
        <v>66322.100984999997</v>
      </c>
      <c r="Y511" s="94">
        <v>64153.004999999997</v>
      </c>
      <c r="Z511" s="94">
        <v>51947</v>
      </c>
      <c r="AA511" s="83"/>
      <c r="AB511" s="89" t="s">
        <v>8</v>
      </c>
      <c r="AC511" s="94">
        <v>330</v>
      </c>
      <c r="AD511" s="94">
        <v>368</v>
      </c>
      <c r="AE511" s="94">
        <v>422</v>
      </c>
      <c r="AF511" s="94">
        <v>439</v>
      </c>
      <c r="AG511" s="94">
        <v>486</v>
      </c>
      <c r="AH511" s="94">
        <v>529</v>
      </c>
      <c r="AI511" s="94">
        <v>562</v>
      </c>
      <c r="AJ511" s="94">
        <v>548</v>
      </c>
      <c r="AK511" s="94">
        <v>540</v>
      </c>
      <c r="AL511" s="94">
        <v>529</v>
      </c>
      <c r="AM511" s="94">
        <v>0</v>
      </c>
      <c r="AN511" s="83"/>
      <c r="AO511" s="83"/>
      <c r="AP511" s="83"/>
      <c r="AQ511" s="83"/>
      <c r="AR511" s="83"/>
      <c r="AS511" s="83"/>
      <c r="AT511" s="83"/>
      <c r="AU511" s="83"/>
      <c r="AV511" s="83"/>
      <c r="AW511" s="83"/>
      <c r="AX511" s="83"/>
      <c r="AY511" s="83"/>
      <c r="AZ511" s="83"/>
    </row>
    <row r="512" spans="1:52" x14ac:dyDescent="0.25">
      <c r="A512" s="82"/>
      <c r="B512" s="89" t="s">
        <v>5</v>
      </c>
      <c r="C512" s="94">
        <v>26221.336256053561</v>
      </c>
      <c r="D512" s="94">
        <v>28449.924128876177</v>
      </c>
      <c r="E512" s="94">
        <v>18483.867592369057</v>
      </c>
      <c r="F512" s="94">
        <v>24643.717295817376</v>
      </c>
      <c r="G512" s="94">
        <v>26633.367953177429</v>
      </c>
      <c r="H512" s="94">
        <v>21265.049147906546</v>
      </c>
      <c r="I512" s="94">
        <v>21492.835938035962</v>
      </c>
      <c r="J512" s="94">
        <v>19531.947325148994</v>
      </c>
      <c r="K512" s="94">
        <v>21313.460909999998</v>
      </c>
      <c r="L512" s="94">
        <v>22369.430999999997</v>
      </c>
      <c r="M512" s="92">
        <v>0</v>
      </c>
      <c r="N512" s="83"/>
      <c r="O512" s="89" t="s">
        <v>5</v>
      </c>
      <c r="P512" s="94">
        <v>32071.965515452499</v>
      </c>
      <c r="Q512" s="94">
        <v>31562.700777677652</v>
      </c>
      <c r="R512" s="94">
        <v>31500.847185961749</v>
      </c>
      <c r="S512" s="94">
        <v>12833.333767905759</v>
      </c>
      <c r="T512" s="94">
        <v>16915.711222961989</v>
      </c>
      <c r="U512" s="94">
        <v>13755.166528251246</v>
      </c>
      <c r="V512" s="94">
        <v>-5332.3650101318854</v>
      </c>
      <c r="W512" s="94">
        <v>-2530.1008936350008</v>
      </c>
      <c r="X512" s="94">
        <v>24799.575023999998</v>
      </c>
      <c r="Y512" s="94">
        <v>26800.304999999993</v>
      </c>
      <c r="Z512" s="94">
        <v>24885</v>
      </c>
      <c r="AA512" s="83"/>
      <c r="AB512" s="89" t="s">
        <v>5</v>
      </c>
      <c r="AC512" s="94">
        <v>4002</v>
      </c>
      <c r="AD512" s="94">
        <v>3958</v>
      </c>
      <c r="AE512" s="94">
        <v>3965</v>
      </c>
      <c r="AF512" s="94">
        <v>3899</v>
      </c>
      <c r="AG512" s="94">
        <v>3808</v>
      </c>
      <c r="AH512" s="94">
        <v>3646</v>
      </c>
      <c r="AI512" s="94">
        <v>3633</v>
      </c>
      <c r="AJ512" s="94">
        <v>3951</v>
      </c>
      <c r="AK512" s="94">
        <v>3821</v>
      </c>
      <c r="AL512" s="94">
        <v>3846</v>
      </c>
      <c r="AM512" s="94">
        <v>0</v>
      </c>
      <c r="AN512" s="83"/>
      <c r="AO512" s="83"/>
      <c r="AP512" s="83"/>
      <c r="AQ512" s="83"/>
      <c r="AR512" s="83"/>
      <c r="AS512" s="83"/>
      <c r="AT512" s="83"/>
      <c r="AU512" s="83"/>
      <c r="AV512" s="83"/>
      <c r="AW512" s="83"/>
      <c r="AX512" s="83"/>
      <c r="AY512" s="83"/>
      <c r="AZ512" s="83"/>
    </row>
    <row r="513" spans="1:52" x14ac:dyDescent="0.25">
      <c r="A513" s="82"/>
      <c r="B513" s="84" t="s">
        <v>157</v>
      </c>
      <c r="C513" s="93">
        <v>43065.059632943026</v>
      </c>
      <c r="D513" s="93">
        <v>50485.605868590334</v>
      </c>
      <c r="E513" s="93">
        <v>56752.083583803593</v>
      </c>
      <c r="F513" s="93">
        <v>56242.065039686997</v>
      </c>
      <c r="G513" s="93">
        <v>53536.308993573373</v>
      </c>
      <c r="H513" s="93">
        <v>49015.219890989269</v>
      </c>
      <c r="I513" s="93">
        <v>47606.593122558465</v>
      </c>
      <c r="J513" s="93">
        <v>40926.135222755991</v>
      </c>
      <c r="K513" s="93">
        <v>43473.519221999995</v>
      </c>
      <c r="L513" s="93">
        <v>50444.666999999994</v>
      </c>
      <c r="M513" s="93">
        <v>0</v>
      </c>
      <c r="N513" s="83"/>
      <c r="O513" s="84" t="s">
        <v>157</v>
      </c>
      <c r="P513" s="93">
        <v>47632.930605521869</v>
      </c>
      <c r="Q513" s="93">
        <v>50285.049538568441</v>
      </c>
      <c r="R513" s="93">
        <v>52427.680613372293</v>
      </c>
      <c r="S513" s="93">
        <v>56202.82290027618</v>
      </c>
      <c r="T513" s="93">
        <v>60465.923059131732</v>
      </c>
      <c r="U513" s="93">
        <v>49684.976414353143</v>
      </c>
      <c r="V513" s="93">
        <v>64629.130276817545</v>
      </c>
      <c r="W513" s="93">
        <v>64007.776338974982</v>
      </c>
      <c r="X513" s="93">
        <v>43915.914104999989</v>
      </c>
      <c r="Y513" s="93">
        <v>44361.218999999997</v>
      </c>
      <c r="Z513" s="93">
        <v>48071</v>
      </c>
      <c r="AA513" s="83"/>
      <c r="AB513" s="84" t="s">
        <v>117</v>
      </c>
      <c r="AC513" s="93">
        <v>24393</v>
      </c>
      <c r="AD513" s="93">
        <v>24181.353999999999</v>
      </c>
      <c r="AE513" s="93">
        <v>23981.884999999998</v>
      </c>
      <c r="AF513" s="93">
        <v>23965.381000000001</v>
      </c>
      <c r="AG513" s="93">
        <v>23903.54</v>
      </c>
      <c r="AH513" s="93">
        <v>23823.425999999999</v>
      </c>
      <c r="AI513" s="93">
        <v>23810.71</v>
      </c>
      <c r="AJ513" s="93">
        <v>23520.504000000001</v>
      </c>
      <c r="AK513" s="93">
        <v>23435.412</v>
      </c>
      <c r="AL513" s="93">
        <v>23494.937000000002</v>
      </c>
      <c r="AM513" s="93">
        <v>0</v>
      </c>
      <c r="AN513" s="83"/>
      <c r="AO513" s="83"/>
      <c r="AP513" s="83"/>
      <c r="AQ513" s="83"/>
      <c r="AR513" s="83"/>
      <c r="AS513" s="83"/>
      <c r="AT513" s="83"/>
      <c r="AU513" s="83"/>
      <c r="AV513" s="83"/>
      <c r="AW513" s="83"/>
      <c r="AX513" s="83"/>
      <c r="AY513" s="83"/>
      <c r="AZ513" s="83"/>
    </row>
    <row r="514" spans="1:52" x14ac:dyDescent="0.25">
      <c r="A514" s="82"/>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c r="AD514" s="83"/>
      <c r="AE514" s="83"/>
      <c r="AF514" s="83"/>
      <c r="AG514" s="83"/>
      <c r="AH514" s="83"/>
      <c r="AI514" s="83"/>
      <c r="AJ514" s="83"/>
      <c r="AK514" s="83"/>
      <c r="AL514" s="83"/>
      <c r="AM514" s="83"/>
      <c r="AN514" s="83"/>
      <c r="AO514" s="83"/>
      <c r="AP514" s="83"/>
      <c r="AQ514" s="83"/>
      <c r="AR514" s="83"/>
      <c r="AS514" s="83"/>
      <c r="AT514" s="83"/>
      <c r="AU514" s="83"/>
      <c r="AV514" s="83"/>
      <c r="AW514" s="83"/>
      <c r="AX514" s="83"/>
      <c r="AY514" s="83"/>
      <c r="AZ514" s="83"/>
    </row>
    <row r="515" spans="1:52" x14ac:dyDescent="0.25">
      <c r="A515" s="82"/>
      <c r="B515" s="85" t="s">
        <v>113</v>
      </c>
      <c r="C515" s="85"/>
      <c r="D515" s="85"/>
      <c r="E515" s="85"/>
      <c r="F515" s="85"/>
      <c r="G515" s="85"/>
      <c r="H515" s="85"/>
      <c r="I515" s="85"/>
      <c r="J515" s="85"/>
      <c r="K515" s="85"/>
      <c r="L515" s="85"/>
      <c r="M515" s="85"/>
      <c r="N515" s="83"/>
      <c r="O515" s="85" t="s">
        <v>114</v>
      </c>
      <c r="P515" s="85"/>
      <c r="Q515" s="85"/>
      <c r="R515" s="85"/>
      <c r="S515" s="85"/>
      <c r="T515" s="85"/>
      <c r="U515" s="85"/>
      <c r="V515" s="85"/>
      <c r="W515" s="85"/>
      <c r="X515" s="85"/>
      <c r="Y515" s="85"/>
      <c r="Z515" s="85"/>
      <c r="AA515" s="83"/>
      <c r="AB515" s="85" t="s">
        <v>145</v>
      </c>
      <c r="AC515" s="85"/>
      <c r="AD515" s="85"/>
      <c r="AE515" s="85"/>
      <c r="AF515" s="85"/>
      <c r="AG515" s="85"/>
      <c r="AH515" s="85"/>
      <c r="AI515" s="85"/>
      <c r="AJ515" s="85"/>
      <c r="AK515" s="85"/>
      <c r="AL515" s="85"/>
      <c r="AM515" s="85"/>
      <c r="AN515" s="83"/>
      <c r="AO515" s="83"/>
      <c r="AP515" s="83"/>
      <c r="AQ515" s="83"/>
      <c r="AR515" s="83"/>
      <c r="AS515" s="83"/>
      <c r="AT515" s="83"/>
      <c r="AU515" s="83"/>
      <c r="AV515" s="83"/>
      <c r="AW515" s="83"/>
      <c r="AX515" s="83"/>
      <c r="AY515" s="83"/>
      <c r="AZ515" s="83"/>
    </row>
    <row r="516" spans="1:52" x14ac:dyDescent="0.25">
      <c r="A516" s="82"/>
      <c r="B516" s="87" t="s">
        <v>39</v>
      </c>
      <c r="C516" s="87">
        <v>2013</v>
      </c>
      <c r="D516" s="87">
        <v>2014</v>
      </c>
      <c r="E516" s="87">
        <v>2015</v>
      </c>
      <c r="F516" s="87">
        <v>2016</v>
      </c>
      <c r="G516" s="87">
        <v>2017</v>
      </c>
      <c r="H516" s="87">
        <v>2018</v>
      </c>
      <c r="I516" s="87">
        <v>2019</v>
      </c>
      <c r="J516" s="87">
        <v>2020</v>
      </c>
      <c r="K516" s="87">
        <v>2021</v>
      </c>
      <c r="L516" s="87">
        <v>2022</v>
      </c>
      <c r="M516" s="87">
        <v>2023</v>
      </c>
      <c r="N516" s="83"/>
      <c r="O516" s="87" t="s">
        <v>39</v>
      </c>
      <c r="P516" s="87">
        <v>2013</v>
      </c>
      <c r="Q516" s="87">
        <v>2014</v>
      </c>
      <c r="R516" s="87">
        <v>2015</v>
      </c>
      <c r="S516" s="87">
        <v>2016</v>
      </c>
      <c r="T516" s="87">
        <v>2017</v>
      </c>
      <c r="U516" s="87">
        <v>2018</v>
      </c>
      <c r="V516" s="87">
        <v>2019</v>
      </c>
      <c r="W516" s="87">
        <v>2020</v>
      </c>
      <c r="X516" s="87">
        <v>2021</v>
      </c>
      <c r="Y516" s="87">
        <v>2022</v>
      </c>
      <c r="Z516" s="87">
        <v>2023</v>
      </c>
      <c r="AA516" s="83"/>
      <c r="AB516" s="87" t="s">
        <v>39</v>
      </c>
      <c r="AC516" s="87">
        <v>2013</v>
      </c>
      <c r="AD516" s="87">
        <v>2014</v>
      </c>
      <c r="AE516" s="87">
        <v>2015</v>
      </c>
      <c r="AF516" s="87">
        <v>2016</v>
      </c>
      <c r="AG516" s="87">
        <v>2017</v>
      </c>
      <c r="AH516" s="87">
        <v>2018</v>
      </c>
      <c r="AI516" s="87">
        <v>2019</v>
      </c>
      <c r="AJ516" s="87">
        <v>2020</v>
      </c>
      <c r="AK516" s="87">
        <v>2021</v>
      </c>
      <c r="AL516" s="87">
        <v>2022</v>
      </c>
      <c r="AM516" s="87">
        <v>2023</v>
      </c>
      <c r="AN516" s="83"/>
      <c r="AO516" s="83"/>
      <c r="AP516" s="83"/>
      <c r="AQ516" s="83"/>
      <c r="AR516" s="83"/>
      <c r="AS516" s="83"/>
      <c r="AT516" s="83"/>
      <c r="AU516" s="83"/>
      <c r="AV516" s="83"/>
      <c r="AW516" s="83"/>
      <c r="AX516" s="83"/>
      <c r="AY516" s="83"/>
      <c r="AZ516" s="83"/>
    </row>
    <row r="517" spans="1:52" x14ac:dyDescent="0.25">
      <c r="A517" s="82"/>
      <c r="B517" s="89" t="s">
        <v>9</v>
      </c>
      <c r="C517" s="90">
        <v>1034688.9588780156</v>
      </c>
      <c r="D517" s="90">
        <v>1012264.7603651625</v>
      </c>
      <c r="E517" s="90">
        <v>1012752.9392321298</v>
      </c>
      <c r="F517" s="90">
        <v>1098739.5071826964</v>
      </c>
      <c r="G517" s="90">
        <v>1074562.4993941949</v>
      </c>
      <c r="H517" s="90">
        <v>1105851.8794047439</v>
      </c>
      <c r="I517" s="90">
        <v>1128042.407385523</v>
      </c>
      <c r="J517" s="90">
        <v>1143773.9176711678</v>
      </c>
      <c r="K517" s="90">
        <v>1301175.6491159995</v>
      </c>
      <c r="L517" s="90">
        <v>1264664.6669999999</v>
      </c>
      <c r="M517" s="90">
        <v>0</v>
      </c>
      <c r="N517" s="83"/>
      <c r="O517" s="89" t="s">
        <v>9</v>
      </c>
      <c r="P517" s="90">
        <v>993076.08751949493</v>
      </c>
      <c r="Q517" s="90">
        <v>951406.59471813147</v>
      </c>
      <c r="R517" s="90">
        <v>951364.55730803835</v>
      </c>
      <c r="S517" s="90">
        <v>1050218.9101623716</v>
      </c>
      <c r="T517" s="90">
        <v>1051699.7566819857</v>
      </c>
      <c r="U517" s="90">
        <v>1065485.3518480114</v>
      </c>
      <c r="V517" s="90">
        <v>1111191.3819406272</v>
      </c>
      <c r="W517" s="90">
        <v>1114377.2741965496</v>
      </c>
      <c r="X517" s="90">
        <v>1242632.0595989998</v>
      </c>
      <c r="Y517" s="90">
        <v>1256432.6669999999</v>
      </c>
      <c r="Z517" s="90">
        <v>1233624</v>
      </c>
      <c r="AA517" s="83"/>
      <c r="AB517" s="89" t="s">
        <v>9</v>
      </c>
      <c r="AC517" s="90">
        <v>9046</v>
      </c>
      <c r="AD517" s="90">
        <v>8820</v>
      </c>
      <c r="AE517" s="90">
        <v>8797</v>
      </c>
      <c r="AF517" s="90">
        <v>8826</v>
      </c>
      <c r="AG517" s="90">
        <v>8758</v>
      </c>
      <c r="AH517" s="90">
        <v>8644</v>
      </c>
      <c r="AI517" s="90">
        <v>8623</v>
      </c>
      <c r="AJ517" s="90">
        <v>8885</v>
      </c>
      <c r="AK517" s="90">
        <v>8591</v>
      </c>
      <c r="AL517" s="90">
        <v>8836</v>
      </c>
      <c r="AM517" s="90">
        <v>0</v>
      </c>
      <c r="AN517" s="83"/>
      <c r="AO517" s="83"/>
      <c r="AP517" s="83"/>
      <c r="AQ517" s="83"/>
      <c r="AR517" s="83"/>
      <c r="AS517" s="83"/>
      <c r="AT517" s="83"/>
      <c r="AU517" s="83"/>
      <c r="AV517" s="83"/>
      <c r="AW517" s="83"/>
      <c r="AX517" s="83"/>
      <c r="AY517" s="83"/>
      <c r="AZ517" s="83"/>
    </row>
    <row r="518" spans="1:52" x14ac:dyDescent="0.25">
      <c r="A518" s="82"/>
      <c r="B518" s="84" t="s">
        <v>10</v>
      </c>
      <c r="C518" s="93">
        <v>756990.86268845201</v>
      </c>
      <c r="D518" s="93">
        <v>729273.96375741158</v>
      </c>
      <c r="E518" s="93">
        <v>747853.7647479208</v>
      </c>
      <c r="F518" s="93">
        <v>807275.67262844543</v>
      </c>
      <c r="G518" s="93">
        <v>775996.65674632089</v>
      </c>
      <c r="H518" s="93">
        <v>774041.86292440968</v>
      </c>
      <c r="I518" s="93">
        <v>784467.51254825608</v>
      </c>
      <c r="J518" s="93">
        <v>796043.10866881476</v>
      </c>
      <c r="K518" s="93">
        <v>929407.99524299952</v>
      </c>
      <c r="L518" s="93">
        <v>889181.53799999994</v>
      </c>
      <c r="M518" s="93">
        <v>0</v>
      </c>
      <c r="N518" s="83"/>
      <c r="O518" s="84" t="s">
        <v>10</v>
      </c>
      <c r="P518" s="93">
        <v>721897.79684008157</v>
      </c>
      <c r="Q518" s="93">
        <v>695139.33572387579</v>
      </c>
      <c r="R518" s="93">
        <v>698483.88761519641</v>
      </c>
      <c r="S518" s="93">
        <v>792043.83621613949</v>
      </c>
      <c r="T518" s="93">
        <v>788308.04831299046</v>
      </c>
      <c r="U518" s="93">
        <v>759501.94077692158</v>
      </c>
      <c r="V518" s="93">
        <v>786995.00144988543</v>
      </c>
      <c r="W518" s="93">
        <v>790090.62822950364</v>
      </c>
      <c r="X518" s="93">
        <v>919951.14155699976</v>
      </c>
      <c r="Y518" s="93">
        <v>945144.73199999984</v>
      </c>
      <c r="Z518" s="93">
        <v>900022</v>
      </c>
      <c r="AA518" s="83"/>
      <c r="AB518" s="84" t="s">
        <v>10</v>
      </c>
      <c r="AC518" s="93">
        <v>9046</v>
      </c>
      <c r="AD518" s="93">
        <v>8820</v>
      </c>
      <c r="AE518" s="93">
        <v>8797</v>
      </c>
      <c r="AF518" s="93">
        <v>8826</v>
      </c>
      <c r="AG518" s="93">
        <v>8758</v>
      </c>
      <c r="AH518" s="93">
        <v>8644</v>
      </c>
      <c r="AI518" s="93">
        <v>8623</v>
      </c>
      <c r="AJ518" s="93">
        <v>8885</v>
      </c>
      <c r="AK518" s="93">
        <v>8591</v>
      </c>
      <c r="AL518" s="93">
        <v>8836</v>
      </c>
      <c r="AM518" s="93">
        <v>0</v>
      </c>
      <c r="AN518" s="83"/>
      <c r="AO518" s="83"/>
      <c r="AP518" s="83"/>
      <c r="AQ518" s="83"/>
      <c r="AR518" s="83"/>
      <c r="AS518" s="83"/>
      <c r="AT518" s="83"/>
      <c r="AU518" s="83"/>
      <c r="AV518" s="83"/>
      <c r="AW518" s="83"/>
      <c r="AX518" s="83"/>
      <c r="AY518" s="83"/>
      <c r="AZ518" s="83"/>
    </row>
    <row r="519" spans="1:52" x14ac:dyDescent="0.25">
      <c r="A519" s="82"/>
      <c r="B519" s="89" t="s">
        <v>11</v>
      </c>
      <c r="C519" s="94">
        <v>277698.09618956369</v>
      </c>
      <c r="D519" s="94">
        <v>282990.79660775099</v>
      </c>
      <c r="E519" s="94">
        <v>264899.17448420898</v>
      </c>
      <c r="F519" s="94">
        <v>291463.83455425099</v>
      </c>
      <c r="G519" s="94">
        <v>298565.84264787409</v>
      </c>
      <c r="H519" s="94">
        <v>331810.01648033422</v>
      </c>
      <c r="I519" s="94">
        <v>343574.894837267</v>
      </c>
      <c r="J519" s="94">
        <v>347730.80900235294</v>
      </c>
      <c r="K519" s="94">
        <v>371767.65387299994</v>
      </c>
      <c r="L519" s="94">
        <v>375483.12899999996</v>
      </c>
      <c r="M519" s="94">
        <v>0</v>
      </c>
      <c r="N519" s="83"/>
      <c r="O519" s="89" t="s">
        <v>11</v>
      </c>
      <c r="P519" s="94">
        <v>271178.29067941336</v>
      </c>
      <c r="Q519" s="94">
        <v>256267.25899425565</v>
      </c>
      <c r="R519" s="94">
        <v>252880.66969284197</v>
      </c>
      <c r="S519" s="94">
        <v>258175.07394623221</v>
      </c>
      <c r="T519" s="94">
        <v>263391.70836899529</v>
      </c>
      <c r="U519" s="94">
        <v>305983.41107108979</v>
      </c>
      <c r="V519" s="94">
        <v>324196.38049074175</v>
      </c>
      <c r="W519" s="94">
        <v>324286.64596704592</v>
      </c>
      <c r="X519" s="94">
        <v>322680.91804199998</v>
      </c>
      <c r="Y519" s="94">
        <v>311287.93499999994</v>
      </c>
      <c r="Z519" s="94">
        <v>333602</v>
      </c>
      <c r="AA519" s="83"/>
      <c r="AB519" s="89" t="s">
        <v>11</v>
      </c>
      <c r="AC519" s="94">
        <v>9046</v>
      </c>
      <c r="AD519" s="94">
        <v>8820</v>
      </c>
      <c r="AE519" s="94">
        <v>8797</v>
      </c>
      <c r="AF519" s="94">
        <v>8826</v>
      </c>
      <c r="AG519" s="94">
        <v>8758</v>
      </c>
      <c r="AH519" s="94">
        <v>8644</v>
      </c>
      <c r="AI519" s="94">
        <v>8623</v>
      </c>
      <c r="AJ519" s="94">
        <v>8885</v>
      </c>
      <c r="AK519" s="94">
        <v>8591</v>
      </c>
      <c r="AL519" s="94">
        <v>8836</v>
      </c>
      <c r="AM519" s="94">
        <v>0</v>
      </c>
      <c r="AN519" s="83"/>
      <c r="AO519" s="83"/>
      <c r="AP519" s="83"/>
      <c r="AQ519" s="83"/>
      <c r="AR519" s="83"/>
      <c r="AS519" s="83"/>
      <c r="AT519" s="83"/>
      <c r="AU519" s="83"/>
      <c r="AV519" s="83"/>
      <c r="AW519" s="83"/>
      <c r="AX519" s="83"/>
      <c r="AY519" s="83"/>
      <c r="AZ519" s="83"/>
    </row>
    <row r="520" spans="1:52" x14ac:dyDescent="0.25">
      <c r="A520" s="82"/>
      <c r="B520" s="84" t="s">
        <v>0</v>
      </c>
      <c r="C520" s="93">
        <v>207389.10368505138</v>
      </c>
      <c r="D520" s="93">
        <v>194126.89756750778</v>
      </c>
      <c r="E520" s="93">
        <v>204165.8898707261</v>
      </c>
      <c r="F520" s="93">
        <v>220874.55480082941</v>
      </c>
      <c r="G520" s="93">
        <v>197893.99975812458</v>
      </c>
      <c r="H520" s="93">
        <v>181910.84739926847</v>
      </c>
      <c r="I520" s="93">
        <v>175321.79800894539</v>
      </c>
      <c r="J520" s="93">
        <v>168218.80193109595</v>
      </c>
      <c r="K520" s="93">
        <v>150442.90449299998</v>
      </c>
      <c r="L520" s="93">
        <v>130968.033</v>
      </c>
      <c r="M520" s="93">
        <v>0</v>
      </c>
      <c r="N520" s="83"/>
      <c r="O520" s="84" t="s">
        <v>0</v>
      </c>
      <c r="P520" s="93">
        <v>176165.91261388463</v>
      </c>
      <c r="Q520" s="93">
        <v>171400.60188544894</v>
      </c>
      <c r="R520" s="93">
        <v>175615.87717177303</v>
      </c>
      <c r="S520" s="93">
        <v>212205.61995081024</v>
      </c>
      <c r="T520" s="93">
        <v>203505.14091537736</v>
      </c>
      <c r="U520" s="93">
        <v>199473.95433452175</v>
      </c>
      <c r="V520" s="93">
        <v>198959.68471975264</v>
      </c>
      <c r="W520" s="93">
        <v>166685.63631495298</v>
      </c>
      <c r="X520" s="93">
        <v>160141.64315099997</v>
      </c>
      <c r="Y520" s="93">
        <v>135204.42600000001</v>
      </c>
      <c r="Z520" s="93">
        <v>114377</v>
      </c>
      <c r="AA520" s="83"/>
      <c r="AB520" s="84" t="s">
        <v>0</v>
      </c>
      <c r="AC520" s="93">
        <v>1863</v>
      </c>
      <c r="AD520" s="93">
        <v>1981</v>
      </c>
      <c r="AE520" s="93">
        <v>2107</v>
      </c>
      <c r="AF520" s="93">
        <v>2010</v>
      </c>
      <c r="AG520" s="93">
        <v>1802</v>
      </c>
      <c r="AH520" s="93">
        <v>1641</v>
      </c>
      <c r="AI520" s="93">
        <v>1583</v>
      </c>
      <c r="AJ520" s="93">
        <v>1530</v>
      </c>
      <c r="AK520" s="93">
        <v>1352</v>
      </c>
      <c r="AL520" s="93">
        <v>1225</v>
      </c>
      <c r="AM520" s="93">
        <v>0</v>
      </c>
      <c r="AN520" s="83"/>
      <c r="AO520" s="83"/>
      <c r="AP520" s="83"/>
      <c r="AQ520" s="83"/>
      <c r="AR520" s="83"/>
      <c r="AS520" s="83"/>
      <c r="AT520" s="83"/>
      <c r="AU520" s="83"/>
      <c r="AV520" s="83"/>
      <c r="AW520" s="83"/>
      <c r="AX520" s="83"/>
      <c r="AY520" s="83"/>
      <c r="AZ520" s="83"/>
    </row>
    <row r="521" spans="1:52" x14ac:dyDescent="0.25">
      <c r="A521" s="82"/>
      <c r="B521" s="84" t="s">
        <v>158</v>
      </c>
      <c r="C521" s="93">
        <v>169095.45964402647</v>
      </c>
      <c r="D521" s="93">
        <v>147604.71200073493</v>
      </c>
      <c r="E521" s="93">
        <v>130808.80108392573</v>
      </c>
      <c r="F521" s="93">
        <v>108309.45895440636</v>
      </c>
      <c r="G521" s="93">
        <v>105127.84071507027</v>
      </c>
      <c r="H521" s="93">
        <v>97187.373974605609</v>
      </c>
      <c r="I521" s="93">
        <v>101399.70155655629</v>
      </c>
      <c r="J521" s="93">
        <v>132427.31496113696</v>
      </c>
      <c r="K521" s="93">
        <v>112079.73575399999</v>
      </c>
      <c r="L521" s="93">
        <v>78094.925999999992</v>
      </c>
      <c r="M521" s="93">
        <v>0</v>
      </c>
      <c r="N521" s="83"/>
      <c r="O521" s="84" t="s">
        <v>158</v>
      </c>
      <c r="P521" s="93">
        <v>176730.63912796034</v>
      </c>
      <c r="Q521" s="93">
        <v>152218.69431508495</v>
      </c>
      <c r="R521" s="93">
        <v>132725.81652792206</v>
      </c>
      <c r="S521" s="93">
        <v>120372.9542815177</v>
      </c>
      <c r="T521" s="93">
        <v>84894.001933256848</v>
      </c>
      <c r="U521" s="93">
        <v>79858.681822529717</v>
      </c>
      <c r="V521" s="93">
        <v>90609.855943180431</v>
      </c>
      <c r="W521" s="93">
        <v>81011.780639054981</v>
      </c>
      <c r="X521" s="93">
        <v>89347.852880999984</v>
      </c>
      <c r="Y521" s="93">
        <v>90837.032999999996</v>
      </c>
      <c r="Z521" s="93">
        <v>60403</v>
      </c>
      <c r="AA521" s="83"/>
      <c r="AB521" s="84" t="s">
        <v>158</v>
      </c>
      <c r="AC521" s="93">
        <v>1200</v>
      </c>
      <c r="AD521" s="93">
        <v>984</v>
      </c>
      <c r="AE521" s="93">
        <v>827</v>
      </c>
      <c r="AF521" s="93">
        <v>726</v>
      </c>
      <c r="AG521" s="93">
        <v>700</v>
      </c>
      <c r="AH521" s="93">
        <v>661</v>
      </c>
      <c r="AI521" s="93">
        <v>684</v>
      </c>
      <c r="AJ521" s="93">
        <v>917</v>
      </c>
      <c r="AK521" s="93">
        <v>729</v>
      </c>
      <c r="AL521" s="93">
        <v>502</v>
      </c>
      <c r="AM521" s="93">
        <v>0</v>
      </c>
      <c r="AN521" s="83"/>
      <c r="AO521" s="83"/>
      <c r="AP521" s="83"/>
      <c r="AQ521" s="83"/>
      <c r="AR521" s="83"/>
      <c r="AS521" s="83"/>
      <c r="AT521" s="83"/>
      <c r="AU521" s="83"/>
      <c r="AV521" s="83"/>
      <c r="AW521" s="83"/>
      <c r="AX521" s="83"/>
      <c r="AY521" s="83"/>
      <c r="AZ521" s="83"/>
    </row>
    <row r="522" spans="1:52" x14ac:dyDescent="0.25">
      <c r="A522" s="82"/>
      <c r="B522" s="84" t="s">
        <v>159</v>
      </c>
      <c r="C522" s="93">
        <v>10284.689048587163</v>
      </c>
      <c r="D522" s="93">
        <v>8409.1251747644928</v>
      </c>
      <c r="E522" s="93">
        <v>8086.984656436186</v>
      </c>
      <c r="F522" s="93">
        <v>14508.39603046189</v>
      </c>
      <c r="G522" s="93">
        <v>14069.336566742937</v>
      </c>
      <c r="H522" s="93">
        <v>16791.992433854433</v>
      </c>
      <c r="I522" s="93">
        <v>14767.597949751858</v>
      </c>
      <c r="J522" s="93">
        <v>12789.686990681996</v>
      </c>
      <c r="K522" s="93">
        <v>9662.6680919999962</v>
      </c>
      <c r="L522" s="93">
        <v>6022.7370000000001</v>
      </c>
      <c r="M522" s="93">
        <v>0</v>
      </c>
      <c r="N522" s="83"/>
      <c r="O522" s="84" t="s">
        <v>159</v>
      </c>
      <c r="P522" s="93">
        <v>12704.722060429454</v>
      </c>
      <c r="Q522" s="93">
        <v>12805.818352860028</v>
      </c>
      <c r="R522" s="93">
        <v>8710.3072605097186</v>
      </c>
      <c r="S522" s="93">
        <v>13290.562401070241</v>
      </c>
      <c r="T522" s="93">
        <v>18007.312327192441</v>
      </c>
      <c r="U522" s="93">
        <v>18081.189881998936</v>
      </c>
      <c r="V522" s="93">
        <v>18010.708464357132</v>
      </c>
      <c r="W522" s="93">
        <v>15365.103124202997</v>
      </c>
      <c r="X522" s="93">
        <v>14297.735822999999</v>
      </c>
      <c r="Y522" s="93">
        <v>12397.391999999998</v>
      </c>
      <c r="Z522" s="93">
        <v>6839</v>
      </c>
      <c r="AA522" s="83"/>
      <c r="AB522" s="84" t="s">
        <v>159</v>
      </c>
      <c r="AC522" s="93">
        <v>0</v>
      </c>
      <c r="AD522" s="93">
        <v>0</v>
      </c>
      <c r="AE522" s="93">
        <v>0</v>
      </c>
      <c r="AF522" s="93">
        <v>0</v>
      </c>
      <c r="AG522" s="93">
        <v>0</v>
      </c>
      <c r="AH522" s="93">
        <v>0</v>
      </c>
      <c r="AI522" s="93">
        <v>0</v>
      </c>
      <c r="AJ522" s="93">
        <v>0</v>
      </c>
      <c r="AK522" s="93">
        <v>0</v>
      </c>
      <c r="AL522" s="93">
        <v>0</v>
      </c>
      <c r="AM522" s="93">
        <v>0</v>
      </c>
      <c r="AN522" s="83"/>
      <c r="AO522" s="83"/>
      <c r="AP522" s="83"/>
      <c r="AQ522" s="83"/>
      <c r="AR522" s="83"/>
      <c r="AS522" s="83"/>
      <c r="AT522" s="83"/>
      <c r="AU522" s="83"/>
      <c r="AV522" s="83"/>
      <c r="AW522" s="83"/>
      <c r="AX522" s="83"/>
      <c r="AY522" s="83"/>
      <c r="AZ522" s="83"/>
    </row>
    <row r="523" spans="1:52" x14ac:dyDescent="0.25">
      <c r="A523" s="82"/>
      <c r="B523" s="84" t="s">
        <v>1</v>
      </c>
      <c r="C523" s="93">
        <v>41095.977529154989</v>
      </c>
      <c r="D523" s="93">
        <v>42266.119164461939</v>
      </c>
      <c r="E523" s="93">
        <v>35516.74876992331</v>
      </c>
      <c r="F523" s="93">
        <v>26661.340351818457</v>
      </c>
      <c r="G523" s="93">
        <v>25402.166500208819</v>
      </c>
      <c r="H523" s="93">
        <v>30522.672037461823</v>
      </c>
      <c r="I523" s="93">
        <v>29650.196699499553</v>
      </c>
      <c r="J523" s="93">
        <v>34286.37364517399</v>
      </c>
      <c r="K523" s="93">
        <v>31167.090821999995</v>
      </c>
      <c r="L523" s="93">
        <v>29220.512999999999</v>
      </c>
      <c r="M523" s="93">
        <v>0</v>
      </c>
      <c r="N523" s="83"/>
      <c r="O523" s="84" t="s">
        <v>1</v>
      </c>
      <c r="P523" s="93">
        <v>37987.875860273576</v>
      </c>
      <c r="Q523" s="93">
        <v>36902.720741183883</v>
      </c>
      <c r="R523" s="93">
        <v>26214.776577965265</v>
      </c>
      <c r="S523" s="93">
        <v>27238.892309499905</v>
      </c>
      <c r="T523" s="93">
        <v>19592.526672640659</v>
      </c>
      <c r="U523" s="93">
        <v>20312.966210269908</v>
      </c>
      <c r="V523" s="93">
        <v>20229.806119343666</v>
      </c>
      <c r="W523" s="93">
        <v>22318.834578137994</v>
      </c>
      <c r="X523" s="93">
        <v>26876.815265999998</v>
      </c>
      <c r="Y523" s="93">
        <v>26024.438999999998</v>
      </c>
      <c r="Z523" s="93">
        <v>30660</v>
      </c>
      <c r="AA523" s="83"/>
      <c r="AB523" s="84" t="s">
        <v>1</v>
      </c>
      <c r="AC523" s="93">
        <v>223</v>
      </c>
      <c r="AD523" s="93">
        <v>242</v>
      </c>
      <c r="AE523" s="93">
        <v>209</v>
      </c>
      <c r="AF523" s="93">
        <v>158</v>
      </c>
      <c r="AG523" s="93">
        <v>154</v>
      </c>
      <c r="AH523" s="93">
        <v>188</v>
      </c>
      <c r="AI523" s="93">
        <v>182</v>
      </c>
      <c r="AJ523" s="93">
        <v>209</v>
      </c>
      <c r="AK523" s="93">
        <v>191</v>
      </c>
      <c r="AL523" s="93">
        <v>185</v>
      </c>
      <c r="AM523" s="93">
        <v>0</v>
      </c>
      <c r="AN523" s="83"/>
      <c r="AO523" s="83"/>
      <c r="AP523" s="83"/>
      <c r="AQ523" s="83"/>
      <c r="AR523" s="83"/>
      <c r="AS523" s="83"/>
      <c r="AT523" s="83"/>
      <c r="AU523" s="83"/>
      <c r="AV523" s="83"/>
      <c r="AW523" s="83"/>
      <c r="AX523" s="83"/>
      <c r="AY523" s="83"/>
      <c r="AZ523" s="83"/>
    </row>
    <row r="524" spans="1:52" x14ac:dyDescent="0.25">
      <c r="A524" s="82"/>
      <c r="B524" s="84" t="s">
        <v>2</v>
      </c>
      <c r="C524" s="93">
        <v>427992.42273132008</v>
      </c>
      <c r="D524" s="93">
        <v>421137.4382259915</v>
      </c>
      <c r="E524" s="93">
        <v>414726.04444219609</v>
      </c>
      <c r="F524" s="93">
        <v>417986.49375367124</v>
      </c>
      <c r="G524" s="93">
        <v>412569.15072760783</v>
      </c>
      <c r="H524" s="93">
        <v>424236.52851699165</v>
      </c>
      <c r="I524" s="93">
        <v>431849.99266504479</v>
      </c>
      <c r="J524" s="93">
        <v>447818.14776484785</v>
      </c>
      <c r="K524" s="93">
        <v>463661.66435399989</v>
      </c>
      <c r="L524" s="93">
        <v>472510.62599999999</v>
      </c>
      <c r="M524" s="93">
        <v>0</v>
      </c>
      <c r="N524" s="83"/>
      <c r="O524" s="84" t="s">
        <v>2</v>
      </c>
      <c r="P524" s="93">
        <v>442439.69852077769</v>
      </c>
      <c r="Q524" s="93">
        <v>420690.04333594249</v>
      </c>
      <c r="R524" s="93">
        <v>410846.37032934633</v>
      </c>
      <c r="S524" s="93">
        <v>428640.73460370605</v>
      </c>
      <c r="T524" s="93">
        <v>386305.029944318</v>
      </c>
      <c r="U524" s="93">
        <v>403752.48927153868</v>
      </c>
      <c r="V524" s="93">
        <v>427072.95178567676</v>
      </c>
      <c r="W524" s="93">
        <v>428155.64939145581</v>
      </c>
      <c r="X524" s="93">
        <v>436683.00278399995</v>
      </c>
      <c r="Y524" s="93">
        <v>456332.68799999997</v>
      </c>
      <c r="Z524" s="93">
        <v>466748</v>
      </c>
      <c r="AA524" s="83"/>
      <c r="AB524" s="84" t="s">
        <v>2</v>
      </c>
      <c r="AC524" s="93">
        <v>4053</v>
      </c>
      <c r="AD524" s="93">
        <v>3883</v>
      </c>
      <c r="AE524" s="93">
        <v>3741</v>
      </c>
      <c r="AF524" s="93">
        <v>3637</v>
      </c>
      <c r="AG524" s="93">
        <v>3578</v>
      </c>
      <c r="AH524" s="93">
        <v>3535</v>
      </c>
      <c r="AI524" s="93">
        <v>3502</v>
      </c>
      <c r="AJ524" s="93">
        <v>3517</v>
      </c>
      <c r="AK524" s="93">
        <v>3605</v>
      </c>
      <c r="AL524" s="93">
        <v>3696</v>
      </c>
      <c r="AM524" s="93">
        <v>0</v>
      </c>
      <c r="AN524" s="83"/>
      <c r="AO524" s="83"/>
      <c r="AP524" s="83"/>
      <c r="AQ524" s="83"/>
      <c r="AR524" s="83"/>
      <c r="AS524" s="83"/>
      <c r="AT524" s="83"/>
      <c r="AU524" s="83"/>
      <c r="AV524" s="83"/>
      <c r="AW524" s="83"/>
      <c r="AX524" s="83"/>
      <c r="AY524" s="83"/>
      <c r="AZ524" s="83"/>
    </row>
    <row r="525" spans="1:52" x14ac:dyDescent="0.25">
      <c r="A525" s="82"/>
      <c r="B525" s="84" t="s">
        <v>156</v>
      </c>
      <c r="C525" s="93">
        <v>0</v>
      </c>
      <c r="D525" s="93">
        <v>0</v>
      </c>
      <c r="E525" s="93">
        <v>0</v>
      </c>
      <c r="F525" s="93">
        <v>0</v>
      </c>
      <c r="G525" s="93">
        <v>0</v>
      </c>
      <c r="H525" s="93">
        <v>0</v>
      </c>
      <c r="I525" s="93">
        <v>0</v>
      </c>
      <c r="J525" s="93">
        <v>13966.804293434996</v>
      </c>
      <c r="K525" s="93">
        <v>39404.971556999997</v>
      </c>
      <c r="L525" s="93">
        <v>57221.660999999993</v>
      </c>
      <c r="M525" s="93">
        <v>0</v>
      </c>
      <c r="N525" s="83"/>
      <c r="O525" s="84" t="s">
        <v>156</v>
      </c>
      <c r="P525" s="93">
        <v>0</v>
      </c>
      <c r="Q525" s="93">
        <v>0</v>
      </c>
      <c r="R525" s="93">
        <v>0</v>
      </c>
      <c r="S525" s="93">
        <v>0</v>
      </c>
      <c r="T525" s="93">
        <v>0</v>
      </c>
      <c r="U525" s="93">
        <v>0</v>
      </c>
      <c r="V525" s="93">
        <v>0</v>
      </c>
      <c r="W525" s="93">
        <v>0</v>
      </c>
      <c r="X525" s="93">
        <v>22557.895436999996</v>
      </c>
      <c r="Y525" s="93">
        <v>57538.592999999993</v>
      </c>
      <c r="Z525" s="93">
        <v>62006</v>
      </c>
      <c r="AA525" s="83"/>
      <c r="AB525" s="84" t="s">
        <v>156</v>
      </c>
      <c r="AC525" s="93">
        <v>0</v>
      </c>
      <c r="AD525" s="93">
        <v>0</v>
      </c>
      <c r="AE525" s="93">
        <v>0</v>
      </c>
      <c r="AF525" s="93">
        <v>0</v>
      </c>
      <c r="AG525" s="93">
        <v>0</v>
      </c>
      <c r="AH525" s="93">
        <v>0</v>
      </c>
      <c r="AI525" s="93">
        <v>0</v>
      </c>
      <c r="AJ525" s="93">
        <v>93</v>
      </c>
      <c r="AK525" s="93">
        <v>245</v>
      </c>
      <c r="AL525" s="93">
        <v>368</v>
      </c>
      <c r="AM525" s="93">
        <v>0</v>
      </c>
      <c r="AN525" s="83"/>
      <c r="AO525" s="83"/>
      <c r="AP525" s="83"/>
      <c r="AQ525" s="83"/>
      <c r="AR525" s="83"/>
      <c r="AS525" s="83"/>
      <c r="AT525" s="83"/>
      <c r="AU525" s="83"/>
      <c r="AV525" s="83"/>
      <c r="AW525" s="83"/>
      <c r="AX525" s="83"/>
      <c r="AY525" s="83"/>
      <c r="AZ525" s="83"/>
    </row>
    <row r="526" spans="1:52" x14ac:dyDescent="0.25">
      <c r="A526" s="82"/>
      <c r="B526" s="84" t="s">
        <v>3</v>
      </c>
      <c r="C526" s="93">
        <v>1502.7284695881099</v>
      </c>
      <c r="D526" s="93">
        <v>5096.385557864256</v>
      </c>
      <c r="E526" s="93">
        <v>9631.5396822079583</v>
      </c>
      <c r="F526" s="93">
        <v>14960.950232314204</v>
      </c>
      <c r="G526" s="93">
        <v>20667.647573429804</v>
      </c>
      <c r="H526" s="93">
        <v>30449.882138178036</v>
      </c>
      <c r="I526" s="93">
        <v>30661.016350705766</v>
      </c>
      <c r="J526" s="93">
        <v>28515.154165407002</v>
      </c>
      <c r="K526" s="93">
        <v>25514.620949999997</v>
      </c>
      <c r="L526" s="93">
        <v>16169.706</v>
      </c>
      <c r="M526" s="93">
        <v>0</v>
      </c>
      <c r="N526" s="83"/>
      <c r="O526" s="84" t="s">
        <v>3</v>
      </c>
      <c r="P526" s="93">
        <v>0</v>
      </c>
      <c r="Q526" s="93">
        <v>3391.7754250627145</v>
      </c>
      <c r="R526" s="93">
        <v>9633.9973943156438</v>
      </c>
      <c r="S526" s="93">
        <v>11671.073933003241</v>
      </c>
      <c r="T526" s="93">
        <v>15490.258574791806</v>
      </c>
      <c r="U526" s="93">
        <v>20792.641583430355</v>
      </c>
      <c r="V526" s="93">
        <v>27745.317291537962</v>
      </c>
      <c r="W526" s="93">
        <v>29874.611361986994</v>
      </c>
      <c r="X526" s="93">
        <v>28476.650957999998</v>
      </c>
      <c r="Y526" s="93">
        <v>24313.212</v>
      </c>
      <c r="Z526" s="93">
        <v>17303</v>
      </c>
      <c r="AA526" s="83"/>
      <c r="AB526" s="84" t="s">
        <v>3</v>
      </c>
      <c r="AC526" s="93">
        <v>11</v>
      </c>
      <c r="AD526" s="93">
        <v>42</v>
      </c>
      <c r="AE526" s="93">
        <v>79</v>
      </c>
      <c r="AF526" s="93">
        <v>109</v>
      </c>
      <c r="AG526" s="93">
        <v>158</v>
      </c>
      <c r="AH526" s="93">
        <v>223</v>
      </c>
      <c r="AI526" s="93">
        <v>223</v>
      </c>
      <c r="AJ526" s="93">
        <v>208</v>
      </c>
      <c r="AK526" s="93">
        <v>184</v>
      </c>
      <c r="AL526" s="93">
        <v>126</v>
      </c>
      <c r="AM526" s="93">
        <v>0</v>
      </c>
      <c r="AN526" s="83"/>
      <c r="AO526" s="83"/>
      <c r="AP526" s="83"/>
      <c r="AQ526" s="83"/>
      <c r="AR526" s="83"/>
      <c r="AS526" s="83"/>
      <c r="AT526" s="83"/>
      <c r="AU526" s="83"/>
      <c r="AV526" s="83"/>
      <c r="AW526" s="83"/>
      <c r="AX526" s="83"/>
      <c r="AY526" s="83"/>
      <c r="AZ526" s="83"/>
    </row>
    <row r="527" spans="1:52" x14ac:dyDescent="0.25">
      <c r="A527" s="82"/>
      <c r="B527" s="84" t="s">
        <v>4</v>
      </c>
      <c r="C527" s="93">
        <v>0</v>
      </c>
      <c r="D527" s="93">
        <v>2215.8507657804489</v>
      </c>
      <c r="E527" s="93">
        <v>28915.568116494163</v>
      </c>
      <c r="F527" s="93">
        <v>34918.925246366693</v>
      </c>
      <c r="G527" s="93">
        <v>34990.133656951475</v>
      </c>
      <c r="H527" s="93">
        <v>32440.143593249348</v>
      </c>
      <c r="I527" s="93">
        <v>37755.664174540543</v>
      </c>
      <c r="J527" s="93">
        <v>32771.549911841983</v>
      </c>
      <c r="K527" s="93">
        <v>25169.828774999994</v>
      </c>
      <c r="L527" s="93">
        <v>29227.715999999993</v>
      </c>
      <c r="M527" s="93">
        <v>0</v>
      </c>
      <c r="N527" s="83"/>
      <c r="O527" s="84" t="s">
        <v>4</v>
      </c>
      <c r="P527" s="93">
        <v>0</v>
      </c>
      <c r="Q527" s="93">
        <v>0</v>
      </c>
      <c r="R527" s="93">
        <v>14650.538907835728</v>
      </c>
      <c r="S527" s="93">
        <v>19368.30416037652</v>
      </c>
      <c r="T527" s="93">
        <v>37513.700204526518</v>
      </c>
      <c r="U527" s="93">
        <v>28981.784783959705</v>
      </c>
      <c r="V527" s="93">
        <v>28867.839440636883</v>
      </c>
      <c r="W527" s="93">
        <v>27836.504501399988</v>
      </c>
      <c r="X527" s="93">
        <v>28677.160868999992</v>
      </c>
      <c r="Y527" s="93">
        <v>32639.879999999997</v>
      </c>
      <c r="Z527" s="93">
        <v>30930</v>
      </c>
      <c r="AA527" s="83"/>
      <c r="AB527" s="84" t="s">
        <v>4</v>
      </c>
      <c r="AC527" s="93">
        <v>0</v>
      </c>
      <c r="AD527" s="93">
        <v>18</v>
      </c>
      <c r="AE527" s="93">
        <v>200</v>
      </c>
      <c r="AF527" s="93">
        <v>266</v>
      </c>
      <c r="AG527" s="93">
        <v>268</v>
      </c>
      <c r="AH527" s="93">
        <v>255</v>
      </c>
      <c r="AI527" s="93">
        <v>292</v>
      </c>
      <c r="AJ527" s="93">
        <v>250</v>
      </c>
      <c r="AK527" s="93">
        <v>190</v>
      </c>
      <c r="AL527" s="93">
        <v>232</v>
      </c>
      <c r="AM527" s="93">
        <v>0</v>
      </c>
      <c r="AN527" s="83"/>
      <c r="AO527" s="83"/>
      <c r="AP527" s="83"/>
      <c r="AQ527" s="83"/>
      <c r="AR527" s="83"/>
      <c r="AS527" s="83"/>
      <c r="AT527" s="83"/>
      <c r="AU527" s="83"/>
      <c r="AV527" s="83"/>
      <c r="AW527" s="83"/>
      <c r="AX527" s="83"/>
      <c r="AY527" s="83"/>
      <c r="AZ527" s="83"/>
    </row>
    <row r="528" spans="1:52" x14ac:dyDescent="0.25">
      <c r="A528" s="82"/>
      <c r="B528" s="84" t="s">
        <v>6</v>
      </c>
      <c r="C528" s="93">
        <v>5958.9296776107603</v>
      </c>
      <c r="D528" s="93">
        <v>9147.2674071527981</v>
      </c>
      <c r="E528" s="93">
        <v>17977.286313410681</v>
      </c>
      <c r="F528" s="93">
        <v>30817.775423765772</v>
      </c>
      <c r="G528" s="93">
        <v>30926.149468127773</v>
      </c>
      <c r="H528" s="93">
        <v>25911.41514596768</v>
      </c>
      <c r="I528" s="93">
        <v>20082.262071930279</v>
      </c>
      <c r="J528" s="93">
        <v>16891.795134647997</v>
      </c>
      <c r="K528" s="93">
        <v>14116.322093999996</v>
      </c>
      <c r="L528" s="93">
        <v>13522.089</v>
      </c>
      <c r="M528" s="93">
        <v>0</v>
      </c>
      <c r="N528" s="83"/>
      <c r="O528" s="84" t="s">
        <v>6</v>
      </c>
      <c r="P528" s="93">
        <v>4755.5916974793463</v>
      </c>
      <c r="Q528" s="93">
        <v>5221.5849236471586</v>
      </c>
      <c r="R528" s="93">
        <v>11791.166421406026</v>
      </c>
      <c r="S528" s="93">
        <v>33954.838215488751</v>
      </c>
      <c r="T528" s="93">
        <v>52948.175272824563</v>
      </c>
      <c r="U528" s="93">
        <v>25354.309657209662</v>
      </c>
      <c r="V528" s="93">
        <v>25254.82434516546</v>
      </c>
      <c r="W528" s="93">
        <v>16105.252042340997</v>
      </c>
      <c r="X528" s="93">
        <v>13677.109908</v>
      </c>
      <c r="Y528" s="93">
        <v>10350.711000000001</v>
      </c>
      <c r="Z528" s="93">
        <v>17470</v>
      </c>
      <c r="AA528" s="83"/>
      <c r="AB528" s="84" t="s">
        <v>6</v>
      </c>
      <c r="AC528" s="93">
        <v>0</v>
      </c>
      <c r="AD528" s="93">
        <v>0</v>
      </c>
      <c r="AE528" s="93">
        <v>9</v>
      </c>
      <c r="AF528" s="93">
        <v>237</v>
      </c>
      <c r="AG528" s="93">
        <v>386</v>
      </c>
      <c r="AH528" s="93">
        <v>328</v>
      </c>
      <c r="AI528" s="93">
        <v>256</v>
      </c>
      <c r="AJ528" s="93">
        <v>217</v>
      </c>
      <c r="AK528" s="93">
        <v>177</v>
      </c>
      <c r="AL528" s="93">
        <v>188</v>
      </c>
      <c r="AM528" s="93">
        <v>0</v>
      </c>
      <c r="AN528" s="83"/>
      <c r="AO528" s="83"/>
      <c r="AP528" s="83"/>
      <c r="AQ528" s="83"/>
      <c r="AR528" s="83"/>
      <c r="AS528" s="83"/>
      <c r="AT528" s="83"/>
      <c r="AU528" s="83"/>
      <c r="AV528" s="83"/>
      <c r="AW528" s="83"/>
      <c r="AX528" s="83"/>
      <c r="AY528" s="83"/>
      <c r="AZ528" s="83"/>
    </row>
    <row r="529" spans="1:52" x14ac:dyDescent="0.25">
      <c r="A529" s="82"/>
      <c r="B529" s="84" t="s">
        <v>7</v>
      </c>
      <c r="C529" s="93">
        <v>119554.87733860231</v>
      </c>
      <c r="D529" s="93">
        <v>112967.44708210615</v>
      </c>
      <c r="E529" s="93">
        <v>102293.95707489451</v>
      </c>
      <c r="F529" s="93">
        <v>104107.78000407951</v>
      </c>
      <c r="G529" s="93">
        <v>108441.66416580651</v>
      </c>
      <c r="H529" s="93">
        <v>103133.00054052794</v>
      </c>
      <c r="I529" s="93">
        <v>105461.01087954493</v>
      </c>
      <c r="J529" s="93">
        <v>115387.70582971798</v>
      </c>
      <c r="K529" s="93">
        <v>134841.32379899998</v>
      </c>
      <c r="L529" s="93">
        <v>138226.59899999999</v>
      </c>
      <c r="M529" s="93">
        <v>0</v>
      </c>
      <c r="N529" s="83"/>
      <c r="O529" s="84" t="s">
        <v>7</v>
      </c>
      <c r="P529" s="93">
        <v>120600.21704194247</v>
      </c>
      <c r="Q529" s="93">
        <v>117777.23883109295</v>
      </c>
      <c r="R529" s="93">
        <v>82419.375531303958</v>
      </c>
      <c r="S529" s="93">
        <v>75815.236251399343</v>
      </c>
      <c r="T529" s="93">
        <v>85085.421478382603</v>
      </c>
      <c r="U529" s="93">
        <v>97252.225190557379</v>
      </c>
      <c r="V529" s="93">
        <v>96866.185315802737</v>
      </c>
      <c r="W529" s="93">
        <v>98887.563839798968</v>
      </c>
      <c r="X529" s="93">
        <v>94658.713274999987</v>
      </c>
      <c r="Y529" s="93">
        <v>91391.66399999999</v>
      </c>
      <c r="Z529" s="93">
        <v>102904</v>
      </c>
      <c r="AA529" s="83"/>
      <c r="AB529" s="84" t="s">
        <v>7</v>
      </c>
      <c r="AC529" s="93">
        <v>948</v>
      </c>
      <c r="AD529" s="93">
        <v>891</v>
      </c>
      <c r="AE529" s="93">
        <v>799</v>
      </c>
      <c r="AF529" s="93">
        <v>835</v>
      </c>
      <c r="AG529" s="93">
        <v>806</v>
      </c>
      <c r="AH529" s="93">
        <v>825</v>
      </c>
      <c r="AI529" s="93">
        <v>830</v>
      </c>
      <c r="AJ529" s="93">
        <v>974</v>
      </c>
      <c r="AK529" s="93">
        <v>1091</v>
      </c>
      <c r="AL529" s="93">
        <v>1198</v>
      </c>
      <c r="AM529" s="93">
        <v>0</v>
      </c>
      <c r="AN529" s="83"/>
      <c r="AO529" s="83"/>
      <c r="AP529" s="83"/>
      <c r="AQ529" s="83"/>
      <c r="AR529" s="83"/>
      <c r="AS529" s="83"/>
      <c r="AT529" s="83"/>
      <c r="AU529" s="83"/>
      <c r="AV529" s="83"/>
      <c r="AW529" s="83"/>
      <c r="AX529" s="83"/>
      <c r="AY529" s="83"/>
      <c r="AZ529" s="83"/>
    </row>
    <row r="530" spans="1:52" x14ac:dyDescent="0.25">
      <c r="A530" s="82"/>
      <c r="B530" s="89" t="s">
        <v>8</v>
      </c>
      <c r="C530" s="94">
        <v>45637.796234463982</v>
      </c>
      <c r="D530" s="94">
        <v>44600.642314870747</v>
      </c>
      <c r="E530" s="94">
        <v>50025.0914772428</v>
      </c>
      <c r="F530" s="94">
        <v>63631.359890742497</v>
      </c>
      <c r="G530" s="94">
        <v>77011.311085177353</v>
      </c>
      <c r="H530" s="94">
        <v>85168.03969125633</v>
      </c>
      <c r="I530" s="94">
        <v>99475.3071944845</v>
      </c>
      <c r="J530" s="94">
        <v>100880.35546049998</v>
      </c>
      <c r="K530" s="94">
        <v>109252.43991899998</v>
      </c>
      <c r="L530" s="94">
        <v>115100.85299999999</v>
      </c>
      <c r="M530" s="94">
        <v>0</v>
      </c>
      <c r="N530" s="83"/>
      <c r="O530" s="89" t="s">
        <v>8</v>
      </c>
      <c r="P530" s="94">
        <v>46168.88945199499</v>
      </c>
      <c r="Q530" s="94">
        <v>44210.625522789676</v>
      </c>
      <c r="R530" s="94">
        <v>46423.724002111252</v>
      </c>
      <c r="S530" s="94">
        <v>55362.694862713586</v>
      </c>
      <c r="T530" s="94">
        <v>62551.093541967573</v>
      </c>
      <c r="U530" s="94">
        <v>76462.211199497498</v>
      </c>
      <c r="V530" s="94">
        <v>89341.713756228259</v>
      </c>
      <c r="W530" s="94">
        <v>109563.61857008397</v>
      </c>
      <c r="X530" s="94">
        <v>108203.21080799999</v>
      </c>
      <c r="Y530" s="94">
        <v>113262.02999999998</v>
      </c>
      <c r="Z530" s="94">
        <v>114062</v>
      </c>
      <c r="AA530" s="83"/>
      <c r="AB530" s="89" t="s">
        <v>8</v>
      </c>
      <c r="AC530" s="94">
        <v>562</v>
      </c>
      <c r="AD530" s="94">
        <v>585</v>
      </c>
      <c r="AE530" s="94">
        <v>640</v>
      </c>
      <c r="AF530" s="94">
        <v>734</v>
      </c>
      <c r="AG530" s="94">
        <v>827</v>
      </c>
      <c r="AH530" s="94">
        <v>899</v>
      </c>
      <c r="AI530" s="94">
        <v>991</v>
      </c>
      <c r="AJ530" s="94">
        <v>990</v>
      </c>
      <c r="AK530" s="94">
        <v>1017</v>
      </c>
      <c r="AL530" s="94">
        <v>1081</v>
      </c>
      <c r="AM530" s="94">
        <v>0</v>
      </c>
      <c r="AN530" s="83"/>
      <c r="AO530" s="83"/>
      <c r="AP530" s="83"/>
      <c r="AQ530" s="83"/>
      <c r="AR530" s="83"/>
      <c r="AS530" s="83"/>
      <c r="AT530" s="83"/>
      <c r="AU530" s="83"/>
      <c r="AV530" s="83"/>
      <c r="AW530" s="83"/>
      <c r="AX530" s="83"/>
      <c r="AY530" s="83"/>
      <c r="AZ530" s="83"/>
    </row>
    <row r="531" spans="1:52" x14ac:dyDescent="0.25">
      <c r="A531" s="82"/>
      <c r="B531" s="89" t="s">
        <v>5</v>
      </c>
      <c r="C531" s="94">
        <v>36201.821463263506</v>
      </c>
      <c r="D531" s="94">
        <v>30210.42895483768</v>
      </c>
      <c r="E531" s="94">
        <v>19131.065114060126</v>
      </c>
      <c r="F531" s="94">
        <v>30928.692176629858</v>
      </c>
      <c r="G531" s="94">
        <v>30686.365339706939</v>
      </c>
      <c r="H531" s="94">
        <v>38400.305776540124</v>
      </c>
      <c r="I531" s="94">
        <v>44646.257041594959</v>
      </c>
      <c r="J531" s="94">
        <v>41249.815507655992</v>
      </c>
      <c r="K531" s="94">
        <v>44317.994826000002</v>
      </c>
      <c r="L531" s="94">
        <v>45762.717000000011</v>
      </c>
      <c r="M531" s="92">
        <v>0</v>
      </c>
      <c r="N531" s="83"/>
      <c r="O531" s="89" t="s">
        <v>5</v>
      </c>
      <c r="P531" s="94">
        <v>36716.85011875975</v>
      </c>
      <c r="Q531" s="94">
        <v>31891.423283098167</v>
      </c>
      <c r="R531" s="94">
        <v>30349.233512645274</v>
      </c>
      <c r="S531" s="94">
        <v>25080.920896076637</v>
      </c>
      <c r="T531" s="94">
        <v>35134.547810818542</v>
      </c>
      <c r="U531" s="94">
        <v>48297.38401786804</v>
      </c>
      <c r="V531" s="94">
        <v>41599.285558722542</v>
      </c>
      <c r="W531" s="94">
        <v>79474.299285779984</v>
      </c>
      <c r="X531" s="94">
        <v>83959.546859999973</v>
      </c>
      <c r="Y531" s="94">
        <v>84246.287999999986</v>
      </c>
      <c r="Z531" s="94">
        <v>77176</v>
      </c>
      <c r="AA531" s="83"/>
      <c r="AB531" s="89" t="s">
        <v>5</v>
      </c>
      <c r="AC531" s="94">
        <v>9046</v>
      </c>
      <c r="AD531" s="94">
        <v>8820</v>
      </c>
      <c r="AE531" s="94">
        <v>8797</v>
      </c>
      <c r="AF531" s="94">
        <v>8826</v>
      </c>
      <c r="AG531" s="94">
        <v>8758</v>
      </c>
      <c r="AH531" s="94">
        <v>8644</v>
      </c>
      <c r="AI531" s="94">
        <v>8623</v>
      </c>
      <c r="AJ531" s="94">
        <v>8885</v>
      </c>
      <c r="AK531" s="94">
        <v>8591</v>
      </c>
      <c r="AL531" s="94">
        <v>8836</v>
      </c>
      <c r="AM531" s="94">
        <v>0</v>
      </c>
      <c r="AN531" s="83"/>
      <c r="AO531" s="83"/>
      <c r="AP531" s="83"/>
      <c r="AQ531" s="83"/>
      <c r="AR531" s="83"/>
      <c r="AS531" s="83"/>
      <c r="AT531" s="83"/>
      <c r="AU531" s="83"/>
      <c r="AV531" s="83"/>
      <c r="AW531" s="83"/>
      <c r="AX531" s="83"/>
      <c r="AY531" s="83"/>
      <c r="AZ531" s="83"/>
    </row>
    <row r="532" spans="1:52" x14ac:dyDescent="0.25">
      <c r="A532" s="82"/>
      <c r="B532" s="84" t="s">
        <v>157</v>
      </c>
      <c r="C532" s="93">
        <v>48980.669143269057</v>
      </c>
      <c r="D532" s="93">
        <v>51452.785803311337</v>
      </c>
      <c r="E532" s="93">
        <v>54837.408818005046</v>
      </c>
      <c r="F532" s="93">
        <v>58016.040577169792</v>
      </c>
      <c r="G532" s="93">
        <v>58580.04410863245</v>
      </c>
      <c r="H532" s="93">
        <v>54732.190014460946</v>
      </c>
      <c r="I532" s="93">
        <v>54858.460013309152</v>
      </c>
      <c r="J532" s="93">
        <v>52959.489281054979</v>
      </c>
      <c r="K532" s="93">
        <v>54903.645047999991</v>
      </c>
      <c r="L532" s="93">
        <v>56523.998999999996</v>
      </c>
      <c r="M532" s="93">
        <v>0</v>
      </c>
      <c r="N532" s="83"/>
      <c r="O532" s="84" t="s">
        <v>157</v>
      </c>
      <c r="P532" s="93">
        <v>49540.221304030172</v>
      </c>
      <c r="Q532" s="93">
        <v>52201.608550316203</v>
      </c>
      <c r="R532" s="93">
        <v>52561.099270646766</v>
      </c>
      <c r="S532" s="93">
        <v>52330.547084885962</v>
      </c>
      <c r="T532" s="93">
        <v>55142.42091658117</v>
      </c>
      <c r="U532" s="93">
        <v>50102.036820387752</v>
      </c>
      <c r="V532" s="93">
        <v>51837.21528684115</v>
      </c>
      <c r="W532" s="93">
        <v>49461.584335568987</v>
      </c>
      <c r="X532" s="93">
        <v>53549.937923999991</v>
      </c>
      <c r="Y532" s="93">
        <v>54039.992999999995</v>
      </c>
      <c r="Z532" s="93">
        <v>55305</v>
      </c>
      <c r="AA532" s="83"/>
      <c r="AB532" s="84" t="s">
        <v>117</v>
      </c>
      <c r="AC532" s="93">
        <v>37590.385999999999</v>
      </c>
      <c r="AD532" s="93">
        <v>37214.269999999997</v>
      </c>
      <c r="AE532" s="93">
        <v>36740.716</v>
      </c>
      <c r="AF532" s="93">
        <v>36709.358</v>
      </c>
      <c r="AG532" s="93">
        <v>36692.942999999999</v>
      </c>
      <c r="AH532" s="93">
        <v>36425.305</v>
      </c>
      <c r="AI532" s="93">
        <v>36131.49</v>
      </c>
      <c r="AJ532" s="93">
        <v>35825.980000000003</v>
      </c>
      <c r="AK532" s="93">
        <v>35352.208000000006</v>
      </c>
      <c r="AL532" s="93">
        <v>35221.040000000001</v>
      </c>
      <c r="AM532" s="93">
        <v>0</v>
      </c>
      <c r="AN532" s="83"/>
      <c r="AO532" s="83"/>
      <c r="AP532" s="83"/>
      <c r="AQ532" s="83"/>
      <c r="AR532" s="83"/>
      <c r="AS532" s="83"/>
      <c r="AT532" s="83"/>
      <c r="AU532" s="83"/>
      <c r="AV532" s="83"/>
      <c r="AW532" s="83"/>
      <c r="AX532" s="83"/>
      <c r="AY532" s="83"/>
      <c r="AZ532" s="83"/>
    </row>
    <row r="533" spans="1:52" x14ac:dyDescent="0.25">
      <c r="A533" s="82"/>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c r="AD533" s="83"/>
      <c r="AE533" s="83"/>
      <c r="AF533" s="83"/>
      <c r="AG533" s="83"/>
      <c r="AH533" s="83"/>
      <c r="AI533" s="83"/>
      <c r="AJ533" s="83"/>
      <c r="AK533" s="83"/>
      <c r="AL533" s="83"/>
      <c r="AM533" s="83"/>
      <c r="AN533" s="83"/>
      <c r="AO533" s="83"/>
      <c r="AP533" s="83"/>
      <c r="AQ533" s="83"/>
      <c r="AR533" s="83"/>
      <c r="AS533" s="83"/>
      <c r="AT533" s="83"/>
      <c r="AU533" s="83"/>
      <c r="AV533" s="83"/>
      <c r="AW533" s="83"/>
      <c r="AX533" s="83"/>
      <c r="AY533" s="83"/>
      <c r="AZ533" s="83"/>
    </row>
    <row r="534" spans="1:52" x14ac:dyDescent="0.25">
      <c r="A534" s="82"/>
      <c r="B534" s="85" t="s">
        <v>113</v>
      </c>
      <c r="C534" s="85"/>
      <c r="D534" s="85"/>
      <c r="E534" s="85"/>
      <c r="F534" s="85"/>
      <c r="G534" s="85"/>
      <c r="H534" s="85"/>
      <c r="I534" s="85"/>
      <c r="J534" s="85"/>
      <c r="K534" s="85"/>
      <c r="L534" s="85"/>
      <c r="M534" s="85"/>
      <c r="N534" s="83"/>
      <c r="O534" s="85" t="s">
        <v>114</v>
      </c>
      <c r="P534" s="85"/>
      <c r="Q534" s="85"/>
      <c r="R534" s="85"/>
      <c r="S534" s="85"/>
      <c r="T534" s="85"/>
      <c r="U534" s="85"/>
      <c r="V534" s="85"/>
      <c r="W534" s="85"/>
      <c r="X534" s="85"/>
      <c r="Y534" s="85"/>
      <c r="Z534" s="85"/>
      <c r="AA534" s="83"/>
      <c r="AB534" s="85" t="s">
        <v>145</v>
      </c>
      <c r="AC534" s="85"/>
      <c r="AD534" s="85"/>
      <c r="AE534" s="85"/>
      <c r="AF534" s="85"/>
      <c r="AG534" s="85"/>
      <c r="AH534" s="85"/>
      <c r="AI534" s="85"/>
      <c r="AJ534" s="85"/>
      <c r="AK534" s="85"/>
      <c r="AL534" s="85"/>
      <c r="AM534" s="85"/>
      <c r="AN534" s="83"/>
      <c r="AO534" s="83"/>
      <c r="AP534" s="83"/>
      <c r="AQ534" s="83"/>
      <c r="AR534" s="83"/>
      <c r="AS534" s="83"/>
      <c r="AT534" s="83"/>
      <c r="AU534" s="83"/>
      <c r="AV534" s="83"/>
      <c r="AW534" s="83"/>
      <c r="AX534" s="83"/>
      <c r="AY534" s="83"/>
      <c r="AZ534" s="83"/>
    </row>
    <row r="535" spans="1:52" x14ac:dyDescent="0.25">
      <c r="A535" s="82"/>
      <c r="B535" s="87" t="s">
        <v>40</v>
      </c>
      <c r="C535" s="87">
        <v>2013</v>
      </c>
      <c r="D535" s="87">
        <v>2014</v>
      </c>
      <c r="E535" s="87">
        <v>2015</v>
      </c>
      <c r="F535" s="87">
        <v>2016</v>
      </c>
      <c r="G535" s="87">
        <v>2017</v>
      </c>
      <c r="H535" s="87">
        <v>2018</v>
      </c>
      <c r="I535" s="87">
        <v>2019</v>
      </c>
      <c r="J535" s="87">
        <v>2020</v>
      </c>
      <c r="K535" s="87">
        <v>2021</v>
      </c>
      <c r="L535" s="87">
        <v>2022</v>
      </c>
      <c r="M535" s="87">
        <v>2023</v>
      </c>
      <c r="N535" s="83"/>
      <c r="O535" s="87" t="s">
        <v>40</v>
      </c>
      <c r="P535" s="87">
        <v>2013</v>
      </c>
      <c r="Q535" s="87">
        <v>2014</v>
      </c>
      <c r="R535" s="87">
        <v>2015</v>
      </c>
      <c r="S535" s="87">
        <v>2016</v>
      </c>
      <c r="T535" s="87">
        <v>2017</v>
      </c>
      <c r="U535" s="87">
        <v>2018</v>
      </c>
      <c r="V535" s="87">
        <v>2019</v>
      </c>
      <c r="W535" s="87">
        <v>2020</v>
      </c>
      <c r="X535" s="87">
        <v>2021</v>
      </c>
      <c r="Y535" s="87">
        <v>2022</v>
      </c>
      <c r="Z535" s="87">
        <v>2023</v>
      </c>
      <c r="AA535" s="83"/>
      <c r="AB535" s="87" t="s">
        <v>40</v>
      </c>
      <c r="AC535" s="87">
        <v>2013</v>
      </c>
      <c r="AD535" s="87">
        <v>2014</v>
      </c>
      <c r="AE535" s="87">
        <v>2015</v>
      </c>
      <c r="AF535" s="87">
        <v>2016</v>
      </c>
      <c r="AG535" s="87">
        <v>2017</v>
      </c>
      <c r="AH535" s="87">
        <v>2018</v>
      </c>
      <c r="AI535" s="87">
        <v>2019</v>
      </c>
      <c r="AJ535" s="87">
        <v>2020</v>
      </c>
      <c r="AK535" s="87">
        <v>2021</v>
      </c>
      <c r="AL535" s="87">
        <v>2022</v>
      </c>
      <c r="AM535" s="87">
        <v>2023</v>
      </c>
      <c r="AN535" s="83"/>
      <c r="AO535" s="83"/>
      <c r="AP535" s="83"/>
      <c r="AQ535" s="83"/>
      <c r="AR535" s="83"/>
      <c r="AS535" s="83"/>
      <c r="AT535" s="83"/>
      <c r="AU535" s="83"/>
      <c r="AV535" s="83"/>
      <c r="AW535" s="83"/>
      <c r="AX535" s="83"/>
      <c r="AY535" s="83"/>
      <c r="AZ535" s="83"/>
    </row>
    <row r="536" spans="1:52" x14ac:dyDescent="0.25">
      <c r="A536" s="82"/>
      <c r="B536" s="89" t="s">
        <v>9</v>
      </c>
      <c r="C536" s="90">
        <v>836427.29410605924</v>
      </c>
      <c r="D536" s="90">
        <v>834244.90954610542</v>
      </c>
      <c r="E536" s="90">
        <v>845715.70617224008</v>
      </c>
      <c r="F536" s="90">
        <v>895166.29226683604</v>
      </c>
      <c r="G536" s="90">
        <v>878863.76467385434</v>
      </c>
      <c r="H536" s="90">
        <v>908790.27849118691</v>
      </c>
      <c r="I536" s="90">
        <v>926997.70099127642</v>
      </c>
      <c r="J536" s="90">
        <v>937474.13022158691</v>
      </c>
      <c r="K536" s="90">
        <v>1055287.9051889996</v>
      </c>
      <c r="L536" s="90">
        <v>1023460.893</v>
      </c>
      <c r="M536" s="90">
        <v>0</v>
      </c>
      <c r="N536" s="83"/>
      <c r="O536" s="89" t="s">
        <v>9</v>
      </c>
      <c r="P536" s="90">
        <v>854726.63527061499</v>
      </c>
      <c r="Q536" s="90">
        <v>838072.68731229322</v>
      </c>
      <c r="R536" s="90">
        <v>823264.97420415375</v>
      </c>
      <c r="S536" s="90">
        <v>918333.00468606525</v>
      </c>
      <c r="T536" s="90">
        <v>905284.19254132966</v>
      </c>
      <c r="U536" s="90">
        <v>887283.15540787391</v>
      </c>
      <c r="V536" s="90">
        <v>908379.33533611952</v>
      </c>
      <c r="W536" s="90">
        <v>900096.60985561775</v>
      </c>
      <c r="X536" s="90">
        <v>1093401.7626629998</v>
      </c>
      <c r="Y536" s="90">
        <v>1087717.8270000003</v>
      </c>
      <c r="Z536" s="90">
        <v>1023175</v>
      </c>
      <c r="AA536" s="83"/>
      <c r="AB536" s="89" t="s">
        <v>9</v>
      </c>
      <c r="AC536" s="90">
        <v>7395</v>
      </c>
      <c r="AD536" s="90">
        <v>7220</v>
      </c>
      <c r="AE536" s="90">
        <v>7229</v>
      </c>
      <c r="AF536" s="90">
        <v>7277</v>
      </c>
      <c r="AG536" s="90">
        <v>7205</v>
      </c>
      <c r="AH536" s="90">
        <v>7170</v>
      </c>
      <c r="AI536" s="90">
        <v>7263</v>
      </c>
      <c r="AJ536" s="90">
        <v>7514</v>
      </c>
      <c r="AK536" s="90">
        <v>7226</v>
      </c>
      <c r="AL536" s="90">
        <v>7447</v>
      </c>
      <c r="AM536" s="90">
        <v>0</v>
      </c>
      <c r="AN536" s="83"/>
      <c r="AO536" s="83"/>
      <c r="AP536" s="83"/>
      <c r="AQ536" s="83"/>
      <c r="AR536" s="83"/>
      <c r="AS536" s="83"/>
      <c r="AT536" s="83"/>
      <c r="AU536" s="83"/>
      <c r="AV536" s="83"/>
      <c r="AW536" s="83"/>
      <c r="AX536" s="83"/>
      <c r="AY536" s="83"/>
      <c r="AZ536" s="83"/>
    </row>
    <row r="537" spans="1:52" x14ac:dyDescent="0.25">
      <c r="A537" s="82"/>
      <c r="B537" s="84" t="s">
        <v>10</v>
      </c>
      <c r="C537" s="93">
        <v>592426.75270930748</v>
      </c>
      <c r="D537" s="93">
        <v>570084.33489687287</v>
      </c>
      <c r="E537" s="93">
        <v>601557.51526653673</v>
      </c>
      <c r="F537" s="93">
        <v>632848.46028842172</v>
      </c>
      <c r="G537" s="93">
        <v>622365.76504745579</v>
      </c>
      <c r="H537" s="93">
        <v>621613.99957721087</v>
      </c>
      <c r="I537" s="93">
        <v>620951.87697406439</v>
      </c>
      <c r="J537" s="93">
        <v>623089.94310391496</v>
      </c>
      <c r="K537" s="93">
        <v>723395.20112999983</v>
      </c>
      <c r="L537" s="93">
        <v>694370.22900000005</v>
      </c>
      <c r="M537" s="93">
        <v>0</v>
      </c>
      <c r="N537" s="83"/>
      <c r="O537" s="84" t="s">
        <v>10</v>
      </c>
      <c r="P537" s="93">
        <v>607390.1401584436</v>
      </c>
      <c r="Q537" s="93">
        <v>580645.28708591103</v>
      </c>
      <c r="R537" s="93">
        <v>589798.47465339559</v>
      </c>
      <c r="S537" s="93">
        <v>650455.13864342426</v>
      </c>
      <c r="T537" s="93">
        <v>636171.07856112882</v>
      </c>
      <c r="U537" s="93">
        <v>603689.29120680573</v>
      </c>
      <c r="V537" s="93">
        <v>610074.90121346456</v>
      </c>
      <c r="W537" s="93">
        <v>594923.28471191681</v>
      </c>
      <c r="X537" s="93">
        <v>791122.99328999978</v>
      </c>
      <c r="Y537" s="93">
        <v>758276.27400000021</v>
      </c>
      <c r="Z537" s="93">
        <v>702519</v>
      </c>
      <c r="AA537" s="83"/>
      <c r="AB537" s="84" t="s">
        <v>10</v>
      </c>
      <c r="AC537" s="93">
        <v>7395</v>
      </c>
      <c r="AD537" s="93">
        <v>7220</v>
      </c>
      <c r="AE537" s="93">
        <v>7229</v>
      </c>
      <c r="AF537" s="93">
        <v>7277</v>
      </c>
      <c r="AG537" s="93">
        <v>7205</v>
      </c>
      <c r="AH537" s="93">
        <v>7170</v>
      </c>
      <c r="AI537" s="93">
        <v>7263</v>
      </c>
      <c r="AJ537" s="93">
        <v>7514</v>
      </c>
      <c r="AK537" s="93">
        <v>7226</v>
      </c>
      <c r="AL537" s="93">
        <v>7447</v>
      </c>
      <c r="AM537" s="93">
        <v>0</v>
      </c>
      <c r="AN537" s="83"/>
      <c r="AO537" s="83"/>
      <c r="AP537" s="83"/>
      <c r="AQ537" s="83"/>
      <c r="AR537" s="83"/>
      <c r="AS537" s="83"/>
      <c r="AT537" s="83"/>
      <c r="AU537" s="83"/>
      <c r="AV537" s="83"/>
      <c r="AW537" s="83"/>
      <c r="AX537" s="83"/>
      <c r="AY537" s="83"/>
      <c r="AZ537" s="83"/>
    </row>
    <row r="538" spans="1:52" x14ac:dyDescent="0.25">
      <c r="A538" s="82"/>
      <c r="B538" s="89" t="s">
        <v>11</v>
      </c>
      <c r="C538" s="94">
        <v>244000.54139675171</v>
      </c>
      <c r="D538" s="94">
        <v>264160.57464923261</v>
      </c>
      <c r="E538" s="94">
        <v>244158.19090570332</v>
      </c>
      <c r="F538" s="94">
        <v>262317.83197841432</v>
      </c>
      <c r="G538" s="94">
        <v>256497.99962639852</v>
      </c>
      <c r="H538" s="94">
        <v>287176.2789139761</v>
      </c>
      <c r="I538" s="94">
        <v>306045.82401721197</v>
      </c>
      <c r="J538" s="94">
        <v>314384.18711767194</v>
      </c>
      <c r="K538" s="94">
        <v>331892.70405899989</v>
      </c>
      <c r="L538" s="94">
        <v>329090.66399999999</v>
      </c>
      <c r="M538" s="94">
        <v>0</v>
      </c>
      <c r="N538" s="83"/>
      <c r="O538" s="89" t="s">
        <v>11</v>
      </c>
      <c r="P538" s="94">
        <v>247336.4951121714</v>
      </c>
      <c r="Q538" s="94">
        <v>257427.40022638216</v>
      </c>
      <c r="R538" s="94">
        <v>233466.4995507581</v>
      </c>
      <c r="S538" s="94">
        <v>267877.86604264105</v>
      </c>
      <c r="T538" s="94">
        <v>269113.1139802009</v>
      </c>
      <c r="U538" s="94">
        <v>283593.86420106812</v>
      </c>
      <c r="V538" s="94">
        <v>298304.43412265496</v>
      </c>
      <c r="W538" s="94">
        <v>305173.32514370093</v>
      </c>
      <c r="X538" s="94">
        <v>302278.76937300002</v>
      </c>
      <c r="Y538" s="94">
        <v>329441.55300000001</v>
      </c>
      <c r="Z538" s="94">
        <v>320656</v>
      </c>
      <c r="AA538" s="83"/>
      <c r="AB538" s="89" t="s">
        <v>11</v>
      </c>
      <c r="AC538" s="94">
        <v>7395</v>
      </c>
      <c r="AD538" s="94">
        <v>7220</v>
      </c>
      <c r="AE538" s="94">
        <v>7229</v>
      </c>
      <c r="AF538" s="94">
        <v>7277</v>
      </c>
      <c r="AG538" s="94">
        <v>7205</v>
      </c>
      <c r="AH538" s="94">
        <v>7170</v>
      </c>
      <c r="AI538" s="94">
        <v>7263</v>
      </c>
      <c r="AJ538" s="94">
        <v>7514</v>
      </c>
      <c r="AK538" s="94">
        <v>7226</v>
      </c>
      <c r="AL538" s="94">
        <v>7447</v>
      </c>
      <c r="AM538" s="94">
        <v>0</v>
      </c>
      <c r="AN538" s="83"/>
      <c r="AO538" s="83"/>
      <c r="AP538" s="83"/>
      <c r="AQ538" s="83"/>
      <c r="AR538" s="83"/>
      <c r="AS538" s="83"/>
      <c r="AT538" s="83"/>
      <c r="AU538" s="83"/>
      <c r="AV538" s="83"/>
      <c r="AW538" s="83"/>
      <c r="AX538" s="83"/>
      <c r="AY538" s="83"/>
      <c r="AZ538" s="83"/>
    </row>
    <row r="539" spans="1:52" x14ac:dyDescent="0.25">
      <c r="A539" s="82"/>
      <c r="B539" s="84" t="s">
        <v>0</v>
      </c>
      <c r="C539" s="93">
        <v>172110.7237877408</v>
      </c>
      <c r="D539" s="93">
        <v>165825.61060037866</v>
      </c>
      <c r="E539" s="93">
        <v>170428.34911590381</v>
      </c>
      <c r="F539" s="93">
        <v>188363.48106148705</v>
      </c>
      <c r="G539" s="93">
        <v>164181.22345037767</v>
      </c>
      <c r="H539" s="93">
        <v>148743.75521893232</v>
      </c>
      <c r="I539" s="93">
        <v>130597.26126410284</v>
      </c>
      <c r="J539" s="93">
        <v>129079.38188098797</v>
      </c>
      <c r="K539" s="93">
        <v>115500.07412999998</v>
      </c>
      <c r="L539" s="93">
        <v>98102.801999999996</v>
      </c>
      <c r="M539" s="93">
        <v>0</v>
      </c>
      <c r="N539" s="83"/>
      <c r="O539" s="84" t="s">
        <v>0</v>
      </c>
      <c r="P539" s="93">
        <v>163672.49670276625</v>
      </c>
      <c r="Q539" s="93">
        <v>172879.91249603368</v>
      </c>
      <c r="R539" s="93">
        <v>158849.77479181276</v>
      </c>
      <c r="S539" s="93">
        <v>195162.70109566697</v>
      </c>
      <c r="T539" s="93">
        <v>189084.00014321395</v>
      </c>
      <c r="U539" s="93">
        <v>137748.73471029691</v>
      </c>
      <c r="V539" s="93">
        <v>124090.53579015117</v>
      </c>
      <c r="W539" s="93">
        <v>111230.57203731897</v>
      </c>
      <c r="X539" s="93">
        <v>112499.85175799999</v>
      </c>
      <c r="Y539" s="93">
        <v>101051.916</v>
      </c>
      <c r="Z539" s="93">
        <v>85923</v>
      </c>
      <c r="AA539" s="83"/>
      <c r="AB539" s="84" t="s">
        <v>0</v>
      </c>
      <c r="AC539" s="93">
        <v>1653</v>
      </c>
      <c r="AD539" s="93">
        <v>1703</v>
      </c>
      <c r="AE539" s="93">
        <v>1771</v>
      </c>
      <c r="AF539" s="93">
        <v>1672</v>
      </c>
      <c r="AG539" s="93">
        <v>1402</v>
      </c>
      <c r="AH539" s="93">
        <v>1286</v>
      </c>
      <c r="AI539" s="93">
        <v>1171</v>
      </c>
      <c r="AJ539" s="93">
        <v>1154</v>
      </c>
      <c r="AK539" s="93">
        <v>1033</v>
      </c>
      <c r="AL539" s="93">
        <v>915</v>
      </c>
      <c r="AM539" s="93">
        <v>0</v>
      </c>
      <c r="AN539" s="83"/>
      <c r="AO539" s="83"/>
      <c r="AP539" s="83"/>
      <c r="AQ539" s="83"/>
      <c r="AR539" s="83"/>
      <c r="AS539" s="83"/>
      <c r="AT539" s="83"/>
      <c r="AU539" s="83"/>
      <c r="AV539" s="83"/>
      <c r="AW539" s="83"/>
      <c r="AX539" s="83"/>
      <c r="AY539" s="83"/>
      <c r="AZ539" s="83"/>
    </row>
    <row r="540" spans="1:52" x14ac:dyDescent="0.25">
      <c r="A540" s="82"/>
      <c r="B540" s="84" t="s">
        <v>158</v>
      </c>
      <c r="C540" s="93">
        <v>157035.60640714949</v>
      </c>
      <c r="D540" s="93">
        <v>134118.78221156987</v>
      </c>
      <c r="E540" s="93">
        <v>116896.98021531498</v>
      </c>
      <c r="F540" s="93">
        <v>101617.52000429235</v>
      </c>
      <c r="G540" s="93">
        <v>97508.436691040974</v>
      </c>
      <c r="H540" s="93">
        <v>87303.154164026782</v>
      </c>
      <c r="I540" s="93">
        <v>93457.390092216854</v>
      </c>
      <c r="J540" s="93">
        <v>118216.67151974396</v>
      </c>
      <c r="K540" s="93">
        <v>91486.625264999981</v>
      </c>
      <c r="L540" s="93">
        <v>65340.470999999998</v>
      </c>
      <c r="M540" s="93">
        <v>0</v>
      </c>
      <c r="N540" s="83"/>
      <c r="O540" s="84" t="s">
        <v>158</v>
      </c>
      <c r="P540" s="93">
        <v>197053.81427439977</v>
      </c>
      <c r="Q540" s="93">
        <v>173275.92224353843</v>
      </c>
      <c r="R540" s="93">
        <v>144672.63804948161</v>
      </c>
      <c r="S540" s="93">
        <v>97744.090008331215</v>
      </c>
      <c r="T540" s="93">
        <v>88824.332238501622</v>
      </c>
      <c r="U540" s="93">
        <v>84351.305713808659</v>
      </c>
      <c r="V540" s="93">
        <v>81417.487981754326</v>
      </c>
      <c r="W540" s="93">
        <v>87788.566870577983</v>
      </c>
      <c r="X540" s="93">
        <v>121591.75618799998</v>
      </c>
      <c r="Y540" s="93">
        <v>85357.607999999993</v>
      </c>
      <c r="Z540" s="93">
        <v>61370</v>
      </c>
      <c r="AA540" s="83"/>
      <c r="AB540" s="84" t="s">
        <v>158</v>
      </c>
      <c r="AC540" s="93">
        <v>1078</v>
      </c>
      <c r="AD540" s="93">
        <v>886</v>
      </c>
      <c r="AE540" s="93">
        <v>756</v>
      </c>
      <c r="AF540" s="93">
        <v>664</v>
      </c>
      <c r="AG540" s="93">
        <v>646</v>
      </c>
      <c r="AH540" s="93">
        <v>613</v>
      </c>
      <c r="AI540" s="93">
        <v>644</v>
      </c>
      <c r="AJ540" s="93">
        <v>840</v>
      </c>
      <c r="AK540" s="93">
        <v>615</v>
      </c>
      <c r="AL540" s="93">
        <v>430</v>
      </c>
      <c r="AM540" s="93">
        <v>0</v>
      </c>
      <c r="AN540" s="83"/>
      <c r="AO540" s="83"/>
      <c r="AP540" s="83"/>
      <c r="AQ540" s="83"/>
      <c r="AR540" s="83"/>
      <c r="AS540" s="83"/>
      <c r="AT540" s="83"/>
      <c r="AU540" s="83"/>
      <c r="AV540" s="83"/>
      <c r="AW540" s="83"/>
      <c r="AX540" s="83"/>
      <c r="AY540" s="83"/>
      <c r="AZ540" s="83"/>
    </row>
    <row r="541" spans="1:52" x14ac:dyDescent="0.25">
      <c r="A541" s="82"/>
      <c r="B541" s="84" t="s">
        <v>159</v>
      </c>
      <c r="C541" s="93">
        <v>5616.4596884653602</v>
      </c>
      <c r="D541" s="93">
        <v>5716.9827932781836</v>
      </c>
      <c r="E541" s="93">
        <v>5576.4317384332935</v>
      </c>
      <c r="F541" s="93">
        <v>7933.4909902377749</v>
      </c>
      <c r="G541" s="93">
        <v>17475.811607960131</v>
      </c>
      <c r="H541" s="93">
        <v>20127.357557718315</v>
      </c>
      <c r="I541" s="93">
        <v>16653.127318708412</v>
      </c>
      <c r="J541" s="93">
        <v>9715.8032184149979</v>
      </c>
      <c r="K541" s="93">
        <v>6449.2050209999989</v>
      </c>
      <c r="L541" s="93">
        <v>2781.3869999999997</v>
      </c>
      <c r="M541" s="93">
        <v>0</v>
      </c>
      <c r="N541" s="83"/>
      <c r="O541" s="84" t="s">
        <v>159</v>
      </c>
      <c r="P541" s="93">
        <v>9636.631379387396</v>
      </c>
      <c r="Q541" s="93">
        <v>6816.3637644751661</v>
      </c>
      <c r="R541" s="93">
        <v>6901.489666206583</v>
      </c>
      <c r="S541" s="93">
        <v>8905.6572851120472</v>
      </c>
      <c r="T541" s="93">
        <v>15747.37240167669</v>
      </c>
      <c r="U541" s="93">
        <v>21592.100538697759</v>
      </c>
      <c r="V541" s="93">
        <v>19701.857896035835</v>
      </c>
      <c r="W541" s="93">
        <v>10422.505173779997</v>
      </c>
      <c r="X541" s="93">
        <v>8714.2243859999999</v>
      </c>
      <c r="Y541" s="93">
        <v>5957.91</v>
      </c>
      <c r="Z541" s="93">
        <v>2314</v>
      </c>
      <c r="AA541" s="83"/>
      <c r="AB541" s="84" t="s">
        <v>159</v>
      </c>
      <c r="AC541" s="93">
        <v>0</v>
      </c>
      <c r="AD541" s="93">
        <v>0</v>
      </c>
      <c r="AE541" s="93">
        <v>0</v>
      </c>
      <c r="AF541" s="93">
        <v>0</v>
      </c>
      <c r="AG541" s="93">
        <v>0</v>
      </c>
      <c r="AH541" s="93">
        <v>0</v>
      </c>
      <c r="AI541" s="93">
        <v>0</v>
      </c>
      <c r="AJ541" s="93">
        <v>0</v>
      </c>
      <c r="AK541" s="93">
        <v>0</v>
      </c>
      <c r="AL541" s="93">
        <v>0</v>
      </c>
      <c r="AM541" s="93">
        <v>0</v>
      </c>
      <c r="AN541" s="83"/>
      <c r="AO541" s="83"/>
      <c r="AP541" s="83"/>
      <c r="AQ541" s="83"/>
      <c r="AR541" s="83"/>
      <c r="AS541" s="83"/>
      <c r="AT541" s="83"/>
      <c r="AU541" s="83"/>
      <c r="AV541" s="83"/>
      <c r="AW541" s="83"/>
      <c r="AX541" s="83"/>
      <c r="AY541" s="83"/>
      <c r="AZ541" s="83"/>
    </row>
    <row r="542" spans="1:52" x14ac:dyDescent="0.25">
      <c r="A542" s="82"/>
      <c r="B542" s="84" t="s">
        <v>1</v>
      </c>
      <c r="C542" s="93">
        <v>62977.776194359663</v>
      </c>
      <c r="D542" s="93">
        <v>42553.662352416402</v>
      </c>
      <c r="E542" s="93">
        <v>36694.226937325453</v>
      </c>
      <c r="F542" s="93">
        <v>30951.602660962348</v>
      </c>
      <c r="G542" s="93">
        <v>32951.798666369781</v>
      </c>
      <c r="H542" s="93">
        <v>30914.910081528691</v>
      </c>
      <c r="I542" s="93">
        <v>27222.64635159514</v>
      </c>
      <c r="J542" s="93">
        <v>31908.402485441991</v>
      </c>
      <c r="K542" s="93">
        <v>32925.00046499999</v>
      </c>
      <c r="L542" s="93">
        <v>31641.749999999996</v>
      </c>
      <c r="M542" s="93">
        <v>0</v>
      </c>
      <c r="N542" s="83"/>
      <c r="O542" s="84" t="s">
        <v>1</v>
      </c>
      <c r="P542" s="93">
        <v>41388.809826619974</v>
      </c>
      <c r="Q542" s="93">
        <v>57266.84260721552</v>
      </c>
      <c r="R542" s="93">
        <v>46989.758507293678</v>
      </c>
      <c r="S542" s="93">
        <v>36599.354448577535</v>
      </c>
      <c r="T542" s="93">
        <v>26460.070968536944</v>
      </c>
      <c r="U542" s="93">
        <v>27311.530535877959</v>
      </c>
      <c r="V542" s="93">
        <v>23295.358037397058</v>
      </c>
      <c r="W542" s="93">
        <v>19494.184625243997</v>
      </c>
      <c r="X542" s="93">
        <v>29571.498725999994</v>
      </c>
      <c r="Y542" s="93">
        <v>26645.954999999998</v>
      </c>
      <c r="Z542" s="93">
        <v>24126</v>
      </c>
      <c r="AA542" s="83"/>
      <c r="AB542" s="84" t="s">
        <v>1</v>
      </c>
      <c r="AC542" s="93">
        <v>332</v>
      </c>
      <c r="AD542" s="93">
        <v>229</v>
      </c>
      <c r="AE542" s="93">
        <v>208</v>
      </c>
      <c r="AF542" s="93">
        <v>181</v>
      </c>
      <c r="AG542" s="93">
        <v>198</v>
      </c>
      <c r="AH542" s="93">
        <v>195</v>
      </c>
      <c r="AI542" s="93">
        <v>170</v>
      </c>
      <c r="AJ542" s="93">
        <v>200</v>
      </c>
      <c r="AK542" s="93">
        <v>203</v>
      </c>
      <c r="AL542" s="93">
        <v>200</v>
      </c>
      <c r="AM542" s="93">
        <v>0</v>
      </c>
      <c r="AN542" s="83"/>
      <c r="AO542" s="83"/>
      <c r="AP542" s="83"/>
      <c r="AQ542" s="83"/>
      <c r="AR542" s="83"/>
      <c r="AS542" s="83"/>
      <c r="AT542" s="83"/>
      <c r="AU542" s="83"/>
      <c r="AV542" s="83"/>
      <c r="AW542" s="83"/>
      <c r="AX542" s="83"/>
      <c r="AY542" s="83"/>
      <c r="AZ542" s="83"/>
    </row>
    <row r="543" spans="1:52" x14ac:dyDescent="0.25">
      <c r="A543" s="82"/>
      <c r="B543" s="84" t="s">
        <v>2</v>
      </c>
      <c r="C543" s="93">
        <v>282481.18415988906</v>
      </c>
      <c r="D543" s="93">
        <v>280835.82477528474</v>
      </c>
      <c r="E543" s="93">
        <v>276311.20955452666</v>
      </c>
      <c r="F543" s="93">
        <v>279525.221564912</v>
      </c>
      <c r="G543" s="93">
        <v>288175.89555665618</v>
      </c>
      <c r="H543" s="93">
        <v>307602.73475216125</v>
      </c>
      <c r="I543" s="93">
        <v>336457.59867232438</v>
      </c>
      <c r="J543" s="93">
        <v>348769.82271688193</v>
      </c>
      <c r="K543" s="93">
        <v>351501.30027599994</v>
      </c>
      <c r="L543" s="93">
        <v>352709.30099999998</v>
      </c>
      <c r="M543" s="93">
        <v>0</v>
      </c>
      <c r="N543" s="83"/>
      <c r="O543" s="84" t="s">
        <v>2</v>
      </c>
      <c r="P543" s="93">
        <v>323599.24294097943</v>
      </c>
      <c r="Q543" s="93">
        <v>263936.87720420858</v>
      </c>
      <c r="R543" s="93">
        <v>286975.33942369313</v>
      </c>
      <c r="S543" s="93">
        <v>284272.366253049</v>
      </c>
      <c r="T543" s="93">
        <v>284435.85213650687</v>
      </c>
      <c r="U543" s="93">
        <v>307019.07380859531</v>
      </c>
      <c r="V543" s="93">
        <v>317915.64368255629</v>
      </c>
      <c r="W543" s="93">
        <v>331606.13614291791</v>
      </c>
      <c r="X543" s="93">
        <v>372465.72541499994</v>
      </c>
      <c r="Y543" s="93">
        <v>371345.51999999996</v>
      </c>
      <c r="Z543" s="93">
        <v>371362</v>
      </c>
      <c r="AA543" s="83"/>
      <c r="AB543" s="84" t="s">
        <v>2</v>
      </c>
      <c r="AC543" s="93">
        <v>2605</v>
      </c>
      <c r="AD543" s="93">
        <v>2507</v>
      </c>
      <c r="AE543" s="93">
        <v>2454</v>
      </c>
      <c r="AF543" s="93">
        <v>2424</v>
      </c>
      <c r="AG543" s="93">
        <v>2415</v>
      </c>
      <c r="AH543" s="93">
        <v>2455</v>
      </c>
      <c r="AI543" s="93">
        <v>2569</v>
      </c>
      <c r="AJ543" s="93">
        <v>2599</v>
      </c>
      <c r="AK543" s="93">
        <v>2600</v>
      </c>
      <c r="AL543" s="93">
        <v>2623</v>
      </c>
      <c r="AM543" s="93">
        <v>0</v>
      </c>
      <c r="AN543" s="83"/>
      <c r="AO543" s="83"/>
      <c r="AP543" s="83"/>
      <c r="AQ543" s="83"/>
      <c r="AR543" s="83"/>
      <c r="AS543" s="83"/>
      <c r="AT543" s="83"/>
      <c r="AU543" s="83"/>
      <c r="AV543" s="83"/>
      <c r="AW543" s="83"/>
      <c r="AX543" s="83"/>
      <c r="AY543" s="83"/>
      <c r="AZ543" s="83"/>
    </row>
    <row r="544" spans="1:52" x14ac:dyDescent="0.25">
      <c r="A544" s="82"/>
      <c r="B544" s="84" t="s">
        <v>156</v>
      </c>
      <c r="C544" s="93">
        <v>0</v>
      </c>
      <c r="D544" s="93">
        <v>0</v>
      </c>
      <c r="E544" s="93">
        <v>0</v>
      </c>
      <c r="F544" s="93">
        <v>0</v>
      </c>
      <c r="G544" s="93">
        <v>0</v>
      </c>
      <c r="H544" s="93">
        <v>0</v>
      </c>
      <c r="I544" s="93">
        <v>0</v>
      </c>
      <c r="J544" s="93">
        <v>6661.3402632419984</v>
      </c>
      <c r="K544" s="93">
        <v>31878.954050999993</v>
      </c>
      <c r="L544" s="93">
        <v>50599.016999999993</v>
      </c>
      <c r="M544" s="93">
        <v>0</v>
      </c>
      <c r="N544" s="83"/>
      <c r="O544" s="84" t="s">
        <v>156</v>
      </c>
      <c r="P544" s="93">
        <v>0</v>
      </c>
      <c r="Q544" s="93">
        <v>0</v>
      </c>
      <c r="R544" s="93">
        <v>0</v>
      </c>
      <c r="S544" s="93">
        <v>0</v>
      </c>
      <c r="T544" s="93">
        <v>0</v>
      </c>
      <c r="U544" s="93">
        <v>0</v>
      </c>
      <c r="V544" s="93">
        <v>0</v>
      </c>
      <c r="W544" s="93">
        <v>0</v>
      </c>
      <c r="X544" s="93">
        <v>22172.789099999995</v>
      </c>
      <c r="Y544" s="93">
        <v>53770.394999999997</v>
      </c>
      <c r="Z544" s="93">
        <v>59891</v>
      </c>
      <c r="AA544" s="83"/>
      <c r="AB544" s="84" t="s">
        <v>156</v>
      </c>
      <c r="AC544" s="93">
        <v>0</v>
      </c>
      <c r="AD544" s="93">
        <v>0</v>
      </c>
      <c r="AE544" s="93">
        <v>0</v>
      </c>
      <c r="AF544" s="93">
        <v>0</v>
      </c>
      <c r="AG544" s="93">
        <v>0</v>
      </c>
      <c r="AH544" s="93">
        <v>0</v>
      </c>
      <c r="AI544" s="93">
        <v>0</v>
      </c>
      <c r="AJ544" s="93">
        <v>43</v>
      </c>
      <c r="AK544" s="93">
        <v>193</v>
      </c>
      <c r="AL544" s="93">
        <v>313</v>
      </c>
      <c r="AM544" s="93">
        <v>0</v>
      </c>
      <c r="AN544" s="83"/>
      <c r="AO544" s="83"/>
      <c r="AP544" s="83"/>
      <c r="AQ544" s="83"/>
      <c r="AR544" s="83"/>
      <c r="AS544" s="83"/>
      <c r="AT544" s="83"/>
      <c r="AU544" s="83"/>
      <c r="AV544" s="83"/>
      <c r="AW544" s="83"/>
      <c r="AX544" s="83"/>
      <c r="AY544" s="83"/>
      <c r="AZ544" s="83"/>
    </row>
    <row r="545" spans="1:52" x14ac:dyDescent="0.25">
      <c r="A545" s="82"/>
      <c r="B545" s="84" t="s">
        <v>3</v>
      </c>
      <c r="C545" s="93">
        <v>227.43087824483715</v>
      </c>
      <c r="D545" s="93">
        <v>5413.1221524373068</v>
      </c>
      <c r="E545" s="93">
        <v>14333.845147673692</v>
      </c>
      <c r="F545" s="93">
        <v>17444.862238961381</v>
      </c>
      <c r="G545" s="93">
        <v>21189.803847411891</v>
      </c>
      <c r="H545" s="93">
        <v>29697.943470461487</v>
      </c>
      <c r="I545" s="93">
        <v>31902.277375517395</v>
      </c>
      <c r="J545" s="93">
        <v>31234.068558567</v>
      </c>
      <c r="K545" s="93">
        <v>30842.45572799999</v>
      </c>
      <c r="L545" s="93">
        <v>25090.106999999996</v>
      </c>
      <c r="M545" s="93">
        <v>0</v>
      </c>
      <c r="N545" s="83"/>
      <c r="O545" s="84" t="s">
        <v>3</v>
      </c>
      <c r="P545" s="93">
        <v>0</v>
      </c>
      <c r="Q545" s="93">
        <v>8710.5530317204903</v>
      </c>
      <c r="R545" s="93">
        <v>17847.671258207636</v>
      </c>
      <c r="S545" s="93">
        <v>21509.30911940747</v>
      </c>
      <c r="T545" s="93">
        <v>21243.038868837401</v>
      </c>
      <c r="U545" s="93">
        <v>23554.408883445038</v>
      </c>
      <c r="V545" s="93">
        <v>34128.631295130821</v>
      </c>
      <c r="W545" s="93">
        <v>35284.38785694899</v>
      </c>
      <c r="X545" s="93">
        <v>33513.799409999992</v>
      </c>
      <c r="Y545" s="93">
        <v>30151.757999999994</v>
      </c>
      <c r="Z545" s="93">
        <v>19109</v>
      </c>
      <c r="AA545" s="83"/>
      <c r="AB545" s="84" t="s">
        <v>3</v>
      </c>
      <c r="AC545" s="93">
        <v>2</v>
      </c>
      <c r="AD545" s="93">
        <v>44</v>
      </c>
      <c r="AE545" s="93">
        <v>117</v>
      </c>
      <c r="AF545" s="93">
        <v>134</v>
      </c>
      <c r="AG545" s="93">
        <v>150</v>
      </c>
      <c r="AH545" s="93">
        <v>214</v>
      </c>
      <c r="AI545" s="93">
        <v>231</v>
      </c>
      <c r="AJ545" s="93">
        <v>228</v>
      </c>
      <c r="AK545" s="93">
        <v>226</v>
      </c>
      <c r="AL545" s="93">
        <v>186</v>
      </c>
      <c r="AM545" s="93">
        <v>0</v>
      </c>
      <c r="AN545" s="83"/>
      <c r="AO545" s="83"/>
      <c r="AP545" s="83"/>
      <c r="AQ545" s="83"/>
      <c r="AR545" s="83"/>
      <c r="AS545" s="83"/>
      <c r="AT545" s="83"/>
      <c r="AU545" s="83"/>
      <c r="AV545" s="83"/>
      <c r="AW545" s="83"/>
      <c r="AX545" s="83"/>
      <c r="AY545" s="83"/>
      <c r="AZ545" s="83"/>
    </row>
    <row r="546" spans="1:52" x14ac:dyDescent="0.25">
      <c r="A546" s="82"/>
      <c r="B546" s="84" t="s">
        <v>4</v>
      </c>
      <c r="C546" s="93">
        <v>0</v>
      </c>
      <c r="D546" s="93">
        <v>2633.814904441479</v>
      </c>
      <c r="E546" s="93">
        <v>25648.566521917997</v>
      </c>
      <c r="F546" s="93">
        <v>35588.465395549363</v>
      </c>
      <c r="G546" s="93">
        <v>33603.304715815539</v>
      </c>
      <c r="H546" s="93">
        <v>29978.816322997394</v>
      </c>
      <c r="I546" s="93">
        <v>31496.696160235719</v>
      </c>
      <c r="J546" s="93">
        <v>33875.299683350997</v>
      </c>
      <c r="K546" s="93">
        <v>25703.460971999997</v>
      </c>
      <c r="L546" s="93">
        <v>35174.307000000001</v>
      </c>
      <c r="M546" s="93">
        <v>0</v>
      </c>
      <c r="N546" s="83"/>
      <c r="O546" s="84" t="s">
        <v>4</v>
      </c>
      <c r="P546" s="93">
        <v>0</v>
      </c>
      <c r="Q546" s="93">
        <v>0</v>
      </c>
      <c r="R546" s="93">
        <v>16264.319491307364</v>
      </c>
      <c r="S546" s="93">
        <v>25048.026749805809</v>
      </c>
      <c r="T546" s="93">
        <v>24260.445189636273</v>
      </c>
      <c r="U546" s="93">
        <v>33657.781078964319</v>
      </c>
      <c r="V546" s="93">
        <v>31591.137543788704</v>
      </c>
      <c r="W546" s="93">
        <v>28655.415622196982</v>
      </c>
      <c r="X546" s="93">
        <v>31642.373573999987</v>
      </c>
      <c r="Y546" s="93">
        <v>24009.656999999999</v>
      </c>
      <c r="Z546" s="93">
        <v>38173</v>
      </c>
      <c r="AA546" s="83"/>
      <c r="AB546" s="84" t="s">
        <v>4</v>
      </c>
      <c r="AC546" s="93">
        <v>0</v>
      </c>
      <c r="AD546" s="93">
        <v>23</v>
      </c>
      <c r="AE546" s="93">
        <v>171</v>
      </c>
      <c r="AF546" s="93">
        <v>272</v>
      </c>
      <c r="AG546" s="93">
        <v>268</v>
      </c>
      <c r="AH546" s="93">
        <v>234</v>
      </c>
      <c r="AI546" s="93">
        <v>247</v>
      </c>
      <c r="AJ546" s="93">
        <v>248</v>
      </c>
      <c r="AK546" s="93">
        <v>196</v>
      </c>
      <c r="AL546" s="93">
        <v>289</v>
      </c>
      <c r="AM546" s="93">
        <v>0</v>
      </c>
      <c r="AN546" s="83"/>
      <c r="AO546" s="83"/>
      <c r="AP546" s="83"/>
      <c r="AQ546" s="83"/>
      <c r="AR546" s="83"/>
      <c r="AS546" s="83"/>
      <c r="AT546" s="83"/>
      <c r="AU546" s="83"/>
      <c r="AV546" s="83"/>
      <c r="AW546" s="83"/>
      <c r="AX546" s="83"/>
      <c r="AY546" s="83"/>
      <c r="AZ546" s="83"/>
    </row>
    <row r="547" spans="1:52" x14ac:dyDescent="0.25">
      <c r="A547" s="82"/>
      <c r="B547" s="84" t="s">
        <v>6</v>
      </c>
      <c r="C547" s="93">
        <v>7504.0156440994951</v>
      </c>
      <c r="D547" s="93">
        <v>10523.867068841595</v>
      </c>
      <c r="E547" s="93">
        <v>19651.163809610778</v>
      </c>
      <c r="F547" s="93">
        <v>28714.858423574726</v>
      </c>
      <c r="G547" s="93">
        <v>26002.476316283668</v>
      </c>
      <c r="H547" s="93">
        <v>19876.897689214959</v>
      </c>
      <c r="I547" s="93">
        <v>14689.538133311091</v>
      </c>
      <c r="J547" s="93">
        <v>13510.415091726001</v>
      </c>
      <c r="K547" s="93">
        <v>13707.875978999993</v>
      </c>
      <c r="L547" s="93">
        <v>16940.427000000003</v>
      </c>
      <c r="M547" s="93">
        <v>0</v>
      </c>
      <c r="N547" s="83"/>
      <c r="O547" s="84" t="s">
        <v>6</v>
      </c>
      <c r="P547" s="93">
        <v>7460.6954768147662</v>
      </c>
      <c r="Q547" s="93">
        <v>7438.3850685046336</v>
      </c>
      <c r="R547" s="93">
        <v>9120.4525977188259</v>
      </c>
      <c r="S547" s="93">
        <v>33404.294083166511</v>
      </c>
      <c r="T547" s="93">
        <v>30082.317745531989</v>
      </c>
      <c r="U547" s="93">
        <v>22305.46391416714</v>
      </c>
      <c r="V547" s="93">
        <v>19268.680886491293</v>
      </c>
      <c r="W547" s="93">
        <v>12241.588374917994</v>
      </c>
      <c r="X547" s="93">
        <v>13770.469019999995</v>
      </c>
      <c r="Y547" s="93">
        <v>13701.134999999997</v>
      </c>
      <c r="Z547" s="93">
        <v>15355</v>
      </c>
      <c r="AA547" s="83"/>
      <c r="AB547" s="84" t="s">
        <v>6</v>
      </c>
      <c r="AC547" s="93">
        <v>0</v>
      </c>
      <c r="AD547" s="93">
        <v>0</v>
      </c>
      <c r="AE547" s="93">
        <v>8</v>
      </c>
      <c r="AF547" s="93">
        <v>211</v>
      </c>
      <c r="AG547" s="93">
        <v>315</v>
      </c>
      <c r="AH547" s="93">
        <v>238</v>
      </c>
      <c r="AI547" s="93">
        <v>176</v>
      </c>
      <c r="AJ547" s="93">
        <v>166</v>
      </c>
      <c r="AK547" s="93">
        <v>168</v>
      </c>
      <c r="AL547" s="93">
        <v>217</v>
      </c>
      <c r="AM547" s="93">
        <v>0</v>
      </c>
      <c r="AN547" s="83"/>
      <c r="AO547" s="83"/>
      <c r="AP547" s="83"/>
      <c r="AQ547" s="83"/>
      <c r="AR547" s="83"/>
      <c r="AS547" s="83"/>
      <c r="AT547" s="83"/>
      <c r="AU547" s="83"/>
      <c r="AV547" s="83"/>
      <c r="AW547" s="83"/>
      <c r="AX547" s="83"/>
      <c r="AY547" s="83"/>
      <c r="AZ547" s="83"/>
    </row>
    <row r="548" spans="1:52" x14ac:dyDescent="0.25">
      <c r="A548" s="82"/>
      <c r="B548" s="84" t="s">
        <v>7</v>
      </c>
      <c r="C548" s="93">
        <v>102919.45176607356</v>
      </c>
      <c r="D548" s="93">
        <v>102352.2022771007</v>
      </c>
      <c r="E548" s="93">
        <v>86732.426212475926</v>
      </c>
      <c r="F548" s="93">
        <v>84854.085974393951</v>
      </c>
      <c r="G548" s="93">
        <v>83494.940263793338</v>
      </c>
      <c r="H548" s="93">
        <v>83101.801682324294</v>
      </c>
      <c r="I548" s="93">
        <v>84870.590396925618</v>
      </c>
      <c r="J548" s="93">
        <v>95328.159640181984</v>
      </c>
      <c r="K548" s="93">
        <v>112149.75508799998</v>
      </c>
      <c r="L548" s="93">
        <v>103359.96299999999</v>
      </c>
      <c r="M548" s="93">
        <v>0</v>
      </c>
      <c r="N548" s="83"/>
      <c r="O548" s="84" t="s">
        <v>7</v>
      </c>
      <c r="P548" s="93">
        <v>105107.60154914453</v>
      </c>
      <c r="Q548" s="93">
        <v>104504.80066187425</v>
      </c>
      <c r="R548" s="93">
        <v>76487.628842444959</v>
      </c>
      <c r="S548" s="93">
        <v>91966.262070374927</v>
      </c>
      <c r="T548" s="93">
        <v>75388.718958728263</v>
      </c>
      <c r="U548" s="93">
        <v>80758.77197496366</v>
      </c>
      <c r="V548" s="93">
        <v>74504.24677359176</v>
      </c>
      <c r="W548" s="93">
        <v>79516.377722816964</v>
      </c>
      <c r="X548" s="93">
        <v>77934.701438999997</v>
      </c>
      <c r="Y548" s="93">
        <v>96407.01</v>
      </c>
      <c r="Z548" s="93">
        <v>92686</v>
      </c>
      <c r="AA548" s="83"/>
      <c r="AB548" s="84" t="s">
        <v>7</v>
      </c>
      <c r="AC548" s="93">
        <v>837</v>
      </c>
      <c r="AD548" s="93">
        <v>829</v>
      </c>
      <c r="AE548" s="93">
        <v>740</v>
      </c>
      <c r="AF548" s="93">
        <v>706</v>
      </c>
      <c r="AG548" s="93">
        <v>712</v>
      </c>
      <c r="AH548" s="93">
        <v>719</v>
      </c>
      <c r="AI548" s="93">
        <v>726</v>
      </c>
      <c r="AJ548" s="93">
        <v>848</v>
      </c>
      <c r="AK548" s="93">
        <v>946</v>
      </c>
      <c r="AL548" s="93">
        <v>962</v>
      </c>
      <c r="AM548" s="93">
        <v>0</v>
      </c>
      <c r="AN548" s="83"/>
      <c r="AO548" s="83"/>
      <c r="AP548" s="83"/>
      <c r="AQ548" s="83"/>
      <c r="AR548" s="83"/>
      <c r="AS548" s="83"/>
      <c r="AT548" s="83"/>
      <c r="AU548" s="83"/>
      <c r="AV548" s="83"/>
      <c r="AW548" s="83"/>
      <c r="AX548" s="83"/>
      <c r="AY548" s="83"/>
      <c r="AZ548" s="83"/>
    </row>
    <row r="549" spans="1:52" x14ac:dyDescent="0.25">
      <c r="A549" s="82"/>
      <c r="B549" s="89" t="s">
        <v>8</v>
      </c>
      <c r="C549" s="94">
        <v>55580.73729669382</v>
      </c>
      <c r="D549" s="94">
        <v>63979.368035140884</v>
      </c>
      <c r="E549" s="94">
        <v>66508.556964818985</v>
      </c>
      <c r="F549" s="94">
        <v>78588.616745229825</v>
      </c>
      <c r="G549" s="94">
        <v>87883.884615318704</v>
      </c>
      <c r="H549" s="94">
        <v>99731.610170078653</v>
      </c>
      <c r="I549" s="94">
        <v>119808.02033944589</v>
      </c>
      <c r="J549" s="94">
        <v>120888.11280445197</v>
      </c>
      <c r="K549" s="94">
        <v>122792.69385599998</v>
      </c>
      <c r="L549" s="94">
        <v>131750.07299999997</v>
      </c>
      <c r="M549" s="94">
        <v>0</v>
      </c>
      <c r="N549" s="83"/>
      <c r="O549" s="89" t="s">
        <v>8</v>
      </c>
      <c r="P549" s="94">
        <v>59758.305595417041</v>
      </c>
      <c r="Q549" s="94">
        <v>58863.87622335145</v>
      </c>
      <c r="R549" s="94">
        <v>61612.384827620655</v>
      </c>
      <c r="S549" s="94">
        <v>83244.408041179675</v>
      </c>
      <c r="T549" s="94">
        <v>94078.57222019753</v>
      </c>
      <c r="U549" s="94">
        <v>99505.078164012666</v>
      </c>
      <c r="V549" s="94">
        <v>117566.21937164945</v>
      </c>
      <c r="W549" s="94">
        <v>131826.34856550596</v>
      </c>
      <c r="X549" s="94">
        <v>131042.24447999996</v>
      </c>
      <c r="Y549" s="94">
        <v>136214.90399999998</v>
      </c>
      <c r="Z549" s="94">
        <v>146034</v>
      </c>
      <c r="AA549" s="83"/>
      <c r="AB549" s="89" t="s">
        <v>8</v>
      </c>
      <c r="AC549" s="94">
        <v>726</v>
      </c>
      <c r="AD549" s="94">
        <v>829</v>
      </c>
      <c r="AE549" s="94">
        <v>853</v>
      </c>
      <c r="AF549" s="94">
        <v>929</v>
      </c>
      <c r="AG549" s="94">
        <v>984</v>
      </c>
      <c r="AH549" s="94">
        <v>1095</v>
      </c>
      <c r="AI549" s="94">
        <v>1229</v>
      </c>
      <c r="AJ549" s="94">
        <v>1176</v>
      </c>
      <c r="AK549" s="94">
        <v>1200</v>
      </c>
      <c r="AL549" s="94">
        <v>1292</v>
      </c>
      <c r="AM549" s="94">
        <v>0</v>
      </c>
      <c r="AN549" s="83"/>
      <c r="AO549" s="83"/>
      <c r="AP549" s="83"/>
      <c r="AQ549" s="83"/>
      <c r="AR549" s="83"/>
      <c r="AS549" s="83"/>
      <c r="AT549" s="83"/>
      <c r="AU549" s="83"/>
      <c r="AV549" s="83"/>
      <c r="AW549" s="83"/>
      <c r="AX549" s="83"/>
      <c r="AY549" s="83"/>
      <c r="AZ549" s="83"/>
    </row>
    <row r="550" spans="1:52" x14ac:dyDescent="0.25">
      <c r="A550" s="82"/>
      <c r="B550" s="89" t="s">
        <v>5</v>
      </c>
      <c r="C550" s="94">
        <v>32818.636732124047</v>
      </c>
      <c r="D550" s="94">
        <v>39515.530633546165</v>
      </c>
      <c r="E550" s="94">
        <v>35042.995502689038</v>
      </c>
      <c r="F550" s="94">
        <v>32739.370656267463</v>
      </c>
      <c r="G550" s="94">
        <v>29020.788765106805</v>
      </c>
      <c r="H550" s="94">
        <v>34314.902796461742</v>
      </c>
      <c r="I550" s="94">
        <v>25908.932623918059</v>
      </c>
      <c r="J550" s="94">
        <v>12177.931252220998</v>
      </c>
      <c r="K550" s="94">
        <v>11491.657967999996</v>
      </c>
      <c r="L550" s="94">
        <v>9740.5139999999938</v>
      </c>
      <c r="M550" s="92">
        <v>0</v>
      </c>
      <c r="N550" s="83"/>
      <c r="O550" s="89" t="s">
        <v>5</v>
      </c>
      <c r="P550" s="94">
        <v>46486.751179446706</v>
      </c>
      <c r="Q550" s="94">
        <v>43032.386752007165</v>
      </c>
      <c r="R550" s="94">
        <v>34325.460601154155</v>
      </c>
      <c r="S550" s="94">
        <v>28653.917689430873</v>
      </c>
      <c r="T550" s="94">
        <v>35680.036881425411</v>
      </c>
      <c r="U550" s="94">
        <v>25474.228500499768</v>
      </c>
      <c r="V550" s="94">
        <v>30603.735837514731</v>
      </c>
      <c r="W550" s="94">
        <v>33668.144301014981</v>
      </c>
      <c r="X550" s="94">
        <v>31402.61039999999</v>
      </c>
      <c r="Y550" s="94">
        <v>30150.729000000007</v>
      </c>
      <c r="Z550" s="94">
        <v>23473</v>
      </c>
      <c r="AA550" s="83"/>
      <c r="AB550" s="89" t="s">
        <v>5</v>
      </c>
      <c r="AC550" s="94">
        <v>7395</v>
      </c>
      <c r="AD550" s="94">
        <v>7220</v>
      </c>
      <c r="AE550" s="94">
        <v>7229</v>
      </c>
      <c r="AF550" s="94">
        <v>7277</v>
      </c>
      <c r="AG550" s="94">
        <v>7205</v>
      </c>
      <c r="AH550" s="94">
        <v>7170</v>
      </c>
      <c r="AI550" s="94">
        <v>7263</v>
      </c>
      <c r="AJ550" s="94">
        <v>7514</v>
      </c>
      <c r="AK550" s="94">
        <v>7226</v>
      </c>
      <c r="AL550" s="94">
        <v>7447</v>
      </c>
      <c r="AM550" s="94">
        <v>0</v>
      </c>
      <c r="AN550" s="83"/>
      <c r="AO550" s="83"/>
      <c r="AP550" s="83"/>
      <c r="AQ550" s="83"/>
      <c r="AR550" s="83"/>
      <c r="AS550" s="83"/>
      <c r="AT550" s="83"/>
      <c r="AU550" s="83"/>
      <c r="AV550" s="83"/>
      <c r="AW550" s="83"/>
      <c r="AX550" s="83"/>
      <c r="AY550" s="83"/>
      <c r="AZ550" s="83"/>
    </row>
    <row r="551" spans="1:52" x14ac:dyDescent="0.25">
      <c r="A551" s="82"/>
      <c r="B551" s="84" t="s">
        <v>157</v>
      </c>
      <c r="C551" s="93">
        <v>47773.721149197248</v>
      </c>
      <c r="D551" s="93">
        <v>56967.491516990522</v>
      </c>
      <c r="E551" s="93">
        <v>60277.144949686946</v>
      </c>
      <c r="F551" s="93">
        <v>71938.920804010966</v>
      </c>
      <c r="G551" s="93">
        <v>66137.151830993578</v>
      </c>
      <c r="H551" s="93">
        <v>71311.738809852701</v>
      </c>
      <c r="I551" s="93">
        <v>72777.035905585493</v>
      </c>
      <c r="J551" s="93">
        <v>73075.140053306983</v>
      </c>
      <c r="K551" s="93">
        <v>71862.115562999985</v>
      </c>
      <c r="L551" s="93">
        <v>74307.176999999996</v>
      </c>
      <c r="M551" s="93">
        <v>0</v>
      </c>
      <c r="N551" s="83"/>
      <c r="O551" s="84" t="s">
        <v>157</v>
      </c>
      <c r="P551" s="93">
        <v>46699.140332939889</v>
      </c>
      <c r="Q551" s="93">
        <v>46346.313092753662</v>
      </c>
      <c r="R551" s="93">
        <v>55660.157204530944</v>
      </c>
      <c r="S551" s="93">
        <v>57232.35196952449</v>
      </c>
      <c r="T551" s="93">
        <v>70552.260629219541</v>
      </c>
      <c r="U551" s="93">
        <v>66626.797519544401</v>
      </c>
      <c r="V551" s="93">
        <v>66337.6507662394</v>
      </c>
      <c r="W551" s="93">
        <v>69924.651946946993</v>
      </c>
      <c r="X551" s="93">
        <v>76653.135446999993</v>
      </c>
      <c r="Y551" s="93">
        <v>74071.535999999993</v>
      </c>
      <c r="Z551" s="93">
        <v>73108</v>
      </c>
      <c r="AA551" s="83"/>
      <c r="AB551" s="84" t="s">
        <v>117</v>
      </c>
      <c r="AC551" s="93">
        <v>34471.364999999998</v>
      </c>
      <c r="AD551" s="93">
        <v>34270.377999999997</v>
      </c>
      <c r="AE551" s="93">
        <v>34203.455999999998</v>
      </c>
      <c r="AF551" s="93">
        <v>34121.661</v>
      </c>
      <c r="AG551" s="93">
        <v>34019.315000000002</v>
      </c>
      <c r="AH551" s="93">
        <v>33857.614999999998</v>
      </c>
      <c r="AI551" s="93">
        <v>33681.770999999993</v>
      </c>
      <c r="AJ551" s="93">
        <v>33513.339999999997</v>
      </c>
      <c r="AK551" s="93">
        <v>33114.847999999998</v>
      </c>
      <c r="AL551" s="93">
        <v>32982.639999999999</v>
      </c>
      <c r="AM551" s="93">
        <v>0</v>
      </c>
      <c r="AN551" s="83"/>
      <c r="AO551" s="83"/>
      <c r="AP551" s="83"/>
      <c r="AQ551" s="83"/>
      <c r="AR551" s="83"/>
      <c r="AS551" s="83"/>
      <c r="AT551" s="83"/>
      <c r="AU551" s="83"/>
      <c r="AV551" s="83"/>
      <c r="AW551" s="83"/>
      <c r="AX551" s="83"/>
      <c r="AY551" s="83"/>
      <c r="AZ551" s="83"/>
    </row>
    <row r="552" spans="1:52" x14ac:dyDescent="0.25">
      <c r="A552" s="82"/>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c r="AG552" s="83"/>
      <c r="AH552" s="83"/>
      <c r="AI552" s="83"/>
      <c r="AJ552" s="83"/>
      <c r="AK552" s="83"/>
      <c r="AL552" s="83"/>
      <c r="AM552" s="83"/>
      <c r="AN552" s="83"/>
      <c r="AO552" s="83"/>
      <c r="AP552" s="83"/>
      <c r="AQ552" s="83"/>
      <c r="AR552" s="83"/>
      <c r="AS552" s="83"/>
      <c r="AT552" s="83"/>
      <c r="AU552" s="83"/>
      <c r="AV552" s="83"/>
      <c r="AW552" s="83"/>
      <c r="AX552" s="83"/>
      <c r="AY552" s="83"/>
      <c r="AZ552" s="83"/>
    </row>
    <row r="553" spans="1:52" x14ac:dyDescent="0.25">
      <c r="A553" s="82"/>
      <c r="B553" s="85" t="s">
        <v>113</v>
      </c>
      <c r="C553" s="85"/>
      <c r="D553" s="85"/>
      <c r="E553" s="85"/>
      <c r="F553" s="85"/>
      <c r="G553" s="85"/>
      <c r="H553" s="85"/>
      <c r="I553" s="85"/>
      <c r="J553" s="85"/>
      <c r="K553" s="85"/>
      <c r="L553" s="85"/>
      <c r="M553" s="85"/>
      <c r="N553" s="83"/>
      <c r="O553" s="85" t="s">
        <v>114</v>
      </c>
      <c r="P553" s="85"/>
      <c r="Q553" s="85"/>
      <c r="R553" s="85"/>
      <c r="S553" s="85"/>
      <c r="T553" s="85"/>
      <c r="U553" s="85"/>
      <c r="V553" s="85"/>
      <c r="W553" s="85"/>
      <c r="X553" s="85"/>
      <c r="Y553" s="85"/>
      <c r="Z553" s="85"/>
      <c r="AA553" s="83"/>
      <c r="AB553" s="85" t="s">
        <v>145</v>
      </c>
      <c r="AC553" s="85"/>
      <c r="AD553" s="85"/>
      <c r="AE553" s="85"/>
      <c r="AF553" s="85"/>
      <c r="AG553" s="85"/>
      <c r="AH553" s="85"/>
      <c r="AI553" s="85"/>
      <c r="AJ553" s="85"/>
      <c r="AK553" s="85"/>
      <c r="AL553" s="85"/>
      <c r="AM553" s="85"/>
      <c r="AN553" s="83"/>
      <c r="AO553" s="83"/>
      <c r="AP553" s="83"/>
      <c r="AQ553" s="83"/>
      <c r="AR553" s="83"/>
      <c r="AS553" s="83"/>
      <c r="AT553" s="83"/>
      <c r="AU553" s="83"/>
      <c r="AV553" s="83"/>
      <c r="AW553" s="83"/>
      <c r="AX553" s="83"/>
      <c r="AY553" s="83"/>
      <c r="AZ553" s="83"/>
    </row>
    <row r="554" spans="1:52" x14ac:dyDescent="0.25">
      <c r="A554" s="82"/>
      <c r="B554" s="87" t="s">
        <v>41</v>
      </c>
      <c r="C554" s="87">
        <v>2013</v>
      </c>
      <c r="D554" s="87">
        <v>2014</v>
      </c>
      <c r="E554" s="87">
        <v>2015</v>
      </c>
      <c r="F554" s="87">
        <v>2016</v>
      </c>
      <c r="G554" s="87">
        <v>2017</v>
      </c>
      <c r="H554" s="87">
        <v>2018</v>
      </c>
      <c r="I554" s="87">
        <v>2019</v>
      </c>
      <c r="J554" s="87">
        <v>2020</v>
      </c>
      <c r="K554" s="87">
        <v>2021</v>
      </c>
      <c r="L554" s="87">
        <v>2022</v>
      </c>
      <c r="M554" s="87">
        <v>2023</v>
      </c>
      <c r="N554" s="83"/>
      <c r="O554" s="87" t="s">
        <v>41</v>
      </c>
      <c r="P554" s="87">
        <v>2013</v>
      </c>
      <c r="Q554" s="87">
        <v>2014</v>
      </c>
      <c r="R554" s="87">
        <v>2015</v>
      </c>
      <c r="S554" s="87">
        <v>2016</v>
      </c>
      <c r="T554" s="87">
        <v>2017</v>
      </c>
      <c r="U554" s="87">
        <v>2018</v>
      </c>
      <c r="V554" s="87">
        <v>2019</v>
      </c>
      <c r="W554" s="87">
        <v>2020</v>
      </c>
      <c r="X554" s="87">
        <v>2021</v>
      </c>
      <c r="Y554" s="87">
        <v>2022</v>
      </c>
      <c r="Z554" s="87">
        <v>2023</v>
      </c>
      <c r="AA554" s="83"/>
      <c r="AB554" s="87" t="s">
        <v>41</v>
      </c>
      <c r="AC554" s="87">
        <v>2013</v>
      </c>
      <c r="AD554" s="87">
        <v>2014</v>
      </c>
      <c r="AE554" s="87">
        <v>2015</v>
      </c>
      <c r="AF554" s="87">
        <v>2016</v>
      </c>
      <c r="AG554" s="87">
        <v>2017</v>
      </c>
      <c r="AH554" s="87">
        <v>2018</v>
      </c>
      <c r="AI554" s="87">
        <v>2019</v>
      </c>
      <c r="AJ554" s="87">
        <v>2020</v>
      </c>
      <c r="AK554" s="87">
        <v>2021</v>
      </c>
      <c r="AL554" s="87">
        <v>2022</v>
      </c>
      <c r="AM554" s="87">
        <v>2023</v>
      </c>
      <c r="AN554" s="83"/>
      <c r="AO554" s="83"/>
      <c r="AP554" s="83"/>
      <c r="AQ554" s="83"/>
      <c r="AR554" s="83"/>
      <c r="AS554" s="83"/>
      <c r="AT554" s="83"/>
      <c r="AU554" s="83"/>
      <c r="AV554" s="83"/>
      <c r="AW554" s="83"/>
      <c r="AX554" s="83"/>
      <c r="AY554" s="83"/>
      <c r="AZ554" s="83"/>
    </row>
    <row r="555" spans="1:52" x14ac:dyDescent="0.25">
      <c r="A555" s="82"/>
      <c r="B555" s="89" t="s">
        <v>9</v>
      </c>
      <c r="C555" s="90">
        <v>412415.21257851896</v>
      </c>
      <c r="D555" s="90">
        <v>412552.67792197678</v>
      </c>
      <c r="E555" s="90">
        <v>401041.26935877174</v>
      </c>
      <c r="F555" s="90">
        <v>417858.37971030083</v>
      </c>
      <c r="G555" s="90">
        <v>406265.89765882189</v>
      </c>
      <c r="H555" s="90">
        <v>416979.90107687202</v>
      </c>
      <c r="I555" s="90">
        <v>449200.16116154823</v>
      </c>
      <c r="J555" s="90">
        <v>473928.35741344781</v>
      </c>
      <c r="K555" s="90">
        <v>551360.88018899993</v>
      </c>
      <c r="L555" s="90">
        <v>539241.27600000007</v>
      </c>
      <c r="M555" s="90">
        <v>0</v>
      </c>
      <c r="N555" s="83"/>
      <c r="O555" s="89" t="s">
        <v>9</v>
      </c>
      <c r="P555" s="90">
        <v>418524.55950364599</v>
      </c>
      <c r="Q555" s="90">
        <v>423504.35893740365</v>
      </c>
      <c r="R555" s="90">
        <v>394941.46197531087</v>
      </c>
      <c r="S555" s="90">
        <v>422630.3392807123</v>
      </c>
      <c r="T555" s="90">
        <v>419428.53987128567</v>
      </c>
      <c r="U555" s="90">
        <v>417376.83524347353</v>
      </c>
      <c r="V555" s="90">
        <v>420177.85123908136</v>
      </c>
      <c r="W555" s="90">
        <v>458329.12554983387</v>
      </c>
      <c r="X555" s="90">
        <v>557368.75122599991</v>
      </c>
      <c r="Y555" s="90">
        <v>558224.26799999992</v>
      </c>
      <c r="Z555" s="90">
        <v>532776</v>
      </c>
      <c r="AA555" s="83"/>
      <c r="AB555" s="89" t="s">
        <v>9</v>
      </c>
      <c r="AC555" s="90">
        <v>3639</v>
      </c>
      <c r="AD555" s="90">
        <v>3616</v>
      </c>
      <c r="AE555" s="90">
        <v>3531</v>
      </c>
      <c r="AF555" s="90">
        <v>3471</v>
      </c>
      <c r="AG555" s="90">
        <v>3420</v>
      </c>
      <c r="AH555" s="90">
        <v>3376</v>
      </c>
      <c r="AI555" s="90">
        <v>3434</v>
      </c>
      <c r="AJ555" s="90">
        <v>3693</v>
      </c>
      <c r="AK555" s="90">
        <v>3615</v>
      </c>
      <c r="AL555" s="90">
        <v>3661</v>
      </c>
      <c r="AM555" s="90">
        <v>0</v>
      </c>
      <c r="AN555" s="83"/>
      <c r="AO555" s="83"/>
      <c r="AP555" s="83"/>
      <c r="AQ555" s="83"/>
      <c r="AR555" s="83"/>
      <c r="AS555" s="83"/>
      <c r="AT555" s="83"/>
      <c r="AU555" s="83"/>
      <c r="AV555" s="83"/>
      <c r="AW555" s="83"/>
      <c r="AX555" s="83"/>
      <c r="AY555" s="83"/>
      <c r="AZ555" s="83"/>
    </row>
    <row r="556" spans="1:52" x14ac:dyDescent="0.25">
      <c r="A556" s="82"/>
      <c r="B556" s="84" t="s">
        <v>10</v>
      </c>
      <c r="C556" s="93">
        <v>281474.47160571121</v>
      </c>
      <c r="D556" s="93">
        <v>278321.39428977942</v>
      </c>
      <c r="E556" s="93">
        <v>279644.86196078511</v>
      </c>
      <c r="F556" s="93">
        <v>288338.14044115169</v>
      </c>
      <c r="G556" s="93">
        <v>281182.11630037957</v>
      </c>
      <c r="H556" s="93">
        <v>275508.874289606</v>
      </c>
      <c r="I556" s="93">
        <v>286312.19247758266</v>
      </c>
      <c r="J556" s="93">
        <v>305413.92748880992</v>
      </c>
      <c r="K556" s="93">
        <v>370787.91364649998</v>
      </c>
      <c r="L556" s="93">
        <v>362776.00800000003</v>
      </c>
      <c r="M556" s="93">
        <v>0</v>
      </c>
      <c r="N556" s="83"/>
      <c r="O556" s="84" t="s">
        <v>10</v>
      </c>
      <c r="P556" s="93">
        <v>298589.12652882718</v>
      </c>
      <c r="Q556" s="93">
        <v>282063.3719218804</v>
      </c>
      <c r="R556" s="93">
        <v>277750.6096122624</v>
      </c>
      <c r="S556" s="93">
        <v>292861.66264367575</v>
      </c>
      <c r="T556" s="93">
        <v>277503.06662286352</v>
      </c>
      <c r="U556" s="93">
        <v>283024.45934376749</v>
      </c>
      <c r="V556" s="93">
        <v>279443.2584610054</v>
      </c>
      <c r="W556" s="93">
        <v>291748.14586033195</v>
      </c>
      <c r="X556" s="93">
        <v>396359.29269299988</v>
      </c>
      <c r="Y556" s="93">
        <v>392452.3679999999</v>
      </c>
      <c r="Z556" s="93">
        <v>372980</v>
      </c>
      <c r="AA556" s="83"/>
      <c r="AB556" s="84" t="s">
        <v>10</v>
      </c>
      <c r="AC556" s="93">
        <v>3639</v>
      </c>
      <c r="AD556" s="93">
        <v>3616</v>
      </c>
      <c r="AE556" s="93">
        <v>3531</v>
      </c>
      <c r="AF556" s="93">
        <v>3471</v>
      </c>
      <c r="AG556" s="93">
        <v>3420</v>
      </c>
      <c r="AH556" s="93">
        <v>3376</v>
      </c>
      <c r="AI556" s="93">
        <v>3434</v>
      </c>
      <c r="AJ556" s="93">
        <v>3693</v>
      </c>
      <c r="AK556" s="93">
        <v>3615</v>
      </c>
      <c r="AL556" s="93">
        <v>3661</v>
      </c>
      <c r="AM556" s="93">
        <v>0</v>
      </c>
      <c r="AN556" s="83"/>
      <c r="AO556" s="83"/>
      <c r="AP556" s="83"/>
      <c r="AQ556" s="83"/>
      <c r="AR556" s="83"/>
      <c r="AS556" s="83"/>
      <c r="AT556" s="83"/>
      <c r="AU556" s="83"/>
      <c r="AV556" s="83"/>
      <c r="AW556" s="83"/>
      <c r="AX556" s="83"/>
      <c r="AY556" s="83"/>
      <c r="AZ556" s="83"/>
    </row>
    <row r="557" spans="1:52" x14ac:dyDescent="0.25">
      <c r="A557" s="82"/>
      <c r="B557" s="89" t="s">
        <v>11</v>
      </c>
      <c r="C557" s="94">
        <v>130940.74097280773</v>
      </c>
      <c r="D557" s="94">
        <v>134231.28363219736</v>
      </c>
      <c r="E557" s="94">
        <v>121396.40739798664</v>
      </c>
      <c r="F557" s="94">
        <v>129520.23926914911</v>
      </c>
      <c r="G557" s="94">
        <v>125083.78135844236</v>
      </c>
      <c r="H557" s="94">
        <v>141471.02678726602</v>
      </c>
      <c r="I557" s="94">
        <v>162887.96868396559</v>
      </c>
      <c r="J557" s="94">
        <v>168514.42992463792</v>
      </c>
      <c r="K557" s="94">
        <v>180572.96654250001</v>
      </c>
      <c r="L557" s="94">
        <v>176465.26800000001</v>
      </c>
      <c r="M557" s="94">
        <v>0</v>
      </c>
      <c r="N557" s="83"/>
      <c r="O557" s="89" t="s">
        <v>11</v>
      </c>
      <c r="P557" s="94">
        <v>119935.43297481882</v>
      </c>
      <c r="Q557" s="94">
        <v>141440.98701552322</v>
      </c>
      <c r="R557" s="94">
        <v>117190.85236304847</v>
      </c>
      <c r="S557" s="94">
        <v>129768.67663703654</v>
      </c>
      <c r="T557" s="94">
        <v>141925.47324842217</v>
      </c>
      <c r="U557" s="94">
        <v>134352.37589970601</v>
      </c>
      <c r="V557" s="94">
        <v>140734.59277807592</v>
      </c>
      <c r="W557" s="94">
        <v>166580.97968950195</v>
      </c>
      <c r="X557" s="94">
        <v>161009.458533</v>
      </c>
      <c r="Y557" s="94">
        <v>165771.89999999997</v>
      </c>
      <c r="Z557" s="94">
        <v>159796</v>
      </c>
      <c r="AA557" s="83"/>
      <c r="AB557" s="89" t="s">
        <v>11</v>
      </c>
      <c r="AC557" s="94">
        <v>3639</v>
      </c>
      <c r="AD557" s="94">
        <v>3616</v>
      </c>
      <c r="AE557" s="94">
        <v>3531</v>
      </c>
      <c r="AF557" s="94">
        <v>3471</v>
      </c>
      <c r="AG557" s="94">
        <v>3420</v>
      </c>
      <c r="AH557" s="94">
        <v>3376</v>
      </c>
      <c r="AI557" s="94">
        <v>3434</v>
      </c>
      <c r="AJ557" s="94">
        <v>3693</v>
      </c>
      <c r="AK557" s="94">
        <v>3615</v>
      </c>
      <c r="AL557" s="94">
        <v>3661</v>
      </c>
      <c r="AM557" s="94">
        <v>0</v>
      </c>
      <c r="AN557" s="83"/>
      <c r="AO557" s="83"/>
      <c r="AP557" s="83"/>
      <c r="AQ557" s="83"/>
      <c r="AR557" s="83"/>
      <c r="AS557" s="83"/>
      <c r="AT557" s="83"/>
      <c r="AU557" s="83"/>
      <c r="AV557" s="83"/>
      <c r="AW557" s="83"/>
      <c r="AX557" s="83"/>
      <c r="AY557" s="83"/>
      <c r="AZ557" s="83"/>
    </row>
    <row r="558" spans="1:52" x14ac:dyDescent="0.25">
      <c r="A558" s="82"/>
      <c r="B558" s="84" t="s">
        <v>0</v>
      </c>
      <c r="C558" s="93">
        <v>89397.302215740856</v>
      </c>
      <c r="D558" s="93">
        <v>80737.748166624864</v>
      </c>
      <c r="E558" s="93">
        <v>73258.897336402792</v>
      </c>
      <c r="F558" s="93">
        <v>78773.862726860258</v>
      </c>
      <c r="G558" s="93">
        <v>67920.921479758632</v>
      </c>
      <c r="H558" s="93">
        <v>64737.055449198349</v>
      </c>
      <c r="I558" s="93">
        <v>55368.267575049766</v>
      </c>
      <c r="J558" s="93">
        <v>53600.376245156978</v>
      </c>
      <c r="K558" s="93">
        <v>45622.900595999992</v>
      </c>
      <c r="L558" s="93">
        <v>30958.493999999999</v>
      </c>
      <c r="M558" s="93">
        <v>0</v>
      </c>
      <c r="N558" s="83"/>
      <c r="O558" s="84" t="s">
        <v>0</v>
      </c>
      <c r="P558" s="93">
        <v>91427.574055818593</v>
      </c>
      <c r="Q558" s="93">
        <v>83239.658715551923</v>
      </c>
      <c r="R558" s="93">
        <v>84982.769259622131</v>
      </c>
      <c r="S558" s="93">
        <v>89001.980110116579</v>
      </c>
      <c r="T558" s="93">
        <v>70946.426319774357</v>
      </c>
      <c r="U558" s="93">
        <v>74253.524140354173</v>
      </c>
      <c r="V558" s="93">
        <v>58285.835672076006</v>
      </c>
      <c r="W558" s="93">
        <v>48547.726997867991</v>
      </c>
      <c r="X558" s="93">
        <v>45246.281450999995</v>
      </c>
      <c r="Y558" s="93">
        <v>40578.614999999998</v>
      </c>
      <c r="Z558" s="93">
        <v>31651</v>
      </c>
      <c r="AA558" s="83"/>
      <c r="AB558" s="84" t="s">
        <v>0</v>
      </c>
      <c r="AC558" s="93">
        <v>879</v>
      </c>
      <c r="AD558" s="93">
        <v>887</v>
      </c>
      <c r="AE558" s="93">
        <v>843</v>
      </c>
      <c r="AF558" s="93">
        <v>748</v>
      </c>
      <c r="AG558" s="93">
        <v>658</v>
      </c>
      <c r="AH558" s="93">
        <v>595</v>
      </c>
      <c r="AI558" s="93">
        <v>526</v>
      </c>
      <c r="AJ558" s="93">
        <v>491</v>
      </c>
      <c r="AK558" s="93">
        <v>397</v>
      </c>
      <c r="AL558" s="93">
        <v>307</v>
      </c>
      <c r="AM558" s="93">
        <v>0</v>
      </c>
      <c r="AN558" s="83"/>
      <c r="AO558" s="83"/>
      <c r="AP558" s="83"/>
      <c r="AQ558" s="83"/>
      <c r="AR558" s="83"/>
      <c r="AS558" s="83"/>
      <c r="AT558" s="83"/>
      <c r="AU558" s="83"/>
      <c r="AV558" s="83"/>
      <c r="AW558" s="83"/>
      <c r="AX558" s="83"/>
      <c r="AY558" s="83"/>
      <c r="AZ558" s="83"/>
    </row>
    <row r="559" spans="1:52" x14ac:dyDescent="0.25">
      <c r="A559" s="82"/>
      <c r="B559" s="84" t="s">
        <v>158</v>
      </c>
      <c r="C559" s="93">
        <v>82074.870272843196</v>
      </c>
      <c r="D559" s="93">
        <v>70169.794306893833</v>
      </c>
      <c r="E559" s="93">
        <v>62022.120546145154</v>
      </c>
      <c r="F559" s="93">
        <v>57302.756984349769</v>
      </c>
      <c r="G559" s="93">
        <v>57935.560551374721</v>
      </c>
      <c r="H559" s="93">
        <v>52292.442545379163</v>
      </c>
      <c r="I559" s="93">
        <v>50551.976900654437</v>
      </c>
      <c r="J559" s="93">
        <v>67122.659613995973</v>
      </c>
      <c r="K559" s="93">
        <v>58856.554721999986</v>
      </c>
      <c r="L559" s="93">
        <v>43273.565999999999</v>
      </c>
      <c r="M559" s="93">
        <v>0</v>
      </c>
      <c r="N559" s="83"/>
      <c r="O559" s="84" t="s">
        <v>158</v>
      </c>
      <c r="P559" s="93">
        <v>109496.53616407786</v>
      </c>
      <c r="Q559" s="93">
        <v>83923.92368531898</v>
      </c>
      <c r="R559" s="93">
        <v>75129.918453812395</v>
      </c>
      <c r="S559" s="93">
        <v>60676.426793108512</v>
      </c>
      <c r="T559" s="93">
        <v>52941.662477650163</v>
      </c>
      <c r="U559" s="93">
        <v>59900.161051168579</v>
      </c>
      <c r="V559" s="93">
        <v>57653.221328695487</v>
      </c>
      <c r="W559" s="93">
        <v>43175.713202810992</v>
      </c>
      <c r="X559" s="93">
        <v>68372.818751999992</v>
      </c>
      <c r="Y559" s="93">
        <v>57111.557999999997</v>
      </c>
      <c r="Z559" s="93">
        <v>46512</v>
      </c>
      <c r="AA559" s="83"/>
      <c r="AB559" s="84" t="s">
        <v>158</v>
      </c>
      <c r="AC559" s="93">
        <v>561</v>
      </c>
      <c r="AD559" s="93">
        <v>463</v>
      </c>
      <c r="AE559" s="93">
        <v>397</v>
      </c>
      <c r="AF559" s="93">
        <v>370</v>
      </c>
      <c r="AG559" s="93">
        <v>377</v>
      </c>
      <c r="AH559" s="93">
        <v>354</v>
      </c>
      <c r="AI559" s="93">
        <v>333</v>
      </c>
      <c r="AJ559" s="93">
        <v>463</v>
      </c>
      <c r="AK559" s="93">
        <v>402</v>
      </c>
      <c r="AL559" s="93">
        <v>255</v>
      </c>
      <c r="AM559" s="93">
        <v>0</v>
      </c>
      <c r="AN559" s="83"/>
      <c r="AO559" s="83"/>
      <c r="AP559" s="83"/>
      <c r="AQ559" s="83"/>
      <c r="AR559" s="83"/>
      <c r="AS559" s="83"/>
      <c r="AT559" s="83"/>
      <c r="AU559" s="83"/>
      <c r="AV559" s="83"/>
      <c r="AW559" s="83"/>
      <c r="AX559" s="83"/>
      <c r="AY559" s="83"/>
      <c r="AZ559" s="83"/>
    </row>
    <row r="560" spans="1:52" x14ac:dyDescent="0.25">
      <c r="A560" s="82"/>
      <c r="B560" s="84" t="s">
        <v>159</v>
      </c>
      <c r="C560" s="93">
        <v>4076.4277414931767</v>
      </c>
      <c r="D560" s="93">
        <v>2444.591787151583</v>
      </c>
      <c r="E560" s="93">
        <v>1625.7180422804083</v>
      </c>
      <c r="F560" s="93">
        <v>2806.9671484438172</v>
      </c>
      <c r="G560" s="93">
        <v>2529.2298477266822</v>
      </c>
      <c r="H560" s="93">
        <v>1765.5184480660641</v>
      </c>
      <c r="I560" s="93">
        <v>1166.4995104739967</v>
      </c>
      <c r="J560" s="93">
        <v>1227.8272140539998</v>
      </c>
      <c r="K560" s="93">
        <v>2076.1793429999998</v>
      </c>
      <c r="L560" s="93">
        <v>2191.77</v>
      </c>
      <c r="M560" s="93">
        <v>0</v>
      </c>
      <c r="N560" s="83"/>
      <c r="O560" s="84" t="s">
        <v>159</v>
      </c>
      <c r="P560" s="93">
        <v>6703.3145521200531</v>
      </c>
      <c r="Q560" s="93">
        <v>4550.2552438046141</v>
      </c>
      <c r="R560" s="93">
        <v>4460.2208228585059</v>
      </c>
      <c r="S560" s="93">
        <v>2040.591249362117</v>
      </c>
      <c r="T560" s="93">
        <v>3154.4581844687905</v>
      </c>
      <c r="U560" s="93">
        <v>1975.725837702809</v>
      </c>
      <c r="V560" s="93">
        <v>1699.7250171468413</v>
      </c>
      <c r="W560" s="93">
        <v>923.56774624799971</v>
      </c>
      <c r="X560" s="93">
        <v>1230.6428399999998</v>
      </c>
      <c r="Y560" s="93">
        <v>2615.7179999999998</v>
      </c>
      <c r="Z560" s="93">
        <v>2088</v>
      </c>
      <c r="AA560" s="83"/>
      <c r="AB560" s="84" t="s">
        <v>159</v>
      </c>
      <c r="AC560" s="93">
        <v>0</v>
      </c>
      <c r="AD560" s="93">
        <v>0</v>
      </c>
      <c r="AE560" s="93">
        <v>0</v>
      </c>
      <c r="AF560" s="93">
        <v>0</v>
      </c>
      <c r="AG560" s="93">
        <v>0</v>
      </c>
      <c r="AH560" s="93">
        <v>0</v>
      </c>
      <c r="AI560" s="93">
        <v>0</v>
      </c>
      <c r="AJ560" s="93">
        <v>0</v>
      </c>
      <c r="AK560" s="93">
        <v>0</v>
      </c>
      <c r="AL560" s="93">
        <v>0</v>
      </c>
      <c r="AM560" s="93">
        <v>0</v>
      </c>
      <c r="AN560" s="83"/>
      <c r="AO560" s="83"/>
      <c r="AP560" s="83"/>
      <c r="AQ560" s="83"/>
      <c r="AR560" s="83"/>
      <c r="AS560" s="83"/>
      <c r="AT560" s="83"/>
      <c r="AU560" s="83"/>
      <c r="AV560" s="83"/>
      <c r="AW560" s="83"/>
      <c r="AX560" s="83"/>
      <c r="AY560" s="83"/>
      <c r="AZ560" s="83"/>
    </row>
    <row r="561" spans="1:52" x14ac:dyDescent="0.25">
      <c r="A561" s="82"/>
      <c r="B561" s="84" t="s">
        <v>1</v>
      </c>
      <c r="C561" s="93">
        <v>26988.584552185355</v>
      </c>
      <c r="D561" s="93">
        <v>21021.626213064948</v>
      </c>
      <c r="E561" s="93">
        <v>17166.416868738608</v>
      </c>
      <c r="F561" s="93">
        <v>15106.607820362557</v>
      </c>
      <c r="G561" s="93">
        <v>20586.888913267285</v>
      </c>
      <c r="H561" s="93">
        <v>19663.224113898032</v>
      </c>
      <c r="I561" s="93">
        <v>20241.570063511503</v>
      </c>
      <c r="J561" s="93">
        <v>22182.88885847999</v>
      </c>
      <c r="K561" s="93">
        <v>18195.478748999994</v>
      </c>
      <c r="L561" s="93">
        <v>16935.281999999999</v>
      </c>
      <c r="M561" s="93">
        <v>0</v>
      </c>
      <c r="N561" s="83"/>
      <c r="O561" s="84" t="s">
        <v>1</v>
      </c>
      <c r="P561" s="93">
        <v>23102.645212946984</v>
      </c>
      <c r="Q561" s="93">
        <v>25755.230291120359</v>
      </c>
      <c r="R561" s="93">
        <v>23567.001400616482</v>
      </c>
      <c r="S561" s="93">
        <v>17906.188213152578</v>
      </c>
      <c r="T561" s="93">
        <v>13199.227131443502</v>
      </c>
      <c r="U561" s="93">
        <v>18029.532534120121</v>
      </c>
      <c r="V561" s="93">
        <v>18748.868475037852</v>
      </c>
      <c r="W561" s="93">
        <v>17233.817302358995</v>
      </c>
      <c r="X561" s="93">
        <v>19989.458957999996</v>
      </c>
      <c r="Y561" s="93">
        <v>17575.32</v>
      </c>
      <c r="Z561" s="93">
        <v>16004</v>
      </c>
      <c r="AA561" s="83"/>
      <c r="AB561" s="84" t="s">
        <v>1</v>
      </c>
      <c r="AC561" s="93">
        <v>140</v>
      </c>
      <c r="AD561" s="93">
        <v>113</v>
      </c>
      <c r="AE561" s="93">
        <v>97</v>
      </c>
      <c r="AF561" s="93">
        <v>115</v>
      </c>
      <c r="AG561" s="93">
        <v>128</v>
      </c>
      <c r="AH561" s="93">
        <v>124</v>
      </c>
      <c r="AI561" s="93">
        <v>117</v>
      </c>
      <c r="AJ561" s="93">
        <v>128</v>
      </c>
      <c r="AK561" s="93">
        <v>113</v>
      </c>
      <c r="AL561" s="93">
        <v>106</v>
      </c>
      <c r="AM561" s="93">
        <v>0</v>
      </c>
      <c r="AN561" s="83"/>
      <c r="AO561" s="83"/>
      <c r="AP561" s="83"/>
      <c r="AQ561" s="83"/>
      <c r="AR561" s="83"/>
      <c r="AS561" s="83"/>
      <c r="AT561" s="83"/>
      <c r="AU561" s="83"/>
      <c r="AV561" s="83"/>
      <c r="AW561" s="83"/>
      <c r="AX561" s="83"/>
      <c r="AY561" s="83"/>
      <c r="AZ561" s="83"/>
    </row>
    <row r="562" spans="1:52" x14ac:dyDescent="0.25">
      <c r="A562" s="82"/>
      <c r="B562" s="84" t="s">
        <v>2</v>
      </c>
      <c r="C562" s="93">
        <v>147135.74484460839</v>
      </c>
      <c r="D562" s="93">
        <v>144627.22187040976</v>
      </c>
      <c r="E562" s="93">
        <v>137648.26277789069</v>
      </c>
      <c r="F562" s="93">
        <v>135426.93146784694</v>
      </c>
      <c r="G562" s="93">
        <v>141021.83707622503</v>
      </c>
      <c r="H562" s="93">
        <v>147277.11142645081</v>
      </c>
      <c r="I562" s="93">
        <v>164359.89096918958</v>
      </c>
      <c r="J562" s="93">
        <v>175006.37750544897</v>
      </c>
      <c r="K562" s="93">
        <v>178923.79904699995</v>
      </c>
      <c r="L562" s="93">
        <v>190643.859</v>
      </c>
      <c r="M562" s="93">
        <v>0</v>
      </c>
      <c r="N562" s="83"/>
      <c r="O562" s="84" t="s">
        <v>2</v>
      </c>
      <c r="P562" s="93">
        <v>151493.03167066415</v>
      </c>
      <c r="Q562" s="93">
        <v>142095.93990628718</v>
      </c>
      <c r="R562" s="93">
        <v>138321.20775975753</v>
      </c>
      <c r="S562" s="93">
        <v>138759.05077605307</v>
      </c>
      <c r="T562" s="93">
        <v>137943.26711378834</v>
      </c>
      <c r="U562" s="93">
        <v>145428.8517718256</v>
      </c>
      <c r="V562" s="93">
        <v>148398.30765810428</v>
      </c>
      <c r="W562" s="93">
        <v>169373.26161390595</v>
      </c>
      <c r="X562" s="93">
        <v>186579.24623099997</v>
      </c>
      <c r="Y562" s="93">
        <v>194789.69999999998</v>
      </c>
      <c r="Z562" s="93">
        <v>198337</v>
      </c>
      <c r="AA562" s="83"/>
      <c r="AB562" s="84" t="s">
        <v>2</v>
      </c>
      <c r="AC562" s="93">
        <v>1366</v>
      </c>
      <c r="AD562" s="93">
        <v>1313</v>
      </c>
      <c r="AE562" s="93">
        <v>1235</v>
      </c>
      <c r="AF562" s="93">
        <v>1190</v>
      </c>
      <c r="AG562" s="93">
        <v>1178</v>
      </c>
      <c r="AH562" s="93">
        <v>1173</v>
      </c>
      <c r="AI562" s="93">
        <v>1233</v>
      </c>
      <c r="AJ562" s="93">
        <v>1279</v>
      </c>
      <c r="AK562" s="93">
        <v>1329</v>
      </c>
      <c r="AL562" s="93">
        <v>1390</v>
      </c>
      <c r="AM562" s="93">
        <v>0</v>
      </c>
      <c r="AN562" s="83"/>
      <c r="AO562" s="83"/>
      <c r="AP562" s="83"/>
      <c r="AQ562" s="83"/>
      <c r="AR562" s="83"/>
      <c r="AS562" s="83"/>
      <c r="AT562" s="83"/>
      <c r="AU562" s="83"/>
      <c r="AV562" s="83"/>
      <c r="AW562" s="83"/>
      <c r="AX562" s="83"/>
      <c r="AY562" s="83"/>
      <c r="AZ562" s="83"/>
    </row>
    <row r="563" spans="1:52" x14ac:dyDescent="0.25">
      <c r="A563" s="82"/>
      <c r="B563" s="84" t="s">
        <v>156</v>
      </c>
      <c r="C563" s="93">
        <v>0</v>
      </c>
      <c r="D563" s="93">
        <v>0</v>
      </c>
      <c r="E563" s="93">
        <v>0</v>
      </c>
      <c r="F563" s="93">
        <v>0</v>
      </c>
      <c r="G563" s="93">
        <v>0</v>
      </c>
      <c r="H563" s="93">
        <v>0</v>
      </c>
      <c r="I563" s="93">
        <v>0</v>
      </c>
      <c r="J563" s="93">
        <v>5017.0444159499984</v>
      </c>
      <c r="K563" s="93">
        <v>16982.871191999999</v>
      </c>
      <c r="L563" s="93">
        <v>24396.560999999998</v>
      </c>
      <c r="M563" s="93">
        <v>0</v>
      </c>
      <c r="N563" s="83"/>
      <c r="O563" s="84" t="s">
        <v>156</v>
      </c>
      <c r="P563" s="93">
        <v>0</v>
      </c>
      <c r="Q563" s="93">
        <v>0</v>
      </c>
      <c r="R563" s="93">
        <v>0</v>
      </c>
      <c r="S563" s="93">
        <v>0</v>
      </c>
      <c r="T563" s="93">
        <v>0</v>
      </c>
      <c r="U563" s="93">
        <v>0</v>
      </c>
      <c r="V563" s="93">
        <v>0</v>
      </c>
      <c r="W563" s="93">
        <v>0</v>
      </c>
      <c r="X563" s="93">
        <v>14907.752747999997</v>
      </c>
      <c r="Y563" s="93">
        <v>23075.324999999997</v>
      </c>
      <c r="Z563" s="93">
        <v>25443</v>
      </c>
      <c r="AA563" s="83"/>
      <c r="AB563" s="84" t="s">
        <v>156</v>
      </c>
      <c r="AC563" s="93">
        <v>0</v>
      </c>
      <c r="AD563" s="93">
        <v>0</v>
      </c>
      <c r="AE563" s="93">
        <v>0</v>
      </c>
      <c r="AF563" s="93">
        <v>0</v>
      </c>
      <c r="AG563" s="93">
        <v>0</v>
      </c>
      <c r="AH563" s="93">
        <v>0</v>
      </c>
      <c r="AI563" s="93">
        <v>0</v>
      </c>
      <c r="AJ563" s="93">
        <v>35</v>
      </c>
      <c r="AK563" s="93">
        <v>119</v>
      </c>
      <c r="AL563" s="93">
        <v>172</v>
      </c>
      <c r="AM563" s="93">
        <v>0</v>
      </c>
      <c r="AN563" s="83"/>
      <c r="AO563" s="83"/>
      <c r="AP563" s="83"/>
      <c r="AQ563" s="83"/>
      <c r="AR563" s="83"/>
      <c r="AS563" s="83"/>
      <c r="AT563" s="83"/>
      <c r="AU563" s="83"/>
      <c r="AV563" s="83"/>
      <c r="AW563" s="83"/>
      <c r="AX563" s="83"/>
      <c r="AY563" s="83"/>
      <c r="AZ563" s="83"/>
    </row>
    <row r="564" spans="1:52" x14ac:dyDescent="0.25">
      <c r="A564" s="82"/>
      <c r="B564" s="84" t="s">
        <v>3</v>
      </c>
      <c r="C564" s="93">
        <v>702.50871280071897</v>
      </c>
      <c r="D564" s="93">
        <v>5201.2919458757124</v>
      </c>
      <c r="E564" s="93">
        <v>13370.070899730479</v>
      </c>
      <c r="F564" s="93">
        <v>17374.57264219319</v>
      </c>
      <c r="G564" s="93">
        <v>15477.006452436946</v>
      </c>
      <c r="H564" s="93">
        <v>12602.268446046741</v>
      </c>
      <c r="I564" s="93">
        <v>13299.633627051688</v>
      </c>
      <c r="J564" s="93">
        <v>17953.466469119994</v>
      </c>
      <c r="K564" s="93">
        <v>21127.803584999994</v>
      </c>
      <c r="L564" s="93">
        <v>19167.183000000001</v>
      </c>
      <c r="M564" s="93">
        <v>0</v>
      </c>
      <c r="N564" s="83"/>
      <c r="O564" s="84" t="s">
        <v>3</v>
      </c>
      <c r="P564" s="93">
        <v>0</v>
      </c>
      <c r="Q564" s="93">
        <v>2095.0422782287942</v>
      </c>
      <c r="R564" s="93">
        <v>7963.4553645474107</v>
      </c>
      <c r="S564" s="93">
        <v>15897.683183661651</v>
      </c>
      <c r="T564" s="93">
        <v>20462.636107940092</v>
      </c>
      <c r="U564" s="93">
        <v>13137.961852296548</v>
      </c>
      <c r="V564" s="93">
        <v>12672.076680229298</v>
      </c>
      <c r="W564" s="93">
        <v>15827.965931609999</v>
      </c>
      <c r="X564" s="93">
        <v>21714.480731999996</v>
      </c>
      <c r="Y564" s="93">
        <v>20351.561999999998</v>
      </c>
      <c r="Z564" s="93">
        <v>18164</v>
      </c>
      <c r="AA564" s="83"/>
      <c r="AB564" s="84" t="s">
        <v>3</v>
      </c>
      <c r="AC564" s="93">
        <v>5</v>
      </c>
      <c r="AD564" s="93">
        <v>46</v>
      </c>
      <c r="AE564" s="93">
        <v>120</v>
      </c>
      <c r="AF564" s="93">
        <v>133</v>
      </c>
      <c r="AG564" s="93">
        <v>116</v>
      </c>
      <c r="AH564" s="93">
        <v>94</v>
      </c>
      <c r="AI564" s="93">
        <v>97</v>
      </c>
      <c r="AJ564" s="93">
        <v>134</v>
      </c>
      <c r="AK564" s="93">
        <v>150</v>
      </c>
      <c r="AL564" s="93">
        <v>144</v>
      </c>
      <c r="AM564" s="93">
        <v>0</v>
      </c>
      <c r="AN564" s="83"/>
      <c r="AO564" s="83"/>
      <c r="AP564" s="83"/>
      <c r="AQ564" s="83"/>
      <c r="AR564" s="83"/>
      <c r="AS564" s="83"/>
      <c r="AT564" s="83"/>
      <c r="AU564" s="83"/>
      <c r="AV564" s="83"/>
      <c r="AW564" s="83"/>
      <c r="AX564" s="83"/>
      <c r="AY564" s="83"/>
      <c r="AZ564" s="83"/>
    </row>
    <row r="565" spans="1:52" x14ac:dyDescent="0.25">
      <c r="A565" s="82"/>
      <c r="B565" s="84" t="s">
        <v>4</v>
      </c>
      <c r="C565" s="93">
        <v>0</v>
      </c>
      <c r="D565" s="93">
        <v>377.85287265664897</v>
      </c>
      <c r="E565" s="93">
        <v>4320.0727157653664</v>
      </c>
      <c r="F565" s="93">
        <v>5451.5410905611361</v>
      </c>
      <c r="G565" s="93">
        <v>8812.0950359666731</v>
      </c>
      <c r="H565" s="93">
        <v>10484.652620339128</v>
      </c>
      <c r="I565" s="93">
        <v>10800.839953719644</v>
      </c>
      <c r="J565" s="93">
        <v>10426.820910911998</v>
      </c>
      <c r="K565" s="93">
        <v>9239.3693909999984</v>
      </c>
      <c r="L565" s="93">
        <v>12465.305999999999</v>
      </c>
      <c r="M565" s="93">
        <v>0</v>
      </c>
      <c r="N565" s="83"/>
      <c r="O565" s="84" t="s">
        <v>4</v>
      </c>
      <c r="P565" s="93">
        <v>0</v>
      </c>
      <c r="Q565" s="93">
        <v>0</v>
      </c>
      <c r="R565" s="93">
        <v>0</v>
      </c>
      <c r="S565" s="93">
        <v>5251.5215976230957</v>
      </c>
      <c r="T565" s="93">
        <v>6389.3352310910041</v>
      </c>
      <c r="U565" s="93">
        <v>10725.049369125831</v>
      </c>
      <c r="V565" s="93">
        <v>9945.4802749743394</v>
      </c>
      <c r="W565" s="93">
        <v>11565.096579476996</v>
      </c>
      <c r="X565" s="93">
        <v>10132.646348999999</v>
      </c>
      <c r="Y565" s="93">
        <v>9914.4149999999991</v>
      </c>
      <c r="Z565" s="93">
        <v>17007</v>
      </c>
      <c r="AA565" s="83"/>
      <c r="AB565" s="84" t="s">
        <v>4</v>
      </c>
      <c r="AC565" s="93">
        <v>0</v>
      </c>
      <c r="AD565" s="93">
        <v>3</v>
      </c>
      <c r="AE565" s="93">
        <v>31</v>
      </c>
      <c r="AF565" s="93">
        <v>43</v>
      </c>
      <c r="AG565" s="93">
        <v>70</v>
      </c>
      <c r="AH565" s="93">
        <v>79</v>
      </c>
      <c r="AI565" s="93">
        <v>86</v>
      </c>
      <c r="AJ565" s="93">
        <v>80</v>
      </c>
      <c r="AK565" s="93">
        <v>69</v>
      </c>
      <c r="AL565" s="93">
        <v>104</v>
      </c>
      <c r="AM565" s="93">
        <v>0</v>
      </c>
      <c r="AN565" s="83"/>
      <c r="AO565" s="83"/>
      <c r="AP565" s="83"/>
      <c r="AQ565" s="83"/>
      <c r="AR565" s="83"/>
      <c r="AS565" s="83"/>
      <c r="AT565" s="83"/>
      <c r="AU565" s="83"/>
      <c r="AV565" s="83"/>
      <c r="AW565" s="83"/>
      <c r="AX565" s="83"/>
      <c r="AY565" s="83"/>
      <c r="AZ565" s="83"/>
    </row>
    <row r="566" spans="1:52" x14ac:dyDescent="0.25">
      <c r="A566" s="82"/>
      <c r="B566" s="84" t="s">
        <v>6</v>
      </c>
      <c r="C566" s="93">
        <v>2731.5772148983087</v>
      </c>
      <c r="D566" s="93">
        <v>4185.5750058417125</v>
      </c>
      <c r="E566" s="93">
        <v>7893.9372220728192</v>
      </c>
      <c r="F566" s="93">
        <v>13022.042291248914</v>
      </c>
      <c r="G566" s="93">
        <v>11367.376064390943</v>
      </c>
      <c r="H566" s="93">
        <v>9621.4605735329205</v>
      </c>
      <c r="I566" s="93">
        <v>6909.9429060594421</v>
      </c>
      <c r="J566" s="93">
        <v>5140.0429242119981</v>
      </c>
      <c r="K566" s="93">
        <v>3773.0872935000002</v>
      </c>
      <c r="L566" s="93">
        <v>4111.8839999999991</v>
      </c>
      <c r="M566" s="93">
        <v>0</v>
      </c>
      <c r="N566" s="83"/>
      <c r="O566" s="84" t="s">
        <v>6</v>
      </c>
      <c r="P566" s="93">
        <v>1281.5549488399556</v>
      </c>
      <c r="Q566" s="93">
        <v>2851.6974026191178</v>
      </c>
      <c r="R566" s="93">
        <v>4388.7716208707297</v>
      </c>
      <c r="S566" s="93">
        <v>11289.040164033298</v>
      </c>
      <c r="T566" s="93">
        <v>5332.5634227932005</v>
      </c>
      <c r="U566" s="93">
        <v>5843.3181821363214</v>
      </c>
      <c r="V566" s="93">
        <v>8383.1845121246224</v>
      </c>
      <c r="W566" s="93">
        <v>6253.5031042679984</v>
      </c>
      <c r="X566" s="93">
        <v>4822.8468539999985</v>
      </c>
      <c r="Y566" s="93">
        <v>3868.011</v>
      </c>
      <c r="Z566" s="93">
        <v>2943</v>
      </c>
      <c r="AA566" s="83"/>
      <c r="AB566" s="84" t="s">
        <v>6</v>
      </c>
      <c r="AC566" s="93">
        <v>0</v>
      </c>
      <c r="AD566" s="93">
        <v>0</v>
      </c>
      <c r="AE566" s="93">
        <v>5</v>
      </c>
      <c r="AF566" s="93">
        <v>106</v>
      </c>
      <c r="AG566" s="93">
        <v>148</v>
      </c>
      <c r="AH566" s="93">
        <v>125</v>
      </c>
      <c r="AI566" s="93">
        <v>91</v>
      </c>
      <c r="AJ566" s="93">
        <v>67</v>
      </c>
      <c r="AK566" s="93">
        <v>52</v>
      </c>
      <c r="AL566" s="93">
        <v>54</v>
      </c>
      <c r="AM566" s="93">
        <v>0</v>
      </c>
      <c r="AN566" s="83"/>
      <c r="AO566" s="83"/>
      <c r="AP566" s="83"/>
      <c r="AQ566" s="83"/>
      <c r="AR566" s="83"/>
      <c r="AS566" s="83"/>
      <c r="AT566" s="83"/>
      <c r="AU566" s="83"/>
      <c r="AV566" s="83"/>
      <c r="AW566" s="83"/>
      <c r="AX566" s="83"/>
      <c r="AY566" s="83"/>
      <c r="AZ566" s="83"/>
    </row>
    <row r="567" spans="1:52" x14ac:dyDescent="0.25">
      <c r="A567" s="82"/>
      <c r="B567" s="84" t="s">
        <v>7</v>
      </c>
      <c r="C567" s="93">
        <v>51437.283629707337</v>
      </c>
      <c r="D567" s="93">
        <v>55410.984520205137</v>
      </c>
      <c r="E567" s="93">
        <v>56198.513190024431</v>
      </c>
      <c r="F567" s="93">
        <v>52571.886242262452</v>
      </c>
      <c r="G567" s="93">
        <v>47292.520576379757</v>
      </c>
      <c r="H567" s="93">
        <v>48508.709531917746</v>
      </c>
      <c r="I567" s="93">
        <v>60911.943806588904</v>
      </c>
      <c r="J567" s="93">
        <v>69280.528179995978</v>
      </c>
      <c r="K567" s="93">
        <v>75561.470375999983</v>
      </c>
      <c r="L567" s="93">
        <v>65653.286999999997</v>
      </c>
      <c r="M567" s="93">
        <v>0</v>
      </c>
      <c r="N567" s="83"/>
      <c r="O567" s="84" t="s">
        <v>7</v>
      </c>
      <c r="P567" s="93">
        <v>52808.366924269059</v>
      </c>
      <c r="Q567" s="93">
        <v>50654.357999531843</v>
      </c>
      <c r="R567" s="93">
        <v>55905.226211840367</v>
      </c>
      <c r="S567" s="93">
        <v>58657.187884308165</v>
      </c>
      <c r="T567" s="93">
        <v>51920.56946030775</v>
      </c>
      <c r="U567" s="93">
        <v>48536.662642241776</v>
      </c>
      <c r="V567" s="93">
        <v>45586.932801407915</v>
      </c>
      <c r="W567" s="93">
        <v>63585.913034321988</v>
      </c>
      <c r="X567" s="93">
        <v>60409.710857999991</v>
      </c>
      <c r="Y567" s="93">
        <v>62700.056999999993</v>
      </c>
      <c r="Z567" s="93">
        <v>55232</v>
      </c>
      <c r="AA567" s="83"/>
      <c r="AB567" s="84" t="s">
        <v>7</v>
      </c>
      <c r="AC567" s="93">
        <v>427</v>
      </c>
      <c r="AD567" s="93">
        <v>461</v>
      </c>
      <c r="AE567" s="93">
        <v>455</v>
      </c>
      <c r="AF567" s="93">
        <v>428</v>
      </c>
      <c r="AG567" s="93">
        <v>383</v>
      </c>
      <c r="AH567" s="93">
        <v>416</v>
      </c>
      <c r="AI567" s="93">
        <v>500</v>
      </c>
      <c r="AJ567" s="93">
        <v>582</v>
      </c>
      <c r="AK567" s="93">
        <v>596</v>
      </c>
      <c r="AL567" s="93">
        <v>597</v>
      </c>
      <c r="AM567" s="93">
        <v>0</v>
      </c>
      <c r="AN567" s="83"/>
      <c r="AO567" s="83"/>
      <c r="AP567" s="83"/>
      <c r="AQ567" s="83"/>
      <c r="AR567" s="83"/>
      <c r="AS567" s="83"/>
      <c r="AT567" s="83"/>
      <c r="AU567" s="83"/>
      <c r="AV567" s="83"/>
      <c r="AW567" s="83"/>
      <c r="AX567" s="83"/>
      <c r="AY567" s="83"/>
      <c r="AZ567" s="83"/>
    </row>
    <row r="568" spans="1:52" x14ac:dyDescent="0.25">
      <c r="A568" s="82"/>
      <c r="B568" s="89" t="s">
        <v>8</v>
      </c>
      <c r="C568" s="94">
        <v>17432.576817466768</v>
      </c>
      <c r="D568" s="94">
        <v>17640.056613080276</v>
      </c>
      <c r="E568" s="94">
        <v>21455.826700112826</v>
      </c>
      <c r="F568" s="94">
        <v>26995.879590295612</v>
      </c>
      <c r="G568" s="94">
        <v>32231.936584093604</v>
      </c>
      <c r="H568" s="94">
        <v>37777.734103403214</v>
      </c>
      <c r="I568" s="94">
        <v>45482.431596440372</v>
      </c>
      <c r="J568" s="94">
        <v>48162.547458836991</v>
      </c>
      <c r="K568" s="94">
        <v>52848.683684999996</v>
      </c>
      <c r="L568" s="94">
        <v>54206.690999999999</v>
      </c>
      <c r="M568" s="94">
        <v>0</v>
      </c>
      <c r="N568" s="83"/>
      <c r="O568" s="89" t="s">
        <v>8</v>
      </c>
      <c r="P568" s="94">
        <v>18017.579576507651</v>
      </c>
      <c r="Q568" s="94">
        <v>18857.457270790146</v>
      </c>
      <c r="R568" s="94">
        <v>14336.653961511049</v>
      </c>
      <c r="S568" s="94">
        <v>6625.2850221441695</v>
      </c>
      <c r="T568" s="94">
        <v>3981.1301076050713</v>
      </c>
      <c r="U568" s="94">
        <v>30137.086833652083</v>
      </c>
      <c r="V568" s="94">
        <v>43594.263585801316</v>
      </c>
      <c r="W568" s="94">
        <v>47010.245644592986</v>
      </c>
      <c r="X568" s="94">
        <v>50455.295540999992</v>
      </c>
      <c r="Y568" s="94">
        <v>54744.857999999993</v>
      </c>
      <c r="Z568" s="94">
        <v>58117</v>
      </c>
      <c r="AA568" s="83"/>
      <c r="AB568" s="89" t="s">
        <v>8</v>
      </c>
      <c r="AC568" s="94">
        <v>167</v>
      </c>
      <c r="AD568" s="94">
        <v>244</v>
      </c>
      <c r="AE568" s="94">
        <v>282</v>
      </c>
      <c r="AF568" s="94">
        <v>304</v>
      </c>
      <c r="AG568" s="94">
        <v>348</v>
      </c>
      <c r="AH568" s="94">
        <v>404</v>
      </c>
      <c r="AI568" s="94">
        <v>445</v>
      </c>
      <c r="AJ568" s="94">
        <v>460</v>
      </c>
      <c r="AK568" s="94">
        <v>494</v>
      </c>
      <c r="AL568" s="94">
        <v>518</v>
      </c>
      <c r="AM568" s="94">
        <v>0</v>
      </c>
      <c r="AN568" s="83"/>
      <c r="AO568" s="83"/>
      <c r="AP568" s="83"/>
      <c r="AQ568" s="83"/>
      <c r="AR568" s="83"/>
      <c r="AS568" s="83"/>
      <c r="AT568" s="83"/>
      <c r="AU568" s="83"/>
      <c r="AV568" s="83"/>
      <c r="AW568" s="83"/>
      <c r="AX568" s="83"/>
      <c r="AY568" s="83"/>
      <c r="AZ568" s="83"/>
    </row>
    <row r="569" spans="1:52" x14ac:dyDescent="0.25">
      <c r="A569" s="82"/>
      <c r="B569" s="89" t="s">
        <v>5</v>
      </c>
      <c r="C569" s="94">
        <v>-3685.8242331425199</v>
      </c>
      <c r="D569" s="94">
        <v>8176.5273008929407</v>
      </c>
      <c r="E569" s="94">
        <v>16574.459352515561</v>
      </c>
      <c r="F569" s="94">
        <v>13346.597867787736</v>
      </c>
      <c r="G569" s="94">
        <v>7186.1615624280912</v>
      </c>
      <c r="H569" s="94">
        <v>11497.673338482165</v>
      </c>
      <c r="I569" s="94">
        <v>14184.238251111425</v>
      </c>
      <c r="J569" s="94">
        <v>14499.797829236999</v>
      </c>
      <c r="K569" s="94">
        <v>14246.812670999996</v>
      </c>
      <c r="L569" s="94">
        <v>18917.135999999995</v>
      </c>
      <c r="M569" s="92">
        <v>0</v>
      </c>
      <c r="N569" s="83"/>
      <c r="O569" s="89" t="s">
        <v>5</v>
      </c>
      <c r="P569" s="94">
        <v>14305.281907802246</v>
      </c>
      <c r="Q569" s="94">
        <v>8818.5449017322826</v>
      </c>
      <c r="R569" s="94">
        <v>9683.9708738386289</v>
      </c>
      <c r="S569" s="94">
        <v>8575.5616418328773</v>
      </c>
      <c r="T569" s="94">
        <v>19678.722100948766</v>
      </c>
      <c r="U569" s="94">
        <v>16220.071796624676</v>
      </c>
      <c r="V569" s="94">
        <v>19961.874045165998</v>
      </c>
      <c r="W569" s="94">
        <v>21216.163740911987</v>
      </c>
      <c r="X569" s="94">
        <v>20826.508268999994</v>
      </c>
      <c r="Y569" s="94">
        <v>21430.983000000004</v>
      </c>
      <c r="Z569" s="94">
        <v>15745</v>
      </c>
      <c r="AA569" s="83"/>
      <c r="AB569" s="89" t="s">
        <v>5</v>
      </c>
      <c r="AC569" s="94">
        <v>3639</v>
      </c>
      <c r="AD569" s="94">
        <v>3616</v>
      </c>
      <c r="AE569" s="94">
        <v>3531</v>
      </c>
      <c r="AF569" s="94">
        <v>3471</v>
      </c>
      <c r="AG569" s="94">
        <v>3420</v>
      </c>
      <c r="AH569" s="94">
        <v>3376</v>
      </c>
      <c r="AI569" s="94">
        <v>3434</v>
      </c>
      <c r="AJ569" s="94">
        <v>3693</v>
      </c>
      <c r="AK569" s="94">
        <v>3615</v>
      </c>
      <c r="AL569" s="94">
        <v>3661</v>
      </c>
      <c r="AM569" s="94">
        <v>0</v>
      </c>
      <c r="AN569" s="83"/>
      <c r="AO569" s="83"/>
      <c r="AP569" s="83"/>
      <c r="AQ569" s="83"/>
      <c r="AR569" s="83"/>
      <c r="AS569" s="83"/>
      <c r="AT569" s="83"/>
      <c r="AU569" s="83"/>
      <c r="AV569" s="83"/>
      <c r="AW569" s="83"/>
      <c r="AX569" s="83"/>
      <c r="AY569" s="83"/>
      <c r="AZ569" s="83"/>
    </row>
    <row r="570" spans="1:52" x14ac:dyDescent="0.25">
      <c r="A570" s="82"/>
      <c r="B570" s="84" t="s">
        <v>157</v>
      </c>
      <c r="C570" s="93">
        <v>24415.727616866385</v>
      </c>
      <c r="D570" s="93">
        <v>25203.641047367804</v>
      </c>
      <c r="E570" s="93">
        <v>27191.658623816147</v>
      </c>
      <c r="F570" s="93">
        <v>28682.541367589351</v>
      </c>
      <c r="G570" s="93">
        <v>31499.275443474708</v>
      </c>
      <c r="H570" s="93">
        <v>30710.405126398044</v>
      </c>
      <c r="I570" s="93">
        <v>34089.051669893248</v>
      </c>
      <c r="J570" s="93">
        <v>39180.419552861989</v>
      </c>
      <c r="K570" s="93">
        <v>40880.682065999994</v>
      </c>
      <c r="L570" s="93">
        <v>39646.341</v>
      </c>
      <c r="M570" s="93">
        <v>0</v>
      </c>
      <c r="N570" s="83"/>
      <c r="O570" s="84" t="s">
        <v>157</v>
      </c>
      <c r="P570" s="93">
        <v>26030.607186202746</v>
      </c>
      <c r="Q570" s="93">
        <v>25722.239368193681</v>
      </c>
      <c r="R570" s="93">
        <v>28840.666414164636</v>
      </c>
      <c r="S570" s="93">
        <v>29062.266775417484</v>
      </c>
      <c r="T570" s="93">
        <v>29127.485339963878</v>
      </c>
      <c r="U570" s="93">
        <v>29155.094067968726</v>
      </c>
      <c r="V570" s="93">
        <v>32441.000052362131</v>
      </c>
      <c r="W570" s="93">
        <v>37038.735001106987</v>
      </c>
      <c r="X570" s="93">
        <v>39816.600368999992</v>
      </c>
      <c r="Y570" s="93">
        <v>43194.332999999999</v>
      </c>
      <c r="Z570" s="93">
        <v>40305</v>
      </c>
      <c r="AA570" s="83"/>
      <c r="AB570" s="84" t="s">
        <v>117</v>
      </c>
      <c r="AC570" s="93">
        <v>18851.436000000002</v>
      </c>
      <c r="AD570" s="93">
        <v>18602.729000000003</v>
      </c>
      <c r="AE570" s="93">
        <v>18533.807999999997</v>
      </c>
      <c r="AF570" s="93">
        <v>18598.350999999999</v>
      </c>
      <c r="AG570" s="93">
        <v>18634.876</v>
      </c>
      <c r="AH570" s="93">
        <v>18451.456000000002</v>
      </c>
      <c r="AI570" s="93">
        <v>18481.161</v>
      </c>
      <c r="AJ570" s="93">
        <v>18485.175999999999</v>
      </c>
      <c r="AK570" s="93">
        <v>18317.86</v>
      </c>
      <c r="AL570" s="93">
        <v>18148.175999999999</v>
      </c>
      <c r="AM570" s="93">
        <v>0</v>
      </c>
      <c r="AN570" s="83"/>
      <c r="AO570" s="83"/>
      <c r="AP570" s="83"/>
      <c r="AQ570" s="83"/>
      <c r="AR570" s="83"/>
      <c r="AS570" s="83"/>
      <c r="AT570" s="83"/>
      <c r="AU570" s="83"/>
      <c r="AV570" s="83"/>
      <c r="AW570" s="83"/>
      <c r="AX570" s="83"/>
      <c r="AY570" s="83"/>
      <c r="AZ570" s="83"/>
    </row>
    <row r="571" spans="1:52" x14ac:dyDescent="0.25">
      <c r="A571" s="82"/>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c r="AG571" s="83"/>
      <c r="AH571" s="83"/>
      <c r="AI571" s="83"/>
      <c r="AJ571" s="83"/>
      <c r="AK571" s="83"/>
      <c r="AL571" s="83"/>
      <c r="AM571" s="83"/>
      <c r="AN571" s="83"/>
      <c r="AO571" s="83"/>
      <c r="AP571" s="83"/>
      <c r="AQ571" s="83"/>
      <c r="AR571" s="83"/>
      <c r="AS571" s="83"/>
      <c r="AT571" s="83"/>
      <c r="AU571" s="83"/>
      <c r="AV571" s="83"/>
      <c r="AW571" s="83"/>
      <c r="AX571" s="83"/>
      <c r="AY571" s="83"/>
      <c r="AZ571" s="83"/>
    </row>
    <row r="572" spans="1:52" x14ac:dyDescent="0.25">
      <c r="A572" s="82"/>
      <c r="B572" s="85" t="s">
        <v>113</v>
      </c>
      <c r="C572" s="85"/>
      <c r="D572" s="85"/>
      <c r="E572" s="85"/>
      <c r="F572" s="85"/>
      <c r="G572" s="85"/>
      <c r="H572" s="85"/>
      <c r="I572" s="85"/>
      <c r="J572" s="85"/>
      <c r="K572" s="85"/>
      <c r="L572" s="85"/>
      <c r="M572" s="85"/>
      <c r="N572" s="83"/>
      <c r="O572" s="85" t="s">
        <v>114</v>
      </c>
      <c r="P572" s="85"/>
      <c r="Q572" s="85"/>
      <c r="R572" s="85"/>
      <c r="S572" s="85"/>
      <c r="T572" s="85"/>
      <c r="U572" s="85"/>
      <c r="V572" s="85"/>
      <c r="W572" s="85"/>
      <c r="X572" s="85"/>
      <c r="Y572" s="85"/>
      <c r="Z572" s="85"/>
      <c r="AA572" s="83"/>
      <c r="AB572" s="85" t="s">
        <v>145</v>
      </c>
      <c r="AC572" s="85"/>
      <c r="AD572" s="85"/>
      <c r="AE572" s="85"/>
      <c r="AF572" s="85"/>
      <c r="AG572" s="85"/>
      <c r="AH572" s="85"/>
      <c r="AI572" s="85"/>
      <c r="AJ572" s="85"/>
      <c r="AK572" s="85"/>
      <c r="AL572" s="85"/>
      <c r="AM572" s="85"/>
      <c r="AN572" s="83"/>
      <c r="AO572" s="83"/>
      <c r="AP572" s="83"/>
      <c r="AQ572" s="83"/>
      <c r="AR572" s="83"/>
      <c r="AS572" s="83"/>
      <c r="AT572" s="83"/>
      <c r="AU572" s="83"/>
      <c r="AV572" s="83"/>
      <c r="AW572" s="83"/>
      <c r="AX572" s="83"/>
      <c r="AY572" s="83"/>
      <c r="AZ572" s="83"/>
    </row>
    <row r="573" spans="1:52" x14ac:dyDescent="0.25">
      <c r="A573" s="82"/>
      <c r="B573" s="87" t="s">
        <v>42</v>
      </c>
      <c r="C573" s="87">
        <v>2013</v>
      </c>
      <c r="D573" s="87">
        <v>2014</v>
      </c>
      <c r="E573" s="87">
        <v>2015</v>
      </c>
      <c r="F573" s="87">
        <v>2016</v>
      </c>
      <c r="G573" s="87">
        <v>2017</v>
      </c>
      <c r="H573" s="87">
        <v>2018</v>
      </c>
      <c r="I573" s="87">
        <v>2019</v>
      </c>
      <c r="J573" s="87">
        <v>2020</v>
      </c>
      <c r="K573" s="87">
        <v>2021</v>
      </c>
      <c r="L573" s="87">
        <v>2022</v>
      </c>
      <c r="M573" s="87">
        <v>2023</v>
      </c>
      <c r="N573" s="83"/>
      <c r="O573" s="87" t="s">
        <v>42</v>
      </c>
      <c r="P573" s="87">
        <v>2013</v>
      </c>
      <c r="Q573" s="87">
        <v>2014</v>
      </c>
      <c r="R573" s="87">
        <v>2015</v>
      </c>
      <c r="S573" s="87">
        <v>2016</v>
      </c>
      <c r="T573" s="87">
        <v>2017</v>
      </c>
      <c r="U573" s="87">
        <v>2018</v>
      </c>
      <c r="V573" s="87">
        <v>2019</v>
      </c>
      <c r="W573" s="87">
        <v>2020</v>
      </c>
      <c r="X573" s="87">
        <v>2021</v>
      </c>
      <c r="Y573" s="87">
        <v>2022</v>
      </c>
      <c r="Z573" s="87">
        <v>2023</v>
      </c>
      <c r="AA573" s="83"/>
      <c r="AB573" s="87" t="s">
        <v>42</v>
      </c>
      <c r="AC573" s="87">
        <v>2013</v>
      </c>
      <c r="AD573" s="87">
        <v>2014</v>
      </c>
      <c r="AE573" s="87">
        <v>2015</v>
      </c>
      <c r="AF573" s="87">
        <v>2016</v>
      </c>
      <c r="AG573" s="87">
        <v>2017</v>
      </c>
      <c r="AH573" s="87">
        <v>2018</v>
      </c>
      <c r="AI573" s="87">
        <v>2019</v>
      </c>
      <c r="AJ573" s="87">
        <v>2020</v>
      </c>
      <c r="AK573" s="87">
        <v>2021</v>
      </c>
      <c r="AL573" s="87">
        <v>2022</v>
      </c>
      <c r="AM573" s="87">
        <v>2023</v>
      </c>
      <c r="AN573" s="83"/>
      <c r="AO573" s="83"/>
      <c r="AP573" s="83"/>
      <c r="AQ573" s="83"/>
      <c r="AR573" s="83"/>
      <c r="AS573" s="83"/>
      <c r="AT573" s="83"/>
      <c r="AU573" s="83"/>
      <c r="AV573" s="83"/>
      <c r="AW573" s="83"/>
      <c r="AX573" s="83"/>
      <c r="AY573" s="83"/>
      <c r="AZ573" s="83"/>
    </row>
    <row r="574" spans="1:52" x14ac:dyDescent="0.25">
      <c r="A574" s="82"/>
      <c r="B574" s="89" t="s">
        <v>9</v>
      </c>
      <c r="C574" s="90">
        <v>511780.8462878702</v>
      </c>
      <c r="D574" s="90">
        <v>511181.29678659409</v>
      </c>
      <c r="E574" s="90">
        <v>508078.72783541307</v>
      </c>
      <c r="F574" s="90">
        <v>530209.77902402042</v>
      </c>
      <c r="G574" s="90">
        <v>506979.76223569654</v>
      </c>
      <c r="H574" s="90">
        <v>524856.5444393889</v>
      </c>
      <c r="I574" s="90">
        <v>555942.01269114239</v>
      </c>
      <c r="J574" s="90">
        <v>587012.53854896082</v>
      </c>
      <c r="K574" s="90">
        <v>687045.61869299994</v>
      </c>
      <c r="L574" s="90">
        <v>659385.25799999991</v>
      </c>
      <c r="M574" s="90">
        <v>0</v>
      </c>
      <c r="N574" s="83"/>
      <c r="O574" s="89" t="s">
        <v>9</v>
      </c>
      <c r="P574" s="90">
        <v>503305.73689380498</v>
      </c>
      <c r="Q574" s="90">
        <v>508957.96966058202</v>
      </c>
      <c r="R574" s="90">
        <v>509223.90464368573</v>
      </c>
      <c r="S574" s="90">
        <v>568464.51695642003</v>
      </c>
      <c r="T574" s="90">
        <v>550263.23263472365</v>
      </c>
      <c r="U574" s="90">
        <v>543570.59273912385</v>
      </c>
      <c r="V574" s="90">
        <v>539840.25154067401</v>
      </c>
      <c r="W574" s="90">
        <v>549226.10208973475</v>
      </c>
      <c r="X574" s="90">
        <v>725928.62794199982</v>
      </c>
      <c r="Y574" s="90">
        <v>674298.55499999993</v>
      </c>
      <c r="Z574" s="90">
        <v>679334</v>
      </c>
      <c r="AA574" s="83"/>
      <c r="AB574" s="89" t="s">
        <v>9</v>
      </c>
      <c r="AC574" s="90">
        <v>4688</v>
      </c>
      <c r="AD574" s="90">
        <v>4647</v>
      </c>
      <c r="AE574" s="90">
        <v>4689</v>
      </c>
      <c r="AF574" s="90">
        <v>4609</v>
      </c>
      <c r="AG574" s="90">
        <v>4505</v>
      </c>
      <c r="AH574" s="90">
        <v>4517</v>
      </c>
      <c r="AI574" s="90">
        <v>4594</v>
      </c>
      <c r="AJ574" s="90">
        <v>4973</v>
      </c>
      <c r="AK574" s="90">
        <v>4866</v>
      </c>
      <c r="AL574" s="90">
        <v>4986</v>
      </c>
      <c r="AM574" s="90">
        <v>0</v>
      </c>
      <c r="AN574" s="83"/>
      <c r="AO574" s="83"/>
      <c r="AP574" s="83"/>
      <c r="AQ574" s="83"/>
      <c r="AR574" s="83"/>
      <c r="AS574" s="83"/>
      <c r="AT574" s="83"/>
      <c r="AU574" s="83"/>
      <c r="AV574" s="83"/>
      <c r="AW574" s="83"/>
      <c r="AX574" s="83"/>
      <c r="AY574" s="83"/>
      <c r="AZ574" s="83"/>
    </row>
    <row r="575" spans="1:52" x14ac:dyDescent="0.25">
      <c r="A575" s="82"/>
      <c r="B575" s="84" t="s">
        <v>10</v>
      </c>
      <c r="C575" s="93">
        <v>325623.19725666137</v>
      </c>
      <c r="D575" s="93">
        <v>313646.60302209872</v>
      </c>
      <c r="E575" s="93">
        <v>320141.46211347799</v>
      </c>
      <c r="F575" s="93">
        <v>332504.07187647594</v>
      </c>
      <c r="G575" s="93">
        <v>317237.29018385033</v>
      </c>
      <c r="H575" s="93">
        <v>307031.42908335861</v>
      </c>
      <c r="I575" s="93">
        <v>327742.22016671282</v>
      </c>
      <c r="J575" s="93">
        <v>341858.1696999839</v>
      </c>
      <c r="K575" s="93">
        <v>426272.13567224995</v>
      </c>
      <c r="L575" s="93">
        <v>395055.73799999995</v>
      </c>
      <c r="M575" s="93">
        <v>0</v>
      </c>
      <c r="N575" s="83"/>
      <c r="O575" s="84" t="s">
        <v>10</v>
      </c>
      <c r="P575" s="93">
        <v>313601.24916615867</v>
      </c>
      <c r="Q575" s="93">
        <v>310668.69753842731</v>
      </c>
      <c r="R575" s="93">
        <v>332946.49329626007</v>
      </c>
      <c r="S575" s="93">
        <v>371672.68998491915</v>
      </c>
      <c r="T575" s="93">
        <v>360509.77378058317</v>
      </c>
      <c r="U575" s="93">
        <v>308929.16574325733</v>
      </c>
      <c r="V575" s="93">
        <v>321900.10256654199</v>
      </c>
      <c r="W575" s="93">
        <v>332346.28506105585</v>
      </c>
      <c r="X575" s="93">
        <v>484459.52834999992</v>
      </c>
      <c r="Y575" s="93">
        <v>433295.43599999999</v>
      </c>
      <c r="Z575" s="93">
        <v>432435</v>
      </c>
      <c r="AA575" s="83"/>
      <c r="AB575" s="84" t="s">
        <v>10</v>
      </c>
      <c r="AC575" s="93">
        <v>4688</v>
      </c>
      <c r="AD575" s="93">
        <v>4647</v>
      </c>
      <c r="AE575" s="93">
        <v>4689</v>
      </c>
      <c r="AF575" s="93">
        <v>4609</v>
      </c>
      <c r="AG575" s="93">
        <v>4505</v>
      </c>
      <c r="AH575" s="93">
        <v>4517</v>
      </c>
      <c r="AI575" s="93">
        <v>4594</v>
      </c>
      <c r="AJ575" s="93">
        <v>4973</v>
      </c>
      <c r="AK575" s="93">
        <v>4866</v>
      </c>
      <c r="AL575" s="93">
        <v>4986</v>
      </c>
      <c r="AM575" s="93">
        <v>0</v>
      </c>
      <c r="AN575" s="83"/>
      <c r="AO575" s="83"/>
      <c r="AP575" s="83"/>
      <c r="AQ575" s="83"/>
      <c r="AR575" s="83"/>
      <c r="AS575" s="83"/>
      <c r="AT575" s="83"/>
      <c r="AU575" s="83"/>
      <c r="AV575" s="83"/>
      <c r="AW575" s="83"/>
      <c r="AX575" s="83"/>
      <c r="AY575" s="83"/>
      <c r="AZ575" s="83"/>
    </row>
    <row r="576" spans="1:52" x14ac:dyDescent="0.25">
      <c r="A576" s="82"/>
      <c r="B576" s="89" t="s">
        <v>11</v>
      </c>
      <c r="C576" s="94">
        <v>186157.6490312088</v>
      </c>
      <c r="D576" s="94">
        <v>197534.69376449537</v>
      </c>
      <c r="E576" s="94">
        <v>187937.26572193508</v>
      </c>
      <c r="F576" s="94">
        <v>197705.70714754445</v>
      </c>
      <c r="G576" s="94">
        <v>189742.47205184621</v>
      </c>
      <c r="H576" s="94">
        <v>217825.11535603029</v>
      </c>
      <c r="I576" s="94">
        <v>228199.79252442956</v>
      </c>
      <c r="J576" s="94">
        <v>245154.36884897694</v>
      </c>
      <c r="K576" s="94">
        <v>260773.48302074993</v>
      </c>
      <c r="L576" s="94">
        <v>264329.51999999996</v>
      </c>
      <c r="M576" s="94">
        <v>0</v>
      </c>
      <c r="N576" s="83"/>
      <c r="O576" s="89" t="s">
        <v>11</v>
      </c>
      <c r="P576" s="94">
        <v>189704.48772764634</v>
      </c>
      <c r="Q576" s="94">
        <v>198289.27212215468</v>
      </c>
      <c r="R576" s="94">
        <v>176277.41134742566</v>
      </c>
      <c r="S576" s="94">
        <v>196791.82697150088</v>
      </c>
      <c r="T576" s="94">
        <v>189753.45885414051</v>
      </c>
      <c r="U576" s="94">
        <v>234641.42699586647</v>
      </c>
      <c r="V576" s="94">
        <v>217940.14897413203</v>
      </c>
      <c r="W576" s="94">
        <v>216879.8170286789</v>
      </c>
      <c r="X576" s="94">
        <v>241469.09959199996</v>
      </c>
      <c r="Y576" s="94">
        <v>241003.11899999995</v>
      </c>
      <c r="Z576" s="94">
        <v>246899</v>
      </c>
      <c r="AA576" s="83"/>
      <c r="AB576" s="89" t="s">
        <v>11</v>
      </c>
      <c r="AC576" s="94">
        <v>4688</v>
      </c>
      <c r="AD576" s="94">
        <v>4647</v>
      </c>
      <c r="AE576" s="94">
        <v>4689</v>
      </c>
      <c r="AF576" s="94">
        <v>4609</v>
      </c>
      <c r="AG576" s="94">
        <v>4505</v>
      </c>
      <c r="AH576" s="94">
        <v>4517</v>
      </c>
      <c r="AI576" s="94">
        <v>4594</v>
      </c>
      <c r="AJ576" s="94">
        <v>4973</v>
      </c>
      <c r="AK576" s="94">
        <v>4866</v>
      </c>
      <c r="AL576" s="94">
        <v>4986</v>
      </c>
      <c r="AM576" s="94">
        <v>0</v>
      </c>
      <c r="AN576" s="83"/>
      <c r="AO576" s="83"/>
      <c r="AP576" s="83"/>
      <c r="AQ576" s="83"/>
      <c r="AR576" s="83"/>
      <c r="AS576" s="83"/>
      <c r="AT576" s="83"/>
      <c r="AU576" s="83"/>
      <c r="AV576" s="83"/>
      <c r="AW576" s="83"/>
      <c r="AX576" s="83"/>
      <c r="AY576" s="83"/>
      <c r="AZ576" s="83"/>
    </row>
    <row r="577" spans="1:52" x14ac:dyDescent="0.25">
      <c r="A577" s="82"/>
      <c r="B577" s="84" t="s">
        <v>0</v>
      </c>
      <c r="C577" s="93">
        <v>70704.8305330765</v>
      </c>
      <c r="D577" s="93">
        <v>58656.080877867222</v>
      </c>
      <c r="E577" s="93">
        <v>56610.882171521429</v>
      </c>
      <c r="F577" s="93">
        <v>59022.024362771619</v>
      </c>
      <c r="G577" s="93">
        <v>52113.687995479006</v>
      </c>
      <c r="H577" s="93">
        <v>51834.123348506277</v>
      </c>
      <c r="I577" s="93">
        <v>48101.22849462468</v>
      </c>
      <c r="J577" s="93">
        <v>50595.544267001991</v>
      </c>
      <c r="K577" s="93">
        <v>47075.271327000002</v>
      </c>
      <c r="L577" s="93">
        <v>39126.695999999996</v>
      </c>
      <c r="M577" s="93">
        <v>0</v>
      </c>
      <c r="N577" s="83"/>
      <c r="O577" s="84" t="s">
        <v>0</v>
      </c>
      <c r="P577" s="93">
        <v>63232.522844753476</v>
      </c>
      <c r="Q577" s="93">
        <v>47361.496007056849</v>
      </c>
      <c r="R577" s="93">
        <v>44822.758631772529</v>
      </c>
      <c r="S577" s="93">
        <v>67672.146069485025</v>
      </c>
      <c r="T577" s="93">
        <v>58741.618061958994</v>
      </c>
      <c r="U577" s="93">
        <v>50124.734745970869</v>
      </c>
      <c r="V577" s="93">
        <v>49432.753053658656</v>
      </c>
      <c r="W577" s="93">
        <v>46970.32507612199</v>
      </c>
      <c r="X577" s="93">
        <v>53501.136569999988</v>
      </c>
      <c r="Y577" s="93">
        <v>47021.183999999994</v>
      </c>
      <c r="Z577" s="93">
        <v>42227</v>
      </c>
      <c r="AA577" s="83"/>
      <c r="AB577" s="84" t="s">
        <v>0</v>
      </c>
      <c r="AC577" s="93">
        <v>695</v>
      </c>
      <c r="AD577" s="93">
        <v>719</v>
      </c>
      <c r="AE577" s="93">
        <v>734</v>
      </c>
      <c r="AF577" s="93">
        <v>624</v>
      </c>
      <c r="AG577" s="93">
        <v>508</v>
      </c>
      <c r="AH577" s="93">
        <v>513</v>
      </c>
      <c r="AI577" s="93">
        <v>485</v>
      </c>
      <c r="AJ577" s="93">
        <v>524</v>
      </c>
      <c r="AK577" s="93">
        <v>472</v>
      </c>
      <c r="AL577" s="93">
        <v>415</v>
      </c>
      <c r="AM577" s="93">
        <v>0</v>
      </c>
      <c r="AN577" s="83"/>
      <c r="AO577" s="83"/>
      <c r="AP577" s="83"/>
      <c r="AQ577" s="83"/>
      <c r="AR577" s="83"/>
      <c r="AS577" s="83"/>
      <c r="AT577" s="83"/>
      <c r="AU577" s="83"/>
      <c r="AV577" s="83"/>
      <c r="AW577" s="83"/>
      <c r="AX577" s="83"/>
      <c r="AY577" s="83"/>
      <c r="AZ577" s="83"/>
    </row>
    <row r="578" spans="1:52" x14ac:dyDescent="0.25">
      <c r="A578" s="82"/>
      <c r="B578" s="84" t="s">
        <v>158</v>
      </c>
      <c r="C578" s="93">
        <v>100957.64985706536</v>
      </c>
      <c r="D578" s="93">
        <v>86840.890899483667</v>
      </c>
      <c r="E578" s="93">
        <v>79949.374863077886</v>
      </c>
      <c r="F578" s="93">
        <v>70179.949613949953</v>
      </c>
      <c r="G578" s="93">
        <v>64153.864117885918</v>
      </c>
      <c r="H578" s="93">
        <v>59392.532567684095</v>
      </c>
      <c r="I578" s="93">
        <v>60600.803974860217</v>
      </c>
      <c r="J578" s="93">
        <v>84932.627823476985</v>
      </c>
      <c r="K578" s="93">
        <v>65831.96564699999</v>
      </c>
      <c r="L578" s="93">
        <v>40973.750999999997</v>
      </c>
      <c r="M578" s="93">
        <v>0</v>
      </c>
      <c r="N578" s="83"/>
      <c r="O578" s="84" t="s">
        <v>158</v>
      </c>
      <c r="P578" s="93">
        <v>121910.17076711351</v>
      </c>
      <c r="Q578" s="93">
        <v>113812.75047781382</v>
      </c>
      <c r="R578" s="93">
        <v>98913.549621635044</v>
      </c>
      <c r="S578" s="93">
        <v>82513.52319465336</v>
      </c>
      <c r="T578" s="93">
        <v>70318.93266297158</v>
      </c>
      <c r="U578" s="93">
        <v>65374.498177027628</v>
      </c>
      <c r="V578" s="93">
        <v>58346.964204387368</v>
      </c>
      <c r="W578" s="93">
        <v>57507.197283899979</v>
      </c>
      <c r="X578" s="93">
        <v>102600.60318899999</v>
      </c>
      <c r="Y578" s="93">
        <v>51174.227999999996</v>
      </c>
      <c r="Z578" s="93">
        <v>49826</v>
      </c>
      <c r="AA578" s="83"/>
      <c r="AB578" s="84" t="s">
        <v>158</v>
      </c>
      <c r="AC578" s="93">
        <v>697</v>
      </c>
      <c r="AD578" s="93">
        <v>589</v>
      </c>
      <c r="AE578" s="93">
        <v>552</v>
      </c>
      <c r="AF578" s="93">
        <v>461</v>
      </c>
      <c r="AG578" s="93">
        <v>432</v>
      </c>
      <c r="AH578" s="93">
        <v>419</v>
      </c>
      <c r="AI578" s="93">
        <v>430</v>
      </c>
      <c r="AJ578" s="93">
        <v>617</v>
      </c>
      <c r="AK578" s="93">
        <v>447</v>
      </c>
      <c r="AL578" s="93">
        <v>278</v>
      </c>
      <c r="AM578" s="93">
        <v>0</v>
      </c>
      <c r="AN578" s="83"/>
      <c r="AO578" s="83"/>
      <c r="AP578" s="83"/>
      <c r="AQ578" s="83"/>
      <c r="AR578" s="83"/>
      <c r="AS578" s="83"/>
      <c r="AT578" s="83"/>
      <c r="AU578" s="83"/>
      <c r="AV578" s="83"/>
      <c r="AW578" s="83"/>
      <c r="AX578" s="83"/>
      <c r="AY578" s="83"/>
      <c r="AZ578" s="83"/>
    </row>
    <row r="579" spans="1:52" x14ac:dyDescent="0.25">
      <c r="A579" s="82"/>
      <c r="B579" s="84" t="s">
        <v>159</v>
      </c>
      <c r="C579" s="93">
        <v>14316.172116522432</v>
      </c>
      <c r="D579" s="93">
        <v>11812.115140174586</v>
      </c>
      <c r="E579" s="93">
        <v>7442.7129824923622</v>
      </c>
      <c r="F579" s="93">
        <v>5234.3820161451386</v>
      </c>
      <c r="G579" s="93">
        <v>3292.9258731766217</v>
      </c>
      <c r="H579" s="93">
        <v>1946.934134069053</v>
      </c>
      <c r="I579" s="93">
        <v>864.21012272204052</v>
      </c>
      <c r="J579" s="93">
        <v>479.04682165199989</v>
      </c>
      <c r="K579" s="93">
        <v>336.30498299999999</v>
      </c>
      <c r="L579" s="93">
        <v>325.16399999999999</v>
      </c>
      <c r="M579" s="93">
        <v>0</v>
      </c>
      <c r="N579" s="83"/>
      <c r="O579" s="84" t="s">
        <v>159</v>
      </c>
      <c r="P579" s="93">
        <v>16827.418147258679</v>
      </c>
      <c r="Q579" s="93">
        <v>16139.681654224114</v>
      </c>
      <c r="R579" s="93">
        <v>16029.373917203415</v>
      </c>
      <c r="S579" s="93">
        <v>13840.933406306849</v>
      </c>
      <c r="T579" s="93">
        <v>4193.1074322813156</v>
      </c>
      <c r="U579" s="93">
        <v>2907.1234736996621</v>
      </c>
      <c r="V579" s="93">
        <v>2192.2714645477367</v>
      </c>
      <c r="W579" s="93">
        <v>844.80554358899974</v>
      </c>
      <c r="X579" s="93">
        <v>464.67376199999995</v>
      </c>
      <c r="Y579" s="93">
        <v>385.87499999999994</v>
      </c>
      <c r="Z579" s="93">
        <v>188</v>
      </c>
      <c r="AA579" s="83"/>
      <c r="AB579" s="84" t="s">
        <v>159</v>
      </c>
      <c r="AC579" s="93">
        <v>0</v>
      </c>
      <c r="AD579" s="93">
        <v>0</v>
      </c>
      <c r="AE579" s="93">
        <v>0</v>
      </c>
      <c r="AF579" s="93">
        <v>0</v>
      </c>
      <c r="AG579" s="93">
        <v>0</v>
      </c>
      <c r="AH579" s="93">
        <v>0</v>
      </c>
      <c r="AI579" s="93">
        <v>0</v>
      </c>
      <c r="AJ579" s="93">
        <v>0</v>
      </c>
      <c r="AK579" s="93">
        <v>0</v>
      </c>
      <c r="AL579" s="93">
        <v>0</v>
      </c>
      <c r="AM579" s="93">
        <v>0</v>
      </c>
      <c r="AN579" s="83"/>
      <c r="AO579" s="83"/>
      <c r="AP579" s="83"/>
      <c r="AQ579" s="83"/>
      <c r="AR579" s="83"/>
      <c r="AS579" s="83"/>
      <c r="AT579" s="83"/>
      <c r="AU579" s="83"/>
      <c r="AV579" s="83"/>
      <c r="AW579" s="83"/>
      <c r="AX579" s="83"/>
      <c r="AY579" s="83"/>
      <c r="AZ579" s="83"/>
    </row>
    <row r="580" spans="1:52" x14ac:dyDescent="0.25">
      <c r="A580" s="82"/>
      <c r="B580" s="84" t="s">
        <v>1</v>
      </c>
      <c r="C580" s="93">
        <v>25829.890411116812</v>
      </c>
      <c r="D580" s="93">
        <v>16204.71412100045</v>
      </c>
      <c r="E580" s="93">
        <v>20197.185516202044</v>
      </c>
      <c r="F580" s="93">
        <v>17127.578000019268</v>
      </c>
      <c r="G580" s="93">
        <v>16838.463808893492</v>
      </c>
      <c r="H580" s="93">
        <v>16727.14121790267</v>
      </c>
      <c r="I580" s="93">
        <v>21556.93294224015</v>
      </c>
      <c r="J580" s="93">
        <v>27169.723114505992</v>
      </c>
      <c r="K580" s="93">
        <v>26911.824932999996</v>
      </c>
      <c r="L580" s="93">
        <v>24095.063999999998</v>
      </c>
      <c r="M580" s="93">
        <v>0</v>
      </c>
      <c r="N580" s="83"/>
      <c r="O580" s="84" t="s">
        <v>1</v>
      </c>
      <c r="P580" s="93">
        <v>23403.600041777849</v>
      </c>
      <c r="Q580" s="93">
        <v>23478.975281564079</v>
      </c>
      <c r="R580" s="93">
        <v>18961.365944719786</v>
      </c>
      <c r="S580" s="93">
        <v>18719.308425355975</v>
      </c>
      <c r="T580" s="93">
        <v>17166.482153677032</v>
      </c>
      <c r="U580" s="93">
        <v>18241.752547700195</v>
      </c>
      <c r="V580" s="93">
        <v>16615.856504943036</v>
      </c>
      <c r="W580" s="93">
        <v>20280.727717550995</v>
      </c>
      <c r="X580" s="93">
        <v>26936.225609999994</v>
      </c>
      <c r="Y580" s="93">
        <v>24777.290999999997</v>
      </c>
      <c r="Z580" s="93">
        <v>23051</v>
      </c>
      <c r="AA580" s="83"/>
      <c r="AB580" s="84" t="s">
        <v>1</v>
      </c>
      <c r="AC580" s="93">
        <v>153</v>
      </c>
      <c r="AD580" s="93">
        <v>100</v>
      </c>
      <c r="AE580" s="93">
        <v>127</v>
      </c>
      <c r="AF580" s="93">
        <v>103</v>
      </c>
      <c r="AG580" s="93">
        <v>104</v>
      </c>
      <c r="AH580" s="93">
        <v>102</v>
      </c>
      <c r="AI580" s="93">
        <v>130</v>
      </c>
      <c r="AJ580" s="93">
        <v>164</v>
      </c>
      <c r="AK580" s="93">
        <v>161</v>
      </c>
      <c r="AL580" s="93">
        <v>148</v>
      </c>
      <c r="AM580" s="93">
        <v>0</v>
      </c>
      <c r="AN580" s="83"/>
      <c r="AO580" s="83"/>
      <c r="AP580" s="83"/>
      <c r="AQ580" s="83"/>
      <c r="AR580" s="83"/>
      <c r="AS580" s="83"/>
      <c r="AT580" s="83"/>
      <c r="AU580" s="83"/>
      <c r="AV580" s="83"/>
      <c r="AW580" s="83"/>
      <c r="AX580" s="83"/>
      <c r="AY580" s="83"/>
      <c r="AZ580" s="83"/>
    </row>
    <row r="581" spans="1:52" x14ac:dyDescent="0.25">
      <c r="A581" s="82"/>
      <c r="B581" s="84" t="s">
        <v>2</v>
      </c>
      <c r="C581" s="93">
        <v>157932.09320234734</v>
      </c>
      <c r="D581" s="93">
        <v>156992.88434868329</v>
      </c>
      <c r="E581" s="93">
        <v>151991.93877399506</v>
      </c>
      <c r="F581" s="93">
        <v>147751.27160398307</v>
      </c>
      <c r="G581" s="93">
        <v>146184.50149446874</v>
      </c>
      <c r="H581" s="93">
        <v>150942.3232521383</v>
      </c>
      <c r="I581" s="93">
        <v>160107.28012421934</v>
      </c>
      <c r="J581" s="93">
        <v>166598.24263802994</v>
      </c>
      <c r="K581" s="93">
        <v>174638.82798599996</v>
      </c>
      <c r="L581" s="93">
        <v>170996.13299999997</v>
      </c>
      <c r="M581" s="93">
        <v>0</v>
      </c>
      <c r="N581" s="83"/>
      <c r="O581" s="84" t="s">
        <v>2</v>
      </c>
      <c r="P581" s="93">
        <v>162552.91104605203</v>
      </c>
      <c r="Q581" s="93">
        <v>162270.24529310575</v>
      </c>
      <c r="R581" s="93">
        <v>158653.50892492739</v>
      </c>
      <c r="S581" s="93">
        <v>154512.46138835145</v>
      </c>
      <c r="T581" s="93">
        <v>145170.7707673235</v>
      </c>
      <c r="U581" s="93">
        <v>147788.09428317417</v>
      </c>
      <c r="V581" s="93">
        <v>150717.01403660537</v>
      </c>
      <c r="W581" s="93">
        <v>161273.70195142494</v>
      </c>
      <c r="X581" s="93">
        <v>174551.83426799998</v>
      </c>
      <c r="Y581" s="93">
        <v>180741.79199999999</v>
      </c>
      <c r="Z581" s="93">
        <v>178029</v>
      </c>
      <c r="AA581" s="83"/>
      <c r="AB581" s="84" t="s">
        <v>2</v>
      </c>
      <c r="AC581" s="93">
        <v>1509</v>
      </c>
      <c r="AD581" s="93">
        <v>1468</v>
      </c>
      <c r="AE581" s="93">
        <v>1427</v>
      </c>
      <c r="AF581" s="93">
        <v>1385</v>
      </c>
      <c r="AG581" s="93">
        <v>1349</v>
      </c>
      <c r="AH581" s="93">
        <v>1341</v>
      </c>
      <c r="AI581" s="93">
        <v>1363</v>
      </c>
      <c r="AJ581" s="93">
        <v>1398</v>
      </c>
      <c r="AK581" s="93">
        <v>1451</v>
      </c>
      <c r="AL581" s="93">
        <v>1474</v>
      </c>
      <c r="AM581" s="93">
        <v>0</v>
      </c>
      <c r="AN581" s="83"/>
      <c r="AO581" s="83"/>
      <c r="AP581" s="83"/>
      <c r="AQ581" s="83"/>
      <c r="AR581" s="83"/>
      <c r="AS581" s="83"/>
      <c r="AT581" s="83"/>
      <c r="AU581" s="83"/>
      <c r="AV581" s="83"/>
      <c r="AW581" s="83"/>
      <c r="AX581" s="83"/>
      <c r="AY581" s="83"/>
      <c r="AZ581" s="83"/>
    </row>
    <row r="582" spans="1:52" x14ac:dyDescent="0.25">
      <c r="A582" s="82"/>
      <c r="B582" s="84" t="s">
        <v>156</v>
      </c>
      <c r="C582" s="93">
        <v>0</v>
      </c>
      <c r="D582" s="93">
        <v>0</v>
      </c>
      <c r="E582" s="93">
        <v>0</v>
      </c>
      <c r="F582" s="93">
        <v>0</v>
      </c>
      <c r="G582" s="93">
        <v>0</v>
      </c>
      <c r="H582" s="93">
        <v>0</v>
      </c>
      <c r="I582" s="93">
        <v>0</v>
      </c>
      <c r="J582" s="93">
        <v>5394.671414999998</v>
      </c>
      <c r="K582" s="93">
        <v>19200.150101999996</v>
      </c>
      <c r="L582" s="93">
        <v>28494.038999999997</v>
      </c>
      <c r="M582" s="93">
        <v>0</v>
      </c>
      <c r="N582" s="83"/>
      <c r="O582" s="84" t="s">
        <v>156</v>
      </c>
      <c r="P582" s="93">
        <v>0</v>
      </c>
      <c r="Q582" s="93">
        <v>0</v>
      </c>
      <c r="R582" s="93">
        <v>0</v>
      </c>
      <c r="S582" s="93">
        <v>0</v>
      </c>
      <c r="T582" s="93">
        <v>0</v>
      </c>
      <c r="U582" s="93">
        <v>0</v>
      </c>
      <c r="V582" s="93">
        <v>0</v>
      </c>
      <c r="W582" s="93">
        <v>0</v>
      </c>
      <c r="X582" s="93">
        <v>20032.955816999998</v>
      </c>
      <c r="Y582" s="93">
        <v>30936.884999999998</v>
      </c>
      <c r="Z582" s="93">
        <v>36672</v>
      </c>
      <c r="AA582" s="83"/>
      <c r="AB582" s="84" t="s">
        <v>156</v>
      </c>
      <c r="AC582" s="93">
        <v>0</v>
      </c>
      <c r="AD582" s="93">
        <v>0</v>
      </c>
      <c r="AE582" s="93">
        <v>0</v>
      </c>
      <c r="AF582" s="93">
        <v>0</v>
      </c>
      <c r="AG582" s="93">
        <v>0</v>
      </c>
      <c r="AH582" s="93">
        <v>0</v>
      </c>
      <c r="AI582" s="93">
        <v>0</v>
      </c>
      <c r="AJ582" s="93">
        <v>35</v>
      </c>
      <c r="AK582" s="93">
        <v>113</v>
      </c>
      <c r="AL582" s="93">
        <v>180</v>
      </c>
      <c r="AM582" s="93">
        <v>0</v>
      </c>
      <c r="AN582" s="83"/>
      <c r="AO582" s="83"/>
      <c r="AP582" s="83"/>
      <c r="AQ582" s="83"/>
      <c r="AR582" s="83"/>
      <c r="AS582" s="83"/>
      <c r="AT582" s="83"/>
      <c r="AU582" s="83"/>
      <c r="AV582" s="83"/>
      <c r="AW582" s="83"/>
      <c r="AX582" s="83"/>
      <c r="AY582" s="83"/>
      <c r="AZ582" s="83"/>
    </row>
    <row r="583" spans="1:52" x14ac:dyDescent="0.25">
      <c r="A583" s="82"/>
      <c r="B583" s="84" t="s">
        <v>3</v>
      </c>
      <c r="C583" s="93">
        <v>1832.4430761441165</v>
      </c>
      <c r="D583" s="93">
        <v>14299.310313407745</v>
      </c>
      <c r="E583" s="93">
        <v>21585.968407910379</v>
      </c>
      <c r="F583" s="93">
        <v>26966.736530880233</v>
      </c>
      <c r="G583" s="93">
        <v>28869.691917060798</v>
      </c>
      <c r="H583" s="93">
        <v>25495.137427022149</v>
      </c>
      <c r="I583" s="93">
        <v>23487.868936816463</v>
      </c>
      <c r="J583" s="93">
        <v>23589.819163512002</v>
      </c>
      <c r="K583" s="93">
        <v>22007.288855999992</v>
      </c>
      <c r="L583" s="93">
        <v>19107.500999999997</v>
      </c>
      <c r="M583" s="93">
        <v>0</v>
      </c>
      <c r="N583" s="83"/>
      <c r="O583" s="84" t="s">
        <v>3</v>
      </c>
      <c r="P583" s="93">
        <v>0</v>
      </c>
      <c r="Q583" s="93">
        <v>11800.544582673321</v>
      </c>
      <c r="R583" s="93">
        <v>27147.887941517321</v>
      </c>
      <c r="S583" s="93">
        <v>32265.117859682119</v>
      </c>
      <c r="T583" s="93">
        <v>30937.476068431075</v>
      </c>
      <c r="U583" s="93">
        <v>29894.174304936219</v>
      </c>
      <c r="V583" s="93">
        <v>27147.225176836873</v>
      </c>
      <c r="W583" s="93">
        <v>23142.061436066986</v>
      </c>
      <c r="X583" s="93">
        <v>20960.181542999999</v>
      </c>
      <c r="Y583" s="93">
        <v>20870.178</v>
      </c>
      <c r="Z583" s="93">
        <v>18483</v>
      </c>
      <c r="AA583" s="83"/>
      <c r="AB583" s="84" t="s">
        <v>3</v>
      </c>
      <c r="AC583" s="93">
        <v>14</v>
      </c>
      <c r="AD583" s="93">
        <v>110</v>
      </c>
      <c r="AE583" s="93">
        <v>180</v>
      </c>
      <c r="AF583" s="93">
        <v>194</v>
      </c>
      <c r="AG583" s="93">
        <v>210</v>
      </c>
      <c r="AH583" s="93">
        <v>186</v>
      </c>
      <c r="AI583" s="93">
        <v>174</v>
      </c>
      <c r="AJ583" s="93">
        <v>168</v>
      </c>
      <c r="AK583" s="93">
        <v>158</v>
      </c>
      <c r="AL583" s="93">
        <v>140</v>
      </c>
      <c r="AM583" s="93">
        <v>0</v>
      </c>
      <c r="AN583" s="83"/>
      <c r="AO583" s="83"/>
      <c r="AP583" s="83"/>
      <c r="AQ583" s="83"/>
      <c r="AR583" s="83"/>
      <c r="AS583" s="83"/>
      <c r="AT583" s="83"/>
      <c r="AU583" s="83"/>
      <c r="AV583" s="83"/>
      <c r="AW583" s="83"/>
      <c r="AX583" s="83"/>
      <c r="AY583" s="83"/>
      <c r="AZ583" s="83"/>
    </row>
    <row r="584" spans="1:52" x14ac:dyDescent="0.25">
      <c r="A584" s="82"/>
      <c r="B584" s="84" t="s">
        <v>4</v>
      </c>
      <c r="C584" s="93">
        <v>0</v>
      </c>
      <c r="D584" s="93">
        <v>1367.9365776109275</v>
      </c>
      <c r="E584" s="93">
        <v>15174.733790232525</v>
      </c>
      <c r="F584" s="93">
        <v>19911.230700930784</v>
      </c>
      <c r="G584" s="93">
        <v>24512.801844393773</v>
      </c>
      <c r="H584" s="93">
        <v>26412.558507856986</v>
      </c>
      <c r="I584" s="93">
        <v>24084.201957062549</v>
      </c>
      <c r="J584" s="93">
        <v>19857.785478614991</v>
      </c>
      <c r="K584" s="93">
        <v>13121.198832000002</v>
      </c>
      <c r="L584" s="93">
        <v>19173.356999999996</v>
      </c>
      <c r="M584" s="93">
        <v>0</v>
      </c>
      <c r="N584" s="83"/>
      <c r="O584" s="84" t="s">
        <v>4</v>
      </c>
      <c r="P584" s="93">
        <v>0</v>
      </c>
      <c r="Q584" s="93">
        <v>0</v>
      </c>
      <c r="R584" s="93">
        <v>9217.2396411977606</v>
      </c>
      <c r="S584" s="93">
        <v>19339.449646103865</v>
      </c>
      <c r="T584" s="93">
        <v>19564.436703888481</v>
      </c>
      <c r="U584" s="93">
        <v>21118.015787602119</v>
      </c>
      <c r="V584" s="93">
        <v>24663.603693179233</v>
      </c>
      <c r="W584" s="93">
        <v>22726.671737111996</v>
      </c>
      <c r="X584" s="93">
        <v>19551.307670999995</v>
      </c>
      <c r="Y584" s="93">
        <v>19913.207999999999</v>
      </c>
      <c r="Z584" s="93">
        <v>18976</v>
      </c>
      <c r="AA584" s="83"/>
      <c r="AB584" s="84" t="s">
        <v>4</v>
      </c>
      <c r="AC584" s="93">
        <v>0</v>
      </c>
      <c r="AD584" s="93">
        <v>13</v>
      </c>
      <c r="AE584" s="93">
        <v>106</v>
      </c>
      <c r="AF584" s="93">
        <v>162</v>
      </c>
      <c r="AG584" s="93">
        <v>187</v>
      </c>
      <c r="AH584" s="93">
        <v>199</v>
      </c>
      <c r="AI584" s="93">
        <v>185</v>
      </c>
      <c r="AJ584" s="93">
        <v>147</v>
      </c>
      <c r="AK584" s="93">
        <v>102</v>
      </c>
      <c r="AL584" s="93">
        <v>166</v>
      </c>
      <c r="AM584" s="93">
        <v>0</v>
      </c>
      <c r="AN584" s="83"/>
      <c r="AO584" s="83"/>
      <c r="AP584" s="83"/>
      <c r="AQ584" s="83"/>
      <c r="AR584" s="83"/>
      <c r="AS584" s="83"/>
      <c r="AT584" s="83"/>
      <c r="AU584" s="83"/>
      <c r="AV584" s="83"/>
      <c r="AW584" s="83"/>
      <c r="AX584" s="83"/>
      <c r="AY584" s="83"/>
      <c r="AZ584" s="83"/>
    </row>
    <row r="585" spans="1:52" x14ac:dyDescent="0.25">
      <c r="A585" s="82"/>
      <c r="B585" s="84" t="s">
        <v>6</v>
      </c>
      <c r="C585" s="93">
        <v>5967.3530434716804</v>
      </c>
      <c r="D585" s="93">
        <v>8034.1204393389253</v>
      </c>
      <c r="E585" s="93">
        <v>12682.087060442786</v>
      </c>
      <c r="F585" s="93">
        <v>17663.29091200537</v>
      </c>
      <c r="G585" s="93">
        <v>13449.205200137312</v>
      </c>
      <c r="H585" s="93">
        <v>11668.746373665259</v>
      </c>
      <c r="I585" s="93">
        <v>10812.933728097792</v>
      </c>
      <c r="J585" s="93">
        <v>10659.870716040001</v>
      </c>
      <c r="K585" s="93">
        <v>8745.7861312500008</v>
      </c>
      <c r="L585" s="93">
        <v>9152.9549999999963</v>
      </c>
      <c r="M585" s="93">
        <v>0</v>
      </c>
      <c r="N585" s="83"/>
      <c r="O585" s="84" t="s">
        <v>6</v>
      </c>
      <c r="P585" s="93">
        <v>6766.3694622789362</v>
      </c>
      <c r="Q585" s="93">
        <v>6862.824003057166</v>
      </c>
      <c r="R585" s="93">
        <v>7740.6228001170693</v>
      </c>
      <c r="S585" s="93">
        <v>16222.007924086287</v>
      </c>
      <c r="T585" s="93">
        <v>31405.26466095732</v>
      </c>
      <c r="U585" s="93">
        <v>12302.72291581438</v>
      </c>
      <c r="V585" s="93">
        <v>13046.983685951855</v>
      </c>
      <c r="W585" s="93">
        <v>8480.4234643799973</v>
      </c>
      <c r="X585" s="93">
        <v>11731.421141999996</v>
      </c>
      <c r="Y585" s="93">
        <v>8142.4769999999999</v>
      </c>
      <c r="Z585" s="93">
        <v>15649</v>
      </c>
      <c r="AA585" s="83"/>
      <c r="AB585" s="84" t="s">
        <v>6</v>
      </c>
      <c r="AC585" s="93">
        <v>0</v>
      </c>
      <c r="AD585" s="93">
        <v>0</v>
      </c>
      <c r="AE585" s="93">
        <v>4</v>
      </c>
      <c r="AF585" s="93">
        <v>132</v>
      </c>
      <c r="AG585" s="93">
        <v>176</v>
      </c>
      <c r="AH585" s="93">
        <v>155</v>
      </c>
      <c r="AI585" s="93">
        <v>139</v>
      </c>
      <c r="AJ585" s="93">
        <v>132</v>
      </c>
      <c r="AK585" s="93">
        <v>105</v>
      </c>
      <c r="AL585" s="93">
        <v>123</v>
      </c>
      <c r="AM585" s="93">
        <v>0</v>
      </c>
      <c r="AN585" s="83"/>
      <c r="AO585" s="83"/>
      <c r="AP585" s="83"/>
      <c r="AQ585" s="83"/>
      <c r="AR585" s="83"/>
      <c r="AS585" s="83"/>
      <c r="AT585" s="83"/>
      <c r="AU585" s="83"/>
      <c r="AV585" s="83"/>
      <c r="AW585" s="83"/>
      <c r="AX585" s="83"/>
      <c r="AY585" s="83"/>
      <c r="AZ585" s="83"/>
    </row>
    <row r="586" spans="1:52" x14ac:dyDescent="0.25">
      <c r="A586" s="82"/>
      <c r="B586" s="84" t="s">
        <v>7</v>
      </c>
      <c r="C586" s="93">
        <v>83893.715629811821</v>
      </c>
      <c r="D586" s="93">
        <v>81941.976189641005</v>
      </c>
      <c r="E586" s="93">
        <v>74414.490162655522</v>
      </c>
      <c r="F586" s="93">
        <v>74485.851069829616</v>
      </c>
      <c r="G586" s="93">
        <v>69475.214206378863</v>
      </c>
      <c r="H586" s="93">
        <v>71092.698237353587</v>
      </c>
      <c r="I586" s="93">
        <v>73018.911393148417</v>
      </c>
      <c r="J586" s="93">
        <v>85445.12160790198</v>
      </c>
      <c r="K586" s="93">
        <v>99462.463946999982</v>
      </c>
      <c r="L586" s="93">
        <v>93510.374999999985</v>
      </c>
      <c r="M586" s="93">
        <v>0</v>
      </c>
      <c r="N586" s="83"/>
      <c r="O586" s="84" t="s">
        <v>7</v>
      </c>
      <c r="P586" s="93">
        <v>88738.956006810942</v>
      </c>
      <c r="Q586" s="93">
        <v>86433.725947823812</v>
      </c>
      <c r="R586" s="93">
        <v>68579.179415545805</v>
      </c>
      <c r="S586" s="93">
        <v>68512.158688990545</v>
      </c>
      <c r="T586" s="93">
        <v>77630.253158751148</v>
      </c>
      <c r="U586" s="93">
        <v>73148.817220348297</v>
      </c>
      <c r="V586" s="93">
        <v>70927.787859763368</v>
      </c>
      <c r="W586" s="93">
        <v>70074.623812283971</v>
      </c>
      <c r="X586" s="93">
        <v>76768.773437999989</v>
      </c>
      <c r="Y586" s="93">
        <v>80625.236999999994</v>
      </c>
      <c r="Z586" s="93">
        <v>76894</v>
      </c>
      <c r="AA586" s="83"/>
      <c r="AB586" s="84" t="s">
        <v>7</v>
      </c>
      <c r="AC586" s="93">
        <v>703</v>
      </c>
      <c r="AD586" s="93">
        <v>710</v>
      </c>
      <c r="AE586" s="93">
        <v>647</v>
      </c>
      <c r="AF586" s="93">
        <v>631</v>
      </c>
      <c r="AG586" s="93">
        <v>611</v>
      </c>
      <c r="AH586" s="93">
        <v>629</v>
      </c>
      <c r="AI586" s="93">
        <v>644</v>
      </c>
      <c r="AJ586" s="93">
        <v>781</v>
      </c>
      <c r="AK586" s="93">
        <v>863</v>
      </c>
      <c r="AL586" s="93">
        <v>894</v>
      </c>
      <c r="AM586" s="93">
        <v>0</v>
      </c>
      <c r="AN586" s="83"/>
      <c r="AO586" s="83"/>
      <c r="AP586" s="83"/>
      <c r="AQ586" s="83"/>
      <c r="AR586" s="83"/>
      <c r="AS586" s="83"/>
      <c r="AT586" s="83"/>
      <c r="AU586" s="83"/>
      <c r="AV586" s="83"/>
      <c r="AW586" s="83"/>
      <c r="AX586" s="83"/>
      <c r="AY586" s="83"/>
      <c r="AZ586" s="83"/>
    </row>
    <row r="587" spans="1:52" x14ac:dyDescent="0.25">
      <c r="A587" s="82"/>
      <c r="B587" s="89" t="s">
        <v>8</v>
      </c>
      <c r="C587" s="94">
        <v>51014.009495196115</v>
      </c>
      <c r="D587" s="94">
        <v>55072.530879245111</v>
      </c>
      <c r="E587" s="94">
        <v>54042.221917258219</v>
      </c>
      <c r="F587" s="94">
        <v>68539.74360463518</v>
      </c>
      <c r="G587" s="94">
        <v>73784.079493759855</v>
      </c>
      <c r="H587" s="94">
        <v>83306.865699661401</v>
      </c>
      <c r="I587" s="94">
        <v>95424.442494822448</v>
      </c>
      <c r="J587" s="94">
        <v>94467.170082347977</v>
      </c>
      <c r="K587" s="94">
        <v>108656.21468099998</v>
      </c>
      <c r="L587" s="94">
        <v>115267.55099999998</v>
      </c>
      <c r="M587" s="94">
        <v>0</v>
      </c>
      <c r="N587" s="83"/>
      <c r="O587" s="89" t="s">
        <v>8</v>
      </c>
      <c r="P587" s="94">
        <v>52159.587252281221</v>
      </c>
      <c r="Q587" s="94">
        <v>58218.001770011695</v>
      </c>
      <c r="R587" s="94">
        <v>51380.519704632534</v>
      </c>
      <c r="S587" s="94">
        <v>67188.832955418067</v>
      </c>
      <c r="T587" s="94">
        <v>68084.930652150404</v>
      </c>
      <c r="U587" s="94">
        <v>91114.448944267657</v>
      </c>
      <c r="V587" s="94">
        <v>89362.712946284882</v>
      </c>
      <c r="W587" s="94">
        <v>90783.688440185986</v>
      </c>
      <c r="X587" s="94">
        <v>105939.25234199999</v>
      </c>
      <c r="Y587" s="94">
        <v>109539.10799999999</v>
      </c>
      <c r="Z587" s="94">
        <v>120061</v>
      </c>
      <c r="AA587" s="83"/>
      <c r="AB587" s="89" t="s">
        <v>8</v>
      </c>
      <c r="AC587" s="94">
        <v>716</v>
      </c>
      <c r="AD587" s="94">
        <v>752</v>
      </c>
      <c r="AE587" s="94">
        <v>787</v>
      </c>
      <c r="AF587" s="94">
        <v>864</v>
      </c>
      <c r="AG587" s="94">
        <v>904</v>
      </c>
      <c r="AH587" s="94">
        <v>957</v>
      </c>
      <c r="AI587" s="94">
        <v>1035</v>
      </c>
      <c r="AJ587" s="94">
        <v>1037</v>
      </c>
      <c r="AK587" s="94">
        <v>1105</v>
      </c>
      <c r="AL587" s="94">
        <v>1166</v>
      </c>
      <c r="AM587" s="94">
        <v>0</v>
      </c>
      <c r="AN587" s="83"/>
      <c r="AO587" s="83"/>
      <c r="AP587" s="83"/>
      <c r="AQ587" s="83"/>
      <c r="AR587" s="83"/>
      <c r="AS587" s="83"/>
      <c r="AT587" s="83"/>
      <c r="AU587" s="83"/>
      <c r="AV587" s="83"/>
      <c r="AW587" s="83"/>
      <c r="AX587" s="83"/>
      <c r="AY587" s="83"/>
      <c r="AZ587" s="83"/>
    </row>
    <row r="588" spans="1:52" x14ac:dyDescent="0.25">
      <c r="A588" s="82"/>
      <c r="B588" s="89" t="s">
        <v>5</v>
      </c>
      <c r="C588" s="94">
        <v>34520.15663602986</v>
      </c>
      <c r="D588" s="94">
        <v>34539.00418415654</v>
      </c>
      <c r="E588" s="94">
        <v>29040.092196617003</v>
      </c>
      <c r="F588" s="94">
        <v>36036.402875118045</v>
      </c>
      <c r="G588" s="94">
        <v>33993.279564258133</v>
      </c>
      <c r="H588" s="94">
        <v>36975.032587338224</v>
      </c>
      <c r="I588" s="94">
        <v>43704.701734554495</v>
      </c>
      <c r="J588" s="94">
        <v>40419.03610974599</v>
      </c>
      <c r="K588" s="94">
        <v>45360.858542999988</v>
      </c>
      <c r="L588" s="94">
        <v>41522.207999999991</v>
      </c>
      <c r="M588" s="92">
        <v>0</v>
      </c>
      <c r="N588" s="83"/>
      <c r="O588" s="89" t="s">
        <v>5</v>
      </c>
      <c r="P588" s="94">
        <v>31399.299584559041</v>
      </c>
      <c r="Q588" s="94">
        <v>30540.931546027598</v>
      </c>
      <c r="R588" s="94">
        <v>41553.474875953521</v>
      </c>
      <c r="S588" s="94">
        <v>42540.902900516878</v>
      </c>
      <c r="T588" s="94">
        <v>40930.255920013638</v>
      </c>
      <c r="U588" s="94">
        <v>37860.139872638472</v>
      </c>
      <c r="V588" s="94">
        <v>39350.942958421569</v>
      </c>
      <c r="W588" s="94">
        <v>46746.98567954098</v>
      </c>
      <c r="X588" s="94">
        <v>45744.903980999989</v>
      </c>
      <c r="Y588" s="94">
        <v>42613.977000000014</v>
      </c>
      <c r="Z588" s="94">
        <v>49554</v>
      </c>
      <c r="AA588" s="83"/>
      <c r="AB588" s="89" t="s">
        <v>5</v>
      </c>
      <c r="AC588" s="94">
        <v>4688</v>
      </c>
      <c r="AD588" s="94">
        <v>4647</v>
      </c>
      <c r="AE588" s="94">
        <v>4689</v>
      </c>
      <c r="AF588" s="94">
        <v>4609</v>
      </c>
      <c r="AG588" s="94">
        <v>4505</v>
      </c>
      <c r="AH588" s="94">
        <v>4517</v>
      </c>
      <c r="AI588" s="94">
        <v>4594</v>
      </c>
      <c r="AJ588" s="94">
        <v>4973</v>
      </c>
      <c r="AK588" s="94">
        <v>4866</v>
      </c>
      <c r="AL588" s="94">
        <v>4986</v>
      </c>
      <c r="AM588" s="94">
        <v>0</v>
      </c>
      <c r="AN588" s="83"/>
      <c r="AO588" s="83"/>
      <c r="AP588" s="83"/>
      <c r="AQ588" s="83"/>
      <c r="AR588" s="83"/>
      <c r="AS588" s="83"/>
      <c r="AT588" s="83"/>
      <c r="AU588" s="83"/>
      <c r="AV588" s="83"/>
      <c r="AW588" s="83"/>
      <c r="AX588" s="83"/>
      <c r="AY588" s="83"/>
      <c r="AZ588" s="83"/>
    </row>
    <row r="589" spans="1:52" x14ac:dyDescent="0.25">
      <c r="A589" s="82"/>
      <c r="B589" s="84" t="s">
        <v>157</v>
      </c>
      <c r="C589" s="93">
        <v>25434.954886037693</v>
      </c>
      <c r="D589" s="93">
        <v>30413.35873255214</v>
      </c>
      <c r="E589" s="93">
        <v>29981.747035591034</v>
      </c>
      <c r="F589" s="93">
        <v>31587.613864560193</v>
      </c>
      <c r="G589" s="93">
        <v>23748.482855927148</v>
      </c>
      <c r="H589" s="93">
        <v>27589.719889822758</v>
      </c>
      <c r="I589" s="93">
        <v>28509.423945429982</v>
      </c>
      <c r="J589" s="93">
        <v>28120.26421782899</v>
      </c>
      <c r="K589" s="93">
        <v>36468.403124999997</v>
      </c>
      <c r="L589" s="93">
        <v>33082.35</v>
      </c>
      <c r="M589" s="93">
        <v>0</v>
      </c>
      <c r="N589" s="83"/>
      <c r="O589" s="84" t="s">
        <v>157</v>
      </c>
      <c r="P589" s="93">
        <v>24262.903693389697</v>
      </c>
      <c r="Q589" s="93">
        <v>24833.383207327381</v>
      </c>
      <c r="R589" s="93">
        <v>25825.872895401171</v>
      </c>
      <c r="S589" s="93">
        <v>28493.255753960737</v>
      </c>
      <c r="T589" s="93">
        <v>28887.361413533938</v>
      </c>
      <c r="U589" s="93">
        <v>28072.749636222081</v>
      </c>
      <c r="V589" s="93">
        <v>26177.524358516363</v>
      </c>
      <c r="W589" s="93">
        <v>27183.749260184992</v>
      </c>
      <c r="X589" s="93">
        <v>33321.776690999992</v>
      </c>
      <c r="Y589" s="93">
        <v>33362.237999999998</v>
      </c>
      <c r="Z589" s="93">
        <v>29583</v>
      </c>
      <c r="AA589" s="83"/>
      <c r="AB589" s="84" t="s">
        <v>117</v>
      </c>
      <c r="AC589" s="93">
        <v>27796.008000000002</v>
      </c>
      <c r="AD589" s="93">
        <v>27611.86</v>
      </c>
      <c r="AE589" s="93">
        <v>27746.782000000003</v>
      </c>
      <c r="AF589" s="93">
        <v>27769.806</v>
      </c>
      <c r="AG589" s="93">
        <v>27914.400000000001</v>
      </c>
      <c r="AH589" s="93">
        <v>27922.984</v>
      </c>
      <c r="AI589" s="93">
        <v>28048.2</v>
      </c>
      <c r="AJ589" s="93">
        <v>28033.200000000001</v>
      </c>
      <c r="AK589" s="93">
        <v>28063.8</v>
      </c>
      <c r="AL589" s="93">
        <v>28353.598000000002</v>
      </c>
      <c r="AM589" s="93">
        <v>0</v>
      </c>
      <c r="AN589" s="83"/>
      <c r="AO589" s="83"/>
      <c r="AP589" s="83"/>
      <c r="AQ589" s="83"/>
      <c r="AR589" s="83"/>
      <c r="AS589" s="83"/>
      <c r="AT589" s="83"/>
      <c r="AU589" s="83"/>
      <c r="AV589" s="83"/>
      <c r="AW589" s="83"/>
      <c r="AX589" s="83"/>
      <c r="AY589" s="83"/>
      <c r="AZ589" s="83"/>
    </row>
    <row r="590" spans="1:52" x14ac:dyDescent="0.25">
      <c r="A590" s="82"/>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c r="AG590" s="83"/>
      <c r="AH590" s="83"/>
      <c r="AI590" s="83"/>
      <c r="AJ590" s="83"/>
      <c r="AK590" s="83"/>
      <c r="AL590" s="83"/>
      <c r="AM590" s="83"/>
      <c r="AN590" s="83"/>
      <c r="AO590" s="83"/>
      <c r="AP590" s="83"/>
      <c r="AQ590" s="83"/>
      <c r="AR590" s="83"/>
      <c r="AS590" s="83"/>
      <c r="AT590" s="83"/>
      <c r="AU590" s="83"/>
      <c r="AV590" s="83"/>
      <c r="AW590" s="83"/>
      <c r="AX590" s="83"/>
      <c r="AY590" s="83"/>
      <c r="AZ590" s="83"/>
    </row>
    <row r="591" spans="1:52" x14ac:dyDescent="0.25">
      <c r="A591" s="82"/>
      <c r="B591" s="85" t="s">
        <v>113</v>
      </c>
      <c r="C591" s="85"/>
      <c r="D591" s="85"/>
      <c r="E591" s="85"/>
      <c r="F591" s="85"/>
      <c r="G591" s="85"/>
      <c r="H591" s="85"/>
      <c r="I591" s="85"/>
      <c r="J591" s="85"/>
      <c r="K591" s="85"/>
      <c r="L591" s="85"/>
      <c r="M591" s="85"/>
      <c r="N591" s="83"/>
      <c r="O591" s="85" t="s">
        <v>114</v>
      </c>
      <c r="P591" s="85"/>
      <c r="Q591" s="85"/>
      <c r="R591" s="85"/>
      <c r="S591" s="85"/>
      <c r="T591" s="85"/>
      <c r="U591" s="85"/>
      <c r="V591" s="85"/>
      <c r="W591" s="85"/>
      <c r="X591" s="85"/>
      <c r="Y591" s="85"/>
      <c r="Z591" s="85"/>
      <c r="AA591" s="83"/>
      <c r="AB591" s="85" t="s">
        <v>145</v>
      </c>
      <c r="AC591" s="85"/>
      <c r="AD591" s="85"/>
      <c r="AE591" s="85"/>
      <c r="AF591" s="85"/>
      <c r="AG591" s="85"/>
      <c r="AH591" s="85"/>
      <c r="AI591" s="85"/>
      <c r="AJ591" s="85"/>
      <c r="AK591" s="85"/>
      <c r="AL591" s="85"/>
      <c r="AM591" s="85"/>
      <c r="AN591" s="83"/>
      <c r="AO591" s="83"/>
      <c r="AP591" s="83"/>
      <c r="AQ591" s="83"/>
      <c r="AR591" s="83"/>
      <c r="AS591" s="83"/>
      <c r="AT591" s="83"/>
      <c r="AU591" s="83"/>
      <c r="AV591" s="83"/>
      <c r="AW591" s="83"/>
      <c r="AX591" s="83"/>
      <c r="AY591" s="83"/>
      <c r="AZ591" s="83"/>
    </row>
    <row r="592" spans="1:52" x14ac:dyDescent="0.25">
      <c r="A592" s="82"/>
      <c r="B592" s="87" t="s">
        <v>43</v>
      </c>
      <c r="C592" s="87">
        <v>2013</v>
      </c>
      <c r="D592" s="87">
        <v>2014</v>
      </c>
      <c r="E592" s="87">
        <v>2015</v>
      </c>
      <c r="F592" s="87">
        <v>2016</v>
      </c>
      <c r="G592" s="87">
        <v>2017</v>
      </c>
      <c r="H592" s="87">
        <v>2018</v>
      </c>
      <c r="I592" s="87">
        <v>2019</v>
      </c>
      <c r="J592" s="87">
        <v>2020</v>
      </c>
      <c r="K592" s="87">
        <v>2021</v>
      </c>
      <c r="L592" s="87">
        <v>2022</v>
      </c>
      <c r="M592" s="87">
        <v>2023</v>
      </c>
      <c r="N592" s="83"/>
      <c r="O592" s="87" t="s">
        <v>43</v>
      </c>
      <c r="P592" s="87">
        <v>2013</v>
      </c>
      <c r="Q592" s="87">
        <v>2014</v>
      </c>
      <c r="R592" s="87">
        <v>2015</v>
      </c>
      <c r="S592" s="87">
        <v>2016</v>
      </c>
      <c r="T592" s="87">
        <v>2017</v>
      </c>
      <c r="U592" s="87">
        <v>2018</v>
      </c>
      <c r="V592" s="87">
        <v>2019</v>
      </c>
      <c r="W592" s="87">
        <v>2020</v>
      </c>
      <c r="X592" s="87">
        <v>2021</v>
      </c>
      <c r="Y592" s="87">
        <v>2022</v>
      </c>
      <c r="Z592" s="87">
        <v>2023</v>
      </c>
      <c r="AA592" s="83"/>
      <c r="AB592" s="87" t="s">
        <v>43</v>
      </c>
      <c r="AC592" s="87">
        <v>2013</v>
      </c>
      <c r="AD592" s="87">
        <v>2014</v>
      </c>
      <c r="AE592" s="87">
        <v>2015</v>
      </c>
      <c r="AF592" s="87">
        <v>2016</v>
      </c>
      <c r="AG592" s="87">
        <v>2017</v>
      </c>
      <c r="AH592" s="87">
        <v>2018</v>
      </c>
      <c r="AI592" s="87">
        <v>2019</v>
      </c>
      <c r="AJ592" s="87">
        <v>2020</v>
      </c>
      <c r="AK592" s="87">
        <v>2021</v>
      </c>
      <c r="AL592" s="87">
        <v>2022</v>
      </c>
      <c r="AM592" s="87">
        <v>2023</v>
      </c>
      <c r="AN592" s="83"/>
      <c r="AO592" s="83"/>
      <c r="AP592" s="83"/>
      <c r="AQ592" s="83"/>
      <c r="AR592" s="83"/>
      <c r="AS592" s="83"/>
      <c r="AT592" s="83"/>
      <c r="AU592" s="83"/>
      <c r="AV592" s="83"/>
      <c r="AW592" s="83"/>
      <c r="AX592" s="83"/>
      <c r="AY592" s="83"/>
      <c r="AZ592" s="83"/>
    </row>
    <row r="593" spans="1:52" x14ac:dyDescent="0.25">
      <c r="A593" s="82"/>
      <c r="B593" s="89" t="s">
        <v>9</v>
      </c>
      <c r="C593" s="90">
        <v>762400.04740983981</v>
      </c>
      <c r="D593" s="90">
        <v>749665.91429763869</v>
      </c>
      <c r="E593" s="90">
        <v>757932.08138113294</v>
      </c>
      <c r="F593" s="90">
        <v>805058.26091562072</v>
      </c>
      <c r="G593" s="90">
        <v>783175.51265155338</v>
      </c>
      <c r="H593" s="90">
        <v>771161.46262417966</v>
      </c>
      <c r="I593" s="90">
        <v>797896.65950455749</v>
      </c>
      <c r="J593" s="90">
        <v>833018.18654722488</v>
      </c>
      <c r="K593" s="90">
        <v>991902.37263599993</v>
      </c>
      <c r="L593" s="90">
        <v>949214.42699999991</v>
      </c>
      <c r="M593" s="90">
        <v>0</v>
      </c>
      <c r="N593" s="83"/>
      <c r="O593" s="89" t="s">
        <v>9</v>
      </c>
      <c r="P593" s="90">
        <v>731182.33152648271</v>
      </c>
      <c r="Q593" s="90">
        <v>767075.15312261647</v>
      </c>
      <c r="R593" s="90">
        <v>744710.76058087288</v>
      </c>
      <c r="S593" s="90">
        <v>819708.85199241806</v>
      </c>
      <c r="T593" s="90">
        <v>797794.64239701862</v>
      </c>
      <c r="U593" s="90">
        <v>798534.26637788792</v>
      </c>
      <c r="V593" s="90">
        <v>790065.94059470715</v>
      </c>
      <c r="W593" s="90">
        <v>792676.83370585483</v>
      </c>
      <c r="X593" s="90">
        <v>1023863.0159099996</v>
      </c>
      <c r="Y593" s="90">
        <v>1013202.792</v>
      </c>
      <c r="Z593" s="90">
        <v>951650</v>
      </c>
      <c r="AA593" s="83"/>
      <c r="AB593" s="89" t="s">
        <v>9</v>
      </c>
      <c r="AC593" s="90">
        <v>6739</v>
      </c>
      <c r="AD593" s="90">
        <v>6660</v>
      </c>
      <c r="AE593" s="90">
        <v>6599</v>
      </c>
      <c r="AF593" s="90">
        <v>6516</v>
      </c>
      <c r="AG593" s="90">
        <v>6410</v>
      </c>
      <c r="AH593" s="90">
        <v>6207</v>
      </c>
      <c r="AI593" s="90">
        <v>6185</v>
      </c>
      <c r="AJ593" s="90">
        <v>6695</v>
      </c>
      <c r="AK593" s="90">
        <v>6305</v>
      </c>
      <c r="AL593" s="90">
        <v>6315</v>
      </c>
      <c r="AM593" s="90">
        <v>0</v>
      </c>
      <c r="AN593" s="83"/>
      <c r="AO593" s="83"/>
      <c r="AP593" s="83"/>
      <c r="AQ593" s="83"/>
      <c r="AR593" s="83"/>
      <c r="AS593" s="83"/>
      <c r="AT593" s="83"/>
      <c r="AU593" s="83"/>
      <c r="AV593" s="83"/>
      <c r="AW593" s="83"/>
      <c r="AX593" s="83"/>
      <c r="AY593" s="83"/>
      <c r="AZ593" s="83"/>
    </row>
    <row r="594" spans="1:52" x14ac:dyDescent="0.25">
      <c r="A594" s="82"/>
      <c r="B594" s="84" t="s">
        <v>10</v>
      </c>
      <c r="C594" s="93">
        <v>529089.17845888843</v>
      </c>
      <c r="D594" s="93">
        <v>509906.99272045493</v>
      </c>
      <c r="E594" s="93">
        <v>532201.64030800667</v>
      </c>
      <c r="F594" s="93">
        <v>581595.86014773382</v>
      </c>
      <c r="G594" s="93">
        <v>569420.98775472224</v>
      </c>
      <c r="H594" s="93">
        <v>539007.63882226963</v>
      </c>
      <c r="I594" s="93">
        <v>551815.01218459976</v>
      </c>
      <c r="J594" s="93">
        <v>563688.13721906685</v>
      </c>
      <c r="K594" s="93">
        <v>705707.89300199994</v>
      </c>
      <c r="L594" s="93">
        <v>671377.22399999993</v>
      </c>
      <c r="M594" s="93">
        <v>0</v>
      </c>
      <c r="N594" s="83"/>
      <c r="O594" s="84" t="s">
        <v>10</v>
      </c>
      <c r="P594" s="93">
        <v>487186.30264715641</v>
      </c>
      <c r="Q594" s="93">
        <v>511993.13456983661</v>
      </c>
      <c r="R594" s="93">
        <v>515414.23775644641</v>
      </c>
      <c r="S594" s="93">
        <v>586984.61381523765</v>
      </c>
      <c r="T594" s="93">
        <v>578778.62849429727</v>
      </c>
      <c r="U594" s="93">
        <v>554952.98745062971</v>
      </c>
      <c r="V594" s="93">
        <v>550502.67274946568</v>
      </c>
      <c r="W594" s="93">
        <v>552640.92909542983</v>
      </c>
      <c r="X594" s="93">
        <v>771318.13075799972</v>
      </c>
      <c r="Y594" s="93">
        <v>759222.95400000003</v>
      </c>
      <c r="Z594" s="93">
        <v>697467</v>
      </c>
      <c r="AA594" s="83"/>
      <c r="AB594" s="84" t="s">
        <v>10</v>
      </c>
      <c r="AC594" s="93">
        <v>6739</v>
      </c>
      <c r="AD594" s="93">
        <v>6660</v>
      </c>
      <c r="AE594" s="93">
        <v>6599</v>
      </c>
      <c r="AF594" s="93">
        <v>6516</v>
      </c>
      <c r="AG594" s="93">
        <v>6410</v>
      </c>
      <c r="AH594" s="93">
        <v>6207</v>
      </c>
      <c r="AI594" s="93">
        <v>6185</v>
      </c>
      <c r="AJ594" s="93">
        <v>6695</v>
      </c>
      <c r="AK594" s="93">
        <v>6305</v>
      </c>
      <c r="AL594" s="93">
        <v>6315</v>
      </c>
      <c r="AM594" s="93">
        <v>0</v>
      </c>
      <c r="AN594" s="83"/>
      <c r="AO594" s="83"/>
      <c r="AP594" s="83"/>
      <c r="AQ594" s="83"/>
      <c r="AR594" s="83"/>
      <c r="AS594" s="83"/>
      <c r="AT594" s="83"/>
      <c r="AU594" s="83"/>
      <c r="AV594" s="83"/>
      <c r="AW594" s="83"/>
      <c r="AX594" s="83"/>
      <c r="AY594" s="83"/>
      <c r="AZ594" s="83"/>
    </row>
    <row r="595" spans="1:52" x14ac:dyDescent="0.25">
      <c r="A595" s="82"/>
      <c r="B595" s="89" t="s">
        <v>11</v>
      </c>
      <c r="C595" s="94">
        <v>233310.86895095141</v>
      </c>
      <c r="D595" s="94">
        <v>239758.9215771837</v>
      </c>
      <c r="E595" s="94">
        <v>225730.44107312625</v>
      </c>
      <c r="F595" s="94">
        <v>223462.40076788684</v>
      </c>
      <c r="G595" s="94">
        <v>213754.52489683119</v>
      </c>
      <c r="H595" s="94">
        <v>232153.82380191001</v>
      </c>
      <c r="I595" s="94">
        <v>246081.64731995767</v>
      </c>
      <c r="J595" s="94">
        <v>269330.04932815797</v>
      </c>
      <c r="K595" s="94">
        <v>286194.47963399993</v>
      </c>
      <c r="L595" s="94">
        <v>277837.20300000004</v>
      </c>
      <c r="M595" s="94">
        <v>0</v>
      </c>
      <c r="N595" s="83"/>
      <c r="O595" s="89" t="s">
        <v>11</v>
      </c>
      <c r="P595" s="94">
        <v>243996.02887932627</v>
      </c>
      <c r="Q595" s="94">
        <v>255082.01855277986</v>
      </c>
      <c r="R595" s="94">
        <v>229296.52282442647</v>
      </c>
      <c r="S595" s="94">
        <v>232724.23817718046</v>
      </c>
      <c r="T595" s="94">
        <v>219016.01390272132</v>
      </c>
      <c r="U595" s="94">
        <v>243581.27892725822</v>
      </c>
      <c r="V595" s="94">
        <v>239563.2678452415</v>
      </c>
      <c r="W595" s="94">
        <v>240035.90461042494</v>
      </c>
      <c r="X595" s="94">
        <v>252544.88515199994</v>
      </c>
      <c r="Y595" s="94">
        <v>253979.83799999996</v>
      </c>
      <c r="Z595" s="94">
        <v>254183</v>
      </c>
      <c r="AA595" s="83"/>
      <c r="AB595" s="89" t="s">
        <v>11</v>
      </c>
      <c r="AC595" s="94">
        <v>6739</v>
      </c>
      <c r="AD595" s="94">
        <v>6660</v>
      </c>
      <c r="AE595" s="94">
        <v>6599</v>
      </c>
      <c r="AF595" s="94">
        <v>6516</v>
      </c>
      <c r="AG595" s="94">
        <v>6410</v>
      </c>
      <c r="AH595" s="94">
        <v>6207</v>
      </c>
      <c r="AI595" s="94">
        <v>6185</v>
      </c>
      <c r="AJ595" s="94">
        <v>6695</v>
      </c>
      <c r="AK595" s="94">
        <v>6305</v>
      </c>
      <c r="AL595" s="94">
        <v>6315</v>
      </c>
      <c r="AM595" s="94">
        <v>0</v>
      </c>
      <c r="AN595" s="83"/>
      <c r="AO595" s="83"/>
      <c r="AP595" s="83"/>
      <c r="AQ595" s="83"/>
      <c r="AR595" s="83"/>
      <c r="AS595" s="83"/>
      <c r="AT595" s="83"/>
      <c r="AU595" s="83"/>
      <c r="AV595" s="83"/>
      <c r="AW595" s="83"/>
      <c r="AX595" s="83"/>
      <c r="AY595" s="83"/>
      <c r="AZ595" s="83"/>
    </row>
    <row r="596" spans="1:52" x14ac:dyDescent="0.25">
      <c r="A596" s="82"/>
      <c r="B596" s="84" t="s">
        <v>0</v>
      </c>
      <c r="C596" s="93">
        <v>187576.14384218762</v>
      </c>
      <c r="D596" s="93">
        <v>179994.85598023373</v>
      </c>
      <c r="E596" s="93">
        <v>181461.4869029531</v>
      </c>
      <c r="F596" s="93">
        <v>196493.81754809304</v>
      </c>
      <c r="G596" s="93">
        <v>177503.91052512705</v>
      </c>
      <c r="H596" s="93">
        <v>159092.55572309654</v>
      </c>
      <c r="I596" s="93">
        <v>139904.46511041961</v>
      </c>
      <c r="J596" s="93">
        <v>129094.48696094997</v>
      </c>
      <c r="K596" s="93">
        <v>101803.86803999999</v>
      </c>
      <c r="L596" s="93">
        <v>81982.487999999998</v>
      </c>
      <c r="M596" s="93">
        <v>0</v>
      </c>
      <c r="N596" s="83"/>
      <c r="O596" s="84" t="s">
        <v>0</v>
      </c>
      <c r="P596" s="93">
        <v>151939.65056198993</v>
      </c>
      <c r="Q596" s="93">
        <v>174101.94137674401</v>
      </c>
      <c r="R596" s="93">
        <v>168949.39159662536</v>
      </c>
      <c r="S596" s="93">
        <v>198280.14281768445</v>
      </c>
      <c r="T596" s="93">
        <v>173530.31260672366</v>
      </c>
      <c r="U596" s="93">
        <v>176907.52018236945</v>
      </c>
      <c r="V596" s="93">
        <v>157975.47753156233</v>
      </c>
      <c r="W596" s="93">
        <v>135590.75027889296</v>
      </c>
      <c r="X596" s="93">
        <v>134611.10871599999</v>
      </c>
      <c r="Y596" s="93">
        <v>107536.67399999998</v>
      </c>
      <c r="Z596" s="93">
        <v>88147</v>
      </c>
      <c r="AA596" s="83"/>
      <c r="AB596" s="84" t="s">
        <v>0</v>
      </c>
      <c r="AC596" s="93">
        <v>1749</v>
      </c>
      <c r="AD596" s="93">
        <v>1772</v>
      </c>
      <c r="AE596" s="93">
        <v>1785</v>
      </c>
      <c r="AF596" s="93">
        <v>1715</v>
      </c>
      <c r="AG596" s="93">
        <v>1533</v>
      </c>
      <c r="AH596" s="93">
        <v>1401</v>
      </c>
      <c r="AI596" s="93">
        <v>1265</v>
      </c>
      <c r="AJ596" s="93">
        <v>1184</v>
      </c>
      <c r="AK596" s="93">
        <v>894</v>
      </c>
      <c r="AL596" s="93">
        <v>808</v>
      </c>
      <c r="AM596" s="93">
        <v>0</v>
      </c>
      <c r="AN596" s="83"/>
      <c r="AO596" s="83"/>
      <c r="AP596" s="83"/>
      <c r="AQ596" s="83"/>
      <c r="AR596" s="83"/>
      <c r="AS596" s="83"/>
      <c r="AT596" s="83"/>
      <c r="AU596" s="83"/>
      <c r="AV596" s="83"/>
      <c r="AW596" s="83"/>
      <c r="AX596" s="83"/>
      <c r="AY596" s="83"/>
      <c r="AZ596" s="83"/>
    </row>
    <row r="597" spans="1:52" x14ac:dyDescent="0.25">
      <c r="A597" s="82"/>
      <c r="B597" s="84" t="s">
        <v>158</v>
      </c>
      <c r="C597" s="93">
        <v>141979.44159974522</v>
      </c>
      <c r="D597" s="93">
        <v>136119.59861640376</v>
      </c>
      <c r="E597" s="93">
        <v>127350.44904667958</v>
      </c>
      <c r="F597" s="93">
        <v>108644.17131996914</v>
      </c>
      <c r="G597" s="93">
        <v>109182.76362365136</v>
      </c>
      <c r="H597" s="93">
        <v>103584.16374115786</v>
      </c>
      <c r="I597" s="93">
        <v>111416.64504376515</v>
      </c>
      <c r="J597" s="93">
        <v>142434.43043596199</v>
      </c>
      <c r="K597" s="93">
        <v>126276.68617199997</v>
      </c>
      <c r="L597" s="93">
        <v>84476.784</v>
      </c>
      <c r="M597" s="93">
        <v>0</v>
      </c>
      <c r="N597" s="83"/>
      <c r="O597" s="84" t="s">
        <v>158</v>
      </c>
      <c r="P597" s="93">
        <v>164203.89075479232</v>
      </c>
      <c r="Q597" s="93">
        <v>136836.37981955896</v>
      </c>
      <c r="R597" s="93">
        <v>129232.35431770895</v>
      </c>
      <c r="S597" s="93">
        <v>125947.6464389945</v>
      </c>
      <c r="T597" s="93">
        <v>113508.39227948125</v>
      </c>
      <c r="U597" s="93">
        <v>101847.71652782877</v>
      </c>
      <c r="V597" s="93">
        <v>103126.91242456256</v>
      </c>
      <c r="W597" s="93">
        <v>102518.17770209398</v>
      </c>
      <c r="X597" s="93">
        <v>150463.06157399999</v>
      </c>
      <c r="Y597" s="93">
        <v>129250.63199999998</v>
      </c>
      <c r="Z597" s="93">
        <v>94440</v>
      </c>
      <c r="AA597" s="83"/>
      <c r="AB597" s="84" t="s">
        <v>158</v>
      </c>
      <c r="AC597" s="93">
        <v>960</v>
      </c>
      <c r="AD597" s="93">
        <v>887</v>
      </c>
      <c r="AE597" s="93">
        <v>796</v>
      </c>
      <c r="AF597" s="93">
        <v>698</v>
      </c>
      <c r="AG597" s="93">
        <v>718</v>
      </c>
      <c r="AH597" s="93">
        <v>709</v>
      </c>
      <c r="AI597" s="93">
        <v>745</v>
      </c>
      <c r="AJ597" s="93">
        <v>992</v>
      </c>
      <c r="AK597" s="93">
        <v>809</v>
      </c>
      <c r="AL597" s="93">
        <v>538</v>
      </c>
      <c r="AM597" s="93">
        <v>0</v>
      </c>
      <c r="AN597" s="83"/>
      <c r="AO597" s="83"/>
      <c r="AP597" s="83"/>
      <c r="AQ597" s="83"/>
      <c r="AR597" s="83"/>
      <c r="AS597" s="83"/>
      <c r="AT597" s="83"/>
      <c r="AU597" s="83"/>
      <c r="AV597" s="83"/>
      <c r="AW597" s="83"/>
      <c r="AX597" s="83"/>
      <c r="AY597" s="83"/>
      <c r="AZ597" s="83"/>
    </row>
    <row r="598" spans="1:52" x14ac:dyDescent="0.25">
      <c r="A598" s="82"/>
      <c r="B598" s="84" t="s">
        <v>159</v>
      </c>
      <c r="C598" s="93">
        <v>12447.749234772387</v>
      </c>
      <c r="D598" s="93">
        <v>11824.397731983627</v>
      </c>
      <c r="E598" s="93">
        <v>8280.2076416643868</v>
      </c>
      <c r="F598" s="93">
        <v>8892.9612988320787</v>
      </c>
      <c r="G598" s="93">
        <v>7628.9750012855693</v>
      </c>
      <c r="H598" s="93">
        <v>5415.0765319721013</v>
      </c>
      <c r="I598" s="93">
        <v>4930.4119271636546</v>
      </c>
      <c r="J598" s="93">
        <v>3915.4525130069992</v>
      </c>
      <c r="K598" s="93">
        <v>3125.4084539999994</v>
      </c>
      <c r="L598" s="93">
        <v>2468.5709999999999</v>
      </c>
      <c r="M598" s="93">
        <v>0</v>
      </c>
      <c r="N598" s="83"/>
      <c r="O598" s="84" t="s">
        <v>159</v>
      </c>
      <c r="P598" s="93">
        <v>14560.088725095073</v>
      </c>
      <c r="Q598" s="93">
        <v>12816.91422082278</v>
      </c>
      <c r="R598" s="93">
        <v>12763.250076951423</v>
      </c>
      <c r="S598" s="93">
        <v>15904.608267087087</v>
      </c>
      <c r="T598" s="93">
        <v>11166.895239022551</v>
      </c>
      <c r="U598" s="93">
        <v>9498.4668881071648</v>
      </c>
      <c r="V598" s="93">
        <v>4708.8759692366893</v>
      </c>
      <c r="W598" s="93">
        <v>4537.9975942979991</v>
      </c>
      <c r="X598" s="93">
        <v>4548.0740129999995</v>
      </c>
      <c r="Y598" s="93">
        <v>4456.5989999999993</v>
      </c>
      <c r="Z598" s="93">
        <v>3259</v>
      </c>
      <c r="AA598" s="83"/>
      <c r="AB598" s="84" t="s">
        <v>159</v>
      </c>
      <c r="AC598" s="93">
        <v>0</v>
      </c>
      <c r="AD598" s="93">
        <v>0</v>
      </c>
      <c r="AE598" s="93">
        <v>0</v>
      </c>
      <c r="AF598" s="93">
        <v>0</v>
      </c>
      <c r="AG598" s="93">
        <v>0</v>
      </c>
      <c r="AH598" s="93">
        <v>0</v>
      </c>
      <c r="AI598" s="93">
        <v>0</v>
      </c>
      <c r="AJ598" s="93">
        <v>0</v>
      </c>
      <c r="AK598" s="93">
        <v>0</v>
      </c>
      <c r="AL598" s="93">
        <v>0</v>
      </c>
      <c r="AM598" s="93">
        <v>0</v>
      </c>
      <c r="AN598" s="83"/>
      <c r="AO598" s="83"/>
      <c r="AP598" s="83"/>
      <c r="AQ598" s="83"/>
      <c r="AR598" s="83"/>
      <c r="AS598" s="83"/>
      <c r="AT598" s="83"/>
      <c r="AU598" s="83"/>
      <c r="AV598" s="83"/>
      <c r="AW598" s="83"/>
      <c r="AX598" s="83"/>
      <c r="AY598" s="83"/>
      <c r="AZ598" s="83"/>
    </row>
    <row r="599" spans="1:52" x14ac:dyDescent="0.25">
      <c r="A599" s="82"/>
      <c r="B599" s="84" t="s">
        <v>1</v>
      </c>
      <c r="C599" s="93">
        <v>23341.146800609025</v>
      </c>
      <c r="D599" s="93">
        <v>21982.279166631408</v>
      </c>
      <c r="E599" s="93">
        <v>19802.371621188508</v>
      </c>
      <c r="F599" s="93">
        <v>22056.275291959912</v>
      </c>
      <c r="G599" s="93">
        <v>23977.393448056828</v>
      </c>
      <c r="H599" s="93">
        <v>23430.520698488908</v>
      </c>
      <c r="I599" s="93">
        <v>24325.747614415184</v>
      </c>
      <c r="J599" s="93">
        <v>19738.023773201996</v>
      </c>
      <c r="K599" s="93">
        <v>19222.428980999997</v>
      </c>
      <c r="L599" s="93">
        <v>16791.221999999998</v>
      </c>
      <c r="M599" s="93">
        <v>0</v>
      </c>
      <c r="N599" s="83"/>
      <c r="O599" s="84" t="s">
        <v>1</v>
      </c>
      <c r="P599" s="93">
        <v>16116.907236890087</v>
      </c>
      <c r="Q599" s="93">
        <v>18228.315623682971</v>
      </c>
      <c r="R599" s="93">
        <v>19741.982123685331</v>
      </c>
      <c r="S599" s="93">
        <v>23039.17546614361</v>
      </c>
      <c r="T599" s="93">
        <v>22161.173089422817</v>
      </c>
      <c r="U599" s="93">
        <v>23148.865158863926</v>
      </c>
      <c r="V599" s="93">
        <v>24253.294911549736</v>
      </c>
      <c r="W599" s="93">
        <v>24857.56694603699</v>
      </c>
      <c r="X599" s="93">
        <v>18294.142355999997</v>
      </c>
      <c r="Y599" s="93">
        <v>18466.433999999997</v>
      </c>
      <c r="Z599" s="93">
        <v>15150</v>
      </c>
      <c r="AA599" s="83"/>
      <c r="AB599" s="84" t="s">
        <v>1</v>
      </c>
      <c r="AC599" s="93">
        <v>134</v>
      </c>
      <c r="AD599" s="93">
        <v>120</v>
      </c>
      <c r="AE599" s="93">
        <v>113</v>
      </c>
      <c r="AF599" s="93">
        <v>131</v>
      </c>
      <c r="AG599" s="93">
        <v>144</v>
      </c>
      <c r="AH599" s="93">
        <v>146</v>
      </c>
      <c r="AI599" s="93">
        <v>154</v>
      </c>
      <c r="AJ599" s="93">
        <v>123</v>
      </c>
      <c r="AK599" s="93">
        <v>118</v>
      </c>
      <c r="AL599" s="93">
        <v>107</v>
      </c>
      <c r="AM599" s="93">
        <v>0</v>
      </c>
      <c r="AN599" s="83"/>
      <c r="AO599" s="83"/>
      <c r="AP599" s="83"/>
      <c r="AQ599" s="83"/>
      <c r="AR599" s="83"/>
      <c r="AS599" s="83"/>
      <c r="AT599" s="83"/>
      <c r="AU599" s="83"/>
      <c r="AV599" s="83"/>
      <c r="AW599" s="83"/>
      <c r="AX599" s="83"/>
      <c r="AY599" s="83"/>
      <c r="AZ599" s="83"/>
    </row>
    <row r="600" spans="1:52" x14ac:dyDescent="0.25">
      <c r="A600" s="82"/>
      <c r="B600" s="84" t="s">
        <v>2</v>
      </c>
      <c r="C600" s="93">
        <v>252758.73605064314</v>
      </c>
      <c r="D600" s="93">
        <v>253125.82296456629</v>
      </c>
      <c r="E600" s="93">
        <v>250956.98331598175</v>
      </c>
      <c r="F600" s="93">
        <v>253166.04568655672</v>
      </c>
      <c r="G600" s="93">
        <v>259994.18134201775</v>
      </c>
      <c r="H600" s="93">
        <v>266915.30548890855</v>
      </c>
      <c r="I600" s="93">
        <v>291113.64079251385</v>
      </c>
      <c r="J600" s="93">
        <v>320476.92901377287</v>
      </c>
      <c r="K600" s="93">
        <v>334097.25218099996</v>
      </c>
      <c r="L600" s="93">
        <v>346951.01699999999</v>
      </c>
      <c r="M600" s="93">
        <v>0</v>
      </c>
      <c r="N600" s="83"/>
      <c r="O600" s="84" t="s">
        <v>2</v>
      </c>
      <c r="P600" s="93">
        <v>261117.12166063595</v>
      </c>
      <c r="Q600" s="93">
        <v>256771.43862034904</v>
      </c>
      <c r="R600" s="93">
        <v>257400.87039451886</v>
      </c>
      <c r="S600" s="93">
        <v>268008.80782841012</v>
      </c>
      <c r="T600" s="93">
        <v>256420.63894632692</v>
      </c>
      <c r="U600" s="93">
        <v>260461.49137729529</v>
      </c>
      <c r="V600" s="93">
        <v>261723.5701855479</v>
      </c>
      <c r="W600" s="93">
        <v>292925.26316308492</v>
      </c>
      <c r="X600" s="93">
        <v>329400.6523079999</v>
      </c>
      <c r="Y600" s="93">
        <v>355761.31499999994</v>
      </c>
      <c r="Z600" s="93">
        <v>345619</v>
      </c>
      <c r="AA600" s="83"/>
      <c r="AB600" s="84" t="s">
        <v>2</v>
      </c>
      <c r="AC600" s="93">
        <v>2519</v>
      </c>
      <c r="AD600" s="93">
        <v>2406</v>
      </c>
      <c r="AE600" s="93">
        <v>2329</v>
      </c>
      <c r="AF600" s="93">
        <v>2253</v>
      </c>
      <c r="AG600" s="93">
        <v>2218</v>
      </c>
      <c r="AH600" s="93">
        <v>2185</v>
      </c>
      <c r="AI600" s="93">
        <v>2270</v>
      </c>
      <c r="AJ600" s="93">
        <v>2381</v>
      </c>
      <c r="AK600" s="93">
        <v>2462</v>
      </c>
      <c r="AL600" s="93">
        <v>2530</v>
      </c>
      <c r="AM600" s="93">
        <v>0</v>
      </c>
      <c r="AN600" s="83"/>
      <c r="AO600" s="83"/>
      <c r="AP600" s="83"/>
      <c r="AQ600" s="83"/>
      <c r="AR600" s="83"/>
      <c r="AS600" s="83"/>
      <c r="AT600" s="83"/>
      <c r="AU600" s="83"/>
      <c r="AV600" s="83"/>
      <c r="AW600" s="83"/>
      <c r="AX600" s="83"/>
      <c r="AY600" s="83"/>
      <c r="AZ600" s="83"/>
    </row>
    <row r="601" spans="1:52" x14ac:dyDescent="0.25">
      <c r="A601" s="82"/>
      <c r="B601" s="84" t="s">
        <v>156</v>
      </c>
      <c r="C601" s="93">
        <v>0</v>
      </c>
      <c r="D601" s="93">
        <v>0</v>
      </c>
      <c r="E601" s="93">
        <v>0</v>
      </c>
      <c r="F601" s="93">
        <v>0</v>
      </c>
      <c r="G601" s="93">
        <v>0</v>
      </c>
      <c r="H601" s="93">
        <v>0</v>
      </c>
      <c r="I601" s="93">
        <v>0</v>
      </c>
      <c r="J601" s="93">
        <v>7348.6214015129981</v>
      </c>
      <c r="K601" s="93">
        <v>28109.579903999995</v>
      </c>
      <c r="L601" s="93">
        <v>41192.928</v>
      </c>
      <c r="M601" s="93">
        <v>0</v>
      </c>
      <c r="N601" s="83"/>
      <c r="O601" s="84" t="s">
        <v>156</v>
      </c>
      <c r="P601" s="93">
        <v>0</v>
      </c>
      <c r="Q601" s="93">
        <v>0</v>
      </c>
      <c r="R601" s="93">
        <v>0</v>
      </c>
      <c r="S601" s="93">
        <v>0</v>
      </c>
      <c r="T601" s="93">
        <v>0</v>
      </c>
      <c r="U601" s="93">
        <v>0</v>
      </c>
      <c r="V601" s="93">
        <v>0</v>
      </c>
      <c r="W601" s="93">
        <v>0</v>
      </c>
      <c r="X601" s="93">
        <v>22467.719021999997</v>
      </c>
      <c r="Y601" s="93">
        <v>28258.397999999997</v>
      </c>
      <c r="Z601" s="93">
        <v>40992</v>
      </c>
      <c r="AA601" s="83"/>
      <c r="AB601" s="84" t="s">
        <v>156</v>
      </c>
      <c r="AC601" s="93">
        <v>0</v>
      </c>
      <c r="AD601" s="93">
        <v>0</v>
      </c>
      <c r="AE601" s="93">
        <v>0</v>
      </c>
      <c r="AF601" s="93">
        <v>0</v>
      </c>
      <c r="AG601" s="93">
        <v>0</v>
      </c>
      <c r="AH601" s="93">
        <v>0</v>
      </c>
      <c r="AI601" s="93">
        <v>0</v>
      </c>
      <c r="AJ601" s="93">
        <v>49</v>
      </c>
      <c r="AK601" s="93">
        <v>167</v>
      </c>
      <c r="AL601" s="93">
        <v>255</v>
      </c>
      <c r="AM601" s="93">
        <v>0</v>
      </c>
      <c r="AN601" s="83"/>
      <c r="AO601" s="83"/>
      <c r="AP601" s="83"/>
      <c r="AQ601" s="83"/>
      <c r="AR601" s="83"/>
      <c r="AS601" s="83"/>
      <c r="AT601" s="83"/>
      <c r="AU601" s="83"/>
      <c r="AV601" s="83"/>
      <c r="AW601" s="83"/>
      <c r="AX601" s="83"/>
      <c r="AY601" s="83"/>
      <c r="AZ601" s="83"/>
    </row>
    <row r="602" spans="1:52" x14ac:dyDescent="0.25">
      <c r="A602" s="82"/>
      <c r="B602" s="84" t="s">
        <v>3</v>
      </c>
      <c r="C602" s="93">
        <v>907.43717081709883</v>
      </c>
      <c r="D602" s="93">
        <v>6351.7020424628845</v>
      </c>
      <c r="E602" s="93">
        <v>10302.378053696788</v>
      </c>
      <c r="F602" s="93">
        <v>13871.288355321682</v>
      </c>
      <c r="G602" s="93">
        <v>19037.976321791139</v>
      </c>
      <c r="H602" s="93">
        <v>24782.109488876657</v>
      </c>
      <c r="I602" s="93">
        <v>27547.419165350104</v>
      </c>
      <c r="J602" s="93">
        <v>29634.009016878001</v>
      </c>
      <c r="K602" s="93">
        <v>30183.637449000002</v>
      </c>
      <c r="L602" s="93">
        <v>28805.825999999994</v>
      </c>
      <c r="M602" s="93">
        <v>0</v>
      </c>
      <c r="N602" s="83"/>
      <c r="O602" s="84" t="s">
        <v>3</v>
      </c>
      <c r="P602" s="93">
        <v>0</v>
      </c>
      <c r="Q602" s="93">
        <v>4962.8791251573675</v>
      </c>
      <c r="R602" s="93">
        <v>7663.8485552293032</v>
      </c>
      <c r="S602" s="93">
        <v>12135.054522507522</v>
      </c>
      <c r="T602" s="93">
        <v>16903.818292643529</v>
      </c>
      <c r="U602" s="93">
        <v>20958.123996548642</v>
      </c>
      <c r="V602" s="93">
        <v>26969.116863267798</v>
      </c>
      <c r="W602" s="93">
        <v>26247.234302540994</v>
      </c>
      <c r="X602" s="93">
        <v>28942.38561899999</v>
      </c>
      <c r="Y602" s="93">
        <v>33154.37999999999</v>
      </c>
      <c r="Z602" s="93">
        <v>30539</v>
      </c>
      <c r="AA602" s="83"/>
      <c r="AB602" s="84" t="s">
        <v>3</v>
      </c>
      <c r="AC602" s="93">
        <v>8</v>
      </c>
      <c r="AD602" s="93">
        <v>52</v>
      </c>
      <c r="AE602" s="93">
        <v>85</v>
      </c>
      <c r="AF602" s="93">
        <v>101</v>
      </c>
      <c r="AG602" s="93">
        <v>135</v>
      </c>
      <c r="AH602" s="93">
        <v>178</v>
      </c>
      <c r="AI602" s="93">
        <v>201</v>
      </c>
      <c r="AJ602" s="93">
        <v>214</v>
      </c>
      <c r="AK602" s="93">
        <v>218</v>
      </c>
      <c r="AL602" s="93">
        <v>212</v>
      </c>
      <c r="AM602" s="93">
        <v>0</v>
      </c>
      <c r="AN602" s="83"/>
      <c r="AO602" s="83"/>
      <c r="AP602" s="83"/>
      <c r="AQ602" s="83"/>
      <c r="AR602" s="83"/>
      <c r="AS602" s="83"/>
      <c r="AT602" s="83"/>
      <c r="AU602" s="83"/>
      <c r="AV602" s="83"/>
      <c r="AW602" s="83"/>
      <c r="AX602" s="83"/>
      <c r="AY602" s="83"/>
      <c r="AZ602" s="83"/>
    </row>
    <row r="603" spans="1:52" x14ac:dyDescent="0.25">
      <c r="A603" s="82"/>
      <c r="B603" s="84" t="s">
        <v>4</v>
      </c>
      <c r="C603" s="93">
        <v>0</v>
      </c>
      <c r="D603" s="93">
        <v>1519.4812127813236</v>
      </c>
      <c r="E603" s="93">
        <v>20636.238229153958</v>
      </c>
      <c r="F603" s="93">
        <v>25245.391627430763</v>
      </c>
      <c r="G603" s="93">
        <v>25227.963387544081</v>
      </c>
      <c r="H603" s="93">
        <v>23632.677592352327</v>
      </c>
      <c r="I603" s="93">
        <v>24881.291631985881</v>
      </c>
      <c r="J603" s="93">
        <v>21802.025056580991</v>
      </c>
      <c r="K603" s="93">
        <v>17227.938860999995</v>
      </c>
      <c r="L603" s="93">
        <v>24227.805</v>
      </c>
      <c r="M603" s="93">
        <v>0</v>
      </c>
      <c r="N603" s="83"/>
      <c r="O603" s="84" t="s">
        <v>4</v>
      </c>
      <c r="P603" s="93">
        <v>0</v>
      </c>
      <c r="Q603" s="93">
        <v>0</v>
      </c>
      <c r="R603" s="93">
        <v>9938.9877634886889</v>
      </c>
      <c r="S603" s="93">
        <v>21218.455615539118</v>
      </c>
      <c r="T603" s="93">
        <v>21528.469196480535</v>
      </c>
      <c r="U603" s="93">
        <v>23246.924669880646</v>
      </c>
      <c r="V603" s="93">
        <v>23360.774362442487</v>
      </c>
      <c r="W603" s="93">
        <v>24484.255684118994</v>
      </c>
      <c r="X603" s="93">
        <v>24152.426633999999</v>
      </c>
      <c r="Y603" s="93">
        <v>26260.079999999998</v>
      </c>
      <c r="Z603" s="93">
        <v>26330</v>
      </c>
      <c r="AA603" s="83"/>
      <c r="AB603" s="84" t="s">
        <v>4</v>
      </c>
      <c r="AC603" s="93">
        <v>0</v>
      </c>
      <c r="AD603" s="93">
        <v>12</v>
      </c>
      <c r="AE603" s="93">
        <v>143</v>
      </c>
      <c r="AF603" s="93">
        <v>199</v>
      </c>
      <c r="AG603" s="93">
        <v>198</v>
      </c>
      <c r="AH603" s="93">
        <v>188</v>
      </c>
      <c r="AI603" s="93">
        <v>196</v>
      </c>
      <c r="AJ603" s="93">
        <v>172</v>
      </c>
      <c r="AK603" s="93">
        <v>135</v>
      </c>
      <c r="AL603" s="93">
        <v>199</v>
      </c>
      <c r="AM603" s="93">
        <v>0</v>
      </c>
      <c r="AN603" s="83"/>
      <c r="AO603" s="83"/>
      <c r="AP603" s="83"/>
      <c r="AQ603" s="83"/>
      <c r="AR603" s="83"/>
      <c r="AS603" s="83"/>
      <c r="AT603" s="83"/>
      <c r="AU603" s="83"/>
      <c r="AV603" s="83"/>
      <c r="AW603" s="83"/>
      <c r="AX603" s="83"/>
      <c r="AY603" s="83"/>
      <c r="AZ603" s="83"/>
    </row>
    <row r="604" spans="1:52" x14ac:dyDescent="0.25">
      <c r="A604" s="82"/>
      <c r="B604" s="84" t="s">
        <v>6</v>
      </c>
      <c r="C604" s="93">
        <v>3992.6754180760308</v>
      </c>
      <c r="D604" s="93">
        <v>6566.1430414863044</v>
      </c>
      <c r="E604" s="93">
        <v>11910.541009493711</v>
      </c>
      <c r="F604" s="93">
        <v>23444.292846531673</v>
      </c>
      <c r="G604" s="93">
        <v>22313.402597499164</v>
      </c>
      <c r="H604" s="93">
        <v>16728.818404522113</v>
      </c>
      <c r="I604" s="93">
        <v>10985.544871494982</v>
      </c>
      <c r="J604" s="93">
        <v>8992.917248804999</v>
      </c>
      <c r="K604" s="93">
        <v>6539.3814359999988</v>
      </c>
      <c r="L604" s="93">
        <v>7554.9180000000033</v>
      </c>
      <c r="M604" s="93">
        <v>0</v>
      </c>
      <c r="N604" s="83"/>
      <c r="O604" s="84" t="s">
        <v>6</v>
      </c>
      <c r="P604" s="93">
        <v>3287.5193617190225</v>
      </c>
      <c r="Q604" s="93">
        <v>3733.4332204077191</v>
      </c>
      <c r="R604" s="93">
        <v>5186.9428863197536</v>
      </c>
      <c r="S604" s="93">
        <v>15939.233684214276</v>
      </c>
      <c r="T604" s="93">
        <v>38910.270021923294</v>
      </c>
      <c r="U604" s="93">
        <v>21999.097825015713</v>
      </c>
      <c r="V604" s="93">
        <v>18076.894393226627</v>
      </c>
      <c r="W604" s="93">
        <v>8221.4792364599962</v>
      </c>
      <c r="X604" s="93">
        <v>9030.3722879999932</v>
      </c>
      <c r="Y604" s="93">
        <v>8896.7340000000004</v>
      </c>
      <c r="Z604" s="93">
        <v>7925</v>
      </c>
      <c r="AA604" s="83"/>
      <c r="AB604" s="84" t="s">
        <v>6</v>
      </c>
      <c r="AC604" s="93">
        <v>0</v>
      </c>
      <c r="AD604" s="93">
        <v>0</v>
      </c>
      <c r="AE604" s="93">
        <v>7</v>
      </c>
      <c r="AF604" s="93">
        <v>193</v>
      </c>
      <c r="AG604" s="93">
        <v>294</v>
      </c>
      <c r="AH604" s="93">
        <v>217</v>
      </c>
      <c r="AI604" s="93">
        <v>140</v>
      </c>
      <c r="AJ604" s="93">
        <v>120</v>
      </c>
      <c r="AK604" s="93">
        <v>89</v>
      </c>
      <c r="AL604" s="93">
        <v>116</v>
      </c>
      <c r="AM604" s="93">
        <v>0</v>
      </c>
      <c r="AN604" s="83"/>
      <c r="AO604" s="83"/>
      <c r="AP604" s="83"/>
      <c r="AQ604" s="83"/>
      <c r="AR604" s="83"/>
      <c r="AS604" s="83"/>
      <c r="AT604" s="83"/>
      <c r="AU604" s="83"/>
      <c r="AV604" s="83"/>
      <c r="AW604" s="83"/>
      <c r="AX604" s="83"/>
      <c r="AY604" s="83"/>
      <c r="AZ604" s="83"/>
    </row>
    <row r="605" spans="1:52" x14ac:dyDescent="0.25">
      <c r="A605" s="82"/>
      <c r="B605" s="84" t="s">
        <v>7</v>
      </c>
      <c r="C605" s="93">
        <v>92500.229531307719</v>
      </c>
      <c r="D605" s="93">
        <v>87609.057245182936</v>
      </c>
      <c r="E605" s="93">
        <v>77907.484237229044</v>
      </c>
      <c r="F605" s="93">
        <v>71759.561143292158</v>
      </c>
      <c r="G605" s="93">
        <v>64769.917908382355</v>
      </c>
      <c r="H605" s="93">
        <v>68866.177093823528</v>
      </c>
      <c r="I605" s="93">
        <v>78618.328930230491</v>
      </c>
      <c r="J605" s="93">
        <v>96100.676586809976</v>
      </c>
      <c r="K605" s="93">
        <v>104614.18949099998</v>
      </c>
      <c r="L605" s="93">
        <v>91133.384999999995</v>
      </c>
      <c r="M605" s="93">
        <v>0</v>
      </c>
      <c r="N605" s="83"/>
      <c r="O605" s="84" t="s">
        <v>7</v>
      </c>
      <c r="P605" s="93">
        <v>97607.677254177499</v>
      </c>
      <c r="Q605" s="93">
        <v>98119.633006946184</v>
      </c>
      <c r="R605" s="93">
        <v>89694.554471788942</v>
      </c>
      <c r="S605" s="93">
        <v>80367.901513338787</v>
      </c>
      <c r="T605" s="93">
        <v>73449.604986803475</v>
      </c>
      <c r="U605" s="93">
        <v>69049.214060225291</v>
      </c>
      <c r="V605" s="93">
        <v>66454.190773883369</v>
      </c>
      <c r="W605" s="93">
        <v>69508.183313708985</v>
      </c>
      <c r="X605" s="93">
        <v>73177.63032299999</v>
      </c>
      <c r="Y605" s="93">
        <v>78633.092999999993</v>
      </c>
      <c r="Z605" s="93">
        <v>73450</v>
      </c>
      <c r="AA605" s="83"/>
      <c r="AB605" s="84" t="s">
        <v>7</v>
      </c>
      <c r="AC605" s="93">
        <v>784</v>
      </c>
      <c r="AD605" s="93">
        <v>768</v>
      </c>
      <c r="AE605" s="93">
        <v>682</v>
      </c>
      <c r="AF605" s="93">
        <v>629</v>
      </c>
      <c r="AG605" s="93">
        <v>581</v>
      </c>
      <c r="AH605" s="93">
        <v>610</v>
      </c>
      <c r="AI605" s="93">
        <v>613</v>
      </c>
      <c r="AJ605" s="93">
        <v>879</v>
      </c>
      <c r="AK605" s="93">
        <v>929</v>
      </c>
      <c r="AL605" s="93">
        <v>879</v>
      </c>
      <c r="AM605" s="93">
        <v>0</v>
      </c>
      <c r="AN605" s="83"/>
      <c r="AO605" s="83"/>
      <c r="AP605" s="83"/>
      <c r="AQ605" s="83"/>
      <c r="AR605" s="83"/>
      <c r="AS605" s="83"/>
      <c r="AT605" s="83"/>
      <c r="AU605" s="83"/>
      <c r="AV605" s="83"/>
      <c r="AW605" s="83"/>
      <c r="AX605" s="83"/>
      <c r="AY605" s="83"/>
      <c r="AZ605" s="83"/>
    </row>
    <row r="606" spans="1:52" x14ac:dyDescent="0.25">
      <c r="A606" s="82"/>
      <c r="B606" s="89" t="s">
        <v>8</v>
      </c>
      <c r="C606" s="94">
        <v>31263.743561097235</v>
      </c>
      <c r="D606" s="94">
        <v>31833.926512745729</v>
      </c>
      <c r="E606" s="94">
        <v>36038.661491077248</v>
      </c>
      <c r="F606" s="94">
        <v>38786.411212387633</v>
      </c>
      <c r="G606" s="94">
        <v>45418.251391191341</v>
      </c>
      <c r="H606" s="94">
        <v>47784.388537201339</v>
      </c>
      <c r="I606" s="94">
        <v>54264.27088943011</v>
      </c>
      <c r="J606" s="94">
        <v>54774.256745060986</v>
      </c>
      <c r="K606" s="94">
        <v>60664.326617999985</v>
      </c>
      <c r="L606" s="94">
        <v>65096.597999999998</v>
      </c>
      <c r="M606" s="94">
        <v>0</v>
      </c>
      <c r="N606" s="83"/>
      <c r="O606" s="89" t="s">
        <v>8</v>
      </c>
      <c r="P606" s="94">
        <v>32712.141320882412</v>
      </c>
      <c r="Q606" s="94">
        <v>31855.524886748099</v>
      </c>
      <c r="R606" s="94">
        <v>33409.728773220733</v>
      </c>
      <c r="S606" s="94">
        <v>40490.212571159347</v>
      </c>
      <c r="T606" s="94">
        <v>38387.773949932096</v>
      </c>
      <c r="U606" s="94">
        <v>44086.918822199921</v>
      </c>
      <c r="V606" s="94">
        <v>47131.252817795554</v>
      </c>
      <c r="W606" s="94">
        <v>53106.224343542992</v>
      </c>
      <c r="X606" s="94">
        <v>57304.459484999992</v>
      </c>
      <c r="Y606" s="94">
        <v>56151.500999999997</v>
      </c>
      <c r="Z606" s="94">
        <v>62188</v>
      </c>
      <c r="AA606" s="83"/>
      <c r="AB606" s="89" t="s">
        <v>8</v>
      </c>
      <c r="AC606" s="94">
        <v>392</v>
      </c>
      <c r="AD606" s="94">
        <v>422</v>
      </c>
      <c r="AE606" s="94">
        <v>455</v>
      </c>
      <c r="AF606" s="94">
        <v>477</v>
      </c>
      <c r="AG606" s="94">
        <v>525</v>
      </c>
      <c r="AH606" s="94">
        <v>541</v>
      </c>
      <c r="AI606" s="94">
        <v>572</v>
      </c>
      <c r="AJ606" s="94">
        <v>606</v>
      </c>
      <c r="AK606" s="94">
        <v>631</v>
      </c>
      <c r="AL606" s="94">
        <v>649</v>
      </c>
      <c r="AM606" s="94">
        <v>0</v>
      </c>
      <c r="AN606" s="83"/>
      <c r="AO606" s="83"/>
      <c r="AP606" s="83"/>
      <c r="AQ606" s="83"/>
      <c r="AR606" s="83"/>
      <c r="AS606" s="83"/>
      <c r="AT606" s="83"/>
      <c r="AU606" s="83"/>
      <c r="AV606" s="83"/>
      <c r="AW606" s="83"/>
      <c r="AX606" s="83"/>
      <c r="AY606" s="83"/>
      <c r="AZ606" s="83"/>
    </row>
    <row r="607" spans="1:52" x14ac:dyDescent="0.25">
      <c r="A607" s="82"/>
      <c r="B607" s="89" t="s">
        <v>5</v>
      </c>
      <c r="C607" s="94">
        <v>27133.466444993173</v>
      </c>
      <c r="D607" s="94">
        <v>15570.410225161948</v>
      </c>
      <c r="E607" s="94">
        <v>22596.205118079874</v>
      </c>
      <c r="F607" s="94">
        <v>28533.305819771183</v>
      </c>
      <c r="G607" s="94">
        <v>23782.236124830986</v>
      </c>
      <c r="H607" s="94">
        <v>25283.252850765963</v>
      </c>
      <c r="I607" s="94">
        <v>38740.427239132026</v>
      </c>
      <c r="J607" s="94">
        <v>25788.687232265987</v>
      </c>
      <c r="K607" s="94">
        <v>35208.055112999995</v>
      </c>
      <c r="L607" s="94">
        <v>37524.543000000005</v>
      </c>
      <c r="M607" s="92">
        <v>0</v>
      </c>
      <c r="N607" s="83"/>
      <c r="O607" s="89" t="s">
        <v>5</v>
      </c>
      <c r="P607" s="94">
        <v>29292.856450339004</v>
      </c>
      <c r="Q607" s="94">
        <v>31393.592629582265</v>
      </c>
      <c r="R607" s="94">
        <v>24426.732502667586</v>
      </c>
      <c r="S607" s="94">
        <v>20656.485095564894</v>
      </c>
      <c r="T607" s="94">
        <v>27282.382150556463</v>
      </c>
      <c r="U607" s="94">
        <v>27311.865973201839</v>
      </c>
      <c r="V607" s="94">
        <v>30314.474743070135</v>
      </c>
      <c r="W607" s="94">
        <v>33804.090020672986</v>
      </c>
      <c r="X607" s="94">
        <v>40406.460212999991</v>
      </c>
      <c r="Y607" s="94">
        <v>39713.22600000001</v>
      </c>
      <c r="Z607" s="94">
        <v>38642</v>
      </c>
      <c r="AA607" s="83"/>
      <c r="AB607" s="89" t="s">
        <v>5</v>
      </c>
      <c r="AC607" s="94">
        <v>6739</v>
      </c>
      <c r="AD607" s="94">
        <v>6660</v>
      </c>
      <c r="AE607" s="94">
        <v>6599</v>
      </c>
      <c r="AF607" s="94">
        <v>6516</v>
      </c>
      <c r="AG607" s="94">
        <v>6410</v>
      </c>
      <c r="AH607" s="94">
        <v>6207</v>
      </c>
      <c r="AI607" s="94">
        <v>6185</v>
      </c>
      <c r="AJ607" s="94">
        <v>6695</v>
      </c>
      <c r="AK607" s="94">
        <v>6305</v>
      </c>
      <c r="AL607" s="94">
        <v>6315</v>
      </c>
      <c r="AM607" s="94">
        <v>0</v>
      </c>
      <c r="AN607" s="83"/>
      <c r="AO607" s="83"/>
      <c r="AP607" s="83"/>
      <c r="AQ607" s="83"/>
      <c r="AR607" s="83"/>
      <c r="AS607" s="83"/>
      <c r="AT607" s="83"/>
      <c r="AU607" s="83"/>
      <c r="AV607" s="83"/>
      <c r="AW607" s="83"/>
      <c r="AX607" s="83"/>
      <c r="AY607" s="83"/>
      <c r="AZ607" s="83"/>
    </row>
    <row r="608" spans="1:52" x14ac:dyDescent="0.25">
      <c r="A608" s="82"/>
      <c r="B608" s="84" t="s">
        <v>157</v>
      </c>
      <c r="C608" s="93">
        <v>44066.236832412374</v>
      </c>
      <c r="D608" s="93">
        <v>48751.802329170219</v>
      </c>
      <c r="E608" s="93">
        <v>48769.200590214445</v>
      </c>
      <c r="F608" s="93">
        <v>52658.334367023315</v>
      </c>
      <c r="G608" s="93">
        <v>58889.260296912507</v>
      </c>
      <c r="H608" s="93">
        <v>57672.857220549449</v>
      </c>
      <c r="I608" s="93">
        <v>58040.222108796181</v>
      </c>
      <c r="J608" s="93">
        <v>63334.521346382986</v>
      </c>
      <c r="K608" s="93">
        <v>61182.045329999994</v>
      </c>
      <c r="L608" s="93">
        <v>59405.198999999993</v>
      </c>
      <c r="M608" s="93">
        <v>0</v>
      </c>
      <c r="N608" s="83"/>
      <c r="O608" s="84" t="s">
        <v>157</v>
      </c>
      <c r="P608" s="93">
        <v>46498.182890257958</v>
      </c>
      <c r="Q608" s="93">
        <v>40292.834752861818</v>
      </c>
      <c r="R608" s="93">
        <v>40532.354012164258</v>
      </c>
      <c r="S608" s="93">
        <v>46203.002433945083</v>
      </c>
      <c r="T608" s="93">
        <v>53532.911013482379</v>
      </c>
      <c r="U608" s="93">
        <v>57696.337833221645</v>
      </c>
      <c r="V608" s="93">
        <v>60651.377940441562</v>
      </c>
      <c r="W608" s="93">
        <v>59063.020519985977</v>
      </c>
      <c r="X608" s="93">
        <v>59785.902245999991</v>
      </c>
      <c r="Y608" s="93">
        <v>56516.795999999995</v>
      </c>
      <c r="Z608" s="93">
        <v>57235</v>
      </c>
      <c r="AA608" s="83"/>
      <c r="AB608" s="84" t="s">
        <v>117</v>
      </c>
      <c r="AC608" s="93">
        <v>37275.864999999998</v>
      </c>
      <c r="AD608" s="93">
        <v>37034.438000000002</v>
      </c>
      <c r="AE608" s="93">
        <v>36917.567999999999</v>
      </c>
      <c r="AF608" s="93">
        <v>37068.924000000006</v>
      </c>
      <c r="AG608" s="93">
        <v>37216.028000000006</v>
      </c>
      <c r="AH608" s="93">
        <v>37047.425999999999</v>
      </c>
      <c r="AI608" s="93">
        <v>36914.53</v>
      </c>
      <c r="AJ608" s="93">
        <v>36864.660000000003</v>
      </c>
      <c r="AK608" s="93">
        <v>36918</v>
      </c>
      <c r="AL608" s="93">
        <v>36593.25</v>
      </c>
      <c r="AM608" s="93">
        <v>0</v>
      </c>
      <c r="AN608" s="83"/>
      <c r="AO608" s="83"/>
      <c r="AP608" s="83"/>
      <c r="AQ608" s="83"/>
      <c r="AR608" s="83"/>
      <c r="AS608" s="83"/>
      <c r="AT608" s="83"/>
      <c r="AU608" s="83"/>
      <c r="AV608" s="83"/>
      <c r="AW608" s="83"/>
      <c r="AX608" s="83"/>
      <c r="AY608" s="83"/>
      <c r="AZ608" s="83"/>
    </row>
    <row r="609" spans="1:52" x14ac:dyDescent="0.25">
      <c r="A609" s="82"/>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c r="AD609" s="83"/>
      <c r="AE609" s="83"/>
      <c r="AF609" s="83"/>
      <c r="AG609" s="83"/>
      <c r="AH609" s="83"/>
      <c r="AI609" s="83"/>
      <c r="AJ609" s="83"/>
      <c r="AK609" s="83"/>
      <c r="AL609" s="83"/>
      <c r="AM609" s="83"/>
      <c r="AN609" s="83"/>
      <c r="AO609" s="83"/>
      <c r="AP609" s="83"/>
      <c r="AQ609" s="83"/>
      <c r="AR609" s="83"/>
      <c r="AS609" s="83"/>
      <c r="AT609" s="83"/>
      <c r="AU609" s="83"/>
      <c r="AV609" s="83"/>
      <c r="AW609" s="83"/>
      <c r="AX609" s="83"/>
      <c r="AY609" s="83"/>
      <c r="AZ609" s="83"/>
    </row>
    <row r="610" spans="1:52" x14ac:dyDescent="0.25">
      <c r="A610" s="82"/>
      <c r="B610" s="85" t="s">
        <v>113</v>
      </c>
      <c r="C610" s="85"/>
      <c r="D610" s="85"/>
      <c r="E610" s="85"/>
      <c r="F610" s="85"/>
      <c r="G610" s="85"/>
      <c r="H610" s="85"/>
      <c r="I610" s="85"/>
      <c r="J610" s="85"/>
      <c r="K610" s="85"/>
      <c r="L610" s="85"/>
      <c r="M610" s="85"/>
      <c r="N610" s="83"/>
      <c r="O610" s="85" t="s">
        <v>114</v>
      </c>
      <c r="P610" s="85"/>
      <c r="Q610" s="85"/>
      <c r="R610" s="85"/>
      <c r="S610" s="85"/>
      <c r="T610" s="85"/>
      <c r="U610" s="85"/>
      <c r="V610" s="85"/>
      <c r="W610" s="85"/>
      <c r="X610" s="85"/>
      <c r="Y610" s="85"/>
      <c r="Z610" s="85"/>
      <c r="AA610" s="83"/>
      <c r="AB610" s="85" t="s">
        <v>145</v>
      </c>
      <c r="AC610" s="85"/>
      <c r="AD610" s="85"/>
      <c r="AE610" s="85"/>
      <c r="AF610" s="85"/>
      <c r="AG610" s="85"/>
      <c r="AH610" s="85"/>
      <c r="AI610" s="85"/>
      <c r="AJ610" s="85"/>
      <c r="AK610" s="85"/>
      <c r="AL610" s="85"/>
      <c r="AM610" s="85"/>
      <c r="AN610" s="83"/>
      <c r="AO610" s="83"/>
      <c r="AP610" s="83"/>
      <c r="AQ610" s="83"/>
      <c r="AR610" s="83"/>
      <c r="AS610" s="83"/>
      <c r="AT610" s="83"/>
      <c r="AU610" s="83"/>
      <c r="AV610" s="83"/>
      <c r="AW610" s="83"/>
      <c r="AX610" s="83"/>
      <c r="AY610" s="83"/>
      <c r="AZ610" s="83"/>
    </row>
    <row r="611" spans="1:52" x14ac:dyDescent="0.25">
      <c r="A611" s="82"/>
      <c r="B611" s="87" t="s">
        <v>44</v>
      </c>
      <c r="C611" s="87">
        <v>2013</v>
      </c>
      <c r="D611" s="87">
        <v>2014</v>
      </c>
      <c r="E611" s="87">
        <v>2015</v>
      </c>
      <c r="F611" s="87">
        <v>2016</v>
      </c>
      <c r="G611" s="87">
        <v>2017</v>
      </c>
      <c r="H611" s="87">
        <v>2018</v>
      </c>
      <c r="I611" s="87">
        <v>2019</v>
      </c>
      <c r="J611" s="87">
        <v>2020</v>
      </c>
      <c r="K611" s="87">
        <v>2021</v>
      </c>
      <c r="L611" s="87">
        <v>2022</v>
      </c>
      <c r="M611" s="87">
        <v>2023</v>
      </c>
      <c r="N611" s="83"/>
      <c r="O611" s="87" t="s">
        <v>44</v>
      </c>
      <c r="P611" s="87">
        <v>2013</v>
      </c>
      <c r="Q611" s="87">
        <v>2014</v>
      </c>
      <c r="R611" s="87">
        <v>2015</v>
      </c>
      <c r="S611" s="87">
        <v>2016</v>
      </c>
      <c r="T611" s="87">
        <v>2017</v>
      </c>
      <c r="U611" s="87">
        <v>2018</v>
      </c>
      <c r="V611" s="87">
        <v>2019</v>
      </c>
      <c r="W611" s="87">
        <v>2020</v>
      </c>
      <c r="X611" s="87">
        <v>2021</v>
      </c>
      <c r="Y611" s="87">
        <v>2022</v>
      </c>
      <c r="Z611" s="87">
        <v>2023</v>
      </c>
      <c r="AA611" s="83"/>
      <c r="AB611" s="87" t="s">
        <v>44</v>
      </c>
      <c r="AC611" s="87">
        <v>2013</v>
      </c>
      <c r="AD611" s="87">
        <v>2014</v>
      </c>
      <c r="AE611" s="87">
        <v>2015</v>
      </c>
      <c r="AF611" s="87">
        <v>2016</v>
      </c>
      <c r="AG611" s="87">
        <v>2017</v>
      </c>
      <c r="AH611" s="87">
        <v>2018</v>
      </c>
      <c r="AI611" s="87">
        <v>2019</v>
      </c>
      <c r="AJ611" s="87">
        <v>2020</v>
      </c>
      <c r="AK611" s="87">
        <v>2021</v>
      </c>
      <c r="AL611" s="87">
        <v>2022</v>
      </c>
      <c r="AM611" s="87">
        <v>2023</v>
      </c>
      <c r="AN611" s="83"/>
      <c r="AO611" s="83"/>
      <c r="AP611" s="83"/>
      <c r="AQ611" s="83"/>
      <c r="AR611" s="83"/>
      <c r="AS611" s="83"/>
      <c r="AT611" s="83"/>
      <c r="AU611" s="83"/>
      <c r="AV611" s="83"/>
      <c r="AW611" s="83"/>
      <c r="AX611" s="83"/>
      <c r="AY611" s="83"/>
      <c r="AZ611" s="83"/>
    </row>
    <row r="612" spans="1:52" x14ac:dyDescent="0.25">
      <c r="A612" s="82"/>
      <c r="B612" s="89" t="s">
        <v>9</v>
      </c>
      <c r="C612" s="90">
        <v>358741.52531273727</v>
      </c>
      <c r="D612" s="90">
        <v>344034.80320910981</v>
      </c>
      <c r="E612" s="90">
        <v>343671.24673074961</v>
      </c>
      <c r="F612" s="90">
        <v>363062.50292595901</v>
      </c>
      <c r="G612" s="90">
        <v>352227.82027181238</v>
      </c>
      <c r="H612" s="90">
        <v>355036.92672322312</v>
      </c>
      <c r="I612" s="90">
        <v>375960.26352749014</v>
      </c>
      <c r="J612" s="90">
        <v>386065.34407734289</v>
      </c>
      <c r="K612" s="90">
        <v>456927.0775019998</v>
      </c>
      <c r="L612" s="90">
        <v>427456.89</v>
      </c>
      <c r="M612" s="90">
        <v>0</v>
      </c>
      <c r="N612" s="83"/>
      <c r="O612" s="89" t="s">
        <v>9</v>
      </c>
      <c r="P612" s="90">
        <v>333773.76639748557</v>
      </c>
      <c r="Q612" s="90">
        <v>342197.75469506287</v>
      </c>
      <c r="R612" s="90">
        <v>340633.04643000814</v>
      </c>
      <c r="S612" s="90">
        <v>360097.413039301</v>
      </c>
      <c r="T612" s="90">
        <v>372513.76141502114</v>
      </c>
      <c r="U612" s="90">
        <v>358162.0844574502</v>
      </c>
      <c r="V612" s="90">
        <v>351519.2952262722</v>
      </c>
      <c r="W612" s="90">
        <v>367790.35519188893</v>
      </c>
      <c r="X612" s="90">
        <v>460213.74260399991</v>
      </c>
      <c r="Y612" s="90">
        <v>453166.45499999996</v>
      </c>
      <c r="Z612" s="90">
        <v>423728</v>
      </c>
      <c r="AA612" s="83"/>
      <c r="AB612" s="89" t="s">
        <v>9</v>
      </c>
      <c r="AC612" s="90">
        <v>3092</v>
      </c>
      <c r="AD612" s="90">
        <v>3005</v>
      </c>
      <c r="AE612" s="90">
        <v>2935</v>
      </c>
      <c r="AF612" s="90">
        <v>2847</v>
      </c>
      <c r="AG612" s="90">
        <v>2836</v>
      </c>
      <c r="AH612" s="90">
        <v>2797</v>
      </c>
      <c r="AI612" s="90">
        <v>2782</v>
      </c>
      <c r="AJ612" s="90">
        <v>3064</v>
      </c>
      <c r="AK612" s="90">
        <v>2933</v>
      </c>
      <c r="AL612" s="90">
        <v>2924</v>
      </c>
      <c r="AM612" s="90">
        <v>0</v>
      </c>
      <c r="AN612" s="83"/>
      <c r="AO612" s="83"/>
      <c r="AP612" s="83"/>
      <c r="AQ612" s="83"/>
      <c r="AR612" s="83"/>
      <c r="AS612" s="83"/>
      <c r="AT612" s="83"/>
      <c r="AU612" s="83"/>
      <c r="AV612" s="83"/>
      <c r="AW612" s="83"/>
      <c r="AX612" s="83"/>
      <c r="AY612" s="83"/>
      <c r="AZ612" s="83"/>
    </row>
    <row r="613" spans="1:52" x14ac:dyDescent="0.25">
      <c r="A613" s="82"/>
      <c r="B613" s="84" t="s">
        <v>10</v>
      </c>
      <c r="C613" s="93">
        <v>243912.5773904041</v>
      </c>
      <c r="D613" s="93">
        <v>233605.87710658848</v>
      </c>
      <c r="E613" s="93">
        <v>241744.77613290926</v>
      </c>
      <c r="F613" s="93">
        <v>259047.98071200884</v>
      </c>
      <c r="G613" s="93">
        <v>247760.71678543507</v>
      </c>
      <c r="H613" s="93">
        <v>241156.23479420683</v>
      </c>
      <c r="I613" s="93">
        <v>249506.1644502352</v>
      </c>
      <c r="J613" s="93">
        <v>249024.50612209793</v>
      </c>
      <c r="K613" s="93">
        <v>319951.22491499985</v>
      </c>
      <c r="L613" s="93">
        <v>295722.25200000004</v>
      </c>
      <c r="M613" s="93">
        <v>0</v>
      </c>
      <c r="N613" s="83"/>
      <c r="O613" s="84" t="s">
        <v>10</v>
      </c>
      <c r="P613" s="93">
        <v>225061.32526126134</v>
      </c>
      <c r="Q613" s="93">
        <v>229325.9575549672</v>
      </c>
      <c r="R613" s="93">
        <v>232906.84339366457</v>
      </c>
      <c r="S613" s="93">
        <v>265338.84191373282</v>
      </c>
      <c r="T613" s="93">
        <v>260324.69153886809</v>
      </c>
      <c r="U613" s="93">
        <v>243175.39976535321</v>
      </c>
      <c r="V613" s="93">
        <v>235730.64080140341</v>
      </c>
      <c r="W613" s="93">
        <v>251291.34705068095</v>
      </c>
      <c r="X613" s="93">
        <v>332251.28792099992</v>
      </c>
      <c r="Y613" s="93">
        <v>324865.58999999997</v>
      </c>
      <c r="Z613" s="93">
        <v>294820</v>
      </c>
      <c r="AA613" s="83"/>
      <c r="AB613" s="84" t="s">
        <v>10</v>
      </c>
      <c r="AC613" s="93">
        <v>3092</v>
      </c>
      <c r="AD613" s="93">
        <v>3005</v>
      </c>
      <c r="AE613" s="93">
        <v>2935</v>
      </c>
      <c r="AF613" s="93">
        <v>2847</v>
      </c>
      <c r="AG613" s="93">
        <v>2836</v>
      </c>
      <c r="AH613" s="93">
        <v>2797</v>
      </c>
      <c r="AI613" s="93">
        <v>2782</v>
      </c>
      <c r="AJ613" s="93">
        <v>3064</v>
      </c>
      <c r="AK613" s="93">
        <v>2933</v>
      </c>
      <c r="AL613" s="93">
        <v>2924</v>
      </c>
      <c r="AM613" s="93">
        <v>0</v>
      </c>
      <c r="AN613" s="83"/>
      <c r="AO613" s="83"/>
      <c r="AP613" s="83"/>
      <c r="AQ613" s="83"/>
      <c r="AR613" s="83"/>
      <c r="AS613" s="83"/>
      <c r="AT613" s="83"/>
      <c r="AU613" s="83"/>
      <c r="AV613" s="83"/>
      <c r="AW613" s="83"/>
      <c r="AX613" s="83"/>
      <c r="AY613" s="83"/>
      <c r="AZ613" s="83"/>
    </row>
    <row r="614" spans="1:52" x14ac:dyDescent="0.25">
      <c r="A614" s="82"/>
      <c r="B614" s="89" t="s">
        <v>11</v>
      </c>
      <c r="C614" s="94">
        <v>114828.94792233317</v>
      </c>
      <c r="D614" s="94">
        <v>110428.92610252132</v>
      </c>
      <c r="E614" s="94">
        <v>101926.47059784034</v>
      </c>
      <c r="F614" s="94">
        <v>104014.52221395017</v>
      </c>
      <c r="G614" s="94">
        <v>104467.10348637734</v>
      </c>
      <c r="H614" s="94">
        <v>113880.69192901628</v>
      </c>
      <c r="I614" s="94">
        <v>126454.09907725494</v>
      </c>
      <c r="J614" s="94">
        <v>137040.83795524496</v>
      </c>
      <c r="K614" s="94">
        <v>136975.85258699997</v>
      </c>
      <c r="L614" s="94">
        <v>131734.63800000001</v>
      </c>
      <c r="M614" s="94">
        <v>0</v>
      </c>
      <c r="N614" s="83"/>
      <c r="O614" s="89" t="s">
        <v>11</v>
      </c>
      <c r="P614" s="94">
        <v>108712.44113622424</v>
      </c>
      <c r="Q614" s="94">
        <v>112871.79714009567</v>
      </c>
      <c r="R614" s="94">
        <v>107726.20303634358</v>
      </c>
      <c r="S614" s="94">
        <v>94758.571125568182</v>
      </c>
      <c r="T614" s="94">
        <v>112189.06987615304</v>
      </c>
      <c r="U614" s="94">
        <v>114986.68469209701</v>
      </c>
      <c r="V614" s="94">
        <v>115788.65442486877</v>
      </c>
      <c r="W614" s="94">
        <v>116499.00814120797</v>
      </c>
      <c r="X614" s="94">
        <v>127962.45468299996</v>
      </c>
      <c r="Y614" s="94">
        <v>128300.86499999998</v>
      </c>
      <c r="Z614" s="94">
        <v>128908</v>
      </c>
      <c r="AA614" s="83"/>
      <c r="AB614" s="89" t="s">
        <v>11</v>
      </c>
      <c r="AC614" s="94">
        <v>3092</v>
      </c>
      <c r="AD614" s="94">
        <v>3005</v>
      </c>
      <c r="AE614" s="94">
        <v>2935</v>
      </c>
      <c r="AF614" s="94">
        <v>2847</v>
      </c>
      <c r="AG614" s="94">
        <v>2836</v>
      </c>
      <c r="AH614" s="94">
        <v>2797</v>
      </c>
      <c r="AI614" s="94">
        <v>2782</v>
      </c>
      <c r="AJ614" s="94">
        <v>3064</v>
      </c>
      <c r="AK614" s="94">
        <v>2933</v>
      </c>
      <c r="AL614" s="94">
        <v>2924</v>
      </c>
      <c r="AM614" s="94">
        <v>0</v>
      </c>
      <c r="AN614" s="83"/>
      <c r="AO614" s="83"/>
      <c r="AP614" s="83"/>
      <c r="AQ614" s="83"/>
      <c r="AR614" s="83"/>
      <c r="AS614" s="83"/>
      <c r="AT614" s="83"/>
      <c r="AU614" s="83"/>
      <c r="AV614" s="83"/>
      <c r="AW614" s="83"/>
      <c r="AX614" s="83"/>
      <c r="AY614" s="83"/>
      <c r="AZ614" s="83"/>
    </row>
    <row r="615" spans="1:52" x14ac:dyDescent="0.25">
      <c r="A615" s="82"/>
      <c r="B615" s="84" t="s">
        <v>0</v>
      </c>
      <c r="C615" s="93">
        <v>89208.317985961228</v>
      </c>
      <c r="D615" s="93">
        <v>81152.508150900932</v>
      </c>
      <c r="E615" s="93">
        <v>85338.259760912697</v>
      </c>
      <c r="F615" s="93">
        <v>91325.634144493451</v>
      </c>
      <c r="G615" s="93">
        <v>78761.837162052238</v>
      </c>
      <c r="H615" s="93">
        <v>68911.852476092987</v>
      </c>
      <c r="I615" s="93">
        <v>59351.242223089052</v>
      </c>
      <c r="J615" s="93">
        <v>52922.805515432978</v>
      </c>
      <c r="K615" s="93">
        <v>47012.678285999988</v>
      </c>
      <c r="L615" s="93">
        <v>40167.014999999999</v>
      </c>
      <c r="M615" s="93">
        <v>0</v>
      </c>
      <c r="N615" s="83"/>
      <c r="O615" s="84" t="s">
        <v>0</v>
      </c>
      <c r="P615" s="93">
        <v>82263.012166036715</v>
      </c>
      <c r="Q615" s="93">
        <v>84221.079336428331</v>
      </c>
      <c r="R615" s="93">
        <v>88324.555522617928</v>
      </c>
      <c r="S615" s="93">
        <v>75846.976217099276</v>
      </c>
      <c r="T615" s="93">
        <v>85620.376810707428</v>
      </c>
      <c r="U615" s="93">
        <v>75136.395176828504</v>
      </c>
      <c r="V615" s="93">
        <v>67575.393602141034</v>
      </c>
      <c r="W615" s="93">
        <v>56446.604883710992</v>
      </c>
      <c r="X615" s="93">
        <v>51563.934995999989</v>
      </c>
      <c r="Y615" s="93">
        <v>46967.675999999992</v>
      </c>
      <c r="Z615" s="93">
        <v>38427</v>
      </c>
      <c r="AA615" s="83"/>
      <c r="AB615" s="84" t="s">
        <v>0</v>
      </c>
      <c r="AC615" s="93">
        <v>826</v>
      </c>
      <c r="AD615" s="93">
        <v>785</v>
      </c>
      <c r="AE615" s="93">
        <v>776</v>
      </c>
      <c r="AF615" s="93">
        <v>722</v>
      </c>
      <c r="AG615" s="93">
        <v>643</v>
      </c>
      <c r="AH615" s="93">
        <v>562</v>
      </c>
      <c r="AI615" s="93">
        <v>486</v>
      </c>
      <c r="AJ615" s="93">
        <v>461</v>
      </c>
      <c r="AK615" s="93">
        <v>400</v>
      </c>
      <c r="AL615" s="93">
        <v>359</v>
      </c>
      <c r="AM615" s="93">
        <v>0</v>
      </c>
      <c r="AN615" s="83"/>
      <c r="AO615" s="83"/>
      <c r="AP615" s="83"/>
      <c r="AQ615" s="83"/>
      <c r="AR615" s="83"/>
      <c r="AS615" s="83"/>
      <c r="AT615" s="83"/>
      <c r="AU615" s="83"/>
      <c r="AV615" s="83"/>
      <c r="AW615" s="83"/>
      <c r="AX615" s="83"/>
      <c r="AY615" s="83"/>
      <c r="AZ615" s="83"/>
    </row>
    <row r="616" spans="1:52" x14ac:dyDescent="0.25">
      <c r="A616" s="82"/>
      <c r="B616" s="84" t="s">
        <v>158</v>
      </c>
      <c r="C616" s="93">
        <v>75012.479667451931</v>
      </c>
      <c r="D616" s="93">
        <v>74311.460530423064</v>
      </c>
      <c r="E616" s="93">
        <v>68467.177963781185</v>
      </c>
      <c r="F616" s="93">
        <v>58700.469655717141</v>
      </c>
      <c r="G616" s="93">
        <v>61137.590457117367</v>
      </c>
      <c r="H616" s="93">
        <v>51868.673392866775</v>
      </c>
      <c r="I616" s="93">
        <v>48026.576923690474</v>
      </c>
      <c r="J616" s="93">
        <v>63919.30372776898</v>
      </c>
      <c r="K616" s="93">
        <v>64569.495836999995</v>
      </c>
      <c r="L616" s="93">
        <v>39874.778999999995</v>
      </c>
      <c r="M616" s="93">
        <v>0</v>
      </c>
      <c r="N616" s="83"/>
      <c r="O616" s="84" t="s">
        <v>158</v>
      </c>
      <c r="P616" s="93">
        <v>63594.005573984956</v>
      </c>
      <c r="Q616" s="93">
        <v>66876.635633457292</v>
      </c>
      <c r="R616" s="93">
        <v>66595.805744641897</v>
      </c>
      <c r="S616" s="93">
        <v>68194.759031991343</v>
      </c>
      <c r="T616" s="93">
        <v>55008.767033002245</v>
      </c>
      <c r="U616" s="93">
        <v>44019.440013877691</v>
      </c>
      <c r="V616" s="93">
        <v>49436.051355761789</v>
      </c>
      <c r="W616" s="93">
        <v>44523.302122277993</v>
      </c>
      <c r="X616" s="93">
        <v>64152.562529999988</v>
      </c>
      <c r="Y616" s="93">
        <v>59594.534999999996</v>
      </c>
      <c r="Z616" s="93">
        <v>34567</v>
      </c>
      <c r="AA616" s="83"/>
      <c r="AB616" s="84" t="s">
        <v>158</v>
      </c>
      <c r="AC616" s="93">
        <v>512</v>
      </c>
      <c r="AD616" s="93">
        <v>468</v>
      </c>
      <c r="AE616" s="93">
        <v>406</v>
      </c>
      <c r="AF616" s="93">
        <v>372</v>
      </c>
      <c r="AG616" s="93">
        <v>393</v>
      </c>
      <c r="AH616" s="93">
        <v>361</v>
      </c>
      <c r="AI616" s="93">
        <v>327</v>
      </c>
      <c r="AJ616" s="93">
        <v>464</v>
      </c>
      <c r="AK616" s="93">
        <v>420</v>
      </c>
      <c r="AL616" s="93">
        <v>254</v>
      </c>
      <c r="AM616" s="93">
        <v>0</v>
      </c>
      <c r="AN616" s="83"/>
      <c r="AO616" s="83"/>
      <c r="AP616" s="83"/>
      <c r="AQ616" s="83"/>
      <c r="AR616" s="83"/>
      <c r="AS616" s="83"/>
      <c r="AT616" s="83"/>
      <c r="AU616" s="83"/>
      <c r="AV616" s="83"/>
      <c r="AW616" s="83"/>
      <c r="AX616" s="83"/>
      <c r="AY616" s="83"/>
      <c r="AZ616" s="83"/>
    </row>
    <row r="617" spans="1:52" x14ac:dyDescent="0.25">
      <c r="A617" s="82"/>
      <c r="B617" s="84" t="s">
        <v>159</v>
      </c>
      <c r="C617" s="93">
        <v>3390.0437576262184</v>
      </c>
      <c r="D617" s="93">
        <v>4896.3039173808666</v>
      </c>
      <c r="E617" s="93">
        <v>4386.2553918080985</v>
      </c>
      <c r="F617" s="93">
        <v>3718.0772911171521</v>
      </c>
      <c r="G617" s="93">
        <v>3144.717308207953</v>
      </c>
      <c r="H617" s="93">
        <v>2457.9728970130645</v>
      </c>
      <c r="I617" s="93">
        <v>2864.1356029555218</v>
      </c>
      <c r="J617" s="93">
        <v>3029.6474666639992</v>
      </c>
      <c r="K617" s="93">
        <v>2155.7467679999995</v>
      </c>
      <c r="L617" s="93">
        <v>1914.9689999999998</v>
      </c>
      <c r="M617" s="93">
        <v>0</v>
      </c>
      <c r="N617" s="83"/>
      <c r="O617" s="84" t="s">
        <v>159</v>
      </c>
      <c r="P617" s="93">
        <v>3681.6125502120608</v>
      </c>
      <c r="Q617" s="93">
        <v>3044.5400276401792</v>
      </c>
      <c r="R617" s="93">
        <v>4004.4322607923432</v>
      </c>
      <c r="S617" s="93">
        <v>4537.0838242321734</v>
      </c>
      <c r="T617" s="93">
        <v>6505.999214214984</v>
      </c>
      <c r="U617" s="93">
        <v>4128.1153326535205</v>
      </c>
      <c r="V617" s="93">
        <v>2966.273024749145</v>
      </c>
      <c r="W617" s="93">
        <v>2729.7037359899991</v>
      </c>
      <c r="X617" s="93">
        <v>2949.2992199999994</v>
      </c>
      <c r="Y617" s="93">
        <v>2316.279</v>
      </c>
      <c r="Z617" s="93">
        <v>2162</v>
      </c>
      <c r="AA617" s="83"/>
      <c r="AB617" s="84" t="s">
        <v>159</v>
      </c>
      <c r="AC617" s="93">
        <v>0</v>
      </c>
      <c r="AD617" s="93">
        <v>0</v>
      </c>
      <c r="AE617" s="93">
        <v>0</v>
      </c>
      <c r="AF617" s="93">
        <v>0</v>
      </c>
      <c r="AG617" s="93">
        <v>0</v>
      </c>
      <c r="AH617" s="93">
        <v>0</v>
      </c>
      <c r="AI617" s="93">
        <v>0</v>
      </c>
      <c r="AJ617" s="93">
        <v>0</v>
      </c>
      <c r="AK617" s="93">
        <v>0</v>
      </c>
      <c r="AL617" s="93">
        <v>0</v>
      </c>
      <c r="AM617" s="93">
        <v>0</v>
      </c>
      <c r="AN617" s="83"/>
      <c r="AO617" s="83"/>
      <c r="AP617" s="83"/>
      <c r="AQ617" s="83"/>
      <c r="AR617" s="83"/>
      <c r="AS617" s="83"/>
      <c r="AT617" s="83"/>
      <c r="AU617" s="83"/>
      <c r="AV617" s="83"/>
      <c r="AW617" s="83"/>
      <c r="AX617" s="83"/>
      <c r="AY617" s="83"/>
      <c r="AZ617" s="83"/>
    </row>
    <row r="618" spans="1:52" x14ac:dyDescent="0.25">
      <c r="A618" s="82"/>
      <c r="B618" s="84" t="s">
        <v>1</v>
      </c>
      <c r="C618" s="93">
        <v>7034.4731642522165</v>
      </c>
      <c r="D618" s="93">
        <v>6802.9537850121642</v>
      </c>
      <c r="E618" s="93">
        <v>5688.9013258374753</v>
      </c>
      <c r="F618" s="93">
        <v>5397.2368946999995</v>
      </c>
      <c r="G618" s="93">
        <v>9814.3858968056102</v>
      </c>
      <c r="H618" s="93">
        <v>10013.363180275894</v>
      </c>
      <c r="I618" s="93">
        <v>10099.730869997431</v>
      </c>
      <c r="J618" s="93">
        <v>12778.897647851994</v>
      </c>
      <c r="K618" s="93">
        <v>10720.384394999999</v>
      </c>
      <c r="L618" s="93">
        <v>8159.9699999999993</v>
      </c>
      <c r="M618" s="93">
        <v>0</v>
      </c>
      <c r="N618" s="83"/>
      <c r="O618" s="84" t="s">
        <v>1</v>
      </c>
      <c r="P618" s="93">
        <v>6114.7619460377773</v>
      </c>
      <c r="Q618" s="93">
        <v>4494.7165677985495</v>
      </c>
      <c r="R618" s="93">
        <v>5629.6821674331932</v>
      </c>
      <c r="S618" s="93">
        <v>4824.7056225019924</v>
      </c>
      <c r="T618" s="93">
        <v>6695.8330352982775</v>
      </c>
      <c r="U618" s="93">
        <v>7564.111653683929</v>
      </c>
      <c r="V618" s="93">
        <v>7397.3220134987669</v>
      </c>
      <c r="W618" s="93">
        <v>8116.8226110089972</v>
      </c>
      <c r="X618" s="93">
        <v>11822.658455999997</v>
      </c>
      <c r="Y618" s="93">
        <v>9974.0969999999979</v>
      </c>
      <c r="Z618" s="93">
        <v>7692</v>
      </c>
      <c r="AA618" s="83"/>
      <c r="AB618" s="84" t="s">
        <v>1</v>
      </c>
      <c r="AC618" s="93">
        <v>42</v>
      </c>
      <c r="AD618" s="93">
        <v>47</v>
      </c>
      <c r="AE618" s="93">
        <v>39</v>
      </c>
      <c r="AF618" s="93">
        <v>44</v>
      </c>
      <c r="AG618" s="93">
        <v>59</v>
      </c>
      <c r="AH618" s="93">
        <v>64</v>
      </c>
      <c r="AI618" s="93">
        <v>61</v>
      </c>
      <c r="AJ618" s="93">
        <v>81</v>
      </c>
      <c r="AK618" s="93">
        <v>67</v>
      </c>
      <c r="AL618" s="93">
        <v>53</v>
      </c>
      <c r="AM618" s="93">
        <v>0</v>
      </c>
      <c r="AN618" s="83"/>
      <c r="AO618" s="83"/>
      <c r="AP618" s="83"/>
      <c r="AQ618" s="83"/>
      <c r="AR618" s="83"/>
      <c r="AS618" s="83"/>
      <c r="AT618" s="83"/>
      <c r="AU618" s="83"/>
      <c r="AV618" s="83"/>
      <c r="AW618" s="83"/>
      <c r="AX618" s="83"/>
      <c r="AY618" s="83"/>
      <c r="AZ618" s="83"/>
    </row>
    <row r="619" spans="1:52" x14ac:dyDescent="0.25">
      <c r="A619" s="82"/>
      <c r="B619" s="84" t="s">
        <v>2</v>
      </c>
      <c r="C619" s="93">
        <v>116083.60826731721</v>
      </c>
      <c r="D619" s="93">
        <v>110815.08604210183</v>
      </c>
      <c r="E619" s="93">
        <v>113548.64005336531</v>
      </c>
      <c r="F619" s="93">
        <v>112825.76752836221</v>
      </c>
      <c r="G619" s="93">
        <v>110861.36578860028</v>
      </c>
      <c r="H619" s="93">
        <v>119075.77748273815</v>
      </c>
      <c r="I619" s="93">
        <v>130284.03250770882</v>
      </c>
      <c r="J619" s="93">
        <v>134600.28860709898</v>
      </c>
      <c r="K619" s="93">
        <v>141006.20788799995</v>
      </c>
      <c r="L619" s="93">
        <v>143876.83799999999</v>
      </c>
      <c r="M619" s="93">
        <v>0</v>
      </c>
      <c r="N619" s="83"/>
      <c r="O619" s="84" t="s">
        <v>2</v>
      </c>
      <c r="P619" s="93">
        <v>110426.71642271943</v>
      </c>
      <c r="Q619" s="93">
        <v>106405.22022931259</v>
      </c>
      <c r="R619" s="93">
        <v>109788.34052860328</v>
      </c>
      <c r="S619" s="93">
        <v>120631.49072940066</v>
      </c>
      <c r="T619" s="93">
        <v>114221.96809858912</v>
      </c>
      <c r="U619" s="93">
        <v>119230.07865172683</v>
      </c>
      <c r="V619" s="93">
        <v>122022.88517340005</v>
      </c>
      <c r="W619" s="93">
        <v>139103.76030434098</v>
      </c>
      <c r="X619" s="93">
        <v>144379.86670799996</v>
      </c>
      <c r="Y619" s="93">
        <v>146832.12599999999</v>
      </c>
      <c r="Z619" s="93">
        <v>143814</v>
      </c>
      <c r="AA619" s="83"/>
      <c r="AB619" s="84" t="s">
        <v>2</v>
      </c>
      <c r="AC619" s="93">
        <v>1040</v>
      </c>
      <c r="AD619" s="93">
        <v>1008</v>
      </c>
      <c r="AE619" s="93">
        <v>959</v>
      </c>
      <c r="AF619" s="93">
        <v>938</v>
      </c>
      <c r="AG619" s="93">
        <v>922</v>
      </c>
      <c r="AH619" s="93">
        <v>907</v>
      </c>
      <c r="AI619" s="93">
        <v>944</v>
      </c>
      <c r="AJ619" s="93">
        <v>971</v>
      </c>
      <c r="AK619" s="93">
        <v>1008</v>
      </c>
      <c r="AL619" s="93">
        <v>1053</v>
      </c>
      <c r="AM619" s="93">
        <v>0</v>
      </c>
      <c r="AN619" s="83"/>
      <c r="AO619" s="83"/>
      <c r="AP619" s="83"/>
      <c r="AQ619" s="83"/>
      <c r="AR619" s="83"/>
      <c r="AS619" s="83"/>
      <c r="AT619" s="83"/>
      <c r="AU619" s="83"/>
      <c r="AV619" s="83"/>
      <c r="AW619" s="83"/>
      <c r="AX619" s="83"/>
      <c r="AY619" s="83"/>
      <c r="AZ619" s="83"/>
    </row>
    <row r="620" spans="1:52" x14ac:dyDescent="0.25">
      <c r="A620" s="82"/>
      <c r="B620" s="84" t="s">
        <v>156</v>
      </c>
      <c r="C620" s="93">
        <v>0</v>
      </c>
      <c r="D620" s="93">
        <v>0</v>
      </c>
      <c r="E620" s="93">
        <v>0</v>
      </c>
      <c r="F620" s="93">
        <v>0</v>
      </c>
      <c r="G620" s="93">
        <v>0</v>
      </c>
      <c r="H620" s="93">
        <v>0</v>
      </c>
      <c r="I620" s="93">
        <v>0</v>
      </c>
      <c r="J620" s="93">
        <v>1008.8035546049997</v>
      </c>
      <c r="K620" s="93">
        <v>8376.858503999998</v>
      </c>
      <c r="L620" s="93">
        <v>15174.662999999999</v>
      </c>
      <c r="M620" s="93">
        <v>0</v>
      </c>
      <c r="N620" s="83"/>
      <c r="O620" s="84" t="s">
        <v>156</v>
      </c>
      <c r="P620" s="93">
        <v>0</v>
      </c>
      <c r="Q620" s="93">
        <v>0</v>
      </c>
      <c r="R620" s="93">
        <v>0</v>
      </c>
      <c r="S620" s="93">
        <v>0</v>
      </c>
      <c r="T620" s="93">
        <v>0</v>
      </c>
      <c r="U620" s="93">
        <v>0</v>
      </c>
      <c r="V620" s="93">
        <v>0</v>
      </c>
      <c r="W620" s="93">
        <v>0</v>
      </c>
      <c r="X620" s="93">
        <v>0</v>
      </c>
      <c r="Y620" s="93">
        <v>5725.3559999999998</v>
      </c>
      <c r="Z620" s="93">
        <v>20251</v>
      </c>
      <c r="AA620" s="83"/>
      <c r="AB620" s="84" t="s">
        <v>156</v>
      </c>
      <c r="AC620" s="93">
        <v>0</v>
      </c>
      <c r="AD620" s="93">
        <v>0</v>
      </c>
      <c r="AE620" s="93">
        <v>0</v>
      </c>
      <c r="AF620" s="93">
        <v>0</v>
      </c>
      <c r="AG620" s="93">
        <v>0</v>
      </c>
      <c r="AH620" s="93">
        <v>0</v>
      </c>
      <c r="AI620" s="93">
        <v>0</v>
      </c>
      <c r="AJ620" s="93">
        <v>7</v>
      </c>
      <c r="AK620" s="93">
        <v>50</v>
      </c>
      <c r="AL620" s="93">
        <v>92</v>
      </c>
      <c r="AM620" s="93">
        <v>0</v>
      </c>
      <c r="AN620" s="83"/>
      <c r="AO620" s="83"/>
      <c r="AP620" s="83"/>
      <c r="AQ620" s="83"/>
      <c r="AR620" s="83"/>
      <c r="AS620" s="83"/>
      <c r="AT620" s="83"/>
      <c r="AU620" s="83"/>
      <c r="AV620" s="83"/>
      <c r="AW620" s="83"/>
      <c r="AX620" s="83"/>
      <c r="AY620" s="83"/>
      <c r="AZ620" s="83"/>
    </row>
    <row r="621" spans="1:52" x14ac:dyDescent="0.25">
      <c r="A621" s="82"/>
      <c r="B621" s="84" t="s">
        <v>3</v>
      </c>
      <c r="C621" s="93">
        <v>1000.455196681257</v>
      </c>
      <c r="D621" s="93">
        <v>3443.5165847606727</v>
      </c>
      <c r="E621" s="93">
        <v>4306.9649178576992</v>
      </c>
      <c r="F621" s="93">
        <v>6653.7355732170063</v>
      </c>
      <c r="G621" s="93">
        <v>10149.766531786294</v>
      </c>
      <c r="H621" s="93">
        <v>12438.015969782708</v>
      </c>
      <c r="I621" s="93">
        <v>16854.323746999406</v>
      </c>
      <c r="J621" s="93">
        <v>19195.319828853</v>
      </c>
      <c r="K621" s="93">
        <v>18678.187793999998</v>
      </c>
      <c r="L621" s="93">
        <v>16202.634000000002</v>
      </c>
      <c r="M621" s="93">
        <v>0</v>
      </c>
      <c r="N621" s="83"/>
      <c r="O621" s="84" t="s">
        <v>3</v>
      </c>
      <c r="P621" s="93">
        <v>0</v>
      </c>
      <c r="Q621" s="93">
        <v>3916.1886927353698</v>
      </c>
      <c r="R621" s="93">
        <v>4331.1909372049058</v>
      </c>
      <c r="S621" s="93">
        <v>7888.8242021437045</v>
      </c>
      <c r="T621" s="93">
        <v>9454.3132731637306</v>
      </c>
      <c r="U621" s="93">
        <v>9384.4181979851001</v>
      </c>
      <c r="V621" s="93">
        <v>10659.012963285011</v>
      </c>
      <c r="W621" s="93">
        <v>14881.740565418999</v>
      </c>
      <c r="X621" s="93">
        <v>18655.908914999993</v>
      </c>
      <c r="Y621" s="93">
        <v>16719.192000000003</v>
      </c>
      <c r="Z621" s="93">
        <v>14808</v>
      </c>
      <c r="AA621" s="83"/>
      <c r="AB621" s="84" t="s">
        <v>3</v>
      </c>
      <c r="AC621" s="93">
        <v>8</v>
      </c>
      <c r="AD621" s="93">
        <v>28</v>
      </c>
      <c r="AE621" s="93">
        <v>36</v>
      </c>
      <c r="AF621" s="93">
        <v>51</v>
      </c>
      <c r="AG621" s="93">
        <v>81</v>
      </c>
      <c r="AH621" s="93">
        <v>93</v>
      </c>
      <c r="AI621" s="93">
        <v>126</v>
      </c>
      <c r="AJ621" s="93">
        <v>141</v>
      </c>
      <c r="AK621" s="93">
        <v>136</v>
      </c>
      <c r="AL621" s="93">
        <v>124</v>
      </c>
      <c r="AM621" s="93">
        <v>0</v>
      </c>
      <c r="AN621" s="83"/>
      <c r="AO621" s="83"/>
      <c r="AP621" s="83"/>
      <c r="AQ621" s="83"/>
      <c r="AR621" s="83"/>
      <c r="AS621" s="83"/>
      <c r="AT621" s="83"/>
      <c r="AU621" s="83"/>
      <c r="AV621" s="83"/>
      <c r="AW621" s="83"/>
      <c r="AX621" s="83"/>
      <c r="AY621" s="83"/>
      <c r="AZ621" s="83"/>
    </row>
    <row r="622" spans="1:52" x14ac:dyDescent="0.25">
      <c r="A622" s="82"/>
      <c r="B622" s="84" t="s">
        <v>4</v>
      </c>
      <c r="C622" s="93">
        <v>0</v>
      </c>
      <c r="D622" s="93">
        <v>1237.8716440582614</v>
      </c>
      <c r="E622" s="93">
        <v>10809.485985249663</v>
      </c>
      <c r="F622" s="93">
        <v>15842.859606543605</v>
      </c>
      <c r="G622" s="93">
        <v>14821.989156897162</v>
      </c>
      <c r="H622" s="93">
        <v>17538.67591683006</v>
      </c>
      <c r="I622" s="93">
        <v>15895.837155829535</v>
      </c>
      <c r="J622" s="93">
        <v>15181.684296092995</v>
      </c>
      <c r="K622" s="93">
        <v>12046.508145</v>
      </c>
      <c r="L622" s="93">
        <v>15400.014000000003</v>
      </c>
      <c r="M622" s="93">
        <v>0</v>
      </c>
      <c r="N622" s="83"/>
      <c r="O622" s="84" t="s">
        <v>4</v>
      </c>
      <c r="P622" s="93">
        <v>0</v>
      </c>
      <c r="Q622" s="93">
        <v>0</v>
      </c>
      <c r="R622" s="93">
        <v>0</v>
      </c>
      <c r="S622" s="93">
        <v>10461.492694693568</v>
      </c>
      <c r="T622" s="93">
        <v>9873.3974843857995</v>
      </c>
      <c r="U622" s="93">
        <v>13277.727403916726</v>
      </c>
      <c r="V622" s="93">
        <v>13833.408850741722</v>
      </c>
      <c r="W622" s="93">
        <v>12622.452176816996</v>
      </c>
      <c r="X622" s="93">
        <v>16466.213378999993</v>
      </c>
      <c r="Y622" s="93">
        <v>16366.244999999997</v>
      </c>
      <c r="Z622" s="93">
        <v>17525</v>
      </c>
      <c r="AA622" s="83"/>
      <c r="AB622" s="84" t="s">
        <v>4</v>
      </c>
      <c r="AC622" s="93">
        <v>0</v>
      </c>
      <c r="AD622" s="93">
        <v>10</v>
      </c>
      <c r="AE622" s="93">
        <v>72</v>
      </c>
      <c r="AF622" s="93">
        <v>116</v>
      </c>
      <c r="AG622" s="93">
        <v>110</v>
      </c>
      <c r="AH622" s="93">
        <v>134</v>
      </c>
      <c r="AI622" s="93">
        <v>119</v>
      </c>
      <c r="AJ622" s="93">
        <v>115</v>
      </c>
      <c r="AK622" s="93">
        <v>89</v>
      </c>
      <c r="AL622" s="93">
        <v>120</v>
      </c>
      <c r="AM622" s="93">
        <v>0</v>
      </c>
      <c r="AN622" s="83"/>
      <c r="AO622" s="83"/>
      <c r="AP622" s="83"/>
      <c r="AQ622" s="83"/>
      <c r="AR622" s="83"/>
      <c r="AS622" s="83"/>
      <c r="AT622" s="83"/>
      <c r="AU622" s="83"/>
      <c r="AV622" s="83"/>
      <c r="AW622" s="83"/>
      <c r="AX622" s="83"/>
      <c r="AY622" s="83"/>
      <c r="AZ622" s="83"/>
    </row>
    <row r="623" spans="1:52" x14ac:dyDescent="0.25">
      <c r="A623" s="82"/>
      <c r="B623" s="84" t="s">
        <v>6</v>
      </c>
      <c r="C623" s="93">
        <v>280.37774937061937</v>
      </c>
      <c r="D623" s="93">
        <v>417.72679389177273</v>
      </c>
      <c r="E623" s="93">
        <v>636.66446980098033</v>
      </c>
      <c r="F623" s="93">
        <v>2187.7492721526542</v>
      </c>
      <c r="G623" s="93">
        <v>3067.2433621333871</v>
      </c>
      <c r="H623" s="93">
        <v>2696.9160840629174</v>
      </c>
      <c r="I623" s="93">
        <v>1980.0806959129764</v>
      </c>
      <c r="J623" s="93">
        <v>1779.1626326669989</v>
      </c>
      <c r="K623" s="93">
        <v>1809.8936939999999</v>
      </c>
      <c r="L623" s="93">
        <v>2223.6690000000003</v>
      </c>
      <c r="M623" s="93">
        <v>0</v>
      </c>
      <c r="N623" s="83"/>
      <c r="O623" s="84" t="s">
        <v>6</v>
      </c>
      <c r="P623" s="93">
        <v>478.92851609230257</v>
      </c>
      <c r="Q623" s="93">
        <v>282.44027541545995</v>
      </c>
      <c r="R623" s="93">
        <v>230.5568024830757</v>
      </c>
      <c r="S623" s="93">
        <v>907.18592873225339</v>
      </c>
      <c r="T623" s="93">
        <v>1884.7462904689648</v>
      </c>
      <c r="U623" s="93">
        <v>2769.5941709054091</v>
      </c>
      <c r="V623" s="93">
        <v>3692.9989214723414</v>
      </c>
      <c r="W623" s="93">
        <v>1622.7171616319995</v>
      </c>
      <c r="X623" s="93">
        <v>1628.4799649999998</v>
      </c>
      <c r="Y623" s="93">
        <v>1854.2580000000005</v>
      </c>
      <c r="Z623" s="93">
        <v>1628</v>
      </c>
      <c r="AA623" s="83"/>
      <c r="AB623" s="84" t="s">
        <v>6</v>
      </c>
      <c r="AC623" s="93">
        <v>0</v>
      </c>
      <c r="AD623" s="93">
        <v>0</v>
      </c>
      <c r="AE623" s="93">
        <v>1</v>
      </c>
      <c r="AF623" s="93">
        <v>20</v>
      </c>
      <c r="AG623" s="93">
        <v>34</v>
      </c>
      <c r="AH623" s="93">
        <v>35</v>
      </c>
      <c r="AI623" s="93">
        <v>26</v>
      </c>
      <c r="AJ623" s="93">
        <v>24</v>
      </c>
      <c r="AK623" s="93">
        <v>23</v>
      </c>
      <c r="AL623" s="93">
        <v>35</v>
      </c>
      <c r="AM623" s="93">
        <v>0</v>
      </c>
      <c r="AN623" s="83"/>
      <c r="AO623" s="83"/>
      <c r="AP623" s="83"/>
      <c r="AQ623" s="83"/>
      <c r="AR623" s="83"/>
      <c r="AS623" s="83"/>
      <c r="AT623" s="83"/>
      <c r="AU623" s="83"/>
      <c r="AV623" s="83"/>
      <c r="AW623" s="83"/>
      <c r="AX623" s="83"/>
      <c r="AY623" s="83"/>
      <c r="AZ623" s="83"/>
    </row>
    <row r="624" spans="1:52" x14ac:dyDescent="0.25">
      <c r="A624" s="82"/>
      <c r="B624" s="84" t="s">
        <v>7</v>
      </c>
      <c r="C624" s="93">
        <v>44384.760395753154</v>
      </c>
      <c r="D624" s="93">
        <v>34589.677292392829</v>
      </c>
      <c r="E624" s="93">
        <v>33742.046560353068</v>
      </c>
      <c r="F624" s="93">
        <v>32426.241467380616</v>
      </c>
      <c r="G624" s="93">
        <v>34026.353237143754</v>
      </c>
      <c r="H624" s="93">
        <v>42293.614982471758</v>
      </c>
      <c r="I624" s="93">
        <v>43926.237692481453</v>
      </c>
      <c r="J624" s="93">
        <v>54159.264203750987</v>
      </c>
      <c r="K624" s="93">
        <v>54940.77651299999</v>
      </c>
      <c r="L624" s="93">
        <v>52719.786</v>
      </c>
      <c r="M624" s="93">
        <v>0</v>
      </c>
      <c r="N624" s="83"/>
      <c r="O624" s="84" t="s">
        <v>7</v>
      </c>
      <c r="P624" s="93">
        <v>45446.585829421107</v>
      </c>
      <c r="Q624" s="93">
        <v>43724.840116313535</v>
      </c>
      <c r="R624" s="93">
        <v>39111.679380010923</v>
      </c>
      <c r="S624" s="93">
        <v>27998.11228904199</v>
      </c>
      <c r="T624" s="93">
        <v>27990.86099952782</v>
      </c>
      <c r="U624" s="93">
        <v>33987.627780787931</v>
      </c>
      <c r="V624" s="93">
        <v>35174.74277884054</v>
      </c>
      <c r="W624" s="93">
        <v>36667.58160775499</v>
      </c>
      <c r="X624" s="93">
        <v>46450.401815999991</v>
      </c>
      <c r="Y624" s="93">
        <v>43203.593999999997</v>
      </c>
      <c r="Z624" s="93">
        <v>44990</v>
      </c>
      <c r="AA624" s="83"/>
      <c r="AB624" s="84" t="s">
        <v>7</v>
      </c>
      <c r="AC624" s="93">
        <v>364</v>
      </c>
      <c r="AD624" s="93">
        <v>303</v>
      </c>
      <c r="AE624" s="93">
        <v>290</v>
      </c>
      <c r="AF624" s="93">
        <v>284</v>
      </c>
      <c r="AG624" s="93">
        <v>308</v>
      </c>
      <c r="AH624" s="93">
        <v>345</v>
      </c>
      <c r="AI624" s="93">
        <v>368</v>
      </c>
      <c r="AJ624" s="93">
        <v>477</v>
      </c>
      <c r="AK624" s="93">
        <v>464</v>
      </c>
      <c r="AL624" s="93">
        <v>491</v>
      </c>
      <c r="AM624" s="93">
        <v>0</v>
      </c>
      <c r="AN624" s="83"/>
      <c r="AO624" s="83"/>
      <c r="AP624" s="83"/>
      <c r="AQ624" s="83"/>
      <c r="AR624" s="83"/>
      <c r="AS624" s="83"/>
      <c r="AT624" s="83"/>
      <c r="AU624" s="83"/>
      <c r="AV624" s="83"/>
      <c r="AW624" s="83"/>
      <c r="AX624" s="83"/>
      <c r="AY624" s="83"/>
      <c r="AZ624" s="83"/>
    </row>
    <row r="625" spans="1:52" x14ac:dyDescent="0.25">
      <c r="A625" s="82"/>
      <c r="B625" s="89" t="s">
        <v>8</v>
      </c>
      <c r="C625" s="94">
        <v>17996.942330148402</v>
      </c>
      <c r="D625" s="94">
        <v>18887.362711716491</v>
      </c>
      <c r="E625" s="94">
        <v>18375.494191811023</v>
      </c>
      <c r="F625" s="94">
        <v>21077.934131031288</v>
      </c>
      <c r="G625" s="94">
        <v>22231.058213294178</v>
      </c>
      <c r="H625" s="94">
        <v>20150.838170390503</v>
      </c>
      <c r="I625" s="94">
        <v>29503.697114418814</v>
      </c>
      <c r="J625" s="94">
        <v>30730.206248405993</v>
      </c>
      <c r="K625" s="94">
        <v>32625.826946999994</v>
      </c>
      <c r="L625" s="94">
        <v>33080.292000000001</v>
      </c>
      <c r="M625" s="94">
        <v>0</v>
      </c>
      <c r="N625" s="83"/>
      <c r="O625" s="89" t="s">
        <v>8</v>
      </c>
      <c r="P625" s="94">
        <v>15106.043166680691</v>
      </c>
      <c r="Q625" s="94">
        <v>16967.599545583758</v>
      </c>
      <c r="R625" s="94">
        <v>19031.703324563616</v>
      </c>
      <c r="S625" s="94">
        <v>20831.343452057186</v>
      </c>
      <c r="T625" s="94">
        <v>21551.065764085615</v>
      </c>
      <c r="U625" s="94">
        <v>27822.010236615482</v>
      </c>
      <c r="V625" s="94">
        <v>29805.71164366218</v>
      </c>
      <c r="W625" s="94">
        <v>30885.57278515799</v>
      </c>
      <c r="X625" s="94">
        <v>31269.998024999994</v>
      </c>
      <c r="Y625" s="94">
        <v>32997.972000000002</v>
      </c>
      <c r="Z625" s="94">
        <v>33123</v>
      </c>
      <c r="AA625" s="83"/>
      <c r="AB625" s="89" t="s">
        <v>8</v>
      </c>
      <c r="AC625" s="94">
        <v>220</v>
      </c>
      <c r="AD625" s="94">
        <v>235</v>
      </c>
      <c r="AE625" s="94">
        <v>244</v>
      </c>
      <c r="AF625" s="94">
        <v>257</v>
      </c>
      <c r="AG625" s="94">
        <v>267</v>
      </c>
      <c r="AH625" s="94">
        <v>282</v>
      </c>
      <c r="AI625" s="94">
        <v>308</v>
      </c>
      <c r="AJ625" s="94">
        <v>315</v>
      </c>
      <c r="AK625" s="94">
        <v>314</v>
      </c>
      <c r="AL625" s="94">
        <v>332</v>
      </c>
      <c r="AM625" s="94">
        <v>0</v>
      </c>
      <c r="AN625" s="83"/>
      <c r="AO625" s="83"/>
      <c r="AP625" s="83"/>
      <c r="AQ625" s="83"/>
      <c r="AR625" s="83"/>
      <c r="AS625" s="83"/>
      <c r="AT625" s="83"/>
      <c r="AU625" s="83"/>
      <c r="AV625" s="83"/>
      <c r="AW625" s="83"/>
      <c r="AX625" s="83"/>
      <c r="AY625" s="83"/>
      <c r="AZ625" s="83"/>
    </row>
    <row r="626" spans="1:52" x14ac:dyDescent="0.25">
      <c r="A626" s="82"/>
      <c r="B626" s="89" t="s">
        <v>5</v>
      </c>
      <c r="C626" s="94">
        <v>14157.271336246076</v>
      </c>
      <c r="D626" s="94">
        <v>15400.115353220264</v>
      </c>
      <c r="E626" s="94">
        <v>12225.362227097503</v>
      </c>
      <c r="F626" s="94">
        <v>18615.201337860246</v>
      </c>
      <c r="G626" s="94">
        <v>14628.304291710745</v>
      </c>
      <c r="H626" s="94">
        <v>8696.7716840138364</v>
      </c>
      <c r="I626" s="94">
        <v>15206.821846485469</v>
      </c>
      <c r="J626" s="94">
        <v>10362.084853931996</v>
      </c>
      <c r="K626" s="94">
        <v>11433.308523</v>
      </c>
      <c r="L626" s="94">
        <v>11458.944</v>
      </c>
      <c r="M626" s="92">
        <v>0</v>
      </c>
      <c r="N626" s="83"/>
      <c r="O626" s="89" t="s">
        <v>5</v>
      </c>
      <c r="P626" s="94">
        <v>17234.206551442105</v>
      </c>
      <c r="Q626" s="94">
        <v>16544.117141037514</v>
      </c>
      <c r="R626" s="94">
        <v>12340.055458789593</v>
      </c>
      <c r="S626" s="94">
        <v>13546.040270440319</v>
      </c>
      <c r="T626" s="94">
        <v>19557.527477703461</v>
      </c>
      <c r="U626" s="94">
        <v>11237.709412468634</v>
      </c>
      <c r="V626" s="94">
        <v>7635.0196517310724</v>
      </c>
      <c r="W626" s="94">
        <v>14848.293602645996</v>
      </c>
      <c r="X626" s="94">
        <v>17344.637750999995</v>
      </c>
      <c r="Y626" s="94">
        <v>16415.637000000002</v>
      </c>
      <c r="Z626" s="94">
        <v>10207</v>
      </c>
      <c r="AA626" s="83"/>
      <c r="AB626" s="89" t="s">
        <v>5</v>
      </c>
      <c r="AC626" s="94">
        <v>3092</v>
      </c>
      <c r="AD626" s="94">
        <v>3005</v>
      </c>
      <c r="AE626" s="94">
        <v>2935</v>
      </c>
      <c r="AF626" s="94">
        <v>2847</v>
      </c>
      <c r="AG626" s="94">
        <v>2836</v>
      </c>
      <c r="AH626" s="94">
        <v>2797</v>
      </c>
      <c r="AI626" s="94">
        <v>2782</v>
      </c>
      <c r="AJ626" s="94">
        <v>3064</v>
      </c>
      <c r="AK626" s="94">
        <v>2933</v>
      </c>
      <c r="AL626" s="94">
        <v>2924</v>
      </c>
      <c r="AM626" s="94">
        <v>0</v>
      </c>
      <c r="AN626" s="83"/>
      <c r="AO626" s="83"/>
      <c r="AP626" s="83"/>
      <c r="AQ626" s="83"/>
      <c r="AR626" s="83"/>
      <c r="AS626" s="83"/>
      <c r="AT626" s="83"/>
      <c r="AU626" s="83"/>
      <c r="AV626" s="83"/>
      <c r="AW626" s="83"/>
      <c r="AX626" s="83"/>
      <c r="AY626" s="83"/>
      <c r="AZ626" s="83"/>
    </row>
    <row r="627" spans="1:52" x14ac:dyDescent="0.25">
      <c r="A627" s="82"/>
      <c r="B627" s="84" t="s">
        <v>157</v>
      </c>
      <c r="C627" s="93">
        <v>19098.177082665668</v>
      </c>
      <c r="D627" s="93">
        <v>21797.743608534329</v>
      </c>
      <c r="E627" s="93">
        <v>23726.284551976616</v>
      </c>
      <c r="F627" s="93">
        <v>25510.853158739184</v>
      </c>
      <c r="G627" s="93">
        <v>33515.410297461945</v>
      </c>
      <c r="H627" s="93">
        <v>36962.956843678243</v>
      </c>
      <c r="I627" s="93">
        <v>36981.66261433914</v>
      </c>
      <c r="J627" s="93">
        <v>34277.742170909994</v>
      </c>
      <c r="K627" s="93">
        <v>35690.764157999991</v>
      </c>
      <c r="L627" s="93">
        <v>33796.475999999995</v>
      </c>
      <c r="M627" s="93">
        <v>0</v>
      </c>
      <c r="N627" s="83"/>
      <c r="O627" s="84" t="s">
        <v>157</v>
      </c>
      <c r="P627" s="93">
        <v>18699.872211242171</v>
      </c>
      <c r="Q627" s="93">
        <v>18496.277868173776</v>
      </c>
      <c r="R627" s="93">
        <v>21235.802949519835</v>
      </c>
      <c r="S627" s="93">
        <v>22304.539532761832</v>
      </c>
      <c r="T627" s="93">
        <v>22215.993834890789</v>
      </c>
      <c r="U627" s="93">
        <v>40193.218272723745</v>
      </c>
      <c r="V627" s="93">
        <v>35756.893100043162</v>
      </c>
      <c r="W627" s="93">
        <v>31218.96347860499</v>
      </c>
      <c r="X627" s="93">
        <v>33842.67809999999</v>
      </c>
      <c r="Y627" s="93">
        <v>31812.563999999998</v>
      </c>
      <c r="Z627" s="93">
        <v>27072</v>
      </c>
      <c r="AA627" s="83"/>
      <c r="AB627" s="84" t="s">
        <v>117</v>
      </c>
      <c r="AC627" s="93">
        <v>16687.002</v>
      </c>
      <c r="AD627" s="93">
        <v>17150.013999999999</v>
      </c>
      <c r="AE627" s="93">
        <v>17367.316000000003</v>
      </c>
      <c r="AF627" s="93">
        <v>17451.721999999998</v>
      </c>
      <c r="AG627" s="93">
        <v>17469.689999999999</v>
      </c>
      <c r="AH627" s="93">
        <v>17457.491999999998</v>
      </c>
      <c r="AI627" s="93">
        <v>17588.245999999999</v>
      </c>
      <c r="AJ627" s="93">
        <v>17632.377</v>
      </c>
      <c r="AK627" s="93">
        <v>17608.017</v>
      </c>
      <c r="AL627" s="93">
        <v>17580.003000000001</v>
      </c>
      <c r="AM627" s="93">
        <v>0</v>
      </c>
      <c r="AN627" s="83"/>
      <c r="AO627" s="83"/>
      <c r="AP627" s="83"/>
      <c r="AQ627" s="83"/>
      <c r="AR627" s="83"/>
      <c r="AS627" s="83"/>
      <c r="AT627" s="83"/>
      <c r="AU627" s="83"/>
      <c r="AV627" s="83"/>
      <c r="AW627" s="83"/>
      <c r="AX627" s="83"/>
      <c r="AY627" s="83"/>
      <c r="AZ627" s="83"/>
    </row>
    <row r="628" spans="1:52" x14ac:dyDescent="0.25">
      <c r="A628" s="82"/>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c r="AG628" s="83"/>
      <c r="AH628" s="83"/>
      <c r="AI628" s="83"/>
      <c r="AJ628" s="83"/>
      <c r="AK628" s="83"/>
      <c r="AL628" s="83"/>
      <c r="AM628" s="83"/>
      <c r="AN628" s="83"/>
      <c r="AO628" s="83"/>
      <c r="AP628" s="83"/>
      <c r="AQ628" s="83"/>
      <c r="AR628" s="83"/>
      <c r="AS628" s="83"/>
      <c r="AT628" s="83"/>
      <c r="AU628" s="83"/>
      <c r="AV628" s="83"/>
      <c r="AW628" s="83"/>
      <c r="AX628" s="83"/>
      <c r="AY628" s="83"/>
      <c r="AZ628" s="83"/>
    </row>
    <row r="629" spans="1:52" x14ac:dyDescent="0.25">
      <c r="A629" s="82"/>
      <c r="B629" s="85" t="s">
        <v>113</v>
      </c>
      <c r="C629" s="85"/>
      <c r="D629" s="85"/>
      <c r="E629" s="85"/>
      <c r="F629" s="85"/>
      <c r="G629" s="85"/>
      <c r="H629" s="85"/>
      <c r="I629" s="85"/>
      <c r="J629" s="85"/>
      <c r="K629" s="85"/>
      <c r="L629" s="85"/>
      <c r="M629" s="85"/>
      <c r="N629" s="83"/>
      <c r="O629" s="85" t="s">
        <v>114</v>
      </c>
      <c r="P629" s="85"/>
      <c r="Q629" s="85"/>
      <c r="R629" s="85"/>
      <c r="S629" s="85"/>
      <c r="T629" s="85"/>
      <c r="U629" s="85"/>
      <c r="V629" s="85"/>
      <c r="W629" s="85"/>
      <c r="X629" s="85"/>
      <c r="Y629" s="85"/>
      <c r="Z629" s="85"/>
      <c r="AA629" s="83"/>
      <c r="AB629" s="85" t="s">
        <v>145</v>
      </c>
      <c r="AC629" s="85"/>
      <c r="AD629" s="85"/>
      <c r="AE629" s="85"/>
      <c r="AF629" s="85"/>
      <c r="AG629" s="85"/>
      <c r="AH629" s="85"/>
      <c r="AI629" s="85"/>
      <c r="AJ629" s="85"/>
      <c r="AK629" s="85"/>
      <c r="AL629" s="85"/>
      <c r="AM629" s="85"/>
      <c r="AN629" s="83"/>
      <c r="AO629" s="83"/>
      <c r="AP629" s="83"/>
      <c r="AQ629" s="83"/>
      <c r="AR629" s="83"/>
      <c r="AS629" s="83"/>
      <c r="AT629" s="83"/>
      <c r="AU629" s="83"/>
      <c r="AV629" s="83"/>
      <c r="AW629" s="83"/>
      <c r="AX629" s="83"/>
      <c r="AY629" s="83"/>
      <c r="AZ629" s="83"/>
    </row>
    <row r="630" spans="1:52" x14ac:dyDescent="0.25">
      <c r="A630" s="82"/>
      <c r="B630" s="87" t="s">
        <v>45</v>
      </c>
      <c r="C630" s="87">
        <v>2013</v>
      </c>
      <c r="D630" s="87">
        <v>2014</v>
      </c>
      <c r="E630" s="87">
        <v>2015</v>
      </c>
      <c r="F630" s="87">
        <v>2016</v>
      </c>
      <c r="G630" s="87">
        <v>2017</v>
      </c>
      <c r="H630" s="87">
        <v>2018</v>
      </c>
      <c r="I630" s="87">
        <v>2019</v>
      </c>
      <c r="J630" s="87">
        <v>2020</v>
      </c>
      <c r="K630" s="87">
        <v>2021</v>
      </c>
      <c r="L630" s="87">
        <v>2022</v>
      </c>
      <c r="M630" s="87">
        <v>2023</v>
      </c>
      <c r="N630" s="83"/>
      <c r="O630" s="87" t="s">
        <v>45</v>
      </c>
      <c r="P630" s="87">
        <v>2013</v>
      </c>
      <c r="Q630" s="87">
        <v>2014</v>
      </c>
      <c r="R630" s="87">
        <v>2015</v>
      </c>
      <c r="S630" s="87">
        <v>2016</v>
      </c>
      <c r="T630" s="87">
        <v>2017</v>
      </c>
      <c r="U630" s="87">
        <v>2018</v>
      </c>
      <c r="V630" s="87">
        <v>2019</v>
      </c>
      <c r="W630" s="87">
        <v>2020</v>
      </c>
      <c r="X630" s="87">
        <v>2021</v>
      </c>
      <c r="Y630" s="87">
        <v>2022</v>
      </c>
      <c r="Z630" s="87">
        <v>2023</v>
      </c>
      <c r="AA630" s="83"/>
      <c r="AB630" s="87" t="s">
        <v>45</v>
      </c>
      <c r="AC630" s="87">
        <v>2013</v>
      </c>
      <c r="AD630" s="87">
        <v>2014</v>
      </c>
      <c r="AE630" s="87">
        <v>2015</v>
      </c>
      <c r="AF630" s="87">
        <v>2016</v>
      </c>
      <c r="AG630" s="87">
        <v>2017</v>
      </c>
      <c r="AH630" s="87">
        <v>2018</v>
      </c>
      <c r="AI630" s="87">
        <v>2019</v>
      </c>
      <c r="AJ630" s="87">
        <v>2020</v>
      </c>
      <c r="AK630" s="87">
        <v>2021</v>
      </c>
      <c r="AL630" s="87">
        <v>2022</v>
      </c>
      <c r="AM630" s="87">
        <v>2023</v>
      </c>
      <c r="AN630" s="83"/>
      <c r="AO630" s="83"/>
      <c r="AP630" s="83"/>
      <c r="AQ630" s="83"/>
      <c r="AR630" s="83"/>
      <c r="AS630" s="83"/>
      <c r="AT630" s="83"/>
      <c r="AU630" s="83"/>
      <c r="AV630" s="83"/>
      <c r="AW630" s="83"/>
      <c r="AX630" s="83"/>
      <c r="AY630" s="83"/>
      <c r="AZ630" s="83"/>
    </row>
    <row r="631" spans="1:52" x14ac:dyDescent="0.25">
      <c r="A631" s="82"/>
      <c r="B631" s="89" t="s">
        <v>9</v>
      </c>
      <c r="C631" s="90">
        <v>1138553.873295079</v>
      </c>
      <c r="D631" s="90">
        <v>1141430.7506042684</v>
      </c>
      <c r="E631" s="90">
        <v>1135915.9149829487</v>
      </c>
      <c r="F631" s="90">
        <v>1234433.0543624228</v>
      </c>
      <c r="G631" s="90">
        <v>1252450.1551375974</v>
      </c>
      <c r="H631" s="90">
        <v>1250427.6022494799</v>
      </c>
      <c r="I631" s="90">
        <v>1309635.9268435729</v>
      </c>
      <c r="J631" s="90">
        <v>1355433.8506386925</v>
      </c>
      <c r="K631" s="90">
        <v>1508825.4103859996</v>
      </c>
      <c r="L631" s="90">
        <v>1461171.7679999999</v>
      </c>
      <c r="M631" s="90">
        <v>0</v>
      </c>
      <c r="N631" s="83"/>
      <c r="O631" s="89" t="s">
        <v>9</v>
      </c>
      <c r="P631" s="90">
        <v>1111126.7923829334</v>
      </c>
      <c r="Q631" s="90">
        <v>1146705.1447390751</v>
      </c>
      <c r="R631" s="90">
        <v>1119512.4421727827</v>
      </c>
      <c r="S631" s="90">
        <v>1243727.6704999302</v>
      </c>
      <c r="T631" s="90">
        <v>1219993.7819684949</v>
      </c>
      <c r="U631" s="90">
        <v>1262634.7255279864</v>
      </c>
      <c r="V631" s="90">
        <v>1248662.4147310583</v>
      </c>
      <c r="W631" s="90">
        <v>1330020.6325369107</v>
      </c>
      <c r="X631" s="90">
        <v>1603477.7582669994</v>
      </c>
      <c r="Y631" s="90">
        <v>1576347.7379999997</v>
      </c>
      <c r="Z631" s="90">
        <v>1480370</v>
      </c>
      <c r="AA631" s="83"/>
      <c r="AB631" s="89" t="s">
        <v>9</v>
      </c>
      <c r="AC631" s="90">
        <v>10167</v>
      </c>
      <c r="AD631" s="90">
        <v>10078</v>
      </c>
      <c r="AE631" s="90">
        <v>9999</v>
      </c>
      <c r="AF631" s="90">
        <v>10062</v>
      </c>
      <c r="AG631" s="90">
        <v>10011</v>
      </c>
      <c r="AH631" s="90">
        <v>9906</v>
      </c>
      <c r="AI631" s="90">
        <v>9986</v>
      </c>
      <c r="AJ631" s="90">
        <v>10687</v>
      </c>
      <c r="AK631" s="90">
        <v>10360</v>
      </c>
      <c r="AL631" s="90">
        <v>10491</v>
      </c>
      <c r="AM631" s="90">
        <v>0</v>
      </c>
      <c r="AN631" s="83"/>
      <c r="AO631" s="83"/>
      <c r="AP631" s="83"/>
      <c r="AQ631" s="83"/>
      <c r="AR631" s="83"/>
      <c r="AS631" s="83"/>
      <c r="AT631" s="83"/>
      <c r="AU631" s="83"/>
      <c r="AV631" s="83"/>
      <c r="AW631" s="83"/>
      <c r="AX631" s="83"/>
      <c r="AY631" s="83"/>
      <c r="AZ631" s="83"/>
    </row>
    <row r="632" spans="1:52" x14ac:dyDescent="0.25">
      <c r="A632" s="82"/>
      <c r="B632" s="84" t="s">
        <v>10</v>
      </c>
      <c r="C632" s="93">
        <v>809211.33884252806</v>
      </c>
      <c r="D632" s="93">
        <v>795991.28171450528</v>
      </c>
      <c r="E632" s="93">
        <v>819234.38486450049</v>
      </c>
      <c r="F632" s="93">
        <v>900878.38962127955</v>
      </c>
      <c r="G632" s="93">
        <v>912084.79662943352</v>
      </c>
      <c r="H632" s="93">
        <v>878364.82737143163</v>
      </c>
      <c r="I632" s="93">
        <v>917157.43655339221</v>
      </c>
      <c r="J632" s="93">
        <v>933602.91401418275</v>
      </c>
      <c r="K632" s="93">
        <v>1070716.5593459997</v>
      </c>
      <c r="L632" s="93">
        <v>1014996.3389999999</v>
      </c>
      <c r="M632" s="93">
        <v>0</v>
      </c>
      <c r="N632" s="83"/>
      <c r="O632" s="84" t="s">
        <v>10</v>
      </c>
      <c r="P632" s="93">
        <v>780612.26690463373</v>
      </c>
      <c r="Q632" s="93">
        <v>787214.21281120065</v>
      </c>
      <c r="R632" s="93">
        <v>780605.41184583062</v>
      </c>
      <c r="S632" s="93">
        <v>822030.83246496716</v>
      </c>
      <c r="T632" s="93">
        <v>902746.75090838328</v>
      </c>
      <c r="U632" s="93">
        <v>876719.89864130341</v>
      </c>
      <c r="V632" s="93">
        <v>861272.87475579884</v>
      </c>
      <c r="W632" s="93">
        <v>935837.38691427582</v>
      </c>
      <c r="X632" s="93">
        <v>1216593.3545429995</v>
      </c>
      <c r="Y632" s="93">
        <v>1166851.0139999997</v>
      </c>
      <c r="Z632" s="93">
        <v>1039349</v>
      </c>
      <c r="AA632" s="83"/>
      <c r="AB632" s="84" t="s">
        <v>10</v>
      </c>
      <c r="AC632" s="93">
        <v>10167</v>
      </c>
      <c r="AD632" s="93">
        <v>10078</v>
      </c>
      <c r="AE632" s="93">
        <v>9999</v>
      </c>
      <c r="AF632" s="93">
        <v>10062</v>
      </c>
      <c r="AG632" s="93">
        <v>10011</v>
      </c>
      <c r="AH632" s="93">
        <v>9906</v>
      </c>
      <c r="AI632" s="93">
        <v>9986</v>
      </c>
      <c r="AJ632" s="93">
        <v>10687</v>
      </c>
      <c r="AK632" s="93">
        <v>10360</v>
      </c>
      <c r="AL632" s="93">
        <v>10491</v>
      </c>
      <c r="AM632" s="93">
        <v>0</v>
      </c>
      <c r="AN632" s="83"/>
      <c r="AO632" s="83"/>
      <c r="AP632" s="83"/>
      <c r="AQ632" s="83"/>
      <c r="AR632" s="83"/>
      <c r="AS632" s="83"/>
      <c r="AT632" s="83"/>
      <c r="AU632" s="83"/>
      <c r="AV632" s="83"/>
      <c r="AW632" s="83"/>
      <c r="AX632" s="83"/>
      <c r="AY632" s="83"/>
      <c r="AZ632" s="83"/>
    </row>
    <row r="633" spans="1:52" x14ac:dyDescent="0.25">
      <c r="A633" s="82"/>
      <c r="B633" s="89" t="s">
        <v>11</v>
      </c>
      <c r="C633" s="94">
        <v>329342.53445255087</v>
      </c>
      <c r="D633" s="94">
        <v>345439.46888976305</v>
      </c>
      <c r="E633" s="94">
        <v>316681.53011844819</v>
      </c>
      <c r="F633" s="94">
        <v>333554.66474114335</v>
      </c>
      <c r="G633" s="94">
        <v>340365.35850816389</v>
      </c>
      <c r="H633" s="94">
        <v>372062.77487804811</v>
      </c>
      <c r="I633" s="94">
        <v>392478.49029018061</v>
      </c>
      <c r="J633" s="94">
        <v>421830.93662450981</v>
      </c>
      <c r="K633" s="94">
        <v>438108.85103999986</v>
      </c>
      <c r="L633" s="94">
        <v>446175.42899999995</v>
      </c>
      <c r="M633" s="94">
        <v>0</v>
      </c>
      <c r="N633" s="83"/>
      <c r="O633" s="89" t="s">
        <v>11</v>
      </c>
      <c r="P633" s="94">
        <v>330514.52547829977</v>
      </c>
      <c r="Q633" s="94">
        <v>359490.93192787439</v>
      </c>
      <c r="R633" s="94">
        <v>338907.03032695217</v>
      </c>
      <c r="S633" s="94">
        <v>421696.83803496294</v>
      </c>
      <c r="T633" s="94">
        <v>317247.03106011148</v>
      </c>
      <c r="U633" s="94">
        <v>385914.82688668289</v>
      </c>
      <c r="V633" s="94">
        <v>387389.53997525945</v>
      </c>
      <c r="W633" s="94">
        <v>394183.24562263489</v>
      </c>
      <c r="X633" s="94">
        <v>386884.40372399992</v>
      </c>
      <c r="Y633" s="94">
        <v>409496.72399999993</v>
      </c>
      <c r="Z633" s="94">
        <v>441021</v>
      </c>
      <c r="AA633" s="83"/>
      <c r="AB633" s="89" t="s">
        <v>11</v>
      </c>
      <c r="AC633" s="94">
        <v>10167</v>
      </c>
      <c r="AD633" s="94">
        <v>10078</v>
      </c>
      <c r="AE633" s="94">
        <v>9999</v>
      </c>
      <c r="AF633" s="94">
        <v>10062</v>
      </c>
      <c r="AG633" s="94">
        <v>10011</v>
      </c>
      <c r="AH633" s="94">
        <v>9906</v>
      </c>
      <c r="AI633" s="94">
        <v>9986</v>
      </c>
      <c r="AJ633" s="94">
        <v>10687</v>
      </c>
      <c r="AK633" s="94">
        <v>10360</v>
      </c>
      <c r="AL633" s="94">
        <v>10491</v>
      </c>
      <c r="AM633" s="94">
        <v>0</v>
      </c>
      <c r="AN633" s="83"/>
      <c r="AO633" s="83"/>
      <c r="AP633" s="83"/>
      <c r="AQ633" s="83"/>
      <c r="AR633" s="83"/>
      <c r="AS633" s="83"/>
      <c r="AT633" s="83"/>
      <c r="AU633" s="83"/>
      <c r="AV633" s="83"/>
      <c r="AW633" s="83"/>
      <c r="AX633" s="83"/>
      <c r="AY633" s="83"/>
      <c r="AZ633" s="83"/>
    </row>
    <row r="634" spans="1:52" x14ac:dyDescent="0.25">
      <c r="A634" s="82"/>
      <c r="B634" s="84" t="s">
        <v>0</v>
      </c>
      <c r="C634" s="93">
        <v>172937.53731388904</v>
      </c>
      <c r="D634" s="93">
        <v>163587.27141771108</v>
      </c>
      <c r="E634" s="93">
        <v>164217.76913673212</v>
      </c>
      <c r="F634" s="93">
        <v>190796.55141398599</v>
      </c>
      <c r="G634" s="93">
        <v>174625.9346540618</v>
      </c>
      <c r="H634" s="93">
        <v>164215.63406462379</v>
      </c>
      <c r="I634" s="93">
        <v>154573.60874239303</v>
      </c>
      <c r="J634" s="93">
        <v>158829.91580042994</v>
      </c>
      <c r="K634" s="93">
        <v>137589.05220899996</v>
      </c>
      <c r="L634" s="93">
        <v>119086.16999999998</v>
      </c>
      <c r="M634" s="93">
        <v>0</v>
      </c>
      <c r="N634" s="83"/>
      <c r="O634" s="84" t="s">
        <v>0</v>
      </c>
      <c r="P634" s="93">
        <v>155113.21381699052</v>
      </c>
      <c r="Q634" s="93">
        <v>171726.00156409995</v>
      </c>
      <c r="R634" s="93">
        <v>164829.56390068156</v>
      </c>
      <c r="S634" s="93">
        <v>184305.32446515252</v>
      </c>
      <c r="T634" s="93">
        <v>170272.95225849948</v>
      </c>
      <c r="U634" s="93">
        <v>169080.42566675702</v>
      </c>
      <c r="V634" s="93">
        <v>152243.35830653092</v>
      </c>
      <c r="W634" s="93">
        <v>157021.62194212194</v>
      </c>
      <c r="X634" s="93">
        <v>165124.68575399998</v>
      </c>
      <c r="Y634" s="93">
        <v>147617.253</v>
      </c>
      <c r="Z634" s="93">
        <v>123978</v>
      </c>
      <c r="AA634" s="83"/>
      <c r="AB634" s="84" t="s">
        <v>0</v>
      </c>
      <c r="AC634" s="93">
        <v>1858</v>
      </c>
      <c r="AD634" s="93">
        <v>1939</v>
      </c>
      <c r="AE634" s="93">
        <v>1964</v>
      </c>
      <c r="AF634" s="93">
        <v>1802</v>
      </c>
      <c r="AG634" s="93">
        <v>1636</v>
      </c>
      <c r="AH634" s="93">
        <v>1559</v>
      </c>
      <c r="AI634" s="93">
        <v>1479</v>
      </c>
      <c r="AJ634" s="93">
        <v>1516</v>
      </c>
      <c r="AK634" s="93">
        <v>1365</v>
      </c>
      <c r="AL634" s="93">
        <v>1213</v>
      </c>
      <c r="AM634" s="93">
        <v>0</v>
      </c>
      <c r="AN634" s="83"/>
      <c r="AO634" s="83"/>
      <c r="AP634" s="83"/>
      <c r="AQ634" s="83"/>
      <c r="AR634" s="83"/>
      <c r="AS634" s="83"/>
      <c r="AT634" s="83"/>
      <c r="AU634" s="83"/>
      <c r="AV634" s="83"/>
      <c r="AW634" s="83"/>
      <c r="AX634" s="83"/>
      <c r="AY634" s="83"/>
      <c r="AZ634" s="83"/>
    </row>
    <row r="635" spans="1:52" x14ac:dyDescent="0.25">
      <c r="A635" s="82"/>
      <c r="B635" s="84" t="s">
        <v>158</v>
      </c>
      <c r="C635" s="93">
        <v>215827.09010242994</v>
      </c>
      <c r="D635" s="93">
        <v>176461.0890469632</v>
      </c>
      <c r="E635" s="93">
        <v>172417.86706707691</v>
      </c>
      <c r="F635" s="93">
        <v>144824.26967616504</v>
      </c>
      <c r="G635" s="93">
        <v>137576.28526396147</v>
      </c>
      <c r="H635" s="93">
        <v>124519.92524944726</v>
      </c>
      <c r="I635" s="93">
        <v>130233.4585421275</v>
      </c>
      <c r="J635" s="93">
        <v>176748.85637249396</v>
      </c>
      <c r="K635" s="93">
        <v>140474.69748899995</v>
      </c>
      <c r="L635" s="93">
        <v>88397.27399999999</v>
      </c>
      <c r="M635" s="93">
        <v>0</v>
      </c>
      <c r="N635" s="83"/>
      <c r="O635" s="84" t="s">
        <v>158</v>
      </c>
      <c r="P635" s="93">
        <v>270994.11980155454</v>
      </c>
      <c r="Q635" s="93">
        <v>196290.05779451324</v>
      </c>
      <c r="R635" s="93">
        <v>180616.09245486351</v>
      </c>
      <c r="S635" s="93">
        <v>137922.26986214606</v>
      </c>
      <c r="T635" s="93">
        <v>152970.26773617524</v>
      </c>
      <c r="U635" s="93">
        <v>121546.83243538288</v>
      </c>
      <c r="V635" s="93">
        <v>109212.27980483926</v>
      </c>
      <c r="W635" s="93">
        <v>94397.039353952976</v>
      </c>
      <c r="X635" s="93">
        <v>176586.63854999997</v>
      </c>
      <c r="Y635" s="93">
        <v>149665.992</v>
      </c>
      <c r="Z635" s="93">
        <v>78894</v>
      </c>
      <c r="AA635" s="83"/>
      <c r="AB635" s="84" t="s">
        <v>158</v>
      </c>
      <c r="AC635" s="93">
        <v>1586</v>
      </c>
      <c r="AD635" s="93">
        <v>1279</v>
      </c>
      <c r="AE635" s="93">
        <v>1139</v>
      </c>
      <c r="AF635" s="93">
        <v>1037</v>
      </c>
      <c r="AG635" s="93">
        <v>961</v>
      </c>
      <c r="AH635" s="93">
        <v>918</v>
      </c>
      <c r="AI635" s="93">
        <v>939</v>
      </c>
      <c r="AJ635" s="93">
        <v>1306</v>
      </c>
      <c r="AK635" s="93">
        <v>967</v>
      </c>
      <c r="AL635" s="93">
        <v>603</v>
      </c>
      <c r="AM635" s="93">
        <v>0</v>
      </c>
      <c r="AN635" s="83"/>
      <c r="AO635" s="83"/>
      <c r="AP635" s="83"/>
      <c r="AQ635" s="83"/>
      <c r="AR635" s="83"/>
      <c r="AS635" s="83"/>
      <c r="AT635" s="83"/>
      <c r="AU635" s="83"/>
      <c r="AV635" s="83"/>
      <c r="AW635" s="83"/>
      <c r="AX635" s="83"/>
      <c r="AY635" s="83"/>
      <c r="AZ635" s="83"/>
    </row>
    <row r="636" spans="1:52" x14ac:dyDescent="0.25">
      <c r="A636" s="82"/>
      <c r="B636" s="84" t="s">
        <v>159</v>
      </c>
      <c r="C636" s="93">
        <v>10560.734781229314</v>
      </c>
      <c r="D636" s="93">
        <v>9914.6030461596747</v>
      </c>
      <c r="E636" s="93">
        <v>10632.647747406043</v>
      </c>
      <c r="F636" s="93">
        <v>13917.109323986655</v>
      </c>
      <c r="G636" s="93">
        <v>13348.398457437952</v>
      </c>
      <c r="H636" s="93">
        <v>14716.75352339806</v>
      </c>
      <c r="I636" s="93">
        <v>15981.373123704067</v>
      </c>
      <c r="J636" s="93">
        <v>15051.133247849997</v>
      </c>
      <c r="K636" s="93">
        <v>12634.246190999997</v>
      </c>
      <c r="L636" s="93">
        <v>11154.359999999999</v>
      </c>
      <c r="M636" s="93">
        <v>0</v>
      </c>
      <c r="N636" s="83"/>
      <c r="O636" s="84" t="s">
        <v>159</v>
      </c>
      <c r="P636" s="93">
        <v>13714.262458860703</v>
      </c>
      <c r="Q636" s="93">
        <v>11502.202207717663</v>
      </c>
      <c r="R636" s="93">
        <v>10771.566998445338</v>
      </c>
      <c r="S636" s="93">
        <v>14149.099618738797</v>
      </c>
      <c r="T636" s="93">
        <v>14341.741304037278</v>
      </c>
      <c r="U636" s="93">
        <v>11833.110662370584</v>
      </c>
      <c r="V636" s="93">
        <v>15694.420840731669</v>
      </c>
      <c r="W636" s="93">
        <v>12043.064466845997</v>
      </c>
      <c r="X636" s="93">
        <v>12837.938798999998</v>
      </c>
      <c r="Y636" s="93">
        <v>11119.374</v>
      </c>
      <c r="Z636" s="93">
        <v>9696</v>
      </c>
      <c r="AA636" s="83"/>
      <c r="AB636" s="84" t="s">
        <v>159</v>
      </c>
      <c r="AC636" s="93">
        <v>0</v>
      </c>
      <c r="AD636" s="93">
        <v>0</v>
      </c>
      <c r="AE636" s="93">
        <v>0</v>
      </c>
      <c r="AF636" s="93">
        <v>0</v>
      </c>
      <c r="AG636" s="93">
        <v>0</v>
      </c>
      <c r="AH636" s="93">
        <v>0</v>
      </c>
      <c r="AI636" s="93">
        <v>0</v>
      </c>
      <c r="AJ636" s="93">
        <v>0</v>
      </c>
      <c r="AK636" s="93">
        <v>0</v>
      </c>
      <c r="AL636" s="93">
        <v>0</v>
      </c>
      <c r="AM636" s="93">
        <v>0</v>
      </c>
      <c r="AN636" s="83"/>
      <c r="AO636" s="83"/>
      <c r="AP636" s="83"/>
      <c r="AQ636" s="83"/>
      <c r="AR636" s="83"/>
      <c r="AS636" s="83"/>
      <c r="AT636" s="83"/>
      <c r="AU636" s="83"/>
      <c r="AV636" s="83"/>
      <c r="AW636" s="83"/>
      <c r="AX636" s="83"/>
      <c r="AY636" s="83"/>
      <c r="AZ636" s="83"/>
    </row>
    <row r="637" spans="1:52" x14ac:dyDescent="0.25">
      <c r="A637" s="82"/>
      <c r="B637" s="84" t="s">
        <v>1</v>
      </c>
      <c r="C637" s="93">
        <v>41441.395696351712</v>
      </c>
      <c r="D637" s="93">
        <v>38245.854790407509</v>
      </c>
      <c r="E637" s="93">
        <v>37453.191842961343</v>
      </c>
      <c r="F637" s="93">
        <v>37230.748929891757</v>
      </c>
      <c r="G637" s="93">
        <v>40402.889409892028</v>
      </c>
      <c r="H637" s="93">
        <v>39005.770146158735</v>
      </c>
      <c r="I637" s="93">
        <v>46229.551994501264</v>
      </c>
      <c r="J637" s="93">
        <v>50434.78305883499</v>
      </c>
      <c r="K637" s="93">
        <v>45989.971649999992</v>
      </c>
      <c r="L637" s="93">
        <v>36145.682999999997</v>
      </c>
      <c r="M637" s="93">
        <v>0</v>
      </c>
      <c r="N637" s="83"/>
      <c r="O637" s="84" t="s">
        <v>1</v>
      </c>
      <c r="P637" s="93">
        <v>34495.969542629216</v>
      </c>
      <c r="Q637" s="93">
        <v>42110.658340598799</v>
      </c>
      <c r="R637" s="93">
        <v>37825.82781205076</v>
      </c>
      <c r="S637" s="93">
        <v>40451.720649119619</v>
      </c>
      <c r="T637" s="93">
        <v>34479.530515278762</v>
      </c>
      <c r="U637" s="93">
        <v>40758.877413240923</v>
      </c>
      <c r="V637" s="93">
        <v>37224.637535936454</v>
      </c>
      <c r="W637" s="93">
        <v>48121.547956082984</v>
      </c>
      <c r="X637" s="93">
        <v>53503.258367999995</v>
      </c>
      <c r="Y637" s="93">
        <v>50173.010999999999</v>
      </c>
      <c r="Z637" s="93">
        <v>40837</v>
      </c>
      <c r="AA637" s="83"/>
      <c r="AB637" s="84" t="s">
        <v>1</v>
      </c>
      <c r="AC637" s="93">
        <v>212</v>
      </c>
      <c r="AD637" s="93">
        <v>228</v>
      </c>
      <c r="AE637" s="93">
        <v>229</v>
      </c>
      <c r="AF637" s="93">
        <v>219</v>
      </c>
      <c r="AG637" s="93">
        <v>243</v>
      </c>
      <c r="AH637" s="93">
        <v>235</v>
      </c>
      <c r="AI637" s="93">
        <v>279</v>
      </c>
      <c r="AJ637" s="93">
        <v>301</v>
      </c>
      <c r="AK637" s="93">
        <v>285</v>
      </c>
      <c r="AL637" s="93">
        <v>228</v>
      </c>
      <c r="AM637" s="93">
        <v>0</v>
      </c>
      <c r="AN637" s="83"/>
      <c r="AO637" s="83"/>
      <c r="AP637" s="83"/>
      <c r="AQ637" s="83"/>
      <c r="AR637" s="83"/>
      <c r="AS637" s="83"/>
      <c r="AT637" s="83"/>
      <c r="AU637" s="83"/>
      <c r="AV637" s="83"/>
      <c r="AW637" s="83"/>
      <c r="AX637" s="83"/>
      <c r="AY637" s="83"/>
      <c r="AZ637" s="83"/>
    </row>
    <row r="638" spans="1:52" x14ac:dyDescent="0.25">
      <c r="A638" s="82"/>
      <c r="B638" s="84" t="s">
        <v>2</v>
      </c>
      <c r="C638" s="93">
        <v>486373.56817537564</v>
      </c>
      <c r="D638" s="93">
        <v>474564.9325095184</v>
      </c>
      <c r="E638" s="93">
        <v>468018.60564965458</v>
      </c>
      <c r="F638" s="93">
        <v>470285.8779631427</v>
      </c>
      <c r="G638" s="93">
        <v>469507.97045229218</v>
      </c>
      <c r="H638" s="93">
        <v>464368.24994700262</v>
      </c>
      <c r="I638" s="93">
        <v>479377.42653712811</v>
      </c>
      <c r="J638" s="93">
        <v>495950.48506376089</v>
      </c>
      <c r="K638" s="93">
        <v>501123.06894299993</v>
      </c>
      <c r="L638" s="93">
        <v>503577.16499999998</v>
      </c>
      <c r="M638" s="93">
        <v>0</v>
      </c>
      <c r="N638" s="83"/>
      <c r="O638" s="84" t="s">
        <v>2</v>
      </c>
      <c r="P638" s="93">
        <v>501636.70711536257</v>
      </c>
      <c r="Q638" s="93">
        <v>492879.64162921085</v>
      </c>
      <c r="R638" s="93">
        <v>460698.13458604226</v>
      </c>
      <c r="S638" s="93">
        <v>468569.61145420524</v>
      </c>
      <c r="T638" s="93">
        <v>463374.61638805585</v>
      </c>
      <c r="U638" s="93">
        <v>456686.73522995767</v>
      </c>
      <c r="V638" s="93">
        <v>459312.75540974783</v>
      </c>
      <c r="W638" s="93">
        <v>473979.06732474884</v>
      </c>
      <c r="X638" s="93">
        <v>534229.48313699989</v>
      </c>
      <c r="Y638" s="93">
        <v>532334.62800000003</v>
      </c>
      <c r="Z638" s="93">
        <v>518072</v>
      </c>
      <c r="AA638" s="83"/>
      <c r="AB638" s="84" t="s">
        <v>2</v>
      </c>
      <c r="AC638" s="93">
        <v>4213</v>
      </c>
      <c r="AD638" s="93">
        <v>4073</v>
      </c>
      <c r="AE638" s="93">
        <v>3956</v>
      </c>
      <c r="AF638" s="93">
        <v>3870</v>
      </c>
      <c r="AG638" s="93">
        <v>3788</v>
      </c>
      <c r="AH638" s="93">
        <v>3716</v>
      </c>
      <c r="AI638" s="93">
        <v>3724</v>
      </c>
      <c r="AJ638" s="93">
        <v>3782</v>
      </c>
      <c r="AK638" s="93">
        <v>3811</v>
      </c>
      <c r="AL638" s="93">
        <v>3884</v>
      </c>
      <c r="AM638" s="93">
        <v>0</v>
      </c>
      <c r="AN638" s="83"/>
      <c r="AO638" s="83"/>
      <c r="AP638" s="83"/>
      <c r="AQ638" s="83"/>
      <c r="AR638" s="83"/>
      <c r="AS638" s="83"/>
      <c r="AT638" s="83"/>
      <c r="AU638" s="83"/>
      <c r="AV638" s="83"/>
      <c r="AW638" s="83"/>
      <c r="AX638" s="83"/>
      <c r="AY638" s="83"/>
      <c r="AZ638" s="83"/>
    </row>
    <row r="639" spans="1:52" x14ac:dyDescent="0.25">
      <c r="A639" s="82"/>
      <c r="B639" s="84" t="s">
        <v>156</v>
      </c>
      <c r="C639" s="93">
        <v>0</v>
      </c>
      <c r="D639" s="93">
        <v>0</v>
      </c>
      <c r="E639" s="93">
        <v>0</v>
      </c>
      <c r="F639" s="93">
        <v>0</v>
      </c>
      <c r="G639" s="93">
        <v>0</v>
      </c>
      <c r="H639" s="93">
        <v>0</v>
      </c>
      <c r="I639" s="93">
        <v>0</v>
      </c>
      <c r="J639" s="93">
        <v>6483.3161065469985</v>
      </c>
      <c r="K639" s="93">
        <v>26631.747596999998</v>
      </c>
      <c r="L639" s="93">
        <v>43653.267</v>
      </c>
      <c r="M639" s="93">
        <v>0</v>
      </c>
      <c r="N639" s="83"/>
      <c r="O639" s="84" t="s">
        <v>156</v>
      </c>
      <c r="P639" s="93">
        <v>0</v>
      </c>
      <c r="Q639" s="93">
        <v>0</v>
      </c>
      <c r="R639" s="93">
        <v>0</v>
      </c>
      <c r="S639" s="93">
        <v>0</v>
      </c>
      <c r="T639" s="93">
        <v>0</v>
      </c>
      <c r="U639" s="93">
        <v>0</v>
      </c>
      <c r="V639" s="93">
        <v>0</v>
      </c>
      <c r="W639" s="93">
        <v>0</v>
      </c>
      <c r="X639" s="93">
        <v>37204.66703099999</v>
      </c>
      <c r="Y639" s="93">
        <v>37096.478999999999</v>
      </c>
      <c r="Z639" s="93">
        <v>50608</v>
      </c>
      <c r="AA639" s="83"/>
      <c r="AB639" s="84" t="s">
        <v>156</v>
      </c>
      <c r="AC639" s="93">
        <v>0</v>
      </c>
      <c r="AD639" s="93">
        <v>0</v>
      </c>
      <c r="AE639" s="93">
        <v>0</v>
      </c>
      <c r="AF639" s="93">
        <v>0</v>
      </c>
      <c r="AG639" s="93">
        <v>0</v>
      </c>
      <c r="AH639" s="93">
        <v>0</v>
      </c>
      <c r="AI639" s="93">
        <v>0</v>
      </c>
      <c r="AJ639" s="93">
        <v>47</v>
      </c>
      <c r="AK639" s="93">
        <v>168</v>
      </c>
      <c r="AL639" s="93">
        <v>293</v>
      </c>
      <c r="AM639" s="93">
        <v>0</v>
      </c>
      <c r="AN639" s="83"/>
      <c r="AO639" s="83"/>
      <c r="AP639" s="83"/>
      <c r="AQ639" s="83"/>
      <c r="AR639" s="83"/>
      <c r="AS639" s="83"/>
      <c r="AT639" s="83"/>
      <c r="AU639" s="83"/>
      <c r="AV639" s="83"/>
      <c r="AW639" s="83"/>
      <c r="AX639" s="83"/>
      <c r="AY639" s="83"/>
      <c r="AZ639" s="83"/>
    </row>
    <row r="640" spans="1:52" x14ac:dyDescent="0.25">
      <c r="A640" s="82"/>
      <c r="B640" s="84" t="s">
        <v>3</v>
      </c>
      <c r="C640" s="93">
        <v>1925.9424372003273</v>
      </c>
      <c r="D640" s="93">
        <v>9229.6260420848685</v>
      </c>
      <c r="E640" s="93">
        <v>21768.190205608931</v>
      </c>
      <c r="F640" s="93">
        <v>33145.757635283531</v>
      </c>
      <c r="G640" s="93">
        <v>37873.88609417143</v>
      </c>
      <c r="H640" s="93">
        <v>44631.054067767582</v>
      </c>
      <c r="I640" s="93">
        <v>36876.116947038943</v>
      </c>
      <c r="J640" s="93">
        <v>37866.277596168002</v>
      </c>
      <c r="K640" s="93">
        <v>31726.184594999995</v>
      </c>
      <c r="L640" s="93">
        <v>29244.180000000015</v>
      </c>
      <c r="M640" s="93">
        <v>0</v>
      </c>
      <c r="N640" s="83"/>
      <c r="O640" s="84" t="s">
        <v>3</v>
      </c>
      <c r="P640" s="93">
        <v>0</v>
      </c>
      <c r="Q640" s="93">
        <v>6040.8990671212496</v>
      </c>
      <c r="R640" s="93">
        <v>9550.4351826542697</v>
      </c>
      <c r="S640" s="93">
        <v>39155.575867991982</v>
      </c>
      <c r="T640" s="93">
        <v>40084.838473375406</v>
      </c>
      <c r="U640" s="93">
        <v>43644.868335535619</v>
      </c>
      <c r="V640" s="93">
        <v>43812.446269923428</v>
      </c>
      <c r="W640" s="93">
        <v>45192.241377737977</v>
      </c>
      <c r="X640" s="93">
        <v>35700.31224900001</v>
      </c>
      <c r="Y640" s="93">
        <v>30008.727000000003</v>
      </c>
      <c r="Z640" s="93">
        <v>29496</v>
      </c>
      <c r="AA640" s="83"/>
      <c r="AB640" s="84" t="s">
        <v>3</v>
      </c>
      <c r="AC640" s="93">
        <v>15</v>
      </c>
      <c r="AD640" s="93">
        <v>75</v>
      </c>
      <c r="AE640" s="93">
        <v>186</v>
      </c>
      <c r="AF640" s="93">
        <v>247</v>
      </c>
      <c r="AG640" s="93">
        <v>278</v>
      </c>
      <c r="AH640" s="93">
        <v>330</v>
      </c>
      <c r="AI640" s="93">
        <v>313</v>
      </c>
      <c r="AJ640" s="93">
        <v>269</v>
      </c>
      <c r="AK640" s="93">
        <v>234</v>
      </c>
      <c r="AL640" s="93">
        <v>216</v>
      </c>
      <c r="AM640" s="93">
        <v>0</v>
      </c>
      <c r="AN640" s="83"/>
      <c r="AO640" s="83"/>
      <c r="AP640" s="83"/>
      <c r="AQ640" s="83"/>
      <c r="AR640" s="83"/>
      <c r="AS640" s="83"/>
      <c r="AT640" s="83"/>
      <c r="AU640" s="83"/>
      <c r="AV640" s="83"/>
      <c r="AW640" s="83"/>
      <c r="AX640" s="83"/>
      <c r="AY640" s="83"/>
      <c r="AZ640" s="83"/>
    </row>
    <row r="641" spans="1:52" x14ac:dyDescent="0.25">
      <c r="A641" s="82"/>
      <c r="B641" s="84" t="s">
        <v>4</v>
      </c>
      <c r="C641" s="93">
        <v>0</v>
      </c>
      <c r="D641" s="93">
        <v>2506.5981081198929</v>
      </c>
      <c r="E641" s="93">
        <v>26986.1470780495</v>
      </c>
      <c r="F641" s="93">
        <v>41333.630023349018</v>
      </c>
      <c r="G641" s="93">
        <v>52689.079290886606</v>
      </c>
      <c r="H641" s="93">
        <v>50049.484972978564</v>
      </c>
      <c r="I641" s="93">
        <v>58116.083057168202</v>
      </c>
      <c r="J641" s="93">
        <v>51437.11300774198</v>
      </c>
      <c r="K641" s="93">
        <v>42055.097258999995</v>
      </c>
      <c r="L641" s="93">
        <v>63580.881000000001</v>
      </c>
      <c r="M641" s="93">
        <v>0</v>
      </c>
      <c r="N641" s="83"/>
      <c r="O641" s="84" t="s">
        <v>4</v>
      </c>
      <c r="P641" s="93">
        <v>0</v>
      </c>
      <c r="Q641" s="93">
        <v>0</v>
      </c>
      <c r="R641" s="93">
        <v>24663.492102374825</v>
      </c>
      <c r="S641" s="93">
        <v>35199.044870925609</v>
      </c>
      <c r="T641" s="93">
        <v>42206.310710183308</v>
      </c>
      <c r="U641" s="93">
        <v>51687.537237967037</v>
      </c>
      <c r="V641" s="93">
        <v>55677.53836892001</v>
      </c>
      <c r="W641" s="93">
        <v>63038.893352840991</v>
      </c>
      <c r="X641" s="93">
        <v>55233.584636999978</v>
      </c>
      <c r="Y641" s="93">
        <v>66861.332999999999</v>
      </c>
      <c r="Z641" s="93">
        <v>59168</v>
      </c>
      <c r="AA641" s="83"/>
      <c r="AB641" s="84" t="s">
        <v>4</v>
      </c>
      <c r="AC641" s="93">
        <v>0</v>
      </c>
      <c r="AD641" s="93">
        <v>18</v>
      </c>
      <c r="AE641" s="93">
        <v>174</v>
      </c>
      <c r="AF641" s="93">
        <v>278</v>
      </c>
      <c r="AG641" s="93">
        <v>359</v>
      </c>
      <c r="AH641" s="93">
        <v>336</v>
      </c>
      <c r="AI641" s="93">
        <v>385</v>
      </c>
      <c r="AJ641" s="93">
        <v>393</v>
      </c>
      <c r="AK641" s="93">
        <v>360</v>
      </c>
      <c r="AL641" s="93">
        <v>559</v>
      </c>
      <c r="AM641" s="93">
        <v>0</v>
      </c>
      <c r="AN641" s="83"/>
      <c r="AO641" s="83"/>
      <c r="AP641" s="83"/>
      <c r="AQ641" s="83"/>
      <c r="AR641" s="83"/>
      <c r="AS641" s="83"/>
      <c r="AT641" s="83"/>
      <c r="AU641" s="83"/>
      <c r="AV641" s="83"/>
      <c r="AW641" s="83"/>
      <c r="AX641" s="83"/>
      <c r="AY641" s="83"/>
      <c r="AZ641" s="83"/>
    </row>
    <row r="642" spans="1:52" x14ac:dyDescent="0.25">
      <c r="A642" s="82"/>
      <c r="B642" s="84" t="s">
        <v>6</v>
      </c>
      <c r="C642" s="93">
        <v>6413.7914341004353</v>
      </c>
      <c r="D642" s="93">
        <v>11188.432422760323</v>
      </c>
      <c r="E642" s="93">
        <v>19518.330321885758</v>
      </c>
      <c r="F642" s="93">
        <v>33338.505790624855</v>
      </c>
      <c r="G642" s="93">
        <v>34325.828549162987</v>
      </c>
      <c r="H642" s="93">
        <v>27431.505285388717</v>
      </c>
      <c r="I642" s="93">
        <v>19081.777100647207</v>
      </c>
      <c r="J642" s="93">
        <v>18057.044160287995</v>
      </c>
      <c r="K642" s="93">
        <v>15898.632414000002</v>
      </c>
      <c r="L642" s="93">
        <v>17225.460000000003</v>
      </c>
      <c r="M642" s="93">
        <v>0</v>
      </c>
      <c r="N642" s="83"/>
      <c r="O642" s="84" t="s">
        <v>6</v>
      </c>
      <c r="P642" s="93">
        <v>4638.8679134065997</v>
      </c>
      <c r="Q642" s="93">
        <v>5911.0714783378417</v>
      </c>
      <c r="R642" s="93">
        <v>10691.047668441097</v>
      </c>
      <c r="S642" s="93">
        <v>38797.779891011072</v>
      </c>
      <c r="T642" s="93">
        <v>48648.880962699819</v>
      </c>
      <c r="U642" s="93">
        <v>29463.696405946077</v>
      </c>
      <c r="V642" s="93">
        <v>30180.563677683014</v>
      </c>
      <c r="W642" s="93">
        <v>18170.332260003001</v>
      </c>
      <c r="X642" s="93">
        <v>15776.629029000002</v>
      </c>
      <c r="Y642" s="93">
        <v>13626.017999999998</v>
      </c>
      <c r="Z642" s="93">
        <v>11771</v>
      </c>
      <c r="AA642" s="83"/>
      <c r="AB642" s="84" t="s">
        <v>6</v>
      </c>
      <c r="AC642" s="93">
        <v>0</v>
      </c>
      <c r="AD642" s="93">
        <v>0</v>
      </c>
      <c r="AE642" s="93">
        <v>0</v>
      </c>
      <c r="AF642" s="93">
        <v>294</v>
      </c>
      <c r="AG642" s="93">
        <v>425</v>
      </c>
      <c r="AH642" s="93">
        <v>323</v>
      </c>
      <c r="AI642" s="93">
        <v>235</v>
      </c>
      <c r="AJ642" s="93">
        <v>224</v>
      </c>
      <c r="AK642" s="93">
        <v>201</v>
      </c>
      <c r="AL642" s="93">
        <v>241</v>
      </c>
      <c r="AM642" s="93">
        <v>0</v>
      </c>
      <c r="AN642" s="83"/>
      <c r="AO642" s="83"/>
      <c r="AP642" s="83"/>
      <c r="AQ642" s="83"/>
      <c r="AR642" s="83"/>
      <c r="AS642" s="83"/>
      <c r="AT642" s="83"/>
      <c r="AU642" s="83"/>
      <c r="AV642" s="83"/>
      <c r="AW642" s="83"/>
      <c r="AX642" s="83"/>
      <c r="AY642" s="83"/>
      <c r="AZ642" s="83"/>
    </row>
    <row r="643" spans="1:52" x14ac:dyDescent="0.25">
      <c r="A643" s="82"/>
      <c r="B643" s="84" t="s">
        <v>7</v>
      </c>
      <c r="C643" s="93">
        <v>152998.88881900068</v>
      </c>
      <c r="D643" s="93">
        <v>159355.29550947974</v>
      </c>
      <c r="E643" s="93">
        <v>132786.44009324501</v>
      </c>
      <c r="F643" s="93">
        <v>124959.09078001339</v>
      </c>
      <c r="G643" s="93">
        <v>118572.40200908325</v>
      </c>
      <c r="H643" s="93">
        <v>116636.58907586285</v>
      </c>
      <c r="I643" s="93">
        <v>115382.85332278015</v>
      </c>
      <c r="J643" s="93">
        <v>137144.41564641296</v>
      </c>
      <c r="K643" s="93">
        <v>162771.61177199997</v>
      </c>
      <c r="L643" s="93">
        <v>141833.24399999998</v>
      </c>
      <c r="M643" s="93">
        <v>0</v>
      </c>
      <c r="N643" s="83"/>
      <c r="O643" s="84" t="s">
        <v>7</v>
      </c>
      <c r="P643" s="93">
        <v>159109.559415906</v>
      </c>
      <c r="Q643" s="93">
        <v>154037.46728189898</v>
      </c>
      <c r="R643" s="93">
        <v>142422.66113184855</v>
      </c>
      <c r="S643" s="93">
        <v>154436.05463455743</v>
      </c>
      <c r="T643" s="93">
        <v>124972.04444645025</v>
      </c>
      <c r="U643" s="93">
        <v>118450.74593589273</v>
      </c>
      <c r="V643" s="93">
        <v>112742.01277220662</v>
      </c>
      <c r="W643" s="93">
        <v>116263.80046751397</v>
      </c>
      <c r="X643" s="93">
        <v>110786.49987299998</v>
      </c>
      <c r="Y643" s="93">
        <v>121690.56899999999</v>
      </c>
      <c r="Z643" s="93">
        <v>134381</v>
      </c>
      <c r="AA643" s="83"/>
      <c r="AB643" s="84" t="s">
        <v>7</v>
      </c>
      <c r="AC643" s="93">
        <v>1281</v>
      </c>
      <c r="AD643" s="93">
        <v>1327</v>
      </c>
      <c r="AE643" s="93">
        <v>1156</v>
      </c>
      <c r="AF643" s="93">
        <v>1085</v>
      </c>
      <c r="AG643" s="93">
        <v>1053</v>
      </c>
      <c r="AH643" s="93">
        <v>1067</v>
      </c>
      <c r="AI643" s="93">
        <v>1066</v>
      </c>
      <c r="AJ643" s="93">
        <v>1286</v>
      </c>
      <c r="AK643" s="93">
        <v>1443</v>
      </c>
      <c r="AL643" s="93">
        <v>1437</v>
      </c>
      <c r="AM643" s="93">
        <v>0</v>
      </c>
      <c r="AN643" s="83"/>
      <c r="AO643" s="83"/>
      <c r="AP643" s="83"/>
      <c r="AQ643" s="83"/>
      <c r="AR643" s="83"/>
      <c r="AS643" s="83"/>
      <c r="AT643" s="83"/>
      <c r="AU643" s="83"/>
      <c r="AV643" s="83"/>
      <c r="AW643" s="83"/>
      <c r="AX643" s="83"/>
      <c r="AY643" s="83"/>
      <c r="AZ643" s="83"/>
    </row>
    <row r="644" spans="1:52" x14ac:dyDescent="0.25">
      <c r="A644" s="82"/>
      <c r="B644" s="89" t="s">
        <v>8</v>
      </c>
      <c r="C644" s="94">
        <v>61474.987557872511</v>
      </c>
      <c r="D644" s="94">
        <v>65433.52010018428</v>
      </c>
      <c r="E644" s="94">
        <v>74533.806233788273</v>
      </c>
      <c r="F644" s="94">
        <v>94713.615792331431</v>
      </c>
      <c r="G644" s="94">
        <v>104773.60129058461</v>
      </c>
      <c r="H644" s="94">
        <v>123306.92798004606</v>
      </c>
      <c r="I644" s="94">
        <v>148070.18157054443</v>
      </c>
      <c r="J644" s="94">
        <v>161724.69648171894</v>
      </c>
      <c r="K644" s="94">
        <v>164874.31358999998</v>
      </c>
      <c r="L644" s="94">
        <v>184676.68799999999</v>
      </c>
      <c r="M644" s="94">
        <v>0</v>
      </c>
      <c r="N644" s="83"/>
      <c r="O644" s="89" t="s">
        <v>8</v>
      </c>
      <c r="P644" s="94">
        <v>58644.315460310398</v>
      </c>
      <c r="Q644" s="94">
        <v>60642.419251776453</v>
      </c>
      <c r="R644" s="94">
        <v>70454.823372396073</v>
      </c>
      <c r="S644" s="94">
        <v>85046.257039449847</v>
      </c>
      <c r="T644" s="94">
        <v>86458.092169139389</v>
      </c>
      <c r="U644" s="94">
        <v>111264.67214623102</v>
      </c>
      <c r="V644" s="94">
        <v>136367.20101991677</v>
      </c>
      <c r="W644" s="94">
        <v>153561.47969654095</v>
      </c>
      <c r="X644" s="94">
        <v>166446.56590799996</v>
      </c>
      <c r="Y644" s="94">
        <v>180916.72199999998</v>
      </c>
      <c r="Z644" s="94">
        <v>203257</v>
      </c>
      <c r="AA644" s="83"/>
      <c r="AB644" s="89" t="s">
        <v>8</v>
      </c>
      <c r="AC644" s="94">
        <v>810</v>
      </c>
      <c r="AD644" s="94">
        <v>898</v>
      </c>
      <c r="AE644" s="94">
        <v>996</v>
      </c>
      <c r="AF644" s="94">
        <v>1111</v>
      </c>
      <c r="AG644" s="94">
        <v>1194</v>
      </c>
      <c r="AH644" s="94">
        <v>1342</v>
      </c>
      <c r="AI644" s="94">
        <v>1481</v>
      </c>
      <c r="AJ644" s="94">
        <v>1531</v>
      </c>
      <c r="AK644" s="94">
        <v>1620</v>
      </c>
      <c r="AL644" s="94">
        <v>1755</v>
      </c>
      <c r="AM644" s="94">
        <v>0</v>
      </c>
      <c r="AN644" s="83"/>
      <c r="AO644" s="83"/>
      <c r="AP644" s="83"/>
      <c r="AQ644" s="83"/>
      <c r="AR644" s="83"/>
      <c r="AS644" s="83"/>
      <c r="AT644" s="83"/>
      <c r="AU644" s="83"/>
      <c r="AV644" s="83"/>
      <c r="AW644" s="83"/>
      <c r="AX644" s="83"/>
      <c r="AY644" s="83"/>
      <c r="AZ644" s="83"/>
    </row>
    <row r="645" spans="1:52" x14ac:dyDescent="0.25">
      <c r="A645" s="82"/>
      <c r="B645" s="89" t="s">
        <v>5</v>
      </c>
      <c r="C645" s="94">
        <v>50413.243008615515</v>
      </c>
      <c r="D645" s="94">
        <v>56806.097073895959</v>
      </c>
      <c r="E645" s="94">
        <v>52618.328852582898</v>
      </c>
      <c r="F645" s="94">
        <v>62675.121287746748</v>
      </c>
      <c r="G645" s="94">
        <v>75621.48059496106</v>
      </c>
      <c r="H645" s="94">
        <v>80955.89730896875</v>
      </c>
      <c r="I645" s="94">
        <v>107681.20796856584</v>
      </c>
      <c r="J645" s="94">
        <v>103877.63489867398</v>
      </c>
      <c r="K645" s="94">
        <v>103704.99904799997</v>
      </c>
      <c r="L645" s="94">
        <v>98486.618999999962</v>
      </c>
      <c r="M645" s="92">
        <v>0</v>
      </c>
      <c r="N645" s="83"/>
      <c r="O645" s="89" t="s">
        <v>5</v>
      </c>
      <c r="P645" s="94">
        <v>51057.028827985807</v>
      </c>
      <c r="Q645" s="94">
        <v>33660.828537906775</v>
      </c>
      <c r="R645" s="94">
        <v>38174.120727883063</v>
      </c>
      <c r="S645" s="94">
        <v>43787.648753209738</v>
      </c>
      <c r="T645" s="94">
        <v>65623.377241235939</v>
      </c>
      <c r="U645" s="94">
        <v>64975.215949159116</v>
      </c>
      <c r="V645" s="94">
        <v>58019.442805546452</v>
      </c>
      <c r="W645" s="94">
        <v>116761.18917197698</v>
      </c>
      <c r="X645" s="94">
        <v>109997.19101699996</v>
      </c>
      <c r="Y645" s="94">
        <v>113519.28</v>
      </c>
      <c r="Z645" s="94">
        <v>104711</v>
      </c>
      <c r="AA645" s="83"/>
      <c r="AB645" s="89" t="s">
        <v>5</v>
      </c>
      <c r="AC645" s="94">
        <v>10167</v>
      </c>
      <c r="AD645" s="94">
        <v>10078</v>
      </c>
      <c r="AE645" s="94">
        <v>9999</v>
      </c>
      <c r="AF645" s="94">
        <v>10062</v>
      </c>
      <c r="AG645" s="94">
        <v>10011</v>
      </c>
      <c r="AH645" s="94">
        <v>9906</v>
      </c>
      <c r="AI645" s="94">
        <v>9986</v>
      </c>
      <c r="AJ645" s="94">
        <v>10687</v>
      </c>
      <c r="AK645" s="94">
        <v>10360</v>
      </c>
      <c r="AL645" s="94">
        <v>10491</v>
      </c>
      <c r="AM645" s="94">
        <v>0</v>
      </c>
      <c r="AN645" s="83"/>
      <c r="AO645" s="83"/>
      <c r="AP645" s="83"/>
      <c r="AQ645" s="83"/>
      <c r="AR645" s="83"/>
      <c r="AS645" s="83"/>
      <c r="AT645" s="83"/>
      <c r="AU645" s="83"/>
      <c r="AV645" s="83"/>
      <c r="AW645" s="83"/>
      <c r="AX645" s="83"/>
      <c r="AY645" s="83"/>
      <c r="AZ645" s="83"/>
    </row>
    <row r="646" spans="1:52" x14ac:dyDescent="0.25">
      <c r="A646" s="82"/>
      <c r="B646" s="84" t="s">
        <v>157</v>
      </c>
      <c r="C646" s="93">
        <v>49196.066641712576</v>
      </c>
      <c r="D646" s="93">
        <v>49038.989499970812</v>
      </c>
      <c r="E646" s="93">
        <v>44613.326450024586</v>
      </c>
      <c r="F646" s="93">
        <v>52690.651423008698</v>
      </c>
      <c r="G646" s="93">
        <v>52621.119689066807</v>
      </c>
      <c r="H646" s="93">
        <v>51813.88529663167</v>
      </c>
      <c r="I646" s="93">
        <v>50317.797451332139</v>
      </c>
      <c r="J646" s="93">
        <v>54454.892197292989</v>
      </c>
      <c r="K646" s="93">
        <v>58106.499128999996</v>
      </c>
      <c r="L646" s="93">
        <v>57987.236999999994</v>
      </c>
      <c r="M646" s="93">
        <v>0</v>
      </c>
      <c r="N646" s="83"/>
      <c r="O646" s="84" t="s">
        <v>157</v>
      </c>
      <c r="P646" s="93">
        <v>42493.474092380617</v>
      </c>
      <c r="Q646" s="93">
        <v>40645.291735208019</v>
      </c>
      <c r="R646" s="93">
        <v>40046.663286121227</v>
      </c>
      <c r="S646" s="93">
        <v>39714.19926431057</v>
      </c>
      <c r="T646" s="93">
        <v>48628.49308215388</v>
      </c>
      <c r="U646" s="93">
        <v>48986.148656252277</v>
      </c>
      <c r="V646" s="93">
        <v>48974.289061323449</v>
      </c>
      <c r="W646" s="93">
        <v>48949.090551143985</v>
      </c>
      <c r="X646" s="93">
        <v>48894.71311199999</v>
      </c>
      <c r="Y646" s="93">
        <v>56535.317999999992</v>
      </c>
      <c r="Z646" s="93">
        <v>57444</v>
      </c>
      <c r="AA646" s="83"/>
      <c r="AB646" s="84" t="s">
        <v>117</v>
      </c>
      <c r="AC646" s="93">
        <v>54381.66</v>
      </c>
      <c r="AD646" s="93">
        <v>54363.092000000004</v>
      </c>
      <c r="AE646" s="93">
        <v>54029.407999999996</v>
      </c>
      <c r="AF646" s="93">
        <v>54395.252999999997</v>
      </c>
      <c r="AG646" s="93">
        <v>54799.32</v>
      </c>
      <c r="AH646" s="93">
        <v>54748.261000000006</v>
      </c>
      <c r="AI646" s="93">
        <v>54772.872000000003</v>
      </c>
      <c r="AJ646" s="93">
        <v>54723.977999999996</v>
      </c>
      <c r="AK646" s="93">
        <v>54524.417999999998</v>
      </c>
      <c r="AL646" s="93">
        <v>54430.3</v>
      </c>
      <c r="AM646" s="93">
        <v>0</v>
      </c>
      <c r="AN646" s="83"/>
      <c r="AO646" s="83"/>
      <c r="AP646" s="83"/>
      <c r="AQ646" s="83"/>
      <c r="AR646" s="83"/>
      <c r="AS646" s="83"/>
      <c r="AT646" s="83"/>
      <c r="AU646" s="83"/>
      <c r="AV646" s="83"/>
      <c r="AW646" s="83"/>
      <c r="AX646" s="83"/>
      <c r="AY646" s="83"/>
      <c r="AZ646" s="83"/>
    </row>
    <row r="647" spans="1:52" x14ac:dyDescent="0.25">
      <c r="A647" s="82"/>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c r="AG647" s="83"/>
      <c r="AH647" s="83"/>
      <c r="AI647" s="83"/>
      <c r="AJ647" s="83"/>
      <c r="AK647" s="83"/>
      <c r="AL647" s="83"/>
      <c r="AM647" s="83"/>
      <c r="AN647" s="83"/>
      <c r="AO647" s="83"/>
      <c r="AP647" s="83"/>
      <c r="AQ647" s="83"/>
      <c r="AR647" s="83"/>
      <c r="AS647" s="83"/>
      <c r="AT647" s="83"/>
      <c r="AU647" s="83"/>
      <c r="AV647" s="83"/>
      <c r="AW647" s="83"/>
      <c r="AX647" s="83"/>
      <c r="AY647" s="83"/>
      <c r="AZ647" s="83"/>
    </row>
    <row r="648" spans="1:52" x14ac:dyDescent="0.25">
      <c r="A648" s="82"/>
      <c r="B648" s="85" t="s">
        <v>113</v>
      </c>
      <c r="C648" s="85"/>
      <c r="D648" s="85"/>
      <c r="E648" s="85"/>
      <c r="F648" s="85"/>
      <c r="G648" s="85"/>
      <c r="H648" s="85"/>
      <c r="I648" s="85"/>
      <c r="J648" s="85"/>
      <c r="K648" s="85"/>
      <c r="L648" s="85"/>
      <c r="M648" s="85"/>
      <c r="N648" s="83"/>
      <c r="O648" s="85" t="s">
        <v>114</v>
      </c>
      <c r="P648" s="85"/>
      <c r="Q648" s="85"/>
      <c r="R648" s="85"/>
      <c r="S648" s="85"/>
      <c r="T648" s="85"/>
      <c r="U648" s="85"/>
      <c r="V648" s="85"/>
      <c r="W648" s="85"/>
      <c r="X648" s="85"/>
      <c r="Y648" s="85"/>
      <c r="Z648" s="85"/>
      <c r="AA648" s="83"/>
      <c r="AB648" s="85" t="s">
        <v>145</v>
      </c>
      <c r="AC648" s="85"/>
      <c r="AD648" s="85"/>
      <c r="AE648" s="85"/>
      <c r="AF648" s="85"/>
      <c r="AG648" s="85"/>
      <c r="AH648" s="85"/>
      <c r="AI648" s="85"/>
      <c r="AJ648" s="85"/>
      <c r="AK648" s="85"/>
      <c r="AL648" s="85"/>
      <c r="AM648" s="85"/>
      <c r="AN648" s="83"/>
      <c r="AO648" s="83"/>
      <c r="AP648" s="83"/>
      <c r="AQ648" s="83"/>
      <c r="AR648" s="83"/>
      <c r="AS648" s="83"/>
      <c r="AT648" s="83"/>
      <c r="AU648" s="83"/>
      <c r="AV648" s="83"/>
      <c r="AW648" s="83"/>
      <c r="AX648" s="83"/>
      <c r="AY648" s="83"/>
      <c r="AZ648" s="83"/>
    </row>
    <row r="649" spans="1:52" x14ac:dyDescent="0.25">
      <c r="A649" s="82"/>
      <c r="B649" s="87" t="s">
        <v>46</v>
      </c>
      <c r="C649" s="87">
        <v>2013</v>
      </c>
      <c r="D649" s="87">
        <v>2014</v>
      </c>
      <c r="E649" s="87">
        <v>2015</v>
      </c>
      <c r="F649" s="87">
        <v>2016</v>
      </c>
      <c r="G649" s="87">
        <v>2017</v>
      </c>
      <c r="H649" s="87">
        <v>2018</v>
      </c>
      <c r="I649" s="87">
        <v>2019</v>
      </c>
      <c r="J649" s="87">
        <v>2020</v>
      </c>
      <c r="K649" s="87">
        <v>2021</v>
      </c>
      <c r="L649" s="87">
        <v>2022</v>
      </c>
      <c r="M649" s="87">
        <v>2023</v>
      </c>
      <c r="N649" s="83"/>
      <c r="O649" s="87" t="s">
        <v>46</v>
      </c>
      <c r="P649" s="87">
        <v>2013</v>
      </c>
      <c r="Q649" s="87">
        <v>2014</v>
      </c>
      <c r="R649" s="87">
        <v>2015</v>
      </c>
      <c r="S649" s="87">
        <v>2016</v>
      </c>
      <c r="T649" s="87">
        <v>2017</v>
      </c>
      <c r="U649" s="87">
        <v>2018</v>
      </c>
      <c r="V649" s="87">
        <v>2019</v>
      </c>
      <c r="W649" s="87">
        <v>2020</v>
      </c>
      <c r="X649" s="87">
        <v>2021</v>
      </c>
      <c r="Y649" s="87">
        <v>2022</v>
      </c>
      <c r="Z649" s="87">
        <v>2023</v>
      </c>
      <c r="AA649" s="83"/>
      <c r="AB649" s="87" t="s">
        <v>46</v>
      </c>
      <c r="AC649" s="87">
        <v>2013</v>
      </c>
      <c r="AD649" s="87">
        <v>2014</v>
      </c>
      <c r="AE649" s="87">
        <v>2015</v>
      </c>
      <c r="AF649" s="87">
        <v>2016</v>
      </c>
      <c r="AG649" s="87">
        <v>2017</v>
      </c>
      <c r="AH649" s="87">
        <v>2018</v>
      </c>
      <c r="AI649" s="87">
        <v>2019</v>
      </c>
      <c r="AJ649" s="87">
        <v>2020</v>
      </c>
      <c r="AK649" s="87">
        <v>2021</v>
      </c>
      <c r="AL649" s="87">
        <v>2022</v>
      </c>
      <c r="AM649" s="87">
        <v>2023</v>
      </c>
      <c r="AN649" s="83"/>
      <c r="AO649" s="83"/>
      <c r="AP649" s="83"/>
      <c r="AQ649" s="83"/>
      <c r="AR649" s="83"/>
      <c r="AS649" s="83"/>
      <c r="AT649" s="83"/>
      <c r="AU649" s="83"/>
      <c r="AV649" s="83"/>
      <c r="AW649" s="83"/>
      <c r="AX649" s="83"/>
      <c r="AY649" s="83"/>
      <c r="AZ649" s="83"/>
    </row>
    <row r="650" spans="1:52" x14ac:dyDescent="0.25">
      <c r="A650" s="82"/>
      <c r="B650" s="89" t="s">
        <v>9</v>
      </c>
      <c r="C650" s="90">
        <v>484891.05578385363</v>
      </c>
      <c r="D650" s="90">
        <v>469037.76619545312</v>
      </c>
      <c r="E650" s="90">
        <v>473891.95241747855</v>
      </c>
      <c r="F650" s="90">
        <v>511231.58789661003</v>
      </c>
      <c r="G650" s="90">
        <v>510819.47973851487</v>
      </c>
      <c r="H650" s="90">
        <v>514077.82509844098</v>
      </c>
      <c r="I650" s="90">
        <v>527718.44159465039</v>
      </c>
      <c r="J650" s="90">
        <v>553334.6838393989</v>
      </c>
      <c r="K650" s="90">
        <v>679065.53641499998</v>
      </c>
      <c r="L650" s="90">
        <v>670260.75899999996</v>
      </c>
      <c r="M650" s="90">
        <v>0</v>
      </c>
      <c r="N650" s="83"/>
      <c r="O650" s="89" t="s">
        <v>9</v>
      </c>
      <c r="P650" s="90">
        <v>453498.61522578134</v>
      </c>
      <c r="Q650" s="90">
        <v>457927.65754654759</v>
      </c>
      <c r="R650" s="90">
        <v>467825.49969833629</v>
      </c>
      <c r="S650" s="90">
        <v>513684.79870007117</v>
      </c>
      <c r="T650" s="90">
        <v>499127.03024541936</v>
      </c>
      <c r="U650" s="90">
        <v>499254.84975581151</v>
      </c>
      <c r="V650" s="90">
        <v>511678.24875010701</v>
      </c>
      <c r="W650" s="90">
        <v>545516.72602478077</v>
      </c>
      <c r="X650" s="90">
        <v>702648.26028599986</v>
      </c>
      <c r="Y650" s="90">
        <v>699681.92699999991</v>
      </c>
      <c r="Z650" s="90">
        <v>664679</v>
      </c>
      <c r="AA650" s="83"/>
      <c r="AB650" s="89" t="s">
        <v>9</v>
      </c>
      <c r="AC650" s="90">
        <v>4238</v>
      </c>
      <c r="AD650" s="90">
        <v>4198</v>
      </c>
      <c r="AE650" s="90">
        <v>4198</v>
      </c>
      <c r="AF650" s="90">
        <v>4260</v>
      </c>
      <c r="AG650" s="90">
        <v>4293</v>
      </c>
      <c r="AH650" s="90">
        <v>4247</v>
      </c>
      <c r="AI650" s="90">
        <v>4290</v>
      </c>
      <c r="AJ650" s="90">
        <v>4611</v>
      </c>
      <c r="AK650" s="90">
        <v>4561</v>
      </c>
      <c r="AL650" s="90">
        <v>4611</v>
      </c>
      <c r="AM650" s="90">
        <v>0</v>
      </c>
      <c r="AN650" s="83"/>
      <c r="AO650" s="83"/>
      <c r="AP650" s="83"/>
      <c r="AQ650" s="83"/>
      <c r="AR650" s="83"/>
      <c r="AS650" s="83"/>
      <c r="AT650" s="83"/>
      <c r="AU650" s="83"/>
      <c r="AV650" s="83"/>
      <c r="AW650" s="83"/>
      <c r="AX650" s="83"/>
      <c r="AY650" s="83"/>
      <c r="AZ650" s="83"/>
    </row>
    <row r="651" spans="1:52" x14ac:dyDescent="0.25">
      <c r="A651" s="82"/>
      <c r="B651" s="84" t="s">
        <v>10</v>
      </c>
      <c r="C651" s="93">
        <v>319019.81992379128</v>
      </c>
      <c r="D651" s="93">
        <v>311198.68840817758</v>
      </c>
      <c r="E651" s="93">
        <v>312886.58855635894</v>
      </c>
      <c r="F651" s="93">
        <v>355102.23494647624</v>
      </c>
      <c r="G651" s="93">
        <v>355793.54731329397</v>
      </c>
      <c r="H651" s="93">
        <v>329080.39525719249</v>
      </c>
      <c r="I651" s="93">
        <v>346009.64647809695</v>
      </c>
      <c r="J651" s="93">
        <v>356488.51857746392</v>
      </c>
      <c r="K651" s="93">
        <v>466684.69605449995</v>
      </c>
      <c r="L651" s="93">
        <v>446082.81899999996</v>
      </c>
      <c r="M651" s="93">
        <v>0</v>
      </c>
      <c r="N651" s="83"/>
      <c r="O651" s="84" t="s">
        <v>10</v>
      </c>
      <c r="P651" s="93">
        <v>307718.97211788228</v>
      </c>
      <c r="Q651" s="93">
        <v>305488.17325986153</v>
      </c>
      <c r="R651" s="93">
        <v>314895.35858570895</v>
      </c>
      <c r="S651" s="93">
        <v>365948.99311573821</v>
      </c>
      <c r="T651" s="93">
        <v>360332.79565084417</v>
      </c>
      <c r="U651" s="93">
        <v>334935.84508920944</v>
      </c>
      <c r="V651" s="93">
        <v>339159.67769861274</v>
      </c>
      <c r="W651" s="93">
        <v>357686.13563159382</v>
      </c>
      <c r="X651" s="93">
        <v>495049.42216799996</v>
      </c>
      <c r="Y651" s="93">
        <v>495572.57399999996</v>
      </c>
      <c r="Z651" s="93">
        <v>454350</v>
      </c>
      <c r="AA651" s="83"/>
      <c r="AB651" s="84" t="s">
        <v>10</v>
      </c>
      <c r="AC651" s="93">
        <v>4238</v>
      </c>
      <c r="AD651" s="93">
        <v>4198</v>
      </c>
      <c r="AE651" s="93">
        <v>4198</v>
      </c>
      <c r="AF651" s="93">
        <v>4260</v>
      </c>
      <c r="AG651" s="93">
        <v>4293</v>
      </c>
      <c r="AH651" s="93">
        <v>4247</v>
      </c>
      <c r="AI651" s="93">
        <v>4290</v>
      </c>
      <c r="AJ651" s="93">
        <v>4611</v>
      </c>
      <c r="AK651" s="93">
        <v>4561</v>
      </c>
      <c r="AL651" s="93">
        <v>4611</v>
      </c>
      <c r="AM651" s="93">
        <v>0</v>
      </c>
      <c r="AN651" s="83"/>
      <c r="AO651" s="83"/>
      <c r="AP651" s="83"/>
      <c r="AQ651" s="83"/>
      <c r="AR651" s="83"/>
      <c r="AS651" s="83"/>
      <c r="AT651" s="83"/>
      <c r="AU651" s="83"/>
      <c r="AV651" s="83"/>
      <c r="AW651" s="83"/>
      <c r="AX651" s="83"/>
      <c r="AY651" s="83"/>
      <c r="AZ651" s="83"/>
    </row>
    <row r="652" spans="1:52" x14ac:dyDescent="0.25">
      <c r="A652" s="82"/>
      <c r="B652" s="89" t="s">
        <v>11</v>
      </c>
      <c r="C652" s="94">
        <v>165871.23586006238</v>
      </c>
      <c r="D652" s="94">
        <v>157839.07778727557</v>
      </c>
      <c r="E652" s="94">
        <v>161005.36386111958</v>
      </c>
      <c r="F652" s="94">
        <v>156129.35295013376</v>
      </c>
      <c r="G652" s="94">
        <v>155025.93242522093</v>
      </c>
      <c r="H652" s="94">
        <v>184997.42984124846</v>
      </c>
      <c r="I652" s="94">
        <v>181708.79511655346</v>
      </c>
      <c r="J652" s="94">
        <v>196846.16526193498</v>
      </c>
      <c r="K652" s="94">
        <v>212380.84036049998</v>
      </c>
      <c r="L652" s="94">
        <v>224177.93999999997</v>
      </c>
      <c r="M652" s="94">
        <v>0</v>
      </c>
      <c r="N652" s="83"/>
      <c r="O652" s="89" t="s">
        <v>11</v>
      </c>
      <c r="P652" s="94">
        <v>145779.64310789909</v>
      </c>
      <c r="Q652" s="94">
        <v>152439.48428668606</v>
      </c>
      <c r="R652" s="94">
        <v>152930.14111262735</v>
      </c>
      <c r="S652" s="94">
        <v>147735.80558433296</v>
      </c>
      <c r="T652" s="94">
        <v>138794.23459457519</v>
      </c>
      <c r="U652" s="94">
        <v>164319.00466660209</v>
      </c>
      <c r="V652" s="94">
        <v>172518.57105149428</v>
      </c>
      <c r="W652" s="94">
        <v>187830.59039318698</v>
      </c>
      <c r="X652" s="94">
        <v>207598.83811799996</v>
      </c>
      <c r="Y652" s="94">
        <v>204109.35299999994</v>
      </c>
      <c r="Z652" s="94">
        <v>210329</v>
      </c>
      <c r="AA652" s="83"/>
      <c r="AB652" s="89" t="s">
        <v>11</v>
      </c>
      <c r="AC652" s="94">
        <v>4238</v>
      </c>
      <c r="AD652" s="94">
        <v>4198</v>
      </c>
      <c r="AE652" s="94">
        <v>4198</v>
      </c>
      <c r="AF652" s="94">
        <v>4260</v>
      </c>
      <c r="AG652" s="94">
        <v>4293</v>
      </c>
      <c r="AH652" s="94">
        <v>4247</v>
      </c>
      <c r="AI652" s="94">
        <v>4290</v>
      </c>
      <c r="AJ652" s="94">
        <v>4611</v>
      </c>
      <c r="AK652" s="94">
        <v>4561</v>
      </c>
      <c r="AL652" s="94">
        <v>4611</v>
      </c>
      <c r="AM652" s="94">
        <v>0</v>
      </c>
      <c r="AN652" s="83"/>
      <c r="AO652" s="83"/>
      <c r="AP652" s="83"/>
      <c r="AQ652" s="83"/>
      <c r="AR652" s="83"/>
      <c r="AS652" s="83"/>
      <c r="AT652" s="83"/>
      <c r="AU652" s="83"/>
      <c r="AV652" s="83"/>
      <c r="AW652" s="83"/>
      <c r="AX652" s="83"/>
      <c r="AY652" s="83"/>
      <c r="AZ652" s="83"/>
    </row>
    <row r="653" spans="1:52" x14ac:dyDescent="0.25">
      <c r="A653" s="82"/>
      <c r="B653" s="84" t="s">
        <v>0</v>
      </c>
      <c r="C653" s="93">
        <v>99452.394377718956</v>
      </c>
      <c r="D653" s="93">
        <v>90532.314095732945</v>
      </c>
      <c r="E653" s="93">
        <v>82812.024298984514</v>
      </c>
      <c r="F653" s="93">
        <v>89062.112917860781</v>
      </c>
      <c r="G653" s="93">
        <v>81363.104187707882</v>
      </c>
      <c r="H653" s="93">
        <v>77163.21930020368</v>
      </c>
      <c r="I653" s="93">
        <v>67352.538323372806</v>
      </c>
      <c r="J653" s="93">
        <v>65436.285329666978</v>
      </c>
      <c r="K653" s="93">
        <v>57673.652336999992</v>
      </c>
      <c r="L653" s="93">
        <v>50211.083999999995</v>
      </c>
      <c r="M653" s="93">
        <v>0</v>
      </c>
      <c r="N653" s="83"/>
      <c r="O653" s="84" t="s">
        <v>0</v>
      </c>
      <c r="P653" s="93">
        <v>85195.606990516011</v>
      </c>
      <c r="Q653" s="93">
        <v>80337.288204696495</v>
      </c>
      <c r="R653" s="93">
        <v>80314.286594114572</v>
      </c>
      <c r="S653" s="93">
        <v>88669.460687638508</v>
      </c>
      <c r="T653" s="93">
        <v>79814.361495236313</v>
      </c>
      <c r="U653" s="93">
        <v>92535.976416686171</v>
      </c>
      <c r="V653" s="93">
        <v>75933.18118807154</v>
      </c>
      <c r="W653" s="93">
        <v>62057.063155310985</v>
      </c>
      <c r="X653" s="93">
        <v>68013.173990999989</v>
      </c>
      <c r="Y653" s="93">
        <v>64191.077999999994</v>
      </c>
      <c r="Z653" s="93">
        <v>51037</v>
      </c>
      <c r="AA653" s="83"/>
      <c r="AB653" s="84" t="s">
        <v>0</v>
      </c>
      <c r="AC653" s="93">
        <v>993</v>
      </c>
      <c r="AD653" s="93">
        <v>1019</v>
      </c>
      <c r="AE653" s="93">
        <v>1000</v>
      </c>
      <c r="AF653" s="93">
        <v>881</v>
      </c>
      <c r="AG653" s="93">
        <v>764</v>
      </c>
      <c r="AH653" s="93">
        <v>732</v>
      </c>
      <c r="AI653" s="93">
        <v>648</v>
      </c>
      <c r="AJ653" s="93">
        <v>646</v>
      </c>
      <c r="AK653" s="93">
        <v>554</v>
      </c>
      <c r="AL653" s="93">
        <v>523</v>
      </c>
      <c r="AM653" s="93">
        <v>0</v>
      </c>
      <c r="AN653" s="83"/>
      <c r="AO653" s="83"/>
      <c r="AP653" s="83"/>
      <c r="AQ653" s="83"/>
      <c r="AR653" s="83"/>
      <c r="AS653" s="83"/>
      <c r="AT653" s="83"/>
      <c r="AU653" s="83"/>
      <c r="AV653" s="83"/>
      <c r="AW653" s="83"/>
      <c r="AX653" s="83"/>
      <c r="AY653" s="83"/>
      <c r="AZ653" s="83"/>
    </row>
    <row r="654" spans="1:52" x14ac:dyDescent="0.25">
      <c r="A654" s="82"/>
      <c r="B654" s="84" t="s">
        <v>158</v>
      </c>
      <c r="C654" s="93">
        <v>92240.669528993385</v>
      </c>
      <c r="D654" s="93">
        <v>86143.097277869019</v>
      </c>
      <c r="E654" s="93">
        <v>78908.943404156831</v>
      </c>
      <c r="F654" s="93">
        <v>72990.379304106507</v>
      </c>
      <c r="G654" s="93">
        <v>81327.255497747959</v>
      </c>
      <c r="H654" s="93">
        <v>74563.244602744482</v>
      </c>
      <c r="I654" s="93">
        <v>73216.809519336297</v>
      </c>
      <c r="J654" s="93">
        <v>93462.682264874966</v>
      </c>
      <c r="K654" s="93">
        <v>90734.44787399999</v>
      </c>
      <c r="L654" s="93">
        <v>61103.048999999992</v>
      </c>
      <c r="M654" s="93">
        <v>0</v>
      </c>
      <c r="N654" s="83"/>
      <c r="O654" s="84" t="s">
        <v>158</v>
      </c>
      <c r="P654" s="93">
        <v>104645.88076616812</v>
      </c>
      <c r="Q654" s="93">
        <v>86154.964516331849</v>
      </c>
      <c r="R654" s="93">
        <v>86046.841568340969</v>
      </c>
      <c r="S654" s="93">
        <v>82579.311487195009</v>
      </c>
      <c r="T654" s="93">
        <v>72678.263506148782</v>
      </c>
      <c r="U654" s="93">
        <v>72494.714438765892</v>
      </c>
      <c r="V654" s="93">
        <v>75733.414024025231</v>
      </c>
      <c r="W654" s="93">
        <v>71044.585732700987</v>
      </c>
      <c r="X654" s="93">
        <v>100192.36245899998</v>
      </c>
      <c r="Y654" s="93">
        <v>84753.584999999992</v>
      </c>
      <c r="Z654" s="93">
        <v>60755</v>
      </c>
      <c r="AA654" s="83"/>
      <c r="AB654" s="84" t="s">
        <v>158</v>
      </c>
      <c r="AC654" s="93">
        <v>631</v>
      </c>
      <c r="AD654" s="93">
        <v>568</v>
      </c>
      <c r="AE654" s="93">
        <v>513</v>
      </c>
      <c r="AF654" s="93">
        <v>507</v>
      </c>
      <c r="AG654" s="93">
        <v>553</v>
      </c>
      <c r="AH654" s="93">
        <v>523</v>
      </c>
      <c r="AI654" s="93">
        <v>509</v>
      </c>
      <c r="AJ654" s="93">
        <v>675</v>
      </c>
      <c r="AK654" s="93">
        <v>607</v>
      </c>
      <c r="AL654" s="93">
        <v>398</v>
      </c>
      <c r="AM654" s="93">
        <v>0</v>
      </c>
      <c r="AN654" s="83"/>
      <c r="AO654" s="83"/>
      <c r="AP654" s="83"/>
      <c r="AQ654" s="83"/>
      <c r="AR654" s="83"/>
      <c r="AS654" s="83"/>
      <c r="AT654" s="83"/>
      <c r="AU654" s="83"/>
      <c r="AV654" s="83"/>
      <c r="AW654" s="83"/>
      <c r="AX654" s="83"/>
      <c r="AY654" s="83"/>
      <c r="AZ654" s="83"/>
    </row>
    <row r="655" spans="1:52" x14ac:dyDescent="0.25">
      <c r="A655" s="82"/>
      <c r="B655" s="84" t="s">
        <v>159</v>
      </c>
      <c r="C655" s="93">
        <v>3313.7521296858868</v>
      </c>
      <c r="D655" s="93">
        <v>2676.3589543307407</v>
      </c>
      <c r="E655" s="93">
        <v>2799.9777771605809</v>
      </c>
      <c r="F655" s="93">
        <v>4902.7282290952489</v>
      </c>
      <c r="G655" s="93">
        <v>5295.9218708120279</v>
      </c>
      <c r="H655" s="93">
        <v>3327.1469094286153</v>
      </c>
      <c r="I655" s="93">
        <v>1775.2011636068225</v>
      </c>
      <c r="J655" s="93">
        <v>591.2559870839998</v>
      </c>
      <c r="K655" s="93">
        <v>138.97776899999997</v>
      </c>
      <c r="L655" s="93">
        <v>439.38299999999998</v>
      </c>
      <c r="M655" s="93">
        <v>0</v>
      </c>
      <c r="N655" s="83"/>
      <c r="O655" s="84" t="s">
        <v>159</v>
      </c>
      <c r="P655" s="93">
        <v>5586.4364058610818</v>
      </c>
      <c r="Q655" s="93">
        <v>5597.2423571881855</v>
      </c>
      <c r="R655" s="93">
        <v>5543.135591069622</v>
      </c>
      <c r="S655" s="93">
        <v>5117.6366513979783</v>
      </c>
      <c r="T655" s="93">
        <v>5457.1560261294899</v>
      </c>
      <c r="U655" s="93">
        <v>5904.8150248491975</v>
      </c>
      <c r="V655" s="93">
        <v>3957.9625237571981</v>
      </c>
      <c r="W655" s="93">
        <v>2673.5991532739995</v>
      </c>
      <c r="X655" s="93">
        <v>1135.1619299999998</v>
      </c>
      <c r="Y655" s="93">
        <v>389.99099999999999</v>
      </c>
      <c r="Z655" s="93">
        <v>285</v>
      </c>
      <c r="AA655" s="83"/>
      <c r="AB655" s="84" t="s">
        <v>159</v>
      </c>
      <c r="AC655" s="93">
        <v>0</v>
      </c>
      <c r="AD655" s="93">
        <v>0</v>
      </c>
      <c r="AE655" s="93">
        <v>0</v>
      </c>
      <c r="AF655" s="93">
        <v>0</v>
      </c>
      <c r="AG655" s="93">
        <v>0</v>
      </c>
      <c r="AH655" s="93">
        <v>0</v>
      </c>
      <c r="AI655" s="93">
        <v>0</v>
      </c>
      <c r="AJ655" s="93">
        <v>0</v>
      </c>
      <c r="AK655" s="93">
        <v>0</v>
      </c>
      <c r="AL655" s="93">
        <v>0</v>
      </c>
      <c r="AM655" s="93">
        <v>0</v>
      </c>
      <c r="AN655" s="83"/>
      <c r="AO655" s="83"/>
      <c r="AP655" s="83"/>
      <c r="AQ655" s="83"/>
      <c r="AR655" s="83"/>
      <c r="AS655" s="83"/>
      <c r="AT655" s="83"/>
      <c r="AU655" s="83"/>
      <c r="AV655" s="83"/>
      <c r="AW655" s="83"/>
      <c r="AX655" s="83"/>
      <c r="AY655" s="83"/>
      <c r="AZ655" s="83"/>
    </row>
    <row r="656" spans="1:52" x14ac:dyDescent="0.25">
      <c r="A656" s="82"/>
      <c r="B656" s="84" t="s">
        <v>1</v>
      </c>
      <c r="C656" s="93">
        <v>20566.369752224</v>
      </c>
      <c r="D656" s="93">
        <v>21594.695158435225</v>
      </c>
      <c r="E656" s="93">
        <v>15777.575460075328</v>
      </c>
      <c r="F656" s="93">
        <v>16008.369100411554</v>
      </c>
      <c r="G656" s="93">
        <v>20352.088488979894</v>
      </c>
      <c r="H656" s="93">
        <v>21766.751572002333</v>
      </c>
      <c r="I656" s="93">
        <v>23619.25130392452</v>
      </c>
      <c r="J656" s="93">
        <v>24097.997210804995</v>
      </c>
      <c r="K656" s="93">
        <v>19717.868813999998</v>
      </c>
      <c r="L656" s="93">
        <v>16318.910999999998</v>
      </c>
      <c r="M656" s="93">
        <v>0</v>
      </c>
      <c r="N656" s="83"/>
      <c r="O656" s="84" t="s">
        <v>1</v>
      </c>
      <c r="P656" s="93">
        <v>19532.221092099066</v>
      </c>
      <c r="Q656" s="93">
        <v>19982.768158028419</v>
      </c>
      <c r="R656" s="93">
        <v>21965.626411593163</v>
      </c>
      <c r="S656" s="93">
        <v>15703.780847749415</v>
      </c>
      <c r="T656" s="93">
        <v>17099.65521188757</v>
      </c>
      <c r="U656" s="93">
        <v>19862.92113405294</v>
      </c>
      <c r="V656" s="93">
        <v>16665.221093086559</v>
      </c>
      <c r="W656" s="93">
        <v>22141.889355725998</v>
      </c>
      <c r="X656" s="93">
        <v>25408.531049999994</v>
      </c>
      <c r="Y656" s="93">
        <v>19450.157999999999</v>
      </c>
      <c r="Z656" s="93">
        <v>17063</v>
      </c>
      <c r="AA656" s="83"/>
      <c r="AB656" s="84" t="s">
        <v>1</v>
      </c>
      <c r="AC656" s="93">
        <v>124</v>
      </c>
      <c r="AD656" s="93">
        <v>125</v>
      </c>
      <c r="AE656" s="93">
        <v>95</v>
      </c>
      <c r="AF656" s="93">
        <v>100</v>
      </c>
      <c r="AG656" s="93">
        <v>125</v>
      </c>
      <c r="AH656" s="93">
        <v>137</v>
      </c>
      <c r="AI656" s="93">
        <v>150</v>
      </c>
      <c r="AJ656" s="93">
        <v>154</v>
      </c>
      <c r="AK656" s="93">
        <v>125</v>
      </c>
      <c r="AL656" s="93">
        <v>105</v>
      </c>
      <c r="AM656" s="93">
        <v>0</v>
      </c>
      <c r="AN656" s="83"/>
      <c r="AO656" s="83"/>
      <c r="AP656" s="83"/>
      <c r="AQ656" s="83"/>
      <c r="AR656" s="83"/>
      <c r="AS656" s="83"/>
      <c r="AT656" s="83"/>
      <c r="AU656" s="83"/>
      <c r="AV656" s="83"/>
      <c r="AW656" s="83"/>
      <c r="AX656" s="83"/>
      <c r="AY656" s="83"/>
      <c r="AZ656" s="83"/>
    </row>
    <row r="657" spans="1:52" x14ac:dyDescent="0.25">
      <c r="A657" s="82"/>
      <c r="B657" s="84" t="s">
        <v>2</v>
      </c>
      <c r="C657" s="93">
        <v>155993.51571635567</v>
      </c>
      <c r="D657" s="93">
        <v>156520.56825786247</v>
      </c>
      <c r="E657" s="93">
        <v>155865.76119135035</v>
      </c>
      <c r="F657" s="93">
        <v>160880.07559804077</v>
      </c>
      <c r="G657" s="93">
        <v>162822.14467998475</v>
      </c>
      <c r="H657" s="93">
        <v>164376.58807386961</v>
      </c>
      <c r="I657" s="93">
        <v>183407.58561477109</v>
      </c>
      <c r="J657" s="93">
        <v>196414.59154873493</v>
      </c>
      <c r="K657" s="93">
        <v>214101.08808899997</v>
      </c>
      <c r="L657" s="93">
        <v>218529.75899999996</v>
      </c>
      <c r="M657" s="93">
        <v>0</v>
      </c>
      <c r="N657" s="83"/>
      <c r="O657" s="84" t="s">
        <v>2</v>
      </c>
      <c r="P657" s="93">
        <v>157778.06594089058</v>
      </c>
      <c r="Q657" s="93">
        <v>156693.82993941981</v>
      </c>
      <c r="R657" s="93">
        <v>155485.40098420825</v>
      </c>
      <c r="S657" s="93">
        <v>154840.2486704888</v>
      </c>
      <c r="T657" s="93">
        <v>165016.10715873379</v>
      </c>
      <c r="U657" s="93">
        <v>170620.19479584615</v>
      </c>
      <c r="V657" s="93">
        <v>171387.47331692732</v>
      </c>
      <c r="W657" s="93">
        <v>187363.41184864793</v>
      </c>
      <c r="X657" s="93">
        <v>199506.30054599995</v>
      </c>
      <c r="Y657" s="93">
        <v>217694.21099999998</v>
      </c>
      <c r="Z657" s="93">
        <v>220482</v>
      </c>
      <c r="AA657" s="83"/>
      <c r="AB657" s="84" t="s">
        <v>2</v>
      </c>
      <c r="AC657" s="93">
        <v>1486</v>
      </c>
      <c r="AD657" s="93">
        <v>1448</v>
      </c>
      <c r="AE657" s="93">
        <v>1420</v>
      </c>
      <c r="AF657" s="93">
        <v>1394</v>
      </c>
      <c r="AG657" s="93">
        <v>1375</v>
      </c>
      <c r="AH657" s="93">
        <v>1368</v>
      </c>
      <c r="AI657" s="93">
        <v>1429</v>
      </c>
      <c r="AJ657" s="93">
        <v>1513</v>
      </c>
      <c r="AK657" s="93">
        <v>1626</v>
      </c>
      <c r="AL657" s="93">
        <v>1664</v>
      </c>
      <c r="AM657" s="93">
        <v>0</v>
      </c>
      <c r="AN657" s="83"/>
      <c r="AO657" s="83"/>
      <c r="AP657" s="83"/>
      <c r="AQ657" s="83"/>
      <c r="AR657" s="83"/>
      <c r="AS657" s="83"/>
      <c r="AT657" s="83"/>
      <c r="AU657" s="83"/>
      <c r="AV657" s="83"/>
      <c r="AW657" s="83"/>
      <c r="AX657" s="83"/>
      <c r="AY657" s="83"/>
      <c r="AZ657" s="83"/>
    </row>
    <row r="658" spans="1:52" x14ac:dyDescent="0.25">
      <c r="A658" s="82"/>
      <c r="B658" s="84" t="s">
        <v>156</v>
      </c>
      <c r="C658" s="93">
        <v>0</v>
      </c>
      <c r="D658" s="93">
        <v>0</v>
      </c>
      <c r="E658" s="93">
        <v>0</v>
      </c>
      <c r="F658" s="93">
        <v>0</v>
      </c>
      <c r="G658" s="93">
        <v>0</v>
      </c>
      <c r="H658" s="93">
        <v>0</v>
      </c>
      <c r="I658" s="93">
        <v>0</v>
      </c>
      <c r="J658" s="93">
        <v>6061.4528018939991</v>
      </c>
      <c r="K658" s="93">
        <v>17508.016196999997</v>
      </c>
      <c r="L658" s="93">
        <v>24799.928999999996</v>
      </c>
      <c r="M658" s="93">
        <v>0</v>
      </c>
      <c r="N658" s="83"/>
      <c r="O658" s="84" t="s">
        <v>156</v>
      </c>
      <c r="P658" s="93">
        <v>0</v>
      </c>
      <c r="Q658" s="93">
        <v>0</v>
      </c>
      <c r="R658" s="93">
        <v>0</v>
      </c>
      <c r="S658" s="93">
        <v>0</v>
      </c>
      <c r="T658" s="93">
        <v>0</v>
      </c>
      <c r="U658" s="93">
        <v>0</v>
      </c>
      <c r="V658" s="93">
        <v>0</v>
      </c>
      <c r="W658" s="93">
        <v>0</v>
      </c>
      <c r="X658" s="93">
        <v>18790.643087999997</v>
      </c>
      <c r="Y658" s="93">
        <v>28811.999999999996</v>
      </c>
      <c r="Z658" s="93">
        <v>28000</v>
      </c>
      <c r="AA658" s="83"/>
      <c r="AB658" s="84" t="s">
        <v>156</v>
      </c>
      <c r="AC658" s="93">
        <v>0</v>
      </c>
      <c r="AD658" s="93">
        <v>0</v>
      </c>
      <c r="AE658" s="93">
        <v>0</v>
      </c>
      <c r="AF658" s="93">
        <v>0</v>
      </c>
      <c r="AG658" s="93">
        <v>0</v>
      </c>
      <c r="AH658" s="93">
        <v>0</v>
      </c>
      <c r="AI658" s="93">
        <v>0</v>
      </c>
      <c r="AJ658" s="93">
        <v>39</v>
      </c>
      <c r="AK658" s="93">
        <v>102</v>
      </c>
      <c r="AL658" s="93">
        <v>148</v>
      </c>
      <c r="AM658" s="93">
        <v>0</v>
      </c>
      <c r="AN658" s="83"/>
      <c r="AO658" s="83"/>
      <c r="AP658" s="83"/>
      <c r="AQ658" s="83"/>
      <c r="AR658" s="83"/>
      <c r="AS658" s="83"/>
      <c r="AT658" s="83"/>
      <c r="AU658" s="83"/>
      <c r="AV658" s="83"/>
      <c r="AW658" s="83"/>
      <c r="AX658" s="83"/>
      <c r="AY658" s="83"/>
      <c r="AZ658" s="83"/>
    </row>
    <row r="659" spans="1:52" x14ac:dyDescent="0.25">
      <c r="A659" s="82"/>
      <c r="B659" s="84" t="s">
        <v>3</v>
      </c>
      <c r="C659" s="93">
        <v>176.8906830793178</v>
      </c>
      <c r="D659" s="93">
        <v>3590.4329969305645</v>
      </c>
      <c r="E659" s="93">
        <v>9967.075901862263</v>
      </c>
      <c r="F659" s="93">
        <v>14038.298283931803</v>
      </c>
      <c r="G659" s="93">
        <v>14553.548729708973</v>
      </c>
      <c r="H659" s="93">
        <v>14985.103382508798</v>
      </c>
      <c r="I659" s="93">
        <v>14025.479976547382</v>
      </c>
      <c r="J659" s="93">
        <v>14343.352358201995</v>
      </c>
      <c r="K659" s="93">
        <v>14007.049496999996</v>
      </c>
      <c r="L659" s="93">
        <v>11299.449000000001</v>
      </c>
      <c r="M659" s="93">
        <v>0</v>
      </c>
      <c r="N659" s="83"/>
      <c r="O659" s="84" t="s">
        <v>3</v>
      </c>
      <c r="P659" s="93">
        <v>0</v>
      </c>
      <c r="Q659" s="93">
        <v>5727.1292821639072</v>
      </c>
      <c r="R659" s="93">
        <v>11519.881818281268</v>
      </c>
      <c r="S659" s="93">
        <v>16807.177473535718</v>
      </c>
      <c r="T659" s="93">
        <v>13091.284630553062</v>
      </c>
      <c r="U659" s="93">
        <v>15773.381093646591</v>
      </c>
      <c r="V659" s="93">
        <v>15272.238171530902</v>
      </c>
      <c r="W659" s="93">
        <v>16997.530694382</v>
      </c>
      <c r="X659" s="93">
        <v>14592.665744999997</v>
      </c>
      <c r="Y659" s="93">
        <v>13831.817999999997</v>
      </c>
      <c r="Z659" s="93">
        <v>12881</v>
      </c>
      <c r="AA659" s="83"/>
      <c r="AB659" s="84" t="s">
        <v>3</v>
      </c>
      <c r="AC659" s="93">
        <v>1</v>
      </c>
      <c r="AD659" s="93">
        <v>28</v>
      </c>
      <c r="AE659" s="93">
        <v>82</v>
      </c>
      <c r="AF659" s="93">
        <v>104</v>
      </c>
      <c r="AG659" s="93">
        <v>105</v>
      </c>
      <c r="AH659" s="93">
        <v>112</v>
      </c>
      <c r="AI659" s="93">
        <v>107</v>
      </c>
      <c r="AJ659" s="93">
        <v>111</v>
      </c>
      <c r="AK659" s="93">
        <v>109</v>
      </c>
      <c r="AL659" s="93">
        <v>93</v>
      </c>
      <c r="AM659" s="93">
        <v>0</v>
      </c>
      <c r="AN659" s="83"/>
      <c r="AO659" s="83"/>
      <c r="AP659" s="83"/>
      <c r="AQ659" s="83"/>
      <c r="AR659" s="83"/>
      <c r="AS659" s="83"/>
      <c r="AT659" s="83"/>
      <c r="AU659" s="83"/>
      <c r="AV659" s="83"/>
      <c r="AW659" s="83"/>
      <c r="AX659" s="83"/>
      <c r="AY659" s="83"/>
      <c r="AZ659" s="83"/>
    </row>
    <row r="660" spans="1:52" x14ac:dyDescent="0.25">
      <c r="A660" s="82"/>
      <c r="B660" s="84" t="s">
        <v>4</v>
      </c>
      <c r="C660" s="93">
        <v>0</v>
      </c>
      <c r="D660" s="93">
        <v>790.12073685551798</v>
      </c>
      <c r="E660" s="93">
        <v>9770.1078315175837</v>
      </c>
      <c r="F660" s="93">
        <v>17365.454615683037</v>
      </c>
      <c r="G660" s="93">
        <v>17369.115033103051</v>
      </c>
      <c r="H660" s="93">
        <v>18475.887799774315</v>
      </c>
      <c r="I660" s="93">
        <v>20219.691326227396</v>
      </c>
      <c r="J660" s="93">
        <v>17206.843945283992</v>
      </c>
      <c r="K660" s="93">
        <v>13265.481095999998</v>
      </c>
      <c r="L660" s="93">
        <v>20152.964999999997</v>
      </c>
      <c r="M660" s="93">
        <v>0</v>
      </c>
      <c r="N660" s="83"/>
      <c r="O660" s="84" t="s">
        <v>4</v>
      </c>
      <c r="P660" s="93">
        <v>0</v>
      </c>
      <c r="Q660" s="93">
        <v>0</v>
      </c>
      <c r="R660" s="93">
        <v>8161.2426722613191</v>
      </c>
      <c r="S660" s="93">
        <v>8170.4442614448135</v>
      </c>
      <c r="T660" s="93">
        <v>16246.875475052182</v>
      </c>
      <c r="U660" s="93">
        <v>16248.583969155188</v>
      </c>
      <c r="V660" s="93">
        <v>16448.632588314289</v>
      </c>
      <c r="W660" s="93">
        <v>19066.926649175995</v>
      </c>
      <c r="X660" s="93">
        <v>20049.930200999996</v>
      </c>
      <c r="Y660" s="93">
        <v>19315.358999999997</v>
      </c>
      <c r="Z660" s="93">
        <v>18945</v>
      </c>
      <c r="AA660" s="83"/>
      <c r="AB660" s="84" t="s">
        <v>4</v>
      </c>
      <c r="AC660" s="93">
        <v>0</v>
      </c>
      <c r="AD660" s="93">
        <v>5</v>
      </c>
      <c r="AE660" s="93">
        <v>68</v>
      </c>
      <c r="AF660" s="93">
        <v>131</v>
      </c>
      <c r="AG660" s="93">
        <v>134</v>
      </c>
      <c r="AH660" s="93">
        <v>137</v>
      </c>
      <c r="AI660" s="93">
        <v>152</v>
      </c>
      <c r="AJ660" s="93">
        <v>138</v>
      </c>
      <c r="AK660" s="93">
        <v>104</v>
      </c>
      <c r="AL660" s="93">
        <v>168</v>
      </c>
      <c r="AM660" s="93">
        <v>0</v>
      </c>
      <c r="AN660" s="83"/>
      <c r="AO660" s="83"/>
      <c r="AP660" s="83"/>
      <c r="AQ660" s="83"/>
      <c r="AR660" s="83"/>
      <c r="AS660" s="83"/>
      <c r="AT660" s="83"/>
      <c r="AU660" s="83"/>
      <c r="AV660" s="83"/>
      <c r="AW660" s="83"/>
      <c r="AX660" s="83"/>
      <c r="AY660" s="83"/>
      <c r="AZ660" s="83"/>
    </row>
    <row r="661" spans="1:52" x14ac:dyDescent="0.25">
      <c r="A661" s="82"/>
      <c r="B661" s="84" t="s">
        <v>6</v>
      </c>
      <c r="C661" s="93">
        <v>3652.1307696988406</v>
      </c>
      <c r="D661" s="93">
        <v>6163.8436575962169</v>
      </c>
      <c r="E661" s="93">
        <v>11598.060470087717</v>
      </c>
      <c r="F661" s="93">
        <v>18635.399497851104</v>
      </c>
      <c r="G661" s="93">
        <v>18001.36586203321</v>
      </c>
      <c r="H661" s="93">
        <v>11820.81129382801</v>
      </c>
      <c r="I661" s="93">
        <v>8483.2330092529301</v>
      </c>
      <c r="J661" s="93">
        <v>7370.2000871729997</v>
      </c>
      <c r="K661" s="93">
        <v>6780.7359584999995</v>
      </c>
      <c r="L661" s="93">
        <v>8869.98</v>
      </c>
      <c r="M661" s="93">
        <v>0</v>
      </c>
      <c r="N661" s="83"/>
      <c r="O661" s="84" t="s">
        <v>6</v>
      </c>
      <c r="P661" s="93">
        <v>2243.021994964955</v>
      </c>
      <c r="Q661" s="93">
        <v>2174.0780863912719</v>
      </c>
      <c r="R661" s="93">
        <v>4534.4788386836372</v>
      </c>
      <c r="S661" s="93">
        <v>44607.347794667308</v>
      </c>
      <c r="T661" s="93">
        <v>29986.607972969112</v>
      </c>
      <c r="U661" s="93">
        <v>17905.644349163991</v>
      </c>
      <c r="V661" s="93">
        <v>10928.374301707378</v>
      </c>
      <c r="W661" s="93">
        <v>7277.4117388349969</v>
      </c>
      <c r="X661" s="93">
        <v>7784.8768620000001</v>
      </c>
      <c r="Y661" s="93">
        <v>5613.1949999999997</v>
      </c>
      <c r="Z661" s="93">
        <v>14982</v>
      </c>
      <c r="AA661" s="83"/>
      <c r="AB661" s="84" t="s">
        <v>6</v>
      </c>
      <c r="AC661" s="93">
        <v>0</v>
      </c>
      <c r="AD661" s="93">
        <v>0</v>
      </c>
      <c r="AE661" s="93">
        <v>5</v>
      </c>
      <c r="AF661" s="93">
        <v>140</v>
      </c>
      <c r="AG661" s="93">
        <v>228</v>
      </c>
      <c r="AH661" s="93">
        <v>154</v>
      </c>
      <c r="AI661" s="93">
        <v>105</v>
      </c>
      <c r="AJ661" s="93">
        <v>98</v>
      </c>
      <c r="AK661" s="93">
        <v>88</v>
      </c>
      <c r="AL661" s="93">
        <v>126</v>
      </c>
      <c r="AM661" s="93">
        <v>0</v>
      </c>
      <c r="AN661" s="83"/>
      <c r="AO661" s="83"/>
      <c r="AP661" s="83"/>
      <c r="AQ661" s="83"/>
      <c r="AR661" s="83"/>
      <c r="AS661" s="83"/>
      <c r="AT661" s="83"/>
      <c r="AU661" s="83"/>
      <c r="AV661" s="83"/>
      <c r="AW661" s="83"/>
      <c r="AX661" s="83"/>
      <c r="AY661" s="83"/>
      <c r="AZ661" s="83"/>
    </row>
    <row r="662" spans="1:52" x14ac:dyDescent="0.25">
      <c r="A662" s="82"/>
      <c r="B662" s="84" t="s">
        <v>7</v>
      </c>
      <c r="C662" s="93">
        <v>64595.062439656263</v>
      </c>
      <c r="D662" s="93">
        <v>65566.13649000648</v>
      </c>
      <c r="E662" s="93">
        <v>63592.715616867412</v>
      </c>
      <c r="F662" s="93">
        <v>61334.194300467942</v>
      </c>
      <c r="G662" s="93">
        <v>59832.08650615911</v>
      </c>
      <c r="H662" s="93">
        <v>62430.923847465427</v>
      </c>
      <c r="I662" s="93">
        <v>71549.627749607011</v>
      </c>
      <c r="J662" s="93">
        <v>77502.007416455992</v>
      </c>
      <c r="K662" s="93">
        <v>82802.106050999995</v>
      </c>
      <c r="L662" s="93">
        <v>76470.134999999995</v>
      </c>
      <c r="M662" s="93">
        <v>0</v>
      </c>
      <c r="N662" s="83"/>
      <c r="O662" s="84" t="s">
        <v>7</v>
      </c>
      <c r="P662" s="93">
        <v>68190.756658086917</v>
      </c>
      <c r="Q662" s="93">
        <v>66841.152590453392</v>
      </c>
      <c r="R662" s="93">
        <v>59870.920248459151</v>
      </c>
      <c r="S662" s="93">
        <v>57233.506150095403</v>
      </c>
      <c r="T662" s="93">
        <v>50945.915504208882</v>
      </c>
      <c r="U662" s="93">
        <v>58910.62094569773</v>
      </c>
      <c r="V662" s="93">
        <v>59462.889749280032</v>
      </c>
      <c r="W662" s="93">
        <v>66353.379470216983</v>
      </c>
      <c r="X662" s="93">
        <v>69313.836164999986</v>
      </c>
      <c r="Y662" s="93">
        <v>67837.853999999992</v>
      </c>
      <c r="Z662" s="93">
        <v>69742</v>
      </c>
      <c r="AA662" s="83"/>
      <c r="AB662" s="84" t="s">
        <v>7</v>
      </c>
      <c r="AC662" s="93">
        <v>564</v>
      </c>
      <c r="AD662" s="93">
        <v>556</v>
      </c>
      <c r="AE662" s="93">
        <v>537</v>
      </c>
      <c r="AF662" s="93">
        <v>538</v>
      </c>
      <c r="AG662" s="93">
        <v>524</v>
      </c>
      <c r="AH662" s="93">
        <v>559</v>
      </c>
      <c r="AI662" s="93">
        <v>629</v>
      </c>
      <c r="AJ662" s="93">
        <v>700</v>
      </c>
      <c r="AK662" s="93">
        <v>741</v>
      </c>
      <c r="AL662" s="93">
        <v>757</v>
      </c>
      <c r="AM662" s="93">
        <v>0</v>
      </c>
      <c r="AN662" s="83"/>
      <c r="AO662" s="83"/>
      <c r="AP662" s="83"/>
      <c r="AQ662" s="83"/>
      <c r="AR662" s="83"/>
      <c r="AS662" s="83"/>
      <c r="AT662" s="83"/>
      <c r="AU662" s="83"/>
      <c r="AV662" s="83"/>
      <c r="AW662" s="83"/>
      <c r="AX662" s="83"/>
      <c r="AY662" s="83"/>
      <c r="AZ662" s="83"/>
    </row>
    <row r="663" spans="1:52" x14ac:dyDescent="0.25">
      <c r="A663" s="82"/>
      <c r="B663" s="89" t="s">
        <v>8</v>
      </c>
      <c r="C663" s="94">
        <v>27789.526311760827</v>
      </c>
      <c r="D663" s="94">
        <v>28516.499336652676</v>
      </c>
      <c r="E663" s="94">
        <v>33389.247838990006</v>
      </c>
      <c r="F663" s="94">
        <v>36929.854055056523</v>
      </c>
      <c r="G663" s="94">
        <v>40216.793366908831</v>
      </c>
      <c r="H663" s="94">
        <v>46074.161341356223</v>
      </c>
      <c r="I663" s="94">
        <v>55594.146297412517</v>
      </c>
      <c r="J663" s="94">
        <v>58464.211992920995</v>
      </c>
      <c r="K663" s="94">
        <v>63168.048257999988</v>
      </c>
      <c r="L663" s="94">
        <v>67207.07699999999</v>
      </c>
      <c r="M663" s="94">
        <v>0</v>
      </c>
      <c r="N663" s="83"/>
      <c r="O663" s="89" t="s">
        <v>8</v>
      </c>
      <c r="P663" s="94">
        <v>22622.63369267256</v>
      </c>
      <c r="Q663" s="94">
        <v>20606.925564981204</v>
      </c>
      <c r="R663" s="94">
        <v>29547.434195989666</v>
      </c>
      <c r="S663" s="94">
        <v>32141.101157338249</v>
      </c>
      <c r="T663" s="94">
        <v>37066.242859544676</v>
      </c>
      <c r="U663" s="94">
        <v>37125.028977336988</v>
      </c>
      <c r="V663" s="94">
        <v>46954.793655278059</v>
      </c>
      <c r="W663" s="94">
        <v>54448.418591594986</v>
      </c>
      <c r="X663" s="94">
        <v>64544.034260999993</v>
      </c>
      <c r="Y663" s="94">
        <v>62353.283999999992</v>
      </c>
      <c r="Z663" s="94">
        <v>68367</v>
      </c>
      <c r="AA663" s="83"/>
      <c r="AB663" s="89" t="s">
        <v>8</v>
      </c>
      <c r="AC663" s="94">
        <v>339</v>
      </c>
      <c r="AD663" s="94">
        <v>351</v>
      </c>
      <c r="AE663" s="94">
        <v>392</v>
      </c>
      <c r="AF663" s="94">
        <v>414</v>
      </c>
      <c r="AG663" s="94">
        <v>446</v>
      </c>
      <c r="AH663" s="94">
        <v>499</v>
      </c>
      <c r="AI663" s="94">
        <v>549</v>
      </c>
      <c r="AJ663" s="94">
        <v>569</v>
      </c>
      <c r="AK663" s="94">
        <v>603</v>
      </c>
      <c r="AL663" s="94">
        <v>628</v>
      </c>
      <c r="AM663" s="94">
        <v>0</v>
      </c>
      <c r="AN663" s="83"/>
      <c r="AO663" s="83"/>
      <c r="AP663" s="83"/>
      <c r="AQ663" s="83"/>
      <c r="AR663" s="83"/>
      <c r="AS663" s="83"/>
      <c r="AT663" s="83"/>
      <c r="AU663" s="83"/>
      <c r="AV663" s="83"/>
      <c r="AW663" s="83"/>
      <c r="AX663" s="83"/>
      <c r="AY663" s="83"/>
      <c r="AZ663" s="83"/>
    </row>
    <row r="664" spans="1:52" x14ac:dyDescent="0.25">
      <c r="A664" s="82"/>
      <c r="B664" s="89" t="s">
        <v>5</v>
      </c>
      <c r="C664" s="94">
        <v>15426.191236294653</v>
      </c>
      <c r="D664" s="94">
        <v>18206.71724968062</v>
      </c>
      <c r="E664" s="94">
        <v>17558.129365140056</v>
      </c>
      <c r="F664" s="94">
        <v>25965.831139790404</v>
      </c>
      <c r="G664" s="94">
        <v>29428.319844019501</v>
      </c>
      <c r="H664" s="94">
        <v>22827.62801502012</v>
      </c>
      <c r="I664" s="94">
        <v>29064.967963000676</v>
      </c>
      <c r="J664" s="94">
        <v>24372.046518686988</v>
      </c>
      <c r="K664" s="94">
        <v>27121.882934999998</v>
      </c>
      <c r="L664" s="94">
        <v>31596.473999999991</v>
      </c>
      <c r="M664" s="92">
        <v>0</v>
      </c>
      <c r="N664" s="83"/>
      <c r="O664" s="89" t="s">
        <v>5</v>
      </c>
      <c r="P664" s="94">
        <v>20308.735090677867</v>
      </c>
      <c r="Q664" s="94">
        <v>18779.311505512374</v>
      </c>
      <c r="R664" s="94">
        <v>17157.756359406754</v>
      </c>
      <c r="S664" s="94">
        <v>19101.457612383012</v>
      </c>
      <c r="T664" s="94">
        <v>25473.524082119606</v>
      </c>
      <c r="U664" s="94">
        <v>26866.293394636723</v>
      </c>
      <c r="V664" s="94">
        <v>23674.113062239929</v>
      </c>
      <c r="W664" s="94">
        <v>37618.122711077987</v>
      </c>
      <c r="X664" s="94">
        <v>34904.637999000006</v>
      </c>
      <c r="Y664" s="94">
        <v>33384.876000000004</v>
      </c>
      <c r="Z664" s="94">
        <v>31699</v>
      </c>
      <c r="AA664" s="83"/>
      <c r="AB664" s="89" t="s">
        <v>5</v>
      </c>
      <c r="AC664" s="94">
        <v>4238</v>
      </c>
      <c r="AD664" s="94">
        <v>4198</v>
      </c>
      <c r="AE664" s="94">
        <v>4198</v>
      </c>
      <c r="AF664" s="94">
        <v>4260</v>
      </c>
      <c r="AG664" s="94">
        <v>4293</v>
      </c>
      <c r="AH664" s="94">
        <v>4247</v>
      </c>
      <c r="AI664" s="94">
        <v>4290</v>
      </c>
      <c r="AJ664" s="94">
        <v>4611</v>
      </c>
      <c r="AK664" s="94">
        <v>4561</v>
      </c>
      <c r="AL664" s="94">
        <v>4611</v>
      </c>
      <c r="AM664" s="94">
        <v>0</v>
      </c>
      <c r="AN664" s="83"/>
      <c r="AO664" s="83"/>
      <c r="AP664" s="83"/>
      <c r="AQ664" s="83"/>
      <c r="AR664" s="83"/>
      <c r="AS664" s="83"/>
      <c r="AT664" s="83"/>
      <c r="AU664" s="83"/>
      <c r="AV664" s="83"/>
      <c r="AW664" s="83"/>
      <c r="AX664" s="83"/>
      <c r="AY664" s="83"/>
      <c r="AZ664" s="83"/>
    </row>
    <row r="665" spans="1:52" x14ac:dyDescent="0.25">
      <c r="A665" s="82"/>
      <c r="B665" s="84" t="s">
        <v>157</v>
      </c>
      <c r="C665" s="93">
        <v>42365.920266486683</v>
      </c>
      <c r="D665" s="93">
        <v>44547.239741787977</v>
      </c>
      <c r="E665" s="93">
        <v>42794.619490335761</v>
      </c>
      <c r="F665" s="93">
        <v>48167.417765627397</v>
      </c>
      <c r="G665" s="93">
        <v>54900.031670090575</v>
      </c>
      <c r="H665" s="93">
        <v>53761.658024010445</v>
      </c>
      <c r="I665" s="93">
        <v>52421.014759095349</v>
      </c>
      <c r="J665" s="93">
        <v>48814.223765768984</v>
      </c>
      <c r="K665" s="93">
        <v>48105.404255999994</v>
      </c>
      <c r="L665" s="93">
        <v>51212.300999999992</v>
      </c>
      <c r="M665" s="93">
        <v>0</v>
      </c>
      <c r="N665" s="83"/>
      <c r="O665" s="84" t="s">
        <v>157</v>
      </c>
      <c r="P665" s="93">
        <v>42097.575896917369</v>
      </c>
      <c r="Q665" s="93">
        <v>40699.881032137033</v>
      </c>
      <c r="R665" s="93">
        <v>42961.977981478289</v>
      </c>
      <c r="S665" s="93">
        <v>46793.942886249046</v>
      </c>
      <c r="T665" s="93">
        <v>54946.470731334113</v>
      </c>
      <c r="U665" s="93">
        <v>52746.40105704149</v>
      </c>
      <c r="V665" s="93">
        <v>51501.887906356162</v>
      </c>
      <c r="W665" s="93">
        <v>49150.851262064993</v>
      </c>
      <c r="X665" s="93">
        <v>48609.331280999992</v>
      </c>
      <c r="Y665" s="93">
        <v>51106.313999999998</v>
      </c>
      <c r="Z665" s="93">
        <v>50761</v>
      </c>
      <c r="AA665" s="83"/>
      <c r="AB665" s="84" t="s">
        <v>117</v>
      </c>
      <c r="AC665" s="93">
        <v>29423.834999999999</v>
      </c>
      <c r="AD665" s="93">
        <v>29655.255000000001</v>
      </c>
      <c r="AE665" s="93">
        <v>29857.664000000001</v>
      </c>
      <c r="AF665" s="93">
        <v>30250.248</v>
      </c>
      <c r="AG665" s="93">
        <v>30566.49</v>
      </c>
      <c r="AH665" s="93">
        <v>30947.15</v>
      </c>
      <c r="AI665" s="93">
        <v>31159.778000000002</v>
      </c>
      <c r="AJ665" s="93">
        <v>31323.995999999999</v>
      </c>
      <c r="AK665" s="93">
        <v>31535.136000000002</v>
      </c>
      <c r="AL665" s="93">
        <v>32806.312000000005</v>
      </c>
      <c r="AM665" s="93">
        <v>0</v>
      </c>
      <c r="AN665" s="83"/>
      <c r="AO665" s="83"/>
      <c r="AP665" s="83"/>
      <c r="AQ665" s="83"/>
      <c r="AR665" s="83"/>
      <c r="AS665" s="83"/>
      <c r="AT665" s="83"/>
      <c r="AU665" s="83"/>
      <c r="AV665" s="83"/>
      <c r="AW665" s="83"/>
      <c r="AX665" s="83"/>
      <c r="AY665" s="83"/>
      <c r="AZ665" s="83"/>
    </row>
    <row r="666" spans="1:52" x14ac:dyDescent="0.25">
      <c r="A666" s="82"/>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c r="AG666" s="83"/>
      <c r="AH666" s="83"/>
      <c r="AI666" s="83"/>
      <c r="AJ666" s="83"/>
      <c r="AK666" s="83"/>
      <c r="AL666" s="83"/>
      <c r="AM666" s="83"/>
      <c r="AN666" s="83"/>
      <c r="AO666" s="83"/>
      <c r="AP666" s="83"/>
      <c r="AQ666" s="83"/>
      <c r="AR666" s="83"/>
      <c r="AS666" s="83"/>
      <c r="AT666" s="83"/>
      <c r="AU666" s="83"/>
      <c r="AV666" s="83"/>
      <c r="AW666" s="83"/>
      <c r="AX666" s="83"/>
      <c r="AY666" s="83"/>
      <c r="AZ666" s="83"/>
    </row>
    <row r="667" spans="1:52" x14ac:dyDescent="0.25">
      <c r="A667" s="82"/>
      <c r="B667" s="85" t="s">
        <v>113</v>
      </c>
      <c r="C667" s="85"/>
      <c r="D667" s="85"/>
      <c r="E667" s="85"/>
      <c r="F667" s="85"/>
      <c r="G667" s="85"/>
      <c r="H667" s="85"/>
      <c r="I667" s="85"/>
      <c r="J667" s="85"/>
      <c r="K667" s="85"/>
      <c r="L667" s="85"/>
      <c r="M667" s="85"/>
      <c r="N667" s="83"/>
      <c r="O667" s="85" t="s">
        <v>114</v>
      </c>
      <c r="P667" s="85"/>
      <c r="Q667" s="85"/>
      <c r="R667" s="85"/>
      <c r="S667" s="85"/>
      <c r="T667" s="85"/>
      <c r="U667" s="85"/>
      <c r="V667" s="85"/>
      <c r="W667" s="85"/>
      <c r="X667" s="85"/>
      <c r="Y667" s="85"/>
      <c r="Z667" s="85"/>
      <c r="AA667" s="83"/>
      <c r="AB667" s="85" t="s">
        <v>145</v>
      </c>
      <c r="AC667" s="85"/>
      <c r="AD667" s="85"/>
      <c r="AE667" s="85"/>
      <c r="AF667" s="85"/>
      <c r="AG667" s="85"/>
      <c r="AH667" s="85"/>
      <c r="AI667" s="85"/>
      <c r="AJ667" s="85"/>
      <c r="AK667" s="85"/>
      <c r="AL667" s="85"/>
      <c r="AM667" s="85"/>
      <c r="AN667" s="83"/>
      <c r="AO667" s="83"/>
      <c r="AP667" s="83"/>
      <c r="AQ667" s="83"/>
      <c r="AR667" s="83"/>
      <c r="AS667" s="83"/>
      <c r="AT667" s="83"/>
      <c r="AU667" s="83"/>
      <c r="AV667" s="83"/>
      <c r="AW667" s="83"/>
      <c r="AX667" s="83"/>
      <c r="AY667" s="83"/>
      <c r="AZ667" s="83"/>
    </row>
    <row r="668" spans="1:52" x14ac:dyDescent="0.25">
      <c r="A668" s="82"/>
      <c r="B668" s="87" t="s">
        <v>47</v>
      </c>
      <c r="C668" s="87">
        <v>2013</v>
      </c>
      <c r="D668" s="87">
        <v>2014</v>
      </c>
      <c r="E668" s="87">
        <v>2015</v>
      </c>
      <c r="F668" s="87">
        <v>2016</v>
      </c>
      <c r="G668" s="87">
        <v>2017</v>
      </c>
      <c r="H668" s="87">
        <v>2018</v>
      </c>
      <c r="I668" s="87">
        <v>2019</v>
      </c>
      <c r="J668" s="87">
        <v>2020</v>
      </c>
      <c r="K668" s="87">
        <v>2021</v>
      </c>
      <c r="L668" s="87">
        <v>2022</v>
      </c>
      <c r="M668" s="87">
        <v>2023</v>
      </c>
      <c r="N668" s="83"/>
      <c r="O668" s="87" t="s">
        <v>47</v>
      </c>
      <c r="P668" s="87">
        <v>2013</v>
      </c>
      <c r="Q668" s="87">
        <v>2014</v>
      </c>
      <c r="R668" s="87">
        <v>2015</v>
      </c>
      <c r="S668" s="87">
        <v>2016</v>
      </c>
      <c r="T668" s="87">
        <v>2017</v>
      </c>
      <c r="U668" s="87">
        <v>2018</v>
      </c>
      <c r="V668" s="87">
        <v>2019</v>
      </c>
      <c r="W668" s="87">
        <v>2020</v>
      </c>
      <c r="X668" s="87">
        <v>2021</v>
      </c>
      <c r="Y668" s="87">
        <v>2022</v>
      </c>
      <c r="Z668" s="87">
        <v>2023</v>
      </c>
      <c r="AA668" s="83"/>
      <c r="AB668" s="87" t="s">
        <v>47</v>
      </c>
      <c r="AC668" s="87">
        <v>2013</v>
      </c>
      <c r="AD668" s="87">
        <v>2014</v>
      </c>
      <c r="AE668" s="87">
        <v>2015</v>
      </c>
      <c r="AF668" s="87">
        <v>2016</v>
      </c>
      <c r="AG668" s="87">
        <v>2017</v>
      </c>
      <c r="AH668" s="87">
        <v>2018</v>
      </c>
      <c r="AI668" s="87">
        <v>2019</v>
      </c>
      <c r="AJ668" s="87">
        <v>2020</v>
      </c>
      <c r="AK668" s="87">
        <v>2021</v>
      </c>
      <c r="AL668" s="87">
        <v>2022</v>
      </c>
      <c r="AM668" s="87">
        <v>2023</v>
      </c>
      <c r="AN668" s="83"/>
      <c r="AO668" s="83"/>
      <c r="AP668" s="83"/>
      <c r="AQ668" s="83"/>
      <c r="AR668" s="83"/>
      <c r="AS668" s="83"/>
      <c r="AT668" s="83"/>
      <c r="AU668" s="83"/>
      <c r="AV668" s="83"/>
      <c r="AW668" s="83"/>
      <c r="AX668" s="83"/>
      <c r="AY668" s="83"/>
      <c r="AZ668" s="83"/>
    </row>
    <row r="669" spans="1:52" x14ac:dyDescent="0.25">
      <c r="A669" s="82"/>
      <c r="B669" s="89" t="s">
        <v>9</v>
      </c>
      <c r="C669" s="90">
        <v>909861.89684706368</v>
      </c>
      <c r="D669" s="90">
        <v>890984.55008460977</v>
      </c>
      <c r="E669" s="90">
        <v>915347.95670897479</v>
      </c>
      <c r="F669" s="90">
        <v>983770.42633416131</v>
      </c>
      <c r="G669" s="90">
        <v>969968.1415534101</v>
      </c>
      <c r="H669" s="90">
        <v>990493.86559510219</v>
      </c>
      <c r="I669" s="90">
        <v>1004426.4422963114</v>
      </c>
      <c r="J669" s="90">
        <v>1069502.2394980136</v>
      </c>
      <c r="K669" s="90">
        <v>1263559.3532729996</v>
      </c>
      <c r="L669" s="90">
        <v>1249394.307</v>
      </c>
      <c r="M669" s="90">
        <v>0</v>
      </c>
      <c r="N669" s="83"/>
      <c r="O669" s="89" t="s">
        <v>9</v>
      </c>
      <c r="P669" s="90">
        <v>891025.08477368264</v>
      </c>
      <c r="Q669" s="90">
        <v>907695.99528797343</v>
      </c>
      <c r="R669" s="90">
        <v>892669.12565051299</v>
      </c>
      <c r="S669" s="90">
        <v>1013668.896933201</v>
      </c>
      <c r="T669" s="90">
        <v>1044061.0974374407</v>
      </c>
      <c r="U669" s="90">
        <v>1001038.8969337416</v>
      </c>
      <c r="V669" s="90">
        <v>989624.76189149369</v>
      </c>
      <c r="W669" s="90">
        <v>1045566.0824296587</v>
      </c>
      <c r="X669" s="90">
        <v>1282758.4424759997</v>
      </c>
      <c r="Y669" s="90">
        <v>1267378.1399999999</v>
      </c>
      <c r="Z669" s="90">
        <v>1243466</v>
      </c>
      <c r="AA669" s="83"/>
      <c r="AB669" s="89" t="s">
        <v>9</v>
      </c>
      <c r="AC669" s="90">
        <v>8332</v>
      </c>
      <c r="AD669" s="90">
        <v>8208</v>
      </c>
      <c r="AE669" s="90">
        <v>8219</v>
      </c>
      <c r="AF669" s="90">
        <v>8146</v>
      </c>
      <c r="AG669" s="90">
        <v>7993</v>
      </c>
      <c r="AH669" s="90">
        <v>7765</v>
      </c>
      <c r="AI669" s="90">
        <v>7850</v>
      </c>
      <c r="AJ669" s="90">
        <v>8464</v>
      </c>
      <c r="AK669" s="90">
        <v>8371</v>
      </c>
      <c r="AL669" s="90">
        <v>8540</v>
      </c>
      <c r="AM669" s="90">
        <v>0</v>
      </c>
      <c r="AN669" s="83"/>
      <c r="AO669" s="83"/>
      <c r="AP669" s="83"/>
      <c r="AQ669" s="83"/>
      <c r="AR669" s="83"/>
      <c r="AS669" s="83"/>
      <c r="AT669" s="83"/>
      <c r="AU669" s="83"/>
      <c r="AV669" s="83"/>
      <c r="AW669" s="83"/>
      <c r="AX669" s="83"/>
      <c r="AY669" s="83"/>
      <c r="AZ669" s="83"/>
    </row>
    <row r="670" spans="1:52" x14ac:dyDescent="0.25">
      <c r="A670" s="82"/>
      <c r="B670" s="84" t="s">
        <v>10</v>
      </c>
      <c r="C670" s="93">
        <v>600099.05516992835</v>
      </c>
      <c r="D670" s="93">
        <v>588450.78517626319</v>
      </c>
      <c r="E670" s="93">
        <v>626519.50235608558</v>
      </c>
      <c r="F670" s="93">
        <v>684302.00326650473</v>
      </c>
      <c r="G670" s="93">
        <v>657730.69590844342</v>
      </c>
      <c r="H670" s="93">
        <v>630705.80461632367</v>
      </c>
      <c r="I670" s="93">
        <v>648723.36079562095</v>
      </c>
      <c r="J670" s="93">
        <v>686171.99382807582</v>
      </c>
      <c r="K670" s="93">
        <v>856700.34317699983</v>
      </c>
      <c r="L670" s="93">
        <v>821184.1889999999</v>
      </c>
      <c r="M670" s="93">
        <v>0</v>
      </c>
      <c r="N670" s="83"/>
      <c r="O670" s="84" t="s">
        <v>10</v>
      </c>
      <c r="P670" s="93">
        <v>608810.07897499867</v>
      </c>
      <c r="Q670" s="93">
        <v>615241.55069565063</v>
      </c>
      <c r="R670" s="93">
        <v>591964.53825763753</v>
      </c>
      <c r="S670" s="93">
        <v>710927.21776645421</v>
      </c>
      <c r="T670" s="93">
        <v>711501.23899628886</v>
      </c>
      <c r="U670" s="93">
        <v>652582.91506788542</v>
      </c>
      <c r="V670" s="93">
        <v>655184.62467225106</v>
      </c>
      <c r="W670" s="93">
        <v>695481.0388217998</v>
      </c>
      <c r="X670" s="93">
        <v>917256.45809699968</v>
      </c>
      <c r="Y670" s="93">
        <v>899640.29399999999</v>
      </c>
      <c r="Z670" s="93">
        <v>890728</v>
      </c>
      <c r="AA670" s="83"/>
      <c r="AB670" s="84" t="s">
        <v>10</v>
      </c>
      <c r="AC670" s="93">
        <v>8332</v>
      </c>
      <c r="AD670" s="93">
        <v>8208</v>
      </c>
      <c r="AE670" s="93">
        <v>8219</v>
      </c>
      <c r="AF670" s="93">
        <v>8146</v>
      </c>
      <c r="AG670" s="93">
        <v>7993</v>
      </c>
      <c r="AH670" s="93">
        <v>7765</v>
      </c>
      <c r="AI670" s="93">
        <v>7850</v>
      </c>
      <c r="AJ670" s="93">
        <v>8464</v>
      </c>
      <c r="AK670" s="93">
        <v>8371</v>
      </c>
      <c r="AL670" s="93">
        <v>8540</v>
      </c>
      <c r="AM670" s="93">
        <v>0</v>
      </c>
      <c r="AN670" s="83"/>
      <c r="AO670" s="83"/>
      <c r="AP670" s="83"/>
      <c r="AQ670" s="83"/>
      <c r="AR670" s="83"/>
      <c r="AS670" s="83"/>
      <c r="AT670" s="83"/>
      <c r="AU670" s="83"/>
      <c r="AV670" s="83"/>
      <c r="AW670" s="83"/>
      <c r="AX670" s="83"/>
      <c r="AY670" s="83"/>
      <c r="AZ670" s="83"/>
    </row>
    <row r="671" spans="1:52" x14ac:dyDescent="0.25">
      <c r="A671" s="82"/>
      <c r="B671" s="89" t="s">
        <v>11</v>
      </c>
      <c r="C671" s="94">
        <v>309762.84167713526</v>
      </c>
      <c r="D671" s="94">
        <v>302533.76490834652</v>
      </c>
      <c r="E671" s="94">
        <v>288828.45435288921</v>
      </c>
      <c r="F671" s="94">
        <v>299468.42306765658</v>
      </c>
      <c r="G671" s="94">
        <v>312237.44564496673</v>
      </c>
      <c r="H671" s="94">
        <v>359788.06097877852</v>
      </c>
      <c r="I671" s="94">
        <v>355703.08150069043</v>
      </c>
      <c r="J671" s="94">
        <v>383330.24566993781</v>
      </c>
      <c r="K671" s="94">
        <v>406859.01009599993</v>
      </c>
      <c r="L671" s="94">
        <v>428210.11800000002</v>
      </c>
      <c r="M671" s="94">
        <v>0</v>
      </c>
      <c r="N671" s="83"/>
      <c r="O671" s="89" t="s">
        <v>11</v>
      </c>
      <c r="P671" s="94">
        <v>282215.00579868397</v>
      </c>
      <c r="Q671" s="94">
        <v>292454.44459232286</v>
      </c>
      <c r="R671" s="94">
        <v>300704.58739287546</v>
      </c>
      <c r="S671" s="94">
        <v>302741.67916674673</v>
      </c>
      <c r="T671" s="94">
        <v>332559.85844115185</v>
      </c>
      <c r="U671" s="94">
        <v>348455.98186585616</v>
      </c>
      <c r="V671" s="94">
        <v>334440.13721924264</v>
      </c>
      <c r="W671" s="94">
        <v>350085.04360785894</v>
      </c>
      <c r="X671" s="94">
        <v>365501.98437899997</v>
      </c>
      <c r="Y671" s="94">
        <v>367737.84599999996</v>
      </c>
      <c r="Z671" s="94">
        <v>352738</v>
      </c>
      <c r="AA671" s="83"/>
      <c r="AB671" s="89" t="s">
        <v>11</v>
      </c>
      <c r="AC671" s="94">
        <v>8332</v>
      </c>
      <c r="AD671" s="94">
        <v>8208</v>
      </c>
      <c r="AE671" s="94">
        <v>8219</v>
      </c>
      <c r="AF671" s="94">
        <v>8146</v>
      </c>
      <c r="AG671" s="94">
        <v>7993</v>
      </c>
      <c r="AH671" s="94">
        <v>7765</v>
      </c>
      <c r="AI671" s="94">
        <v>7850</v>
      </c>
      <c r="AJ671" s="94">
        <v>8464</v>
      </c>
      <c r="AK671" s="94">
        <v>8371</v>
      </c>
      <c r="AL671" s="94">
        <v>8540</v>
      </c>
      <c r="AM671" s="94">
        <v>0</v>
      </c>
      <c r="AN671" s="83"/>
      <c r="AO671" s="83"/>
      <c r="AP671" s="83"/>
      <c r="AQ671" s="83"/>
      <c r="AR671" s="83"/>
      <c r="AS671" s="83"/>
      <c r="AT671" s="83"/>
      <c r="AU671" s="83"/>
      <c r="AV671" s="83"/>
      <c r="AW671" s="83"/>
      <c r="AX671" s="83"/>
      <c r="AY671" s="83"/>
      <c r="AZ671" s="83"/>
    </row>
    <row r="672" spans="1:52" x14ac:dyDescent="0.25">
      <c r="A672" s="82"/>
      <c r="B672" s="84" t="s">
        <v>0</v>
      </c>
      <c r="C672" s="93">
        <v>141638.35544927698</v>
      </c>
      <c r="D672" s="93">
        <v>122718.22290128637</v>
      </c>
      <c r="E672" s="93">
        <v>120930.84650444463</v>
      </c>
      <c r="F672" s="93">
        <v>123979.42231142822</v>
      </c>
      <c r="G672" s="93">
        <v>108451.06524405826</v>
      </c>
      <c r="H672" s="93">
        <v>96420.005189990217</v>
      </c>
      <c r="I672" s="93">
        <v>81031.696579091455</v>
      </c>
      <c r="J672" s="93">
        <v>75531.873415697977</v>
      </c>
      <c r="K672" s="93">
        <v>63076.810943999997</v>
      </c>
      <c r="L672" s="93">
        <v>53637.653999999995</v>
      </c>
      <c r="M672" s="93">
        <v>0</v>
      </c>
      <c r="N672" s="83"/>
      <c r="O672" s="84" t="s">
        <v>0</v>
      </c>
      <c r="P672" s="93">
        <v>131009.21090387717</v>
      </c>
      <c r="Q672" s="93">
        <v>117565.76464168521</v>
      </c>
      <c r="R672" s="93">
        <v>98559.17094248849</v>
      </c>
      <c r="S672" s="93">
        <v>103106.41294076132</v>
      </c>
      <c r="T672" s="93">
        <v>104967.00299076345</v>
      </c>
      <c r="U672" s="93">
        <v>87488.762816578368</v>
      </c>
      <c r="V672" s="93">
        <v>79604.521259066663</v>
      </c>
      <c r="W672" s="93">
        <v>80072.028878561978</v>
      </c>
      <c r="X672" s="93">
        <v>81113.154842999982</v>
      </c>
      <c r="Y672" s="93">
        <v>67893.419999999984</v>
      </c>
      <c r="Z672" s="93">
        <v>56274</v>
      </c>
      <c r="AA672" s="83"/>
      <c r="AB672" s="84" t="s">
        <v>0</v>
      </c>
      <c r="AC672" s="93">
        <v>1432</v>
      </c>
      <c r="AD672" s="93">
        <v>1405</v>
      </c>
      <c r="AE672" s="93">
        <v>1422</v>
      </c>
      <c r="AF672" s="93">
        <v>1194</v>
      </c>
      <c r="AG672" s="93">
        <v>980</v>
      </c>
      <c r="AH672" s="93">
        <v>884</v>
      </c>
      <c r="AI672" s="93">
        <v>775</v>
      </c>
      <c r="AJ672" s="93">
        <v>755</v>
      </c>
      <c r="AK672" s="93">
        <v>655</v>
      </c>
      <c r="AL672" s="93">
        <v>596</v>
      </c>
      <c r="AM672" s="93">
        <v>0</v>
      </c>
      <c r="AN672" s="83"/>
      <c r="AO672" s="83"/>
      <c r="AP672" s="83"/>
      <c r="AQ672" s="83"/>
      <c r="AR672" s="83"/>
      <c r="AS672" s="83"/>
      <c r="AT672" s="83"/>
      <c r="AU672" s="83"/>
      <c r="AV672" s="83"/>
      <c r="AW672" s="83"/>
      <c r="AX672" s="83"/>
      <c r="AY672" s="83"/>
      <c r="AZ672" s="83"/>
    </row>
    <row r="673" spans="1:52" x14ac:dyDescent="0.25">
      <c r="A673" s="82"/>
      <c r="B673" s="84" t="s">
        <v>158</v>
      </c>
      <c r="C673" s="93">
        <v>191365.63564231852</v>
      </c>
      <c r="D673" s="93">
        <v>188405.46455980607</v>
      </c>
      <c r="E673" s="93">
        <v>172317.21790457162</v>
      </c>
      <c r="F673" s="93">
        <v>151659.32701707137</v>
      </c>
      <c r="G673" s="93">
        <v>151905.5673076651</v>
      </c>
      <c r="H673" s="93">
        <v>141489.69946496258</v>
      </c>
      <c r="I673" s="93">
        <v>136660.74990709542</v>
      </c>
      <c r="J673" s="93">
        <v>181655.84949157794</v>
      </c>
      <c r="K673" s="93">
        <v>160696.49332799998</v>
      </c>
      <c r="L673" s="93">
        <v>111839.95199999999</v>
      </c>
      <c r="M673" s="93">
        <v>0</v>
      </c>
      <c r="N673" s="83"/>
      <c r="O673" s="84" t="s">
        <v>158</v>
      </c>
      <c r="P673" s="93">
        <v>220705.42227388272</v>
      </c>
      <c r="Q673" s="93">
        <v>187202.12657967469</v>
      </c>
      <c r="R673" s="93">
        <v>169071.86758332513</v>
      </c>
      <c r="S673" s="93">
        <v>148578.81907332281</v>
      </c>
      <c r="T673" s="93">
        <v>145132.26032629225</v>
      </c>
      <c r="U673" s="93">
        <v>137584.09089048835</v>
      </c>
      <c r="V673" s="93">
        <v>131476.91843500786</v>
      </c>
      <c r="W673" s="93">
        <v>128190.34003179597</v>
      </c>
      <c r="X673" s="93">
        <v>146151.568038</v>
      </c>
      <c r="Y673" s="93">
        <v>131107.97699999998</v>
      </c>
      <c r="Z673" s="93">
        <v>116606</v>
      </c>
      <c r="AA673" s="83"/>
      <c r="AB673" s="84" t="s">
        <v>158</v>
      </c>
      <c r="AC673" s="93">
        <v>1381</v>
      </c>
      <c r="AD673" s="93">
        <v>1264</v>
      </c>
      <c r="AE673" s="93">
        <v>1160</v>
      </c>
      <c r="AF673" s="93">
        <v>1020</v>
      </c>
      <c r="AG673" s="93">
        <v>1007</v>
      </c>
      <c r="AH673" s="93">
        <v>934</v>
      </c>
      <c r="AI673" s="93">
        <v>919</v>
      </c>
      <c r="AJ673" s="93">
        <v>1281</v>
      </c>
      <c r="AK673" s="93">
        <v>1060</v>
      </c>
      <c r="AL673" s="93">
        <v>708</v>
      </c>
      <c r="AM673" s="93">
        <v>0</v>
      </c>
      <c r="AN673" s="83"/>
      <c r="AO673" s="83"/>
      <c r="AP673" s="83"/>
      <c r="AQ673" s="83"/>
      <c r="AR673" s="83"/>
      <c r="AS673" s="83"/>
      <c r="AT673" s="83"/>
      <c r="AU673" s="83"/>
      <c r="AV673" s="83"/>
      <c r="AW673" s="83"/>
      <c r="AX673" s="83"/>
      <c r="AY673" s="83"/>
      <c r="AZ673" s="83"/>
    </row>
    <row r="674" spans="1:52" x14ac:dyDescent="0.25">
      <c r="A674" s="82"/>
      <c r="B674" s="84" t="s">
        <v>159</v>
      </c>
      <c r="C674" s="93">
        <v>8992.4845586230476</v>
      </c>
      <c r="D674" s="93">
        <v>22115.844935530593</v>
      </c>
      <c r="E674" s="93">
        <v>23011.499947324126</v>
      </c>
      <c r="F674" s="93">
        <v>34842.403074515605</v>
      </c>
      <c r="G674" s="93">
        <v>28396.919620401095</v>
      </c>
      <c r="H674" s="93">
        <v>26948.475538989383</v>
      </c>
      <c r="I674" s="93">
        <v>24251.865647305051</v>
      </c>
      <c r="J674" s="93">
        <v>20466.304414226994</v>
      </c>
      <c r="K674" s="93">
        <v>17149.432334999998</v>
      </c>
      <c r="L674" s="93">
        <v>16007.123999999998</v>
      </c>
      <c r="M674" s="93">
        <v>0</v>
      </c>
      <c r="N674" s="83"/>
      <c r="O674" s="84" t="s">
        <v>159</v>
      </c>
      <c r="P674" s="93">
        <v>22029.628736063798</v>
      </c>
      <c r="Q674" s="93">
        <v>22691.465337170379</v>
      </c>
      <c r="R674" s="93">
        <v>23480.805925982579</v>
      </c>
      <c r="S674" s="93">
        <v>38090.267201045586</v>
      </c>
      <c r="T674" s="93">
        <v>38029.060518326616</v>
      </c>
      <c r="U674" s="93">
        <v>38130.278730809951</v>
      </c>
      <c r="V674" s="93">
        <v>28109.229956916752</v>
      </c>
      <c r="W674" s="93">
        <v>18638.589738824994</v>
      </c>
      <c r="X674" s="93">
        <v>17379.647417999997</v>
      </c>
      <c r="Y674" s="93">
        <v>13428.449999999999</v>
      </c>
      <c r="Z674" s="93">
        <v>11344</v>
      </c>
      <c r="AA674" s="83"/>
      <c r="AB674" s="84" t="s">
        <v>159</v>
      </c>
      <c r="AC674" s="93">
        <v>0</v>
      </c>
      <c r="AD674" s="93">
        <v>0</v>
      </c>
      <c r="AE674" s="93">
        <v>0</v>
      </c>
      <c r="AF674" s="93">
        <v>0</v>
      </c>
      <c r="AG674" s="93">
        <v>0</v>
      </c>
      <c r="AH674" s="93">
        <v>0</v>
      </c>
      <c r="AI674" s="93">
        <v>0</v>
      </c>
      <c r="AJ674" s="93">
        <v>0</v>
      </c>
      <c r="AK674" s="93">
        <v>0</v>
      </c>
      <c r="AL674" s="93">
        <v>0</v>
      </c>
      <c r="AM674" s="93">
        <v>0</v>
      </c>
      <c r="AN674" s="83"/>
      <c r="AO674" s="83"/>
      <c r="AP674" s="83"/>
      <c r="AQ674" s="83"/>
      <c r="AR674" s="83"/>
      <c r="AS674" s="83"/>
      <c r="AT674" s="83"/>
      <c r="AU674" s="83"/>
      <c r="AV674" s="83"/>
      <c r="AW674" s="83"/>
      <c r="AX674" s="83"/>
      <c r="AY674" s="83"/>
      <c r="AZ674" s="83"/>
    </row>
    <row r="675" spans="1:52" x14ac:dyDescent="0.25">
      <c r="A675" s="82"/>
      <c r="B675" s="84" t="s">
        <v>1</v>
      </c>
      <c r="C675" s="93">
        <v>41097.421534731162</v>
      </c>
      <c r="D675" s="93">
        <v>35157.643325224104</v>
      </c>
      <c r="E675" s="93">
        <v>32830.118334491075</v>
      </c>
      <c r="F675" s="93">
        <v>27684.752264040962</v>
      </c>
      <c r="G675" s="93">
        <v>23447.082021856368</v>
      </c>
      <c r="H675" s="93">
        <v>25410.04815919578</v>
      </c>
      <c r="I675" s="93">
        <v>33188.83508254536</v>
      </c>
      <c r="J675" s="93">
        <v>45224.609406227981</v>
      </c>
      <c r="K675" s="93">
        <v>37257.711980999993</v>
      </c>
      <c r="L675" s="93">
        <v>30324.629999999997</v>
      </c>
      <c r="M675" s="93">
        <v>0</v>
      </c>
      <c r="N675" s="83"/>
      <c r="O675" s="84" t="s">
        <v>1</v>
      </c>
      <c r="P675" s="93">
        <v>52553.740607673266</v>
      </c>
      <c r="Q675" s="93">
        <v>46289.587692901325</v>
      </c>
      <c r="R675" s="93">
        <v>34213.810251119205</v>
      </c>
      <c r="S675" s="93">
        <v>37395.450497360071</v>
      </c>
      <c r="T675" s="93">
        <v>36488.303079068843</v>
      </c>
      <c r="U675" s="93">
        <v>35989.18229243016</v>
      </c>
      <c r="V675" s="93">
        <v>31765.837611851213</v>
      </c>
      <c r="W675" s="93">
        <v>31636.51104612599</v>
      </c>
      <c r="X675" s="93">
        <v>42972.774893999987</v>
      </c>
      <c r="Y675" s="93">
        <v>37028.564999999995</v>
      </c>
      <c r="Z675" s="93">
        <v>31964</v>
      </c>
      <c r="AA675" s="83"/>
      <c r="AB675" s="84" t="s">
        <v>1</v>
      </c>
      <c r="AC675" s="93">
        <v>220</v>
      </c>
      <c r="AD675" s="93">
        <v>201</v>
      </c>
      <c r="AE675" s="93">
        <v>200</v>
      </c>
      <c r="AF675" s="93">
        <v>168</v>
      </c>
      <c r="AG675" s="93">
        <v>142</v>
      </c>
      <c r="AH675" s="93">
        <v>160</v>
      </c>
      <c r="AI675" s="93">
        <v>215</v>
      </c>
      <c r="AJ675" s="93">
        <v>289</v>
      </c>
      <c r="AK675" s="93">
        <v>234</v>
      </c>
      <c r="AL675" s="93">
        <v>195</v>
      </c>
      <c r="AM675" s="93">
        <v>0</v>
      </c>
      <c r="AN675" s="83"/>
      <c r="AO675" s="83"/>
      <c r="AP675" s="83"/>
      <c r="AQ675" s="83"/>
      <c r="AR675" s="83"/>
      <c r="AS675" s="83"/>
      <c r="AT675" s="83"/>
      <c r="AU675" s="83"/>
      <c r="AV675" s="83"/>
      <c r="AW675" s="83"/>
      <c r="AX675" s="83"/>
      <c r="AY675" s="83"/>
      <c r="AZ675" s="83"/>
    </row>
    <row r="676" spans="1:52" x14ac:dyDescent="0.25">
      <c r="A676" s="82"/>
      <c r="B676" s="84" t="s">
        <v>2</v>
      </c>
      <c r="C676" s="93">
        <v>345572.19445817906</v>
      </c>
      <c r="D676" s="93">
        <v>339439.8084763001</v>
      </c>
      <c r="E676" s="93">
        <v>336438.55109955458</v>
      </c>
      <c r="F676" s="93">
        <v>334314.17326582811</v>
      </c>
      <c r="G676" s="93">
        <v>345456.77861050022</v>
      </c>
      <c r="H676" s="93">
        <v>359800.13672243862</v>
      </c>
      <c r="I676" s="93">
        <v>386675.34762652835</v>
      </c>
      <c r="J676" s="93">
        <v>412777.59905585687</v>
      </c>
      <c r="K676" s="93">
        <v>440706.99269099988</v>
      </c>
      <c r="L676" s="93">
        <v>461749.34399999998</v>
      </c>
      <c r="M676" s="93">
        <v>0</v>
      </c>
      <c r="N676" s="83"/>
      <c r="O676" s="84" t="s">
        <v>2</v>
      </c>
      <c r="P676" s="93">
        <v>352752.51218562335</v>
      </c>
      <c r="Q676" s="93">
        <v>355423.79196189187</v>
      </c>
      <c r="R676" s="93">
        <v>339376.10223779071</v>
      </c>
      <c r="S676" s="93">
        <v>343368.71984458709</v>
      </c>
      <c r="T676" s="93">
        <v>338100.15171350737</v>
      </c>
      <c r="U676" s="93">
        <v>343684.6095584259</v>
      </c>
      <c r="V676" s="93">
        <v>377863.38384099666</v>
      </c>
      <c r="W676" s="93">
        <v>407489.74213487387</v>
      </c>
      <c r="X676" s="93">
        <v>428310.38787599996</v>
      </c>
      <c r="Y676" s="93">
        <v>444290.30099999998</v>
      </c>
      <c r="Z676" s="93">
        <v>475618</v>
      </c>
      <c r="AA676" s="83"/>
      <c r="AB676" s="84" t="s">
        <v>2</v>
      </c>
      <c r="AC676" s="93">
        <v>3075</v>
      </c>
      <c r="AD676" s="93">
        <v>2954</v>
      </c>
      <c r="AE676" s="93">
        <v>2858</v>
      </c>
      <c r="AF676" s="93">
        <v>2798</v>
      </c>
      <c r="AG676" s="93">
        <v>2787</v>
      </c>
      <c r="AH676" s="93">
        <v>2792</v>
      </c>
      <c r="AI676" s="93">
        <v>2885</v>
      </c>
      <c r="AJ676" s="93">
        <v>3011</v>
      </c>
      <c r="AK676" s="93">
        <v>3151</v>
      </c>
      <c r="AL676" s="93">
        <v>3283</v>
      </c>
      <c r="AM676" s="93">
        <v>0</v>
      </c>
      <c r="AN676" s="83"/>
      <c r="AO676" s="83"/>
      <c r="AP676" s="83"/>
      <c r="AQ676" s="83"/>
      <c r="AR676" s="83"/>
      <c r="AS676" s="83"/>
      <c r="AT676" s="83"/>
      <c r="AU676" s="83"/>
      <c r="AV676" s="83"/>
      <c r="AW676" s="83"/>
      <c r="AX676" s="83"/>
      <c r="AY676" s="83"/>
      <c r="AZ676" s="83"/>
    </row>
    <row r="677" spans="1:52" x14ac:dyDescent="0.25">
      <c r="A677" s="82"/>
      <c r="B677" s="84" t="s">
        <v>156</v>
      </c>
      <c r="C677" s="93">
        <v>0</v>
      </c>
      <c r="D677" s="93">
        <v>0</v>
      </c>
      <c r="E677" s="93">
        <v>0</v>
      </c>
      <c r="F677" s="93">
        <v>0</v>
      </c>
      <c r="G677" s="93">
        <v>0</v>
      </c>
      <c r="H677" s="93">
        <v>0</v>
      </c>
      <c r="I677" s="93">
        <v>0</v>
      </c>
      <c r="J677" s="93">
        <v>8399.5033931549988</v>
      </c>
      <c r="K677" s="93">
        <v>28655.942888999994</v>
      </c>
      <c r="L677" s="93">
        <v>42998.822999999997</v>
      </c>
      <c r="M677" s="93">
        <v>0</v>
      </c>
      <c r="N677" s="83"/>
      <c r="O677" s="84" t="s">
        <v>156</v>
      </c>
      <c r="P677" s="93">
        <v>0</v>
      </c>
      <c r="Q677" s="93">
        <v>0</v>
      </c>
      <c r="R677" s="93">
        <v>0</v>
      </c>
      <c r="S677" s="93">
        <v>0</v>
      </c>
      <c r="T677" s="93">
        <v>0</v>
      </c>
      <c r="U677" s="93">
        <v>0</v>
      </c>
      <c r="V677" s="93">
        <v>0</v>
      </c>
      <c r="W677" s="93">
        <v>0</v>
      </c>
      <c r="X677" s="93">
        <v>28193.390924999996</v>
      </c>
      <c r="Y677" s="93">
        <v>37489.556999999993</v>
      </c>
      <c r="Z677" s="93">
        <v>45446</v>
      </c>
      <c r="AA677" s="83"/>
      <c r="AB677" s="84" t="s">
        <v>156</v>
      </c>
      <c r="AC677" s="93">
        <v>0</v>
      </c>
      <c r="AD677" s="93">
        <v>0</v>
      </c>
      <c r="AE677" s="93">
        <v>0</v>
      </c>
      <c r="AF677" s="93">
        <v>0</v>
      </c>
      <c r="AG677" s="93">
        <v>0</v>
      </c>
      <c r="AH677" s="93">
        <v>0</v>
      </c>
      <c r="AI677" s="93">
        <v>0</v>
      </c>
      <c r="AJ677" s="93">
        <v>55</v>
      </c>
      <c r="AK677" s="93">
        <v>176</v>
      </c>
      <c r="AL677" s="93">
        <v>272</v>
      </c>
      <c r="AM677" s="93">
        <v>0</v>
      </c>
      <c r="AN677" s="83"/>
      <c r="AO677" s="83"/>
      <c r="AP677" s="83"/>
      <c r="AQ677" s="83"/>
      <c r="AR677" s="83"/>
      <c r="AS677" s="83"/>
      <c r="AT677" s="83"/>
      <c r="AU677" s="83"/>
      <c r="AV677" s="83"/>
      <c r="AW677" s="83"/>
      <c r="AX677" s="83"/>
      <c r="AY677" s="83"/>
      <c r="AZ677" s="83"/>
    </row>
    <row r="678" spans="1:52" x14ac:dyDescent="0.25">
      <c r="A678" s="82"/>
      <c r="B678" s="84" t="s">
        <v>3</v>
      </c>
      <c r="C678" s="93">
        <v>2507.1546816038003</v>
      </c>
      <c r="D678" s="93">
        <v>13858.442404513449</v>
      </c>
      <c r="E678" s="93">
        <v>24467.694371129037</v>
      </c>
      <c r="F678" s="93">
        <v>39699.425753002964</v>
      </c>
      <c r="G678" s="93">
        <v>41145.008261764182</v>
      </c>
      <c r="H678" s="93">
        <v>38481.369796479834</v>
      </c>
      <c r="I678" s="93">
        <v>42521.71071356484</v>
      </c>
      <c r="J678" s="93">
        <v>44034.544892078986</v>
      </c>
      <c r="K678" s="93">
        <v>41457.811121999992</v>
      </c>
      <c r="L678" s="93">
        <v>37748.864999999991</v>
      </c>
      <c r="M678" s="93">
        <v>0</v>
      </c>
      <c r="N678" s="83"/>
      <c r="O678" s="84" t="s">
        <v>3</v>
      </c>
      <c r="P678" s="93">
        <v>0</v>
      </c>
      <c r="Q678" s="93">
        <v>20632.73680863787</v>
      </c>
      <c r="R678" s="93">
        <v>41470.848935571259</v>
      </c>
      <c r="S678" s="93">
        <v>57824.446602399352</v>
      </c>
      <c r="T678" s="93">
        <v>45227.115011073169</v>
      </c>
      <c r="U678" s="93">
        <v>43934.462558492633</v>
      </c>
      <c r="V678" s="93">
        <v>38496.682713710637</v>
      </c>
      <c r="W678" s="93">
        <v>41575.653661121993</v>
      </c>
      <c r="X678" s="93">
        <v>42627.982719000007</v>
      </c>
      <c r="Y678" s="93">
        <v>40676.369999999995</v>
      </c>
      <c r="Z678" s="93">
        <v>40561</v>
      </c>
      <c r="AA678" s="83"/>
      <c r="AB678" s="84" t="s">
        <v>3</v>
      </c>
      <c r="AC678" s="93">
        <v>20</v>
      </c>
      <c r="AD678" s="93">
        <v>115</v>
      </c>
      <c r="AE678" s="93">
        <v>202</v>
      </c>
      <c r="AF678" s="93">
        <v>283</v>
      </c>
      <c r="AG678" s="93">
        <v>300</v>
      </c>
      <c r="AH678" s="93">
        <v>273</v>
      </c>
      <c r="AI678" s="93">
        <v>306</v>
      </c>
      <c r="AJ678" s="93">
        <v>316</v>
      </c>
      <c r="AK678" s="93">
        <v>300</v>
      </c>
      <c r="AL678" s="93">
        <v>281</v>
      </c>
      <c r="AM678" s="93">
        <v>0</v>
      </c>
      <c r="AN678" s="83"/>
      <c r="AO678" s="83"/>
      <c r="AP678" s="83"/>
      <c r="AQ678" s="83"/>
      <c r="AR678" s="83"/>
      <c r="AS678" s="83"/>
      <c r="AT678" s="83"/>
      <c r="AU678" s="83"/>
      <c r="AV678" s="83"/>
      <c r="AW678" s="83"/>
      <c r="AX678" s="83"/>
      <c r="AY678" s="83"/>
      <c r="AZ678" s="83"/>
    </row>
    <row r="679" spans="1:52" x14ac:dyDescent="0.25">
      <c r="A679" s="82"/>
      <c r="B679" s="84" t="s">
        <v>4</v>
      </c>
      <c r="C679" s="93">
        <v>0</v>
      </c>
      <c r="D679" s="93">
        <v>2404.5398573395173</v>
      </c>
      <c r="E679" s="93">
        <v>23057.318723046024</v>
      </c>
      <c r="F679" s="93">
        <v>29421.332351026394</v>
      </c>
      <c r="G679" s="93">
        <v>32876.816572361931</v>
      </c>
      <c r="H679" s="93">
        <v>29369.773955257318</v>
      </c>
      <c r="I679" s="93">
        <v>23364.072664545616</v>
      </c>
      <c r="J679" s="93">
        <v>14560.218149084994</v>
      </c>
      <c r="K679" s="93">
        <v>8155.1306129999984</v>
      </c>
      <c r="L679" s="93">
        <v>11521.712999999998</v>
      </c>
      <c r="M679" s="93">
        <v>0</v>
      </c>
      <c r="N679" s="83"/>
      <c r="O679" s="84" t="s">
        <v>4</v>
      </c>
      <c r="P679" s="93">
        <v>0</v>
      </c>
      <c r="Q679" s="93">
        <v>0</v>
      </c>
      <c r="R679" s="93">
        <v>0</v>
      </c>
      <c r="S679" s="93">
        <v>23660.701703576578</v>
      </c>
      <c r="T679" s="93">
        <v>27777.354583810633</v>
      </c>
      <c r="U679" s="93">
        <v>27832.35288743538</v>
      </c>
      <c r="V679" s="93">
        <v>27641.970492306526</v>
      </c>
      <c r="W679" s="93">
        <v>27511.745282216998</v>
      </c>
      <c r="X679" s="93">
        <v>27493.197584999991</v>
      </c>
      <c r="Y679" s="93">
        <v>26937.162000000004</v>
      </c>
      <c r="Z679" s="93">
        <v>26422</v>
      </c>
      <c r="AA679" s="83"/>
      <c r="AB679" s="84" t="s">
        <v>4</v>
      </c>
      <c r="AC679" s="93">
        <v>0</v>
      </c>
      <c r="AD679" s="93">
        <v>18</v>
      </c>
      <c r="AE679" s="93">
        <v>160</v>
      </c>
      <c r="AF679" s="93">
        <v>224</v>
      </c>
      <c r="AG679" s="93">
        <v>258</v>
      </c>
      <c r="AH679" s="93">
        <v>229</v>
      </c>
      <c r="AI679" s="93">
        <v>192</v>
      </c>
      <c r="AJ679" s="93">
        <v>113</v>
      </c>
      <c r="AK679" s="93">
        <v>64</v>
      </c>
      <c r="AL679" s="93">
        <v>98</v>
      </c>
      <c r="AM679" s="93">
        <v>0</v>
      </c>
      <c r="AN679" s="83"/>
      <c r="AO679" s="83"/>
      <c r="AP679" s="83"/>
      <c r="AQ679" s="83"/>
      <c r="AR679" s="83"/>
      <c r="AS679" s="83"/>
      <c r="AT679" s="83"/>
      <c r="AU679" s="83"/>
      <c r="AV679" s="83"/>
      <c r="AW679" s="83"/>
      <c r="AX679" s="83"/>
      <c r="AY679" s="83"/>
      <c r="AZ679" s="83"/>
    </row>
    <row r="680" spans="1:52" x14ac:dyDescent="0.25">
      <c r="A680" s="82"/>
      <c r="B680" s="84" t="s">
        <v>6</v>
      </c>
      <c r="C680" s="93">
        <v>7205.5878250269043</v>
      </c>
      <c r="D680" s="93">
        <v>10999.743331201254</v>
      </c>
      <c r="E680" s="93">
        <v>21540.091115233547</v>
      </c>
      <c r="F680" s="93">
        <v>31368.896646373476</v>
      </c>
      <c r="G680" s="93">
        <v>21676.281330438589</v>
      </c>
      <c r="H680" s="93">
        <v>16298.899567738454</v>
      </c>
      <c r="I680" s="93">
        <v>12249.894011028529</v>
      </c>
      <c r="J680" s="93">
        <v>10821.71085849</v>
      </c>
      <c r="K680" s="93">
        <v>7774.2678719999994</v>
      </c>
      <c r="L680" s="93">
        <v>8803.0950000000012</v>
      </c>
      <c r="M680" s="93">
        <v>0</v>
      </c>
      <c r="N680" s="83"/>
      <c r="O680" s="84" t="s">
        <v>6</v>
      </c>
      <c r="P680" s="93">
        <v>2139.5349286736532</v>
      </c>
      <c r="Q680" s="93">
        <v>5327.2033459663871</v>
      </c>
      <c r="R680" s="93">
        <v>5332.0649345832117</v>
      </c>
      <c r="S680" s="93">
        <v>49976.018720237371</v>
      </c>
      <c r="T680" s="93">
        <v>55243.227659280528</v>
      </c>
      <c r="U680" s="93">
        <v>33125.553858394691</v>
      </c>
      <c r="V680" s="93">
        <v>15751.591410519273</v>
      </c>
      <c r="W680" s="93">
        <v>12033.354058298992</v>
      </c>
      <c r="X680" s="93">
        <v>10514.569989000003</v>
      </c>
      <c r="Y680" s="93">
        <v>8437.7999999999993</v>
      </c>
      <c r="Z680" s="93">
        <v>12001</v>
      </c>
      <c r="AA680" s="83"/>
      <c r="AB680" s="84" t="s">
        <v>6</v>
      </c>
      <c r="AC680" s="93">
        <v>0</v>
      </c>
      <c r="AD680" s="93">
        <v>0</v>
      </c>
      <c r="AE680" s="93">
        <v>8</v>
      </c>
      <c r="AF680" s="93">
        <v>217</v>
      </c>
      <c r="AG680" s="93">
        <v>291</v>
      </c>
      <c r="AH680" s="93">
        <v>186</v>
      </c>
      <c r="AI680" s="93">
        <v>144</v>
      </c>
      <c r="AJ680" s="93">
        <v>126</v>
      </c>
      <c r="AK680" s="93">
        <v>92</v>
      </c>
      <c r="AL680" s="93">
        <v>116</v>
      </c>
      <c r="AM680" s="93">
        <v>0</v>
      </c>
      <c r="AN680" s="83"/>
      <c r="AO680" s="83"/>
      <c r="AP680" s="83"/>
      <c r="AQ680" s="83"/>
      <c r="AR680" s="83"/>
      <c r="AS680" s="83"/>
      <c r="AT680" s="83"/>
      <c r="AU680" s="83"/>
      <c r="AV680" s="83"/>
      <c r="AW680" s="83"/>
      <c r="AX680" s="83"/>
      <c r="AY680" s="83"/>
      <c r="AZ680" s="83"/>
    </row>
    <row r="681" spans="1:52" x14ac:dyDescent="0.25">
      <c r="A681" s="82"/>
      <c r="B681" s="84" t="s">
        <v>7</v>
      </c>
      <c r="C681" s="93">
        <v>122502.33338713618</v>
      </c>
      <c r="D681" s="93">
        <v>121510.55337911604</v>
      </c>
      <c r="E681" s="93">
        <v>108948.15408950378</v>
      </c>
      <c r="F681" s="93">
        <v>112165.57624180385</v>
      </c>
      <c r="G681" s="93">
        <v>109712.39545383363</v>
      </c>
      <c r="H681" s="93">
        <v>117850.20131369117</v>
      </c>
      <c r="I681" s="93">
        <v>118624.6445165442</v>
      </c>
      <c r="J681" s="93">
        <v>135510.90914195095</v>
      </c>
      <c r="K681" s="93">
        <v>157228.41449699996</v>
      </c>
      <c r="L681" s="93">
        <v>155281.245</v>
      </c>
      <c r="M681" s="93">
        <v>0</v>
      </c>
      <c r="N681" s="83"/>
      <c r="O681" s="84" t="s">
        <v>7</v>
      </c>
      <c r="P681" s="93">
        <v>121183.59529471015</v>
      </c>
      <c r="Q681" s="93">
        <v>126340.16341633577</v>
      </c>
      <c r="R681" s="93">
        <v>115731.43950672157</v>
      </c>
      <c r="S681" s="93">
        <v>108608.39172227106</v>
      </c>
      <c r="T681" s="93">
        <v>104247.19754148877</v>
      </c>
      <c r="U681" s="93">
        <v>107170.54779573156</v>
      </c>
      <c r="V681" s="93">
        <v>106104.72950667267</v>
      </c>
      <c r="W681" s="93">
        <v>107724.03561756898</v>
      </c>
      <c r="X681" s="93">
        <v>102362.96181299999</v>
      </c>
      <c r="Y681" s="93">
        <v>109137.798</v>
      </c>
      <c r="Z681" s="93">
        <v>102648</v>
      </c>
      <c r="AA681" s="83"/>
      <c r="AB681" s="84" t="s">
        <v>7</v>
      </c>
      <c r="AC681" s="93">
        <v>1020</v>
      </c>
      <c r="AD681" s="93">
        <v>990</v>
      </c>
      <c r="AE681" s="93">
        <v>895</v>
      </c>
      <c r="AF681" s="93">
        <v>910</v>
      </c>
      <c r="AG681" s="93">
        <v>902</v>
      </c>
      <c r="AH681" s="93">
        <v>947</v>
      </c>
      <c r="AI681" s="93">
        <v>948</v>
      </c>
      <c r="AJ681" s="93">
        <v>1116</v>
      </c>
      <c r="AK681" s="93">
        <v>1269</v>
      </c>
      <c r="AL681" s="93">
        <v>1333</v>
      </c>
      <c r="AM681" s="93">
        <v>0</v>
      </c>
      <c r="AN681" s="83"/>
      <c r="AO681" s="83"/>
      <c r="AP681" s="83"/>
      <c r="AQ681" s="83"/>
      <c r="AR681" s="83"/>
      <c r="AS681" s="83"/>
      <c r="AT681" s="83"/>
      <c r="AU681" s="83"/>
      <c r="AV681" s="83"/>
      <c r="AW681" s="83"/>
      <c r="AX681" s="83"/>
      <c r="AY681" s="83"/>
      <c r="AZ681" s="83"/>
    </row>
    <row r="682" spans="1:52" x14ac:dyDescent="0.25">
      <c r="A682" s="82"/>
      <c r="B682" s="89" t="s">
        <v>8</v>
      </c>
      <c r="C682" s="94">
        <v>69003.370796069677</v>
      </c>
      <c r="D682" s="94">
        <v>68116.70271663116</v>
      </c>
      <c r="E682" s="94">
        <v>76664.233012468801</v>
      </c>
      <c r="F682" s="94">
        <v>92841.188652150333</v>
      </c>
      <c r="G682" s="94">
        <v>101277.87263897744</v>
      </c>
      <c r="H682" s="94">
        <v>105915.50904840301</v>
      </c>
      <c r="I682" s="94">
        <v>128365.79497622958</v>
      </c>
      <c r="J682" s="94">
        <v>133410.22409294994</v>
      </c>
      <c r="K682" s="94">
        <v>147607.12146599995</v>
      </c>
      <c r="L682" s="94">
        <v>162224.93700000001</v>
      </c>
      <c r="M682" s="94">
        <v>0</v>
      </c>
      <c r="N682" s="83"/>
      <c r="O682" s="89" t="s">
        <v>8</v>
      </c>
      <c r="P682" s="94">
        <v>65306.355519711942</v>
      </c>
      <c r="Q682" s="94">
        <v>67501.979764256335</v>
      </c>
      <c r="R682" s="94">
        <v>75301.431648756014</v>
      </c>
      <c r="S682" s="94">
        <v>88825.73673693923</v>
      </c>
      <c r="T682" s="94">
        <v>97595.311715367308</v>
      </c>
      <c r="U682" s="94">
        <v>109511.95622269338</v>
      </c>
      <c r="V682" s="94">
        <v>124252.53739511661</v>
      </c>
      <c r="W682" s="94">
        <v>143361.23498505895</v>
      </c>
      <c r="X682" s="94">
        <v>158890.84322999997</v>
      </c>
      <c r="Y682" s="94">
        <v>166741.21799999996</v>
      </c>
      <c r="Z682" s="94">
        <v>167463</v>
      </c>
      <c r="AA682" s="83"/>
      <c r="AB682" s="89" t="s">
        <v>8</v>
      </c>
      <c r="AC682" s="94">
        <v>867</v>
      </c>
      <c r="AD682" s="94">
        <v>937</v>
      </c>
      <c r="AE682" s="94">
        <v>1008</v>
      </c>
      <c r="AF682" s="94">
        <v>1097</v>
      </c>
      <c r="AG682" s="94">
        <v>1162</v>
      </c>
      <c r="AH682" s="94">
        <v>1213</v>
      </c>
      <c r="AI682" s="94">
        <v>1335</v>
      </c>
      <c r="AJ682" s="94">
        <v>1348</v>
      </c>
      <c r="AK682" s="94">
        <v>1453</v>
      </c>
      <c r="AL682" s="94">
        <v>1568</v>
      </c>
      <c r="AM682" s="94">
        <v>0</v>
      </c>
      <c r="AN682" s="83"/>
      <c r="AO682" s="83"/>
      <c r="AP682" s="83"/>
      <c r="AQ682" s="83"/>
      <c r="AR682" s="83"/>
      <c r="AS682" s="83"/>
      <c r="AT682" s="83"/>
      <c r="AU682" s="83"/>
      <c r="AV682" s="83"/>
      <c r="AW682" s="83"/>
      <c r="AX682" s="83"/>
      <c r="AY682" s="83"/>
      <c r="AZ682" s="83"/>
    </row>
    <row r="683" spans="1:52" x14ac:dyDescent="0.25">
      <c r="A683" s="82"/>
      <c r="B683" s="89" t="s">
        <v>5</v>
      </c>
      <c r="C683" s="94">
        <v>32519.607244061397</v>
      </c>
      <c r="D683" s="94">
        <v>32577.349666249993</v>
      </c>
      <c r="E683" s="94">
        <v>35762.402946782175</v>
      </c>
      <c r="F683" s="94">
        <v>52954.38168346075</v>
      </c>
      <c r="G683" s="94">
        <v>53061.9509728712</v>
      </c>
      <c r="H683" s="94">
        <v>57864.05649516586</v>
      </c>
      <c r="I683" s="94">
        <v>66743.671755134841</v>
      </c>
      <c r="J683" s="94">
        <v>56527.524954935987</v>
      </c>
      <c r="K683" s="94">
        <v>47927.173223999998</v>
      </c>
      <c r="L683" s="94">
        <v>44047.374000000011</v>
      </c>
      <c r="M683" s="92">
        <v>0</v>
      </c>
      <c r="N683" s="83"/>
      <c r="O683" s="89" t="s">
        <v>5</v>
      </c>
      <c r="P683" s="94">
        <v>41387.004819649788</v>
      </c>
      <c r="Q683" s="94">
        <v>38445.105724198496</v>
      </c>
      <c r="R683" s="94">
        <v>42156.7846814359</v>
      </c>
      <c r="S683" s="94">
        <v>50546.645594493384</v>
      </c>
      <c r="T683" s="94">
        <v>49630.557410986759</v>
      </c>
      <c r="U683" s="94">
        <v>51029.632833380536</v>
      </c>
      <c r="V683" s="94">
        <v>60658.084488051267</v>
      </c>
      <c r="W683" s="94">
        <v>82447.84216972797</v>
      </c>
      <c r="X683" s="94">
        <v>90573.191225999981</v>
      </c>
      <c r="Y683" s="94">
        <v>87005.037000000026</v>
      </c>
      <c r="Z683" s="94">
        <v>67380</v>
      </c>
      <c r="AA683" s="83"/>
      <c r="AB683" s="89" t="s">
        <v>5</v>
      </c>
      <c r="AC683" s="94">
        <v>8332</v>
      </c>
      <c r="AD683" s="94">
        <v>8208</v>
      </c>
      <c r="AE683" s="94">
        <v>8219</v>
      </c>
      <c r="AF683" s="94">
        <v>8146</v>
      </c>
      <c r="AG683" s="94">
        <v>7993</v>
      </c>
      <c r="AH683" s="94">
        <v>7765</v>
      </c>
      <c r="AI683" s="94">
        <v>7850</v>
      </c>
      <c r="AJ683" s="94">
        <v>8464</v>
      </c>
      <c r="AK683" s="94">
        <v>8371</v>
      </c>
      <c r="AL683" s="94">
        <v>8540</v>
      </c>
      <c r="AM683" s="94">
        <v>0</v>
      </c>
      <c r="AN683" s="83"/>
      <c r="AO683" s="83"/>
      <c r="AP683" s="83"/>
      <c r="AQ683" s="83"/>
      <c r="AR683" s="83"/>
      <c r="AS683" s="83"/>
      <c r="AT683" s="83"/>
      <c r="AU683" s="83"/>
      <c r="AV683" s="83"/>
      <c r="AW683" s="83"/>
      <c r="AX683" s="83"/>
      <c r="AY683" s="83"/>
      <c r="AZ683" s="83"/>
    </row>
    <row r="684" spans="1:52" x14ac:dyDescent="0.25">
      <c r="A684" s="82"/>
      <c r="B684" s="84" t="s">
        <v>157</v>
      </c>
      <c r="C684" s="93">
        <v>86422.530395058013</v>
      </c>
      <c r="D684" s="93">
        <v>90435.477429876264</v>
      </c>
      <c r="E684" s="93">
        <v>102820.14153375947</v>
      </c>
      <c r="F684" s="93">
        <v>108552.99105486757</v>
      </c>
      <c r="G684" s="93">
        <v>110504.57787904635</v>
      </c>
      <c r="H684" s="93">
        <v>98587.265739633294</v>
      </c>
      <c r="I684" s="93">
        <v>106794.62436324423</v>
      </c>
      <c r="J684" s="93">
        <v>99316.979684432983</v>
      </c>
      <c r="K684" s="93">
        <v>96638.350808999981</v>
      </c>
      <c r="L684" s="93">
        <v>97991.67</v>
      </c>
      <c r="M684" s="93">
        <v>0</v>
      </c>
      <c r="N684" s="83"/>
      <c r="O684" s="84" t="s">
        <v>157</v>
      </c>
      <c r="P684" s="93">
        <v>75994.403459239169</v>
      </c>
      <c r="Q684" s="93">
        <v>85005.029109283205</v>
      </c>
      <c r="R684" s="93">
        <v>98238.263961570439</v>
      </c>
      <c r="S684" s="93">
        <v>99928.953829056598</v>
      </c>
      <c r="T684" s="93">
        <v>94110.456600051271</v>
      </c>
      <c r="U684" s="93">
        <v>100370.67417830676</v>
      </c>
      <c r="V684" s="93">
        <v>103312.71677637227</v>
      </c>
      <c r="W684" s="93">
        <v>98640.487888991964</v>
      </c>
      <c r="X684" s="93">
        <v>89328.75669899999</v>
      </c>
      <c r="Y684" s="93">
        <v>91506.911999999997</v>
      </c>
      <c r="Z684" s="93">
        <v>95833</v>
      </c>
      <c r="AA684" s="83"/>
      <c r="AB684" s="84" t="s">
        <v>117</v>
      </c>
      <c r="AC684" s="93">
        <v>40512.472000000002</v>
      </c>
      <c r="AD684" s="93">
        <v>40093.264999999999</v>
      </c>
      <c r="AE684" s="93">
        <v>39895.245000000003</v>
      </c>
      <c r="AF684" s="93">
        <v>39704.476999999999</v>
      </c>
      <c r="AG684" s="93">
        <v>39510.735000000001</v>
      </c>
      <c r="AH684" s="93">
        <v>39415.227999999996</v>
      </c>
      <c r="AI684" s="93">
        <v>38799</v>
      </c>
      <c r="AJ684" s="93">
        <v>38431.868000000002</v>
      </c>
      <c r="AK684" s="93">
        <v>38108.07</v>
      </c>
      <c r="AL684" s="93">
        <v>37665.01</v>
      </c>
      <c r="AM684" s="93">
        <v>0</v>
      </c>
      <c r="AN684" s="83"/>
      <c r="AO684" s="83"/>
      <c r="AP684" s="83"/>
      <c r="AQ684" s="83"/>
      <c r="AR684" s="83"/>
      <c r="AS684" s="83"/>
      <c r="AT684" s="83"/>
      <c r="AU684" s="83"/>
      <c r="AV684" s="83"/>
      <c r="AW684" s="83"/>
      <c r="AX684" s="83"/>
      <c r="AY684" s="83"/>
      <c r="AZ684" s="83"/>
    </row>
    <row r="685" spans="1:52" x14ac:dyDescent="0.25">
      <c r="A685" s="82"/>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c r="AG685" s="83"/>
      <c r="AH685" s="83"/>
      <c r="AI685" s="83"/>
      <c r="AJ685" s="83"/>
      <c r="AK685" s="83"/>
      <c r="AL685" s="83"/>
      <c r="AM685" s="83"/>
      <c r="AN685" s="83"/>
      <c r="AO685" s="83"/>
      <c r="AP685" s="83"/>
      <c r="AQ685" s="83"/>
      <c r="AR685" s="83"/>
      <c r="AS685" s="83"/>
      <c r="AT685" s="83"/>
      <c r="AU685" s="83"/>
      <c r="AV685" s="83"/>
      <c r="AW685" s="83"/>
      <c r="AX685" s="83"/>
      <c r="AY685" s="83"/>
      <c r="AZ685" s="83"/>
    </row>
    <row r="686" spans="1:52" x14ac:dyDescent="0.25">
      <c r="A686" s="82"/>
      <c r="B686" s="85" t="s">
        <v>113</v>
      </c>
      <c r="C686" s="85"/>
      <c r="D686" s="85"/>
      <c r="E686" s="85"/>
      <c r="F686" s="85"/>
      <c r="G686" s="85"/>
      <c r="H686" s="85"/>
      <c r="I686" s="85"/>
      <c r="J686" s="85"/>
      <c r="K686" s="85"/>
      <c r="L686" s="85"/>
      <c r="M686" s="85"/>
      <c r="N686" s="83"/>
      <c r="O686" s="85" t="s">
        <v>114</v>
      </c>
      <c r="P686" s="85"/>
      <c r="Q686" s="85"/>
      <c r="R686" s="85"/>
      <c r="S686" s="85"/>
      <c r="T686" s="85"/>
      <c r="U686" s="85"/>
      <c r="V686" s="85"/>
      <c r="W686" s="85"/>
      <c r="X686" s="85"/>
      <c r="Y686" s="85"/>
      <c r="Z686" s="85"/>
      <c r="AA686" s="83"/>
      <c r="AB686" s="85" t="s">
        <v>145</v>
      </c>
      <c r="AC686" s="85"/>
      <c r="AD686" s="85"/>
      <c r="AE686" s="85"/>
      <c r="AF686" s="85"/>
      <c r="AG686" s="85"/>
      <c r="AH686" s="85"/>
      <c r="AI686" s="85"/>
      <c r="AJ686" s="85"/>
      <c r="AK686" s="85"/>
      <c r="AL686" s="85"/>
      <c r="AM686" s="85"/>
      <c r="AN686" s="83"/>
      <c r="AO686" s="83"/>
      <c r="AP686" s="83"/>
      <c r="AQ686" s="83"/>
      <c r="AR686" s="83"/>
      <c r="AS686" s="83"/>
      <c r="AT686" s="83"/>
      <c r="AU686" s="83"/>
      <c r="AV686" s="83"/>
      <c r="AW686" s="83"/>
      <c r="AX686" s="83"/>
      <c r="AY686" s="83"/>
      <c r="AZ686" s="83"/>
    </row>
    <row r="687" spans="1:52" x14ac:dyDescent="0.25">
      <c r="A687" s="82"/>
      <c r="B687" s="87" t="s">
        <v>48</v>
      </c>
      <c r="C687" s="87">
        <v>2013</v>
      </c>
      <c r="D687" s="87">
        <v>2014</v>
      </c>
      <c r="E687" s="87">
        <v>2015</v>
      </c>
      <c r="F687" s="87">
        <v>2016</v>
      </c>
      <c r="G687" s="87">
        <v>2017</v>
      </c>
      <c r="H687" s="87">
        <v>2018</v>
      </c>
      <c r="I687" s="87">
        <v>2019</v>
      </c>
      <c r="J687" s="87">
        <v>2020</v>
      </c>
      <c r="K687" s="87">
        <v>2021</v>
      </c>
      <c r="L687" s="87">
        <v>2022</v>
      </c>
      <c r="M687" s="87">
        <v>2023</v>
      </c>
      <c r="N687" s="83"/>
      <c r="O687" s="87" t="s">
        <v>48</v>
      </c>
      <c r="P687" s="87">
        <v>2013</v>
      </c>
      <c r="Q687" s="87">
        <v>2014</v>
      </c>
      <c r="R687" s="87">
        <v>2015</v>
      </c>
      <c r="S687" s="87">
        <v>2016</v>
      </c>
      <c r="T687" s="87">
        <v>2017</v>
      </c>
      <c r="U687" s="87">
        <v>2018</v>
      </c>
      <c r="V687" s="87">
        <v>2019</v>
      </c>
      <c r="W687" s="87">
        <v>2020</v>
      </c>
      <c r="X687" s="87">
        <v>2021</v>
      </c>
      <c r="Y687" s="87">
        <v>2022</v>
      </c>
      <c r="Z687" s="87">
        <v>2023</v>
      </c>
      <c r="AA687" s="83"/>
      <c r="AB687" s="87" t="s">
        <v>48</v>
      </c>
      <c r="AC687" s="87">
        <v>2013</v>
      </c>
      <c r="AD687" s="87">
        <v>2014</v>
      </c>
      <c r="AE687" s="87">
        <v>2015</v>
      </c>
      <c r="AF687" s="87">
        <v>2016</v>
      </c>
      <c r="AG687" s="87">
        <v>2017</v>
      </c>
      <c r="AH687" s="87">
        <v>2018</v>
      </c>
      <c r="AI687" s="87">
        <v>2019</v>
      </c>
      <c r="AJ687" s="87">
        <v>2020</v>
      </c>
      <c r="AK687" s="87">
        <v>2021</v>
      </c>
      <c r="AL687" s="87">
        <v>2022</v>
      </c>
      <c r="AM687" s="87">
        <v>2023</v>
      </c>
      <c r="AN687" s="83"/>
      <c r="AO687" s="83"/>
      <c r="AP687" s="83"/>
      <c r="AQ687" s="83"/>
      <c r="AR687" s="83"/>
      <c r="AS687" s="83"/>
      <c r="AT687" s="83"/>
      <c r="AU687" s="83"/>
      <c r="AV687" s="83"/>
      <c r="AW687" s="83"/>
      <c r="AX687" s="83"/>
      <c r="AY687" s="83"/>
      <c r="AZ687" s="83"/>
    </row>
    <row r="688" spans="1:52" x14ac:dyDescent="0.25">
      <c r="A688" s="82"/>
      <c r="B688" s="89" t="s">
        <v>9</v>
      </c>
      <c r="C688" s="90">
        <v>929760.71485480992</v>
      </c>
      <c r="D688" s="90">
        <v>911703.56171687297</v>
      </c>
      <c r="E688" s="90">
        <v>946743.47337603627</v>
      </c>
      <c r="F688" s="90">
        <v>1024740.3740596179</v>
      </c>
      <c r="G688" s="90">
        <v>982605.22951180092</v>
      </c>
      <c r="H688" s="90">
        <v>995286.14682905539</v>
      </c>
      <c r="I688" s="90">
        <v>1015361.4132022246</v>
      </c>
      <c r="J688" s="90">
        <v>1034868.4490137139</v>
      </c>
      <c r="K688" s="90">
        <v>1204684.7632679997</v>
      </c>
      <c r="L688" s="90">
        <v>1178815.1969999999</v>
      </c>
      <c r="M688" s="90">
        <v>0</v>
      </c>
      <c r="N688" s="83"/>
      <c r="O688" s="89" t="s">
        <v>9</v>
      </c>
      <c r="P688" s="90">
        <v>919601.59412444942</v>
      </c>
      <c r="Q688" s="90">
        <v>932115.21187294764</v>
      </c>
      <c r="R688" s="90">
        <v>889266.9498900139</v>
      </c>
      <c r="S688" s="90">
        <v>957973.33639383782</v>
      </c>
      <c r="T688" s="90">
        <v>723546.45545583137</v>
      </c>
      <c r="U688" s="90">
        <v>1007084.5956346237</v>
      </c>
      <c r="V688" s="90">
        <v>955786.38118143845</v>
      </c>
      <c r="W688" s="90">
        <v>981666.1995189836</v>
      </c>
      <c r="X688" s="90">
        <v>1243230.4066349999</v>
      </c>
      <c r="Y688" s="90">
        <v>1226456.8679999998</v>
      </c>
      <c r="Z688" s="90">
        <v>1186915</v>
      </c>
      <c r="AA688" s="83"/>
      <c r="AB688" s="89" t="s">
        <v>9</v>
      </c>
      <c r="AC688" s="90">
        <v>8264</v>
      </c>
      <c r="AD688" s="90">
        <v>8062</v>
      </c>
      <c r="AE688" s="90">
        <v>8237</v>
      </c>
      <c r="AF688" s="90">
        <v>8271</v>
      </c>
      <c r="AG688" s="90">
        <v>8246</v>
      </c>
      <c r="AH688" s="90">
        <v>8048</v>
      </c>
      <c r="AI688" s="90">
        <v>7891</v>
      </c>
      <c r="AJ688" s="90">
        <v>8421</v>
      </c>
      <c r="AK688" s="90">
        <v>8298</v>
      </c>
      <c r="AL688" s="90">
        <v>8435</v>
      </c>
      <c r="AM688" s="90">
        <v>0</v>
      </c>
      <c r="AN688" s="83"/>
      <c r="AO688" s="83"/>
      <c r="AP688" s="83"/>
      <c r="AQ688" s="83"/>
      <c r="AR688" s="83"/>
      <c r="AS688" s="83"/>
      <c r="AT688" s="83"/>
      <c r="AU688" s="83"/>
      <c r="AV688" s="83"/>
      <c r="AW688" s="83"/>
      <c r="AX688" s="83"/>
      <c r="AY688" s="83"/>
      <c r="AZ688" s="83"/>
    </row>
    <row r="689" spans="1:52" x14ac:dyDescent="0.25">
      <c r="A689" s="82"/>
      <c r="B689" s="84" t="s">
        <v>10</v>
      </c>
      <c r="C689" s="93">
        <v>658053.5571331284</v>
      </c>
      <c r="D689" s="93">
        <v>644642.57465113071</v>
      </c>
      <c r="E689" s="93">
        <v>670056.64348771772</v>
      </c>
      <c r="F689" s="93">
        <v>748036.77773640049</v>
      </c>
      <c r="G689" s="93">
        <v>713237.49355678179</v>
      </c>
      <c r="H689" s="93">
        <v>695729.77078988811</v>
      </c>
      <c r="I689" s="93">
        <v>713273.05696345458</v>
      </c>
      <c r="J689" s="93">
        <v>700384.25567089347</v>
      </c>
      <c r="K689" s="93">
        <v>834579.00767849979</v>
      </c>
      <c r="L689" s="93">
        <v>798804.98249999993</v>
      </c>
      <c r="M689" s="93">
        <v>0</v>
      </c>
      <c r="N689" s="83"/>
      <c r="O689" s="84" t="s">
        <v>10</v>
      </c>
      <c r="P689" s="93">
        <v>643778.65950932447</v>
      </c>
      <c r="Q689" s="93">
        <v>653054.42929074157</v>
      </c>
      <c r="R689" s="93">
        <v>643872.93941282819</v>
      </c>
      <c r="S689" s="93">
        <v>729952.32633407158</v>
      </c>
      <c r="T689" s="93">
        <v>559127.03360107495</v>
      </c>
      <c r="U689" s="93">
        <v>591151.59444560739</v>
      </c>
      <c r="V689" s="93">
        <v>585195.69850614399</v>
      </c>
      <c r="W689" s="93">
        <v>683582.55154887575</v>
      </c>
      <c r="X689" s="93">
        <v>903174.08477099985</v>
      </c>
      <c r="Y689" s="93">
        <v>876687.41999999993</v>
      </c>
      <c r="Z689" s="93">
        <v>837115</v>
      </c>
      <c r="AA689" s="83"/>
      <c r="AB689" s="84" t="s">
        <v>10</v>
      </c>
      <c r="AC689" s="93">
        <v>8264</v>
      </c>
      <c r="AD689" s="93">
        <v>8062</v>
      </c>
      <c r="AE689" s="93">
        <v>8237</v>
      </c>
      <c r="AF689" s="93">
        <v>8271</v>
      </c>
      <c r="AG689" s="93">
        <v>8246</v>
      </c>
      <c r="AH689" s="93">
        <v>8048</v>
      </c>
      <c r="AI689" s="93">
        <v>7891</v>
      </c>
      <c r="AJ689" s="93">
        <v>8421</v>
      </c>
      <c r="AK689" s="93">
        <v>8298</v>
      </c>
      <c r="AL689" s="93">
        <v>8435</v>
      </c>
      <c r="AM689" s="93">
        <v>0</v>
      </c>
      <c r="AN689" s="83"/>
      <c r="AO689" s="83"/>
      <c r="AP689" s="83"/>
      <c r="AQ689" s="83"/>
      <c r="AR689" s="83"/>
      <c r="AS689" s="83"/>
      <c r="AT689" s="83"/>
      <c r="AU689" s="83"/>
      <c r="AV689" s="83"/>
      <c r="AW689" s="83"/>
      <c r="AX689" s="83"/>
      <c r="AY689" s="83"/>
      <c r="AZ689" s="83"/>
    </row>
    <row r="690" spans="1:52" x14ac:dyDescent="0.25">
      <c r="A690" s="82"/>
      <c r="B690" s="89" t="s">
        <v>11</v>
      </c>
      <c r="C690" s="94">
        <v>271707.15772168146</v>
      </c>
      <c r="D690" s="94">
        <v>267060.98706574232</v>
      </c>
      <c r="E690" s="94">
        <v>276686.82988831855</v>
      </c>
      <c r="F690" s="94">
        <v>276703.59632321738</v>
      </c>
      <c r="G690" s="94">
        <v>269367.73595501913</v>
      </c>
      <c r="H690" s="94">
        <v>299556.37603916723</v>
      </c>
      <c r="I690" s="94">
        <v>302088.35623877007</v>
      </c>
      <c r="J690" s="94">
        <v>334484.19334282039</v>
      </c>
      <c r="K690" s="94">
        <v>370105.75558949995</v>
      </c>
      <c r="L690" s="94">
        <v>380010.21449999994</v>
      </c>
      <c r="M690" s="94">
        <v>0</v>
      </c>
      <c r="N690" s="83"/>
      <c r="O690" s="89" t="s">
        <v>11</v>
      </c>
      <c r="P690" s="94">
        <v>275822.93461512501</v>
      </c>
      <c r="Q690" s="94">
        <v>279060.78258220607</v>
      </c>
      <c r="R690" s="94">
        <v>245394.01047718569</v>
      </c>
      <c r="S690" s="94">
        <v>228021.01005976627</v>
      </c>
      <c r="T690" s="94">
        <v>164419.42185475639</v>
      </c>
      <c r="U690" s="94">
        <v>415933.00118901627</v>
      </c>
      <c r="V690" s="94">
        <v>370590.68267529452</v>
      </c>
      <c r="W690" s="94">
        <v>298083.64797010785</v>
      </c>
      <c r="X690" s="94">
        <v>340056.32186399994</v>
      </c>
      <c r="Y690" s="94">
        <v>349769.44799999992</v>
      </c>
      <c r="Z690" s="94">
        <v>349800</v>
      </c>
      <c r="AA690" s="83"/>
      <c r="AB690" s="89" t="s">
        <v>11</v>
      </c>
      <c r="AC690" s="94">
        <v>8264</v>
      </c>
      <c r="AD690" s="94">
        <v>8062</v>
      </c>
      <c r="AE690" s="94">
        <v>8237</v>
      </c>
      <c r="AF690" s="94">
        <v>8271</v>
      </c>
      <c r="AG690" s="94">
        <v>8246</v>
      </c>
      <c r="AH690" s="94">
        <v>8048</v>
      </c>
      <c r="AI690" s="94">
        <v>7891</v>
      </c>
      <c r="AJ690" s="94">
        <v>8421</v>
      </c>
      <c r="AK690" s="94">
        <v>8298</v>
      </c>
      <c r="AL690" s="94">
        <v>8435</v>
      </c>
      <c r="AM690" s="94">
        <v>0</v>
      </c>
      <c r="AN690" s="83"/>
      <c r="AO690" s="83"/>
      <c r="AP690" s="83"/>
      <c r="AQ690" s="83"/>
      <c r="AR690" s="83"/>
      <c r="AS690" s="83"/>
      <c r="AT690" s="83"/>
      <c r="AU690" s="83"/>
      <c r="AV690" s="83"/>
      <c r="AW690" s="83"/>
      <c r="AX690" s="83"/>
      <c r="AY690" s="83"/>
      <c r="AZ690" s="83"/>
    </row>
    <row r="691" spans="1:52" x14ac:dyDescent="0.25">
      <c r="A691" s="82"/>
      <c r="B691" s="84" t="s">
        <v>0</v>
      </c>
      <c r="C691" s="93">
        <v>198982.58455585336</v>
      </c>
      <c r="D691" s="93">
        <v>189100.35070799734</v>
      </c>
      <c r="E691" s="93">
        <v>196088.09237621631</v>
      </c>
      <c r="F691" s="93">
        <v>207944.03902885332</v>
      </c>
      <c r="G691" s="93">
        <v>188958.95447586555</v>
      </c>
      <c r="H691" s="93">
        <v>178116.99535986979</v>
      </c>
      <c r="I691" s="93">
        <v>162913.09075165115</v>
      </c>
      <c r="J691" s="93">
        <v>152384.36239378795</v>
      </c>
      <c r="K691" s="93">
        <v>111585.35681999997</v>
      </c>
      <c r="L691" s="93">
        <v>89120.660999999993</v>
      </c>
      <c r="M691" s="93">
        <v>0</v>
      </c>
      <c r="N691" s="83"/>
      <c r="O691" s="84" t="s">
        <v>0</v>
      </c>
      <c r="P691" s="93">
        <v>188392.90949620193</v>
      </c>
      <c r="Q691" s="93">
        <v>188208.05304797675</v>
      </c>
      <c r="R691" s="93">
        <v>192827.93726536867</v>
      </c>
      <c r="S691" s="93">
        <v>237954.69597938444</v>
      </c>
      <c r="T691" s="93">
        <v>66755.980638564317</v>
      </c>
      <c r="U691" s="93">
        <v>135998.36684802646</v>
      </c>
      <c r="V691" s="93">
        <v>113004.94242152786</v>
      </c>
      <c r="W691" s="93">
        <v>147399.68600632795</v>
      </c>
      <c r="X691" s="93">
        <v>150948.95331599997</v>
      </c>
      <c r="Y691" s="93">
        <v>112254.639</v>
      </c>
      <c r="Z691" s="93">
        <v>85218</v>
      </c>
      <c r="AA691" s="83"/>
      <c r="AB691" s="84" t="s">
        <v>0</v>
      </c>
      <c r="AC691" s="93">
        <v>1891</v>
      </c>
      <c r="AD691" s="93">
        <v>1922</v>
      </c>
      <c r="AE691" s="93">
        <v>2073</v>
      </c>
      <c r="AF691" s="93">
        <v>1858</v>
      </c>
      <c r="AG691" s="93">
        <v>1629</v>
      </c>
      <c r="AH691" s="93">
        <v>1572</v>
      </c>
      <c r="AI691" s="93">
        <v>1466</v>
      </c>
      <c r="AJ691" s="93">
        <v>1398</v>
      </c>
      <c r="AK691" s="93">
        <v>1079</v>
      </c>
      <c r="AL691" s="93">
        <v>927</v>
      </c>
      <c r="AM691" s="93">
        <v>0</v>
      </c>
      <c r="AN691" s="83"/>
      <c r="AO691" s="83"/>
      <c r="AP691" s="83"/>
      <c r="AQ691" s="83"/>
      <c r="AR691" s="83"/>
      <c r="AS691" s="83"/>
      <c r="AT691" s="83"/>
      <c r="AU691" s="83"/>
      <c r="AV691" s="83"/>
      <c r="AW691" s="83"/>
      <c r="AX691" s="83"/>
      <c r="AY691" s="83"/>
      <c r="AZ691" s="83"/>
    </row>
    <row r="692" spans="1:52" x14ac:dyDescent="0.25">
      <c r="A692" s="82"/>
      <c r="B692" s="84" t="s">
        <v>158</v>
      </c>
      <c r="C692" s="93">
        <v>159017.50406042594</v>
      </c>
      <c r="D692" s="93">
        <v>131414.23856588991</v>
      </c>
      <c r="E692" s="93">
        <v>125592.59972013347</v>
      </c>
      <c r="F692" s="93">
        <v>117402.09349200521</v>
      </c>
      <c r="G692" s="93">
        <v>130639.87523822112</v>
      </c>
      <c r="H692" s="93">
        <v>113439.3123169997</v>
      </c>
      <c r="I692" s="93">
        <v>109723.51663082458</v>
      </c>
      <c r="J692" s="93">
        <v>140172.98417879397</v>
      </c>
      <c r="K692" s="93">
        <v>122012.93309099998</v>
      </c>
      <c r="L692" s="93">
        <v>85823.744999999995</v>
      </c>
      <c r="M692" s="93">
        <v>0</v>
      </c>
      <c r="N692" s="83"/>
      <c r="O692" s="84" t="s">
        <v>158</v>
      </c>
      <c r="P692" s="93">
        <v>169183.30331657614</v>
      </c>
      <c r="Q692" s="93">
        <v>168671.43371995864</v>
      </c>
      <c r="R692" s="93">
        <v>129860.82641381767</v>
      </c>
      <c r="S692" s="93">
        <v>114161.15444890066</v>
      </c>
      <c r="T692" s="93">
        <v>5838.8624563506692</v>
      </c>
      <c r="U692" s="93">
        <v>110820.66494184406</v>
      </c>
      <c r="V692" s="93">
        <v>113209.82195383403</v>
      </c>
      <c r="W692" s="93">
        <v>98730.039434480976</v>
      </c>
      <c r="X692" s="93">
        <v>150556.420686</v>
      </c>
      <c r="Y692" s="93">
        <v>111109.36199999999</v>
      </c>
      <c r="Z692" s="93">
        <v>82642</v>
      </c>
      <c r="AA692" s="83"/>
      <c r="AB692" s="84" t="s">
        <v>158</v>
      </c>
      <c r="AC692" s="93">
        <v>1083</v>
      </c>
      <c r="AD692" s="93">
        <v>926</v>
      </c>
      <c r="AE692" s="93">
        <v>866</v>
      </c>
      <c r="AF692" s="93">
        <v>816</v>
      </c>
      <c r="AG692" s="93">
        <v>852</v>
      </c>
      <c r="AH692" s="93">
        <v>779</v>
      </c>
      <c r="AI692" s="93">
        <v>757</v>
      </c>
      <c r="AJ692" s="93">
        <v>1005</v>
      </c>
      <c r="AK692" s="93">
        <v>815</v>
      </c>
      <c r="AL692" s="93">
        <v>561</v>
      </c>
      <c r="AM692" s="93">
        <v>0</v>
      </c>
      <c r="AN692" s="83"/>
      <c r="AO692" s="83"/>
      <c r="AP692" s="83"/>
      <c r="AQ692" s="83"/>
      <c r="AR692" s="83"/>
      <c r="AS692" s="83"/>
      <c r="AT692" s="83"/>
      <c r="AU692" s="83"/>
      <c r="AV692" s="83"/>
      <c r="AW692" s="83"/>
      <c r="AX692" s="83"/>
      <c r="AY692" s="83"/>
      <c r="AZ692" s="83"/>
    </row>
    <row r="693" spans="1:52" x14ac:dyDescent="0.25">
      <c r="A693" s="82"/>
      <c r="B693" s="84" t="s">
        <v>159</v>
      </c>
      <c r="C693" s="93">
        <v>13219.991383521723</v>
      </c>
      <c r="D693" s="93">
        <v>13510.198291821569</v>
      </c>
      <c r="E693" s="93">
        <v>12172.872518511889</v>
      </c>
      <c r="F693" s="93">
        <v>14914.436755306684</v>
      </c>
      <c r="G693" s="93">
        <v>10183.746332696193</v>
      </c>
      <c r="H693" s="93">
        <v>6800.4326796312871</v>
      </c>
      <c r="I693" s="93">
        <v>4956.798343988703</v>
      </c>
      <c r="J693" s="93">
        <v>2326.1823141479995</v>
      </c>
      <c r="K693" s="93">
        <v>2108.0063129999999</v>
      </c>
      <c r="L693" s="93">
        <v>1579.5149999999999</v>
      </c>
      <c r="M693" s="93">
        <v>0</v>
      </c>
      <c r="N693" s="83"/>
      <c r="O693" s="84" t="s">
        <v>159</v>
      </c>
      <c r="P693" s="93">
        <v>14306.906414075422</v>
      </c>
      <c r="Q693" s="93">
        <v>13126.174455164242</v>
      </c>
      <c r="R693" s="93">
        <v>12528.304502847472</v>
      </c>
      <c r="S693" s="93">
        <v>21799.816369104559</v>
      </c>
      <c r="T693" s="93">
        <v>2166.7786380211119</v>
      </c>
      <c r="U693" s="93">
        <v>13644.248586485477</v>
      </c>
      <c r="V693" s="93">
        <v>10533.347653155721</v>
      </c>
      <c r="W693" s="93">
        <v>3667.2976279169984</v>
      </c>
      <c r="X693" s="93">
        <v>2219.4007079999997</v>
      </c>
      <c r="Y693" s="93">
        <v>1946.8679999999999</v>
      </c>
      <c r="Z693" s="93">
        <v>2107</v>
      </c>
      <c r="AA693" s="83"/>
      <c r="AB693" s="84" t="s">
        <v>159</v>
      </c>
      <c r="AC693" s="93">
        <v>0</v>
      </c>
      <c r="AD693" s="93">
        <v>0</v>
      </c>
      <c r="AE693" s="93">
        <v>0</v>
      </c>
      <c r="AF693" s="93">
        <v>0</v>
      </c>
      <c r="AG693" s="93">
        <v>0</v>
      </c>
      <c r="AH693" s="93">
        <v>0</v>
      </c>
      <c r="AI693" s="93">
        <v>0</v>
      </c>
      <c r="AJ693" s="93">
        <v>0</v>
      </c>
      <c r="AK693" s="93">
        <v>0</v>
      </c>
      <c r="AL693" s="93">
        <v>0</v>
      </c>
      <c r="AM693" s="93">
        <v>0</v>
      </c>
      <c r="AN693" s="83"/>
      <c r="AO693" s="83"/>
      <c r="AP693" s="83"/>
      <c r="AQ693" s="83"/>
      <c r="AR693" s="83"/>
      <c r="AS693" s="83"/>
      <c r="AT693" s="83"/>
      <c r="AU693" s="83"/>
      <c r="AV693" s="83"/>
      <c r="AW693" s="83"/>
      <c r="AX693" s="83"/>
      <c r="AY693" s="83"/>
      <c r="AZ693" s="83"/>
    </row>
    <row r="694" spans="1:52" x14ac:dyDescent="0.25">
      <c r="A694" s="82"/>
      <c r="B694" s="84" t="s">
        <v>1</v>
      </c>
      <c r="C694" s="93">
        <v>29565.532836636783</v>
      </c>
      <c r="D694" s="93">
        <v>32739.337471267689</v>
      </c>
      <c r="E694" s="93">
        <v>33410.31394277019</v>
      </c>
      <c r="F694" s="93">
        <v>43089.138671697307</v>
      </c>
      <c r="G694" s="93">
        <v>41612.003992269209</v>
      </c>
      <c r="H694" s="93">
        <v>37344.237268498073</v>
      </c>
      <c r="I694" s="93">
        <v>39770.377042536398</v>
      </c>
      <c r="J694" s="93">
        <v>40198.933516013989</v>
      </c>
      <c r="K694" s="93">
        <v>37894.251380999995</v>
      </c>
      <c r="L694" s="93">
        <v>31441.094999999998</v>
      </c>
      <c r="M694" s="93">
        <v>0</v>
      </c>
      <c r="N694" s="83"/>
      <c r="O694" s="84" t="s">
        <v>1</v>
      </c>
      <c r="P694" s="93">
        <v>21603.526757299267</v>
      </c>
      <c r="Q694" s="93">
        <v>21648.809765825754</v>
      </c>
      <c r="R694" s="93">
        <v>21711.779861042007</v>
      </c>
      <c r="S694" s="93">
        <v>27125.090105208557</v>
      </c>
      <c r="T694" s="93">
        <v>41095.850816447863</v>
      </c>
      <c r="U694" s="93">
        <v>36184.406814933216</v>
      </c>
      <c r="V694" s="93">
        <v>34546.526171597521</v>
      </c>
      <c r="W694" s="93">
        <v>30753.942802631991</v>
      </c>
      <c r="X694" s="93">
        <v>40906.143641999988</v>
      </c>
      <c r="Y694" s="93">
        <v>36669.443999999996</v>
      </c>
      <c r="Z694" s="93">
        <v>32518</v>
      </c>
      <c r="AA694" s="83"/>
      <c r="AB694" s="84" t="s">
        <v>1</v>
      </c>
      <c r="AC694" s="93">
        <v>176</v>
      </c>
      <c r="AD694" s="93">
        <v>195</v>
      </c>
      <c r="AE694" s="93">
        <v>200</v>
      </c>
      <c r="AF694" s="93">
        <v>246</v>
      </c>
      <c r="AG694" s="93">
        <v>250</v>
      </c>
      <c r="AH694" s="93">
        <v>228</v>
      </c>
      <c r="AI694" s="93">
        <v>218</v>
      </c>
      <c r="AJ694" s="93">
        <v>248</v>
      </c>
      <c r="AK694" s="93">
        <v>233</v>
      </c>
      <c r="AL694" s="93">
        <v>202</v>
      </c>
      <c r="AM694" s="93">
        <v>0</v>
      </c>
      <c r="AN694" s="83"/>
      <c r="AO694" s="83"/>
      <c r="AP694" s="83"/>
      <c r="AQ694" s="83"/>
      <c r="AR694" s="83"/>
      <c r="AS694" s="83"/>
      <c r="AT694" s="83"/>
      <c r="AU694" s="83"/>
      <c r="AV694" s="83"/>
      <c r="AW694" s="83"/>
      <c r="AX694" s="83"/>
      <c r="AY694" s="83"/>
      <c r="AZ694" s="83"/>
    </row>
    <row r="695" spans="1:52" x14ac:dyDescent="0.25">
      <c r="A695" s="82"/>
      <c r="B695" s="84" t="s">
        <v>2</v>
      </c>
      <c r="C695" s="93">
        <v>338523.04057056928</v>
      </c>
      <c r="D695" s="93">
        <v>330737.56251150364</v>
      </c>
      <c r="E695" s="93">
        <v>329994.66402101732</v>
      </c>
      <c r="F695" s="93">
        <v>334549.62610229297</v>
      </c>
      <c r="G695" s="93">
        <v>332665.64888798457</v>
      </c>
      <c r="H695" s="93">
        <v>338761.50776815682</v>
      </c>
      <c r="I695" s="93">
        <v>359616.07717244152</v>
      </c>
      <c r="J695" s="93">
        <v>382966.6448165669</v>
      </c>
      <c r="K695" s="93">
        <v>410287.83566399995</v>
      </c>
      <c r="L695" s="93">
        <v>421413.57299999997</v>
      </c>
      <c r="M695" s="93">
        <v>0</v>
      </c>
      <c r="N695" s="83"/>
      <c r="O695" s="84" t="s">
        <v>2</v>
      </c>
      <c r="P695" s="93">
        <v>349675.57697042718</v>
      </c>
      <c r="Q695" s="93">
        <v>344209.25161451334</v>
      </c>
      <c r="R695" s="93">
        <v>332496.84901446314</v>
      </c>
      <c r="S695" s="93">
        <v>330579.24493837566</v>
      </c>
      <c r="T695" s="93">
        <v>313631.29707829055</v>
      </c>
      <c r="U695" s="93">
        <v>319345.2773370819</v>
      </c>
      <c r="V695" s="93">
        <v>344515.35071027349</v>
      </c>
      <c r="W695" s="93">
        <v>368838.00038068189</v>
      </c>
      <c r="X695" s="93">
        <v>423893.86533899995</v>
      </c>
      <c r="Y695" s="93">
        <v>429085.79699999996</v>
      </c>
      <c r="Z695" s="93">
        <v>444393</v>
      </c>
      <c r="AA695" s="83"/>
      <c r="AB695" s="84" t="s">
        <v>2</v>
      </c>
      <c r="AC695" s="93">
        <v>3213</v>
      </c>
      <c r="AD695" s="93">
        <v>3078</v>
      </c>
      <c r="AE695" s="93">
        <v>2996</v>
      </c>
      <c r="AF695" s="93">
        <v>2915</v>
      </c>
      <c r="AG695" s="93">
        <v>2860</v>
      </c>
      <c r="AH695" s="93">
        <v>2831</v>
      </c>
      <c r="AI695" s="93">
        <v>2869</v>
      </c>
      <c r="AJ695" s="93">
        <v>3022</v>
      </c>
      <c r="AK695" s="93">
        <v>3209</v>
      </c>
      <c r="AL695" s="93">
        <v>3316</v>
      </c>
      <c r="AM695" s="93">
        <v>0</v>
      </c>
      <c r="AN695" s="83"/>
      <c r="AO695" s="83"/>
      <c r="AP695" s="83"/>
      <c r="AQ695" s="83"/>
      <c r="AR695" s="83"/>
      <c r="AS695" s="83"/>
      <c r="AT695" s="83"/>
      <c r="AU695" s="83"/>
      <c r="AV695" s="83"/>
      <c r="AW695" s="83"/>
      <c r="AX695" s="83"/>
      <c r="AY695" s="83"/>
      <c r="AZ695" s="83"/>
    </row>
    <row r="696" spans="1:52" x14ac:dyDescent="0.25">
      <c r="A696" s="82"/>
      <c r="B696" s="84" t="s">
        <v>156</v>
      </c>
      <c r="C696" s="93">
        <v>0</v>
      </c>
      <c r="D696" s="93">
        <v>0</v>
      </c>
      <c r="E696" s="93">
        <v>0</v>
      </c>
      <c r="F696" s="93">
        <v>0</v>
      </c>
      <c r="G696" s="93">
        <v>0</v>
      </c>
      <c r="H696" s="93">
        <v>0</v>
      </c>
      <c r="I696" s="93">
        <v>0</v>
      </c>
      <c r="J696" s="93">
        <v>3787.0593333299989</v>
      </c>
      <c r="K696" s="93">
        <v>22525.007567999997</v>
      </c>
      <c r="L696" s="93">
        <v>39508.454999999994</v>
      </c>
      <c r="M696" s="93">
        <v>0</v>
      </c>
      <c r="N696" s="83"/>
      <c r="O696" s="84" t="s">
        <v>156</v>
      </c>
      <c r="P696" s="93">
        <v>0</v>
      </c>
      <c r="Q696" s="93">
        <v>0</v>
      </c>
      <c r="R696" s="93">
        <v>0</v>
      </c>
      <c r="S696" s="93">
        <v>0</v>
      </c>
      <c r="T696" s="93">
        <v>0</v>
      </c>
      <c r="U696" s="93">
        <v>0</v>
      </c>
      <c r="V696" s="93">
        <v>0</v>
      </c>
      <c r="W696" s="93">
        <v>0</v>
      </c>
      <c r="X696" s="93">
        <v>0</v>
      </c>
      <c r="Y696" s="93">
        <v>36688.994999999995</v>
      </c>
      <c r="Z696" s="93">
        <v>29424</v>
      </c>
      <c r="AA696" s="83"/>
      <c r="AB696" s="84" t="s">
        <v>156</v>
      </c>
      <c r="AC696" s="93">
        <v>0</v>
      </c>
      <c r="AD696" s="93">
        <v>0</v>
      </c>
      <c r="AE696" s="93">
        <v>0</v>
      </c>
      <c r="AF696" s="93">
        <v>0</v>
      </c>
      <c r="AG696" s="93">
        <v>0</v>
      </c>
      <c r="AH696" s="93">
        <v>0</v>
      </c>
      <c r="AI696" s="93">
        <v>0</v>
      </c>
      <c r="AJ696" s="93">
        <v>29</v>
      </c>
      <c r="AK696" s="93">
        <v>148</v>
      </c>
      <c r="AL696" s="93">
        <v>255</v>
      </c>
      <c r="AM696" s="93">
        <v>0</v>
      </c>
      <c r="AN696" s="83"/>
      <c r="AO696" s="83"/>
      <c r="AP696" s="83"/>
      <c r="AQ696" s="83"/>
      <c r="AR696" s="83"/>
      <c r="AS696" s="83"/>
      <c r="AT696" s="83"/>
      <c r="AU696" s="83"/>
      <c r="AV696" s="83"/>
      <c r="AW696" s="83"/>
      <c r="AX696" s="83"/>
      <c r="AY696" s="83"/>
      <c r="AZ696" s="83"/>
    </row>
    <row r="697" spans="1:52" x14ac:dyDescent="0.25">
      <c r="A697" s="82"/>
      <c r="B697" s="84" t="s">
        <v>3</v>
      </c>
      <c r="C697" s="93">
        <v>1797.666608518319</v>
      </c>
      <c r="D697" s="93">
        <v>10340.043545052287</v>
      </c>
      <c r="E697" s="93">
        <v>21331.185586080093</v>
      </c>
      <c r="F697" s="93">
        <v>36327.025542872216</v>
      </c>
      <c r="G697" s="93">
        <v>41725.043463296148</v>
      </c>
      <c r="H697" s="93">
        <v>41572.53654855294</v>
      </c>
      <c r="I697" s="93">
        <v>43228.976627879558</v>
      </c>
      <c r="J697" s="93">
        <v>45428.527985714987</v>
      </c>
      <c r="K697" s="93">
        <v>51282.796760999976</v>
      </c>
      <c r="L697" s="93">
        <v>43792.182000000001</v>
      </c>
      <c r="M697" s="93">
        <v>0</v>
      </c>
      <c r="N697" s="83"/>
      <c r="O697" s="84" t="s">
        <v>3</v>
      </c>
      <c r="P697" s="93">
        <v>0</v>
      </c>
      <c r="Q697" s="93">
        <v>11570.794846032852</v>
      </c>
      <c r="R697" s="93">
        <v>18144.937389327948</v>
      </c>
      <c r="S697" s="93">
        <v>40177.602763529401</v>
      </c>
      <c r="T697" s="93">
        <v>44806.898139820769</v>
      </c>
      <c r="U697" s="93">
        <v>31631.739642678247</v>
      </c>
      <c r="V697" s="93">
        <v>42428.258820642797</v>
      </c>
      <c r="W697" s="93">
        <v>42785.138992364977</v>
      </c>
      <c r="X697" s="93">
        <v>40197.46310999999</v>
      </c>
      <c r="Y697" s="93">
        <v>50807.903999999995</v>
      </c>
      <c r="Z697" s="93">
        <v>53213</v>
      </c>
      <c r="AA697" s="83"/>
      <c r="AB697" s="84" t="s">
        <v>3</v>
      </c>
      <c r="AC697" s="93">
        <v>13</v>
      </c>
      <c r="AD697" s="93">
        <v>84</v>
      </c>
      <c r="AE697" s="93">
        <v>172</v>
      </c>
      <c r="AF697" s="93">
        <v>266</v>
      </c>
      <c r="AG697" s="93">
        <v>309</v>
      </c>
      <c r="AH697" s="93">
        <v>307</v>
      </c>
      <c r="AI697" s="93">
        <v>318</v>
      </c>
      <c r="AJ697" s="93">
        <v>332</v>
      </c>
      <c r="AK697" s="93">
        <v>378</v>
      </c>
      <c r="AL697" s="93">
        <v>336</v>
      </c>
      <c r="AM697" s="93">
        <v>0</v>
      </c>
      <c r="AN697" s="83"/>
      <c r="AO697" s="83"/>
      <c r="AP697" s="83"/>
      <c r="AQ697" s="83"/>
      <c r="AR697" s="83"/>
      <c r="AS697" s="83"/>
      <c r="AT697" s="83"/>
      <c r="AU697" s="83"/>
      <c r="AV697" s="83"/>
      <c r="AW697" s="83"/>
      <c r="AX697" s="83"/>
      <c r="AY697" s="83"/>
      <c r="AZ697" s="83"/>
    </row>
    <row r="698" spans="1:52" x14ac:dyDescent="0.25">
      <c r="A698" s="82"/>
      <c r="B698" s="84" t="s">
        <v>4</v>
      </c>
      <c r="C698" s="93">
        <v>0</v>
      </c>
      <c r="D698" s="93">
        <v>1096.1768168120186</v>
      </c>
      <c r="E698" s="93">
        <v>12515.95742535409</v>
      </c>
      <c r="F698" s="93">
        <v>19584.251345193072</v>
      </c>
      <c r="G698" s="93">
        <v>29688.265320980219</v>
      </c>
      <c r="H698" s="93">
        <v>31200.590869040327</v>
      </c>
      <c r="I698" s="93">
        <v>29671.525719766465</v>
      </c>
      <c r="J698" s="93">
        <v>20145.860932176001</v>
      </c>
      <c r="K698" s="93">
        <v>17415.717983999992</v>
      </c>
      <c r="L698" s="93">
        <v>30439.877999999997</v>
      </c>
      <c r="M698" s="93">
        <v>0</v>
      </c>
      <c r="N698" s="83"/>
      <c r="O698" s="84" t="s">
        <v>4</v>
      </c>
      <c r="P698" s="93">
        <v>0</v>
      </c>
      <c r="Q698" s="93">
        <v>0</v>
      </c>
      <c r="R698" s="93">
        <v>0</v>
      </c>
      <c r="S698" s="93">
        <v>0</v>
      </c>
      <c r="T698" s="93">
        <v>0</v>
      </c>
      <c r="U698" s="93">
        <v>32788.998410093307</v>
      </c>
      <c r="V698" s="93">
        <v>27952.010890000834</v>
      </c>
      <c r="W698" s="93">
        <v>28735.256759139003</v>
      </c>
      <c r="X698" s="93">
        <v>31070.549013</v>
      </c>
      <c r="Y698" s="93">
        <v>29440.718999999994</v>
      </c>
      <c r="Z698" s="93">
        <v>24516</v>
      </c>
      <c r="AA698" s="83"/>
      <c r="AB698" s="84" t="s">
        <v>4</v>
      </c>
      <c r="AC698" s="93">
        <v>0</v>
      </c>
      <c r="AD698" s="93">
        <v>9</v>
      </c>
      <c r="AE698" s="93">
        <v>86</v>
      </c>
      <c r="AF698" s="93">
        <v>147</v>
      </c>
      <c r="AG698" s="93">
        <v>224</v>
      </c>
      <c r="AH698" s="93">
        <v>239</v>
      </c>
      <c r="AI698" s="93">
        <v>227</v>
      </c>
      <c r="AJ698" s="93">
        <v>153</v>
      </c>
      <c r="AK698" s="93">
        <v>141</v>
      </c>
      <c r="AL698" s="93">
        <v>252</v>
      </c>
      <c r="AM698" s="93">
        <v>0</v>
      </c>
      <c r="AN698" s="83"/>
      <c r="AO698" s="83"/>
      <c r="AP698" s="83"/>
      <c r="AQ698" s="83"/>
      <c r="AR698" s="83"/>
      <c r="AS698" s="83"/>
      <c r="AT698" s="83"/>
      <c r="AU698" s="83"/>
      <c r="AV698" s="83"/>
      <c r="AW698" s="83"/>
      <c r="AX698" s="83"/>
      <c r="AY698" s="83"/>
      <c r="AZ698" s="83"/>
    </row>
    <row r="699" spans="1:52" x14ac:dyDescent="0.25">
      <c r="A699" s="82"/>
      <c r="B699" s="84" t="s">
        <v>6</v>
      </c>
      <c r="C699" s="93">
        <v>4191.2261847977143</v>
      </c>
      <c r="D699" s="93">
        <v>7406.3435246549816</v>
      </c>
      <c r="E699" s="93">
        <v>17376.902355675567</v>
      </c>
      <c r="F699" s="93">
        <v>28840.087015518042</v>
      </c>
      <c r="G699" s="93">
        <v>26310.559844533404</v>
      </c>
      <c r="H699" s="93">
        <v>19994.300752575906</v>
      </c>
      <c r="I699" s="93">
        <v>13209.150206022463</v>
      </c>
      <c r="J699" s="93">
        <v>10981.9325995155</v>
      </c>
      <c r="K699" s="93">
        <v>8855.8544024999974</v>
      </c>
      <c r="L699" s="93">
        <v>10226.7165</v>
      </c>
      <c r="M699" s="93">
        <v>0</v>
      </c>
      <c r="N699" s="83"/>
      <c r="O699" s="84" t="s">
        <v>6</v>
      </c>
      <c r="P699" s="93">
        <v>3896.4083796655177</v>
      </c>
      <c r="Q699" s="93">
        <v>3905.5081781188187</v>
      </c>
      <c r="R699" s="93">
        <v>3917.1249640144888</v>
      </c>
      <c r="S699" s="93">
        <v>17131.502213960353</v>
      </c>
      <c r="T699" s="93">
        <v>31020.16025064516</v>
      </c>
      <c r="U699" s="93">
        <v>22268.56580853941</v>
      </c>
      <c r="V699" s="93">
        <v>16830.136198243112</v>
      </c>
      <c r="W699" s="93">
        <v>9572.3049587759979</v>
      </c>
      <c r="X699" s="93">
        <v>8398.0764839999938</v>
      </c>
      <c r="Y699" s="93">
        <v>10145.939999999995</v>
      </c>
      <c r="Z699" s="93">
        <v>13372</v>
      </c>
      <c r="AA699" s="83"/>
      <c r="AB699" s="84" t="s">
        <v>6</v>
      </c>
      <c r="AC699" s="93">
        <v>0</v>
      </c>
      <c r="AD699" s="93">
        <v>0</v>
      </c>
      <c r="AE699" s="93">
        <v>11</v>
      </c>
      <c r="AF699" s="93">
        <v>214</v>
      </c>
      <c r="AG699" s="93">
        <v>331</v>
      </c>
      <c r="AH699" s="93">
        <v>247</v>
      </c>
      <c r="AI699" s="93">
        <v>163</v>
      </c>
      <c r="AJ699" s="93">
        <v>131</v>
      </c>
      <c r="AK699" s="93">
        <v>112</v>
      </c>
      <c r="AL699" s="93">
        <v>140</v>
      </c>
      <c r="AM699" s="93">
        <v>0</v>
      </c>
      <c r="AN699" s="83"/>
      <c r="AO699" s="83"/>
      <c r="AP699" s="83"/>
      <c r="AQ699" s="83"/>
      <c r="AR699" s="83"/>
      <c r="AS699" s="83"/>
      <c r="AT699" s="83"/>
      <c r="AU699" s="83"/>
      <c r="AV699" s="83"/>
      <c r="AW699" s="83"/>
      <c r="AX699" s="83"/>
      <c r="AY699" s="83"/>
      <c r="AZ699" s="83"/>
    </row>
    <row r="700" spans="1:52" x14ac:dyDescent="0.25">
      <c r="A700" s="82"/>
      <c r="B700" s="84" t="s">
        <v>7</v>
      </c>
      <c r="C700" s="93">
        <v>121519.20625736883</v>
      </c>
      <c r="D700" s="93">
        <v>109529.9827889615</v>
      </c>
      <c r="E700" s="93">
        <v>108874.42272627317</v>
      </c>
      <c r="F700" s="93">
        <v>115966.63911596917</v>
      </c>
      <c r="G700" s="93">
        <v>109579.98749628807</v>
      </c>
      <c r="H700" s="93">
        <v>111537.94175275882</v>
      </c>
      <c r="I700" s="93">
        <v>105366.6794393954</v>
      </c>
      <c r="J700" s="93">
        <v>129867.00390757796</v>
      </c>
      <c r="K700" s="93">
        <v>147737.61204299997</v>
      </c>
      <c r="L700" s="93">
        <v>137242.875</v>
      </c>
      <c r="M700" s="93">
        <v>0</v>
      </c>
      <c r="N700" s="83"/>
      <c r="O700" s="84" t="s">
        <v>7</v>
      </c>
      <c r="P700" s="93">
        <v>113892.20947169985</v>
      </c>
      <c r="Q700" s="93">
        <v>114131.02981338707</v>
      </c>
      <c r="R700" s="93">
        <v>108811.45848275236</v>
      </c>
      <c r="S700" s="93">
        <v>87706.874091502759</v>
      </c>
      <c r="T700" s="93">
        <v>92467.873024066837</v>
      </c>
      <c r="U700" s="93">
        <v>168447.11999925561</v>
      </c>
      <c r="V700" s="93">
        <v>144282.0266333968</v>
      </c>
      <c r="W700" s="93">
        <v>100860.93464340597</v>
      </c>
      <c r="X700" s="93">
        <v>111825.11999399999</v>
      </c>
      <c r="Y700" s="93">
        <v>122142.29999999999</v>
      </c>
      <c r="Z700" s="93">
        <v>112596</v>
      </c>
      <c r="AA700" s="83"/>
      <c r="AB700" s="84" t="s">
        <v>7</v>
      </c>
      <c r="AC700" s="93">
        <v>997</v>
      </c>
      <c r="AD700" s="93">
        <v>930</v>
      </c>
      <c r="AE700" s="93">
        <v>899</v>
      </c>
      <c r="AF700" s="93">
        <v>937</v>
      </c>
      <c r="AG700" s="93">
        <v>906</v>
      </c>
      <c r="AH700" s="93">
        <v>910</v>
      </c>
      <c r="AI700" s="93">
        <v>881</v>
      </c>
      <c r="AJ700" s="93">
        <v>1128</v>
      </c>
      <c r="AK700" s="93">
        <v>1251</v>
      </c>
      <c r="AL700" s="93">
        <v>1258</v>
      </c>
      <c r="AM700" s="93">
        <v>0</v>
      </c>
      <c r="AN700" s="83"/>
      <c r="AO700" s="83"/>
      <c r="AP700" s="83"/>
      <c r="AQ700" s="83"/>
      <c r="AR700" s="83"/>
      <c r="AS700" s="83"/>
      <c r="AT700" s="83"/>
      <c r="AU700" s="83"/>
      <c r="AV700" s="83"/>
      <c r="AW700" s="83"/>
      <c r="AX700" s="83"/>
      <c r="AY700" s="83"/>
      <c r="AZ700" s="83"/>
    </row>
    <row r="701" spans="1:52" x14ac:dyDescent="0.25">
      <c r="A701" s="82"/>
      <c r="B701" s="89" t="s">
        <v>8</v>
      </c>
      <c r="C701" s="94">
        <v>49806.941167326302</v>
      </c>
      <c r="D701" s="94">
        <v>49696.612519388778</v>
      </c>
      <c r="E701" s="94">
        <v>53713.707732197305</v>
      </c>
      <c r="F701" s="94">
        <v>60288.448994198392</v>
      </c>
      <c r="G701" s="94">
        <v>69742.182175527603</v>
      </c>
      <c r="H701" s="94">
        <v>74476.142710974789</v>
      </c>
      <c r="I701" s="94">
        <v>89886.48332026205</v>
      </c>
      <c r="J701" s="94">
        <v>98355.649238279962</v>
      </c>
      <c r="K701" s="94">
        <v>105757.83861299999</v>
      </c>
      <c r="L701" s="94">
        <v>118348.37699999999</v>
      </c>
      <c r="M701" s="94">
        <v>0</v>
      </c>
      <c r="N701" s="83"/>
      <c r="O701" s="89" t="s">
        <v>8</v>
      </c>
      <c r="P701" s="94">
        <v>54574.987412900002</v>
      </c>
      <c r="Q701" s="94">
        <v>54578.67575061426</v>
      </c>
      <c r="R701" s="94">
        <v>54636.578628633994</v>
      </c>
      <c r="S701" s="94">
        <v>48149.181712607082</v>
      </c>
      <c r="T701" s="94">
        <v>58117.239220239644</v>
      </c>
      <c r="U701" s="94">
        <v>82689.661023706707</v>
      </c>
      <c r="V701" s="94">
        <v>83340.672966388287</v>
      </c>
      <c r="W701" s="94">
        <v>85928.484166685957</v>
      </c>
      <c r="X701" s="94">
        <v>105390.76755899997</v>
      </c>
      <c r="Y701" s="94">
        <v>111528.16499999998</v>
      </c>
      <c r="Z701" s="94">
        <v>121871</v>
      </c>
      <c r="AA701" s="83"/>
      <c r="AB701" s="89" t="s">
        <v>8</v>
      </c>
      <c r="AC701" s="94">
        <v>687</v>
      </c>
      <c r="AD701" s="94">
        <v>689</v>
      </c>
      <c r="AE701" s="94">
        <v>728</v>
      </c>
      <c r="AF701" s="94">
        <v>748</v>
      </c>
      <c r="AG701" s="94">
        <v>820</v>
      </c>
      <c r="AH701" s="94">
        <v>893</v>
      </c>
      <c r="AI701" s="94">
        <v>964</v>
      </c>
      <c r="AJ701" s="94">
        <v>990</v>
      </c>
      <c r="AK701" s="94">
        <v>1064</v>
      </c>
      <c r="AL701" s="94">
        <v>1178</v>
      </c>
      <c r="AM701" s="94">
        <v>0</v>
      </c>
      <c r="AN701" s="83"/>
      <c r="AO701" s="83"/>
      <c r="AP701" s="83"/>
      <c r="AQ701" s="83"/>
      <c r="AR701" s="83"/>
      <c r="AS701" s="83"/>
      <c r="AT701" s="83"/>
      <c r="AU701" s="83"/>
      <c r="AV701" s="83"/>
      <c r="AW701" s="83"/>
      <c r="AX701" s="83"/>
      <c r="AY701" s="83"/>
      <c r="AZ701" s="83"/>
    </row>
    <row r="702" spans="1:52" x14ac:dyDescent="0.25">
      <c r="A702" s="82"/>
      <c r="B702" s="89" t="s">
        <v>5</v>
      </c>
      <c r="C702" s="94">
        <v>52392.132316941606</v>
      </c>
      <c r="D702" s="94">
        <v>47730.033097520172</v>
      </c>
      <c r="E702" s="94">
        <v>38183.132338944575</v>
      </c>
      <c r="F702" s="94">
        <v>50050.23253094664</v>
      </c>
      <c r="G702" s="94">
        <v>36296.317203927931</v>
      </c>
      <c r="H702" s="94">
        <v>48744.074720846125</v>
      </c>
      <c r="I702" s="94">
        <v>66645.492295864955</v>
      </c>
      <c r="J702" s="94">
        <v>40700.637957608982</v>
      </c>
      <c r="K702" s="94">
        <v>45448.913160000004</v>
      </c>
      <c r="L702" s="94">
        <v>45656.73</v>
      </c>
      <c r="M702" s="92">
        <v>0</v>
      </c>
      <c r="N702" s="83"/>
      <c r="O702" s="89" t="s">
        <v>5</v>
      </c>
      <c r="P702" s="94">
        <v>52062.41771038562</v>
      </c>
      <c r="Q702" s="94">
        <v>56750.321053120635</v>
      </c>
      <c r="R702" s="94">
        <v>50967.682587495961</v>
      </c>
      <c r="S702" s="94">
        <v>44591.766356960055</v>
      </c>
      <c r="T702" s="94">
        <v>48989.245301813971</v>
      </c>
      <c r="U702" s="94">
        <v>40620.341798475019</v>
      </c>
      <c r="V702" s="94">
        <v>41039.123918207457</v>
      </c>
      <c r="W702" s="94">
        <v>55341.776177918982</v>
      </c>
      <c r="X702" s="94">
        <v>47943.086708999988</v>
      </c>
      <c r="Y702" s="94">
        <v>50229.605999999992</v>
      </c>
      <c r="Z702" s="94">
        <v>64526</v>
      </c>
      <c r="AA702" s="83"/>
      <c r="AB702" s="89" t="s">
        <v>5</v>
      </c>
      <c r="AC702" s="94">
        <v>8264</v>
      </c>
      <c r="AD702" s="94">
        <v>8062</v>
      </c>
      <c r="AE702" s="94">
        <v>8237</v>
      </c>
      <c r="AF702" s="94">
        <v>8271</v>
      </c>
      <c r="AG702" s="94">
        <v>8246</v>
      </c>
      <c r="AH702" s="94">
        <v>8048</v>
      </c>
      <c r="AI702" s="94">
        <v>7891</v>
      </c>
      <c r="AJ702" s="94">
        <v>8421</v>
      </c>
      <c r="AK702" s="94">
        <v>8298</v>
      </c>
      <c r="AL702" s="94">
        <v>8435</v>
      </c>
      <c r="AM702" s="94">
        <v>0</v>
      </c>
      <c r="AN702" s="83"/>
      <c r="AO702" s="83"/>
      <c r="AP702" s="83"/>
      <c r="AQ702" s="83"/>
      <c r="AR702" s="83"/>
      <c r="AS702" s="83"/>
      <c r="AT702" s="83"/>
      <c r="AU702" s="83"/>
      <c r="AV702" s="83"/>
      <c r="AW702" s="83"/>
      <c r="AX702" s="83"/>
      <c r="AY702" s="83"/>
      <c r="AZ702" s="83"/>
    </row>
    <row r="703" spans="1:52" x14ac:dyDescent="0.25">
      <c r="A703" s="82"/>
      <c r="B703" s="84" t="s">
        <v>157</v>
      </c>
      <c r="C703" s="93">
        <v>60822.718205742298</v>
      </c>
      <c r="D703" s="93">
        <v>58897.104491047387</v>
      </c>
      <c r="E703" s="93">
        <v>57182.76837219837</v>
      </c>
      <c r="F703" s="93">
        <v>61437.031789335677</v>
      </c>
      <c r="G703" s="93">
        <v>56739.471559346348</v>
      </c>
      <c r="H703" s="93">
        <v>53012.514667326301</v>
      </c>
      <c r="I703" s="93">
        <v>56734.094475956314</v>
      </c>
      <c r="J703" s="93">
        <v>61084.943366327985</v>
      </c>
      <c r="K703" s="93">
        <v>67531.525844999982</v>
      </c>
      <c r="L703" s="93">
        <v>68397.62999999999</v>
      </c>
      <c r="M703" s="93">
        <v>0</v>
      </c>
      <c r="N703" s="83"/>
      <c r="O703" s="84" t="s">
        <v>157</v>
      </c>
      <c r="P703" s="93">
        <v>60347.399703590389</v>
      </c>
      <c r="Q703" s="93">
        <v>59098.847544915574</v>
      </c>
      <c r="R703" s="93">
        <v>54831.557122510538</v>
      </c>
      <c r="S703" s="93">
        <v>60649.880639977673</v>
      </c>
      <c r="T703" s="93">
        <v>64545.764488380068</v>
      </c>
      <c r="U703" s="93">
        <v>46932.154109642157</v>
      </c>
      <c r="V703" s="93">
        <v>50880.707676933162</v>
      </c>
      <c r="W703" s="93">
        <v>55717.245308402991</v>
      </c>
      <c r="X703" s="93">
        <v>69950.375564999995</v>
      </c>
      <c r="Y703" s="93">
        <v>64147.859999999993</v>
      </c>
      <c r="Z703" s="93">
        <v>65687</v>
      </c>
      <c r="AA703" s="83"/>
      <c r="AB703" s="84" t="s">
        <v>117</v>
      </c>
      <c r="AC703" s="93">
        <v>43358.637999999999</v>
      </c>
      <c r="AD703" s="93">
        <v>42789.919999999998</v>
      </c>
      <c r="AE703" s="93">
        <v>42525.56</v>
      </c>
      <c r="AF703" s="93">
        <v>43032.78</v>
      </c>
      <c r="AG703" s="93">
        <v>43492.35</v>
      </c>
      <c r="AH703" s="93">
        <v>43370.612999999998</v>
      </c>
      <c r="AI703" s="93">
        <v>43491.17</v>
      </c>
      <c r="AJ703" s="93">
        <v>43425.387000000002</v>
      </c>
      <c r="AK703" s="93">
        <v>43507.364999999998</v>
      </c>
      <c r="AL703" s="93">
        <v>44050.05</v>
      </c>
      <c r="AM703" s="93">
        <v>0</v>
      </c>
      <c r="AN703" s="83"/>
      <c r="AO703" s="83"/>
      <c r="AP703" s="83"/>
      <c r="AQ703" s="83"/>
      <c r="AR703" s="83"/>
      <c r="AS703" s="83"/>
      <c r="AT703" s="83"/>
      <c r="AU703" s="83"/>
      <c r="AV703" s="83"/>
      <c r="AW703" s="83"/>
      <c r="AX703" s="83"/>
      <c r="AY703" s="83"/>
      <c r="AZ703" s="83"/>
    </row>
    <row r="704" spans="1:52" x14ac:dyDescent="0.25">
      <c r="A704" s="82"/>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c r="AG704" s="83"/>
      <c r="AH704" s="83"/>
      <c r="AI704" s="83"/>
      <c r="AJ704" s="83"/>
      <c r="AK704" s="83"/>
      <c r="AL704" s="83"/>
      <c r="AM704" s="83"/>
      <c r="AN704" s="83"/>
      <c r="AO704" s="83"/>
      <c r="AP704" s="83"/>
      <c r="AQ704" s="83"/>
      <c r="AR704" s="83"/>
      <c r="AS704" s="83"/>
      <c r="AT704" s="83"/>
      <c r="AU704" s="83"/>
      <c r="AV704" s="83"/>
      <c r="AW704" s="83"/>
      <c r="AX704" s="83"/>
      <c r="AY704" s="83"/>
      <c r="AZ704" s="83"/>
    </row>
    <row r="705" spans="1:52" x14ac:dyDescent="0.25">
      <c r="A705" s="82"/>
      <c r="B705" s="85" t="s">
        <v>113</v>
      </c>
      <c r="C705" s="85"/>
      <c r="D705" s="85"/>
      <c r="E705" s="85"/>
      <c r="F705" s="85"/>
      <c r="G705" s="85"/>
      <c r="H705" s="85"/>
      <c r="I705" s="85"/>
      <c r="J705" s="85"/>
      <c r="K705" s="85"/>
      <c r="L705" s="85"/>
      <c r="M705" s="85"/>
      <c r="N705" s="83"/>
      <c r="O705" s="85" t="s">
        <v>114</v>
      </c>
      <c r="P705" s="85"/>
      <c r="Q705" s="85"/>
      <c r="R705" s="85"/>
      <c r="S705" s="85"/>
      <c r="T705" s="85"/>
      <c r="U705" s="85"/>
      <c r="V705" s="85"/>
      <c r="W705" s="85"/>
      <c r="X705" s="85"/>
      <c r="Y705" s="85"/>
      <c r="Z705" s="85"/>
      <c r="AA705" s="83"/>
      <c r="AB705" s="85" t="s">
        <v>145</v>
      </c>
      <c r="AC705" s="85"/>
      <c r="AD705" s="85"/>
      <c r="AE705" s="85"/>
      <c r="AF705" s="85"/>
      <c r="AG705" s="85"/>
      <c r="AH705" s="85"/>
      <c r="AI705" s="85"/>
      <c r="AJ705" s="85"/>
      <c r="AK705" s="85"/>
      <c r="AL705" s="85"/>
      <c r="AM705" s="85"/>
      <c r="AN705" s="83"/>
      <c r="AO705" s="83"/>
      <c r="AP705" s="83"/>
      <c r="AQ705" s="83"/>
      <c r="AR705" s="83"/>
      <c r="AS705" s="83"/>
      <c r="AT705" s="83"/>
      <c r="AU705" s="83"/>
      <c r="AV705" s="83"/>
      <c r="AW705" s="83"/>
      <c r="AX705" s="83"/>
      <c r="AY705" s="83"/>
      <c r="AZ705" s="83"/>
    </row>
    <row r="706" spans="1:52" x14ac:dyDescent="0.25">
      <c r="A706" s="82"/>
      <c r="B706" s="87" t="s">
        <v>49</v>
      </c>
      <c r="C706" s="87">
        <v>2013</v>
      </c>
      <c r="D706" s="87">
        <v>2014</v>
      </c>
      <c r="E706" s="87">
        <v>2015</v>
      </c>
      <c r="F706" s="87">
        <v>2016</v>
      </c>
      <c r="G706" s="87">
        <v>2017</v>
      </c>
      <c r="H706" s="87">
        <v>2018</v>
      </c>
      <c r="I706" s="87">
        <v>2019</v>
      </c>
      <c r="J706" s="87">
        <v>2020</v>
      </c>
      <c r="K706" s="87">
        <v>2021</v>
      </c>
      <c r="L706" s="87">
        <v>2022</v>
      </c>
      <c r="M706" s="87">
        <v>2023</v>
      </c>
      <c r="N706" s="83"/>
      <c r="O706" s="87" t="s">
        <v>49</v>
      </c>
      <c r="P706" s="87">
        <v>2013</v>
      </c>
      <c r="Q706" s="87">
        <v>2014</v>
      </c>
      <c r="R706" s="87">
        <v>2015</v>
      </c>
      <c r="S706" s="87">
        <v>2016</v>
      </c>
      <c r="T706" s="87">
        <v>2017</v>
      </c>
      <c r="U706" s="87">
        <v>2018</v>
      </c>
      <c r="V706" s="87">
        <v>2019</v>
      </c>
      <c r="W706" s="87">
        <v>2020</v>
      </c>
      <c r="X706" s="87">
        <v>2021</v>
      </c>
      <c r="Y706" s="87">
        <v>2022</v>
      </c>
      <c r="Z706" s="87">
        <v>2023</v>
      </c>
      <c r="AA706" s="83"/>
      <c r="AB706" s="87" t="s">
        <v>49</v>
      </c>
      <c r="AC706" s="87">
        <v>2013</v>
      </c>
      <c r="AD706" s="87">
        <v>2014</v>
      </c>
      <c r="AE706" s="87">
        <v>2015</v>
      </c>
      <c r="AF706" s="87">
        <v>2016</v>
      </c>
      <c r="AG706" s="87">
        <v>2017</v>
      </c>
      <c r="AH706" s="87">
        <v>2018</v>
      </c>
      <c r="AI706" s="87">
        <v>2019</v>
      </c>
      <c r="AJ706" s="87">
        <v>2020</v>
      </c>
      <c r="AK706" s="87">
        <v>2021</v>
      </c>
      <c r="AL706" s="87">
        <v>2022</v>
      </c>
      <c r="AM706" s="87">
        <v>2023</v>
      </c>
      <c r="AN706" s="83"/>
      <c r="AO706" s="83"/>
      <c r="AP706" s="83"/>
      <c r="AQ706" s="83"/>
      <c r="AR706" s="83"/>
      <c r="AS706" s="83"/>
      <c r="AT706" s="83"/>
      <c r="AU706" s="83"/>
      <c r="AV706" s="83"/>
      <c r="AW706" s="83"/>
      <c r="AX706" s="83"/>
      <c r="AY706" s="83"/>
      <c r="AZ706" s="83"/>
    </row>
    <row r="707" spans="1:52" x14ac:dyDescent="0.25">
      <c r="A707" s="82"/>
      <c r="B707" s="89" t="s">
        <v>9</v>
      </c>
      <c r="C707" s="90">
        <v>721409.54245464329</v>
      </c>
      <c r="D707" s="90">
        <v>718531.02746654558</v>
      </c>
      <c r="E707" s="90">
        <v>718742.10631540592</v>
      </c>
      <c r="F707" s="90">
        <v>772755.05509709846</v>
      </c>
      <c r="G707" s="90">
        <v>748422.10494094074</v>
      </c>
      <c r="H707" s="90">
        <v>744886.65704399976</v>
      </c>
      <c r="I707" s="90">
        <v>775883.7912682615</v>
      </c>
      <c r="J707" s="90">
        <v>814149.78380612098</v>
      </c>
      <c r="K707" s="90">
        <v>949983.07044899976</v>
      </c>
      <c r="L707" s="90">
        <v>924280.72799999989</v>
      </c>
      <c r="M707" s="90">
        <v>0</v>
      </c>
      <c r="N707" s="83"/>
      <c r="O707" s="89" t="s">
        <v>9</v>
      </c>
      <c r="P707" s="90">
        <v>679071.41929549782</v>
      </c>
      <c r="Q707" s="90">
        <v>709930.8397525301</v>
      </c>
      <c r="R707" s="90">
        <v>684704.54913258064</v>
      </c>
      <c r="S707" s="90">
        <v>768386.48163621873</v>
      </c>
      <c r="T707" s="90">
        <v>754809.17485197121</v>
      </c>
      <c r="U707" s="90">
        <v>765557.42306641734</v>
      </c>
      <c r="V707" s="90">
        <v>731601.33694864158</v>
      </c>
      <c r="W707" s="90">
        <v>757567.23320275173</v>
      </c>
      <c r="X707" s="90">
        <v>975028.77404099994</v>
      </c>
      <c r="Y707" s="90">
        <v>969872.63100000005</v>
      </c>
      <c r="Z707" s="90">
        <v>900082</v>
      </c>
      <c r="AA707" s="83"/>
      <c r="AB707" s="89" t="s">
        <v>9</v>
      </c>
      <c r="AC707" s="90">
        <v>6445</v>
      </c>
      <c r="AD707" s="90">
        <v>6313</v>
      </c>
      <c r="AE707" s="90">
        <v>6399</v>
      </c>
      <c r="AF707" s="90">
        <v>6432</v>
      </c>
      <c r="AG707" s="90">
        <v>6240</v>
      </c>
      <c r="AH707" s="90">
        <v>6047</v>
      </c>
      <c r="AI707" s="90">
        <v>6124</v>
      </c>
      <c r="AJ707" s="90">
        <v>6560</v>
      </c>
      <c r="AK707" s="90">
        <v>6373</v>
      </c>
      <c r="AL707" s="90">
        <v>6547</v>
      </c>
      <c r="AM707" s="90">
        <v>0</v>
      </c>
      <c r="AN707" s="83"/>
      <c r="AO707" s="83"/>
      <c r="AP707" s="83"/>
      <c r="AQ707" s="83"/>
      <c r="AR707" s="83"/>
      <c r="AS707" s="83"/>
      <c r="AT707" s="83"/>
      <c r="AU707" s="83"/>
      <c r="AV707" s="83"/>
      <c r="AW707" s="83"/>
      <c r="AX707" s="83"/>
      <c r="AY707" s="83"/>
      <c r="AZ707" s="83"/>
    </row>
    <row r="708" spans="1:52" x14ac:dyDescent="0.25">
      <c r="A708" s="82"/>
      <c r="B708" s="84" t="s">
        <v>10</v>
      </c>
      <c r="C708" s="93">
        <v>485449.88594182674</v>
      </c>
      <c r="D708" s="93">
        <v>462927.85913667048</v>
      </c>
      <c r="E708" s="93">
        <v>497043.13233625621</v>
      </c>
      <c r="F708" s="93">
        <v>566358.59908674471</v>
      </c>
      <c r="G708" s="93">
        <v>526470.12297360145</v>
      </c>
      <c r="H708" s="93">
        <v>491210.280041878</v>
      </c>
      <c r="I708" s="93">
        <v>511702.54624226701</v>
      </c>
      <c r="J708" s="93">
        <v>528796.48144113005</v>
      </c>
      <c r="K708" s="93">
        <v>633859.56912599981</v>
      </c>
      <c r="L708" s="93">
        <v>620264.73599999992</v>
      </c>
      <c r="M708" s="93">
        <v>0</v>
      </c>
      <c r="N708" s="83"/>
      <c r="O708" s="84" t="s">
        <v>10</v>
      </c>
      <c r="P708" s="93">
        <v>436547.37360036728</v>
      </c>
      <c r="Q708" s="93">
        <v>441869.74116533244</v>
      </c>
      <c r="R708" s="93">
        <v>452042.24809363129</v>
      </c>
      <c r="S708" s="93">
        <v>534765.44515544421</v>
      </c>
      <c r="T708" s="93">
        <v>544288.67750673951</v>
      </c>
      <c r="U708" s="93">
        <v>516703.62846983952</v>
      </c>
      <c r="V708" s="93">
        <v>462197.12059893599</v>
      </c>
      <c r="W708" s="93">
        <v>489283.75012910384</v>
      </c>
      <c r="X708" s="93">
        <v>674111.13808499998</v>
      </c>
      <c r="Y708" s="93">
        <v>678156.27599999995</v>
      </c>
      <c r="Z708" s="93">
        <v>616416</v>
      </c>
      <c r="AA708" s="83"/>
      <c r="AB708" s="84" t="s">
        <v>10</v>
      </c>
      <c r="AC708" s="93">
        <v>6445</v>
      </c>
      <c r="AD708" s="93">
        <v>6313</v>
      </c>
      <c r="AE708" s="93">
        <v>6399</v>
      </c>
      <c r="AF708" s="93">
        <v>6432</v>
      </c>
      <c r="AG708" s="93">
        <v>6240</v>
      </c>
      <c r="AH708" s="93">
        <v>6047</v>
      </c>
      <c r="AI708" s="93">
        <v>6124</v>
      </c>
      <c r="AJ708" s="93">
        <v>6560</v>
      </c>
      <c r="AK708" s="93">
        <v>6373</v>
      </c>
      <c r="AL708" s="93">
        <v>6547</v>
      </c>
      <c r="AM708" s="93">
        <v>0</v>
      </c>
      <c r="AN708" s="83"/>
      <c r="AO708" s="83"/>
      <c r="AP708" s="83"/>
      <c r="AQ708" s="83"/>
      <c r="AR708" s="83"/>
      <c r="AS708" s="83"/>
      <c r="AT708" s="83"/>
      <c r="AU708" s="83"/>
      <c r="AV708" s="83"/>
      <c r="AW708" s="83"/>
      <c r="AX708" s="83"/>
      <c r="AY708" s="83"/>
      <c r="AZ708" s="83"/>
    </row>
    <row r="709" spans="1:52" x14ac:dyDescent="0.25">
      <c r="A709" s="82"/>
      <c r="B709" s="89" t="s">
        <v>11</v>
      </c>
      <c r="C709" s="94">
        <v>235959.65651281655</v>
      </c>
      <c r="D709" s="94">
        <v>255603.16832987504</v>
      </c>
      <c r="E709" s="94">
        <v>221698.97397914968</v>
      </c>
      <c r="F709" s="94">
        <v>206396.45601035369</v>
      </c>
      <c r="G709" s="94">
        <v>221951.98196733926</v>
      </c>
      <c r="H709" s="94">
        <v>253676.37700212174</v>
      </c>
      <c r="I709" s="94">
        <v>264181.24502599449</v>
      </c>
      <c r="J709" s="94">
        <v>285353.30236499087</v>
      </c>
      <c r="K709" s="94">
        <v>316123.50132299989</v>
      </c>
      <c r="L709" s="94">
        <v>304015.99199999997</v>
      </c>
      <c r="M709" s="94">
        <v>0</v>
      </c>
      <c r="N709" s="83"/>
      <c r="O709" s="89" t="s">
        <v>11</v>
      </c>
      <c r="P709" s="94">
        <v>242524.04569513051</v>
      </c>
      <c r="Q709" s="94">
        <v>268061.09858719766</v>
      </c>
      <c r="R709" s="94">
        <v>232662.3010389494</v>
      </c>
      <c r="S709" s="94">
        <v>233621.03648077449</v>
      </c>
      <c r="T709" s="94">
        <v>210520.49734523165</v>
      </c>
      <c r="U709" s="94">
        <v>248853.79459657782</v>
      </c>
      <c r="V709" s="94">
        <v>269404.21634970559</v>
      </c>
      <c r="W709" s="94">
        <v>268283.48307364795</v>
      </c>
      <c r="X709" s="94">
        <v>300917.63595599995</v>
      </c>
      <c r="Y709" s="94">
        <v>291716.35500000004</v>
      </c>
      <c r="Z709" s="94">
        <v>283666</v>
      </c>
      <c r="AA709" s="83"/>
      <c r="AB709" s="89" t="s">
        <v>11</v>
      </c>
      <c r="AC709" s="94">
        <v>6445</v>
      </c>
      <c r="AD709" s="94">
        <v>6313</v>
      </c>
      <c r="AE709" s="94">
        <v>6399</v>
      </c>
      <c r="AF709" s="94">
        <v>6432</v>
      </c>
      <c r="AG709" s="94">
        <v>6240</v>
      </c>
      <c r="AH709" s="94">
        <v>6047</v>
      </c>
      <c r="AI709" s="94">
        <v>6124</v>
      </c>
      <c r="AJ709" s="94">
        <v>6560</v>
      </c>
      <c r="AK709" s="94">
        <v>6373</v>
      </c>
      <c r="AL709" s="94">
        <v>6547</v>
      </c>
      <c r="AM709" s="94">
        <v>0</v>
      </c>
      <c r="AN709" s="83"/>
      <c r="AO709" s="83"/>
      <c r="AP709" s="83"/>
      <c r="AQ709" s="83"/>
      <c r="AR709" s="83"/>
      <c r="AS709" s="83"/>
      <c r="AT709" s="83"/>
      <c r="AU709" s="83"/>
      <c r="AV709" s="83"/>
      <c r="AW709" s="83"/>
      <c r="AX709" s="83"/>
      <c r="AY709" s="83"/>
      <c r="AZ709" s="83"/>
    </row>
    <row r="710" spans="1:52" x14ac:dyDescent="0.25">
      <c r="A710" s="82"/>
      <c r="B710" s="84" t="s">
        <v>0</v>
      </c>
      <c r="C710" s="93">
        <v>113839.92443646316</v>
      </c>
      <c r="D710" s="93">
        <v>101076.71148711527</v>
      </c>
      <c r="E710" s="93">
        <v>100965.73923155419</v>
      </c>
      <c r="F710" s="93">
        <v>115859.06948676074</v>
      </c>
      <c r="G710" s="93">
        <v>106730.214859978</v>
      </c>
      <c r="H710" s="93">
        <v>97414.353230436769</v>
      </c>
      <c r="I710" s="93">
        <v>93131.078070813775</v>
      </c>
      <c r="J710" s="93">
        <v>94976.427063923969</v>
      </c>
      <c r="K710" s="93">
        <v>82192.089125999992</v>
      </c>
      <c r="L710" s="93">
        <v>72751.328999999998</v>
      </c>
      <c r="M710" s="93">
        <v>0</v>
      </c>
      <c r="N710" s="83"/>
      <c r="O710" s="84" t="s">
        <v>0</v>
      </c>
      <c r="P710" s="93">
        <v>90107.151290220398</v>
      </c>
      <c r="Q710" s="93">
        <v>92956.375560343862</v>
      </c>
      <c r="R710" s="93">
        <v>99547.229726733814</v>
      </c>
      <c r="S710" s="93">
        <v>118581.20436324293</v>
      </c>
      <c r="T710" s="93">
        <v>98639.964061340594</v>
      </c>
      <c r="U710" s="93">
        <v>103645.32514654683</v>
      </c>
      <c r="V710" s="93">
        <v>91054.357123279056</v>
      </c>
      <c r="W710" s="93">
        <v>88550.294474375973</v>
      </c>
      <c r="X710" s="93">
        <v>101176.876731</v>
      </c>
      <c r="Y710" s="93">
        <v>93510.374999999985</v>
      </c>
      <c r="Z710" s="93">
        <v>72626</v>
      </c>
      <c r="AA710" s="83"/>
      <c r="AB710" s="84" t="s">
        <v>0</v>
      </c>
      <c r="AC710" s="93">
        <v>1146</v>
      </c>
      <c r="AD710" s="93">
        <v>1153</v>
      </c>
      <c r="AE710" s="93">
        <v>1223</v>
      </c>
      <c r="AF710" s="93">
        <v>1105</v>
      </c>
      <c r="AG710" s="93">
        <v>935</v>
      </c>
      <c r="AH710" s="93">
        <v>878</v>
      </c>
      <c r="AI710" s="93">
        <v>842</v>
      </c>
      <c r="AJ710" s="93">
        <v>882</v>
      </c>
      <c r="AK710" s="93">
        <v>763</v>
      </c>
      <c r="AL710" s="93">
        <v>712</v>
      </c>
      <c r="AM710" s="93">
        <v>0</v>
      </c>
      <c r="AN710" s="83"/>
      <c r="AO710" s="83"/>
      <c r="AP710" s="83"/>
      <c r="AQ710" s="83"/>
      <c r="AR710" s="83"/>
      <c r="AS710" s="83"/>
      <c r="AT710" s="83"/>
      <c r="AU710" s="83"/>
      <c r="AV710" s="83"/>
      <c r="AW710" s="83"/>
      <c r="AX710" s="83"/>
      <c r="AY710" s="83"/>
      <c r="AZ710" s="83"/>
    </row>
    <row r="711" spans="1:52" x14ac:dyDescent="0.25">
      <c r="A711" s="82"/>
      <c r="B711" s="84" t="s">
        <v>158</v>
      </c>
      <c r="C711" s="93">
        <v>132165.01703379341</v>
      </c>
      <c r="D711" s="93">
        <v>108417.9038726093</v>
      </c>
      <c r="E711" s="93">
        <v>103514.15261940648</v>
      </c>
      <c r="F711" s="93">
        <v>88594.900622757952</v>
      </c>
      <c r="G711" s="93">
        <v>85492.046429271039</v>
      </c>
      <c r="H711" s="93">
        <v>73182.36095273713</v>
      </c>
      <c r="I711" s="93">
        <v>77310.002429321859</v>
      </c>
      <c r="J711" s="93">
        <v>102223.62864283497</v>
      </c>
      <c r="K711" s="93">
        <v>74879.31231899999</v>
      </c>
      <c r="L711" s="93">
        <v>46814.354999999996</v>
      </c>
      <c r="M711" s="93">
        <v>0</v>
      </c>
      <c r="N711" s="83"/>
      <c r="O711" s="84" t="s">
        <v>158</v>
      </c>
      <c r="P711" s="93">
        <v>155022.42196638961</v>
      </c>
      <c r="Q711" s="93">
        <v>154744.04265997611</v>
      </c>
      <c r="R711" s="93">
        <v>124162.44534127909</v>
      </c>
      <c r="S711" s="93">
        <v>99326.471571043599</v>
      </c>
      <c r="T711" s="93">
        <v>90071.390931894843</v>
      </c>
      <c r="U711" s="93">
        <v>85258.104612720359</v>
      </c>
      <c r="V711" s="93">
        <v>79453.898796356996</v>
      </c>
      <c r="W711" s="93">
        <v>68106.647680091992</v>
      </c>
      <c r="X711" s="93">
        <v>112792.65988199998</v>
      </c>
      <c r="Y711" s="93">
        <v>86272.388999999996</v>
      </c>
      <c r="Z711" s="93">
        <v>52402</v>
      </c>
      <c r="AA711" s="83"/>
      <c r="AB711" s="84" t="s">
        <v>158</v>
      </c>
      <c r="AC711" s="93">
        <v>933</v>
      </c>
      <c r="AD711" s="93">
        <v>752</v>
      </c>
      <c r="AE711" s="93">
        <v>702</v>
      </c>
      <c r="AF711" s="93">
        <v>646</v>
      </c>
      <c r="AG711" s="93">
        <v>599</v>
      </c>
      <c r="AH711" s="93">
        <v>538</v>
      </c>
      <c r="AI711" s="93">
        <v>561</v>
      </c>
      <c r="AJ711" s="93">
        <v>766</v>
      </c>
      <c r="AK711" s="93">
        <v>531</v>
      </c>
      <c r="AL711" s="93">
        <v>327</v>
      </c>
      <c r="AM711" s="93">
        <v>0</v>
      </c>
      <c r="AN711" s="83"/>
      <c r="AO711" s="83"/>
      <c r="AP711" s="83"/>
      <c r="AQ711" s="83"/>
      <c r="AR711" s="83"/>
      <c r="AS711" s="83"/>
      <c r="AT711" s="83"/>
      <c r="AU711" s="83"/>
      <c r="AV711" s="83"/>
      <c r="AW711" s="83"/>
      <c r="AX711" s="83"/>
      <c r="AY711" s="83"/>
      <c r="AZ711" s="83"/>
    </row>
    <row r="712" spans="1:52" x14ac:dyDescent="0.25">
      <c r="A712" s="82"/>
      <c r="B712" s="84" t="s">
        <v>159</v>
      </c>
      <c r="C712" s="93">
        <v>7406.9664360018942</v>
      </c>
      <c r="D712" s="93">
        <v>4568.2934462681224</v>
      </c>
      <c r="E712" s="93">
        <v>3934.621533543027</v>
      </c>
      <c r="F712" s="93">
        <v>5159.6488241789621</v>
      </c>
      <c r="G712" s="93">
        <v>3564.4811154482163</v>
      </c>
      <c r="H712" s="93">
        <v>2468.8187038187903</v>
      </c>
      <c r="I712" s="93">
        <v>2271.430715022881</v>
      </c>
      <c r="J712" s="93">
        <v>1788.8730412139996</v>
      </c>
      <c r="K712" s="93">
        <v>1217.9120519999999</v>
      </c>
      <c r="L712" s="93">
        <v>903.46199999999988</v>
      </c>
      <c r="M712" s="93">
        <v>0</v>
      </c>
      <c r="N712" s="83"/>
      <c r="O712" s="84" t="s">
        <v>159</v>
      </c>
      <c r="P712" s="93">
        <v>10109.001703487977</v>
      </c>
      <c r="Q712" s="93">
        <v>8790.5975551523061</v>
      </c>
      <c r="R712" s="93">
        <v>5294.3214986437233</v>
      </c>
      <c r="S712" s="93">
        <v>6923.9292448661427</v>
      </c>
      <c r="T712" s="93">
        <v>5553.4321287075327</v>
      </c>
      <c r="U712" s="93">
        <v>4714.0125250452984</v>
      </c>
      <c r="V712" s="93">
        <v>3178.4637933839058</v>
      </c>
      <c r="W712" s="93">
        <v>1925.8976951549994</v>
      </c>
      <c r="X712" s="93">
        <v>2836.8439259999996</v>
      </c>
      <c r="Y712" s="93">
        <v>1953.0419999999999</v>
      </c>
      <c r="Z712" s="93">
        <v>970</v>
      </c>
      <c r="AA712" s="83"/>
      <c r="AB712" s="84" t="s">
        <v>159</v>
      </c>
      <c r="AC712" s="93">
        <v>0</v>
      </c>
      <c r="AD712" s="93">
        <v>0</v>
      </c>
      <c r="AE712" s="93">
        <v>0</v>
      </c>
      <c r="AF712" s="93">
        <v>0</v>
      </c>
      <c r="AG712" s="93">
        <v>0</v>
      </c>
      <c r="AH712" s="93">
        <v>0</v>
      </c>
      <c r="AI712" s="93">
        <v>0</v>
      </c>
      <c r="AJ712" s="93">
        <v>0</v>
      </c>
      <c r="AK712" s="93">
        <v>0</v>
      </c>
      <c r="AL712" s="93">
        <v>0</v>
      </c>
      <c r="AM712" s="93">
        <v>0</v>
      </c>
      <c r="AN712" s="83"/>
      <c r="AO712" s="83"/>
      <c r="AP712" s="83"/>
      <c r="AQ712" s="83"/>
      <c r="AR712" s="83"/>
      <c r="AS712" s="83"/>
      <c r="AT712" s="83"/>
      <c r="AU712" s="83"/>
      <c r="AV712" s="83"/>
      <c r="AW712" s="83"/>
      <c r="AX712" s="83"/>
      <c r="AY712" s="83"/>
      <c r="AZ712" s="83"/>
    </row>
    <row r="713" spans="1:52" x14ac:dyDescent="0.25">
      <c r="A713" s="82"/>
      <c r="B713" s="84" t="s">
        <v>1</v>
      </c>
      <c r="C713" s="93">
        <v>32436.03542134125</v>
      </c>
      <c r="D713" s="93">
        <v>28721.802562059711</v>
      </c>
      <c r="E713" s="93">
        <v>27150.521204489847</v>
      </c>
      <c r="F713" s="93">
        <v>28721.264125743251</v>
      </c>
      <c r="G713" s="93">
        <v>30136.23236297569</v>
      </c>
      <c r="H713" s="93">
        <v>27803.728902463568</v>
      </c>
      <c r="I713" s="93">
        <v>35637.164733699494</v>
      </c>
      <c r="J713" s="93">
        <v>37456.282568627998</v>
      </c>
      <c r="K713" s="93">
        <v>34162.008698999998</v>
      </c>
      <c r="L713" s="93">
        <v>35797.880999999994</v>
      </c>
      <c r="M713" s="93">
        <v>0</v>
      </c>
      <c r="N713" s="83"/>
      <c r="O713" s="84" t="s">
        <v>1</v>
      </c>
      <c r="P713" s="93">
        <v>22172.946289497453</v>
      </c>
      <c r="Q713" s="93">
        <v>24049.670779241791</v>
      </c>
      <c r="R713" s="93">
        <v>26904.223341126581</v>
      </c>
      <c r="S713" s="93">
        <v>28634.065783611295</v>
      </c>
      <c r="T713" s="93">
        <v>27439.821894772318</v>
      </c>
      <c r="U713" s="93">
        <v>31103.537669995272</v>
      </c>
      <c r="V713" s="93">
        <v>28582.206478505734</v>
      </c>
      <c r="W713" s="93">
        <v>30192.896975471987</v>
      </c>
      <c r="X713" s="93">
        <v>41262.605705999995</v>
      </c>
      <c r="Y713" s="93">
        <v>40632.123</v>
      </c>
      <c r="Z713" s="93">
        <v>37216</v>
      </c>
      <c r="AA713" s="83"/>
      <c r="AB713" s="84" t="s">
        <v>1</v>
      </c>
      <c r="AC713" s="93">
        <v>196</v>
      </c>
      <c r="AD713" s="93">
        <v>181</v>
      </c>
      <c r="AE713" s="93">
        <v>181</v>
      </c>
      <c r="AF713" s="93">
        <v>190</v>
      </c>
      <c r="AG713" s="93">
        <v>181</v>
      </c>
      <c r="AH713" s="93">
        <v>168</v>
      </c>
      <c r="AI713" s="93">
        <v>215</v>
      </c>
      <c r="AJ713" s="93">
        <v>225</v>
      </c>
      <c r="AK713" s="93">
        <v>209</v>
      </c>
      <c r="AL713" s="93">
        <v>222</v>
      </c>
      <c r="AM713" s="93">
        <v>0</v>
      </c>
      <c r="AN713" s="83"/>
      <c r="AO713" s="83"/>
      <c r="AP713" s="83"/>
      <c r="AQ713" s="83"/>
      <c r="AR713" s="83"/>
      <c r="AS713" s="83"/>
      <c r="AT713" s="83"/>
      <c r="AU713" s="83"/>
      <c r="AV713" s="83"/>
      <c r="AW713" s="83"/>
      <c r="AX713" s="83"/>
      <c r="AY713" s="83"/>
      <c r="AZ713" s="83"/>
    </row>
    <row r="714" spans="1:52" x14ac:dyDescent="0.25">
      <c r="A714" s="82"/>
      <c r="B714" s="84" t="s">
        <v>2</v>
      </c>
      <c r="C714" s="93">
        <v>258739.3258118963</v>
      </c>
      <c r="D714" s="93">
        <v>253411.82341152063</v>
      </c>
      <c r="E714" s="93">
        <v>243566.29190643539</v>
      </c>
      <c r="F714" s="93">
        <v>244431.20712593882</v>
      </c>
      <c r="G714" s="93">
        <v>236596.82309549287</v>
      </c>
      <c r="H714" s="93">
        <v>231581.45591491507</v>
      </c>
      <c r="I714" s="93">
        <v>234007.93761293808</v>
      </c>
      <c r="J714" s="93">
        <v>247804.23144802495</v>
      </c>
      <c r="K714" s="93">
        <v>262351.83550799993</v>
      </c>
      <c r="L714" s="93">
        <v>271788.74099999998</v>
      </c>
      <c r="M714" s="93">
        <v>0</v>
      </c>
      <c r="N714" s="83"/>
      <c r="O714" s="84" t="s">
        <v>2</v>
      </c>
      <c r="P714" s="93">
        <v>276742.46533264237</v>
      </c>
      <c r="Q714" s="93">
        <v>284581.12523415533</v>
      </c>
      <c r="R714" s="93">
        <v>252783.88264936284</v>
      </c>
      <c r="S714" s="93">
        <v>247516.33179197102</v>
      </c>
      <c r="T714" s="93">
        <v>247982.32172036913</v>
      </c>
      <c r="U714" s="93">
        <v>234669.71554351453</v>
      </c>
      <c r="V714" s="93">
        <v>218832.4496364324</v>
      </c>
      <c r="W714" s="93">
        <v>230436.62629457394</v>
      </c>
      <c r="X714" s="93">
        <v>239321.84001599994</v>
      </c>
      <c r="Y714" s="93">
        <v>274295.38500000001</v>
      </c>
      <c r="Z714" s="93">
        <v>285602</v>
      </c>
      <c r="AA714" s="83"/>
      <c r="AB714" s="84" t="s">
        <v>2</v>
      </c>
      <c r="AC714" s="93">
        <v>2420</v>
      </c>
      <c r="AD714" s="93">
        <v>2312</v>
      </c>
      <c r="AE714" s="93">
        <v>2219</v>
      </c>
      <c r="AF714" s="93">
        <v>2164</v>
      </c>
      <c r="AG714" s="93">
        <v>2058</v>
      </c>
      <c r="AH714" s="93">
        <v>1957</v>
      </c>
      <c r="AI714" s="93">
        <v>1924</v>
      </c>
      <c r="AJ714" s="93">
        <v>1970</v>
      </c>
      <c r="AK714" s="93">
        <v>2052</v>
      </c>
      <c r="AL714" s="93">
        <v>2136</v>
      </c>
      <c r="AM714" s="93">
        <v>0</v>
      </c>
      <c r="AN714" s="83"/>
      <c r="AO714" s="83"/>
      <c r="AP714" s="83"/>
      <c r="AQ714" s="83"/>
      <c r="AR714" s="83"/>
      <c r="AS714" s="83"/>
      <c r="AT714" s="83"/>
      <c r="AU714" s="83"/>
      <c r="AV714" s="83"/>
      <c r="AW714" s="83"/>
      <c r="AX714" s="83"/>
      <c r="AY714" s="83"/>
      <c r="AZ714" s="83"/>
    </row>
    <row r="715" spans="1:52" x14ac:dyDescent="0.25">
      <c r="A715" s="82"/>
      <c r="B715" s="84" t="s">
        <v>156</v>
      </c>
      <c r="C715" s="93">
        <v>0</v>
      </c>
      <c r="D715" s="93">
        <v>0</v>
      </c>
      <c r="E715" s="93">
        <v>0</v>
      </c>
      <c r="F715" s="93">
        <v>0</v>
      </c>
      <c r="G715" s="93">
        <v>0</v>
      </c>
      <c r="H715" s="93">
        <v>0</v>
      </c>
      <c r="I715" s="93">
        <v>0</v>
      </c>
      <c r="J715" s="93">
        <v>4771.0473994259992</v>
      </c>
      <c r="K715" s="93">
        <v>21518.214416999996</v>
      </c>
      <c r="L715" s="93">
        <v>35711.445</v>
      </c>
      <c r="M715" s="93">
        <v>0</v>
      </c>
      <c r="N715" s="83"/>
      <c r="O715" s="84" t="s">
        <v>156</v>
      </c>
      <c r="P715" s="93">
        <v>0</v>
      </c>
      <c r="Q715" s="93">
        <v>0</v>
      </c>
      <c r="R715" s="93">
        <v>0</v>
      </c>
      <c r="S715" s="93">
        <v>0</v>
      </c>
      <c r="T715" s="93">
        <v>0</v>
      </c>
      <c r="U715" s="93">
        <v>0</v>
      </c>
      <c r="V715" s="93">
        <v>0</v>
      </c>
      <c r="W715" s="93">
        <v>0</v>
      </c>
      <c r="X715" s="93">
        <v>15829.673978999997</v>
      </c>
      <c r="Y715" s="93">
        <v>37521.455999999998</v>
      </c>
      <c r="Z715" s="93">
        <v>39282</v>
      </c>
      <c r="AA715" s="83"/>
      <c r="AB715" s="84" t="s">
        <v>156</v>
      </c>
      <c r="AC715" s="93">
        <v>0</v>
      </c>
      <c r="AD715" s="93">
        <v>0</v>
      </c>
      <c r="AE715" s="93">
        <v>0</v>
      </c>
      <c r="AF715" s="93">
        <v>0</v>
      </c>
      <c r="AG715" s="93">
        <v>0</v>
      </c>
      <c r="AH715" s="93">
        <v>0</v>
      </c>
      <c r="AI715" s="93">
        <v>0</v>
      </c>
      <c r="AJ715" s="93">
        <v>33</v>
      </c>
      <c r="AK715" s="93">
        <v>135</v>
      </c>
      <c r="AL715" s="93">
        <v>230</v>
      </c>
      <c r="AM715" s="93">
        <v>0</v>
      </c>
      <c r="AN715" s="83"/>
      <c r="AO715" s="83"/>
      <c r="AP715" s="83"/>
      <c r="AQ715" s="83"/>
      <c r="AR715" s="83"/>
      <c r="AS715" s="83"/>
      <c r="AT715" s="83"/>
      <c r="AU715" s="83"/>
      <c r="AV715" s="83"/>
      <c r="AW715" s="83"/>
      <c r="AX715" s="83"/>
      <c r="AY715" s="83"/>
      <c r="AZ715" s="83"/>
    </row>
    <row r="716" spans="1:52" x14ac:dyDescent="0.25">
      <c r="A716" s="82"/>
      <c r="B716" s="84" t="s">
        <v>3</v>
      </c>
      <c r="C716" s="93">
        <v>2265.2837475973856</v>
      </c>
      <c r="D716" s="93">
        <v>9892.0552930802878</v>
      </c>
      <c r="E716" s="93">
        <v>26525.852710452582</v>
      </c>
      <c r="F716" s="93">
        <v>38167.481881239211</v>
      </c>
      <c r="G716" s="93">
        <v>39379.531072488971</v>
      </c>
      <c r="H716" s="93">
        <v>39771.908993919889</v>
      </c>
      <c r="I716" s="93">
        <v>39765.649476188562</v>
      </c>
      <c r="J716" s="93">
        <v>40583.034120761993</v>
      </c>
      <c r="K716" s="93">
        <v>39936.481955999989</v>
      </c>
      <c r="L716" s="93">
        <v>36114.813000000002</v>
      </c>
      <c r="M716" s="93">
        <v>0</v>
      </c>
      <c r="N716" s="83"/>
      <c r="O716" s="84" t="s">
        <v>3</v>
      </c>
      <c r="P716" s="93">
        <v>0</v>
      </c>
      <c r="Q716" s="93">
        <v>0</v>
      </c>
      <c r="R716" s="93">
        <v>15288.490750645495</v>
      </c>
      <c r="S716" s="93">
        <v>44051.609849775967</v>
      </c>
      <c r="T716" s="93">
        <v>47637.415555615218</v>
      </c>
      <c r="U716" s="93">
        <v>47692.478710455915</v>
      </c>
      <c r="V716" s="93">
        <v>39746.739210797292</v>
      </c>
      <c r="W716" s="93">
        <v>40230.222610220975</v>
      </c>
      <c r="X716" s="93">
        <v>39868.584419999999</v>
      </c>
      <c r="Y716" s="93">
        <v>39201.812999999987</v>
      </c>
      <c r="Z716" s="93">
        <v>38216</v>
      </c>
      <c r="AA716" s="83"/>
      <c r="AB716" s="84" t="s">
        <v>3</v>
      </c>
      <c r="AC716" s="93">
        <v>16</v>
      </c>
      <c r="AD716" s="93">
        <v>79</v>
      </c>
      <c r="AE716" s="93">
        <v>229</v>
      </c>
      <c r="AF716" s="93">
        <v>283</v>
      </c>
      <c r="AG716" s="93">
        <v>288</v>
      </c>
      <c r="AH716" s="93">
        <v>291</v>
      </c>
      <c r="AI716" s="93">
        <v>290</v>
      </c>
      <c r="AJ716" s="93">
        <v>298</v>
      </c>
      <c r="AK716" s="93">
        <v>297</v>
      </c>
      <c r="AL716" s="93">
        <v>274</v>
      </c>
      <c r="AM716" s="93">
        <v>0</v>
      </c>
      <c r="AN716" s="83"/>
      <c r="AO716" s="83"/>
      <c r="AP716" s="83"/>
      <c r="AQ716" s="83"/>
      <c r="AR716" s="83"/>
      <c r="AS716" s="83"/>
      <c r="AT716" s="83"/>
      <c r="AU716" s="83"/>
      <c r="AV716" s="83"/>
      <c r="AW716" s="83"/>
      <c r="AX716" s="83"/>
      <c r="AY716" s="83"/>
      <c r="AZ716" s="83"/>
    </row>
    <row r="717" spans="1:52" x14ac:dyDescent="0.25">
      <c r="A717" s="82"/>
      <c r="B717" s="84" t="s">
        <v>4</v>
      </c>
      <c r="C717" s="93">
        <v>0</v>
      </c>
      <c r="D717" s="93">
        <v>2007.5807307577045</v>
      </c>
      <c r="E717" s="93">
        <v>19822.267385869793</v>
      </c>
      <c r="F717" s="93">
        <v>25759.117399541097</v>
      </c>
      <c r="G717" s="93">
        <v>28423.08406710171</v>
      </c>
      <c r="H717" s="93">
        <v>32573.200398391757</v>
      </c>
      <c r="I717" s="93">
        <v>32732.350071472036</v>
      </c>
      <c r="J717" s="93">
        <v>26848.20069817199</v>
      </c>
      <c r="K717" s="93">
        <v>22488.937001999999</v>
      </c>
      <c r="L717" s="93">
        <v>34501.341</v>
      </c>
      <c r="M717" s="93">
        <v>0</v>
      </c>
      <c r="N717" s="83"/>
      <c r="O717" s="84" t="s">
        <v>4</v>
      </c>
      <c r="P717" s="93">
        <v>0</v>
      </c>
      <c r="Q717" s="93">
        <v>0</v>
      </c>
      <c r="R717" s="93">
        <v>16325.060090540219</v>
      </c>
      <c r="S717" s="93">
        <v>21696.286371894275</v>
      </c>
      <c r="T717" s="93">
        <v>20984.792381922176</v>
      </c>
      <c r="U717" s="93">
        <v>25653.128406573596</v>
      </c>
      <c r="V717" s="93">
        <v>28431.364128989208</v>
      </c>
      <c r="W717" s="93">
        <v>32099.373853532998</v>
      </c>
      <c r="X717" s="93">
        <v>32844.372140999993</v>
      </c>
      <c r="Y717" s="93">
        <v>32014.248000000007</v>
      </c>
      <c r="Z717" s="93">
        <v>31081</v>
      </c>
      <c r="AA717" s="83"/>
      <c r="AB717" s="84" t="s">
        <v>4</v>
      </c>
      <c r="AC717" s="93">
        <v>0</v>
      </c>
      <c r="AD717" s="93">
        <v>17</v>
      </c>
      <c r="AE717" s="93">
        <v>139</v>
      </c>
      <c r="AF717" s="93">
        <v>199</v>
      </c>
      <c r="AG717" s="93">
        <v>224</v>
      </c>
      <c r="AH717" s="93">
        <v>257</v>
      </c>
      <c r="AI717" s="93">
        <v>262</v>
      </c>
      <c r="AJ717" s="93">
        <v>204</v>
      </c>
      <c r="AK717" s="93">
        <v>180</v>
      </c>
      <c r="AL717" s="93">
        <v>297</v>
      </c>
      <c r="AM717" s="93">
        <v>0</v>
      </c>
      <c r="AN717" s="83"/>
      <c r="AO717" s="83"/>
      <c r="AP717" s="83"/>
      <c r="AQ717" s="83"/>
      <c r="AR717" s="83"/>
      <c r="AS717" s="83"/>
      <c r="AT717" s="83"/>
      <c r="AU717" s="83"/>
      <c r="AV717" s="83"/>
      <c r="AW717" s="83"/>
      <c r="AX717" s="83"/>
      <c r="AY717" s="83"/>
      <c r="AZ717" s="83"/>
    </row>
    <row r="718" spans="1:52" x14ac:dyDescent="0.25">
      <c r="A718" s="82"/>
      <c r="B718" s="84" t="s">
        <v>6</v>
      </c>
      <c r="C718" s="93">
        <v>5992.6231410544397</v>
      </c>
      <c r="D718" s="93">
        <v>8056.6681924183094</v>
      </c>
      <c r="E718" s="93">
        <v>15326.175669630034</v>
      </c>
      <c r="F718" s="93">
        <v>26045.81585335419</v>
      </c>
      <c r="G718" s="93">
        <v>22677.552797250228</v>
      </c>
      <c r="H718" s="93">
        <v>15451.920324920184</v>
      </c>
      <c r="I718" s="93">
        <v>12425.803456528851</v>
      </c>
      <c r="J718" s="93">
        <v>11508.991996760999</v>
      </c>
      <c r="K718" s="93">
        <v>10769.185748999995</v>
      </c>
      <c r="L718" s="93">
        <v>11588.597999999998</v>
      </c>
      <c r="M718" s="93">
        <v>0</v>
      </c>
      <c r="N718" s="83"/>
      <c r="O718" s="84" t="s">
        <v>6</v>
      </c>
      <c r="P718" s="93">
        <v>5074.4762622141707</v>
      </c>
      <c r="Q718" s="93">
        <v>1517.8197993965262</v>
      </c>
      <c r="R718" s="93">
        <v>7271.3168214586249</v>
      </c>
      <c r="S718" s="93">
        <v>30396.499515385018</v>
      </c>
      <c r="T718" s="93">
        <v>53039.071240258549</v>
      </c>
      <c r="U718" s="93">
        <v>24680.360167297171</v>
      </c>
      <c r="V718" s="93">
        <v>15850.540473613204</v>
      </c>
      <c r="W718" s="93">
        <v>13148.972106920995</v>
      </c>
      <c r="X718" s="93">
        <v>15527.317763999999</v>
      </c>
      <c r="Y718" s="93">
        <v>12565.118999999999</v>
      </c>
      <c r="Z718" s="93">
        <v>18373</v>
      </c>
      <c r="AA718" s="83"/>
      <c r="AB718" s="84" t="s">
        <v>6</v>
      </c>
      <c r="AC718" s="93">
        <v>0</v>
      </c>
      <c r="AD718" s="93">
        <v>0</v>
      </c>
      <c r="AE718" s="93">
        <v>6</v>
      </c>
      <c r="AF718" s="93">
        <v>192</v>
      </c>
      <c r="AG718" s="93">
        <v>280</v>
      </c>
      <c r="AH718" s="93">
        <v>192</v>
      </c>
      <c r="AI718" s="93">
        <v>154</v>
      </c>
      <c r="AJ718" s="93">
        <v>141</v>
      </c>
      <c r="AK718" s="93">
        <v>127</v>
      </c>
      <c r="AL718" s="93">
        <v>161</v>
      </c>
      <c r="AM718" s="93">
        <v>0</v>
      </c>
      <c r="AN718" s="83"/>
      <c r="AO718" s="83"/>
      <c r="AP718" s="83"/>
      <c r="AQ718" s="83"/>
      <c r="AR718" s="83"/>
      <c r="AS718" s="83"/>
      <c r="AT718" s="83"/>
      <c r="AU718" s="83"/>
      <c r="AV718" s="83"/>
      <c r="AW718" s="83"/>
      <c r="AX718" s="83"/>
      <c r="AY718" s="83"/>
      <c r="AZ718" s="83"/>
    </row>
    <row r="719" spans="1:52" x14ac:dyDescent="0.25">
      <c r="A719" s="82"/>
      <c r="B719" s="84" t="s">
        <v>7</v>
      </c>
      <c r="C719" s="93">
        <v>98759.031033567211</v>
      </c>
      <c r="D719" s="93">
        <v>100042.48165507922</v>
      </c>
      <c r="E719" s="93">
        <v>83036.729405973121</v>
      </c>
      <c r="F719" s="93">
        <v>74665.556984719704</v>
      </c>
      <c r="G719" s="93">
        <v>74015.821735965379</v>
      </c>
      <c r="H719" s="93">
        <v>76406.472697511374</v>
      </c>
      <c r="I719" s="93">
        <v>84000.608245523079</v>
      </c>
      <c r="J719" s="93">
        <v>97418.055346352965</v>
      </c>
      <c r="K719" s="93">
        <v>116511.11087699998</v>
      </c>
      <c r="L719" s="93">
        <v>101329.74599999998</v>
      </c>
      <c r="M719" s="93">
        <v>0</v>
      </c>
      <c r="N719" s="83"/>
      <c r="O719" s="84" t="s">
        <v>7</v>
      </c>
      <c r="P719" s="93">
        <v>102528.4872563289</v>
      </c>
      <c r="Q719" s="93">
        <v>102908.65708862302</v>
      </c>
      <c r="R719" s="93">
        <v>82697.214033382552</v>
      </c>
      <c r="S719" s="93">
        <v>79910.846007259912</v>
      </c>
      <c r="T719" s="93">
        <v>64136.874217430974</v>
      </c>
      <c r="U719" s="93">
        <v>70942.757753575439</v>
      </c>
      <c r="V719" s="93">
        <v>77565.071125297327</v>
      </c>
      <c r="W719" s="93">
        <v>82594.577232215976</v>
      </c>
      <c r="X719" s="93">
        <v>89078.38453499999</v>
      </c>
      <c r="Y719" s="93">
        <v>81829.166999999987</v>
      </c>
      <c r="Z719" s="93">
        <v>78281</v>
      </c>
      <c r="AA719" s="83"/>
      <c r="AB719" s="84" t="s">
        <v>7</v>
      </c>
      <c r="AC719" s="93">
        <v>857</v>
      </c>
      <c r="AD719" s="93">
        <v>870</v>
      </c>
      <c r="AE719" s="93">
        <v>733</v>
      </c>
      <c r="AF719" s="93">
        <v>686</v>
      </c>
      <c r="AG719" s="93">
        <v>674</v>
      </c>
      <c r="AH719" s="93">
        <v>725</v>
      </c>
      <c r="AI719" s="93">
        <v>776</v>
      </c>
      <c r="AJ719" s="93">
        <v>940</v>
      </c>
      <c r="AK719" s="93">
        <v>1043</v>
      </c>
      <c r="AL719" s="93">
        <v>1002</v>
      </c>
      <c r="AM719" s="93">
        <v>0</v>
      </c>
      <c r="AN719" s="83"/>
      <c r="AO719" s="83"/>
      <c r="AP719" s="83"/>
      <c r="AQ719" s="83"/>
      <c r="AR719" s="83"/>
      <c r="AS719" s="83"/>
      <c r="AT719" s="83"/>
      <c r="AU719" s="83"/>
      <c r="AV719" s="83"/>
      <c r="AW719" s="83"/>
      <c r="AX719" s="83"/>
      <c r="AY719" s="83"/>
      <c r="AZ719" s="83"/>
    </row>
    <row r="720" spans="1:52" x14ac:dyDescent="0.25">
      <c r="A720" s="82"/>
      <c r="B720" s="89" t="s">
        <v>8</v>
      </c>
      <c r="C720" s="94">
        <v>53750.339895115947</v>
      </c>
      <c r="D720" s="94">
        <v>59498.951489690051</v>
      </c>
      <c r="E720" s="94">
        <v>60496.993149415102</v>
      </c>
      <c r="F720" s="94">
        <v>71587.184275027321</v>
      </c>
      <c r="G720" s="94">
        <v>81833.21473329635</v>
      </c>
      <c r="H720" s="94">
        <v>88917.110847915916</v>
      </c>
      <c r="I720" s="94">
        <v>101402.17528313363</v>
      </c>
      <c r="J720" s="94">
        <v>108345.50176457697</v>
      </c>
      <c r="K720" s="94">
        <v>118628.66528099998</v>
      </c>
      <c r="L720" s="94">
        <v>118617.97499999999</v>
      </c>
      <c r="M720" s="94">
        <v>0</v>
      </c>
      <c r="N720" s="83"/>
      <c r="O720" s="89" t="s">
        <v>8</v>
      </c>
      <c r="P720" s="94">
        <v>49269.5304253996</v>
      </c>
      <c r="Q720" s="94">
        <v>58445.200050382642</v>
      </c>
      <c r="R720" s="94">
        <v>63236.113293432943</v>
      </c>
      <c r="S720" s="94">
        <v>42951.675765702392</v>
      </c>
      <c r="T720" s="94">
        <v>78888.072122432495</v>
      </c>
      <c r="U720" s="94">
        <v>86980.68708332871</v>
      </c>
      <c r="V720" s="94">
        <v>102304.53576684858</v>
      </c>
      <c r="W720" s="94">
        <v>99502.556381108981</v>
      </c>
      <c r="X720" s="94">
        <v>125524.50878099998</v>
      </c>
      <c r="Y720" s="94">
        <v>122057.92199999999</v>
      </c>
      <c r="Z720" s="94">
        <v>119460</v>
      </c>
      <c r="AA720" s="83"/>
      <c r="AB720" s="89" t="s">
        <v>8</v>
      </c>
      <c r="AC720" s="94">
        <v>740</v>
      </c>
      <c r="AD720" s="94">
        <v>820</v>
      </c>
      <c r="AE720" s="94">
        <v>863</v>
      </c>
      <c r="AF720" s="94">
        <v>906</v>
      </c>
      <c r="AG720" s="94">
        <v>975</v>
      </c>
      <c r="AH720" s="94">
        <v>1026</v>
      </c>
      <c r="AI720" s="94">
        <v>1089</v>
      </c>
      <c r="AJ720" s="94">
        <v>1122</v>
      </c>
      <c r="AK720" s="94">
        <v>1165</v>
      </c>
      <c r="AL720" s="94">
        <v>1177</v>
      </c>
      <c r="AM720" s="94">
        <v>0</v>
      </c>
      <c r="AN720" s="83"/>
      <c r="AO720" s="83"/>
      <c r="AP720" s="83"/>
      <c r="AQ720" s="83"/>
      <c r="AR720" s="83"/>
      <c r="AS720" s="83"/>
      <c r="AT720" s="83"/>
      <c r="AU720" s="83"/>
      <c r="AV720" s="83"/>
      <c r="AW720" s="83"/>
      <c r="AX720" s="83"/>
      <c r="AY720" s="83"/>
      <c r="AZ720" s="83"/>
    </row>
    <row r="721" spans="1:52" x14ac:dyDescent="0.25">
      <c r="A721" s="82"/>
      <c r="B721" s="89" t="s">
        <v>5</v>
      </c>
      <c r="C721" s="94">
        <v>47819.447992442234</v>
      </c>
      <c r="D721" s="94">
        <v>41897.285393037033</v>
      </c>
      <c r="E721" s="94">
        <v>43658.5638131429</v>
      </c>
      <c r="F721" s="94">
        <v>64293.513284271394</v>
      </c>
      <c r="G721" s="94">
        <v>50811.582024611736</v>
      </c>
      <c r="H721" s="94">
        <v>51601.665283051596</v>
      </c>
      <c r="I721" s="94">
        <v>63183.48446501523</v>
      </c>
      <c r="J721" s="94">
        <v>61410.781519793993</v>
      </c>
      <c r="K721" s="94">
        <v>69061.342202999993</v>
      </c>
      <c r="L721" s="94">
        <v>68561.241000000024</v>
      </c>
      <c r="M721" s="92">
        <v>0</v>
      </c>
      <c r="N721" s="83"/>
      <c r="O721" s="89" t="s">
        <v>5</v>
      </c>
      <c r="P721" s="94">
        <v>10372.171719742724</v>
      </c>
      <c r="Q721" s="94">
        <v>21508.776351964312</v>
      </c>
      <c r="R721" s="94">
        <v>18830.756101282674</v>
      </c>
      <c r="S721" s="94">
        <v>15450.43821243552</v>
      </c>
      <c r="T721" s="94">
        <v>26605.277984425236</v>
      </c>
      <c r="U721" s="94">
        <v>37667.487036285231</v>
      </c>
      <c r="V721" s="94">
        <v>25436.505819346265</v>
      </c>
      <c r="W721" s="94">
        <v>38812.502962359002</v>
      </c>
      <c r="X721" s="94">
        <v>48415.186763999998</v>
      </c>
      <c r="Y721" s="94">
        <v>40900.692000000017</v>
      </c>
      <c r="Z721" s="94">
        <v>42622</v>
      </c>
      <c r="AA721" s="83"/>
      <c r="AB721" s="89" t="s">
        <v>5</v>
      </c>
      <c r="AC721" s="94">
        <v>6445</v>
      </c>
      <c r="AD721" s="94">
        <v>6313</v>
      </c>
      <c r="AE721" s="94">
        <v>6399</v>
      </c>
      <c r="AF721" s="94">
        <v>6432</v>
      </c>
      <c r="AG721" s="94">
        <v>6240</v>
      </c>
      <c r="AH721" s="94">
        <v>6047</v>
      </c>
      <c r="AI721" s="94">
        <v>6124</v>
      </c>
      <c r="AJ721" s="94">
        <v>6560</v>
      </c>
      <c r="AK721" s="94">
        <v>6373</v>
      </c>
      <c r="AL721" s="94">
        <v>6547</v>
      </c>
      <c r="AM721" s="94">
        <v>0</v>
      </c>
      <c r="AN721" s="83"/>
      <c r="AO721" s="83"/>
      <c r="AP721" s="83"/>
      <c r="AQ721" s="83"/>
      <c r="AR721" s="83"/>
      <c r="AS721" s="83"/>
      <c r="AT721" s="83"/>
      <c r="AU721" s="83"/>
      <c r="AV721" s="83"/>
      <c r="AW721" s="83"/>
      <c r="AX721" s="83"/>
      <c r="AY721" s="83"/>
      <c r="AZ721" s="83"/>
    </row>
    <row r="722" spans="1:52" x14ac:dyDescent="0.25">
      <c r="A722" s="82"/>
      <c r="B722" s="84" t="s">
        <v>157</v>
      </c>
      <c r="C722" s="93">
        <v>37798.049293907825</v>
      </c>
      <c r="D722" s="93">
        <v>44527.065436401164</v>
      </c>
      <c r="E722" s="93">
        <v>47659.719124458345</v>
      </c>
      <c r="F722" s="93">
        <v>36191.640161904921</v>
      </c>
      <c r="G722" s="93">
        <v>37432.148682342755</v>
      </c>
      <c r="H722" s="93">
        <v>31035.779330569814</v>
      </c>
      <c r="I722" s="93">
        <v>32755.438186193947</v>
      </c>
      <c r="J722" s="93">
        <v>32537.421172430993</v>
      </c>
      <c r="K722" s="93">
        <v>20534.761043999999</v>
      </c>
      <c r="L722" s="93">
        <v>29958.305999999997</v>
      </c>
      <c r="M722" s="93">
        <v>0</v>
      </c>
      <c r="N722" s="83"/>
      <c r="O722" s="84" t="s">
        <v>157</v>
      </c>
      <c r="P722" s="93">
        <v>43405.604281320215</v>
      </c>
      <c r="Q722" s="93">
        <v>43716.533049389567</v>
      </c>
      <c r="R722" s="93">
        <v>41379.679519767051</v>
      </c>
      <c r="S722" s="93">
        <v>42600.804872146909</v>
      </c>
      <c r="T722" s="93">
        <v>37363.056420492641</v>
      </c>
      <c r="U722" s="93">
        <v>37568.980275503316</v>
      </c>
      <c r="V722" s="93">
        <v>36618.849382994726</v>
      </c>
      <c r="W722" s="93">
        <v>35506.64831924699</v>
      </c>
      <c r="X722" s="93">
        <v>33664.447067999994</v>
      </c>
      <c r="Y722" s="93">
        <v>24809.19</v>
      </c>
      <c r="Z722" s="93">
        <v>31630</v>
      </c>
      <c r="AA722" s="83"/>
      <c r="AB722" s="84" t="s">
        <v>117</v>
      </c>
      <c r="AC722" s="93">
        <v>35611.988000000005</v>
      </c>
      <c r="AD722" s="93">
        <v>35434.883999999998</v>
      </c>
      <c r="AE722" s="93">
        <v>35416.303999999996</v>
      </c>
      <c r="AF722" s="93">
        <v>35403.853999999999</v>
      </c>
      <c r="AG722" s="93">
        <v>35572.5</v>
      </c>
      <c r="AH722" s="93">
        <v>35518.144</v>
      </c>
      <c r="AI722" s="93">
        <v>35453.423999999999</v>
      </c>
      <c r="AJ722" s="93">
        <v>35330.373</v>
      </c>
      <c r="AK722" s="93">
        <v>35197.199999999997</v>
      </c>
      <c r="AL722" s="93">
        <v>35014.693999999996</v>
      </c>
      <c r="AM722" s="93">
        <v>0</v>
      </c>
      <c r="AN722" s="83"/>
      <c r="AO722" s="83"/>
      <c r="AP722" s="83"/>
      <c r="AQ722" s="83"/>
      <c r="AR722" s="83"/>
      <c r="AS722" s="83"/>
      <c r="AT722" s="83"/>
      <c r="AU722" s="83"/>
      <c r="AV722" s="83"/>
      <c r="AW722" s="83"/>
      <c r="AX722" s="83"/>
      <c r="AY722" s="83"/>
      <c r="AZ722" s="83"/>
    </row>
    <row r="723" spans="1:52" x14ac:dyDescent="0.25">
      <c r="A723" s="82"/>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c r="AD723" s="83"/>
      <c r="AE723" s="83"/>
      <c r="AF723" s="83"/>
      <c r="AG723" s="83"/>
      <c r="AH723" s="83"/>
      <c r="AI723" s="83"/>
      <c r="AJ723" s="83"/>
      <c r="AK723" s="83"/>
      <c r="AL723" s="83"/>
      <c r="AM723" s="83"/>
      <c r="AN723" s="83"/>
      <c r="AO723" s="83"/>
      <c r="AP723" s="83"/>
      <c r="AQ723" s="83"/>
      <c r="AR723" s="83"/>
      <c r="AS723" s="83"/>
      <c r="AT723" s="83"/>
      <c r="AU723" s="83"/>
      <c r="AV723" s="83"/>
      <c r="AW723" s="83"/>
      <c r="AX723" s="83"/>
      <c r="AY723" s="83"/>
      <c r="AZ723" s="83"/>
    </row>
    <row r="724" spans="1:52" x14ac:dyDescent="0.25">
      <c r="A724" s="82"/>
      <c r="B724" s="85" t="s">
        <v>113</v>
      </c>
      <c r="C724" s="85"/>
      <c r="D724" s="85"/>
      <c r="E724" s="85"/>
      <c r="F724" s="85"/>
      <c r="G724" s="85"/>
      <c r="H724" s="85"/>
      <c r="I724" s="85"/>
      <c r="J724" s="85"/>
      <c r="K724" s="85"/>
      <c r="L724" s="85"/>
      <c r="M724" s="85"/>
      <c r="N724" s="83"/>
      <c r="O724" s="85" t="s">
        <v>114</v>
      </c>
      <c r="P724" s="85"/>
      <c r="Q724" s="85"/>
      <c r="R724" s="85"/>
      <c r="S724" s="85"/>
      <c r="T724" s="85"/>
      <c r="U724" s="85"/>
      <c r="V724" s="85"/>
      <c r="W724" s="85"/>
      <c r="X724" s="85"/>
      <c r="Y724" s="85"/>
      <c r="Z724" s="85"/>
      <c r="AA724" s="83"/>
      <c r="AB724" s="85" t="s">
        <v>145</v>
      </c>
      <c r="AC724" s="85"/>
      <c r="AD724" s="85"/>
      <c r="AE724" s="85"/>
      <c r="AF724" s="85"/>
      <c r="AG724" s="85"/>
      <c r="AH724" s="85"/>
      <c r="AI724" s="85"/>
      <c r="AJ724" s="85"/>
      <c r="AK724" s="85"/>
      <c r="AL724" s="85"/>
      <c r="AM724" s="85"/>
      <c r="AN724" s="83"/>
      <c r="AO724" s="83"/>
      <c r="AP724" s="83"/>
      <c r="AQ724" s="83"/>
      <c r="AR724" s="83"/>
      <c r="AS724" s="83"/>
      <c r="AT724" s="83"/>
      <c r="AU724" s="83"/>
      <c r="AV724" s="83"/>
      <c r="AW724" s="83"/>
      <c r="AX724" s="83"/>
      <c r="AY724" s="83"/>
      <c r="AZ724" s="83"/>
    </row>
    <row r="725" spans="1:52" x14ac:dyDescent="0.25">
      <c r="A725" s="82"/>
      <c r="B725" s="87" t="s">
        <v>50</v>
      </c>
      <c r="C725" s="87">
        <v>2013</v>
      </c>
      <c r="D725" s="87">
        <v>2014</v>
      </c>
      <c r="E725" s="87">
        <v>2015</v>
      </c>
      <c r="F725" s="87">
        <v>2016</v>
      </c>
      <c r="G725" s="87">
        <v>2017</v>
      </c>
      <c r="H725" s="87">
        <v>2018</v>
      </c>
      <c r="I725" s="87">
        <v>2019</v>
      </c>
      <c r="J725" s="87">
        <v>2020</v>
      </c>
      <c r="K725" s="87">
        <v>2021</v>
      </c>
      <c r="L725" s="87">
        <v>2022</v>
      </c>
      <c r="M725" s="87">
        <v>2023</v>
      </c>
      <c r="N725" s="83"/>
      <c r="O725" s="87" t="s">
        <v>50</v>
      </c>
      <c r="P725" s="87">
        <v>2013</v>
      </c>
      <c r="Q725" s="87">
        <v>2014</v>
      </c>
      <c r="R725" s="87">
        <v>2015</v>
      </c>
      <c r="S725" s="87">
        <v>2016</v>
      </c>
      <c r="T725" s="87">
        <v>2017</v>
      </c>
      <c r="U725" s="87">
        <v>2018</v>
      </c>
      <c r="V725" s="87">
        <v>2019</v>
      </c>
      <c r="W725" s="87">
        <v>2020</v>
      </c>
      <c r="X725" s="87">
        <v>2021</v>
      </c>
      <c r="Y725" s="87">
        <v>2022</v>
      </c>
      <c r="Z725" s="87">
        <v>2023</v>
      </c>
      <c r="AA725" s="83"/>
      <c r="AB725" s="87" t="s">
        <v>50</v>
      </c>
      <c r="AC725" s="87">
        <v>2013</v>
      </c>
      <c r="AD725" s="87">
        <v>2014</v>
      </c>
      <c r="AE725" s="87">
        <v>2015</v>
      </c>
      <c r="AF725" s="87">
        <v>2016</v>
      </c>
      <c r="AG725" s="87">
        <v>2017</v>
      </c>
      <c r="AH725" s="87">
        <v>2018</v>
      </c>
      <c r="AI725" s="87">
        <v>2019</v>
      </c>
      <c r="AJ725" s="87">
        <v>2020</v>
      </c>
      <c r="AK725" s="87">
        <v>2021</v>
      </c>
      <c r="AL725" s="87">
        <v>2022</v>
      </c>
      <c r="AM725" s="87">
        <v>2023</v>
      </c>
      <c r="AN725" s="83"/>
      <c r="AO725" s="83"/>
      <c r="AP725" s="83"/>
      <c r="AQ725" s="83"/>
      <c r="AR725" s="83"/>
      <c r="AS725" s="83"/>
      <c r="AT725" s="83"/>
      <c r="AU725" s="83"/>
      <c r="AV725" s="83"/>
      <c r="AW725" s="83"/>
      <c r="AX725" s="83"/>
      <c r="AY725" s="83"/>
      <c r="AZ725" s="83"/>
    </row>
    <row r="726" spans="1:52" x14ac:dyDescent="0.25">
      <c r="A726" s="82"/>
      <c r="B726" s="89" t="s">
        <v>9</v>
      </c>
      <c r="C726" s="90">
        <v>1337226.1771527552</v>
      </c>
      <c r="D726" s="90">
        <v>1301252.7846024907</v>
      </c>
      <c r="E726" s="90">
        <v>1281152.6564781005</v>
      </c>
      <c r="F726" s="90">
        <v>1385455.2737043535</v>
      </c>
      <c r="G726" s="90">
        <v>1340713.8206610859</v>
      </c>
      <c r="H726" s="90">
        <v>1338504.4985072762</v>
      </c>
      <c r="I726" s="90">
        <v>1411048.8216085411</v>
      </c>
      <c r="J726" s="90">
        <v>1495801.0429884268</v>
      </c>
      <c r="K726" s="90">
        <v>1757456.6391269998</v>
      </c>
      <c r="L726" s="90">
        <v>1721368.8239999998</v>
      </c>
      <c r="M726" s="90">
        <v>0</v>
      </c>
      <c r="N726" s="83"/>
      <c r="O726" s="89" t="s">
        <v>9</v>
      </c>
      <c r="P726" s="90">
        <v>1240852.5229972028</v>
      </c>
      <c r="Q726" s="90">
        <v>1275461.1218892904</v>
      </c>
      <c r="R726" s="90">
        <v>1282033.9218195709</v>
      </c>
      <c r="S726" s="90">
        <v>1398452.5011133286</v>
      </c>
      <c r="T726" s="90">
        <v>1352855.9361862228</v>
      </c>
      <c r="U726" s="90">
        <v>1375565.8502992946</v>
      </c>
      <c r="V726" s="90">
        <v>1374503.6343058501</v>
      </c>
      <c r="W726" s="90">
        <v>1407667.2171472886</v>
      </c>
      <c r="X726" s="90">
        <v>1737404.5871280001</v>
      </c>
      <c r="Y726" s="90">
        <v>1711455.4380000001</v>
      </c>
      <c r="Z726" s="90">
        <v>1673932</v>
      </c>
      <c r="AA726" s="83"/>
      <c r="AB726" s="89" t="s">
        <v>9</v>
      </c>
      <c r="AC726" s="90">
        <v>11085</v>
      </c>
      <c r="AD726" s="90">
        <v>10884</v>
      </c>
      <c r="AE726" s="90">
        <v>10906</v>
      </c>
      <c r="AF726" s="90">
        <v>11073</v>
      </c>
      <c r="AG726" s="90">
        <v>10873</v>
      </c>
      <c r="AH726" s="90">
        <v>10788</v>
      </c>
      <c r="AI726" s="90">
        <v>11026</v>
      </c>
      <c r="AJ726" s="90">
        <v>11968</v>
      </c>
      <c r="AK726" s="90">
        <v>11746</v>
      </c>
      <c r="AL726" s="90">
        <v>11979</v>
      </c>
      <c r="AM726" s="90">
        <v>0</v>
      </c>
      <c r="AN726" s="83"/>
      <c r="AO726" s="83"/>
      <c r="AP726" s="83"/>
      <c r="AQ726" s="83"/>
      <c r="AR726" s="83"/>
      <c r="AS726" s="83"/>
      <c r="AT726" s="83"/>
      <c r="AU726" s="83"/>
      <c r="AV726" s="83"/>
      <c r="AW726" s="83"/>
      <c r="AX726" s="83"/>
      <c r="AY726" s="83"/>
      <c r="AZ726" s="83"/>
    </row>
    <row r="727" spans="1:52" x14ac:dyDescent="0.25">
      <c r="A727" s="82"/>
      <c r="B727" s="84" t="s">
        <v>10</v>
      </c>
      <c r="C727" s="93">
        <v>958629.63533474854</v>
      </c>
      <c r="D727" s="93">
        <v>910297.8873209497</v>
      </c>
      <c r="E727" s="93">
        <v>911156.1531584491</v>
      </c>
      <c r="F727" s="93">
        <v>1022176.5350484357</v>
      </c>
      <c r="G727" s="93">
        <v>963015.4778562343</v>
      </c>
      <c r="H727" s="93">
        <v>947212.6672248824</v>
      </c>
      <c r="I727" s="93">
        <v>975716.81141322118</v>
      </c>
      <c r="J727" s="93">
        <v>1007713.8309791699</v>
      </c>
      <c r="K727" s="93">
        <v>1211231.0405474999</v>
      </c>
      <c r="L727" s="93">
        <v>1156455.0269999998</v>
      </c>
      <c r="M727" s="93">
        <v>0</v>
      </c>
      <c r="N727" s="83"/>
      <c r="O727" s="84" t="s">
        <v>10</v>
      </c>
      <c r="P727" s="93">
        <v>866736.6101482152</v>
      </c>
      <c r="Q727" s="93">
        <v>874782.92144560989</v>
      </c>
      <c r="R727" s="93">
        <v>899693.50092210399</v>
      </c>
      <c r="S727" s="93">
        <v>1017879.0014016952</v>
      </c>
      <c r="T727" s="93">
        <v>985148.95740791573</v>
      </c>
      <c r="U727" s="93">
        <v>971184.97510767181</v>
      </c>
      <c r="V727" s="93">
        <v>977464.03198065318</v>
      </c>
      <c r="W727" s="93">
        <v>984265.35220673063</v>
      </c>
      <c r="X727" s="93">
        <v>1269850.4843430002</v>
      </c>
      <c r="Y727" s="93">
        <v>1218261.912</v>
      </c>
      <c r="Z727" s="93">
        <v>1151096</v>
      </c>
      <c r="AA727" s="83"/>
      <c r="AB727" s="84" t="s">
        <v>10</v>
      </c>
      <c r="AC727" s="93">
        <v>11085</v>
      </c>
      <c r="AD727" s="93">
        <v>10884</v>
      </c>
      <c r="AE727" s="93">
        <v>10906</v>
      </c>
      <c r="AF727" s="93">
        <v>11073</v>
      </c>
      <c r="AG727" s="93">
        <v>10873</v>
      </c>
      <c r="AH727" s="93">
        <v>10788</v>
      </c>
      <c r="AI727" s="93">
        <v>11026</v>
      </c>
      <c r="AJ727" s="93">
        <v>11968</v>
      </c>
      <c r="AK727" s="93">
        <v>11746</v>
      </c>
      <c r="AL727" s="93">
        <v>11979</v>
      </c>
      <c r="AM727" s="93">
        <v>0</v>
      </c>
      <c r="AN727" s="83"/>
      <c r="AO727" s="83"/>
      <c r="AP727" s="83"/>
      <c r="AQ727" s="83"/>
      <c r="AR727" s="83"/>
      <c r="AS727" s="83"/>
      <c r="AT727" s="83"/>
      <c r="AU727" s="83"/>
      <c r="AV727" s="83"/>
      <c r="AW727" s="83"/>
      <c r="AX727" s="83"/>
      <c r="AY727" s="83"/>
      <c r="AZ727" s="83"/>
    </row>
    <row r="728" spans="1:52" x14ac:dyDescent="0.25">
      <c r="A728" s="82"/>
      <c r="B728" s="89" t="s">
        <v>11</v>
      </c>
      <c r="C728" s="94">
        <v>378596.54181800655</v>
      </c>
      <c r="D728" s="94">
        <v>390954.89728154114</v>
      </c>
      <c r="E728" s="94">
        <v>369996.5033196513</v>
      </c>
      <c r="F728" s="94">
        <v>363278.73865591781</v>
      </c>
      <c r="G728" s="94">
        <v>377698.34280485165</v>
      </c>
      <c r="H728" s="94">
        <v>391291.83128239366</v>
      </c>
      <c r="I728" s="94">
        <v>435332.01019531983</v>
      </c>
      <c r="J728" s="94">
        <v>488087.21200925688</v>
      </c>
      <c r="K728" s="94">
        <v>546225.59857949987</v>
      </c>
      <c r="L728" s="94">
        <v>564913.79700000002</v>
      </c>
      <c r="M728" s="94">
        <v>0</v>
      </c>
      <c r="N728" s="83"/>
      <c r="O728" s="89" t="s">
        <v>11</v>
      </c>
      <c r="P728" s="94">
        <v>374115.91284898756</v>
      </c>
      <c r="Q728" s="94">
        <v>400678.2004436804</v>
      </c>
      <c r="R728" s="94">
        <v>382340.42089746706</v>
      </c>
      <c r="S728" s="94">
        <v>380573.49971163337</v>
      </c>
      <c r="T728" s="94">
        <v>367706.97877830721</v>
      </c>
      <c r="U728" s="94">
        <v>404380.87519162282</v>
      </c>
      <c r="V728" s="94">
        <v>397039.60232519696</v>
      </c>
      <c r="W728" s="94">
        <v>423401.86494055792</v>
      </c>
      <c r="X728" s="94">
        <v>467554.10278499988</v>
      </c>
      <c r="Y728" s="94">
        <v>493193.52600000001</v>
      </c>
      <c r="Z728" s="94">
        <v>522836</v>
      </c>
      <c r="AA728" s="83"/>
      <c r="AB728" s="89" t="s">
        <v>11</v>
      </c>
      <c r="AC728" s="94">
        <v>11085</v>
      </c>
      <c r="AD728" s="94">
        <v>10884</v>
      </c>
      <c r="AE728" s="94">
        <v>10906</v>
      </c>
      <c r="AF728" s="94">
        <v>11073</v>
      </c>
      <c r="AG728" s="94">
        <v>10873</v>
      </c>
      <c r="AH728" s="94">
        <v>10788</v>
      </c>
      <c r="AI728" s="94">
        <v>11026</v>
      </c>
      <c r="AJ728" s="94">
        <v>11968</v>
      </c>
      <c r="AK728" s="94">
        <v>11746</v>
      </c>
      <c r="AL728" s="94">
        <v>11979</v>
      </c>
      <c r="AM728" s="94">
        <v>0</v>
      </c>
      <c r="AN728" s="83"/>
      <c r="AO728" s="83"/>
      <c r="AP728" s="83"/>
      <c r="AQ728" s="83"/>
      <c r="AR728" s="83"/>
      <c r="AS728" s="83"/>
      <c r="AT728" s="83"/>
      <c r="AU728" s="83"/>
      <c r="AV728" s="83"/>
      <c r="AW728" s="83"/>
      <c r="AX728" s="83"/>
      <c r="AY728" s="83"/>
      <c r="AZ728" s="83"/>
    </row>
    <row r="729" spans="1:52" x14ac:dyDescent="0.25">
      <c r="A729" s="82"/>
      <c r="B729" s="84" t="s">
        <v>0</v>
      </c>
      <c r="C729" s="93">
        <v>251818.44775296844</v>
      </c>
      <c r="D729" s="93">
        <v>234182.20954253603</v>
      </c>
      <c r="E729" s="93">
        <v>235918.06737817643</v>
      </c>
      <c r="F729" s="93">
        <v>264057.87460711272</v>
      </c>
      <c r="G729" s="93">
        <v>234534.6456112728</v>
      </c>
      <c r="H729" s="93">
        <v>214313.19838735968</v>
      </c>
      <c r="I729" s="93">
        <v>196839.26126935138</v>
      </c>
      <c r="J729" s="93">
        <v>177548.34667619696</v>
      </c>
      <c r="K729" s="93">
        <v>141342.51287099996</v>
      </c>
      <c r="L729" s="93">
        <v>110586.62999999999</v>
      </c>
      <c r="M729" s="93">
        <v>0</v>
      </c>
      <c r="N729" s="83"/>
      <c r="O729" s="84" t="s">
        <v>0</v>
      </c>
      <c r="P729" s="93">
        <v>232625.74847196354</v>
      </c>
      <c r="Q729" s="93">
        <v>215540.43933080786</v>
      </c>
      <c r="R729" s="93">
        <v>222866.85536594092</v>
      </c>
      <c r="S729" s="93">
        <v>261162.78577208018</v>
      </c>
      <c r="T729" s="93">
        <v>252027.27722068332</v>
      </c>
      <c r="U729" s="93">
        <v>228669.41269379837</v>
      </c>
      <c r="V729" s="93">
        <v>208189.37846664581</v>
      </c>
      <c r="W729" s="93">
        <v>186502.42229081393</v>
      </c>
      <c r="X729" s="93">
        <v>179082.93389699998</v>
      </c>
      <c r="Y729" s="93">
        <v>136130.52599999998</v>
      </c>
      <c r="Z729" s="93">
        <v>102784</v>
      </c>
      <c r="AA729" s="83"/>
      <c r="AB729" s="84" t="s">
        <v>0</v>
      </c>
      <c r="AC729" s="93">
        <v>2350</v>
      </c>
      <c r="AD729" s="93">
        <v>2444</v>
      </c>
      <c r="AE729" s="93">
        <v>2497</v>
      </c>
      <c r="AF729" s="93">
        <v>2336</v>
      </c>
      <c r="AG729" s="93">
        <v>2033</v>
      </c>
      <c r="AH729" s="93">
        <v>1909</v>
      </c>
      <c r="AI729" s="93">
        <v>1774</v>
      </c>
      <c r="AJ729" s="93">
        <v>1672</v>
      </c>
      <c r="AK729" s="93">
        <v>1376</v>
      </c>
      <c r="AL729" s="93">
        <v>1145</v>
      </c>
      <c r="AM729" s="93">
        <v>0</v>
      </c>
      <c r="AN729" s="83"/>
      <c r="AO729" s="83"/>
      <c r="AP729" s="83"/>
      <c r="AQ729" s="83"/>
      <c r="AR729" s="83"/>
      <c r="AS729" s="83"/>
      <c r="AT729" s="83"/>
      <c r="AU729" s="83"/>
      <c r="AV729" s="83"/>
      <c r="AW729" s="83"/>
      <c r="AX729" s="83"/>
      <c r="AY729" s="83"/>
      <c r="AZ729" s="83"/>
    </row>
    <row r="730" spans="1:52" x14ac:dyDescent="0.25">
      <c r="A730" s="82"/>
      <c r="B730" s="84" t="s">
        <v>158</v>
      </c>
      <c r="C730" s="93">
        <v>221329.95468557088</v>
      </c>
      <c r="D730" s="93">
        <v>203117.28008218197</v>
      </c>
      <c r="E730" s="93">
        <v>189071.79244440771</v>
      </c>
      <c r="F730" s="93">
        <v>187657.06484306403</v>
      </c>
      <c r="G730" s="93">
        <v>172151.86534981217</v>
      </c>
      <c r="H730" s="93">
        <v>159549.64498311523</v>
      </c>
      <c r="I730" s="93">
        <v>164972.27572633754</v>
      </c>
      <c r="J730" s="93">
        <v>228442.75573958992</v>
      </c>
      <c r="K730" s="93">
        <v>186786.12153599999</v>
      </c>
      <c r="L730" s="93">
        <v>134667.288</v>
      </c>
      <c r="M730" s="93">
        <v>0</v>
      </c>
      <c r="N730" s="83"/>
      <c r="O730" s="84" t="s">
        <v>158</v>
      </c>
      <c r="P730" s="93">
        <v>266776.42018119403</v>
      </c>
      <c r="Q730" s="93">
        <v>232046.04728303349</v>
      </c>
      <c r="R730" s="93">
        <v>189125.62804295705</v>
      </c>
      <c r="S730" s="93">
        <v>170840.65392496108</v>
      </c>
      <c r="T730" s="93">
        <v>182597.25614951458</v>
      </c>
      <c r="U730" s="93">
        <v>166218.13898201706</v>
      </c>
      <c r="V730" s="93">
        <v>154189.02671716796</v>
      </c>
      <c r="W730" s="93">
        <v>158466.31494705894</v>
      </c>
      <c r="X730" s="93">
        <v>220294.61645099995</v>
      </c>
      <c r="Y730" s="93">
        <v>161922.41099999999</v>
      </c>
      <c r="Z730" s="93">
        <v>127906</v>
      </c>
      <c r="AA730" s="83"/>
      <c r="AB730" s="84" t="s">
        <v>158</v>
      </c>
      <c r="AC730" s="93">
        <v>1587</v>
      </c>
      <c r="AD730" s="93">
        <v>1369</v>
      </c>
      <c r="AE730" s="93">
        <v>1255</v>
      </c>
      <c r="AF730" s="93">
        <v>1256</v>
      </c>
      <c r="AG730" s="93">
        <v>1164</v>
      </c>
      <c r="AH730" s="93">
        <v>1141</v>
      </c>
      <c r="AI730" s="93">
        <v>1165</v>
      </c>
      <c r="AJ730" s="93">
        <v>1650</v>
      </c>
      <c r="AK730" s="93">
        <v>1269</v>
      </c>
      <c r="AL730" s="93">
        <v>895</v>
      </c>
      <c r="AM730" s="93">
        <v>0</v>
      </c>
      <c r="AN730" s="83"/>
      <c r="AO730" s="83"/>
      <c r="AP730" s="83"/>
      <c r="AQ730" s="83"/>
      <c r="AR730" s="83"/>
      <c r="AS730" s="83"/>
      <c r="AT730" s="83"/>
      <c r="AU730" s="83"/>
      <c r="AV730" s="83"/>
      <c r="AW730" s="83"/>
      <c r="AX730" s="83"/>
      <c r="AY730" s="83"/>
      <c r="AZ730" s="83"/>
    </row>
    <row r="731" spans="1:52" x14ac:dyDescent="0.25">
      <c r="A731" s="82"/>
      <c r="B731" s="84" t="s">
        <v>159</v>
      </c>
      <c r="C731" s="93">
        <v>19124.891185824585</v>
      </c>
      <c r="D731" s="93">
        <v>11852.048397602024</v>
      </c>
      <c r="E731" s="93">
        <v>6140.5351841025449</v>
      </c>
      <c r="F731" s="93">
        <v>6829.8635283372914</v>
      </c>
      <c r="G731" s="93">
        <v>8908.371138544715</v>
      </c>
      <c r="H731" s="93">
        <v>6631.0368310676331</v>
      </c>
      <c r="I731" s="93">
        <v>6469.6195752914537</v>
      </c>
      <c r="J731" s="93">
        <v>6088.4261589689986</v>
      </c>
      <c r="K731" s="93">
        <v>6643.3495379999986</v>
      </c>
      <c r="L731" s="93">
        <v>6531.0629999999992</v>
      </c>
      <c r="M731" s="93">
        <v>0</v>
      </c>
      <c r="N731" s="83"/>
      <c r="O731" s="84" t="s">
        <v>159</v>
      </c>
      <c r="P731" s="93">
        <v>33289.502883749468</v>
      </c>
      <c r="Q731" s="93">
        <v>21192.099093583569</v>
      </c>
      <c r="R731" s="93">
        <v>14497.517070654698</v>
      </c>
      <c r="S731" s="93">
        <v>16003.867796185021</v>
      </c>
      <c r="T731" s="93">
        <v>6918.2874652550699</v>
      </c>
      <c r="U731" s="93">
        <v>9603.5705829255367</v>
      </c>
      <c r="V731" s="93">
        <v>8879.0292616286497</v>
      </c>
      <c r="W731" s="93">
        <v>7242.8858417789979</v>
      </c>
      <c r="X731" s="93">
        <v>6524.5288499999988</v>
      </c>
      <c r="Y731" s="93">
        <v>6565.0199999999995</v>
      </c>
      <c r="Z731" s="93">
        <v>6556</v>
      </c>
      <c r="AA731" s="83"/>
      <c r="AB731" s="84" t="s">
        <v>159</v>
      </c>
      <c r="AC731" s="93">
        <v>0</v>
      </c>
      <c r="AD731" s="93">
        <v>0</v>
      </c>
      <c r="AE731" s="93">
        <v>0</v>
      </c>
      <c r="AF731" s="93">
        <v>0</v>
      </c>
      <c r="AG731" s="93">
        <v>0</v>
      </c>
      <c r="AH731" s="93">
        <v>0</v>
      </c>
      <c r="AI731" s="93">
        <v>0</v>
      </c>
      <c r="AJ731" s="93">
        <v>0</v>
      </c>
      <c r="AK731" s="93">
        <v>0</v>
      </c>
      <c r="AL731" s="93">
        <v>0</v>
      </c>
      <c r="AM731" s="93">
        <v>0</v>
      </c>
      <c r="AN731" s="83"/>
      <c r="AO731" s="83"/>
      <c r="AP731" s="83"/>
      <c r="AQ731" s="83"/>
      <c r="AR731" s="83"/>
      <c r="AS731" s="83"/>
      <c r="AT731" s="83"/>
      <c r="AU731" s="83"/>
      <c r="AV731" s="83"/>
      <c r="AW731" s="83"/>
      <c r="AX731" s="83"/>
      <c r="AY731" s="83"/>
      <c r="AZ731" s="83"/>
    </row>
    <row r="732" spans="1:52" x14ac:dyDescent="0.25">
      <c r="A732" s="82"/>
      <c r="B732" s="84" t="s">
        <v>1</v>
      </c>
      <c r="C732" s="93">
        <v>98371.435870166897</v>
      </c>
      <c r="D732" s="93">
        <v>77993.923961632929</v>
      </c>
      <c r="E732" s="93">
        <v>63351.567245539307</v>
      </c>
      <c r="F732" s="93">
        <v>64276.719956964684</v>
      </c>
      <c r="G732" s="93">
        <v>64647.137561094591</v>
      </c>
      <c r="H732" s="93">
        <v>55737.495674154554</v>
      </c>
      <c r="I732" s="93">
        <v>58049.897128298704</v>
      </c>
      <c r="J732" s="93">
        <v>63235.25939234699</v>
      </c>
      <c r="K732" s="93">
        <v>62860.387547999992</v>
      </c>
      <c r="L732" s="93">
        <v>51392.375999999989</v>
      </c>
      <c r="M732" s="93">
        <v>0</v>
      </c>
      <c r="N732" s="83"/>
      <c r="O732" s="84" t="s">
        <v>1</v>
      </c>
      <c r="P732" s="93">
        <v>87419.014576404821</v>
      </c>
      <c r="Q732" s="93">
        <v>75646.10950414573</v>
      </c>
      <c r="R732" s="93">
        <v>82498.490454389525</v>
      </c>
      <c r="S732" s="93">
        <v>66860.526292023802</v>
      </c>
      <c r="T732" s="93">
        <v>64629.468064621447</v>
      </c>
      <c r="U732" s="93">
        <v>61121.600159887617</v>
      </c>
      <c r="V732" s="93">
        <v>55693.370219015051</v>
      </c>
      <c r="W732" s="93">
        <v>54293.052054842985</v>
      </c>
      <c r="X732" s="93">
        <v>60186.922067999993</v>
      </c>
      <c r="Y732" s="93">
        <v>63179.570999999996</v>
      </c>
      <c r="Z732" s="93">
        <v>46896</v>
      </c>
      <c r="AA732" s="83"/>
      <c r="AB732" s="84" t="s">
        <v>1</v>
      </c>
      <c r="AC732" s="93">
        <v>568</v>
      </c>
      <c r="AD732" s="93">
        <v>458</v>
      </c>
      <c r="AE732" s="93">
        <v>387</v>
      </c>
      <c r="AF732" s="93">
        <v>389</v>
      </c>
      <c r="AG732" s="93">
        <v>391</v>
      </c>
      <c r="AH732" s="93">
        <v>346</v>
      </c>
      <c r="AI732" s="93">
        <v>367</v>
      </c>
      <c r="AJ732" s="93">
        <v>396</v>
      </c>
      <c r="AK732" s="93">
        <v>392</v>
      </c>
      <c r="AL732" s="93">
        <v>325</v>
      </c>
      <c r="AM732" s="93">
        <v>0</v>
      </c>
      <c r="AN732" s="83"/>
      <c r="AO732" s="83"/>
      <c r="AP732" s="83"/>
      <c r="AQ732" s="83"/>
      <c r="AR732" s="83"/>
      <c r="AS732" s="83"/>
      <c r="AT732" s="83"/>
      <c r="AU732" s="83"/>
      <c r="AV732" s="83"/>
      <c r="AW732" s="83"/>
      <c r="AX732" s="83"/>
      <c r="AY732" s="83"/>
      <c r="AZ732" s="83"/>
    </row>
    <row r="733" spans="1:52" x14ac:dyDescent="0.25">
      <c r="A733" s="82"/>
      <c r="B733" s="84" t="s">
        <v>2</v>
      </c>
      <c r="C733" s="93">
        <v>435832.16967187606</v>
      </c>
      <c r="D733" s="93">
        <v>430339.29493007326</v>
      </c>
      <c r="E733" s="93">
        <v>420647.96028262441</v>
      </c>
      <c r="F733" s="93">
        <v>437660.65576533787</v>
      </c>
      <c r="G733" s="93">
        <v>448339.68714545661</v>
      </c>
      <c r="H733" s="93">
        <v>466700.65747243998</v>
      </c>
      <c r="I733" s="93">
        <v>490931.37880439602</v>
      </c>
      <c r="J733" s="93">
        <v>536249.75946809386</v>
      </c>
      <c r="K733" s="93">
        <v>581482.98549599992</v>
      </c>
      <c r="L733" s="93">
        <v>603119.53799999994</v>
      </c>
      <c r="M733" s="93">
        <v>0</v>
      </c>
      <c r="N733" s="83"/>
      <c r="O733" s="84" t="s">
        <v>2</v>
      </c>
      <c r="P733" s="93">
        <v>422914.33645516547</v>
      </c>
      <c r="Q733" s="93">
        <v>411945.07531267987</v>
      </c>
      <c r="R733" s="93">
        <v>415054.90972898668</v>
      </c>
      <c r="S733" s="93">
        <v>428007.08947027865</v>
      </c>
      <c r="T733" s="93">
        <v>428333.51302973944</v>
      </c>
      <c r="U733" s="93">
        <v>449104.7335856664</v>
      </c>
      <c r="V733" s="93">
        <v>479084.97708398383</v>
      </c>
      <c r="W733" s="93">
        <v>506821.82689926884</v>
      </c>
      <c r="X733" s="93">
        <v>539562.62240999995</v>
      </c>
      <c r="Y733" s="93">
        <v>572613.804</v>
      </c>
      <c r="Z733" s="93">
        <v>599346</v>
      </c>
      <c r="AA733" s="83"/>
      <c r="AB733" s="84" t="s">
        <v>2</v>
      </c>
      <c r="AC733" s="93">
        <v>3747</v>
      </c>
      <c r="AD733" s="93">
        <v>3640</v>
      </c>
      <c r="AE733" s="93">
        <v>3560</v>
      </c>
      <c r="AF733" s="93">
        <v>3505</v>
      </c>
      <c r="AG733" s="93">
        <v>3464</v>
      </c>
      <c r="AH733" s="93">
        <v>3480</v>
      </c>
      <c r="AI733" s="93">
        <v>3580</v>
      </c>
      <c r="AJ733" s="93">
        <v>3843</v>
      </c>
      <c r="AK733" s="93">
        <v>4103</v>
      </c>
      <c r="AL733" s="93">
        <v>4277</v>
      </c>
      <c r="AM733" s="93">
        <v>0</v>
      </c>
      <c r="AN733" s="83"/>
      <c r="AO733" s="83"/>
      <c r="AP733" s="83"/>
      <c r="AQ733" s="83"/>
      <c r="AR733" s="83"/>
      <c r="AS733" s="83"/>
      <c r="AT733" s="83"/>
      <c r="AU733" s="83"/>
      <c r="AV733" s="83"/>
      <c r="AW733" s="83"/>
      <c r="AX733" s="83"/>
      <c r="AY733" s="83"/>
      <c r="AZ733" s="83"/>
    </row>
    <row r="734" spans="1:52" x14ac:dyDescent="0.25">
      <c r="A734" s="82"/>
      <c r="B734" s="84" t="s">
        <v>156</v>
      </c>
      <c r="C734" s="93">
        <v>0</v>
      </c>
      <c r="D734" s="93">
        <v>0</v>
      </c>
      <c r="E734" s="93">
        <v>0</v>
      </c>
      <c r="F734" s="93">
        <v>0</v>
      </c>
      <c r="G734" s="93">
        <v>0</v>
      </c>
      <c r="H734" s="93">
        <v>0</v>
      </c>
      <c r="I734" s="93">
        <v>0</v>
      </c>
      <c r="J734" s="93">
        <v>5886.6654480479983</v>
      </c>
      <c r="K734" s="93">
        <v>22693.690508999996</v>
      </c>
      <c r="L734" s="93">
        <v>39086.564999999995</v>
      </c>
      <c r="M734" s="93">
        <v>0</v>
      </c>
      <c r="N734" s="83"/>
      <c r="O734" s="84" t="s">
        <v>156</v>
      </c>
      <c r="P734" s="93">
        <v>0</v>
      </c>
      <c r="Q734" s="93">
        <v>0</v>
      </c>
      <c r="R734" s="93">
        <v>0</v>
      </c>
      <c r="S734" s="93">
        <v>0</v>
      </c>
      <c r="T734" s="93">
        <v>0</v>
      </c>
      <c r="U734" s="93">
        <v>0</v>
      </c>
      <c r="V734" s="93">
        <v>0</v>
      </c>
      <c r="W734" s="93">
        <v>0</v>
      </c>
      <c r="X734" s="93">
        <v>31046.148335999995</v>
      </c>
      <c r="Y734" s="93">
        <v>40806.023999999998</v>
      </c>
      <c r="Z734" s="93">
        <v>48097</v>
      </c>
      <c r="AA734" s="83"/>
      <c r="AB734" s="84" t="s">
        <v>156</v>
      </c>
      <c r="AC734" s="93">
        <v>0</v>
      </c>
      <c r="AD734" s="93">
        <v>0</v>
      </c>
      <c r="AE734" s="93">
        <v>0</v>
      </c>
      <c r="AF734" s="93">
        <v>0</v>
      </c>
      <c r="AG734" s="93">
        <v>0</v>
      </c>
      <c r="AH734" s="93">
        <v>0</v>
      </c>
      <c r="AI734" s="93">
        <v>0</v>
      </c>
      <c r="AJ734" s="93">
        <v>39</v>
      </c>
      <c r="AK734" s="93">
        <v>148</v>
      </c>
      <c r="AL734" s="93">
        <v>256</v>
      </c>
      <c r="AM734" s="93">
        <v>0</v>
      </c>
      <c r="AN734" s="83"/>
      <c r="AO734" s="83"/>
      <c r="AP734" s="83"/>
      <c r="AQ734" s="83"/>
      <c r="AR734" s="83"/>
      <c r="AS734" s="83"/>
      <c r="AT734" s="83"/>
      <c r="AU734" s="83"/>
      <c r="AV734" s="83"/>
      <c r="AW734" s="83"/>
      <c r="AX734" s="83"/>
      <c r="AY734" s="83"/>
      <c r="AZ734" s="83"/>
    </row>
    <row r="735" spans="1:52" x14ac:dyDescent="0.25">
      <c r="A735" s="82"/>
      <c r="B735" s="84" t="s">
        <v>3</v>
      </c>
      <c r="C735" s="93">
        <v>2147.8379607365605</v>
      </c>
      <c r="D735" s="93">
        <v>8955.967523131907</v>
      </c>
      <c r="E735" s="93">
        <v>18910.573227827575</v>
      </c>
      <c r="F735" s="93">
        <v>27979.876236021668</v>
      </c>
      <c r="G735" s="93">
        <v>29783.295497524905</v>
      </c>
      <c r="H735" s="93">
        <v>32406.599860860504</v>
      </c>
      <c r="I735" s="93">
        <v>40358.02453391091</v>
      </c>
      <c r="J735" s="93">
        <v>44772.535941651004</v>
      </c>
      <c r="K735" s="93">
        <v>48073.577286000014</v>
      </c>
      <c r="L735" s="93">
        <v>46148.59199999999</v>
      </c>
      <c r="M735" s="93">
        <v>0</v>
      </c>
      <c r="N735" s="83"/>
      <c r="O735" s="84" t="s">
        <v>3</v>
      </c>
      <c r="P735" s="93">
        <v>0</v>
      </c>
      <c r="Q735" s="93">
        <v>15355.61320898464</v>
      </c>
      <c r="R735" s="93">
        <v>17114.336778837605</v>
      </c>
      <c r="S735" s="93">
        <v>26968.58321979368</v>
      </c>
      <c r="T735" s="93">
        <v>27879.293986540324</v>
      </c>
      <c r="U735" s="93">
        <v>31562.415929074639</v>
      </c>
      <c r="V735" s="93">
        <v>31433.918476872794</v>
      </c>
      <c r="W735" s="93">
        <v>42459.300838898998</v>
      </c>
      <c r="X735" s="93">
        <v>45674.884646999999</v>
      </c>
      <c r="Y735" s="93">
        <v>45703.035000000003</v>
      </c>
      <c r="Z735" s="93">
        <v>44772</v>
      </c>
      <c r="AA735" s="83"/>
      <c r="AB735" s="84" t="s">
        <v>3</v>
      </c>
      <c r="AC735" s="93">
        <v>17</v>
      </c>
      <c r="AD735" s="93">
        <v>74</v>
      </c>
      <c r="AE735" s="93">
        <v>160</v>
      </c>
      <c r="AF735" s="93">
        <v>200</v>
      </c>
      <c r="AG735" s="93">
        <v>213</v>
      </c>
      <c r="AH735" s="93">
        <v>233</v>
      </c>
      <c r="AI735" s="93">
        <v>291</v>
      </c>
      <c r="AJ735" s="93">
        <v>326</v>
      </c>
      <c r="AK735" s="93">
        <v>351</v>
      </c>
      <c r="AL735" s="93">
        <v>345</v>
      </c>
      <c r="AM735" s="93">
        <v>0</v>
      </c>
      <c r="AN735" s="83"/>
      <c r="AO735" s="83"/>
      <c r="AP735" s="83"/>
      <c r="AQ735" s="83"/>
      <c r="AR735" s="83"/>
      <c r="AS735" s="83"/>
      <c r="AT735" s="83"/>
      <c r="AU735" s="83"/>
      <c r="AV735" s="83"/>
      <c r="AW735" s="83"/>
      <c r="AX735" s="83"/>
      <c r="AY735" s="83"/>
      <c r="AZ735" s="83"/>
    </row>
    <row r="736" spans="1:52" x14ac:dyDescent="0.25">
      <c r="A736" s="82"/>
      <c r="B736" s="84" t="s">
        <v>4</v>
      </c>
      <c r="C736" s="93">
        <v>0</v>
      </c>
      <c r="D736" s="93">
        <v>5053.4261546287962</v>
      </c>
      <c r="E736" s="93">
        <v>45784.952921932228</v>
      </c>
      <c r="F736" s="93">
        <v>56561.888475885091</v>
      </c>
      <c r="G736" s="93">
        <v>64501.817279203264</v>
      </c>
      <c r="H736" s="93">
        <v>71987.309580163987</v>
      </c>
      <c r="I736" s="93">
        <v>69910.811377964652</v>
      </c>
      <c r="J736" s="93">
        <v>52577.546544872988</v>
      </c>
      <c r="K736" s="93">
        <v>35902.943957999989</v>
      </c>
      <c r="L736" s="93">
        <v>53061.41399999999</v>
      </c>
      <c r="M736" s="93">
        <v>0</v>
      </c>
      <c r="N736" s="83"/>
      <c r="O736" s="84" t="s">
        <v>4</v>
      </c>
      <c r="P736" s="93">
        <v>0</v>
      </c>
      <c r="Q736" s="93">
        <v>0</v>
      </c>
      <c r="R736" s="93">
        <v>21825.536821454974</v>
      </c>
      <c r="S736" s="93">
        <v>49869.834107713999</v>
      </c>
      <c r="T736" s="93">
        <v>53916.882763764217</v>
      </c>
      <c r="U736" s="93">
        <v>61622.072647129142</v>
      </c>
      <c r="V736" s="93">
        <v>67470.067821647695</v>
      </c>
      <c r="W736" s="93">
        <v>67571.49627572397</v>
      </c>
      <c r="X736" s="93">
        <v>59751.953477999989</v>
      </c>
      <c r="Y736" s="93">
        <v>55852.061999999991</v>
      </c>
      <c r="Z736" s="93">
        <v>54295</v>
      </c>
      <c r="AA736" s="83"/>
      <c r="AB736" s="84" t="s">
        <v>4</v>
      </c>
      <c r="AC736" s="93">
        <v>0</v>
      </c>
      <c r="AD736" s="93">
        <v>42</v>
      </c>
      <c r="AE736" s="93">
        <v>309</v>
      </c>
      <c r="AF736" s="93">
        <v>432</v>
      </c>
      <c r="AG736" s="93">
        <v>490</v>
      </c>
      <c r="AH736" s="93">
        <v>555</v>
      </c>
      <c r="AI736" s="93">
        <v>543</v>
      </c>
      <c r="AJ736" s="93">
        <v>407</v>
      </c>
      <c r="AK736" s="93">
        <v>273</v>
      </c>
      <c r="AL736" s="93">
        <v>447</v>
      </c>
      <c r="AM736" s="93">
        <v>0</v>
      </c>
      <c r="AN736" s="83"/>
      <c r="AO736" s="83"/>
      <c r="AP736" s="83"/>
      <c r="AQ736" s="83"/>
      <c r="AR736" s="83"/>
      <c r="AS736" s="83"/>
      <c r="AT736" s="83"/>
      <c r="AU736" s="83"/>
      <c r="AV736" s="83"/>
      <c r="AW736" s="83"/>
      <c r="AX736" s="83"/>
      <c r="AY736" s="83"/>
      <c r="AZ736" s="83"/>
    </row>
    <row r="737" spans="1:52" x14ac:dyDescent="0.25">
      <c r="A737" s="82"/>
      <c r="B737" s="84" t="s">
        <v>6</v>
      </c>
      <c r="C737" s="93">
        <v>7353.5983965830674</v>
      </c>
      <c r="D737" s="93">
        <v>10961.768168120187</v>
      </c>
      <c r="E737" s="93">
        <v>19444.59895865513</v>
      </c>
      <c r="F737" s="93">
        <v>32461.328556736164</v>
      </c>
      <c r="G737" s="93">
        <v>25790.102560596813</v>
      </c>
      <c r="H737" s="93">
        <v>19694.643409902252</v>
      </c>
      <c r="I737" s="93">
        <v>15941.793498466495</v>
      </c>
      <c r="J737" s="93">
        <v>15458.970406823988</v>
      </c>
      <c r="K737" s="93">
        <v>14509.385173499999</v>
      </c>
      <c r="L737" s="93">
        <v>16060.631999999996</v>
      </c>
      <c r="M737" s="93">
        <v>0</v>
      </c>
      <c r="N737" s="83"/>
      <c r="O737" s="84" t="s">
        <v>6</v>
      </c>
      <c r="P737" s="93">
        <v>4880.738847413013</v>
      </c>
      <c r="Q737" s="93">
        <v>8284.519170904734</v>
      </c>
      <c r="R737" s="93">
        <v>14397.51159465379</v>
      </c>
      <c r="S737" s="93">
        <v>39782.295917994037</v>
      </c>
      <c r="T737" s="93">
        <v>38499.114430913534</v>
      </c>
      <c r="U737" s="93">
        <v>23684.111315348557</v>
      </c>
      <c r="V737" s="93">
        <v>22198.672588105997</v>
      </c>
      <c r="W737" s="93">
        <v>17368.684087733993</v>
      </c>
      <c r="X737" s="93">
        <v>18300.507750000001</v>
      </c>
      <c r="Y737" s="93">
        <v>14282.520000000006</v>
      </c>
      <c r="Z737" s="93">
        <v>18771</v>
      </c>
      <c r="AA737" s="83"/>
      <c r="AB737" s="84" t="s">
        <v>6</v>
      </c>
      <c r="AC737" s="93">
        <v>0</v>
      </c>
      <c r="AD737" s="93">
        <v>0</v>
      </c>
      <c r="AE737" s="93">
        <v>11</v>
      </c>
      <c r="AF737" s="93">
        <v>250</v>
      </c>
      <c r="AG737" s="93">
        <v>319</v>
      </c>
      <c r="AH737" s="93">
        <v>285</v>
      </c>
      <c r="AI737" s="93">
        <v>202</v>
      </c>
      <c r="AJ737" s="93">
        <v>193</v>
      </c>
      <c r="AK737" s="93">
        <v>175</v>
      </c>
      <c r="AL737" s="93">
        <v>215</v>
      </c>
      <c r="AM737" s="93">
        <v>0</v>
      </c>
      <c r="AN737" s="83"/>
      <c r="AO737" s="83"/>
      <c r="AP737" s="83"/>
      <c r="AQ737" s="83"/>
      <c r="AR737" s="83"/>
      <c r="AS737" s="83"/>
      <c r="AT737" s="83"/>
      <c r="AU737" s="83"/>
      <c r="AV737" s="83"/>
      <c r="AW737" s="83"/>
      <c r="AX737" s="83"/>
      <c r="AY737" s="83"/>
      <c r="AZ737" s="83"/>
    </row>
    <row r="738" spans="1:52" x14ac:dyDescent="0.25">
      <c r="A738" s="82"/>
      <c r="B738" s="84" t="s">
        <v>7</v>
      </c>
      <c r="C738" s="93">
        <v>162611.03227049232</v>
      </c>
      <c r="D738" s="93">
        <v>159169.57322753634</v>
      </c>
      <c r="E738" s="93">
        <v>140082.21700187062</v>
      </c>
      <c r="F738" s="93">
        <v>142246.52278910312</v>
      </c>
      <c r="G738" s="93">
        <v>147783.47765928551</v>
      </c>
      <c r="H738" s="93">
        <v>136334.02779679751</v>
      </c>
      <c r="I738" s="93">
        <v>150779.13205954767</v>
      </c>
      <c r="J738" s="93">
        <v>180487.36366308894</v>
      </c>
      <c r="K738" s="93">
        <v>201071.12657099997</v>
      </c>
      <c r="L738" s="93">
        <v>185324.95799999998</v>
      </c>
      <c r="M738" s="93">
        <v>0</v>
      </c>
      <c r="N738" s="83"/>
      <c r="O738" s="84" t="s">
        <v>7</v>
      </c>
      <c r="P738" s="93">
        <v>174766.18987539574</v>
      </c>
      <c r="Q738" s="93">
        <v>170137.63103204183</v>
      </c>
      <c r="R738" s="93">
        <v>147010.50743344199</v>
      </c>
      <c r="S738" s="93">
        <v>128752.30522629652</v>
      </c>
      <c r="T738" s="93">
        <v>134651.19073563447</v>
      </c>
      <c r="U738" s="93">
        <v>147896.5523512314</v>
      </c>
      <c r="V738" s="93">
        <v>133503.17536036469</v>
      </c>
      <c r="W738" s="93">
        <v>139890.303396648</v>
      </c>
      <c r="X738" s="93">
        <v>149201.65266299996</v>
      </c>
      <c r="Y738" s="93">
        <v>148985.82299999997</v>
      </c>
      <c r="Z738" s="93">
        <v>155679</v>
      </c>
      <c r="AA738" s="83"/>
      <c r="AB738" s="84" t="s">
        <v>7</v>
      </c>
      <c r="AC738" s="93">
        <v>1297</v>
      </c>
      <c r="AD738" s="93">
        <v>1264</v>
      </c>
      <c r="AE738" s="93">
        <v>1150</v>
      </c>
      <c r="AF738" s="93">
        <v>1196</v>
      </c>
      <c r="AG738" s="93">
        <v>1225</v>
      </c>
      <c r="AH738" s="93">
        <v>1170</v>
      </c>
      <c r="AI738" s="93">
        <v>1312</v>
      </c>
      <c r="AJ738" s="93">
        <v>1592</v>
      </c>
      <c r="AK738" s="93">
        <v>1712</v>
      </c>
      <c r="AL738" s="93">
        <v>1765</v>
      </c>
      <c r="AM738" s="93">
        <v>0</v>
      </c>
      <c r="AN738" s="83"/>
      <c r="AO738" s="83"/>
      <c r="AP738" s="83"/>
      <c r="AQ738" s="83"/>
      <c r="AR738" s="83"/>
      <c r="AS738" s="83"/>
      <c r="AT738" s="83"/>
      <c r="AU738" s="83"/>
      <c r="AV738" s="83"/>
      <c r="AW738" s="83"/>
      <c r="AX738" s="83"/>
      <c r="AY738" s="83"/>
      <c r="AZ738" s="83"/>
    </row>
    <row r="739" spans="1:52" x14ac:dyDescent="0.25">
      <c r="A739" s="82"/>
      <c r="B739" s="89" t="s">
        <v>8</v>
      </c>
      <c r="C739" s="94">
        <v>94502.162761953354</v>
      </c>
      <c r="D739" s="94">
        <v>99891.233700870391</v>
      </c>
      <c r="E739" s="94">
        <v>107620.34586484809</v>
      </c>
      <c r="F739" s="94">
        <v>115057.83733443766</v>
      </c>
      <c r="G739" s="94">
        <v>130830.95498533777</v>
      </c>
      <c r="H739" s="94">
        <v>136684.39208159893</v>
      </c>
      <c r="I739" s="94">
        <v>158489.68282944045</v>
      </c>
      <c r="J739" s="94">
        <v>175665.60635236197</v>
      </c>
      <c r="K739" s="94">
        <v>210025.11413099995</v>
      </c>
      <c r="L739" s="94">
        <v>226513.77</v>
      </c>
      <c r="M739" s="94">
        <v>0</v>
      </c>
      <c r="N739" s="83"/>
      <c r="O739" s="89" t="s">
        <v>8</v>
      </c>
      <c r="P739" s="94">
        <v>95587.934621425928</v>
      </c>
      <c r="Q739" s="94">
        <v>94955.589887985232</v>
      </c>
      <c r="R739" s="94">
        <v>106107.21444388173</v>
      </c>
      <c r="S739" s="94">
        <v>129822.28832455509</v>
      </c>
      <c r="T739" s="94">
        <v>119550.56721127617</v>
      </c>
      <c r="U739" s="94">
        <v>128214.37602853366</v>
      </c>
      <c r="V739" s="94">
        <v>139688.92106798</v>
      </c>
      <c r="W739" s="94">
        <v>152795.43635561093</v>
      </c>
      <c r="X739" s="94">
        <v>183128.14178399998</v>
      </c>
      <c r="Y739" s="94">
        <v>211812.44699999999</v>
      </c>
      <c r="Z739" s="94">
        <v>231348</v>
      </c>
      <c r="AA739" s="83"/>
      <c r="AB739" s="89" t="s">
        <v>8</v>
      </c>
      <c r="AC739" s="94">
        <v>1179</v>
      </c>
      <c r="AD739" s="94">
        <v>1319</v>
      </c>
      <c r="AE739" s="94">
        <v>1393</v>
      </c>
      <c r="AF739" s="94">
        <v>1420</v>
      </c>
      <c r="AG739" s="94">
        <v>1517</v>
      </c>
      <c r="AH739" s="94">
        <v>1620</v>
      </c>
      <c r="AI739" s="94">
        <v>1753</v>
      </c>
      <c r="AJ739" s="94">
        <v>1855</v>
      </c>
      <c r="AK739" s="94">
        <v>2057</v>
      </c>
      <c r="AL739" s="94">
        <v>2275</v>
      </c>
      <c r="AM739" s="94">
        <v>0</v>
      </c>
      <c r="AN739" s="83"/>
      <c r="AO739" s="83"/>
      <c r="AP739" s="83"/>
      <c r="AQ739" s="83"/>
      <c r="AR739" s="83"/>
      <c r="AS739" s="83"/>
      <c r="AT739" s="83"/>
      <c r="AU739" s="83"/>
      <c r="AV739" s="83"/>
      <c r="AW739" s="83"/>
      <c r="AX739" s="83"/>
      <c r="AY739" s="83"/>
      <c r="AZ739" s="83"/>
    </row>
    <row r="740" spans="1:52" x14ac:dyDescent="0.25">
      <c r="A740" s="82"/>
      <c r="B740" s="89" t="s">
        <v>5</v>
      </c>
      <c r="C740" s="94">
        <v>100733.82899276091</v>
      </c>
      <c r="D740" s="94">
        <v>93838.408059094014</v>
      </c>
      <c r="E740" s="94">
        <v>80687.507732753438</v>
      </c>
      <c r="F740" s="94">
        <v>109976.21111685196</v>
      </c>
      <c r="G740" s="94">
        <v>77461.600080235017</v>
      </c>
      <c r="H740" s="94">
        <v>78639.367150195292</v>
      </c>
      <c r="I740" s="94">
        <v>98726.647588775493</v>
      </c>
      <c r="J740" s="94">
        <v>106993.59710797796</v>
      </c>
      <c r="K740" s="94">
        <v>107625.02085299995</v>
      </c>
      <c r="L740" s="94">
        <v>92927.96100000001</v>
      </c>
      <c r="M740" s="92">
        <v>0</v>
      </c>
      <c r="N740" s="83"/>
      <c r="O740" s="89" t="s">
        <v>5</v>
      </c>
      <c r="P740" s="94">
        <v>63137.94047951512</v>
      </c>
      <c r="Q740" s="94">
        <v>79303.414389814381</v>
      </c>
      <c r="R740" s="94">
        <v>85530.722025726544</v>
      </c>
      <c r="S740" s="94">
        <v>83142.205351625948</v>
      </c>
      <c r="T740" s="94">
        <v>78809.01245231551</v>
      </c>
      <c r="U740" s="94">
        <v>86814.533795562616</v>
      </c>
      <c r="V740" s="94">
        <v>90641.959416984217</v>
      </c>
      <c r="W740" s="94">
        <v>93939.571217960969</v>
      </c>
      <c r="X740" s="94">
        <v>94244.962664999999</v>
      </c>
      <c r="Y740" s="94">
        <v>105926.289</v>
      </c>
      <c r="Z740" s="94">
        <v>95503</v>
      </c>
      <c r="AA740" s="83"/>
      <c r="AB740" s="89" t="s">
        <v>5</v>
      </c>
      <c r="AC740" s="94">
        <v>11085</v>
      </c>
      <c r="AD740" s="94">
        <v>10884</v>
      </c>
      <c r="AE740" s="94">
        <v>10906</v>
      </c>
      <c r="AF740" s="94">
        <v>11073</v>
      </c>
      <c r="AG740" s="94">
        <v>10873</v>
      </c>
      <c r="AH740" s="94">
        <v>10788</v>
      </c>
      <c r="AI740" s="94">
        <v>11026</v>
      </c>
      <c r="AJ740" s="94">
        <v>11968</v>
      </c>
      <c r="AK740" s="94">
        <v>11746</v>
      </c>
      <c r="AL740" s="94">
        <v>11979</v>
      </c>
      <c r="AM740" s="94">
        <v>0</v>
      </c>
      <c r="AN740" s="83"/>
      <c r="AO740" s="83"/>
      <c r="AP740" s="83"/>
      <c r="AQ740" s="83"/>
      <c r="AR740" s="83"/>
      <c r="AS740" s="83"/>
      <c r="AT740" s="83"/>
      <c r="AU740" s="83"/>
      <c r="AV740" s="83"/>
      <c r="AW740" s="83"/>
      <c r="AX740" s="83"/>
      <c r="AY740" s="83"/>
      <c r="AZ740" s="83"/>
    </row>
    <row r="741" spans="1:52" x14ac:dyDescent="0.25">
      <c r="A741" s="82"/>
      <c r="B741" s="84" t="s">
        <v>157</v>
      </c>
      <c r="C741" s="93">
        <v>60961.102073457412</v>
      </c>
      <c r="D741" s="93">
        <v>59980.583362704172</v>
      </c>
      <c r="E741" s="93">
        <v>64023.400405262197</v>
      </c>
      <c r="F741" s="93">
        <v>71957.387693145472</v>
      </c>
      <c r="G741" s="93">
        <v>113765.50610636617</v>
      </c>
      <c r="H741" s="93">
        <v>117893.91997823796</v>
      </c>
      <c r="I741" s="93">
        <v>113181.23666894023</v>
      </c>
      <c r="J741" s="93">
        <v>90511.797000869978</v>
      </c>
      <c r="K741" s="93">
        <v>90007.732058999987</v>
      </c>
      <c r="L741" s="93">
        <v>82384.82699999999</v>
      </c>
      <c r="M741" s="93">
        <v>0</v>
      </c>
      <c r="N741" s="83"/>
      <c r="O741" s="84" t="s">
        <v>157</v>
      </c>
      <c r="P741" s="93">
        <v>57211.500927367924</v>
      </c>
      <c r="Q741" s="93">
        <v>61996.827177539744</v>
      </c>
      <c r="R741" s="93">
        <v>59480.144023336827</v>
      </c>
      <c r="S741" s="93">
        <v>65348.549744136704</v>
      </c>
      <c r="T741" s="93">
        <v>111152.45941639505</v>
      </c>
      <c r="U741" s="93">
        <v>110902.28802399027</v>
      </c>
      <c r="V741" s="93">
        <v>105755.65920075796</v>
      </c>
      <c r="W741" s="93">
        <v>101101.53698851497</v>
      </c>
      <c r="X741" s="93">
        <v>99004.155578999984</v>
      </c>
      <c r="Y741" s="93">
        <v>79931.690999999992</v>
      </c>
      <c r="Z741" s="93">
        <v>71741</v>
      </c>
      <c r="AA741" s="83"/>
      <c r="AB741" s="84" t="s">
        <v>117</v>
      </c>
      <c r="AC741" s="93">
        <v>54232.568999999996</v>
      </c>
      <c r="AD741" s="93">
        <v>54481.031999999999</v>
      </c>
      <c r="AE741" s="93">
        <v>54752.873999999996</v>
      </c>
      <c r="AF741" s="93">
        <v>55449.152000000002</v>
      </c>
      <c r="AG741" s="93">
        <v>56088.9</v>
      </c>
      <c r="AH741" s="93">
        <v>56357.142</v>
      </c>
      <c r="AI741" s="93">
        <v>56661.99</v>
      </c>
      <c r="AJ741" s="93">
        <v>56762.783999999992</v>
      </c>
      <c r="AK741" s="93">
        <v>57274.209000000003</v>
      </c>
      <c r="AL741" s="93">
        <v>58837.988999999994</v>
      </c>
      <c r="AM741" s="93">
        <v>0</v>
      </c>
      <c r="AN741" s="83"/>
      <c r="AO741" s="83"/>
      <c r="AP741" s="83"/>
      <c r="AQ741" s="83"/>
      <c r="AR741" s="83"/>
      <c r="AS741" s="83"/>
      <c r="AT741" s="83"/>
      <c r="AU741" s="83"/>
      <c r="AV741" s="83"/>
      <c r="AW741" s="83"/>
      <c r="AX741" s="83"/>
      <c r="AY741" s="83"/>
      <c r="AZ741" s="83"/>
    </row>
    <row r="742" spans="1:52" x14ac:dyDescent="0.25">
      <c r="A742" s="82"/>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c r="AG742" s="83"/>
      <c r="AH742" s="83"/>
      <c r="AI742" s="83"/>
      <c r="AJ742" s="83"/>
      <c r="AK742" s="83"/>
      <c r="AL742" s="83"/>
      <c r="AM742" s="83"/>
      <c r="AN742" s="83"/>
      <c r="AO742" s="83"/>
      <c r="AP742" s="83"/>
      <c r="AQ742" s="83"/>
      <c r="AR742" s="83"/>
      <c r="AS742" s="83"/>
      <c r="AT742" s="83"/>
      <c r="AU742" s="83"/>
      <c r="AV742" s="83"/>
      <c r="AW742" s="83"/>
      <c r="AX742" s="83"/>
      <c r="AY742" s="83"/>
      <c r="AZ742" s="83"/>
    </row>
    <row r="743" spans="1:52" x14ac:dyDescent="0.25">
      <c r="A743" s="82"/>
      <c r="B743" s="85" t="s">
        <v>113</v>
      </c>
      <c r="C743" s="85"/>
      <c r="D743" s="85"/>
      <c r="E743" s="85"/>
      <c r="F743" s="85"/>
      <c r="G743" s="85"/>
      <c r="H743" s="85"/>
      <c r="I743" s="85"/>
      <c r="J743" s="85"/>
      <c r="K743" s="85"/>
      <c r="L743" s="85"/>
      <c r="M743" s="85"/>
      <c r="N743" s="83"/>
      <c r="O743" s="85" t="s">
        <v>114</v>
      </c>
      <c r="P743" s="85"/>
      <c r="Q743" s="85"/>
      <c r="R743" s="85"/>
      <c r="S743" s="85"/>
      <c r="T743" s="85"/>
      <c r="U743" s="85"/>
      <c r="V743" s="85"/>
      <c r="W743" s="85"/>
      <c r="X743" s="85"/>
      <c r="Y743" s="85"/>
      <c r="Z743" s="85"/>
      <c r="AA743" s="83"/>
      <c r="AB743" s="85" t="s">
        <v>145</v>
      </c>
      <c r="AC743" s="85"/>
      <c r="AD743" s="85"/>
      <c r="AE743" s="85"/>
      <c r="AF743" s="85"/>
      <c r="AG743" s="85"/>
      <c r="AH743" s="85"/>
      <c r="AI743" s="85"/>
      <c r="AJ743" s="85"/>
      <c r="AK743" s="85"/>
      <c r="AL743" s="85"/>
      <c r="AM743" s="85"/>
      <c r="AN743" s="83"/>
      <c r="AO743" s="83"/>
      <c r="AP743" s="83"/>
      <c r="AQ743" s="83"/>
      <c r="AR743" s="83"/>
      <c r="AS743" s="83"/>
      <c r="AT743" s="83"/>
      <c r="AU743" s="83"/>
      <c r="AV743" s="83"/>
      <c r="AW743" s="83"/>
      <c r="AX743" s="83"/>
      <c r="AY743" s="83"/>
      <c r="AZ743" s="83"/>
    </row>
    <row r="744" spans="1:52" x14ac:dyDescent="0.25">
      <c r="A744" s="82"/>
      <c r="B744" s="87" t="s">
        <v>51</v>
      </c>
      <c r="C744" s="87">
        <v>2013</v>
      </c>
      <c r="D744" s="87">
        <v>2014</v>
      </c>
      <c r="E744" s="87">
        <v>2015</v>
      </c>
      <c r="F744" s="87">
        <v>2016</v>
      </c>
      <c r="G744" s="87">
        <v>2017</v>
      </c>
      <c r="H744" s="87">
        <v>2018</v>
      </c>
      <c r="I744" s="87">
        <v>2019</v>
      </c>
      <c r="J744" s="87">
        <v>2020</v>
      </c>
      <c r="K744" s="87">
        <v>2021</v>
      </c>
      <c r="L744" s="87">
        <v>2022</v>
      </c>
      <c r="M744" s="87">
        <v>2023</v>
      </c>
      <c r="N744" s="83"/>
      <c r="O744" s="87" t="s">
        <v>51</v>
      </c>
      <c r="P744" s="87">
        <v>2013</v>
      </c>
      <c r="Q744" s="87">
        <v>2014</v>
      </c>
      <c r="R744" s="87">
        <v>2015</v>
      </c>
      <c r="S744" s="87">
        <v>2016</v>
      </c>
      <c r="T744" s="87">
        <v>2017</v>
      </c>
      <c r="U744" s="87">
        <v>2018</v>
      </c>
      <c r="V744" s="87">
        <v>2019</v>
      </c>
      <c r="W744" s="87">
        <v>2020</v>
      </c>
      <c r="X744" s="87">
        <v>2021</v>
      </c>
      <c r="Y744" s="87">
        <v>2022</v>
      </c>
      <c r="Z744" s="87">
        <v>2023</v>
      </c>
      <c r="AA744" s="83"/>
      <c r="AB744" s="87" t="s">
        <v>51</v>
      </c>
      <c r="AC744" s="87">
        <v>2013</v>
      </c>
      <c r="AD744" s="87">
        <v>2014</v>
      </c>
      <c r="AE744" s="87">
        <v>2015</v>
      </c>
      <c r="AF744" s="87">
        <v>2016</v>
      </c>
      <c r="AG744" s="87">
        <v>2017</v>
      </c>
      <c r="AH744" s="87">
        <v>2018</v>
      </c>
      <c r="AI744" s="87">
        <v>2019</v>
      </c>
      <c r="AJ744" s="87">
        <v>2020</v>
      </c>
      <c r="AK744" s="87">
        <v>2021</v>
      </c>
      <c r="AL744" s="87">
        <v>2022</v>
      </c>
      <c r="AM744" s="87">
        <v>2023</v>
      </c>
      <c r="AN744" s="83"/>
      <c r="AO744" s="83"/>
      <c r="AP744" s="83"/>
      <c r="AQ744" s="83"/>
      <c r="AR744" s="83"/>
      <c r="AS744" s="83"/>
      <c r="AT744" s="83"/>
      <c r="AU744" s="83"/>
      <c r="AV744" s="83"/>
      <c r="AW744" s="83"/>
      <c r="AX744" s="83"/>
      <c r="AY744" s="83"/>
      <c r="AZ744" s="83"/>
    </row>
    <row r="745" spans="1:52" x14ac:dyDescent="0.25">
      <c r="A745" s="82"/>
      <c r="B745" s="89" t="s">
        <v>9</v>
      </c>
      <c r="C745" s="90">
        <v>703668.730613566</v>
      </c>
      <c r="D745" s="90">
        <v>709561.76863633585</v>
      </c>
      <c r="E745" s="90">
        <v>718794.77157485671</v>
      </c>
      <c r="F745" s="90">
        <v>745594.87790253444</v>
      </c>
      <c r="G745" s="90">
        <v>721749.09388670186</v>
      </c>
      <c r="H745" s="90">
        <v>704097.47845916741</v>
      </c>
      <c r="I745" s="90">
        <v>727345.97751858551</v>
      </c>
      <c r="J745" s="90">
        <v>760324.98923009972</v>
      </c>
      <c r="K745" s="90">
        <v>947471.92251599999</v>
      </c>
      <c r="L745" s="90">
        <v>901329.91199999989</v>
      </c>
      <c r="M745" s="90">
        <v>0</v>
      </c>
      <c r="N745" s="83"/>
      <c r="O745" s="89" t="s">
        <v>9</v>
      </c>
      <c r="P745" s="90">
        <v>713794.81971637206</v>
      </c>
      <c r="Q745" s="90">
        <v>728743.37952573784</v>
      </c>
      <c r="R745" s="90">
        <v>695076.79643048206</v>
      </c>
      <c r="S745" s="90">
        <v>751732.23308832792</v>
      </c>
      <c r="T745" s="90">
        <v>738864.20990800322</v>
      </c>
      <c r="U745" s="90">
        <v>745875.07902505726</v>
      </c>
      <c r="V745" s="90">
        <v>737964.31142259797</v>
      </c>
      <c r="W745" s="90">
        <v>766244.02270663774</v>
      </c>
      <c r="X745" s="90">
        <v>965591.01653699973</v>
      </c>
      <c r="Y745" s="90">
        <v>941483.55</v>
      </c>
      <c r="Z745" s="90">
        <v>887651</v>
      </c>
      <c r="AA745" s="83"/>
      <c r="AB745" s="89" t="s">
        <v>9</v>
      </c>
      <c r="AC745" s="90">
        <v>5724</v>
      </c>
      <c r="AD745" s="90">
        <v>5701</v>
      </c>
      <c r="AE745" s="90">
        <v>5592</v>
      </c>
      <c r="AF745" s="90">
        <v>5524</v>
      </c>
      <c r="AG745" s="90">
        <v>5452</v>
      </c>
      <c r="AH745" s="90">
        <v>5324</v>
      </c>
      <c r="AI745" s="90">
        <v>5374</v>
      </c>
      <c r="AJ745" s="90">
        <v>5882</v>
      </c>
      <c r="AK745" s="90">
        <v>5718</v>
      </c>
      <c r="AL745" s="90">
        <v>5576</v>
      </c>
      <c r="AM745" s="90">
        <v>0</v>
      </c>
      <c r="AN745" s="83"/>
      <c r="AO745" s="83"/>
      <c r="AP745" s="83"/>
      <c r="AQ745" s="83"/>
      <c r="AR745" s="83"/>
      <c r="AS745" s="83"/>
      <c r="AT745" s="83"/>
      <c r="AU745" s="83"/>
      <c r="AV745" s="83"/>
      <c r="AW745" s="83"/>
      <c r="AX745" s="83"/>
      <c r="AY745" s="83"/>
      <c r="AZ745" s="83"/>
    </row>
    <row r="746" spans="1:52" x14ac:dyDescent="0.25">
      <c r="A746" s="82"/>
      <c r="B746" s="84" t="s">
        <v>10</v>
      </c>
      <c r="C746" s="93">
        <v>497300.83970535296</v>
      </c>
      <c r="D746" s="93">
        <v>488895.21631531417</v>
      </c>
      <c r="E746" s="93">
        <v>493777.82773337356</v>
      </c>
      <c r="F746" s="93">
        <v>523990.93868992088</v>
      </c>
      <c r="G746" s="93">
        <v>512595.49066607235</v>
      </c>
      <c r="H746" s="93">
        <v>493788.39540706383</v>
      </c>
      <c r="I746" s="93">
        <v>509031.1963972394</v>
      </c>
      <c r="J746" s="93">
        <v>526090.51425936574</v>
      </c>
      <c r="K746" s="93">
        <v>699084.70054500003</v>
      </c>
      <c r="L746" s="93">
        <v>658765.79999999993</v>
      </c>
      <c r="M746" s="93">
        <v>0</v>
      </c>
      <c r="N746" s="83"/>
      <c r="O746" s="84" t="s">
        <v>10</v>
      </c>
      <c r="P746" s="93">
        <v>486940.09969642159</v>
      </c>
      <c r="Q746" s="93">
        <v>494629.16925959405</v>
      </c>
      <c r="R746" s="93">
        <v>497747.09130424389</v>
      </c>
      <c r="S746" s="93">
        <v>509951.19768027536</v>
      </c>
      <c r="T746" s="93">
        <v>500215.23336955882</v>
      </c>
      <c r="U746" s="93">
        <v>520330.26500327967</v>
      </c>
      <c r="V746" s="93">
        <v>530915.4858232151</v>
      </c>
      <c r="W746" s="93">
        <v>539026.93631253589</v>
      </c>
      <c r="X746" s="93">
        <v>744373.41795599973</v>
      </c>
      <c r="Y746" s="93">
        <v>714888.48900000006</v>
      </c>
      <c r="Z746" s="93">
        <v>666151</v>
      </c>
      <c r="AA746" s="83"/>
      <c r="AB746" s="84" t="s">
        <v>10</v>
      </c>
      <c r="AC746" s="93">
        <v>5724</v>
      </c>
      <c r="AD746" s="93">
        <v>5701</v>
      </c>
      <c r="AE746" s="93">
        <v>5592</v>
      </c>
      <c r="AF746" s="93">
        <v>5524</v>
      </c>
      <c r="AG746" s="93">
        <v>5452</v>
      </c>
      <c r="AH746" s="93">
        <v>5324</v>
      </c>
      <c r="AI746" s="93">
        <v>5374</v>
      </c>
      <c r="AJ746" s="93">
        <v>5882</v>
      </c>
      <c r="AK746" s="93">
        <v>5718</v>
      </c>
      <c r="AL746" s="93">
        <v>5576</v>
      </c>
      <c r="AM746" s="93">
        <v>0</v>
      </c>
      <c r="AN746" s="83"/>
      <c r="AO746" s="83"/>
      <c r="AP746" s="83"/>
      <c r="AQ746" s="83"/>
      <c r="AR746" s="83"/>
      <c r="AS746" s="83"/>
      <c r="AT746" s="83"/>
      <c r="AU746" s="83"/>
      <c r="AV746" s="83"/>
      <c r="AW746" s="83"/>
      <c r="AX746" s="83"/>
      <c r="AY746" s="83"/>
      <c r="AZ746" s="83"/>
    </row>
    <row r="747" spans="1:52" x14ac:dyDescent="0.25">
      <c r="A747" s="82"/>
      <c r="B747" s="89" t="s">
        <v>11</v>
      </c>
      <c r="C747" s="94">
        <v>206367.89090821304</v>
      </c>
      <c r="D747" s="94">
        <v>220666.55232102162</v>
      </c>
      <c r="E747" s="94">
        <v>225016.94384148318</v>
      </c>
      <c r="F747" s="94">
        <v>221603.93921261359</v>
      </c>
      <c r="G747" s="94">
        <v>209153.60322062956</v>
      </c>
      <c r="H747" s="94">
        <v>210309.08305210358</v>
      </c>
      <c r="I747" s="94">
        <v>218314.78112134605</v>
      </c>
      <c r="J747" s="94">
        <v>234234.47497073395</v>
      </c>
      <c r="K747" s="94">
        <v>248387.22197099996</v>
      </c>
      <c r="L747" s="94">
        <v>242564.11199999996</v>
      </c>
      <c r="M747" s="94">
        <v>0</v>
      </c>
      <c r="N747" s="83"/>
      <c r="O747" s="89" t="s">
        <v>11</v>
      </c>
      <c r="P747" s="94">
        <v>226854.72001995042</v>
      </c>
      <c r="Q747" s="94">
        <v>234114.21026614381</v>
      </c>
      <c r="R747" s="94">
        <v>197329.7051262382</v>
      </c>
      <c r="S747" s="94">
        <v>241781.03540805253</v>
      </c>
      <c r="T747" s="94">
        <v>238648.9765384444</v>
      </c>
      <c r="U747" s="94">
        <v>225544.81402177757</v>
      </c>
      <c r="V747" s="94">
        <v>207048.82559938286</v>
      </c>
      <c r="W747" s="94">
        <v>227217.08639410188</v>
      </c>
      <c r="X747" s="94">
        <v>221217.59858099997</v>
      </c>
      <c r="Y747" s="94">
        <v>226595.06099999999</v>
      </c>
      <c r="Z747" s="94">
        <v>221500</v>
      </c>
      <c r="AA747" s="83"/>
      <c r="AB747" s="89" t="s">
        <v>11</v>
      </c>
      <c r="AC747" s="94">
        <v>5724</v>
      </c>
      <c r="AD747" s="94">
        <v>5701</v>
      </c>
      <c r="AE747" s="94">
        <v>5592</v>
      </c>
      <c r="AF747" s="94">
        <v>5524</v>
      </c>
      <c r="AG747" s="94">
        <v>5452</v>
      </c>
      <c r="AH747" s="94">
        <v>5324</v>
      </c>
      <c r="AI747" s="94">
        <v>5374</v>
      </c>
      <c r="AJ747" s="94">
        <v>5882</v>
      </c>
      <c r="AK747" s="94">
        <v>5718</v>
      </c>
      <c r="AL747" s="94">
        <v>5576</v>
      </c>
      <c r="AM747" s="94">
        <v>0</v>
      </c>
      <c r="AN747" s="83"/>
      <c r="AO747" s="83"/>
      <c r="AP747" s="83"/>
      <c r="AQ747" s="83"/>
      <c r="AR747" s="83"/>
      <c r="AS747" s="83"/>
      <c r="AT747" s="83"/>
      <c r="AU747" s="83"/>
      <c r="AV747" s="83"/>
      <c r="AW747" s="83"/>
      <c r="AX747" s="83"/>
      <c r="AY747" s="83"/>
      <c r="AZ747" s="83"/>
    </row>
    <row r="748" spans="1:52" x14ac:dyDescent="0.25">
      <c r="A748" s="82"/>
      <c r="B748" s="84" t="s">
        <v>0</v>
      </c>
      <c r="C748" s="93">
        <v>152146.50436077447</v>
      </c>
      <c r="D748" s="93">
        <v>141659.52221181645</v>
      </c>
      <c r="E748" s="93">
        <v>137737.32558331688</v>
      </c>
      <c r="F748" s="93">
        <v>156867.91309745677</v>
      </c>
      <c r="G748" s="93">
        <v>142230.95165860222</v>
      </c>
      <c r="H748" s="93">
        <v>130743.90888797629</v>
      </c>
      <c r="I748" s="93">
        <v>119281.06160676897</v>
      </c>
      <c r="J748" s="93">
        <v>110782.81430987397</v>
      </c>
      <c r="K748" s="93">
        <v>96725.344526999979</v>
      </c>
      <c r="L748" s="93">
        <v>82534.032000000007</v>
      </c>
      <c r="M748" s="93">
        <v>0</v>
      </c>
      <c r="N748" s="83"/>
      <c r="O748" s="84" t="s">
        <v>0</v>
      </c>
      <c r="P748" s="93">
        <v>148536.91158867336</v>
      </c>
      <c r="Q748" s="93">
        <v>140232.9021400068</v>
      </c>
      <c r="R748" s="93">
        <v>136354.80400578765</v>
      </c>
      <c r="S748" s="93">
        <v>168812.81637090747</v>
      </c>
      <c r="T748" s="93">
        <v>148656.75854266985</v>
      </c>
      <c r="U748" s="93">
        <v>136732.52733757696</v>
      </c>
      <c r="V748" s="93">
        <v>124625.85022148927</v>
      </c>
      <c r="W748" s="93">
        <v>116556.19165820697</v>
      </c>
      <c r="X748" s="93">
        <v>118211.73197399998</v>
      </c>
      <c r="Y748" s="93">
        <v>102141.62699999999</v>
      </c>
      <c r="Z748" s="93">
        <v>92792</v>
      </c>
      <c r="AA748" s="83"/>
      <c r="AB748" s="84" t="s">
        <v>0</v>
      </c>
      <c r="AC748" s="93">
        <v>1432</v>
      </c>
      <c r="AD748" s="93">
        <v>1407</v>
      </c>
      <c r="AE748" s="93">
        <v>1357</v>
      </c>
      <c r="AF748" s="93">
        <v>1343</v>
      </c>
      <c r="AG748" s="93">
        <v>1244</v>
      </c>
      <c r="AH748" s="93">
        <v>1153</v>
      </c>
      <c r="AI748" s="93">
        <v>1068</v>
      </c>
      <c r="AJ748" s="93">
        <v>1010</v>
      </c>
      <c r="AK748" s="93">
        <v>903</v>
      </c>
      <c r="AL748" s="93">
        <v>794</v>
      </c>
      <c r="AM748" s="93">
        <v>0</v>
      </c>
      <c r="AN748" s="83"/>
      <c r="AO748" s="83"/>
      <c r="AP748" s="83"/>
      <c r="AQ748" s="83"/>
      <c r="AR748" s="83"/>
      <c r="AS748" s="83"/>
      <c r="AT748" s="83"/>
      <c r="AU748" s="83"/>
      <c r="AV748" s="83"/>
      <c r="AW748" s="83"/>
      <c r="AX748" s="83"/>
      <c r="AY748" s="83"/>
      <c r="AZ748" s="83"/>
    </row>
    <row r="749" spans="1:52" x14ac:dyDescent="0.25">
      <c r="A749" s="82"/>
      <c r="B749" s="84" t="s">
        <v>158</v>
      </c>
      <c r="C749" s="93">
        <v>136687.16116312725</v>
      </c>
      <c r="D749" s="93">
        <v>136158.76050333108</v>
      </c>
      <c r="E749" s="93">
        <v>127075.41935843836</v>
      </c>
      <c r="F749" s="93">
        <v>114537.41731501608</v>
      </c>
      <c r="G749" s="93">
        <v>121679.4017382812</v>
      </c>
      <c r="H749" s="93">
        <v>111066.65231269559</v>
      </c>
      <c r="I749" s="93">
        <v>112002.64338408808</v>
      </c>
      <c r="J749" s="93">
        <v>147559.36828021196</v>
      </c>
      <c r="K749" s="93">
        <v>149111.47624799999</v>
      </c>
      <c r="L749" s="93">
        <v>99869.594999999987</v>
      </c>
      <c r="M749" s="93">
        <v>0</v>
      </c>
      <c r="N749" s="83"/>
      <c r="O749" s="84" t="s">
        <v>158</v>
      </c>
      <c r="P749" s="93">
        <v>146061.16402835102</v>
      </c>
      <c r="Q749" s="93">
        <v>123797.84492044275</v>
      </c>
      <c r="R749" s="93">
        <v>132664.95889477929</v>
      </c>
      <c r="S749" s="93">
        <v>131016.80750641442</v>
      </c>
      <c r="T749" s="93">
        <v>104237.56993123099</v>
      </c>
      <c r="U749" s="93">
        <v>109946.29165090827</v>
      </c>
      <c r="V749" s="93">
        <v>107381.72213760155</v>
      </c>
      <c r="W749" s="93">
        <v>109790.19476951397</v>
      </c>
      <c r="X749" s="93">
        <v>154841.39174699996</v>
      </c>
      <c r="Y749" s="93">
        <v>133644.462</v>
      </c>
      <c r="Z749" s="93">
        <v>103594</v>
      </c>
      <c r="AA749" s="83"/>
      <c r="AB749" s="84" t="s">
        <v>158</v>
      </c>
      <c r="AC749" s="93">
        <v>932</v>
      </c>
      <c r="AD749" s="93">
        <v>888</v>
      </c>
      <c r="AE749" s="93">
        <v>816</v>
      </c>
      <c r="AF749" s="93">
        <v>747</v>
      </c>
      <c r="AG749" s="93">
        <v>819</v>
      </c>
      <c r="AH749" s="93">
        <v>759</v>
      </c>
      <c r="AI749" s="93">
        <v>762</v>
      </c>
      <c r="AJ749" s="93">
        <v>1050</v>
      </c>
      <c r="AK749" s="93">
        <v>964</v>
      </c>
      <c r="AL749" s="93">
        <v>638</v>
      </c>
      <c r="AM749" s="93">
        <v>0</v>
      </c>
      <c r="AN749" s="83"/>
      <c r="AO749" s="83"/>
      <c r="AP749" s="83"/>
      <c r="AQ749" s="83"/>
      <c r="AR749" s="83"/>
      <c r="AS749" s="83"/>
      <c r="AT749" s="83"/>
      <c r="AU749" s="83"/>
      <c r="AV749" s="83"/>
      <c r="AW749" s="83"/>
      <c r="AX749" s="83"/>
      <c r="AY749" s="83"/>
      <c r="AZ749" s="83"/>
    </row>
    <row r="750" spans="1:52" x14ac:dyDescent="0.25">
      <c r="A750" s="82"/>
      <c r="B750" s="84" t="s">
        <v>159</v>
      </c>
      <c r="C750" s="93">
        <v>8930.6329864442923</v>
      </c>
      <c r="D750" s="93">
        <v>7930.9941370968927</v>
      </c>
      <c r="E750" s="93">
        <v>8044.7939319208817</v>
      </c>
      <c r="F750" s="93">
        <v>9662.4534854552239</v>
      </c>
      <c r="G750" s="93">
        <v>10053.490429208252</v>
      </c>
      <c r="H750" s="93">
        <v>9218.3767226603322</v>
      </c>
      <c r="I750" s="93">
        <v>8404.6234757949733</v>
      </c>
      <c r="J750" s="93">
        <v>6747.6550058819976</v>
      </c>
      <c r="K750" s="93">
        <v>5761.7424689999998</v>
      </c>
      <c r="L750" s="93">
        <v>4433.9609999999993</v>
      </c>
      <c r="M750" s="93">
        <v>0</v>
      </c>
      <c r="N750" s="83"/>
      <c r="O750" s="84" t="s">
        <v>159</v>
      </c>
      <c r="P750" s="93">
        <v>10114.537058196587</v>
      </c>
      <c r="Q750" s="93">
        <v>10153.965245955043</v>
      </c>
      <c r="R750" s="93">
        <v>10163.809904387159</v>
      </c>
      <c r="S750" s="93">
        <v>10813.517768819951</v>
      </c>
      <c r="T750" s="93">
        <v>8232.1731004377616</v>
      </c>
      <c r="U750" s="93">
        <v>10181.640904426584</v>
      </c>
      <c r="V750" s="93">
        <v>8879.5789786458372</v>
      </c>
      <c r="W750" s="93">
        <v>7858.9573173719982</v>
      </c>
      <c r="X750" s="93">
        <v>7343.5428779999984</v>
      </c>
      <c r="Y750" s="93">
        <v>6604.1219999999994</v>
      </c>
      <c r="Z750" s="93">
        <v>4907</v>
      </c>
      <c r="AA750" s="83"/>
      <c r="AB750" s="84" t="s">
        <v>159</v>
      </c>
      <c r="AC750" s="93">
        <v>0</v>
      </c>
      <c r="AD750" s="93">
        <v>0</v>
      </c>
      <c r="AE750" s="93">
        <v>0</v>
      </c>
      <c r="AF750" s="93">
        <v>0</v>
      </c>
      <c r="AG750" s="93">
        <v>0</v>
      </c>
      <c r="AH750" s="93">
        <v>0</v>
      </c>
      <c r="AI750" s="93">
        <v>0</v>
      </c>
      <c r="AJ750" s="93">
        <v>0</v>
      </c>
      <c r="AK750" s="93">
        <v>0</v>
      </c>
      <c r="AL750" s="93">
        <v>0</v>
      </c>
      <c r="AM750" s="93">
        <v>0</v>
      </c>
      <c r="AN750" s="83"/>
      <c r="AO750" s="83"/>
      <c r="AP750" s="83"/>
      <c r="AQ750" s="83"/>
      <c r="AR750" s="83"/>
      <c r="AS750" s="83"/>
      <c r="AT750" s="83"/>
      <c r="AU750" s="83"/>
      <c r="AV750" s="83"/>
      <c r="AW750" s="83"/>
      <c r="AX750" s="83"/>
      <c r="AY750" s="83"/>
      <c r="AZ750" s="83"/>
    </row>
    <row r="751" spans="1:52" x14ac:dyDescent="0.25">
      <c r="A751" s="82"/>
      <c r="B751" s="84" t="s">
        <v>1</v>
      </c>
      <c r="C751" s="93">
        <v>18727.909986179227</v>
      </c>
      <c r="D751" s="93">
        <v>17368.474860858303</v>
      </c>
      <c r="E751" s="93">
        <v>17714.252600933163</v>
      </c>
      <c r="F751" s="93">
        <v>19010.392765338507</v>
      </c>
      <c r="G751" s="93">
        <v>19837.521037201015</v>
      </c>
      <c r="H751" s="93">
        <v>19531.061808285995</v>
      </c>
      <c r="I751" s="93">
        <v>19608.406003113785</v>
      </c>
      <c r="J751" s="93">
        <v>21211.848003779993</v>
      </c>
      <c r="K751" s="93">
        <v>21526.701608999996</v>
      </c>
      <c r="L751" s="93">
        <v>11971.385999999999</v>
      </c>
      <c r="M751" s="93">
        <v>0</v>
      </c>
      <c r="N751" s="83"/>
      <c r="O751" s="84" t="s">
        <v>1</v>
      </c>
      <c r="P751" s="93">
        <v>20153.985826432974</v>
      </c>
      <c r="Q751" s="93">
        <v>20986.024497676448</v>
      </c>
      <c r="R751" s="93">
        <v>21007.703859144451</v>
      </c>
      <c r="S751" s="93">
        <v>10132.089559756945</v>
      </c>
      <c r="T751" s="93">
        <v>10424.323323138262</v>
      </c>
      <c r="U751" s="93">
        <v>22975.444062413608</v>
      </c>
      <c r="V751" s="93">
        <v>21596.622510881152</v>
      </c>
      <c r="W751" s="93">
        <v>19709.971481843993</v>
      </c>
      <c r="X751" s="93">
        <v>20597.354084999995</v>
      </c>
      <c r="Y751" s="93">
        <v>17167.835999999999</v>
      </c>
      <c r="Z751" s="93">
        <v>14723</v>
      </c>
      <c r="AA751" s="83"/>
      <c r="AB751" s="84" t="s">
        <v>1</v>
      </c>
      <c r="AC751" s="93">
        <v>112</v>
      </c>
      <c r="AD751" s="93">
        <v>104</v>
      </c>
      <c r="AE751" s="93">
        <v>103</v>
      </c>
      <c r="AF751" s="93">
        <v>109</v>
      </c>
      <c r="AG751" s="93">
        <v>118</v>
      </c>
      <c r="AH751" s="93">
        <v>114</v>
      </c>
      <c r="AI751" s="93">
        <v>118</v>
      </c>
      <c r="AJ751" s="93">
        <v>133</v>
      </c>
      <c r="AK751" s="93">
        <v>130</v>
      </c>
      <c r="AL751" s="93">
        <v>74</v>
      </c>
      <c r="AM751" s="93">
        <v>0</v>
      </c>
      <c r="AN751" s="83"/>
      <c r="AO751" s="83"/>
      <c r="AP751" s="83"/>
      <c r="AQ751" s="83"/>
      <c r="AR751" s="83"/>
      <c r="AS751" s="83"/>
      <c r="AT751" s="83"/>
      <c r="AU751" s="83"/>
      <c r="AV751" s="83"/>
      <c r="AW751" s="83"/>
      <c r="AX751" s="83"/>
      <c r="AY751" s="83"/>
      <c r="AZ751" s="83"/>
    </row>
    <row r="752" spans="1:52" x14ac:dyDescent="0.25">
      <c r="A752" s="82"/>
      <c r="B752" s="84" t="s">
        <v>2</v>
      </c>
      <c r="C752" s="93">
        <v>248755.23059074595</v>
      </c>
      <c r="D752" s="93">
        <v>241543.39822483988</v>
      </c>
      <c r="E752" s="93">
        <v>231855.87888285343</v>
      </c>
      <c r="F752" s="93">
        <v>221325.66627696808</v>
      </c>
      <c r="G752" s="93">
        <v>217743.6968906516</v>
      </c>
      <c r="H752" s="93">
        <v>216489.01258876204</v>
      </c>
      <c r="I752" s="93">
        <v>234578.54387677976</v>
      </c>
      <c r="J752" s="93">
        <v>253639.10805048893</v>
      </c>
      <c r="K752" s="93">
        <v>270781.73896199994</v>
      </c>
      <c r="L752" s="93">
        <v>276695.01299999998</v>
      </c>
      <c r="M752" s="93">
        <v>0</v>
      </c>
      <c r="N752" s="83"/>
      <c r="O752" s="84" t="s">
        <v>2</v>
      </c>
      <c r="P752" s="93">
        <v>252995.79363272907</v>
      </c>
      <c r="Q752" s="93">
        <v>249226.2484056789</v>
      </c>
      <c r="R752" s="93">
        <v>240158.2644504419</v>
      </c>
      <c r="S752" s="93">
        <v>228651.25036050958</v>
      </c>
      <c r="T752" s="93">
        <v>225738.0113847201</v>
      </c>
      <c r="U752" s="93">
        <v>220050.23884404407</v>
      </c>
      <c r="V752" s="93">
        <v>237332.62613289413</v>
      </c>
      <c r="W752" s="93">
        <v>250218.88637337892</v>
      </c>
      <c r="X752" s="93">
        <v>272428.25420999993</v>
      </c>
      <c r="Y752" s="93">
        <v>282689.96699999995</v>
      </c>
      <c r="Z752" s="93">
        <v>290531</v>
      </c>
      <c r="AA752" s="83"/>
      <c r="AB752" s="84" t="s">
        <v>2</v>
      </c>
      <c r="AC752" s="93">
        <v>1943</v>
      </c>
      <c r="AD752" s="93">
        <v>1845</v>
      </c>
      <c r="AE752" s="93">
        <v>1734</v>
      </c>
      <c r="AF752" s="93">
        <v>1626</v>
      </c>
      <c r="AG752" s="93">
        <v>1565</v>
      </c>
      <c r="AH752" s="93">
        <v>1552</v>
      </c>
      <c r="AI752" s="93">
        <v>1602</v>
      </c>
      <c r="AJ752" s="93">
        <v>1690</v>
      </c>
      <c r="AK752" s="93">
        <v>1755</v>
      </c>
      <c r="AL752" s="93">
        <v>1816</v>
      </c>
      <c r="AM752" s="93">
        <v>0</v>
      </c>
      <c r="AN752" s="83"/>
      <c r="AO752" s="83"/>
      <c r="AP752" s="83"/>
      <c r="AQ752" s="83"/>
      <c r="AR752" s="83"/>
      <c r="AS752" s="83"/>
      <c r="AT752" s="83"/>
      <c r="AU752" s="83"/>
      <c r="AV752" s="83"/>
      <c r="AW752" s="83"/>
      <c r="AX752" s="83"/>
      <c r="AY752" s="83"/>
      <c r="AZ752" s="83"/>
    </row>
    <row r="753" spans="1:52" x14ac:dyDescent="0.25">
      <c r="A753" s="82"/>
      <c r="B753" s="84" t="s">
        <v>156</v>
      </c>
      <c r="C753" s="93">
        <v>0</v>
      </c>
      <c r="D753" s="93">
        <v>0</v>
      </c>
      <c r="E753" s="93">
        <v>0</v>
      </c>
      <c r="F753" s="93">
        <v>0</v>
      </c>
      <c r="G753" s="93">
        <v>0</v>
      </c>
      <c r="H753" s="93">
        <v>0</v>
      </c>
      <c r="I753" s="93">
        <v>0</v>
      </c>
      <c r="J753" s="93">
        <v>4477.5772744499982</v>
      </c>
      <c r="K753" s="93">
        <v>17579.096429999998</v>
      </c>
      <c r="L753" s="93">
        <v>29387.210999999999</v>
      </c>
      <c r="M753" s="93">
        <v>0</v>
      </c>
      <c r="N753" s="83"/>
      <c r="O753" s="84" t="s">
        <v>156</v>
      </c>
      <c r="P753" s="93">
        <v>0</v>
      </c>
      <c r="Q753" s="93">
        <v>0</v>
      </c>
      <c r="R753" s="93">
        <v>0</v>
      </c>
      <c r="S753" s="93">
        <v>0</v>
      </c>
      <c r="T753" s="93">
        <v>0</v>
      </c>
      <c r="U753" s="93">
        <v>0</v>
      </c>
      <c r="V753" s="93">
        <v>0</v>
      </c>
      <c r="W753" s="93">
        <v>0</v>
      </c>
      <c r="X753" s="93">
        <v>18206.087738999995</v>
      </c>
      <c r="Y753" s="93">
        <v>23358.3</v>
      </c>
      <c r="Z753" s="93">
        <v>30054</v>
      </c>
      <c r="AA753" s="83"/>
      <c r="AB753" s="84" t="s">
        <v>156</v>
      </c>
      <c r="AC753" s="93">
        <v>0</v>
      </c>
      <c r="AD753" s="93">
        <v>0</v>
      </c>
      <c r="AE753" s="93">
        <v>0</v>
      </c>
      <c r="AF753" s="93">
        <v>0</v>
      </c>
      <c r="AG753" s="93">
        <v>0</v>
      </c>
      <c r="AH753" s="93">
        <v>0</v>
      </c>
      <c r="AI753" s="93">
        <v>0</v>
      </c>
      <c r="AJ753" s="93">
        <v>30</v>
      </c>
      <c r="AK753" s="93">
        <v>110</v>
      </c>
      <c r="AL753" s="93">
        <v>183</v>
      </c>
      <c r="AM753" s="93">
        <v>0</v>
      </c>
      <c r="AN753" s="83"/>
      <c r="AO753" s="83"/>
      <c r="AP753" s="83"/>
      <c r="AQ753" s="83"/>
      <c r="AR753" s="83"/>
      <c r="AS753" s="83"/>
      <c r="AT753" s="83"/>
      <c r="AU753" s="83"/>
      <c r="AV753" s="83"/>
      <c r="AW753" s="83"/>
      <c r="AX753" s="83"/>
      <c r="AY753" s="83"/>
      <c r="AZ753" s="83"/>
    </row>
    <row r="754" spans="1:52" x14ac:dyDescent="0.25">
      <c r="A754" s="82"/>
      <c r="B754" s="84" t="s">
        <v>3</v>
      </c>
      <c r="C754" s="93">
        <v>2169.0167091868725</v>
      </c>
      <c r="D754" s="93">
        <v>12791.933683858513</v>
      </c>
      <c r="E754" s="93">
        <v>18463.503692048216</v>
      </c>
      <c r="F754" s="93">
        <v>25430.983863232475</v>
      </c>
      <c r="G754" s="93">
        <v>34079.135194557137</v>
      </c>
      <c r="H754" s="93">
        <v>38991.234528790235</v>
      </c>
      <c r="I754" s="93">
        <v>40552.624357995635</v>
      </c>
      <c r="J754" s="93">
        <v>38736.977562548986</v>
      </c>
      <c r="K754" s="93">
        <v>37162.231070999995</v>
      </c>
      <c r="L754" s="93">
        <v>33201.713999999993</v>
      </c>
      <c r="M754" s="93">
        <v>0</v>
      </c>
      <c r="N754" s="83"/>
      <c r="O754" s="84" t="s">
        <v>3</v>
      </c>
      <c r="P754" s="93">
        <v>0</v>
      </c>
      <c r="Q754" s="93">
        <v>21479.582945345726</v>
      </c>
      <c r="R754" s="93">
        <v>40460.495191491864</v>
      </c>
      <c r="S754" s="93">
        <v>38506.926387142703</v>
      </c>
      <c r="T754" s="93">
        <v>48218.470151174464</v>
      </c>
      <c r="U754" s="93">
        <v>43234.516675978783</v>
      </c>
      <c r="V754" s="93">
        <v>57329.877779185204</v>
      </c>
      <c r="W754" s="93">
        <v>38765.029853906999</v>
      </c>
      <c r="X754" s="93">
        <v>37949.418128999998</v>
      </c>
      <c r="Y754" s="93">
        <v>37526.600999999995</v>
      </c>
      <c r="Z754" s="93">
        <v>32517</v>
      </c>
      <c r="AA754" s="83"/>
      <c r="AB754" s="84" t="s">
        <v>3</v>
      </c>
      <c r="AC754" s="93">
        <v>18</v>
      </c>
      <c r="AD754" s="93">
        <v>103</v>
      </c>
      <c r="AE754" s="93">
        <v>157</v>
      </c>
      <c r="AF754" s="93">
        <v>190</v>
      </c>
      <c r="AG754" s="93">
        <v>249</v>
      </c>
      <c r="AH754" s="93">
        <v>287</v>
      </c>
      <c r="AI754" s="93">
        <v>304</v>
      </c>
      <c r="AJ754" s="93">
        <v>289</v>
      </c>
      <c r="AK754" s="93">
        <v>278</v>
      </c>
      <c r="AL754" s="93">
        <v>256</v>
      </c>
      <c r="AM754" s="93">
        <v>0</v>
      </c>
      <c r="AN754" s="83"/>
      <c r="AO754" s="83"/>
      <c r="AP754" s="83"/>
      <c r="AQ754" s="83"/>
      <c r="AR754" s="83"/>
      <c r="AS754" s="83"/>
      <c r="AT754" s="83"/>
      <c r="AU754" s="83"/>
      <c r="AV754" s="83"/>
      <c r="AW754" s="83"/>
      <c r="AX754" s="83"/>
      <c r="AY754" s="83"/>
      <c r="AZ754" s="83"/>
    </row>
    <row r="755" spans="1:52" x14ac:dyDescent="0.25">
      <c r="A755" s="82"/>
      <c r="B755" s="84" t="s">
        <v>4</v>
      </c>
      <c r="C755" s="93">
        <v>0</v>
      </c>
      <c r="D755" s="93">
        <v>1046.6904324219986</v>
      </c>
      <c r="E755" s="93">
        <v>16988.174223976312</v>
      </c>
      <c r="F755" s="93">
        <v>26840.007504194731</v>
      </c>
      <c r="G755" s="93">
        <v>29433.756612165089</v>
      </c>
      <c r="H755" s="93">
        <v>29273.615255742636</v>
      </c>
      <c r="I755" s="93">
        <v>30742.594356056536</v>
      </c>
      <c r="J755" s="93">
        <v>29861.664150590987</v>
      </c>
      <c r="K755" s="93">
        <v>25840.316942999998</v>
      </c>
      <c r="L755" s="93">
        <v>35591.051999999989</v>
      </c>
      <c r="M755" s="93">
        <v>0</v>
      </c>
      <c r="N755" s="83"/>
      <c r="O755" s="84" t="s">
        <v>4</v>
      </c>
      <c r="P755" s="93">
        <v>0</v>
      </c>
      <c r="Q755" s="93">
        <v>0</v>
      </c>
      <c r="R755" s="93">
        <v>0</v>
      </c>
      <c r="S755" s="93">
        <v>0</v>
      </c>
      <c r="T755" s="93">
        <v>0</v>
      </c>
      <c r="U755" s="93">
        <v>21542.903064527458</v>
      </c>
      <c r="V755" s="93">
        <v>20661.663808046957</v>
      </c>
      <c r="W755" s="93">
        <v>33401.647533113988</v>
      </c>
      <c r="X755" s="93">
        <v>32696.907179999995</v>
      </c>
      <c r="Y755" s="93">
        <v>32335.296000000002</v>
      </c>
      <c r="Z755" s="93">
        <v>30447</v>
      </c>
      <c r="AA755" s="83"/>
      <c r="AB755" s="84" t="s">
        <v>4</v>
      </c>
      <c r="AC755" s="93">
        <v>0</v>
      </c>
      <c r="AD755" s="93">
        <v>8</v>
      </c>
      <c r="AE755" s="93">
        <v>116</v>
      </c>
      <c r="AF755" s="93">
        <v>203</v>
      </c>
      <c r="AG755" s="93">
        <v>225</v>
      </c>
      <c r="AH755" s="93">
        <v>231</v>
      </c>
      <c r="AI755" s="93">
        <v>239</v>
      </c>
      <c r="AJ755" s="93">
        <v>222</v>
      </c>
      <c r="AK755" s="93">
        <v>197</v>
      </c>
      <c r="AL755" s="93">
        <v>287</v>
      </c>
      <c r="AM755" s="93">
        <v>0</v>
      </c>
      <c r="AN755" s="83"/>
      <c r="AO755" s="83"/>
      <c r="AP755" s="83"/>
      <c r="AQ755" s="83"/>
      <c r="AR755" s="83"/>
      <c r="AS755" s="83"/>
      <c r="AT755" s="83"/>
      <c r="AU755" s="83"/>
      <c r="AV755" s="83"/>
      <c r="AW755" s="83"/>
      <c r="AX755" s="83"/>
      <c r="AY755" s="83"/>
      <c r="AZ755" s="83"/>
    </row>
    <row r="756" spans="1:52" x14ac:dyDescent="0.25">
      <c r="A756" s="82"/>
      <c r="B756" s="84" t="s">
        <v>6</v>
      </c>
      <c r="C756" s="93">
        <v>974.70376390644503</v>
      </c>
      <c r="D756" s="93">
        <v>2183.5718771615393</v>
      </c>
      <c r="E756" s="93">
        <v>3672.5240923446272</v>
      </c>
      <c r="F756" s="93">
        <v>6985.1008151241704</v>
      </c>
      <c r="G756" s="93">
        <v>6236.4261269964654</v>
      </c>
      <c r="H756" s="93">
        <v>4542.9394898622031</v>
      </c>
      <c r="I756" s="93">
        <v>4825.4159768806512</v>
      </c>
      <c r="J756" s="93">
        <v>5728.0621084469967</v>
      </c>
      <c r="K756" s="93">
        <v>4571.413790999999</v>
      </c>
      <c r="L756" s="93">
        <v>5519.5559999999987</v>
      </c>
      <c r="M756" s="93">
        <v>0</v>
      </c>
      <c r="N756" s="83"/>
      <c r="O756" s="84" t="s">
        <v>6</v>
      </c>
      <c r="P756" s="93">
        <v>227.43087824483715</v>
      </c>
      <c r="Q756" s="93">
        <v>226.66425464013807</v>
      </c>
      <c r="R756" s="93">
        <v>1790.6188213152577</v>
      </c>
      <c r="S756" s="93">
        <v>12053.107701973182</v>
      </c>
      <c r="T756" s="93">
        <v>7989.7838539471622</v>
      </c>
      <c r="U756" s="93">
        <v>6708.7464777684499</v>
      </c>
      <c r="V756" s="93">
        <v>3821.6327034944511</v>
      </c>
      <c r="W756" s="93">
        <v>5095.8066186089991</v>
      </c>
      <c r="X756" s="93">
        <v>5656.7134679999981</v>
      </c>
      <c r="Y756" s="93">
        <v>4797.1979999999985</v>
      </c>
      <c r="Z756" s="93">
        <v>5994</v>
      </c>
      <c r="AA756" s="83"/>
      <c r="AB756" s="84" t="s">
        <v>6</v>
      </c>
      <c r="AC756" s="93">
        <v>0</v>
      </c>
      <c r="AD756" s="93">
        <v>0</v>
      </c>
      <c r="AE756" s="93">
        <v>3</v>
      </c>
      <c r="AF756" s="93">
        <v>66</v>
      </c>
      <c r="AG756" s="93">
        <v>90</v>
      </c>
      <c r="AH756" s="93">
        <v>71</v>
      </c>
      <c r="AI756" s="93">
        <v>68</v>
      </c>
      <c r="AJ756" s="93">
        <v>79</v>
      </c>
      <c r="AK756" s="93">
        <v>62</v>
      </c>
      <c r="AL756" s="93">
        <v>86</v>
      </c>
      <c r="AM756" s="93">
        <v>0</v>
      </c>
      <c r="AN756" s="83"/>
      <c r="AO756" s="83"/>
      <c r="AP756" s="83"/>
      <c r="AQ756" s="83"/>
      <c r="AR756" s="83"/>
      <c r="AS756" s="83"/>
      <c r="AT756" s="83"/>
      <c r="AU756" s="83"/>
      <c r="AV756" s="83"/>
      <c r="AW756" s="83"/>
      <c r="AX756" s="83"/>
      <c r="AY756" s="83"/>
      <c r="AZ756" s="83"/>
    </row>
    <row r="757" spans="1:52" x14ac:dyDescent="0.25">
      <c r="A757" s="82"/>
      <c r="B757" s="84" t="s">
        <v>7</v>
      </c>
      <c r="C757" s="93">
        <v>84663.370601903895</v>
      </c>
      <c r="D757" s="93">
        <v>87342.756414076939</v>
      </c>
      <c r="E757" s="93">
        <v>84489.588363346149</v>
      </c>
      <c r="F757" s="93">
        <v>81800.239601833353</v>
      </c>
      <c r="G757" s="93">
        <v>73383.344375029177</v>
      </c>
      <c r="H757" s="93">
        <v>67995.381801009178</v>
      </c>
      <c r="I757" s="93">
        <v>72917.763461985742</v>
      </c>
      <c r="J757" s="93">
        <v>89388.626412266967</v>
      </c>
      <c r="K757" s="93">
        <v>100161.59638799999</v>
      </c>
      <c r="L757" s="93">
        <v>85319.534999999989</v>
      </c>
      <c r="M757" s="93">
        <v>0</v>
      </c>
      <c r="N757" s="83"/>
      <c r="O757" s="84" t="s">
        <v>7</v>
      </c>
      <c r="P757" s="93">
        <v>106659.18554072602</v>
      </c>
      <c r="Q757" s="93">
        <v>99849.757702442817</v>
      </c>
      <c r="R757" s="93">
        <v>68581.168992013932</v>
      </c>
      <c r="S757" s="93">
        <v>87792.16803569271</v>
      </c>
      <c r="T757" s="93">
        <v>83676.052602643074</v>
      </c>
      <c r="U757" s="93">
        <v>80787.284147494182</v>
      </c>
      <c r="V757" s="93">
        <v>68292.994196378888</v>
      </c>
      <c r="W757" s="93">
        <v>69927.88874979598</v>
      </c>
      <c r="X757" s="93">
        <v>72351.190001999988</v>
      </c>
      <c r="Y757" s="93">
        <v>74387.438999999998</v>
      </c>
      <c r="Z757" s="93">
        <v>72780</v>
      </c>
      <c r="AA757" s="83"/>
      <c r="AB757" s="84" t="s">
        <v>7</v>
      </c>
      <c r="AC757" s="93">
        <v>709</v>
      </c>
      <c r="AD757" s="93">
        <v>720</v>
      </c>
      <c r="AE757" s="93">
        <v>683</v>
      </c>
      <c r="AF757" s="93">
        <v>673</v>
      </c>
      <c r="AG757" s="93">
        <v>599</v>
      </c>
      <c r="AH757" s="93">
        <v>592</v>
      </c>
      <c r="AI757" s="93">
        <v>621</v>
      </c>
      <c r="AJ757" s="93">
        <v>838</v>
      </c>
      <c r="AK757" s="93">
        <v>844</v>
      </c>
      <c r="AL757" s="93">
        <v>787</v>
      </c>
      <c r="AM757" s="93">
        <v>0</v>
      </c>
      <c r="AN757" s="83"/>
      <c r="AO757" s="83"/>
      <c r="AP757" s="83"/>
      <c r="AQ757" s="83"/>
      <c r="AR757" s="83"/>
      <c r="AS757" s="83"/>
      <c r="AT757" s="83"/>
      <c r="AU757" s="83"/>
      <c r="AV757" s="83"/>
      <c r="AW757" s="83"/>
      <c r="AX757" s="83"/>
      <c r="AY757" s="83"/>
      <c r="AZ757" s="83"/>
    </row>
    <row r="758" spans="1:52" x14ac:dyDescent="0.25">
      <c r="A758" s="82"/>
      <c r="B758" s="89" t="s">
        <v>8</v>
      </c>
      <c r="C758" s="94">
        <v>34158.433239202357</v>
      </c>
      <c r="D758" s="94">
        <v>34475.989147918881</v>
      </c>
      <c r="E758" s="94">
        <v>34743.856829010496</v>
      </c>
      <c r="F758" s="94">
        <v>38262.182397082048</v>
      </c>
      <c r="G758" s="94">
        <v>42891.173597522276</v>
      </c>
      <c r="H758" s="94">
        <v>44291.535589771833</v>
      </c>
      <c r="I758" s="94">
        <v>51412.064145747572</v>
      </c>
      <c r="J758" s="94">
        <v>50265.390376403986</v>
      </c>
      <c r="K758" s="94">
        <v>55720.537277999989</v>
      </c>
      <c r="L758" s="94">
        <v>61247.108999999989</v>
      </c>
      <c r="M758" s="94">
        <v>0</v>
      </c>
      <c r="N758" s="83"/>
      <c r="O758" s="89" t="s">
        <v>8</v>
      </c>
      <c r="P758" s="94">
        <v>28037.594436364914</v>
      </c>
      <c r="Q758" s="94">
        <v>29572.742896037256</v>
      </c>
      <c r="R758" s="94">
        <v>31006.086331902257</v>
      </c>
      <c r="S758" s="94">
        <v>-18795.542052064327</v>
      </c>
      <c r="T758" s="94">
        <v>35547.572290878335</v>
      </c>
      <c r="U758" s="94">
        <v>40279.705196066301</v>
      </c>
      <c r="V758" s="94">
        <v>46549.212439996387</v>
      </c>
      <c r="W758" s="94">
        <v>59012.31060868498</v>
      </c>
      <c r="X758" s="94">
        <v>55355.588021999989</v>
      </c>
      <c r="Y758" s="94">
        <v>53455.520999999993</v>
      </c>
      <c r="Z758" s="94">
        <v>56115</v>
      </c>
      <c r="AA758" s="83"/>
      <c r="AB758" s="89" t="s">
        <v>8</v>
      </c>
      <c r="AC758" s="94">
        <v>405</v>
      </c>
      <c r="AD758" s="94">
        <v>434</v>
      </c>
      <c r="AE758" s="94">
        <v>450</v>
      </c>
      <c r="AF758" s="94">
        <v>460</v>
      </c>
      <c r="AG758" s="94">
        <v>483</v>
      </c>
      <c r="AH758" s="94">
        <v>513</v>
      </c>
      <c r="AI758" s="94">
        <v>542</v>
      </c>
      <c r="AJ758" s="94">
        <v>532</v>
      </c>
      <c r="AK758" s="94">
        <v>555</v>
      </c>
      <c r="AL758" s="94">
        <v>627</v>
      </c>
      <c r="AM758" s="94">
        <v>0</v>
      </c>
      <c r="AN758" s="83"/>
      <c r="AO758" s="83"/>
      <c r="AP758" s="83"/>
      <c r="AQ758" s="83"/>
      <c r="AR758" s="83"/>
      <c r="AS758" s="83"/>
      <c r="AT758" s="83"/>
      <c r="AU758" s="83"/>
      <c r="AV758" s="83"/>
      <c r="AW758" s="83"/>
      <c r="AX758" s="83"/>
      <c r="AY758" s="83"/>
      <c r="AZ758" s="83"/>
    </row>
    <row r="759" spans="1:52" x14ac:dyDescent="0.25">
      <c r="A759" s="82"/>
      <c r="B759" s="89" t="s">
        <v>5</v>
      </c>
      <c r="C759" s="94">
        <v>33739.791955914632</v>
      </c>
      <c r="D759" s="94">
        <v>41277.815545277095</v>
      </c>
      <c r="E759" s="94">
        <v>45794.43266863333</v>
      </c>
      <c r="F759" s="94">
        <v>47518.999120892309</v>
      </c>
      <c r="G759" s="94">
        <v>39971.799002348467</v>
      </c>
      <c r="H759" s="94">
        <v>42475.645636901871</v>
      </c>
      <c r="I759" s="94">
        <v>52725.887816828079</v>
      </c>
      <c r="J759" s="94">
        <v>53323.090134425969</v>
      </c>
      <c r="K759" s="94">
        <v>59236.35656399998</v>
      </c>
      <c r="L759" s="94">
        <v>74761.994999999966</v>
      </c>
      <c r="M759" s="92">
        <v>0</v>
      </c>
      <c r="N759" s="83"/>
      <c r="O759" s="89" t="s">
        <v>5</v>
      </c>
      <c r="P759" s="94">
        <v>35792.084881028757</v>
      </c>
      <c r="Q759" s="94">
        <v>31091.571410703116</v>
      </c>
      <c r="R759" s="94">
        <v>28962.966849999568</v>
      </c>
      <c r="S759" s="94">
        <v>33976.767646335975</v>
      </c>
      <c r="T759" s="94">
        <v>39930.343645238405</v>
      </c>
      <c r="U759" s="94">
        <v>42981.708746208205</v>
      </c>
      <c r="V759" s="94">
        <v>46338.7257941149</v>
      </c>
      <c r="W759" s="94">
        <v>57498.565809635962</v>
      </c>
      <c r="X759" s="94">
        <v>60994.266206999979</v>
      </c>
      <c r="Y759" s="94">
        <v>65837.477999999988</v>
      </c>
      <c r="Z759" s="94">
        <v>52121</v>
      </c>
      <c r="AA759" s="83"/>
      <c r="AB759" s="89" t="s">
        <v>5</v>
      </c>
      <c r="AC759" s="94">
        <v>5724</v>
      </c>
      <c r="AD759" s="94">
        <v>5701</v>
      </c>
      <c r="AE759" s="94">
        <v>5592</v>
      </c>
      <c r="AF759" s="94">
        <v>5524</v>
      </c>
      <c r="AG759" s="94">
        <v>5452</v>
      </c>
      <c r="AH759" s="94">
        <v>5324</v>
      </c>
      <c r="AI759" s="94">
        <v>5374</v>
      </c>
      <c r="AJ759" s="94">
        <v>5882</v>
      </c>
      <c r="AK759" s="94">
        <v>5718</v>
      </c>
      <c r="AL759" s="94">
        <v>5576</v>
      </c>
      <c r="AM759" s="94">
        <v>0</v>
      </c>
      <c r="AN759" s="83"/>
      <c r="AO759" s="83"/>
      <c r="AP759" s="83"/>
      <c r="AQ759" s="83"/>
      <c r="AR759" s="83"/>
      <c r="AS759" s="83"/>
      <c r="AT759" s="83"/>
      <c r="AU759" s="83"/>
      <c r="AV759" s="83"/>
      <c r="AW759" s="83"/>
      <c r="AX759" s="83"/>
      <c r="AY759" s="83"/>
      <c r="AZ759" s="83"/>
    </row>
    <row r="760" spans="1:52" x14ac:dyDescent="0.25">
      <c r="A760" s="82"/>
      <c r="B760" s="84" t="s">
        <v>157</v>
      </c>
      <c r="C760" s="93">
        <v>41828.028189367935</v>
      </c>
      <c r="D760" s="93">
        <v>39203.422261973617</v>
      </c>
      <c r="E760" s="93">
        <v>38936.011481266221</v>
      </c>
      <c r="F760" s="93">
        <v>38858.951461269091</v>
      </c>
      <c r="G760" s="93">
        <v>35627.821254027207</v>
      </c>
      <c r="H760" s="93">
        <v>37297.276043153703</v>
      </c>
      <c r="I760" s="93">
        <v>35557.895539820929</v>
      </c>
      <c r="J760" s="93">
        <v>34837.709063786999</v>
      </c>
      <c r="K760" s="93">
        <v>35730.017420999997</v>
      </c>
      <c r="L760" s="93">
        <v>35439.788999999997</v>
      </c>
      <c r="M760" s="93">
        <v>0</v>
      </c>
      <c r="N760" s="83"/>
      <c r="O760" s="84" t="s">
        <v>157</v>
      </c>
      <c r="P760" s="93">
        <v>40269.705505097765</v>
      </c>
      <c r="Q760" s="93">
        <v>47058.347400523759</v>
      </c>
      <c r="R760" s="93">
        <v>47528.641145381669</v>
      </c>
      <c r="S760" s="93">
        <v>49231.572252002872</v>
      </c>
      <c r="T760" s="93">
        <v>43104.51011423493</v>
      </c>
      <c r="U760" s="93">
        <v>36585.030792097285</v>
      </c>
      <c r="V760" s="93">
        <v>34621.177742531712</v>
      </c>
      <c r="W760" s="93">
        <v>34079.218262837996</v>
      </c>
      <c r="X760" s="93">
        <v>33568.966157999996</v>
      </c>
      <c r="Y760" s="93">
        <v>33459.992999999995</v>
      </c>
      <c r="Z760" s="93">
        <v>36182</v>
      </c>
      <c r="AA760" s="83"/>
      <c r="AB760" s="84" t="s">
        <v>117</v>
      </c>
      <c r="AC760" s="93">
        <v>32550.194</v>
      </c>
      <c r="AD760" s="93">
        <v>32815.985999999997</v>
      </c>
      <c r="AE760" s="93">
        <v>33156.54</v>
      </c>
      <c r="AF760" s="93">
        <v>33336.361000000004</v>
      </c>
      <c r="AG760" s="93">
        <v>33420.284</v>
      </c>
      <c r="AH760" s="93">
        <v>33514.377999999997</v>
      </c>
      <c r="AI760" s="93">
        <v>33545.248</v>
      </c>
      <c r="AJ760" s="93">
        <v>33561.429000000004</v>
      </c>
      <c r="AK760" s="93">
        <v>33406.875</v>
      </c>
      <c r="AL760" s="93">
        <v>33132.074000000001</v>
      </c>
      <c r="AM760" s="93">
        <v>0</v>
      </c>
      <c r="AN760" s="83"/>
      <c r="AO760" s="83"/>
      <c r="AP760" s="83"/>
      <c r="AQ760" s="83"/>
      <c r="AR760" s="83"/>
      <c r="AS760" s="83"/>
      <c r="AT760" s="83"/>
      <c r="AU760" s="83"/>
      <c r="AV760" s="83"/>
      <c r="AW760" s="83"/>
      <c r="AX760" s="83"/>
      <c r="AY760" s="83"/>
      <c r="AZ760" s="83"/>
    </row>
    <row r="761" spans="1:52" x14ac:dyDescent="0.25">
      <c r="A761" s="82"/>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c r="AD761" s="83"/>
      <c r="AE761" s="83"/>
      <c r="AF761" s="83"/>
      <c r="AG761" s="83"/>
      <c r="AH761" s="83"/>
      <c r="AI761" s="83"/>
      <c r="AJ761" s="83"/>
      <c r="AK761" s="83"/>
      <c r="AL761" s="83"/>
      <c r="AM761" s="83"/>
      <c r="AN761" s="83"/>
      <c r="AO761" s="83"/>
      <c r="AP761" s="83"/>
      <c r="AQ761" s="83"/>
      <c r="AR761" s="83"/>
      <c r="AS761" s="83"/>
      <c r="AT761" s="83"/>
      <c r="AU761" s="83"/>
      <c r="AV761" s="83"/>
      <c r="AW761" s="83"/>
      <c r="AX761" s="83"/>
      <c r="AY761" s="83"/>
      <c r="AZ761" s="83"/>
    </row>
    <row r="762" spans="1:52" x14ac:dyDescent="0.25">
      <c r="A762" s="82"/>
      <c r="B762" s="85" t="s">
        <v>113</v>
      </c>
      <c r="C762" s="85"/>
      <c r="D762" s="85"/>
      <c r="E762" s="85"/>
      <c r="F762" s="85"/>
      <c r="G762" s="85"/>
      <c r="H762" s="85"/>
      <c r="I762" s="85"/>
      <c r="J762" s="85"/>
      <c r="K762" s="85"/>
      <c r="L762" s="85"/>
      <c r="M762" s="85"/>
      <c r="N762" s="83"/>
      <c r="O762" s="85" t="s">
        <v>114</v>
      </c>
      <c r="P762" s="85"/>
      <c r="Q762" s="85"/>
      <c r="R762" s="85"/>
      <c r="S762" s="85"/>
      <c r="T762" s="85"/>
      <c r="U762" s="85"/>
      <c r="V762" s="85"/>
      <c r="W762" s="85"/>
      <c r="X762" s="85"/>
      <c r="Y762" s="85"/>
      <c r="Z762" s="85"/>
      <c r="AA762" s="83"/>
      <c r="AB762" s="85" t="s">
        <v>145</v>
      </c>
      <c r="AC762" s="85"/>
      <c r="AD762" s="85"/>
      <c r="AE762" s="85"/>
      <c r="AF762" s="85"/>
      <c r="AG762" s="85"/>
      <c r="AH762" s="85"/>
      <c r="AI762" s="85"/>
      <c r="AJ762" s="85"/>
      <c r="AK762" s="85"/>
      <c r="AL762" s="85"/>
      <c r="AM762" s="85"/>
      <c r="AN762" s="83"/>
      <c r="AO762" s="83"/>
      <c r="AP762" s="83"/>
      <c r="AQ762" s="83"/>
      <c r="AR762" s="83"/>
      <c r="AS762" s="83"/>
      <c r="AT762" s="83"/>
      <c r="AU762" s="83"/>
      <c r="AV762" s="83"/>
      <c r="AW762" s="83"/>
      <c r="AX762" s="83"/>
      <c r="AY762" s="83"/>
      <c r="AZ762" s="83"/>
    </row>
    <row r="763" spans="1:52" x14ac:dyDescent="0.25">
      <c r="A763" s="82"/>
      <c r="B763" s="87" t="s">
        <v>52</v>
      </c>
      <c r="C763" s="87">
        <v>2013</v>
      </c>
      <c r="D763" s="87">
        <v>2014</v>
      </c>
      <c r="E763" s="87">
        <v>2015</v>
      </c>
      <c r="F763" s="87">
        <v>2016</v>
      </c>
      <c r="G763" s="87">
        <v>2017</v>
      </c>
      <c r="H763" s="87">
        <v>2018</v>
      </c>
      <c r="I763" s="87">
        <v>2019</v>
      </c>
      <c r="J763" s="87">
        <v>2020</v>
      </c>
      <c r="K763" s="87">
        <v>2021</v>
      </c>
      <c r="L763" s="87">
        <v>2022</v>
      </c>
      <c r="M763" s="87">
        <v>2023</v>
      </c>
      <c r="N763" s="83"/>
      <c r="O763" s="87" t="s">
        <v>52</v>
      </c>
      <c r="P763" s="87">
        <v>2013</v>
      </c>
      <c r="Q763" s="87">
        <v>2014</v>
      </c>
      <c r="R763" s="87">
        <v>2015</v>
      </c>
      <c r="S763" s="87">
        <v>2016</v>
      </c>
      <c r="T763" s="87">
        <v>2017</v>
      </c>
      <c r="U763" s="87">
        <v>2018</v>
      </c>
      <c r="V763" s="87">
        <v>2019</v>
      </c>
      <c r="W763" s="87">
        <v>2020</v>
      </c>
      <c r="X763" s="87">
        <v>2021</v>
      </c>
      <c r="Y763" s="87">
        <v>2022</v>
      </c>
      <c r="Z763" s="87">
        <v>2023</v>
      </c>
      <c r="AA763" s="83"/>
      <c r="AB763" s="87" t="s">
        <v>52</v>
      </c>
      <c r="AC763" s="87">
        <v>2013</v>
      </c>
      <c r="AD763" s="87">
        <v>2014</v>
      </c>
      <c r="AE763" s="87">
        <v>2015</v>
      </c>
      <c r="AF763" s="87">
        <v>2016</v>
      </c>
      <c r="AG763" s="87">
        <v>2017</v>
      </c>
      <c r="AH763" s="87">
        <v>2018</v>
      </c>
      <c r="AI763" s="87">
        <v>2019</v>
      </c>
      <c r="AJ763" s="87">
        <v>2020</v>
      </c>
      <c r="AK763" s="87">
        <v>2021</v>
      </c>
      <c r="AL763" s="87">
        <v>2022</v>
      </c>
      <c r="AM763" s="87">
        <v>2023</v>
      </c>
      <c r="AN763" s="83"/>
      <c r="AO763" s="83"/>
      <c r="AP763" s="83"/>
      <c r="AQ763" s="83"/>
      <c r="AR763" s="83"/>
      <c r="AS763" s="83"/>
      <c r="AT763" s="83"/>
      <c r="AU763" s="83"/>
      <c r="AV763" s="83"/>
      <c r="AW763" s="83"/>
      <c r="AX763" s="83"/>
      <c r="AY763" s="83"/>
      <c r="AZ763" s="83"/>
    </row>
    <row r="764" spans="1:52" x14ac:dyDescent="0.25">
      <c r="A764" s="82"/>
      <c r="B764" s="89" t="s">
        <v>9</v>
      </c>
      <c r="C764" s="90">
        <v>631031.64011889359</v>
      </c>
      <c r="D764" s="90">
        <v>621847.44898598723</v>
      </c>
      <c r="E764" s="90">
        <v>642169.15975265147</v>
      </c>
      <c r="F764" s="90">
        <v>688900.37407905213</v>
      </c>
      <c r="G764" s="90">
        <v>667645.32221793314</v>
      </c>
      <c r="H764" s="90">
        <v>663079.08436967852</v>
      </c>
      <c r="I764" s="90">
        <v>686428.34106117662</v>
      </c>
      <c r="J764" s="90">
        <v>700339.47989814891</v>
      </c>
      <c r="K764" s="90">
        <v>919048.31650799979</v>
      </c>
      <c r="L764" s="90">
        <v>866006.4</v>
      </c>
      <c r="M764" s="90">
        <v>0</v>
      </c>
      <c r="N764" s="83"/>
      <c r="O764" s="89" t="s">
        <v>9</v>
      </c>
      <c r="P764" s="90">
        <v>639515.05254502175</v>
      </c>
      <c r="Q764" s="90">
        <v>629214.03726179164</v>
      </c>
      <c r="R764" s="90">
        <v>607124.05763958441</v>
      </c>
      <c r="S764" s="90">
        <v>692746.68083159695</v>
      </c>
      <c r="T764" s="90">
        <v>699581.80443311518</v>
      </c>
      <c r="U764" s="90">
        <v>670643.19602336199</v>
      </c>
      <c r="V764" s="90">
        <v>669512.44900825201</v>
      </c>
      <c r="W764" s="90">
        <v>677775.72723776975</v>
      </c>
      <c r="X764" s="90">
        <v>885765.79308000009</v>
      </c>
      <c r="Y764" s="90">
        <v>893395.29299999995</v>
      </c>
      <c r="Z764" s="90">
        <v>849002</v>
      </c>
      <c r="AA764" s="83"/>
      <c r="AB764" s="89" t="s">
        <v>9</v>
      </c>
      <c r="AC764" s="90">
        <v>5699</v>
      </c>
      <c r="AD764" s="90">
        <v>5520</v>
      </c>
      <c r="AE764" s="90">
        <v>5520</v>
      </c>
      <c r="AF764" s="90">
        <v>5421</v>
      </c>
      <c r="AG764" s="90">
        <v>5350</v>
      </c>
      <c r="AH764" s="90">
        <v>5269</v>
      </c>
      <c r="AI764" s="90">
        <v>5270</v>
      </c>
      <c r="AJ764" s="90">
        <v>5831</v>
      </c>
      <c r="AK764" s="90">
        <v>5811</v>
      </c>
      <c r="AL764" s="90">
        <v>5747</v>
      </c>
      <c r="AM764" s="90">
        <v>0</v>
      </c>
      <c r="AN764" s="83"/>
      <c r="AO764" s="83"/>
      <c r="AP764" s="83"/>
      <c r="AQ764" s="83"/>
      <c r="AR764" s="83"/>
      <c r="AS764" s="83"/>
      <c r="AT764" s="83"/>
      <c r="AU764" s="83"/>
      <c r="AV764" s="83"/>
      <c r="AW764" s="83"/>
      <c r="AX764" s="83"/>
      <c r="AY764" s="83"/>
      <c r="AZ764" s="83"/>
    </row>
    <row r="765" spans="1:52" x14ac:dyDescent="0.25">
      <c r="A765" s="82"/>
      <c r="B765" s="84" t="s">
        <v>10</v>
      </c>
      <c r="C765" s="93">
        <v>470023.21337034018</v>
      </c>
      <c r="D765" s="93">
        <v>455578.77503759862</v>
      </c>
      <c r="E765" s="93">
        <v>464157.53992847743</v>
      </c>
      <c r="F765" s="93">
        <v>517056.33327477379</v>
      </c>
      <c r="G765" s="93">
        <v>495401.37160765525</v>
      </c>
      <c r="H765" s="93">
        <v>468719.9342560278</v>
      </c>
      <c r="I765" s="93">
        <v>484765.03810748743</v>
      </c>
      <c r="J765" s="93">
        <v>477015.18839711091</v>
      </c>
      <c r="K765" s="93">
        <v>662803.54609349975</v>
      </c>
      <c r="L765" s="93">
        <v>624618.43500000006</v>
      </c>
      <c r="M765" s="93">
        <v>0</v>
      </c>
      <c r="N765" s="83"/>
      <c r="O765" s="84" t="s">
        <v>10</v>
      </c>
      <c r="P765" s="93">
        <v>446689.5874321069</v>
      </c>
      <c r="Q765" s="93">
        <v>446126.10424860491</v>
      </c>
      <c r="R765" s="93">
        <v>433391.19756098452</v>
      </c>
      <c r="S765" s="93">
        <v>489549.1516915668</v>
      </c>
      <c r="T765" s="93">
        <v>503589.25770090701</v>
      </c>
      <c r="U765" s="93">
        <v>487139.18905428553</v>
      </c>
      <c r="V765" s="93">
        <v>490191.34975585685</v>
      </c>
      <c r="W765" s="93">
        <v>498489.21743165981</v>
      </c>
      <c r="X765" s="93">
        <v>676594.70264400018</v>
      </c>
      <c r="Y765" s="93">
        <v>659351.30099999998</v>
      </c>
      <c r="Z765" s="93">
        <v>604155</v>
      </c>
      <c r="AA765" s="83"/>
      <c r="AB765" s="84" t="s">
        <v>10</v>
      </c>
      <c r="AC765" s="93">
        <v>5699</v>
      </c>
      <c r="AD765" s="93">
        <v>5520</v>
      </c>
      <c r="AE765" s="93">
        <v>5520</v>
      </c>
      <c r="AF765" s="93">
        <v>5421</v>
      </c>
      <c r="AG765" s="93">
        <v>5350</v>
      </c>
      <c r="AH765" s="93">
        <v>5269</v>
      </c>
      <c r="AI765" s="93">
        <v>5270</v>
      </c>
      <c r="AJ765" s="93">
        <v>5831</v>
      </c>
      <c r="AK765" s="93">
        <v>5811</v>
      </c>
      <c r="AL765" s="93">
        <v>5747</v>
      </c>
      <c r="AM765" s="93">
        <v>0</v>
      </c>
      <c r="AN765" s="83"/>
      <c r="AO765" s="83"/>
      <c r="AP765" s="83"/>
      <c r="AQ765" s="83"/>
      <c r="AR765" s="83"/>
      <c r="AS765" s="83"/>
      <c r="AT765" s="83"/>
      <c r="AU765" s="83"/>
      <c r="AV765" s="83"/>
      <c r="AW765" s="83"/>
      <c r="AX765" s="83"/>
      <c r="AY765" s="83"/>
      <c r="AZ765" s="83"/>
    </row>
    <row r="766" spans="1:52" x14ac:dyDescent="0.25">
      <c r="A766" s="82"/>
      <c r="B766" s="89" t="s">
        <v>11</v>
      </c>
      <c r="C766" s="94">
        <v>161008.42674855338</v>
      </c>
      <c r="D766" s="94">
        <v>166268.67394838858</v>
      </c>
      <c r="E766" s="94">
        <v>178011.61982417403</v>
      </c>
      <c r="F766" s="94">
        <v>171844.04080427837</v>
      </c>
      <c r="G766" s="94">
        <v>172243.95061027794</v>
      </c>
      <c r="H766" s="94">
        <v>194359.15011365071</v>
      </c>
      <c r="I766" s="94">
        <v>201663.30295368916</v>
      </c>
      <c r="J766" s="94">
        <v>223324.29150103795</v>
      </c>
      <c r="K766" s="94">
        <v>256244.77041449997</v>
      </c>
      <c r="L766" s="94">
        <v>241387.96499999997</v>
      </c>
      <c r="M766" s="94">
        <v>0</v>
      </c>
      <c r="N766" s="83"/>
      <c r="O766" s="89" t="s">
        <v>11</v>
      </c>
      <c r="P766" s="94">
        <v>192825.4651129148</v>
      </c>
      <c r="Q766" s="94">
        <v>183087.93301318676</v>
      </c>
      <c r="R766" s="94">
        <v>173732.86007859992</v>
      </c>
      <c r="S766" s="94">
        <v>203197.52914003021</v>
      </c>
      <c r="T766" s="94">
        <v>195992.54673220814</v>
      </c>
      <c r="U766" s="94">
        <v>183504.00696907646</v>
      </c>
      <c r="V766" s="94">
        <v>179321.09925239519</v>
      </c>
      <c r="W766" s="94">
        <v>179286.50980610991</v>
      </c>
      <c r="X766" s="94">
        <v>209171.09043599994</v>
      </c>
      <c r="Y766" s="94">
        <v>234043.992</v>
      </c>
      <c r="Z766" s="94">
        <v>244847</v>
      </c>
      <c r="AA766" s="83"/>
      <c r="AB766" s="89" t="s">
        <v>11</v>
      </c>
      <c r="AC766" s="94">
        <v>5699</v>
      </c>
      <c r="AD766" s="94">
        <v>5520</v>
      </c>
      <c r="AE766" s="94">
        <v>5520</v>
      </c>
      <c r="AF766" s="94">
        <v>5421</v>
      </c>
      <c r="AG766" s="94">
        <v>5350</v>
      </c>
      <c r="AH766" s="94">
        <v>5269</v>
      </c>
      <c r="AI766" s="94">
        <v>5270</v>
      </c>
      <c r="AJ766" s="94">
        <v>5831</v>
      </c>
      <c r="AK766" s="94">
        <v>5811</v>
      </c>
      <c r="AL766" s="94">
        <v>5747</v>
      </c>
      <c r="AM766" s="94">
        <v>0</v>
      </c>
      <c r="AN766" s="83"/>
      <c r="AO766" s="83"/>
      <c r="AP766" s="83"/>
      <c r="AQ766" s="83"/>
      <c r="AR766" s="83"/>
      <c r="AS766" s="83"/>
      <c r="AT766" s="83"/>
      <c r="AU766" s="83"/>
      <c r="AV766" s="83"/>
      <c r="AW766" s="83"/>
      <c r="AX766" s="83"/>
      <c r="AY766" s="83"/>
      <c r="AZ766" s="83"/>
    </row>
    <row r="767" spans="1:52" x14ac:dyDescent="0.25">
      <c r="A767" s="82"/>
      <c r="B767" s="84" t="s">
        <v>0</v>
      </c>
      <c r="C767" s="93">
        <v>192258.75309117214</v>
      </c>
      <c r="D767" s="93">
        <v>185025.61570939847</v>
      </c>
      <c r="E767" s="93">
        <v>182518.88827880821</v>
      </c>
      <c r="F767" s="93">
        <v>193355.19661259931</v>
      </c>
      <c r="G767" s="93">
        <v>167512.60313158392</v>
      </c>
      <c r="H767" s="93">
        <v>145508.62994869042</v>
      </c>
      <c r="I767" s="93">
        <v>130930.44474822083</v>
      </c>
      <c r="J767" s="93">
        <v>125385.11089599597</v>
      </c>
      <c r="K767" s="93">
        <v>117860.57440499998</v>
      </c>
      <c r="L767" s="93">
        <v>100315.152</v>
      </c>
      <c r="M767" s="93">
        <v>0</v>
      </c>
      <c r="N767" s="83"/>
      <c r="O767" s="84" t="s">
        <v>0</v>
      </c>
      <c r="P767" s="93">
        <v>152023.64355300312</v>
      </c>
      <c r="Q767" s="93">
        <v>145636.8865188277</v>
      </c>
      <c r="R767" s="93">
        <v>157781.48926233791</v>
      </c>
      <c r="S767" s="93">
        <v>199239.26687210749</v>
      </c>
      <c r="T767" s="93">
        <v>187805.22696897152</v>
      </c>
      <c r="U767" s="93">
        <v>161799.31130199356</v>
      </c>
      <c r="V767" s="93">
        <v>164276.77375619064</v>
      </c>
      <c r="W767" s="93">
        <v>123248.82101565597</v>
      </c>
      <c r="X767" s="93">
        <v>134799.94873799998</v>
      </c>
      <c r="Y767" s="93">
        <v>101887.46399999999</v>
      </c>
      <c r="Z767" s="93">
        <v>76652</v>
      </c>
      <c r="AA767" s="83"/>
      <c r="AB767" s="84" t="s">
        <v>0</v>
      </c>
      <c r="AC767" s="93">
        <v>1751</v>
      </c>
      <c r="AD767" s="93">
        <v>1750</v>
      </c>
      <c r="AE767" s="93">
        <v>1715</v>
      </c>
      <c r="AF767" s="93">
        <v>1567</v>
      </c>
      <c r="AG767" s="93">
        <v>1402</v>
      </c>
      <c r="AH767" s="93">
        <v>1226</v>
      </c>
      <c r="AI767" s="93">
        <v>1101</v>
      </c>
      <c r="AJ767" s="93">
        <v>1098</v>
      </c>
      <c r="AK767" s="93">
        <v>1017</v>
      </c>
      <c r="AL767" s="93">
        <v>919</v>
      </c>
      <c r="AM767" s="93">
        <v>0</v>
      </c>
      <c r="AN767" s="83"/>
      <c r="AO767" s="83"/>
      <c r="AP767" s="83"/>
      <c r="AQ767" s="83"/>
      <c r="AR767" s="83"/>
      <c r="AS767" s="83"/>
      <c r="AT767" s="83"/>
      <c r="AU767" s="83"/>
      <c r="AV767" s="83"/>
      <c r="AW767" s="83"/>
      <c r="AX767" s="83"/>
      <c r="AY767" s="83"/>
      <c r="AZ767" s="83"/>
    </row>
    <row r="768" spans="1:52" x14ac:dyDescent="0.25">
      <c r="A768" s="82"/>
      <c r="B768" s="84" t="s">
        <v>158</v>
      </c>
      <c r="C768" s="93">
        <v>148176.632197422</v>
      </c>
      <c r="D768" s="93">
        <v>133975.18862616955</v>
      </c>
      <c r="E768" s="93">
        <v>125791.55736694632</v>
      </c>
      <c r="F768" s="93">
        <v>123976.30602388676</v>
      </c>
      <c r="G768" s="93">
        <v>119742.55308641706</v>
      </c>
      <c r="H768" s="93">
        <v>119006.45376913455</v>
      </c>
      <c r="I768" s="93">
        <v>117316.20807223213</v>
      </c>
      <c r="J768" s="93">
        <v>157058.30570774394</v>
      </c>
      <c r="K768" s="93">
        <v>165797.29571999997</v>
      </c>
      <c r="L768" s="93">
        <v>119086.16999999998</v>
      </c>
      <c r="M768" s="93">
        <v>0</v>
      </c>
      <c r="N768" s="83"/>
      <c r="O768" s="84" t="s">
        <v>158</v>
      </c>
      <c r="P768" s="93">
        <v>198331.75920929931</v>
      </c>
      <c r="Q768" s="93">
        <v>162423.33266927631</v>
      </c>
      <c r="R768" s="93">
        <v>143937.66509537314</v>
      </c>
      <c r="S768" s="93">
        <v>118311.58778187927</v>
      </c>
      <c r="T768" s="93">
        <v>104886.58412861003</v>
      </c>
      <c r="U768" s="93">
        <v>107099.54689550851</v>
      </c>
      <c r="V768" s="93">
        <v>110805.35972065153</v>
      </c>
      <c r="W768" s="93">
        <v>115884.01559989796</v>
      </c>
      <c r="X768" s="93">
        <v>127859.54747999998</v>
      </c>
      <c r="Y768" s="93">
        <v>146227.07399999999</v>
      </c>
      <c r="Z768" s="93">
        <v>105172</v>
      </c>
      <c r="AA768" s="83"/>
      <c r="AB768" s="84" t="s">
        <v>158</v>
      </c>
      <c r="AC768" s="93">
        <v>1006</v>
      </c>
      <c r="AD768" s="93">
        <v>862</v>
      </c>
      <c r="AE768" s="93">
        <v>812</v>
      </c>
      <c r="AF768" s="93">
        <v>809</v>
      </c>
      <c r="AG768" s="93">
        <v>812</v>
      </c>
      <c r="AH768" s="93">
        <v>827</v>
      </c>
      <c r="AI768" s="93">
        <v>796</v>
      </c>
      <c r="AJ768" s="93">
        <v>1106</v>
      </c>
      <c r="AK768" s="93">
        <v>1093</v>
      </c>
      <c r="AL768" s="93">
        <v>764</v>
      </c>
      <c r="AM768" s="93">
        <v>0</v>
      </c>
      <c r="AN768" s="83"/>
      <c r="AO768" s="83"/>
      <c r="AP768" s="83"/>
      <c r="AQ768" s="83"/>
      <c r="AR768" s="83"/>
      <c r="AS768" s="83"/>
      <c r="AT768" s="83"/>
      <c r="AU768" s="83"/>
      <c r="AV768" s="83"/>
      <c r="AW768" s="83"/>
      <c r="AX768" s="83"/>
      <c r="AY768" s="83"/>
      <c r="AZ768" s="83"/>
    </row>
    <row r="769" spans="1:52" x14ac:dyDescent="0.25">
      <c r="A769" s="82"/>
      <c r="B769" s="84" t="s">
        <v>159</v>
      </c>
      <c r="C769" s="93">
        <v>2771.3475351416523</v>
      </c>
      <c r="D769" s="93">
        <v>2569.3757995882879</v>
      </c>
      <c r="E769" s="93">
        <v>2062.1960092147383</v>
      </c>
      <c r="F769" s="93">
        <v>3384.6345241823578</v>
      </c>
      <c r="G769" s="93">
        <v>2717.2514127614459</v>
      </c>
      <c r="H769" s="93">
        <v>2179.2244808617852</v>
      </c>
      <c r="I769" s="93">
        <v>3313.6941796122765</v>
      </c>
      <c r="J769" s="93">
        <v>2965.9903439669988</v>
      </c>
      <c r="K769" s="93">
        <v>2158.9294649999997</v>
      </c>
      <c r="L769" s="93">
        <v>1455.0059999999999</v>
      </c>
      <c r="M769" s="93">
        <v>0</v>
      </c>
      <c r="N769" s="83"/>
      <c r="O769" s="84" t="s">
        <v>159</v>
      </c>
      <c r="P769" s="93">
        <v>4717.0247152161346</v>
      </c>
      <c r="Q769" s="93">
        <v>4277.2494229671074</v>
      </c>
      <c r="R769" s="93">
        <v>3510.6076780119693</v>
      </c>
      <c r="S769" s="93">
        <v>3269.7935573771938</v>
      </c>
      <c r="T769" s="93">
        <v>3128.4070037712022</v>
      </c>
      <c r="U769" s="93">
        <v>6807.1414261090558</v>
      </c>
      <c r="V769" s="93">
        <v>6727.4368563528606</v>
      </c>
      <c r="W769" s="93">
        <v>2883.9913384589995</v>
      </c>
      <c r="X769" s="93">
        <v>3151.9309289999992</v>
      </c>
      <c r="Y769" s="93">
        <v>3195.0449999999996</v>
      </c>
      <c r="Z769" s="93">
        <v>3346</v>
      </c>
      <c r="AA769" s="83"/>
      <c r="AB769" s="84" t="s">
        <v>159</v>
      </c>
      <c r="AC769" s="93">
        <v>0</v>
      </c>
      <c r="AD769" s="93">
        <v>0</v>
      </c>
      <c r="AE769" s="93">
        <v>0</v>
      </c>
      <c r="AF769" s="93">
        <v>0</v>
      </c>
      <c r="AG769" s="93">
        <v>0</v>
      </c>
      <c r="AH769" s="93">
        <v>0</v>
      </c>
      <c r="AI769" s="93">
        <v>0</v>
      </c>
      <c r="AJ769" s="93">
        <v>0</v>
      </c>
      <c r="AK769" s="93">
        <v>0</v>
      </c>
      <c r="AL769" s="93">
        <v>0</v>
      </c>
      <c r="AM769" s="93">
        <v>0</v>
      </c>
      <c r="AN769" s="83"/>
      <c r="AO769" s="83"/>
      <c r="AP769" s="83"/>
      <c r="AQ769" s="83"/>
      <c r="AR769" s="83"/>
      <c r="AS769" s="83"/>
      <c r="AT769" s="83"/>
      <c r="AU769" s="83"/>
      <c r="AV769" s="83"/>
      <c r="AW769" s="83"/>
      <c r="AX769" s="83"/>
      <c r="AY769" s="83"/>
      <c r="AZ769" s="83"/>
    </row>
    <row r="770" spans="1:52" x14ac:dyDescent="0.25">
      <c r="A770" s="82"/>
      <c r="B770" s="84" t="s">
        <v>1</v>
      </c>
      <c r="C770" s="93">
        <v>19007.144564468723</v>
      </c>
      <c r="D770" s="93">
        <v>17032.45400378315</v>
      </c>
      <c r="E770" s="93">
        <v>20118.714279620879</v>
      </c>
      <c r="F770" s="93">
        <v>22028.113286029802</v>
      </c>
      <c r="G770" s="93">
        <v>22812.792404871616</v>
      </c>
      <c r="H770" s="93">
        <v>20609.157367263386</v>
      </c>
      <c r="I770" s="93">
        <v>18279.080312148559</v>
      </c>
      <c r="J770" s="93">
        <v>17763.574035311995</v>
      </c>
      <c r="K770" s="93">
        <v>16896.938372999997</v>
      </c>
      <c r="L770" s="93">
        <v>17239.865999999998</v>
      </c>
      <c r="M770" s="93">
        <v>0</v>
      </c>
      <c r="N770" s="83"/>
      <c r="O770" s="84" t="s">
        <v>1</v>
      </c>
      <c r="P770" s="93">
        <v>19519.706377105696</v>
      </c>
      <c r="Q770" s="93">
        <v>19595.421494601513</v>
      </c>
      <c r="R770" s="93">
        <v>20742.036883694407</v>
      </c>
      <c r="S770" s="93">
        <v>21445.367515779271</v>
      </c>
      <c r="T770" s="93">
        <v>22398.012301764807</v>
      </c>
      <c r="U770" s="93">
        <v>22115.830013728882</v>
      </c>
      <c r="V770" s="93">
        <v>21998.135820235631</v>
      </c>
      <c r="W770" s="93">
        <v>18401.224196564996</v>
      </c>
      <c r="X770" s="93">
        <v>17791.276229999996</v>
      </c>
      <c r="Y770" s="93">
        <v>14261.939999999999</v>
      </c>
      <c r="Z770" s="93">
        <v>15366</v>
      </c>
      <c r="AA770" s="83"/>
      <c r="AB770" s="84" t="s">
        <v>1</v>
      </c>
      <c r="AC770" s="93">
        <v>110</v>
      </c>
      <c r="AD770" s="93">
        <v>97</v>
      </c>
      <c r="AE770" s="93">
        <v>114</v>
      </c>
      <c r="AF770" s="93">
        <v>127</v>
      </c>
      <c r="AG770" s="93">
        <v>134</v>
      </c>
      <c r="AH770" s="93">
        <v>121</v>
      </c>
      <c r="AI770" s="93">
        <v>110</v>
      </c>
      <c r="AJ770" s="93">
        <v>110</v>
      </c>
      <c r="AK770" s="93">
        <v>107</v>
      </c>
      <c r="AL770" s="93">
        <v>107</v>
      </c>
      <c r="AM770" s="93">
        <v>0</v>
      </c>
      <c r="AN770" s="83"/>
      <c r="AO770" s="83"/>
      <c r="AP770" s="83"/>
      <c r="AQ770" s="83"/>
      <c r="AR770" s="83"/>
      <c r="AS770" s="83"/>
      <c r="AT770" s="83"/>
      <c r="AU770" s="83"/>
      <c r="AV770" s="83"/>
      <c r="AW770" s="83"/>
      <c r="AX770" s="83"/>
      <c r="AY770" s="83"/>
      <c r="AZ770" s="83"/>
    </row>
    <row r="771" spans="1:52" x14ac:dyDescent="0.25">
      <c r="A771" s="82"/>
      <c r="B771" s="84" t="s">
        <v>2</v>
      </c>
      <c r="C771" s="93">
        <v>202986.27051644764</v>
      </c>
      <c r="D771" s="93">
        <v>196553.51048838813</v>
      </c>
      <c r="E771" s="93">
        <v>194588.77095661699</v>
      </c>
      <c r="F771" s="93">
        <v>192605.03695053881</v>
      </c>
      <c r="G771" s="93">
        <v>194765.42285534879</v>
      </c>
      <c r="H771" s="93">
        <v>202976.47905812334</v>
      </c>
      <c r="I771" s="93">
        <v>219204.05834005179</v>
      </c>
      <c r="J771" s="93">
        <v>226463.99026456795</v>
      </c>
      <c r="K771" s="93">
        <v>229251.78670799997</v>
      </c>
      <c r="L771" s="93">
        <v>234826.03199999998</v>
      </c>
      <c r="M771" s="93">
        <v>0</v>
      </c>
      <c r="N771" s="83"/>
      <c r="O771" s="84" t="s">
        <v>2</v>
      </c>
      <c r="P771" s="93">
        <v>222090.46428901397</v>
      </c>
      <c r="Q771" s="93">
        <v>211922.77102160509</v>
      </c>
      <c r="R771" s="93">
        <v>197327.36444804029</v>
      </c>
      <c r="S771" s="93">
        <v>192825.48543958191</v>
      </c>
      <c r="T771" s="93">
        <v>193629.36484492786</v>
      </c>
      <c r="U771" s="93">
        <v>193163.81920997403</v>
      </c>
      <c r="V771" s="93">
        <v>194221.61877690325</v>
      </c>
      <c r="W771" s="93">
        <v>218995.60715764193</v>
      </c>
      <c r="X771" s="93">
        <v>242946.93189899999</v>
      </c>
      <c r="Y771" s="93">
        <v>232256.61899999995</v>
      </c>
      <c r="Z771" s="93">
        <v>231722</v>
      </c>
      <c r="AA771" s="83"/>
      <c r="AB771" s="84" t="s">
        <v>2</v>
      </c>
      <c r="AC771" s="93">
        <v>1879</v>
      </c>
      <c r="AD771" s="93">
        <v>1784</v>
      </c>
      <c r="AE771" s="93">
        <v>1737</v>
      </c>
      <c r="AF771" s="93">
        <v>1683</v>
      </c>
      <c r="AG771" s="93">
        <v>1635</v>
      </c>
      <c r="AH771" s="93">
        <v>1625</v>
      </c>
      <c r="AI771" s="93">
        <v>1664</v>
      </c>
      <c r="AJ771" s="93">
        <v>1699</v>
      </c>
      <c r="AK771" s="93">
        <v>1725</v>
      </c>
      <c r="AL771" s="93">
        <v>1796</v>
      </c>
      <c r="AM771" s="93">
        <v>0</v>
      </c>
      <c r="AN771" s="83"/>
      <c r="AO771" s="83"/>
      <c r="AP771" s="83"/>
      <c r="AQ771" s="83"/>
      <c r="AR771" s="83"/>
      <c r="AS771" s="83"/>
      <c r="AT771" s="83"/>
      <c r="AU771" s="83"/>
      <c r="AV771" s="83"/>
      <c r="AW771" s="83"/>
      <c r="AX771" s="83"/>
      <c r="AY771" s="83"/>
      <c r="AZ771" s="83"/>
    </row>
    <row r="772" spans="1:52" x14ac:dyDescent="0.25">
      <c r="A772" s="82"/>
      <c r="B772" s="84" t="s">
        <v>156</v>
      </c>
      <c r="C772" s="93">
        <v>0</v>
      </c>
      <c r="D772" s="93">
        <v>0</v>
      </c>
      <c r="E772" s="93">
        <v>0</v>
      </c>
      <c r="F772" s="93">
        <v>0</v>
      </c>
      <c r="G772" s="93">
        <v>0</v>
      </c>
      <c r="H772" s="93">
        <v>0</v>
      </c>
      <c r="I772" s="93">
        <v>0</v>
      </c>
      <c r="J772" s="93">
        <v>1750.0314070259994</v>
      </c>
      <c r="K772" s="93">
        <v>12254.444348999998</v>
      </c>
      <c r="L772" s="93">
        <v>21387.764999999999</v>
      </c>
      <c r="M772" s="93">
        <v>0</v>
      </c>
      <c r="N772" s="83"/>
      <c r="O772" s="84" t="s">
        <v>156</v>
      </c>
      <c r="P772" s="93">
        <v>0</v>
      </c>
      <c r="Q772" s="93">
        <v>0</v>
      </c>
      <c r="R772" s="93">
        <v>0</v>
      </c>
      <c r="S772" s="93">
        <v>0</v>
      </c>
      <c r="T772" s="93">
        <v>0</v>
      </c>
      <c r="U772" s="93">
        <v>0</v>
      </c>
      <c r="V772" s="93">
        <v>0</v>
      </c>
      <c r="W772" s="93">
        <v>0</v>
      </c>
      <c r="X772" s="93">
        <v>6835.3722569999991</v>
      </c>
      <c r="Y772" s="93">
        <v>13372.883999999998</v>
      </c>
      <c r="Z772" s="93">
        <v>21512</v>
      </c>
      <c r="AA772" s="83"/>
      <c r="AB772" s="84" t="s">
        <v>156</v>
      </c>
      <c r="AC772" s="93">
        <v>0</v>
      </c>
      <c r="AD772" s="93">
        <v>0</v>
      </c>
      <c r="AE772" s="93">
        <v>0</v>
      </c>
      <c r="AF772" s="93">
        <v>0</v>
      </c>
      <c r="AG772" s="93">
        <v>0</v>
      </c>
      <c r="AH772" s="93">
        <v>0</v>
      </c>
      <c r="AI772" s="93">
        <v>0</v>
      </c>
      <c r="AJ772" s="93">
        <v>16</v>
      </c>
      <c r="AK772" s="93">
        <v>80</v>
      </c>
      <c r="AL772" s="93">
        <v>140</v>
      </c>
      <c r="AM772" s="93">
        <v>0</v>
      </c>
      <c r="AN772" s="83"/>
      <c r="AO772" s="83"/>
      <c r="AP772" s="83"/>
      <c r="AQ772" s="83"/>
      <c r="AR772" s="83"/>
      <c r="AS772" s="83"/>
      <c r="AT772" s="83"/>
      <c r="AU772" s="83"/>
      <c r="AV772" s="83"/>
      <c r="AW772" s="83"/>
      <c r="AX772" s="83"/>
      <c r="AY772" s="83"/>
      <c r="AZ772" s="83"/>
    </row>
    <row r="773" spans="1:52" x14ac:dyDescent="0.25">
      <c r="A773" s="82"/>
      <c r="B773" s="84" t="s">
        <v>3</v>
      </c>
      <c r="C773" s="93">
        <v>261.96667827460874</v>
      </c>
      <c r="D773" s="93">
        <v>5072.8884257078444</v>
      </c>
      <c r="E773" s="93">
        <v>10444.106118573442</v>
      </c>
      <c r="F773" s="93">
        <v>17122.499605507288</v>
      </c>
      <c r="G773" s="93">
        <v>21733.48066197025</v>
      </c>
      <c r="H773" s="93">
        <v>22388.540558050172</v>
      </c>
      <c r="I773" s="93">
        <v>21650.494778565626</v>
      </c>
      <c r="J773" s="93">
        <v>20843.931413276987</v>
      </c>
      <c r="K773" s="93">
        <v>27135.674621999991</v>
      </c>
      <c r="L773" s="93">
        <v>21601.796999999999</v>
      </c>
      <c r="M773" s="93">
        <v>0</v>
      </c>
      <c r="N773" s="83"/>
      <c r="O773" s="84" t="s">
        <v>3</v>
      </c>
      <c r="P773" s="93">
        <v>0</v>
      </c>
      <c r="Q773" s="93">
        <v>21823.495515998668</v>
      </c>
      <c r="R773" s="93">
        <v>10232.508809492525</v>
      </c>
      <c r="S773" s="93">
        <v>20433.612827322922</v>
      </c>
      <c r="T773" s="93">
        <v>20135.29735917475</v>
      </c>
      <c r="U773" s="93">
        <v>20186.618151605267</v>
      </c>
      <c r="V773" s="93">
        <v>20173.515096783565</v>
      </c>
      <c r="W773" s="93">
        <v>22475.280049173009</v>
      </c>
      <c r="X773" s="93">
        <v>18920.072766000005</v>
      </c>
      <c r="Y773" s="93">
        <v>25717.796999999991</v>
      </c>
      <c r="Z773" s="93">
        <v>21888</v>
      </c>
      <c r="AA773" s="83"/>
      <c r="AB773" s="84" t="s">
        <v>3</v>
      </c>
      <c r="AC773" s="93">
        <v>2</v>
      </c>
      <c r="AD773" s="93">
        <v>45</v>
      </c>
      <c r="AE773" s="93">
        <v>91</v>
      </c>
      <c r="AF773" s="93">
        <v>127</v>
      </c>
      <c r="AG773" s="93">
        <v>159</v>
      </c>
      <c r="AH773" s="93">
        <v>165</v>
      </c>
      <c r="AI773" s="93">
        <v>158</v>
      </c>
      <c r="AJ773" s="93">
        <v>152</v>
      </c>
      <c r="AK773" s="93">
        <v>166</v>
      </c>
      <c r="AL773" s="93">
        <v>165</v>
      </c>
      <c r="AM773" s="93">
        <v>0</v>
      </c>
      <c r="AN773" s="83"/>
      <c r="AO773" s="83"/>
      <c r="AP773" s="83"/>
      <c r="AQ773" s="83"/>
      <c r="AR773" s="83"/>
      <c r="AS773" s="83"/>
      <c r="AT773" s="83"/>
      <c r="AU773" s="83"/>
      <c r="AV773" s="83"/>
      <c r="AW773" s="83"/>
      <c r="AX773" s="83"/>
      <c r="AY773" s="83"/>
      <c r="AZ773" s="83"/>
    </row>
    <row r="774" spans="1:52" x14ac:dyDescent="0.25">
      <c r="A774" s="82"/>
      <c r="B774" s="84" t="s">
        <v>4</v>
      </c>
      <c r="C774" s="93">
        <v>0</v>
      </c>
      <c r="D774" s="93">
        <v>1373.6328520730881</v>
      </c>
      <c r="E774" s="93">
        <v>13655.399572042023</v>
      </c>
      <c r="F774" s="93">
        <v>22439.463241500762</v>
      </c>
      <c r="G774" s="93">
        <v>28345.949919036244</v>
      </c>
      <c r="H774" s="93">
        <v>34951.22739987808</v>
      </c>
      <c r="I774" s="93">
        <v>44926.172946747334</v>
      </c>
      <c r="J774" s="93">
        <v>45036.874840985991</v>
      </c>
      <c r="K774" s="93">
        <v>33904.210241999994</v>
      </c>
      <c r="L774" s="93">
        <v>43697.513999999996</v>
      </c>
      <c r="M774" s="93">
        <v>0</v>
      </c>
      <c r="N774" s="83"/>
      <c r="O774" s="84" t="s">
        <v>4</v>
      </c>
      <c r="P774" s="93">
        <v>0</v>
      </c>
      <c r="Q774" s="93">
        <v>0</v>
      </c>
      <c r="R774" s="93">
        <v>0</v>
      </c>
      <c r="S774" s="93">
        <v>12941.826741570938</v>
      </c>
      <c r="T774" s="93">
        <v>24158.505786906582</v>
      </c>
      <c r="U774" s="93">
        <v>27189.431349982573</v>
      </c>
      <c r="V774" s="93">
        <v>27179.10876383381</v>
      </c>
      <c r="W774" s="93">
        <v>46065.099212684981</v>
      </c>
      <c r="X774" s="93">
        <v>50626.100279999991</v>
      </c>
      <c r="Y774" s="93">
        <v>45752.426999999996</v>
      </c>
      <c r="Z774" s="93">
        <v>47228</v>
      </c>
      <c r="AA774" s="83"/>
      <c r="AB774" s="84" t="s">
        <v>4</v>
      </c>
      <c r="AC774" s="93">
        <v>0</v>
      </c>
      <c r="AD774" s="93">
        <v>11</v>
      </c>
      <c r="AE774" s="93">
        <v>93</v>
      </c>
      <c r="AF774" s="93">
        <v>172</v>
      </c>
      <c r="AG774" s="93">
        <v>215</v>
      </c>
      <c r="AH774" s="93">
        <v>261</v>
      </c>
      <c r="AI774" s="93">
        <v>336</v>
      </c>
      <c r="AJ774" s="93">
        <v>335</v>
      </c>
      <c r="AK774" s="93">
        <v>290</v>
      </c>
      <c r="AL774" s="93">
        <v>344</v>
      </c>
      <c r="AM774" s="93">
        <v>0</v>
      </c>
      <c r="AN774" s="83"/>
      <c r="AO774" s="83"/>
      <c r="AP774" s="83"/>
      <c r="AQ774" s="83"/>
      <c r="AR774" s="83"/>
      <c r="AS774" s="83"/>
      <c r="AT774" s="83"/>
      <c r="AU774" s="83"/>
      <c r="AV774" s="83"/>
      <c r="AW774" s="83"/>
      <c r="AX774" s="83"/>
      <c r="AY774" s="83"/>
      <c r="AZ774" s="83"/>
    </row>
    <row r="775" spans="1:52" x14ac:dyDescent="0.25">
      <c r="A775" s="82"/>
      <c r="B775" s="84" t="s">
        <v>6</v>
      </c>
      <c r="C775" s="93">
        <v>870.01335963501208</v>
      </c>
      <c r="D775" s="93">
        <v>891.22960855886754</v>
      </c>
      <c r="E775" s="93">
        <v>1246.9963098767366</v>
      </c>
      <c r="F775" s="93">
        <v>2294.5109749614758</v>
      </c>
      <c r="G775" s="93">
        <v>2380.8513837534633</v>
      </c>
      <c r="H775" s="93">
        <v>1272.9846441565635</v>
      </c>
      <c r="I775" s="93">
        <v>1252.2553651554024</v>
      </c>
      <c r="J775" s="93">
        <v>1891.3717980989995</v>
      </c>
      <c r="K775" s="93">
        <v>2452.2680384999994</v>
      </c>
      <c r="L775" s="93">
        <v>3764.0819999999999</v>
      </c>
      <c r="M775" s="93">
        <v>0</v>
      </c>
      <c r="N775" s="83"/>
      <c r="O775" s="84" t="s">
        <v>6</v>
      </c>
      <c r="P775" s="93">
        <v>978.31377784683934</v>
      </c>
      <c r="Q775" s="93">
        <v>918.52425702338667</v>
      </c>
      <c r="R775" s="93">
        <v>772.4238052732486</v>
      </c>
      <c r="S775" s="93">
        <v>1688.5661752357335</v>
      </c>
      <c r="T775" s="93">
        <v>6119.7621438724855</v>
      </c>
      <c r="U775" s="93">
        <v>4629.0350696602309</v>
      </c>
      <c r="V775" s="93">
        <v>4627.5178506927914</v>
      </c>
      <c r="W775" s="93">
        <v>2182.6840545089999</v>
      </c>
      <c r="X775" s="93">
        <v>1432.2136499999999</v>
      </c>
      <c r="Y775" s="93">
        <v>3108.6089999999999</v>
      </c>
      <c r="Z775" s="93">
        <v>12551</v>
      </c>
      <c r="AA775" s="83"/>
      <c r="AB775" s="84" t="s">
        <v>6</v>
      </c>
      <c r="AC775" s="93">
        <v>0</v>
      </c>
      <c r="AD775" s="93">
        <v>0</v>
      </c>
      <c r="AE775" s="93">
        <v>1</v>
      </c>
      <c r="AF775" s="93">
        <v>31</v>
      </c>
      <c r="AG775" s="93">
        <v>30</v>
      </c>
      <c r="AH775" s="93">
        <v>21</v>
      </c>
      <c r="AI775" s="93">
        <v>23</v>
      </c>
      <c r="AJ775" s="93">
        <v>27</v>
      </c>
      <c r="AK775" s="93">
        <v>34</v>
      </c>
      <c r="AL775" s="93">
        <v>58</v>
      </c>
      <c r="AM775" s="93">
        <v>0</v>
      </c>
      <c r="AN775" s="83"/>
      <c r="AO775" s="83"/>
      <c r="AP775" s="83"/>
      <c r="AQ775" s="83"/>
      <c r="AR775" s="83"/>
      <c r="AS775" s="83"/>
      <c r="AT775" s="83"/>
      <c r="AU775" s="83"/>
      <c r="AV775" s="83"/>
      <c r="AW775" s="83"/>
      <c r="AX775" s="83"/>
      <c r="AY775" s="83"/>
      <c r="AZ775" s="83"/>
    </row>
    <row r="776" spans="1:52" x14ac:dyDescent="0.25">
      <c r="A776" s="82"/>
      <c r="B776" s="84" t="s">
        <v>7</v>
      </c>
      <c r="C776" s="93">
        <v>58221.703161688252</v>
      </c>
      <c r="D776" s="93">
        <v>55692.000727005063</v>
      </c>
      <c r="E776" s="93">
        <v>64106.494481284026</v>
      </c>
      <c r="F776" s="93">
        <v>63158.722946956412</v>
      </c>
      <c r="G776" s="93">
        <v>69749.09140171262</v>
      </c>
      <c r="H776" s="93">
        <v>72559.565654717633</v>
      </c>
      <c r="I776" s="93">
        <v>72965.588842481156</v>
      </c>
      <c r="J776" s="93">
        <v>90876.476788523971</v>
      </c>
      <c r="K776" s="93">
        <v>104719.21849199999</v>
      </c>
      <c r="L776" s="93">
        <v>95057.990999999995</v>
      </c>
      <c r="M776" s="93">
        <v>0</v>
      </c>
      <c r="N776" s="83"/>
      <c r="O776" s="84" t="s">
        <v>7</v>
      </c>
      <c r="P776" s="93">
        <v>82418.182598574655</v>
      </c>
      <c r="Q776" s="93">
        <v>77470.044719691097</v>
      </c>
      <c r="R776" s="93">
        <v>55436.973538370919</v>
      </c>
      <c r="S776" s="93">
        <v>63635.745776911957</v>
      </c>
      <c r="T776" s="93">
        <v>63662.289664722732</v>
      </c>
      <c r="U776" s="93">
        <v>61969.809339560146</v>
      </c>
      <c r="V776" s="93">
        <v>62242.25898818508</v>
      </c>
      <c r="W776" s="93">
        <v>73067.587513325969</v>
      </c>
      <c r="X776" s="93">
        <v>80238.974066999988</v>
      </c>
      <c r="Y776" s="93">
        <v>100163.889</v>
      </c>
      <c r="Z776" s="93">
        <v>96372</v>
      </c>
      <c r="AA776" s="83"/>
      <c r="AB776" s="84" t="s">
        <v>7</v>
      </c>
      <c r="AC776" s="93">
        <v>513</v>
      </c>
      <c r="AD776" s="93">
        <v>500</v>
      </c>
      <c r="AE776" s="93">
        <v>543</v>
      </c>
      <c r="AF776" s="93">
        <v>532</v>
      </c>
      <c r="AG776" s="93">
        <v>590</v>
      </c>
      <c r="AH776" s="93">
        <v>601</v>
      </c>
      <c r="AI776" s="93">
        <v>607</v>
      </c>
      <c r="AJ776" s="93">
        <v>820</v>
      </c>
      <c r="AK776" s="93">
        <v>842</v>
      </c>
      <c r="AL776" s="93">
        <v>857</v>
      </c>
      <c r="AM776" s="93">
        <v>0</v>
      </c>
      <c r="AN776" s="83"/>
      <c r="AO776" s="83"/>
      <c r="AP776" s="83"/>
      <c r="AQ776" s="83"/>
      <c r="AR776" s="83"/>
      <c r="AS776" s="83"/>
      <c r="AT776" s="83"/>
      <c r="AU776" s="83"/>
      <c r="AV776" s="83"/>
      <c r="AW776" s="83"/>
      <c r="AX776" s="83"/>
      <c r="AY776" s="83"/>
      <c r="AZ776" s="83"/>
    </row>
    <row r="777" spans="1:52" x14ac:dyDescent="0.25">
      <c r="A777" s="82"/>
      <c r="B777" s="89" t="s">
        <v>8</v>
      </c>
      <c r="C777" s="94">
        <v>22385.937111980715</v>
      </c>
      <c r="D777" s="94">
        <v>23312.121908776626</v>
      </c>
      <c r="E777" s="94">
        <v>21932.213230319601</v>
      </c>
      <c r="F777" s="94">
        <v>25228.944554295344</v>
      </c>
      <c r="G777" s="94">
        <v>29110.212274501348</v>
      </c>
      <c r="H777" s="94">
        <v>36031.726926343319</v>
      </c>
      <c r="I777" s="94">
        <v>45153.316018249621</v>
      </c>
      <c r="J777" s="94">
        <v>42900.584960645989</v>
      </c>
      <c r="K777" s="94">
        <v>55591.107599999988</v>
      </c>
      <c r="L777" s="94">
        <v>62622.881999999998</v>
      </c>
      <c r="M777" s="94">
        <v>0</v>
      </c>
      <c r="N777" s="83"/>
      <c r="O777" s="89" t="s">
        <v>8</v>
      </c>
      <c r="P777" s="94">
        <v>21555.39323809401</v>
      </c>
      <c r="Q777" s="94">
        <v>22791.268812642822</v>
      </c>
      <c r="R777" s="94">
        <v>23355.228540670731</v>
      </c>
      <c r="S777" s="94">
        <v>30469.15518232356</v>
      </c>
      <c r="T777" s="94">
        <v>27506.875368567849</v>
      </c>
      <c r="U777" s="94">
        <v>29353.05799528354</v>
      </c>
      <c r="V777" s="94">
        <v>32068.017056199733</v>
      </c>
      <c r="W777" s="94">
        <v>43645.049615915988</v>
      </c>
      <c r="X777" s="94">
        <v>54109.031696999991</v>
      </c>
      <c r="Y777" s="94">
        <v>59766.377999999997</v>
      </c>
      <c r="Z777" s="94">
        <v>73389</v>
      </c>
      <c r="AA777" s="83"/>
      <c r="AB777" s="89" t="s">
        <v>8</v>
      </c>
      <c r="AC777" s="94">
        <v>280</v>
      </c>
      <c r="AD777" s="94">
        <v>286</v>
      </c>
      <c r="AE777" s="94">
        <v>283</v>
      </c>
      <c r="AF777" s="94">
        <v>312</v>
      </c>
      <c r="AG777" s="94">
        <v>352</v>
      </c>
      <c r="AH777" s="94">
        <v>406</v>
      </c>
      <c r="AI777" s="94">
        <v>455</v>
      </c>
      <c r="AJ777" s="94">
        <v>463</v>
      </c>
      <c r="AK777" s="94">
        <v>524</v>
      </c>
      <c r="AL777" s="94">
        <v>588</v>
      </c>
      <c r="AM777" s="94">
        <v>0</v>
      </c>
      <c r="AN777" s="83"/>
      <c r="AO777" s="83"/>
      <c r="AP777" s="83"/>
      <c r="AQ777" s="83"/>
      <c r="AR777" s="83"/>
      <c r="AS777" s="83"/>
      <c r="AT777" s="83"/>
      <c r="AU777" s="83"/>
      <c r="AV777" s="83"/>
      <c r="AW777" s="83"/>
      <c r="AX777" s="83"/>
      <c r="AY777" s="83"/>
      <c r="AZ777" s="83"/>
    </row>
    <row r="778" spans="1:52" x14ac:dyDescent="0.25">
      <c r="A778" s="82"/>
      <c r="B778" s="89" t="s">
        <v>5</v>
      </c>
      <c r="C778" s="94">
        <v>21321.945669948516</v>
      </c>
      <c r="D778" s="94">
        <v>31687.900143460563</v>
      </c>
      <c r="E778" s="94">
        <v>34570.061472824018</v>
      </c>
      <c r="F778" s="94">
        <v>59164.103991050142</v>
      </c>
      <c r="G778" s="94">
        <v>55582.119540355241</v>
      </c>
      <c r="H778" s="94">
        <v>42120.976573110514</v>
      </c>
      <c r="I778" s="94">
        <v>38442.37067241242</v>
      </c>
      <c r="J778" s="94">
        <v>31729.299394463989</v>
      </c>
      <c r="K778" s="94">
        <v>36594.650105999994</v>
      </c>
      <c r="L778" s="94">
        <v>42466.829999999994</v>
      </c>
      <c r="M778" s="92">
        <v>0</v>
      </c>
      <c r="N778" s="83"/>
      <c r="O778" s="89" t="s">
        <v>5</v>
      </c>
      <c r="P778" s="94">
        <v>33644.728255484268</v>
      </c>
      <c r="Q778" s="94">
        <v>25653.409385109248</v>
      </c>
      <c r="R778" s="94">
        <v>40472.666718120425</v>
      </c>
      <c r="S778" s="94">
        <v>40655.318101827477</v>
      </c>
      <c r="T778" s="94">
        <v>46370.988375703339</v>
      </c>
      <c r="U778" s="94">
        <v>44931.717722412912</v>
      </c>
      <c r="V778" s="94">
        <v>35934.891470208793</v>
      </c>
      <c r="W778" s="94">
        <v>60200.217254267976</v>
      </c>
      <c r="X778" s="94">
        <v>54589.618943999994</v>
      </c>
      <c r="Y778" s="94">
        <v>57523.157999999996</v>
      </c>
      <c r="Z778" s="94">
        <v>53086</v>
      </c>
      <c r="AA778" s="83"/>
      <c r="AB778" s="89" t="s">
        <v>5</v>
      </c>
      <c r="AC778" s="94">
        <v>5699</v>
      </c>
      <c r="AD778" s="94">
        <v>5520</v>
      </c>
      <c r="AE778" s="94">
        <v>5520</v>
      </c>
      <c r="AF778" s="94">
        <v>5421</v>
      </c>
      <c r="AG778" s="94">
        <v>5350</v>
      </c>
      <c r="AH778" s="94">
        <v>5269</v>
      </c>
      <c r="AI778" s="94">
        <v>5270</v>
      </c>
      <c r="AJ778" s="94">
        <v>5831</v>
      </c>
      <c r="AK778" s="94">
        <v>5811</v>
      </c>
      <c r="AL778" s="94">
        <v>5747</v>
      </c>
      <c r="AM778" s="94">
        <v>0</v>
      </c>
      <c r="AN778" s="83"/>
      <c r="AO778" s="83"/>
      <c r="AP778" s="83"/>
      <c r="AQ778" s="83"/>
      <c r="AR778" s="83"/>
      <c r="AS778" s="83"/>
      <c r="AT778" s="83"/>
      <c r="AU778" s="83"/>
      <c r="AV778" s="83"/>
      <c r="AW778" s="83"/>
      <c r="AX778" s="83"/>
      <c r="AY778" s="83"/>
      <c r="AZ778" s="83"/>
    </row>
    <row r="779" spans="1:52" x14ac:dyDescent="0.25">
      <c r="A779" s="82"/>
      <c r="B779" s="84" t="s">
        <v>157</v>
      </c>
      <c r="C779" s="93">
        <v>42519.947527943506</v>
      </c>
      <c r="D779" s="93">
        <v>40609.690019819507</v>
      </c>
      <c r="E779" s="93">
        <v>34748.538185406091</v>
      </c>
      <c r="F779" s="93">
        <v>37939.069546256884</v>
      </c>
      <c r="G779" s="93">
        <v>42585.75182034383</v>
      </c>
      <c r="H779" s="93">
        <v>41133.560904024293</v>
      </c>
      <c r="I779" s="93">
        <v>39597.216182122022</v>
      </c>
      <c r="J779" s="93">
        <v>41394.392701577992</v>
      </c>
      <c r="K779" s="93">
        <v>40152.905351999994</v>
      </c>
      <c r="L779" s="93">
        <v>45699.947999999997</v>
      </c>
      <c r="M779" s="93">
        <v>0</v>
      </c>
      <c r="N779" s="83"/>
      <c r="O779" s="84" t="s">
        <v>157</v>
      </c>
      <c r="P779" s="93">
        <v>43803.909152743712</v>
      </c>
      <c r="Q779" s="93">
        <v>42063.426731516709</v>
      </c>
      <c r="R779" s="93">
        <v>42753.657621874307</v>
      </c>
      <c r="S779" s="93">
        <v>39941.572836779087</v>
      </c>
      <c r="T779" s="93">
        <v>46782.25723271614</v>
      </c>
      <c r="U779" s="93">
        <v>45847.573429069598</v>
      </c>
      <c r="V779" s="93">
        <v>43761.872304342098</v>
      </c>
      <c r="W779" s="93">
        <v>43215.633771281988</v>
      </c>
      <c r="X779" s="93">
        <v>38911.653521999993</v>
      </c>
      <c r="Y779" s="93">
        <v>37447.367999999995</v>
      </c>
      <c r="Z779" s="93">
        <v>46062</v>
      </c>
      <c r="AA779" s="83"/>
      <c r="AB779" s="84" t="s">
        <v>117</v>
      </c>
      <c r="AC779" s="93">
        <v>30585.201000000001</v>
      </c>
      <c r="AD779" s="93">
        <v>30699.602999999999</v>
      </c>
      <c r="AE779" s="93">
        <v>30867.21</v>
      </c>
      <c r="AF779" s="93">
        <v>31324.92</v>
      </c>
      <c r="AG779" s="93">
        <v>31453.995999999999</v>
      </c>
      <c r="AH779" s="93">
        <v>31774.287999999997</v>
      </c>
      <c r="AI779" s="93">
        <v>31881.493999999999</v>
      </c>
      <c r="AJ779" s="93">
        <v>31825.893000000004</v>
      </c>
      <c r="AK779" s="93">
        <v>32434.083000000002</v>
      </c>
      <c r="AL779" s="93">
        <v>33476.442999999999</v>
      </c>
      <c r="AM779" s="93">
        <v>0</v>
      </c>
      <c r="AN779" s="83"/>
      <c r="AO779" s="83"/>
      <c r="AP779" s="83"/>
      <c r="AQ779" s="83"/>
      <c r="AR779" s="83"/>
      <c r="AS779" s="83"/>
      <c r="AT779" s="83"/>
      <c r="AU779" s="83"/>
      <c r="AV779" s="83"/>
      <c r="AW779" s="83"/>
      <c r="AX779" s="83"/>
      <c r="AY779" s="83"/>
      <c r="AZ779" s="83"/>
    </row>
    <row r="780" spans="1:52" x14ac:dyDescent="0.25">
      <c r="A780" s="82"/>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3"/>
      <c r="AG780" s="83"/>
      <c r="AH780" s="83"/>
      <c r="AI780" s="83"/>
      <c r="AJ780" s="83"/>
      <c r="AK780" s="83"/>
      <c r="AL780" s="83"/>
      <c r="AM780" s="83"/>
      <c r="AN780" s="83"/>
      <c r="AO780" s="83"/>
      <c r="AP780" s="83"/>
      <c r="AQ780" s="83"/>
      <c r="AR780" s="83"/>
      <c r="AS780" s="83"/>
      <c r="AT780" s="83"/>
      <c r="AU780" s="83"/>
      <c r="AV780" s="83"/>
      <c r="AW780" s="83"/>
      <c r="AX780" s="83"/>
      <c r="AY780" s="83"/>
      <c r="AZ780" s="83"/>
    </row>
    <row r="781" spans="1:52" x14ac:dyDescent="0.25">
      <c r="A781" s="82"/>
      <c r="B781" s="85" t="s">
        <v>113</v>
      </c>
      <c r="C781" s="85"/>
      <c r="D781" s="85"/>
      <c r="E781" s="85"/>
      <c r="F781" s="85"/>
      <c r="G781" s="85"/>
      <c r="H781" s="85"/>
      <c r="I781" s="85"/>
      <c r="J781" s="85"/>
      <c r="K781" s="85"/>
      <c r="L781" s="85"/>
      <c r="M781" s="85"/>
      <c r="N781" s="83"/>
      <c r="O781" s="85" t="s">
        <v>114</v>
      </c>
      <c r="P781" s="85"/>
      <c r="Q781" s="85"/>
      <c r="R781" s="85"/>
      <c r="S781" s="85"/>
      <c r="T781" s="85"/>
      <c r="U781" s="85"/>
      <c r="V781" s="85"/>
      <c r="W781" s="85"/>
      <c r="X781" s="85"/>
      <c r="Y781" s="85"/>
      <c r="Z781" s="85"/>
      <c r="AA781" s="83"/>
      <c r="AB781" s="85" t="s">
        <v>145</v>
      </c>
      <c r="AC781" s="85"/>
      <c r="AD781" s="85"/>
      <c r="AE781" s="85"/>
      <c r="AF781" s="85"/>
      <c r="AG781" s="85"/>
      <c r="AH781" s="85"/>
      <c r="AI781" s="85"/>
      <c r="AJ781" s="85"/>
      <c r="AK781" s="85"/>
      <c r="AL781" s="85"/>
      <c r="AM781" s="85"/>
      <c r="AN781" s="83"/>
      <c r="AO781" s="83"/>
      <c r="AP781" s="83"/>
      <c r="AQ781" s="83"/>
      <c r="AR781" s="83"/>
      <c r="AS781" s="83"/>
      <c r="AT781" s="83"/>
      <c r="AU781" s="83"/>
      <c r="AV781" s="83"/>
      <c r="AW781" s="83"/>
      <c r="AX781" s="83"/>
      <c r="AY781" s="83"/>
      <c r="AZ781" s="83"/>
    </row>
    <row r="782" spans="1:52" x14ac:dyDescent="0.25">
      <c r="A782" s="82"/>
      <c r="B782" s="87" t="s">
        <v>53</v>
      </c>
      <c r="C782" s="87">
        <v>2013</v>
      </c>
      <c r="D782" s="87">
        <v>2014</v>
      </c>
      <c r="E782" s="87">
        <v>2015</v>
      </c>
      <c r="F782" s="87">
        <v>2016</v>
      </c>
      <c r="G782" s="87">
        <v>2017</v>
      </c>
      <c r="H782" s="87">
        <v>2018</v>
      </c>
      <c r="I782" s="87">
        <v>2019</v>
      </c>
      <c r="J782" s="87">
        <v>2020</v>
      </c>
      <c r="K782" s="87">
        <v>2021</v>
      </c>
      <c r="L782" s="87">
        <v>2022</v>
      </c>
      <c r="M782" s="87">
        <v>2023</v>
      </c>
      <c r="N782" s="83"/>
      <c r="O782" s="87" t="s">
        <v>53</v>
      </c>
      <c r="P782" s="87">
        <v>2013</v>
      </c>
      <c r="Q782" s="87">
        <v>2014</v>
      </c>
      <c r="R782" s="87">
        <v>2015</v>
      </c>
      <c r="S782" s="87">
        <v>2016</v>
      </c>
      <c r="T782" s="87">
        <v>2017</v>
      </c>
      <c r="U782" s="87">
        <v>2018</v>
      </c>
      <c r="V782" s="87">
        <v>2019</v>
      </c>
      <c r="W782" s="87">
        <v>2020</v>
      </c>
      <c r="X782" s="87">
        <v>2021</v>
      </c>
      <c r="Y782" s="87">
        <v>2022</v>
      </c>
      <c r="Z782" s="87">
        <v>2023</v>
      </c>
      <c r="AA782" s="83"/>
      <c r="AB782" s="87" t="s">
        <v>53</v>
      </c>
      <c r="AC782" s="87">
        <v>2013</v>
      </c>
      <c r="AD782" s="87">
        <v>2014</v>
      </c>
      <c r="AE782" s="87">
        <v>2015</v>
      </c>
      <c r="AF782" s="87">
        <v>2016</v>
      </c>
      <c r="AG782" s="87">
        <v>2017</v>
      </c>
      <c r="AH782" s="87">
        <v>2018</v>
      </c>
      <c r="AI782" s="87">
        <v>2019</v>
      </c>
      <c r="AJ782" s="87">
        <v>2020</v>
      </c>
      <c r="AK782" s="87">
        <v>2021</v>
      </c>
      <c r="AL782" s="87">
        <v>2022</v>
      </c>
      <c r="AM782" s="87">
        <v>2023</v>
      </c>
      <c r="AN782" s="83"/>
      <c r="AO782" s="83"/>
      <c r="AP782" s="83"/>
      <c r="AQ782" s="83"/>
      <c r="AR782" s="83"/>
      <c r="AS782" s="83"/>
      <c r="AT782" s="83"/>
      <c r="AU782" s="83"/>
      <c r="AV782" s="83"/>
      <c r="AW782" s="83"/>
      <c r="AX782" s="83"/>
      <c r="AY782" s="83"/>
      <c r="AZ782" s="83"/>
    </row>
    <row r="783" spans="1:52" x14ac:dyDescent="0.25">
      <c r="A783" s="82"/>
      <c r="B783" s="89" t="s">
        <v>9</v>
      </c>
      <c r="C783" s="90">
        <v>176216.81381044418</v>
      </c>
      <c r="D783" s="90">
        <v>183386.21605195024</v>
      </c>
      <c r="E783" s="90">
        <v>186405.75997711613</v>
      </c>
      <c r="F783" s="90">
        <v>193086.33024860674</v>
      </c>
      <c r="G783" s="90">
        <v>181266.38061387697</v>
      </c>
      <c r="H783" s="90">
        <v>189802.73722461212</v>
      </c>
      <c r="I783" s="90">
        <v>189743.6239548857</v>
      </c>
      <c r="J783" s="90">
        <v>191705.04340343995</v>
      </c>
      <c r="K783" s="90">
        <v>236982.55772100002</v>
      </c>
      <c r="L783" s="90">
        <v>211120.95899999997</v>
      </c>
      <c r="M783" s="90">
        <v>0</v>
      </c>
      <c r="N783" s="83"/>
      <c r="O783" s="89" t="s">
        <v>9</v>
      </c>
      <c r="P783" s="90">
        <v>179341.88254484552</v>
      </c>
      <c r="Q783" s="90">
        <v>173811.1346982122</v>
      </c>
      <c r="R783" s="90">
        <v>171679.50012958172</v>
      </c>
      <c r="S783" s="90">
        <v>194239.01038477069</v>
      </c>
      <c r="T783" s="90">
        <v>194156.39155704039</v>
      </c>
      <c r="U783" s="90">
        <v>198103.69286643754</v>
      </c>
      <c r="V783" s="90">
        <v>177655.34674691063</v>
      </c>
      <c r="W783" s="90">
        <v>191324.17960154093</v>
      </c>
      <c r="X783" s="90">
        <v>233343.67415099993</v>
      </c>
      <c r="Y783" s="90">
        <v>230400.30300000001</v>
      </c>
      <c r="Z783" s="90">
        <v>209483</v>
      </c>
      <c r="AA783" s="83"/>
      <c r="AB783" s="89" t="s">
        <v>9</v>
      </c>
      <c r="AC783" s="90">
        <v>1434</v>
      </c>
      <c r="AD783" s="90">
        <v>1433</v>
      </c>
      <c r="AE783" s="90">
        <v>1476</v>
      </c>
      <c r="AF783" s="90">
        <v>1458</v>
      </c>
      <c r="AG783" s="90">
        <v>1418</v>
      </c>
      <c r="AH783" s="90">
        <v>1397</v>
      </c>
      <c r="AI783" s="90">
        <v>1354</v>
      </c>
      <c r="AJ783" s="90">
        <v>1509</v>
      </c>
      <c r="AK783" s="90">
        <v>1437</v>
      </c>
      <c r="AL783" s="90">
        <v>1384</v>
      </c>
      <c r="AM783" s="90">
        <v>0</v>
      </c>
      <c r="AN783" s="83"/>
      <c r="AO783" s="83"/>
      <c r="AP783" s="83"/>
      <c r="AQ783" s="83"/>
      <c r="AR783" s="83"/>
      <c r="AS783" s="83"/>
      <c r="AT783" s="83"/>
      <c r="AU783" s="83"/>
      <c r="AV783" s="83"/>
      <c r="AW783" s="83"/>
      <c r="AX783" s="83"/>
      <c r="AY783" s="83"/>
      <c r="AZ783" s="83"/>
    </row>
    <row r="784" spans="1:52" x14ac:dyDescent="0.25">
      <c r="A784" s="82"/>
      <c r="B784" s="84" t="s">
        <v>10</v>
      </c>
      <c r="C784" s="93">
        <v>106535.36206257048</v>
      </c>
      <c r="D784" s="93">
        <v>110869.14131330006</v>
      </c>
      <c r="E784" s="93">
        <v>119242.33976950828</v>
      </c>
      <c r="F784" s="93">
        <v>129425.76958942028</v>
      </c>
      <c r="G784" s="93">
        <v>126069.59201583992</v>
      </c>
      <c r="H784" s="93">
        <v>119924.32209973461</v>
      </c>
      <c r="I784" s="93">
        <v>117264.64461601984</v>
      </c>
      <c r="J784" s="93">
        <v>116240.06391328797</v>
      </c>
      <c r="K784" s="93">
        <v>159536.93072100001</v>
      </c>
      <c r="L784" s="93">
        <v>135807.41999999998</v>
      </c>
      <c r="M784" s="93">
        <v>0</v>
      </c>
      <c r="N784" s="83"/>
      <c r="O784" s="84" t="s">
        <v>10</v>
      </c>
      <c r="P784" s="93">
        <v>103006.21243444105</v>
      </c>
      <c r="Q784" s="93">
        <v>102716.52649790971</v>
      </c>
      <c r="R784" s="93">
        <v>107091.41110910077</v>
      </c>
      <c r="S784" s="93">
        <v>112029.15209832272</v>
      </c>
      <c r="T784" s="93">
        <v>130768.82858267418</v>
      </c>
      <c r="U784" s="93">
        <v>128731.00541354252</v>
      </c>
      <c r="V784" s="93">
        <v>120450.69450424096</v>
      </c>
      <c r="W784" s="93">
        <v>127413.50734803594</v>
      </c>
      <c r="X784" s="93">
        <v>162426.81959699994</v>
      </c>
      <c r="Y784" s="93">
        <v>152812.674</v>
      </c>
      <c r="Z784" s="93">
        <v>131323</v>
      </c>
      <c r="AA784" s="83"/>
      <c r="AB784" s="84" t="s">
        <v>10</v>
      </c>
      <c r="AC784" s="93">
        <v>1434</v>
      </c>
      <c r="AD784" s="93">
        <v>1433</v>
      </c>
      <c r="AE784" s="93">
        <v>1476</v>
      </c>
      <c r="AF784" s="93">
        <v>1458</v>
      </c>
      <c r="AG784" s="93">
        <v>1418</v>
      </c>
      <c r="AH784" s="93">
        <v>1397</v>
      </c>
      <c r="AI784" s="93">
        <v>1354</v>
      </c>
      <c r="AJ784" s="93">
        <v>1509</v>
      </c>
      <c r="AK784" s="93">
        <v>1437</v>
      </c>
      <c r="AL784" s="93">
        <v>1384</v>
      </c>
      <c r="AM784" s="93">
        <v>0</v>
      </c>
      <c r="AN784" s="83"/>
      <c r="AO784" s="83"/>
      <c r="AP784" s="83"/>
      <c r="AQ784" s="83"/>
      <c r="AR784" s="83"/>
      <c r="AS784" s="83"/>
      <c r="AT784" s="83"/>
      <c r="AU784" s="83"/>
      <c r="AV784" s="83"/>
      <c r="AW784" s="83"/>
      <c r="AX784" s="83"/>
      <c r="AY784" s="83"/>
      <c r="AZ784" s="83"/>
    </row>
    <row r="785" spans="1:52" x14ac:dyDescent="0.25">
      <c r="A785" s="82"/>
      <c r="B785" s="89" t="s">
        <v>11</v>
      </c>
      <c r="C785" s="94">
        <v>69681.451747873696</v>
      </c>
      <c r="D785" s="94">
        <v>72517.074738650175</v>
      </c>
      <c r="E785" s="94">
        <v>67163.420207607865</v>
      </c>
      <c r="F785" s="94">
        <v>63660.560659186449</v>
      </c>
      <c r="G785" s="94">
        <v>55196.788598037048</v>
      </c>
      <c r="H785" s="94">
        <v>69878.415124877516</v>
      </c>
      <c r="I785" s="94">
        <v>72478.979338865873</v>
      </c>
      <c r="J785" s="94">
        <v>75464.979490151978</v>
      </c>
      <c r="K785" s="94">
        <v>77445.627000000008</v>
      </c>
      <c r="L785" s="94">
        <v>75313.53899999999</v>
      </c>
      <c r="M785" s="94">
        <v>0</v>
      </c>
      <c r="N785" s="83"/>
      <c r="O785" s="89" t="s">
        <v>11</v>
      </c>
      <c r="P785" s="94">
        <v>76335.670110404448</v>
      </c>
      <c r="Q785" s="94">
        <v>71094.608200302479</v>
      </c>
      <c r="R785" s="94">
        <v>64588.089020480962</v>
      </c>
      <c r="S785" s="94">
        <v>82209.858286447969</v>
      </c>
      <c r="T785" s="94">
        <v>63387.562974366207</v>
      </c>
      <c r="U785" s="94">
        <v>69372.687452895028</v>
      </c>
      <c r="V785" s="94">
        <v>57204.652242669668</v>
      </c>
      <c r="W785" s="94">
        <v>63910.672253504985</v>
      </c>
      <c r="X785" s="94">
        <v>70916.85455399999</v>
      </c>
      <c r="Y785" s="94">
        <v>77587.629000000001</v>
      </c>
      <c r="Z785" s="94">
        <v>78160</v>
      </c>
      <c r="AA785" s="83"/>
      <c r="AB785" s="89" t="s">
        <v>11</v>
      </c>
      <c r="AC785" s="94">
        <v>1434</v>
      </c>
      <c r="AD785" s="94">
        <v>1433</v>
      </c>
      <c r="AE785" s="94">
        <v>1476</v>
      </c>
      <c r="AF785" s="94">
        <v>1458</v>
      </c>
      <c r="AG785" s="94">
        <v>1418</v>
      </c>
      <c r="AH785" s="94">
        <v>1397</v>
      </c>
      <c r="AI785" s="94">
        <v>1354</v>
      </c>
      <c r="AJ785" s="94">
        <v>1509</v>
      </c>
      <c r="AK785" s="94">
        <v>1437</v>
      </c>
      <c r="AL785" s="94">
        <v>1384</v>
      </c>
      <c r="AM785" s="94">
        <v>0</v>
      </c>
      <c r="AN785" s="83"/>
      <c r="AO785" s="83"/>
      <c r="AP785" s="83"/>
      <c r="AQ785" s="83"/>
      <c r="AR785" s="83"/>
      <c r="AS785" s="83"/>
      <c r="AT785" s="83"/>
      <c r="AU785" s="83"/>
      <c r="AV785" s="83"/>
      <c r="AW785" s="83"/>
      <c r="AX785" s="83"/>
      <c r="AY785" s="83"/>
      <c r="AZ785" s="83"/>
    </row>
    <row r="786" spans="1:52" x14ac:dyDescent="0.25">
      <c r="A786" s="82"/>
      <c r="B786" s="84" t="s">
        <v>0</v>
      </c>
      <c r="C786" s="93">
        <v>26965.480462966836</v>
      </c>
      <c r="D786" s="93">
        <v>25945.521459871907</v>
      </c>
      <c r="E786" s="93">
        <v>26265.218193127806</v>
      </c>
      <c r="F786" s="93">
        <v>29136.71142224094</v>
      </c>
      <c r="G786" s="93">
        <v>22491.796552276122</v>
      </c>
      <c r="H786" s="93">
        <v>19345.117718410514</v>
      </c>
      <c r="I786" s="93">
        <v>17670.543574120889</v>
      </c>
      <c r="J786" s="93">
        <v>18703.325795804991</v>
      </c>
      <c r="K786" s="93">
        <v>16136.273789999997</v>
      </c>
      <c r="L786" s="93">
        <v>13240.142999999998</v>
      </c>
      <c r="M786" s="93">
        <v>0</v>
      </c>
      <c r="N786" s="83"/>
      <c r="O786" s="84" t="s">
        <v>0</v>
      </c>
      <c r="P786" s="93">
        <v>24003.945360065409</v>
      </c>
      <c r="Q786" s="93">
        <v>26192.597364668116</v>
      </c>
      <c r="R786" s="93">
        <v>23272.661117243417</v>
      </c>
      <c r="S786" s="93">
        <v>24038.811258605445</v>
      </c>
      <c r="T786" s="93">
        <v>30030.158751135292</v>
      </c>
      <c r="U786" s="93">
        <v>25870.044542688112</v>
      </c>
      <c r="V786" s="93">
        <v>16261.728802470201</v>
      </c>
      <c r="W786" s="93">
        <v>18037.623343193995</v>
      </c>
      <c r="X786" s="93">
        <v>22303.279676999995</v>
      </c>
      <c r="Y786" s="93">
        <v>14620.031999999999</v>
      </c>
      <c r="Z786" s="93">
        <v>11231</v>
      </c>
      <c r="AA786" s="83"/>
      <c r="AB786" s="84" t="s">
        <v>0</v>
      </c>
      <c r="AC786" s="93">
        <v>251</v>
      </c>
      <c r="AD786" s="93">
        <v>286</v>
      </c>
      <c r="AE786" s="93">
        <v>321</v>
      </c>
      <c r="AF786" s="93">
        <v>284</v>
      </c>
      <c r="AG786" s="93">
        <v>201</v>
      </c>
      <c r="AH786" s="93">
        <v>176</v>
      </c>
      <c r="AI786" s="93">
        <v>158</v>
      </c>
      <c r="AJ786" s="93">
        <v>180</v>
      </c>
      <c r="AK786" s="93">
        <v>152</v>
      </c>
      <c r="AL786" s="93">
        <v>135</v>
      </c>
      <c r="AM786" s="93">
        <v>0</v>
      </c>
      <c r="AN786" s="83"/>
      <c r="AO786" s="83"/>
      <c r="AP786" s="83"/>
      <c r="AQ786" s="83"/>
      <c r="AR786" s="83"/>
      <c r="AS786" s="83"/>
      <c r="AT786" s="83"/>
      <c r="AU786" s="83"/>
      <c r="AV786" s="83"/>
      <c r="AW786" s="83"/>
      <c r="AX786" s="83"/>
      <c r="AY786" s="83"/>
      <c r="AZ786" s="83"/>
    </row>
    <row r="787" spans="1:52" x14ac:dyDescent="0.25">
      <c r="A787" s="82"/>
      <c r="B787" s="84" t="s">
        <v>158</v>
      </c>
      <c r="C787" s="93">
        <v>37952.076555364656</v>
      </c>
      <c r="D787" s="93">
        <v>37279.742907148146</v>
      </c>
      <c r="E787" s="93">
        <v>37428.614721884485</v>
      </c>
      <c r="F787" s="93">
        <v>30697.740644391532</v>
      </c>
      <c r="G787" s="93">
        <v>33632.074280585919</v>
      </c>
      <c r="H787" s="93">
        <v>34887.717933221866</v>
      </c>
      <c r="I787" s="93">
        <v>32620.207799965581</v>
      </c>
      <c r="J787" s="93">
        <v>44844.824538611989</v>
      </c>
      <c r="K787" s="93">
        <v>42980.201186999991</v>
      </c>
      <c r="L787" s="93">
        <v>27630.707999999999</v>
      </c>
      <c r="M787" s="93">
        <v>0</v>
      </c>
      <c r="N787" s="83"/>
      <c r="O787" s="84" t="s">
        <v>158</v>
      </c>
      <c r="P787" s="93">
        <v>44600.518895590707</v>
      </c>
      <c r="Q787" s="93">
        <v>45643.772575753886</v>
      </c>
      <c r="R787" s="93">
        <v>34896.000911867355</v>
      </c>
      <c r="S787" s="93">
        <v>34630.033849468869</v>
      </c>
      <c r="T787" s="93">
        <v>31772.246510784211</v>
      </c>
      <c r="U787" s="93">
        <v>25613.99405211995</v>
      </c>
      <c r="V787" s="93">
        <v>33754.823723442641</v>
      </c>
      <c r="W787" s="93">
        <v>32232.082770341993</v>
      </c>
      <c r="X787" s="93">
        <v>40228.229180999988</v>
      </c>
      <c r="Y787" s="93">
        <v>32987.682000000001</v>
      </c>
      <c r="Z787" s="93">
        <v>29045</v>
      </c>
      <c r="AA787" s="83"/>
      <c r="AB787" s="84" t="s">
        <v>158</v>
      </c>
      <c r="AC787" s="93">
        <v>262</v>
      </c>
      <c r="AD787" s="93">
        <v>240</v>
      </c>
      <c r="AE787" s="93">
        <v>233</v>
      </c>
      <c r="AF787" s="93">
        <v>203</v>
      </c>
      <c r="AG787" s="93">
        <v>222</v>
      </c>
      <c r="AH787" s="93">
        <v>234</v>
      </c>
      <c r="AI787" s="93">
        <v>216</v>
      </c>
      <c r="AJ787" s="93">
        <v>308</v>
      </c>
      <c r="AK787" s="93">
        <v>277</v>
      </c>
      <c r="AL787" s="93">
        <v>177</v>
      </c>
      <c r="AM787" s="93">
        <v>0</v>
      </c>
      <c r="AN787" s="83"/>
      <c r="AO787" s="83"/>
      <c r="AP787" s="83"/>
      <c r="AQ787" s="83"/>
      <c r="AR787" s="83"/>
      <c r="AS787" s="83"/>
      <c r="AT787" s="83"/>
      <c r="AU787" s="83"/>
      <c r="AV787" s="83"/>
      <c r="AW787" s="83"/>
      <c r="AX787" s="83"/>
      <c r="AY787" s="83"/>
      <c r="AZ787" s="83"/>
    </row>
    <row r="788" spans="1:52" x14ac:dyDescent="0.25">
      <c r="A788" s="82"/>
      <c r="B788" s="84" t="s">
        <v>159</v>
      </c>
      <c r="C788" s="93">
        <v>2860.9962146614416</v>
      </c>
      <c r="D788" s="93">
        <v>5767.5965653221738</v>
      </c>
      <c r="E788" s="93">
        <v>5661.5153909232413</v>
      </c>
      <c r="F788" s="93">
        <v>5372.9413936824239</v>
      </c>
      <c r="G788" s="93">
        <v>4980.0796213545345</v>
      </c>
      <c r="H788" s="93">
        <v>2821.0278939016334</v>
      </c>
      <c r="I788" s="93">
        <v>1580.9861414341253</v>
      </c>
      <c r="J788" s="93">
        <v>725.04383817599978</v>
      </c>
      <c r="K788" s="93">
        <v>883.72886699999992</v>
      </c>
      <c r="L788" s="93">
        <v>481.57199999999995</v>
      </c>
      <c r="M788" s="93">
        <v>0</v>
      </c>
      <c r="N788" s="83"/>
      <c r="O788" s="84" t="s">
        <v>159</v>
      </c>
      <c r="P788" s="93">
        <v>4356.6851570657836</v>
      </c>
      <c r="Q788" s="93">
        <v>1275.1347728315623</v>
      </c>
      <c r="R788" s="93">
        <v>5324.7503152150939</v>
      </c>
      <c r="S788" s="93">
        <v>5665.353041321504</v>
      </c>
      <c r="T788" s="93">
        <v>4570.2832223811747</v>
      </c>
      <c r="U788" s="93">
        <v>5947.3037525417312</v>
      </c>
      <c r="V788" s="93">
        <v>5508.1645122287682</v>
      </c>
      <c r="W788" s="93">
        <v>2525.7851565029991</v>
      </c>
      <c r="X788" s="93">
        <v>625.93040999999994</v>
      </c>
      <c r="Y788" s="93">
        <v>3253.6979999999999</v>
      </c>
      <c r="Z788" s="93">
        <v>206</v>
      </c>
      <c r="AA788" s="83"/>
      <c r="AB788" s="84" t="s">
        <v>159</v>
      </c>
      <c r="AC788" s="93">
        <v>0</v>
      </c>
      <c r="AD788" s="93">
        <v>0</v>
      </c>
      <c r="AE788" s="93">
        <v>0</v>
      </c>
      <c r="AF788" s="93">
        <v>0</v>
      </c>
      <c r="AG788" s="93">
        <v>0</v>
      </c>
      <c r="AH788" s="93">
        <v>0</v>
      </c>
      <c r="AI788" s="93">
        <v>0</v>
      </c>
      <c r="AJ788" s="93">
        <v>0</v>
      </c>
      <c r="AK788" s="93">
        <v>0</v>
      </c>
      <c r="AL788" s="93">
        <v>0</v>
      </c>
      <c r="AM788" s="93">
        <v>0</v>
      </c>
      <c r="AN788" s="83"/>
      <c r="AO788" s="83"/>
      <c r="AP788" s="83"/>
      <c r="AQ788" s="83"/>
      <c r="AR788" s="83"/>
      <c r="AS788" s="83"/>
      <c r="AT788" s="83"/>
      <c r="AU788" s="83"/>
      <c r="AV788" s="83"/>
      <c r="AW788" s="83"/>
      <c r="AX788" s="83"/>
      <c r="AY788" s="83"/>
      <c r="AZ788" s="83"/>
    </row>
    <row r="789" spans="1:52" x14ac:dyDescent="0.25">
      <c r="A789" s="82"/>
      <c r="B789" s="84" t="s">
        <v>1</v>
      </c>
      <c r="C789" s="93">
        <v>7322.9132780897171</v>
      </c>
      <c r="D789" s="93">
        <v>6037.2202231977726</v>
      </c>
      <c r="E789" s="93">
        <v>5751.2803998087838</v>
      </c>
      <c r="F789" s="93">
        <v>6041.5581984083719</v>
      </c>
      <c r="G789" s="93">
        <v>7630.9571563386471</v>
      </c>
      <c r="H789" s="93">
        <v>6212.299238413585</v>
      </c>
      <c r="I789" s="93">
        <v>6110.8742498742404</v>
      </c>
      <c r="J789" s="93">
        <v>6036.6373133849984</v>
      </c>
      <c r="K789" s="93">
        <v>5716.1238119999989</v>
      </c>
      <c r="L789" s="93">
        <v>6084.4769999999999</v>
      </c>
      <c r="M789" s="93">
        <v>0</v>
      </c>
      <c r="N789" s="83"/>
      <c r="O789" s="84" t="s">
        <v>1</v>
      </c>
      <c r="P789" s="93">
        <v>5525.8483385614636</v>
      </c>
      <c r="Q789" s="93">
        <v>6086.469262818533</v>
      </c>
      <c r="R789" s="93">
        <v>7131.6953669599907</v>
      </c>
      <c r="S789" s="93">
        <v>4946.9333449609567</v>
      </c>
      <c r="T789" s="93">
        <v>8171.2359908060107</v>
      </c>
      <c r="U789" s="93">
        <v>6284.6418879321891</v>
      </c>
      <c r="V789" s="93">
        <v>6957.2185695376529</v>
      </c>
      <c r="W789" s="93">
        <v>6484.3950408299979</v>
      </c>
      <c r="X789" s="93">
        <v>6196.7110589999993</v>
      </c>
      <c r="Y789" s="93">
        <v>6752.2979999999998</v>
      </c>
      <c r="Z789" s="93">
        <v>6316</v>
      </c>
      <c r="AA789" s="83"/>
      <c r="AB789" s="84" t="s">
        <v>1</v>
      </c>
      <c r="AC789" s="93">
        <v>43</v>
      </c>
      <c r="AD789" s="93">
        <v>35</v>
      </c>
      <c r="AE789" s="93">
        <v>34</v>
      </c>
      <c r="AF789" s="93">
        <v>40</v>
      </c>
      <c r="AG789" s="93">
        <v>46</v>
      </c>
      <c r="AH789" s="93">
        <v>38</v>
      </c>
      <c r="AI789" s="93">
        <v>38</v>
      </c>
      <c r="AJ789" s="93">
        <v>37</v>
      </c>
      <c r="AK789" s="93">
        <v>35</v>
      </c>
      <c r="AL789" s="93">
        <v>39</v>
      </c>
      <c r="AM789" s="93">
        <v>0</v>
      </c>
      <c r="AN789" s="83"/>
      <c r="AO789" s="83"/>
      <c r="AP789" s="83"/>
      <c r="AQ789" s="83"/>
      <c r="AR789" s="83"/>
      <c r="AS789" s="83"/>
      <c r="AT789" s="83"/>
      <c r="AU789" s="83"/>
      <c r="AV789" s="83"/>
      <c r="AW789" s="83"/>
      <c r="AX789" s="83"/>
      <c r="AY789" s="83"/>
      <c r="AZ789" s="83"/>
    </row>
    <row r="790" spans="1:52" x14ac:dyDescent="0.25">
      <c r="A790" s="82"/>
      <c r="B790" s="84" t="s">
        <v>2</v>
      </c>
      <c r="C790" s="93">
        <v>48883.19876687842</v>
      </c>
      <c r="D790" s="93">
        <v>48151.320062950799</v>
      </c>
      <c r="E790" s="93">
        <v>48977.520949818441</v>
      </c>
      <c r="F790" s="93">
        <v>48967.264901265371</v>
      </c>
      <c r="G790" s="93">
        <v>50800.935020326637</v>
      </c>
      <c r="H790" s="93">
        <v>54554.408232800073</v>
      </c>
      <c r="I790" s="93">
        <v>58267.804953912215</v>
      </c>
      <c r="J790" s="93">
        <v>61712.883119033984</v>
      </c>
      <c r="K790" s="93">
        <v>62102.90566199999</v>
      </c>
      <c r="L790" s="93">
        <v>58316.516999999993</v>
      </c>
      <c r="M790" s="93">
        <v>0</v>
      </c>
      <c r="N790" s="83"/>
      <c r="O790" s="84" t="s">
        <v>2</v>
      </c>
      <c r="P790" s="93">
        <v>54457.060290847126</v>
      </c>
      <c r="Q790" s="93">
        <v>53349.170509672287</v>
      </c>
      <c r="R790" s="93">
        <v>48337.345462720783</v>
      </c>
      <c r="S790" s="93">
        <v>48510.20939518651</v>
      </c>
      <c r="T790" s="93">
        <v>48381.573195541969</v>
      </c>
      <c r="U790" s="93">
        <v>49563.100853340351</v>
      </c>
      <c r="V790" s="93">
        <v>49264.539646398975</v>
      </c>
      <c r="W790" s="93">
        <v>62039.800206782988</v>
      </c>
      <c r="X790" s="93">
        <v>60791.634497999999</v>
      </c>
      <c r="Y790" s="93">
        <v>57133.167000000001</v>
      </c>
      <c r="Z790" s="93">
        <v>57026</v>
      </c>
      <c r="AA790" s="83"/>
      <c r="AB790" s="84" t="s">
        <v>2</v>
      </c>
      <c r="AC790" s="93">
        <v>464</v>
      </c>
      <c r="AD790" s="93">
        <v>441</v>
      </c>
      <c r="AE790" s="93">
        <v>433</v>
      </c>
      <c r="AF790" s="93">
        <v>405</v>
      </c>
      <c r="AG790" s="93">
        <v>403</v>
      </c>
      <c r="AH790" s="93">
        <v>408</v>
      </c>
      <c r="AI790" s="93">
        <v>418</v>
      </c>
      <c r="AJ790" s="93">
        <v>431</v>
      </c>
      <c r="AK790" s="93">
        <v>420</v>
      </c>
      <c r="AL790" s="93">
        <v>420</v>
      </c>
      <c r="AM790" s="93">
        <v>0</v>
      </c>
      <c r="AN790" s="83"/>
      <c r="AO790" s="83"/>
      <c r="AP790" s="83"/>
      <c r="AQ790" s="83"/>
      <c r="AR790" s="83"/>
      <c r="AS790" s="83"/>
      <c r="AT790" s="83"/>
      <c r="AU790" s="83"/>
      <c r="AV790" s="83"/>
      <c r="AW790" s="83"/>
      <c r="AX790" s="83"/>
      <c r="AY790" s="83"/>
      <c r="AZ790" s="83"/>
    </row>
    <row r="791" spans="1:52" x14ac:dyDescent="0.25">
      <c r="A791" s="82"/>
      <c r="B791" s="84" t="s">
        <v>156</v>
      </c>
      <c r="C791" s="93">
        <v>0</v>
      </c>
      <c r="D791" s="93">
        <v>0</v>
      </c>
      <c r="E791" s="93">
        <v>0</v>
      </c>
      <c r="F791" s="93">
        <v>0</v>
      </c>
      <c r="G791" s="93">
        <v>0</v>
      </c>
      <c r="H791" s="93">
        <v>0</v>
      </c>
      <c r="I791" s="93">
        <v>0</v>
      </c>
      <c r="J791" s="93">
        <v>773.59588091099977</v>
      </c>
      <c r="K791" s="93">
        <v>4640.3722259999995</v>
      </c>
      <c r="L791" s="93">
        <v>7797.7619999999997</v>
      </c>
      <c r="M791" s="93">
        <v>0</v>
      </c>
      <c r="N791" s="83"/>
      <c r="O791" s="84" t="s">
        <v>156</v>
      </c>
      <c r="P791" s="93">
        <v>0</v>
      </c>
      <c r="Q791" s="93">
        <v>0</v>
      </c>
      <c r="R791" s="93">
        <v>0</v>
      </c>
      <c r="S791" s="93">
        <v>0</v>
      </c>
      <c r="T791" s="93">
        <v>0</v>
      </c>
      <c r="U791" s="93">
        <v>0</v>
      </c>
      <c r="V791" s="93">
        <v>0</v>
      </c>
      <c r="W791" s="93">
        <v>0</v>
      </c>
      <c r="X791" s="93">
        <v>0</v>
      </c>
      <c r="Y791" s="93">
        <v>3740.4149999999995</v>
      </c>
      <c r="Z791" s="93">
        <v>3709</v>
      </c>
      <c r="AA791" s="83"/>
      <c r="AB791" s="84" t="s">
        <v>156</v>
      </c>
      <c r="AC791" s="93">
        <v>0</v>
      </c>
      <c r="AD791" s="93">
        <v>0</v>
      </c>
      <c r="AE791" s="93">
        <v>0</v>
      </c>
      <c r="AF791" s="93">
        <v>0</v>
      </c>
      <c r="AG791" s="93">
        <v>0</v>
      </c>
      <c r="AH791" s="93">
        <v>0</v>
      </c>
      <c r="AI791" s="93">
        <v>0</v>
      </c>
      <c r="AJ791" s="93">
        <v>6</v>
      </c>
      <c r="AK791" s="93">
        <v>30</v>
      </c>
      <c r="AL791" s="93">
        <v>52</v>
      </c>
      <c r="AM791" s="93">
        <v>0</v>
      </c>
      <c r="AN791" s="83"/>
      <c r="AO791" s="83"/>
      <c r="AP791" s="83"/>
      <c r="AQ791" s="83"/>
      <c r="AR791" s="83"/>
      <c r="AS791" s="83"/>
      <c r="AT791" s="83"/>
      <c r="AU791" s="83"/>
      <c r="AV791" s="83"/>
      <c r="AW791" s="83"/>
      <c r="AX791" s="83"/>
      <c r="AY791" s="83"/>
      <c r="AZ791" s="83"/>
    </row>
    <row r="792" spans="1:52" x14ac:dyDescent="0.25">
      <c r="A792" s="82"/>
      <c r="B792" s="84" t="s">
        <v>3</v>
      </c>
      <c r="C792" s="93">
        <v>198.67110051969638</v>
      </c>
      <c r="D792" s="93">
        <v>535.2124546738338</v>
      </c>
      <c r="E792" s="93">
        <v>1823.5053499943153</v>
      </c>
      <c r="F792" s="93">
        <v>2688.7790579830244</v>
      </c>
      <c r="G792" s="93">
        <v>4074.1781290966742</v>
      </c>
      <c r="H792" s="93">
        <v>3784.8511378743674</v>
      </c>
      <c r="I792" s="93">
        <v>4390.0400992673594</v>
      </c>
      <c r="J792" s="93">
        <v>5903.9283965759987</v>
      </c>
      <c r="K792" s="93">
        <v>6808.8497819999984</v>
      </c>
      <c r="L792" s="93">
        <v>6912.8219999999992</v>
      </c>
      <c r="M792" s="93">
        <v>0</v>
      </c>
      <c r="N792" s="83"/>
      <c r="O792" s="84" t="s">
        <v>3</v>
      </c>
      <c r="P792" s="93">
        <v>0</v>
      </c>
      <c r="Q792" s="93">
        <v>0</v>
      </c>
      <c r="R792" s="93">
        <v>1164.1363016746973</v>
      </c>
      <c r="S792" s="93">
        <v>2304.0906736999968</v>
      </c>
      <c r="T792" s="93">
        <v>4026.6064078228187</v>
      </c>
      <c r="U792" s="93">
        <v>2961.9115699347713</v>
      </c>
      <c r="V792" s="93">
        <v>1552.4008565403235</v>
      </c>
      <c r="W792" s="93">
        <v>377.62699904999965</v>
      </c>
      <c r="X792" s="93">
        <v>1565.8869240000001</v>
      </c>
      <c r="Y792" s="93">
        <v>6338.6399999999994</v>
      </c>
      <c r="Z792" s="93">
        <v>7879</v>
      </c>
      <c r="AA792" s="83"/>
      <c r="AB792" s="84" t="s">
        <v>3</v>
      </c>
      <c r="AC792" s="93">
        <v>1</v>
      </c>
      <c r="AD792" s="93">
        <v>4</v>
      </c>
      <c r="AE792" s="93">
        <v>14</v>
      </c>
      <c r="AF792" s="93">
        <v>20</v>
      </c>
      <c r="AG792" s="93">
        <v>28</v>
      </c>
      <c r="AH792" s="93">
        <v>27</v>
      </c>
      <c r="AI792" s="93">
        <v>33</v>
      </c>
      <c r="AJ792" s="93">
        <v>43</v>
      </c>
      <c r="AK792" s="93">
        <v>50</v>
      </c>
      <c r="AL792" s="93">
        <v>54</v>
      </c>
      <c r="AM792" s="93">
        <v>0</v>
      </c>
      <c r="AN792" s="83"/>
      <c r="AO792" s="83"/>
      <c r="AP792" s="83"/>
      <c r="AQ792" s="83"/>
      <c r="AR792" s="83"/>
      <c r="AS792" s="83"/>
      <c r="AT792" s="83"/>
      <c r="AU792" s="83"/>
      <c r="AV792" s="83"/>
      <c r="AW792" s="83"/>
      <c r="AX792" s="83"/>
      <c r="AY792" s="83"/>
      <c r="AZ792" s="83"/>
    </row>
    <row r="793" spans="1:52" x14ac:dyDescent="0.25">
      <c r="A793" s="82"/>
      <c r="B793" s="84" t="s">
        <v>4</v>
      </c>
      <c r="C793" s="93">
        <v>0</v>
      </c>
      <c r="D793" s="93">
        <v>275.31993233775933</v>
      </c>
      <c r="E793" s="93">
        <v>2192.513267877127</v>
      </c>
      <c r="F793" s="93">
        <v>2830.8586862615753</v>
      </c>
      <c r="G793" s="93">
        <v>3081.9679425276763</v>
      </c>
      <c r="H793" s="93">
        <v>2553.7961592038569</v>
      </c>
      <c r="I793" s="93">
        <v>2973.9690629897837</v>
      </c>
      <c r="J793" s="93">
        <v>2162.1843031319995</v>
      </c>
      <c r="K793" s="93">
        <v>1048.1682119999998</v>
      </c>
      <c r="L793" s="93">
        <v>1872.78</v>
      </c>
      <c r="M793" s="93">
        <v>0</v>
      </c>
      <c r="N793" s="83"/>
      <c r="O793" s="84" t="s">
        <v>4</v>
      </c>
      <c r="P793" s="93">
        <v>0</v>
      </c>
      <c r="Q793" s="93">
        <v>0</v>
      </c>
      <c r="R793" s="93">
        <v>0</v>
      </c>
      <c r="S793" s="93">
        <v>1179.2262892948388</v>
      </c>
      <c r="T793" s="93">
        <v>3522.4594283229767</v>
      </c>
      <c r="U793" s="93">
        <v>3147.5202224863642</v>
      </c>
      <c r="V793" s="93">
        <v>2879.4177360333624</v>
      </c>
      <c r="W793" s="93">
        <v>2874.2809299119995</v>
      </c>
      <c r="X793" s="93">
        <v>2772.1290869999993</v>
      </c>
      <c r="Y793" s="93">
        <v>3547.9920000000002</v>
      </c>
      <c r="Z793" s="93">
        <v>541</v>
      </c>
      <c r="AA793" s="83"/>
      <c r="AB793" s="84" t="s">
        <v>4</v>
      </c>
      <c r="AC793" s="93">
        <v>0</v>
      </c>
      <c r="AD793" s="93">
        <v>2</v>
      </c>
      <c r="AE793" s="93">
        <v>14</v>
      </c>
      <c r="AF793" s="93">
        <v>21</v>
      </c>
      <c r="AG793" s="93">
        <v>23</v>
      </c>
      <c r="AH793" s="93">
        <v>20</v>
      </c>
      <c r="AI793" s="93">
        <v>20</v>
      </c>
      <c r="AJ793" s="93">
        <v>17</v>
      </c>
      <c r="AK793" s="93">
        <v>12</v>
      </c>
      <c r="AL793" s="93">
        <v>17</v>
      </c>
      <c r="AM793" s="93">
        <v>0</v>
      </c>
      <c r="AN793" s="83"/>
      <c r="AO793" s="83"/>
      <c r="AP793" s="83"/>
      <c r="AQ793" s="83"/>
      <c r="AR793" s="83"/>
      <c r="AS793" s="83"/>
      <c r="AT793" s="83"/>
      <c r="AU793" s="83"/>
      <c r="AV793" s="83"/>
      <c r="AW793" s="83"/>
      <c r="AX793" s="83"/>
      <c r="AY793" s="83"/>
      <c r="AZ793" s="83"/>
    </row>
    <row r="794" spans="1:52" x14ac:dyDescent="0.25">
      <c r="A794" s="82"/>
      <c r="B794" s="84" t="s">
        <v>6</v>
      </c>
      <c r="C794" s="93">
        <v>1717.1632976475269</v>
      </c>
      <c r="D794" s="93">
        <v>3048.6935611021709</v>
      </c>
      <c r="E794" s="93">
        <v>5965.8035566369454</v>
      </c>
      <c r="F794" s="93">
        <v>10507.659917529814</v>
      </c>
      <c r="G794" s="93">
        <v>9709.1617799879605</v>
      </c>
      <c r="H794" s="93">
        <v>8060.5588930387939</v>
      </c>
      <c r="I794" s="93">
        <v>6120.5492693767574</v>
      </c>
      <c r="J794" s="93">
        <v>5709.7202256359978</v>
      </c>
      <c r="K794" s="93">
        <v>4709.330661</v>
      </c>
      <c r="L794" s="93">
        <v>4122.174</v>
      </c>
      <c r="M794" s="93">
        <v>0</v>
      </c>
      <c r="N794" s="83"/>
      <c r="O794" s="84" t="s">
        <v>6</v>
      </c>
      <c r="P794" s="93">
        <v>979.51711582697078</v>
      </c>
      <c r="Q794" s="93">
        <v>996.84803087809382</v>
      </c>
      <c r="R794" s="93">
        <v>2320.7824331164425</v>
      </c>
      <c r="S794" s="93">
        <v>6077.9148863919163</v>
      </c>
      <c r="T794" s="93">
        <v>4690.3451855961439</v>
      </c>
      <c r="U794" s="93">
        <v>10851.397427790469</v>
      </c>
      <c r="V794" s="93">
        <v>8441.4545159466034</v>
      </c>
      <c r="W794" s="93">
        <v>7512.6194125289967</v>
      </c>
      <c r="X794" s="93">
        <v>5627.0082959999982</v>
      </c>
      <c r="Y794" s="93">
        <v>4153.0439999999999</v>
      </c>
      <c r="Z794" s="93">
        <v>2629</v>
      </c>
      <c r="AA794" s="83"/>
      <c r="AB794" s="84" t="s">
        <v>6</v>
      </c>
      <c r="AC794" s="93">
        <v>0</v>
      </c>
      <c r="AD794" s="93">
        <v>0</v>
      </c>
      <c r="AE794" s="93">
        <v>3</v>
      </c>
      <c r="AF794" s="93">
        <v>82</v>
      </c>
      <c r="AG794" s="93">
        <v>122</v>
      </c>
      <c r="AH794" s="93">
        <v>101</v>
      </c>
      <c r="AI794" s="93">
        <v>75</v>
      </c>
      <c r="AJ794" s="93">
        <v>74</v>
      </c>
      <c r="AK794" s="93">
        <v>62</v>
      </c>
      <c r="AL794" s="93">
        <v>59</v>
      </c>
      <c r="AM794" s="93">
        <v>0</v>
      </c>
      <c r="AN794" s="83"/>
      <c r="AO794" s="83"/>
      <c r="AP794" s="83"/>
      <c r="AQ794" s="83"/>
      <c r="AR794" s="83"/>
      <c r="AS794" s="83"/>
      <c r="AT794" s="83"/>
      <c r="AU794" s="83"/>
      <c r="AV794" s="83"/>
      <c r="AW794" s="83"/>
      <c r="AX794" s="83"/>
      <c r="AY794" s="83"/>
      <c r="AZ794" s="83"/>
    </row>
    <row r="795" spans="1:52" x14ac:dyDescent="0.25">
      <c r="A795" s="82"/>
      <c r="B795" s="84" t="s">
        <v>7</v>
      </c>
      <c r="C795" s="93">
        <v>25833.861426451254</v>
      </c>
      <c r="D795" s="93">
        <v>25054.232515120722</v>
      </c>
      <c r="E795" s="93">
        <v>24034.785938446352</v>
      </c>
      <c r="F795" s="93">
        <v>25729.916631097178</v>
      </c>
      <c r="G795" s="93">
        <v>22890.492882952251</v>
      </c>
      <c r="H795" s="93">
        <v>22879.061738016346</v>
      </c>
      <c r="I795" s="93">
        <v>23642.88913566362</v>
      </c>
      <c r="J795" s="93">
        <v>26266.655119634994</v>
      </c>
      <c r="K795" s="93">
        <v>26847.110093999996</v>
      </c>
      <c r="L795" s="93">
        <v>23622.752999999997</v>
      </c>
      <c r="M795" s="93">
        <v>0</v>
      </c>
      <c r="N795" s="83"/>
      <c r="O795" s="84" t="s">
        <v>7</v>
      </c>
      <c r="P795" s="93">
        <v>26719.879181222015</v>
      </c>
      <c r="Q795" s="93">
        <v>25178.482501826598</v>
      </c>
      <c r="R795" s="93">
        <v>20828.524943103032</v>
      </c>
      <c r="S795" s="93">
        <v>20549.492556641901</v>
      </c>
      <c r="T795" s="93">
        <v>21065.551042084706</v>
      </c>
      <c r="U795" s="93">
        <v>24291.252871586603</v>
      </c>
      <c r="V795" s="93">
        <v>20644.622580514115</v>
      </c>
      <c r="W795" s="93">
        <v>20465.225479943998</v>
      </c>
      <c r="X795" s="93">
        <v>21052.479755999997</v>
      </c>
      <c r="Y795" s="93">
        <v>24774.203999999998</v>
      </c>
      <c r="Z795" s="93">
        <v>24364</v>
      </c>
      <c r="AA795" s="83"/>
      <c r="AB795" s="84" t="s">
        <v>7</v>
      </c>
      <c r="AC795" s="93">
        <v>217</v>
      </c>
      <c r="AD795" s="93">
        <v>205</v>
      </c>
      <c r="AE795" s="93">
        <v>207</v>
      </c>
      <c r="AF795" s="93">
        <v>222</v>
      </c>
      <c r="AG795" s="93">
        <v>195</v>
      </c>
      <c r="AH795" s="93">
        <v>214</v>
      </c>
      <c r="AI795" s="93">
        <v>209</v>
      </c>
      <c r="AJ795" s="93">
        <v>240</v>
      </c>
      <c r="AK795" s="93">
        <v>242</v>
      </c>
      <c r="AL795" s="93">
        <v>232</v>
      </c>
      <c r="AM795" s="93">
        <v>0</v>
      </c>
      <c r="AN795" s="83"/>
      <c r="AO795" s="83"/>
      <c r="AP795" s="83"/>
      <c r="AQ795" s="83"/>
      <c r="AR795" s="83"/>
      <c r="AS795" s="83"/>
      <c r="AT795" s="83"/>
      <c r="AU795" s="83"/>
      <c r="AV795" s="83"/>
      <c r="AW795" s="83"/>
      <c r="AX795" s="83"/>
      <c r="AY795" s="83"/>
      <c r="AZ795" s="83"/>
    </row>
    <row r="796" spans="1:52" x14ac:dyDescent="0.25">
      <c r="A796" s="82"/>
      <c r="B796" s="89" t="s">
        <v>8</v>
      </c>
      <c r="C796" s="94">
        <v>10036.019254993011</v>
      </c>
      <c r="D796" s="94">
        <v>10427.445756331063</v>
      </c>
      <c r="E796" s="94">
        <v>10968.769136609797</v>
      </c>
      <c r="F796" s="94">
        <v>11468.399824752118</v>
      </c>
      <c r="G796" s="94">
        <v>11823.838056613897</v>
      </c>
      <c r="H796" s="94">
        <v>14335.529004798866</v>
      </c>
      <c r="I796" s="94">
        <v>17005.111124814212</v>
      </c>
      <c r="J796" s="94">
        <v>17171.239113944997</v>
      </c>
      <c r="K796" s="94">
        <v>19473.862043999998</v>
      </c>
      <c r="L796" s="94">
        <v>19964.657999999999</v>
      </c>
      <c r="M796" s="94">
        <v>0</v>
      </c>
      <c r="N796" s="83"/>
      <c r="O796" s="89" t="s">
        <v>8</v>
      </c>
      <c r="P796" s="94">
        <v>10609.650470121655</v>
      </c>
      <c r="Q796" s="94">
        <v>9854.2581385761623</v>
      </c>
      <c r="R796" s="94">
        <v>10653.362749456555</v>
      </c>
      <c r="S796" s="94">
        <v>10715.123875150201</v>
      </c>
      <c r="T796" s="94">
        <v>11687.182623954592</v>
      </c>
      <c r="U796" s="94">
        <v>11844.85096870668</v>
      </c>
      <c r="V796" s="94">
        <v>12630.73796053672</v>
      </c>
      <c r="W796" s="94">
        <v>11885.540061527996</v>
      </c>
      <c r="X796" s="94">
        <v>16381.341458999996</v>
      </c>
      <c r="Y796" s="94">
        <v>21113.021999999997</v>
      </c>
      <c r="Z796" s="94">
        <v>23111</v>
      </c>
      <c r="AA796" s="83"/>
      <c r="AB796" s="89" t="s">
        <v>8</v>
      </c>
      <c r="AC796" s="94">
        <v>116</v>
      </c>
      <c r="AD796" s="94">
        <v>125</v>
      </c>
      <c r="AE796" s="94">
        <v>127</v>
      </c>
      <c r="AF796" s="94">
        <v>129</v>
      </c>
      <c r="AG796" s="94">
        <v>139</v>
      </c>
      <c r="AH796" s="94">
        <v>154</v>
      </c>
      <c r="AI796" s="94">
        <v>170</v>
      </c>
      <c r="AJ796" s="94">
        <v>176</v>
      </c>
      <c r="AK796" s="94">
        <v>182</v>
      </c>
      <c r="AL796" s="94">
        <v>196</v>
      </c>
      <c r="AM796" s="94">
        <v>0</v>
      </c>
      <c r="AN796" s="83"/>
      <c r="AO796" s="83"/>
      <c r="AP796" s="83"/>
      <c r="AQ796" s="83"/>
      <c r="AR796" s="83"/>
      <c r="AS796" s="83"/>
      <c r="AT796" s="83"/>
      <c r="AU796" s="83"/>
      <c r="AV796" s="83"/>
      <c r="AW796" s="83"/>
      <c r="AX796" s="83"/>
      <c r="AY796" s="83"/>
      <c r="AZ796" s="83"/>
    </row>
    <row r="797" spans="1:52" x14ac:dyDescent="0.25">
      <c r="A797" s="82"/>
      <c r="B797" s="89" t="s">
        <v>5</v>
      </c>
      <c r="C797" s="94">
        <v>12162.738634178268</v>
      </c>
      <c r="D797" s="94">
        <v>14155.835400392078</v>
      </c>
      <c r="E797" s="94">
        <v>11688.176580702926</v>
      </c>
      <c r="F797" s="94">
        <v>16472.46510797293</v>
      </c>
      <c r="G797" s="94">
        <v>19845.90272142546</v>
      </c>
      <c r="H797" s="94">
        <v>21596.013974143127</v>
      </c>
      <c r="I797" s="94">
        <v>19217.557203892768</v>
      </c>
      <c r="J797" s="94">
        <v>14582.875769028002</v>
      </c>
      <c r="K797" s="94">
        <v>11295.391652999995</v>
      </c>
      <c r="L797" s="94">
        <v>11231.535</v>
      </c>
      <c r="M797" s="92">
        <v>0</v>
      </c>
      <c r="N797" s="83"/>
      <c r="O797" s="89" t="s">
        <v>5</v>
      </c>
      <c r="P797" s="94">
        <v>11236.168389477072</v>
      </c>
      <c r="Q797" s="94">
        <v>11912.927330916367</v>
      </c>
      <c r="R797" s="94">
        <v>14793.086210081607</v>
      </c>
      <c r="S797" s="94">
        <v>11099.754550404681</v>
      </c>
      <c r="T797" s="94">
        <v>17701.550752004878</v>
      </c>
      <c r="U797" s="94">
        <v>21652.479256997674</v>
      </c>
      <c r="V797" s="94">
        <v>26903.150821205181</v>
      </c>
      <c r="W797" s="94">
        <v>25162.905348125998</v>
      </c>
      <c r="X797" s="94">
        <v>21062.027847000001</v>
      </c>
      <c r="Y797" s="94">
        <v>20041.833000000002</v>
      </c>
      <c r="Z797" s="94">
        <v>11618</v>
      </c>
      <c r="AA797" s="83"/>
      <c r="AB797" s="89" t="s">
        <v>5</v>
      </c>
      <c r="AC797" s="94">
        <v>1434</v>
      </c>
      <c r="AD797" s="94">
        <v>1433</v>
      </c>
      <c r="AE797" s="94">
        <v>1476</v>
      </c>
      <c r="AF797" s="94">
        <v>1458</v>
      </c>
      <c r="AG797" s="94">
        <v>1418</v>
      </c>
      <c r="AH797" s="94">
        <v>1397</v>
      </c>
      <c r="AI797" s="94">
        <v>1354</v>
      </c>
      <c r="AJ797" s="94">
        <v>1509</v>
      </c>
      <c r="AK797" s="94">
        <v>1437</v>
      </c>
      <c r="AL797" s="94">
        <v>1384</v>
      </c>
      <c r="AM797" s="94">
        <v>0</v>
      </c>
      <c r="AN797" s="83"/>
      <c r="AO797" s="83"/>
      <c r="AP797" s="83"/>
      <c r="AQ797" s="83"/>
      <c r="AR797" s="83"/>
      <c r="AS797" s="83"/>
      <c r="AT797" s="83"/>
      <c r="AU797" s="83"/>
      <c r="AV797" s="83"/>
      <c r="AW797" s="83"/>
      <c r="AX797" s="83"/>
      <c r="AY797" s="83"/>
      <c r="AZ797" s="83"/>
    </row>
    <row r="798" spans="1:52" x14ac:dyDescent="0.25">
      <c r="A798" s="82"/>
      <c r="B798" s="84" t="s">
        <v>157</v>
      </c>
      <c r="C798" s="93">
        <v>18703.482225182564</v>
      </c>
      <c r="D798" s="93">
        <v>18745.489875893301</v>
      </c>
      <c r="E798" s="93">
        <v>21023.971572619143</v>
      </c>
      <c r="F798" s="93">
        <v>20344.740923363141</v>
      </c>
      <c r="G798" s="93">
        <v>19827.213830925019</v>
      </c>
      <c r="H798" s="93">
        <v>16894.859879846881</v>
      </c>
      <c r="I798" s="93">
        <v>16613.547693470842</v>
      </c>
      <c r="J798" s="93">
        <v>18161.700785738998</v>
      </c>
      <c r="K798" s="93">
        <v>17186.563799999996</v>
      </c>
      <c r="L798" s="93">
        <v>16255.112999999999</v>
      </c>
      <c r="M798" s="93">
        <v>0</v>
      </c>
      <c r="N798" s="83"/>
      <c r="O798" s="84" t="s">
        <v>157</v>
      </c>
      <c r="P798" s="93">
        <v>18886.389598162539</v>
      </c>
      <c r="Q798" s="93">
        <v>18363.36479739003</v>
      </c>
      <c r="R798" s="93">
        <v>18876.399326139737</v>
      </c>
      <c r="S798" s="93">
        <v>19541.431246012449</v>
      </c>
      <c r="T798" s="93">
        <v>18283.398209585353</v>
      </c>
      <c r="U798" s="93">
        <v>16286.600199195878</v>
      </c>
      <c r="V798" s="93">
        <v>17818.52739514803</v>
      </c>
      <c r="W798" s="93">
        <v>19049.663700647994</v>
      </c>
      <c r="X798" s="93">
        <v>17683.064531999997</v>
      </c>
      <c r="Y798" s="93">
        <v>16419.752999999997</v>
      </c>
      <c r="Z798" s="93">
        <v>15129</v>
      </c>
      <c r="AA798" s="83"/>
      <c r="AB798" s="84" t="s">
        <v>117</v>
      </c>
      <c r="AC798" s="93">
        <v>13744.08</v>
      </c>
      <c r="AD798" s="93">
        <v>13713.495000000001</v>
      </c>
      <c r="AE798" s="93">
        <v>13645.944</v>
      </c>
      <c r="AF798" s="93">
        <v>13655.855</v>
      </c>
      <c r="AG798" s="93">
        <v>13612.465</v>
      </c>
      <c r="AH798" s="93">
        <v>13565.176000000001</v>
      </c>
      <c r="AI798" s="93">
        <v>13528.787</v>
      </c>
      <c r="AJ798" s="93">
        <v>13327.104000000001</v>
      </c>
      <c r="AK798" s="93">
        <v>13280.760999999999</v>
      </c>
      <c r="AL798" s="93">
        <v>13197.612999999998</v>
      </c>
      <c r="AM798" s="93">
        <v>0</v>
      </c>
      <c r="AN798" s="83"/>
      <c r="AO798" s="83"/>
      <c r="AP798" s="83"/>
      <c r="AQ798" s="83"/>
      <c r="AR798" s="83"/>
      <c r="AS798" s="83"/>
      <c r="AT798" s="83"/>
      <c r="AU798" s="83"/>
      <c r="AV798" s="83"/>
      <c r="AW798" s="83"/>
      <c r="AX798" s="83"/>
      <c r="AY798" s="83"/>
      <c r="AZ798" s="83"/>
    </row>
    <row r="799" spans="1:52" x14ac:dyDescent="0.25">
      <c r="A799" s="82"/>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c r="AD799" s="83"/>
      <c r="AE799" s="83"/>
      <c r="AF799" s="83"/>
      <c r="AG799" s="83"/>
      <c r="AH799" s="83"/>
      <c r="AI799" s="83"/>
      <c r="AJ799" s="83"/>
      <c r="AK799" s="83"/>
      <c r="AL799" s="83"/>
      <c r="AM799" s="83"/>
      <c r="AN799" s="83"/>
      <c r="AO799" s="83"/>
      <c r="AP799" s="83"/>
      <c r="AQ799" s="83"/>
      <c r="AR799" s="83"/>
      <c r="AS799" s="83"/>
      <c r="AT799" s="83"/>
      <c r="AU799" s="83"/>
      <c r="AV799" s="83"/>
      <c r="AW799" s="83"/>
      <c r="AX799" s="83"/>
      <c r="AY799" s="83"/>
      <c r="AZ799" s="83"/>
    </row>
    <row r="800" spans="1:52" x14ac:dyDescent="0.25">
      <c r="A800" s="82"/>
      <c r="B800" s="85" t="s">
        <v>113</v>
      </c>
      <c r="C800" s="85"/>
      <c r="D800" s="85"/>
      <c r="E800" s="85"/>
      <c r="F800" s="85"/>
      <c r="G800" s="85"/>
      <c r="H800" s="85"/>
      <c r="I800" s="85"/>
      <c r="J800" s="85"/>
      <c r="K800" s="85"/>
      <c r="L800" s="85"/>
      <c r="M800" s="85"/>
      <c r="N800" s="83"/>
      <c r="O800" s="85" t="s">
        <v>114</v>
      </c>
      <c r="P800" s="85"/>
      <c r="Q800" s="85"/>
      <c r="R800" s="85"/>
      <c r="S800" s="85"/>
      <c r="T800" s="85"/>
      <c r="U800" s="85"/>
      <c r="V800" s="85"/>
      <c r="W800" s="85"/>
      <c r="X800" s="85"/>
      <c r="Y800" s="85"/>
      <c r="Z800" s="85"/>
      <c r="AA800" s="83"/>
      <c r="AB800" s="85" t="s">
        <v>145</v>
      </c>
      <c r="AC800" s="85"/>
      <c r="AD800" s="85"/>
      <c r="AE800" s="85"/>
      <c r="AF800" s="85"/>
      <c r="AG800" s="85"/>
      <c r="AH800" s="85"/>
      <c r="AI800" s="85"/>
      <c r="AJ800" s="85"/>
      <c r="AK800" s="85"/>
      <c r="AL800" s="85"/>
      <c r="AM800" s="85"/>
      <c r="AN800" s="83"/>
      <c r="AO800" s="83"/>
      <c r="AP800" s="83"/>
      <c r="AQ800" s="83"/>
      <c r="AR800" s="83"/>
      <c r="AS800" s="83"/>
      <c r="AT800" s="83"/>
      <c r="AU800" s="83"/>
      <c r="AV800" s="83"/>
      <c r="AW800" s="83"/>
      <c r="AX800" s="83"/>
      <c r="AY800" s="83"/>
      <c r="AZ800" s="83"/>
    </row>
    <row r="801" spans="1:52" x14ac:dyDescent="0.25">
      <c r="A801" s="82"/>
      <c r="B801" s="87" t="s">
        <v>54</v>
      </c>
      <c r="C801" s="87">
        <v>2013</v>
      </c>
      <c r="D801" s="87">
        <v>2014</v>
      </c>
      <c r="E801" s="87">
        <v>2015</v>
      </c>
      <c r="F801" s="87">
        <v>2016</v>
      </c>
      <c r="G801" s="87">
        <v>2017</v>
      </c>
      <c r="H801" s="87">
        <v>2018</v>
      </c>
      <c r="I801" s="87">
        <v>2019</v>
      </c>
      <c r="J801" s="87">
        <v>2020</v>
      </c>
      <c r="K801" s="87">
        <v>2021</v>
      </c>
      <c r="L801" s="87">
        <v>2022</v>
      </c>
      <c r="M801" s="87">
        <v>2023</v>
      </c>
      <c r="N801" s="83"/>
      <c r="O801" s="87" t="s">
        <v>54</v>
      </c>
      <c r="P801" s="87">
        <v>2013</v>
      </c>
      <c r="Q801" s="87">
        <v>2014</v>
      </c>
      <c r="R801" s="87">
        <v>2015</v>
      </c>
      <c r="S801" s="87">
        <v>2016</v>
      </c>
      <c r="T801" s="87">
        <v>2017</v>
      </c>
      <c r="U801" s="87">
        <v>2018</v>
      </c>
      <c r="V801" s="87">
        <v>2019</v>
      </c>
      <c r="W801" s="87">
        <v>2020</v>
      </c>
      <c r="X801" s="87">
        <v>2021</v>
      </c>
      <c r="Y801" s="87">
        <v>2022</v>
      </c>
      <c r="Z801" s="87">
        <v>2023</v>
      </c>
      <c r="AA801" s="83"/>
      <c r="AB801" s="87" t="s">
        <v>54</v>
      </c>
      <c r="AC801" s="87">
        <v>2013</v>
      </c>
      <c r="AD801" s="87">
        <v>2014</v>
      </c>
      <c r="AE801" s="87">
        <v>2015</v>
      </c>
      <c r="AF801" s="87">
        <v>2016</v>
      </c>
      <c r="AG801" s="87">
        <v>2017</v>
      </c>
      <c r="AH801" s="87">
        <v>2018</v>
      </c>
      <c r="AI801" s="87">
        <v>2019</v>
      </c>
      <c r="AJ801" s="87">
        <v>2020</v>
      </c>
      <c r="AK801" s="87">
        <v>2021</v>
      </c>
      <c r="AL801" s="87">
        <v>2022</v>
      </c>
      <c r="AM801" s="87">
        <v>2023</v>
      </c>
      <c r="AN801" s="83"/>
      <c r="AO801" s="83"/>
      <c r="AP801" s="83"/>
      <c r="AQ801" s="83"/>
      <c r="AR801" s="83"/>
      <c r="AS801" s="83"/>
      <c r="AT801" s="83"/>
      <c r="AU801" s="83"/>
      <c r="AV801" s="83"/>
      <c r="AW801" s="83"/>
      <c r="AX801" s="83"/>
      <c r="AY801" s="83"/>
      <c r="AZ801" s="83"/>
    </row>
    <row r="802" spans="1:52" x14ac:dyDescent="0.25">
      <c r="A802" s="82"/>
      <c r="B802" s="89" t="s">
        <v>9</v>
      </c>
      <c r="C802" s="90">
        <v>507515.01314830454</v>
      </c>
      <c r="D802" s="90">
        <v>520832.92182841746</v>
      </c>
      <c r="E802" s="90">
        <v>529648.07742811949</v>
      </c>
      <c r="F802" s="90">
        <v>578258.31619084429</v>
      </c>
      <c r="G802" s="90">
        <v>563269.56776300177</v>
      </c>
      <c r="H802" s="90">
        <v>560293.2614593748</v>
      </c>
      <c r="I802" s="90">
        <v>584548.18683159759</v>
      </c>
      <c r="J802" s="90">
        <v>600794.84508000291</v>
      </c>
      <c r="K802" s="90">
        <v>695725.89431099989</v>
      </c>
      <c r="L802" s="90">
        <v>663794.52300000004</v>
      </c>
      <c r="M802" s="90">
        <v>0</v>
      </c>
      <c r="N802" s="83"/>
      <c r="O802" s="89" t="s">
        <v>9</v>
      </c>
      <c r="P802" s="90">
        <v>507183.01219958602</v>
      </c>
      <c r="Q802" s="90">
        <v>518232.80988121027</v>
      </c>
      <c r="R802" s="90">
        <v>511918.61041890032</v>
      </c>
      <c r="S802" s="90">
        <v>580357.77064932301</v>
      </c>
      <c r="T802" s="90">
        <v>583809.22475300438</v>
      </c>
      <c r="U802" s="90">
        <v>568543.90150261694</v>
      </c>
      <c r="V802" s="90">
        <v>546056.45157104149</v>
      </c>
      <c r="W802" s="90">
        <v>569239.25410510181</v>
      </c>
      <c r="X802" s="90">
        <v>692769.16879799985</v>
      </c>
      <c r="Y802" s="90">
        <v>674017.63800000004</v>
      </c>
      <c r="Z802" s="90">
        <v>678835</v>
      </c>
      <c r="AA802" s="83"/>
      <c r="AB802" s="89" t="s">
        <v>9</v>
      </c>
      <c r="AC802" s="90">
        <v>4911</v>
      </c>
      <c r="AD802" s="90">
        <v>4818</v>
      </c>
      <c r="AE802" s="90">
        <v>4797</v>
      </c>
      <c r="AF802" s="90">
        <v>4792</v>
      </c>
      <c r="AG802" s="90">
        <v>4785</v>
      </c>
      <c r="AH802" s="90">
        <v>4698</v>
      </c>
      <c r="AI802" s="90">
        <v>4659</v>
      </c>
      <c r="AJ802" s="90">
        <v>4998</v>
      </c>
      <c r="AK802" s="90">
        <v>4858</v>
      </c>
      <c r="AL802" s="90">
        <v>4949</v>
      </c>
      <c r="AM802" s="90">
        <v>0</v>
      </c>
      <c r="AN802" s="83"/>
      <c r="AO802" s="83"/>
      <c r="AP802" s="83"/>
      <c r="AQ802" s="83"/>
      <c r="AR802" s="83"/>
      <c r="AS802" s="83"/>
      <c r="AT802" s="83"/>
      <c r="AU802" s="83"/>
      <c r="AV802" s="83"/>
      <c r="AW802" s="83"/>
      <c r="AX802" s="83"/>
      <c r="AY802" s="83"/>
      <c r="AZ802" s="83"/>
    </row>
    <row r="803" spans="1:52" x14ac:dyDescent="0.25">
      <c r="A803" s="82"/>
      <c r="B803" s="84" t="s">
        <v>10</v>
      </c>
      <c r="C803" s="93">
        <v>340090.02728829638</v>
      </c>
      <c r="D803" s="93">
        <v>338932.7807129756</v>
      </c>
      <c r="E803" s="93">
        <v>361830.57929099404</v>
      </c>
      <c r="F803" s="93">
        <v>402295.69743734441</v>
      </c>
      <c r="G803" s="93">
        <v>389646.54693279573</v>
      </c>
      <c r="H803" s="93">
        <v>366013.21864794142</v>
      </c>
      <c r="I803" s="93">
        <v>382513.82489130617</v>
      </c>
      <c r="J803" s="93">
        <v>386536.83835901396</v>
      </c>
      <c r="K803" s="93">
        <v>462247.48598699993</v>
      </c>
      <c r="L803" s="93">
        <v>431748.84899999999</v>
      </c>
      <c r="M803" s="93">
        <v>0</v>
      </c>
      <c r="N803" s="83"/>
      <c r="O803" s="84" t="s">
        <v>10</v>
      </c>
      <c r="P803" s="93">
        <v>351048.46527195908</v>
      </c>
      <c r="Q803" s="93">
        <v>348801.27953770716</v>
      </c>
      <c r="R803" s="93">
        <v>344264.37458607147</v>
      </c>
      <c r="S803" s="93">
        <v>408350.24016717565</v>
      </c>
      <c r="T803" s="93">
        <v>434191.74397260882</v>
      </c>
      <c r="U803" s="93">
        <v>388621.80609046225</v>
      </c>
      <c r="V803" s="93">
        <v>367875.6852991021</v>
      </c>
      <c r="W803" s="93">
        <v>380493.72743993084</v>
      </c>
      <c r="X803" s="93">
        <v>492412.0272539999</v>
      </c>
      <c r="Y803" s="93">
        <v>461151.495</v>
      </c>
      <c r="Z803" s="93">
        <v>449358</v>
      </c>
      <c r="AA803" s="83"/>
      <c r="AB803" s="84" t="s">
        <v>10</v>
      </c>
      <c r="AC803" s="93">
        <v>4911</v>
      </c>
      <c r="AD803" s="93">
        <v>4818</v>
      </c>
      <c r="AE803" s="93">
        <v>4797</v>
      </c>
      <c r="AF803" s="93">
        <v>4792</v>
      </c>
      <c r="AG803" s="93">
        <v>4785</v>
      </c>
      <c r="AH803" s="93">
        <v>4698</v>
      </c>
      <c r="AI803" s="93">
        <v>4659</v>
      </c>
      <c r="AJ803" s="93">
        <v>4998</v>
      </c>
      <c r="AK803" s="93">
        <v>4858</v>
      </c>
      <c r="AL803" s="93">
        <v>4949</v>
      </c>
      <c r="AM803" s="93">
        <v>0</v>
      </c>
      <c r="AN803" s="83"/>
      <c r="AO803" s="83"/>
      <c r="AP803" s="83"/>
      <c r="AQ803" s="83"/>
      <c r="AR803" s="83"/>
      <c r="AS803" s="83"/>
      <c r="AT803" s="83"/>
      <c r="AU803" s="83"/>
      <c r="AV803" s="83"/>
      <c r="AW803" s="83"/>
      <c r="AX803" s="83"/>
      <c r="AY803" s="83"/>
      <c r="AZ803" s="83"/>
    </row>
    <row r="804" spans="1:52" x14ac:dyDescent="0.25">
      <c r="A804" s="82"/>
      <c r="B804" s="89" t="s">
        <v>11</v>
      </c>
      <c r="C804" s="94">
        <v>167424.98586000816</v>
      </c>
      <c r="D804" s="94">
        <v>181900.14111544186</v>
      </c>
      <c r="E804" s="94">
        <v>167817.4981371254</v>
      </c>
      <c r="F804" s="94">
        <v>175962.61875349985</v>
      </c>
      <c r="G804" s="94">
        <v>173623.02083020602</v>
      </c>
      <c r="H804" s="94">
        <v>194280.04281143341</v>
      </c>
      <c r="I804" s="94">
        <v>202034.36194029139</v>
      </c>
      <c r="J804" s="94">
        <v>214258.00672098895</v>
      </c>
      <c r="K804" s="94">
        <v>233478.40832399996</v>
      </c>
      <c r="L804" s="94">
        <v>232045.674</v>
      </c>
      <c r="M804" s="94">
        <v>0</v>
      </c>
      <c r="N804" s="83"/>
      <c r="O804" s="89" t="s">
        <v>11</v>
      </c>
      <c r="P804" s="94">
        <v>156134.54692762694</v>
      </c>
      <c r="Q804" s="94">
        <v>169431.53034350311</v>
      </c>
      <c r="R804" s="94">
        <v>167654.23583282885</v>
      </c>
      <c r="S804" s="94">
        <v>172007.53048214738</v>
      </c>
      <c r="T804" s="94">
        <v>149617.48078039559</v>
      </c>
      <c r="U804" s="94">
        <v>179922.09541215468</v>
      </c>
      <c r="V804" s="94">
        <v>178180.76627193936</v>
      </c>
      <c r="W804" s="94">
        <v>188745.52666517097</v>
      </c>
      <c r="X804" s="94">
        <v>200357.14154400001</v>
      </c>
      <c r="Y804" s="94">
        <v>212866.14299999998</v>
      </c>
      <c r="Z804" s="94">
        <v>229477</v>
      </c>
      <c r="AA804" s="83"/>
      <c r="AB804" s="89" t="s">
        <v>11</v>
      </c>
      <c r="AC804" s="94">
        <v>4911</v>
      </c>
      <c r="AD804" s="94">
        <v>4818</v>
      </c>
      <c r="AE804" s="94">
        <v>4797</v>
      </c>
      <c r="AF804" s="94">
        <v>4792</v>
      </c>
      <c r="AG804" s="94">
        <v>4785</v>
      </c>
      <c r="AH804" s="94">
        <v>4698</v>
      </c>
      <c r="AI804" s="94">
        <v>4659</v>
      </c>
      <c r="AJ804" s="94">
        <v>4998</v>
      </c>
      <c r="AK804" s="94">
        <v>4858</v>
      </c>
      <c r="AL804" s="94">
        <v>4949</v>
      </c>
      <c r="AM804" s="94">
        <v>0</v>
      </c>
      <c r="AN804" s="83"/>
      <c r="AO804" s="83"/>
      <c r="AP804" s="83"/>
      <c r="AQ804" s="83"/>
      <c r="AR804" s="83"/>
      <c r="AS804" s="83"/>
      <c r="AT804" s="83"/>
      <c r="AU804" s="83"/>
      <c r="AV804" s="83"/>
      <c r="AW804" s="83"/>
      <c r="AX804" s="83"/>
      <c r="AY804" s="83"/>
      <c r="AZ804" s="83"/>
    </row>
    <row r="805" spans="1:52" x14ac:dyDescent="0.25">
      <c r="A805" s="82"/>
      <c r="B805" s="84" t="s">
        <v>0</v>
      </c>
      <c r="C805" s="93">
        <v>84757.832633344224</v>
      </c>
      <c r="D805" s="93">
        <v>80175.063054909551</v>
      </c>
      <c r="E805" s="93">
        <v>76684.362844969874</v>
      </c>
      <c r="F805" s="93">
        <v>78820.145367753576</v>
      </c>
      <c r="G805" s="93">
        <v>70871.614124771077</v>
      </c>
      <c r="H805" s="93">
        <v>66688.070737374714</v>
      </c>
      <c r="I805" s="93">
        <v>60263.882415025386</v>
      </c>
      <c r="J805" s="93">
        <v>59698.512812672983</v>
      </c>
      <c r="K805" s="93">
        <v>58125.59531099999</v>
      </c>
      <c r="L805" s="93">
        <v>54767.495999999992</v>
      </c>
      <c r="M805" s="93">
        <v>0</v>
      </c>
      <c r="N805" s="83"/>
      <c r="O805" s="84" t="s">
        <v>0</v>
      </c>
      <c r="P805" s="93">
        <v>74678.372877268455</v>
      </c>
      <c r="Q805" s="93">
        <v>81052.645339236173</v>
      </c>
      <c r="R805" s="93">
        <v>79901.91761261753</v>
      </c>
      <c r="S805" s="93">
        <v>73566.892499274138</v>
      </c>
      <c r="T805" s="93">
        <v>68568.74638410582</v>
      </c>
      <c r="U805" s="93">
        <v>64051.645184052977</v>
      </c>
      <c r="V805" s="93">
        <v>64153.185283335748</v>
      </c>
      <c r="W805" s="93">
        <v>53975.84537564098</v>
      </c>
      <c r="X805" s="93">
        <v>56681.711771999988</v>
      </c>
      <c r="Y805" s="93">
        <v>55086.485999999997</v>
      </c>
      <c r="Z805" s="93">
        <v>53453</v>
      </c>
      <c r="AA805" s="83"/>
      <c r="AB805" s="84" t="s">
        <v>0</v>
      </c>
      <c r="AC805" s="93">
        <v>800</v>
      </c>
      <c r="AD805" s="93">
        <v>855</v>
      </c>
      <c r="AE805" s="93">
        <v>860</v>
      </c>
      <c r="AF805" s="93">
        <v>750</v>
      </c>
      <c r="AG805" s="93">
        <v>653</v>
      </c>
      <c r="AH805" s="93">
        <v>632</v>
      </c>
      <c r="AI805" s="93">
        <v>599</v>
      </c>
      <c r="AJ805" s="93">
        <v>597</v>
      </c>
      <c r="AK805" s="93">
        <v>558</v>
      </c>
      <c r="AL805" s="93">
        <v>535</v>
      </c>
      <c r="AM805" s="93">
        <v>0</v>
      </c>
      <c r="AN805" s="83"/>
      <c r="AO805" s="83"/>
      <c r="AP805" s="83"/>
      <c r="AQ805" s="83"/>
      <c r="AR805" s="83"/>
      <c r="AS805" s="83"/>
      <c r="AT805" s="83"/>
      <c r="AU805" s="83"/>
      <c r="AV805" s="83"/>
      <c r="AW805" s="83"/>
      <c r="AX805" s="83"/>
      <c r="AY805" s="83"/>
      <c r="AZ805" s="83"/>
    </row>
    <row r="806" spans="1:52" x14ac:dyDescent="0.25">
      <c r="A806" s="82"/>
      <c r="B806" s="84" t="s">
        <v>158</v>
      </c>
      <c r="C806" s="93">
        <v>113524.10838357768</v>
      </c>
      <c r="D806" s="93">
        <v>99937.575267067761</v>
      </c>
      <c r="E806" s="93">
        <v>89612.864802685814</v>
      </c>
      <c r="F806" s="93">
        <v>78996.734995102219</v>
      </c>
      <c r="G806" s="93">
        <v>80715.619081369805</v>
      </c>
      <c r="H806" s="93">
        <v>72594.22751151945</v>
      </c>
      <c r="I806" s="93">
        <v>69811.862314870712</v>
      </c>
      <c r="J806" s="93">
        <v>89879.541511031974</v>
      </c>
      <c r="K806" s="93">
        <v>72896.492087999999</v>
      </c>
      <c r="L806" s="93">
        <v>45349.058999999994</v>
      </c>
      <c r="M806" s="93">
        <v>0</v>
      </c>
      <c r="N806" s="83"/>
      <c r="O806" s="84" t="s">
        <v>158</v>
      </c>
      <c r="P806" s="93">
        <v>140329.66522898508</v>
      </c>
      <c r="Q806" s="93">
        <v>129913.03290034131</v>
      </c>
      <c r="R806" s="93">
        <v>106445.85206214814</v>
      </c>
      <c r="S806" s="93">
        <v>67895.826264126648</v>
      </c>
      <c r="T806" s="93">
        <v>59888.26644366348</v>
      </c>
      <c r="U806" s="93">
        <v>57558.808530427385</v>
      </c>
      <c r="V806" s="93">
        <v>57386.058858341872</v>
      </c>
      <c r="W806" s="93">
        <v>57001.177105172981</v>
      </c>
      <c r="X806" s="93">
        <v>96898.271063999986</v>
      </c>
      <c r="Y806" s="93">
        <v>67295.570999999996</v>
      </c>
      <c r="Z806" s="93">
        <v>54027</v>
      </c>
      <c r="AA806" s="83"/>
      <c r="AB806" s="84" t="s">
        <v>158</v>
      </c>
      <c r="AC806" s="93">
        <v>827</v>
      </c>
      <c r="AD806" s="93">
        <v>671</v>
      </c>
      <c r="AE806" s="93">
        <v>608</v>
      </c>
      <c r="AF806" s="93">
        <v>539</v>
      </c>
      <c r="AG806" s="93">
        <v>554</v>
      </c>
      <c r="AH806" s="93">
        <v>517</v>
      </c>
      <c r="AI806" s="93">
        <v>484</v>
      </c>
      <c r="AJ806" s="93">
        <v>648</v>
      </c>
      <c r="AK806" s="93">
        <v>488</v>
      </c>
      <c r="AL806" s="93">
        <v>300</v>
      </c>
      <c r="AM806" s="93">
        <v>0</v>
      </c>
      <c r="AN806" s="83"/>
      <c r="AO806" s="83"/>
      <c r="AP806" s="83"/>
      <c r="AQ806" s="83"/>
      <c r="AR806" s="83"/>
      <c r="AS806" s="83"/>
      <c r="AT806" s="83"/>
      <c r="AU806" s="83"/>
      <c r="AV806" s="83"/>
      <c r="AW806" s="83"/>
      <c r="AX806" s="83"/>
      <c r="AY806" s="83"/>
      <c r="AZ806" s="83"/>
    </row>
    <row r="807" spans="1:52" x14ac:dyDescent="0.25">
      <c r="A807" s="82"/>
      <c r="B807" s="84" t="s">
        <v>159</v>
      </c>
      <c r="C807" s="93">
        <v>9199.6391919026664</v>
      </c>
      <c r="D807" s="93">
        <v>5053.6041632057377</v>
      </c>
      <c r="E807" s="93">
        <v>8452.9496926618613</v>
      </c>
      <c r="F807" s="93">
        <v>10778.892351692766</v>
      </c>
      <c r="G807" s="93">
        <v>8502.0859856653788</v>
      </c>
      <c r="H807" s="93">
        <v>5163.498539055784</v>
      </c>
      <c r="I807" s="93">
        <v>3138.8841681463341</v>
      </c>
      <c r="J807" s="93">
        <v>1464.1138220309997</v>
      </c>
      <c r="K807" s="93">
        <v>1173.3542939999998</v>
      </c>
      <c r="L807" s="93">
        <v>757.34399999999994</v>
      </c>
      <c r="M807" s="93">
        <v>0</v>
      </c>
      <c r="N807" s="83"/>
      <c r="O807" s="84" t="s">
        <v>159</v>
      </c>
      <c r="P807" s="93">
        <v>17735.517153964851</v>
      </c>
      <c r="Q807" s="93">
        <v>9249.7410112793732</v>
      </c>
      <c r="R807" s="93">
        <v>7815.5245024465958</v>
      </c>
      <c r="S807" s="93">
        <v>13412.732414500659</v>
      </c>
      <c r="T807" s="93">
        <v>11520.285168485481</v>
      </c>
      <c r="U807" s="93">
        <v>8508.9267826363193</v>
      </c>
      <c r="V807" s="93">
        <v>2437.4452542138079</v>
      </c>
      <c r="W807" s="93">
        <v>1386.4305536549994</v>
      </c>
      <c r="X807" s="93">
        <v>963.29629199999988</v>
      </c>
      <c r="Y807" s="93">
        <v>490.83299999999997</v>
      </c>
      <c r="Z807" s="93">
        <v>481</v>
      </c>
      <c r="AA807" s="83"/>
      <c r="AB807" s="84" t="s">
        <v>159</v>
      </c>
      <c r="AC807" s="93">
        <v>0</v>
      </c>
      <c r="AD807" s="93">
        <v>0</v>
      </c>
      <c r="AE807" s="93">
        <v>0</v>
      </c>
      <c r="AF807" s="93">
        <v>0</v>
      </c>
      <c r="AG807" s="93">
        <v>0</v>
      </c>
      <c r="AH807" s="93">
        <v>0</v>
      </c>
      <c r="AI807" s="93">
        <v>0</v>
      </c>
      <c r="AJ807" s="93">
        <v>0</v>
      </c>
      <c r="AK807" s="93">
        <v>0</v>
      </c>
      <c r="AL807" s="93">
        <v>0</v>
      </c>
      <c r="AM807" s="93">
        <v>0</v>
      </c>
      <c r="AN807" s="83"/>
      <c r="AO807" s="83"/>
      <c r="AP807" s="83"/>
      <c r="AQ807" s="83"/>
      <c r="AR807" s="83"/>
      <c r="AS807" s="83"/>
      <c r="AT807" s="83"/>
      <c r="AU807" s="83"/>
      <c r="AV807" s="83"/>
      <c r="AW807" s="83"/>
      <c r="AX807" s="83"/>
      <c r="AY807" s="83"/>
      <c r="AZ807" s="83"/>
    </row>
    <row r="808" spans="1:52" x14ac:dyDescent="0.25">
      <c r="A808" s="82"/>
      <c r="B808" s="84" t="s">
        <v>1</v>
      </c>
      <c r="C808" s="93">
        <v>19045.350545337893</v>
      </c>
      <c r="D808" s="93">
        <v>17091.137497981868</v>
      </c>
      <c r="E808" s="93">
        <v>18094.612808075293</v>
      </c>
      <c r="F808" s="93">
        <v>18301.725894802123</v>
      </c>
      <c r="G808" s="93">
        <v>14430.88164842424</v>
      </c>
      <c r="H808" s="93">
        <v>13915.617381511209</v>
      </c>
      <c r="I808" s="93">
        <v>18641.563713282656</v>
      </c>
      <c r="J808" s="93">
        <v>21212.926938062996</v>
      </c>
      <c r="K808" s="93">
        <v>19402.781810999997</v>
      </c>
      <c r="L808" s="93">
        <v>16328.171999999999</v>
      </c>
      <c r="M808" s="93">
        <v>0</v>
      </c>
      <c r="N808" s="83"/>
      <c r="O808" s="84" t="s">
        <v>1</v>
      </c>
      <c r="P808" s="93">
        <v>20943.134873803152</v>
      </c>
      <c r="Q808" s="93">
        <v>18897.153183448325</v>
      </c>
      <c r="R808" s="93">
        <v>15483.001108882483</v>
      </c>
      <c r="S808" s="93">
        <v>13096.486938072365</v>
      </c>
      <c r="T808" s="93">
        <v>16178.349543217222</v>
      </c>
      <c r="U808" s="93">
        <v>12496.046626815407</v>
      </c>
      <c r="V808" s="93">
        <v>12447.35236360264</v>
      </c>
      <c r="W808" s="93">
        <v>21919.628893427995</v>
      </c>
      <c r="X808" s="93">
        <v>20750.123540999997</v>
      </c>
      <c r="Y808" s="93">
        <v>17388.041999999998</v>
      </c>
      <c r="Z808" s="93">
        <v>14531</v>
      </c>
      <c r="AA808" s="83"/>
      <c r="AB808" s="84" t="s">
        <v>1</v>
      </c>
      <c r="AC808" s="93">
        <v>114</v>
      </c>
      <c r="AD808" s="93">
        <v>105</v>
      </c>
      <c r="AE808" s="93">
        <v>112</v>
      </c>
      <c r="AF808" s="93">
        <v>112</v>
      </c>
      <c r="AG808" s="93">
        <v>93</v>
      </c>
      <c r="AH808" s="93">
        <v>91</v>
      </c>
      <c r="AI808" s="93">
        <v>119</v>
      </c>
      <c r="AJ808" s="93">
        <v>133</v>
      </c>
      <c r="AK808" s="93">
        <v>121</v>
      </c>
      <c r="AL808" s="93">
        <v>104</v>
      </c>
      <c r="AM808" s="93">
        <v>0</v>
      </c>
      <c r="AN808" s="83"/>
      <c r="AO808" s="83"/>
      <c r="AP808" s="83"/>
      <c r="AQ808" s="83"/>
      <c r="AR808" s="83"/>
      <c r="AS808" s="83"/>
      <c r="AT808" s="83"/>
      <c r="AU808" s="83"/>
      <c r="AV808" s="83"/>
      <c r="AW808" s="83"/>
      <c r="AX808" s="83"/>
      <c r="AY808" s="83"/>
      <c r="AZ808" s="83"/>
    </row>
    <row r="809" spans="1:52" x14ac:dyDescent="0.25">
      <c r="A809" s="82"/>
      <c r="B809" s="84" t="s">
        <v>2</v>
      </c>
      <c r="C809" s="93">
        <v>190898.74050602756</v>
      </c>
      <c r="D809" s="93">
        <v>197099.40345767859</v>
      </c>
      <c r="E809" s="93">
        <v>195315.55153703317</v>
      </c>
      <c r="F809" s="93">
        <v>205950.82689192687</v>
      </c>
      <c r="G809" s="93">
        <v>204629.75905949192</v>
      </c>
      <c r="H809" s="93">
        <v>202590.72613565173</v>
      </c>
      <c r="I809" s="93">
        <v>208538.44877256051</v>
      </c>
      <c r="J809" s="93">
        <v>207545.95654644593</v>
      </c>
      <c r="K809" s="93">
        <v>204941.28612299997</v>
      </c>
      <c r="L809" s="93">
        <v>200899.902</v>
      </c>
      <c r="M809" s="93">
        <v>0</v>
      </c>
      <c r="N809" s="83"/>
      <c r="O809" s="84" t="s">
        <v>2</v>
      </c>
      <c r="P809" s="93">
        <v>201125.90999916443</v>
      </c>
      <c r="Q809" s="93">
        <v>204433.35682771029</v>
      </c>
      <c r="R809" s="93">
        <v>192138.08088352278</v>
      </c>
      <c r="S809" s="93">
        <v>194439.02987770876</v>
      </c>
      <c r="T809" s="93">
        <v>206047.84941746501</v>
      </c>
      <c r="U809" s="93">
        <v>209701.99740208624</v>
      </c>
      <c r="V809" s="93">
        <v>199968.36047459178</v>
      </c>
      <c r="W809" s="93">
        <v>210271.34454530396</v>
      </c>
      <c r="X809" s="93">
        <v>207888.46354499995</v>
      </c>
      <c r="Y809" s="93">
        <v>202899.24899999995</v>
      </c>
      <c r="Z809" s="93">
        <v>197684</v>
      </c>
      <c r="AA809" s="83"/>
      <c r="AB809" s="84" t="s">
        <v>2</v>
      </c>
      <c r="AC809" s="93">
        <v>1787</v>
      </c>
      <c r="AD809" s="93">
        <v>1751</v>
      </c>
      <c r="AE809" s="93">
        <v>1709</v>
      </c>
      <c r="AF809" s="93">
        <v>1701</v>
      </c>
      <c r="AG809" s="93">
        <v>1688</v>
      </c>
      <c r="AH809" s="93">
        <v>1628</v>
      </c>
      <c r="AI809" s="93">
        <v>1609</v>
      </c>
      <c r="AJ809" s="93">
        <v>1601</v>
      </c>
      <c r="AK809" s="93">
        <v>1595</v>
      </c>
      <c r="AL809" s="93">
        <v>1625</v>
      </c>
      <c r="AM809" s="93">
        <v>0</v>
      </c>
      <c r="AN809" s="83"/>
      <c r="AO809" s="83"/>
      <c r="AP809" s="83"/>
      <c r="AQ809" s="83"/>
      <c r="AR809" s="83"/>
      <c r="AS809" s="83"/>
      <c r="AT809" s="83"/>
      <c r="AU809" s="83"/>
      <c r="AV809" s="83"/>
      <c r="AW809" s="83"/>
      <c r="AX809" s="83"/>
      <c r="AY809" s="83"/>
      <c r="AZ809" s="83"/>
    </row>
    <row r="810" spans="1:52" x14ac:dyDescent="0.25">
      <c r="A810" s="82"/>
      <c r="B810" s="84" t="s">
        <v>156</v>
      </c>
      <c r="C810" s="93">
        <v>0</v>
      </c>
      <c r="D810" s="93">
        <v>0</v>
      </c>
      <c r="E810" s="93">
        <v>0</v>
      </c>
      <c r="F810" s="93">
        <v>0</v>
      </c>
      <c r="G810" s="93">
        <v>0</v>
      </c>
      <c r="H810" s="93">
        <v>0</v>
      </c>
      <c r="I810" s="93">
        <v>0</v>
      </c>
      <c r="J810" s="93">
        <v>3327.4333287719992</v>
      </c>
      <c r="K810" s="93">
        <v>15737.375765999997</v>
      </c>
      <c r="L810" s="93">
        <v>26303.297999999999</v>
      </c>
      <c r="M810" s="93">
        <v>0</v>
      </c>
      <c r="N810" s="83"/>
      <c r="O810" s="84" t="s">
        <v>156</v>
      </c>
      <c r="P810" s="93">
        <v>0</v>
      </c>
      <c r="Q810" s="93">
        <v>0</v>
      </c>
      <c r="R810" s="93">
        <v>0</v>
      </c>
      <c r="S810" s="93">
        <v>0</v>
      </c>
      <c r="T810" s="93">
        <v>0</v>
      </c>
      <c r="U810" s="93">
        <v>0</v>
      </c>
      <c r="V810" s="93">
        <v>0</v>
      </c>
      <c r="W810" s="93">
        <v>0</v>
      </c>
      <c r="X810" s="93">
        <v>12549.374270999997</v>
      </c>
      <c r="Y810" s="93">
        <v>26153.063999999998</v>
      </c>
      <c r="Z810" s="93">
        <v>37756</v>
      </c>
      <c r="AA810" s="83"/>
      <c r="AB810" s="84" t="s">
        <v>156</v>
      </c>
      <c r="AC810" s="93">
        <v>0</v>
      </c>
      <c r="AD810" s="93">
        <v>0</v>
      </c>
      <c r="AE810" s="93">
        <v>0</v>
      </c>
      <c r="AF810" s="93">
        <v>0</v>
      </c>
      <c r="AG810" s="93">
        <v>0</v>
      </c>
      <c r="AH810" s="93">
        <v>0</v>
      </c>
      <c r="AI810" s="93">
        <v>0</v>
      </c>
      <c r="AJ810" s="93">
        <v>23</v>
      </c>
      <c r="AK810" s="93">
        <v>94</v>
      </c>
      <c r="AL810" s="93">
        <v>166</v>
      </c>
      <c r="AM810" s="93">
        <v>0</v>
      </c>
      <c r="AN810" s="83"/>
      <c r="AO810" s="83"/>
      <c r="AP810" s="83"/>
      <c r="AQ810" s="83"/>
      <c r="AR810" s="83"/>
      <c r="AS810" s="83"/>
      <c r="AT810" s="83"/>
      <c r="AU810" s="83"/>
      <c r="AV810" s="83"/>
      <c r="AW810" s="83"/>
      <c r="AX810" s="83"/>
      <c r="AY810" s="83"/>
      <c r="AZ810" s="83"/>
    </row>
    <row r="811" spans="1:52" x14ac:dyDescent="0.25">
      <c r="A811" s="82"/>
      <c r="B811" s="84" t="s">
        <v>3</v>
      </c>
      <c r="C811" s="93">
        <v>333.44495429441469</v>
      </c>
      <c r="D811" s="93">
        <v>4568.4121186527509</v>
      </c>
      <c r="E811" s="93">
        <v>11661.726917067812</v>
      </c>
      <c r="F811" s="93">
        <v>19823.282141427731</v>
      </c>
      <c r="G811" s="93">
        <v>23218.624493738822</v>
      </c>
      <c r="H811" s="93">
        <v>23893.200580572338</v>
      </c>
      <c r="I811" s="93">
        <v>28211.037548500055</v>
      </c>
      <c r="J811" s="93">
        <v>32319.476447264991</v>
      </c>
      <c r="K811" s="93">
        <v>30180.454751999994</v>
      </c>
      <c r="L811" s="93">
        <v>22511.432999999994</v>
      </c>
      <c r="M811" s="93">
        <v>0</v>
      </c>
      <c r="N811" s="83"/>
      <c r="O811" s="84" t="s">
        <v>3</v>
      </c>
      <c r="P811" s="93">
        <v>0</v>
      </c>
      <c r="Q811" s="93">
        <v>6407.7154080074633</v>
      </c>
      <c r="R811" s="93">
        <v>11437.958081358354</v>
      </c>
      <c r="S811" s="93">
        <v>31855.38375701043</v>
      </c>
      <c r="T811" s="93">
        <v>33798.575305044418</v>
      </c>
      <c r="U811" s="93">
        <v>27869.250993063106</v>
      </c>
      <c r="V811" s="93">
        <v>26276.473421610288</v>
      </c>
      <c r="W811" s="93">
        <v>29393.406671768997</v>
      </c>
      <c r="X811" s="93">
        <v>31273.180721999994</v>
      </c>
      <c r="Y811" s="93">
        <v>30071.495999999996</v>
      </c>
      <c r="Z811" s="93">
        <v>21834</v>
      </c>
      <c r="AA811" s="83"/>
      <c r="AB811" s="84" t="s">
        <v>3</v>
      </c>
      <c r="AC811" s="93">
        <v>2</v>
      </c>
      <c r="AD811" s="93">
        <v>38</v>
      </c>
      <c r="AE811" s="93">
        <v>103</v>
      </c>
      <c r="AF811" s="93">
        <v>149</v>
      </c>
      <c r="AG811" s="93">
        <v>171</v>
      </c>
      <c r="AH811" s="93">
        <v>177</v>
      </c>
      <c r="AI811" s="93">
        <v>206</v>
      </c>
      <c r="AJ811" s="93">
        <v>237</v>
      </c>
      <c r="AK811" s="93">
        <v>220</v>
      </c>
      <c r="AL811" s="93">
        <v>172</v>
      </c>
      <c r="AM811" s="93">
        <v>0</v>
      </c>
      <c r="AN811" s="83"/>
      <c r="AO811" s="83"/>
      <c r="AP811" s="83"/>
      <c r="AQ811" s="83"/>
      <c r="AR811" s="83"/>
      <c r="AS811" s="83"/>
      <c r="AT811" s="83"/>
      <c r="AU811" s="83"/>
      <c r="AV811" s="83"/>
      <c r="AW811" s="83"/>
      <c r="AX811" s="83"/>
      <c r="AY811" s="83"/>
      <c r="AZ811" s="83"/>
    </row>
    <row r="812" spans="1:52" x14ac:dyDescent="0.25">
      <c r="A812" s="82"/>
      <c r="B812" s="84" t="s">
        <v>4</v>
      </c>
      <c r="C812" s="93">
        <v>0</v>
      </c>
      <c r="D812" s="93">
        <v>1619.5220330230177</v>
      </c>
      <c r="E812" s="93">
        <v>14008.607912089701</v>
      </c>
      <c r="F812" s="93">
        <v>20431.304466181107</v>
      </c>
      <c r="G812" s="93">
        <v>27177.271299741853</v>
      </c>
      <c r="H812" s="93">
        <v>28959.422295700482</v>
      </c>
      <c r="I812" s="93">
        <v>30625.8344616057</v>
      </c>
      <c r="J812" s="93">
        <v>29489.431822955994</v>
      </c>
      <c r="K812" s="93">
        <v>26746.324688999997</v>
      </c>
      <c r="L812" s="93">
        <v>35522.108999999997</v>
      </c>
      <c r="M812" s="93">
        <v>0</v>
      </c>
      <c r="N812" s="83"/>
      <c r="O812" s="84" t="s">
        <v>4</v>
      </c>
      <c r="P812" s="93">
        <v>0</v>
      </c>
      <c r="Q812" s="93">
        <v>0</v>
      </c>
      <c r="R812" s="93">
        <v>6628.8006561631501</v>
      </c>
      <c r="S812" s="93">
        <v>20958.764987085226</v>
      </c>
      <c r="T812" s="93">
        <v>31656.715187690559</v>
      </c>
      <c r="U812" s="93">
        <v>28752.569279302621</v>
      </c>
      <c r="V812" s="93">
        <v>31060.110905184614</v>
      </c>
      <c r="W812" s="93">
        <v>30630.944294369991</v>
      </c>
      <c r="X812" s="93">
        <v>29091.972378000002</v>
      </c>
      <c r="Y812" s="93">
        <v>25139.499</v>
      </c>
      <c r="Z812" s="93">
        <v>33434</v>
      </c>
      <c r="AA812" s="83"/>
      <c r="AB812" s="84" t="s">
        <v>4</v>
      </c>
      <c r="AC812" s="93">
        <v>0</v>
      </c>
      <c r="AD812" s="93">
        <v>13</v>
      </c>
      <c r="AE812" s="93">
        <v>102</v>
      </c>
      <c r="AF812" s="93">
        <v>163</v>
      </c>
      <c r="AG812" s="93">
        <v>211</v>
      </c>
      <c r="AH812" s="93">
        <v>228</v>
      </c>
      <c r="AI812" s="93">
        <v>235</v>
      </c>
      <c r="AJ812" s="93">
        <v>223</v>
      </c>
      <c r="AK812" s="93">
        <v>211</v>
      </c>
      <c r="AL812" s="93">
        <v>292</v>
      </c>
      <c r="AM812" s="93">
        <v>0</v>
      </c>
      <c r="AN812" s="83"/>
      <c r="AO812" s="83"/>
      <c r="AP812" s="83"/>
      <c r="AQ812" s="83"/>
      <c r="AR812" s="83"/>
      <c r="AS812" s="83"/>
      <c r="AT812" s="83"/>
      <c r="AU812" s="83"/>
      <c r="AV812" s="83"/>
      <c r="AW812" s="83"/>
      <c r="AX812" s="83"/>
      <c r="AY812" s="83"/>
      <c r="AZ812" s="83"/>
    </row>
    <row r="813" spans="1:52" x14ac:dyDescent="0.25">
      <c r="A813" s="82"/>
      <c r="B813" s="84" t="s">
        <v>6</v>
      </c>
      <c r="C813" s="93">
        <v>2208.1251935411437</v>
      </c>
      <c r="D813" s="93">
        <v>3570.8520534668869</v>
      </c>
      <c r="E813" s="93">
        <v>8014.4821492594028</v>
      </c>
      <c r="F813" s="93">
        <v>13717.436085219886</v>
      </c>
      <c r="G813" s="93">
        <v>11582.015140138461</v>
      </c>
      <c r="H813" s="93">
        <v>8406.6183988503508</v>
      </c>
      <c r="I813" s="93">
        <v>5696.1677321072348</v>
      </c>
      <c r="J813" s="93">
        <v>5356.9087150949972</v>
      </c>
      <c r="K813" s="93">
        <v>4675.3818929999998</v>
      </c>
      <c r="L813" s="93">
        <v>6428.1630000000014</v>
      </c>
      <c r="M813" s="93">
        <v>0</v>
      </c>
      <c r="N813" s="83"/>
      <c r="O813" s="84" t="s">
        <v>6</v>
      </c>
      <c r="P813" s="93">
        <v>2972.2448109245915</v>
      </c>
      <c r="Q813" s="93">
        <v>2417.3564748793783</v>
      </c>
      <c r="R813" s="93">
        <v>3626.8808674875709</v>
      </c>
      <c r="S813" s="93">
        <v>25098.81069492568</v>
      </c>
      <c r="T813" s="93">
        <v>23037.172356879979</v>
      </c>
      <c r="U813" s="93">
        <v>15371.974429393444</v>
      </c>
      <c r="V813" s="93">
        <v>7041.8749901846822</v>
      </c>
      <c r="W813" s="93">
        <v>4414.9990860359994</v>
      </c>
      <c r="X813" s="93">
        <v>4845.1257329999989</v>
      </c>
      <c r="Y813" s="93">
        <v>3563.4269999999992</v>
      </c>
      <c r="Z813" s="93">
        <v>3286</v>
      </c>
      <c r="AA813" s="83"/>
      <c r="AB813" s="84" t="s">
        <v>6</v>
      </c>
      <c r="AC813" s="93">
        <v>0</v>
      </c>
      <c r="AD813" s="93">
        <v>0</v>
      </c>
      <c r="AE813" s="93">
        <v>4</v>
      </c>
      <c r="AF813" s="93">
        <v>109</v>
      </c>
      <c r="AG813" s="93">
        <v>147</v>
      </c>
      <c r="AH813" s="93">
        <v>103</v>
      </c>
      <c r="AI813" s="93">
        <v>71</v>
      </c>
      <c r="AJ813" s="93">
        <v>71</v>
      </c>
      <c r="AK813" s="93">
        <v>62</v>
      </c>
      <c r="AL813" s="93">
        <v>87</v>
      </c>
      <c r="AM813" s="93">
        <v>0</v>
      </c>
      <c r="AN813" s="83"/>
      <c r="AO813" s="83"/>
      <c r="AP813" s="83"/>
      <c r="AQ813" s="83"/>
      <c r="AR813" s="83"/>
      <c r="AS813" s="83"/>
      <c r="AT813" s="83"/>
      <c r="AU813" s="83"/>
      <c r="AV813" s="83"/>
      <c r="AW813" s="83"/>
      <c r="AX813" s="83"/>
      <c r="AY813" s="83"/>
      <c r="AZ813" s="83"/>
    </row>
    <row r="814" spans="1:52" x14ac:dyDescent="0.25">
      <c r="A814" s="82"/>
      <c r="B814" s="84" t="s">
        <v>7</v>
      </c>
      <c r="C814" s="93">
        <v>72678.96665638109</v>
      </c>
      <c r="D814" s="93">
        <v>75416.893793236086</v>
      </c>
      <c r="E814" s="93">
        <v>70176.458217722975</v>
      </c>
      <c r="F814" s="93">
        <v>69878.362230772167</v>
      </c>
      <c r="G814" s="93">
        <v>65809.699816225198</v>
      </c>
      <c r="H814" s="93">
        <v>65250.050929865029</v>
      </c>
      <c r="I814" s="93">
        <v>65905.243360518914</v>
      </c>
      <c r="J814" s="93">
        <v>80485.260708950969</v>
      </c>
      <c r="K814" s="93">
        <v>89275.711748999995</v>
      </c>
      <c r="L814" s="93">
        <v>78005.402999999991</v>
      </c>
      <c r="M814" s="93">
        <v>0</v>
      </c>
      <c r="N814" s="83"/>
      <c r="O814" s="84" t="s">
        <v>7</v>
      </c>
      <c r="P814" s="93">
        <v>70098.047356595242</v>
      </c>
      <c r="Q814" s="93">
        <v>71363.282479101108</v>
      </c>
      <c r="R814" s="93">
        <v>65930.467966917902</v>
      </c>
      <c r="S814" s="93">
        <v>66777.42529091856</v>
      </c>
      <c r="T814" s="93">
        <v>56849.339582288347</v>
      </c>
      <c r="U814" s="93">
        <v>60161.243101595064</v>
      </c>
      <c r="V814" s="93">
        <v>58375.549489281169</v>
      </c>
      <c r="W814" s="93">
        <v>58057.453768229985</v>
      </c>
      <c r="X814" s="93">
        <v>62608.954484999995</v>
      </c>
      <c r="Y814" s="93">
        <v>72452.918999999994</v>
      </c>
      <c r="Z814" s="93">
        <v>77821</v>
      </c>
      <c r="AA814" s="83"/>
      <c r="AB814" s="84" t="s">
        <v>7</v>
      </c>
      <c r="AC814" s="93">
        <v>642</v>
      </c>
      <c r="AD814" s="93">
        <v>629</v>
      </c>
      <c r="AE814" s="93">
        <v>595</v>
      </c>
      <c r="AF814" s="93">
        <v>590</v>
      </c>
      <c r="AG814" s="93">
        <v>571</v>
      </c>
      <c r="AH814" s="93">
        <v>586</v>
      </c>
      <c r="AI814" s="93">
        <v>572</v>
      </c>
      <c r="AJ814" s="93">
        <v>710</v>
      </c>
      <c r="AK814" s="93">
        <v>768</v>
      </c>
      <c r="AL814" s="93">
        <v>761</v>
      </c>
      <c r="AM814" s="93">
        <v>0</v>
      </c>
      <c r="AN814" s="83"/>
      <c r="AO814" s="83"/>
      <c r="AP814" s="83"/>
      <c r="AQ814" s="83"/>
      <c r="AR814" s="83"/>
      <c r="AS814" s="83"/>
      <c r="AT814" s="83"/>
      <c r="AU814" s="83"/>
      <c r="AV814" s="83"/>
      <c r="AW814" s="83"/>
      <c r="AX814" s="83"/>
      <c r="AY814" s="83"/>
      <c r="AZ814" s="83"/>
    </row>
    <row r="815" spans="1:52" x14ac:dyDescent="0.25">
      <c r="A815" s="82"/>
      <c r="B815" s="89" t="s">
        <v>8</v>
      </c>
      <c r="C815" s="94">
        <v>32312.031442488715</v>
      </c>
      <c r="D815" s="94">
        <v>34616.378578934215</v>
      </c>
      <c r="E815" s="94">
        <v>37317.491024444025</v>
      </c>
      <c r="F815" s="94">
        <v>45017.139606367542</v>
      </c>
      <c r="G815" s="94">
        <v>53919.940945846101</v>
      </c>
      <c r="H815" s="94">
        <v>62268.907620027319</v>
      </c>
      <c r="I815" s="94">
        <v>70577.508176410847</v>
      </c>
      <c r="J815" s="94">
        <v>73481.898277997971</v>
      </c>
      <c r="K815" s="94">
        <v>83182.968791999985</v>
      </c>
      <c r="L815" s="94">
        <v>93654.434999999983</v>
      </c>
      <c r="M815" s="94">
        <v>0</v>
      </c>
      <c r="N815" s="83"/>
      <c r="O815" s="89" t="s">
        <v>8</v>
      </c>
      <c r="P815" s="94">
        <v>33134.573118807544</v>
      </c>
      <c r="Q815" s="94">
        <v>34775.043557182311</v>
      </c>
      <c r="R815" s="94">
        <v>35649.114122008767</v>
      </c>
      <c r="S815" s="94">
        <v>50604.354623038693</v>
      </c>
      <c r="T815" s="94">
        <v>49442.252680944403</v>
      </c>
      <c r="U815" s="94">
        <v>57384.604746887999</v>
      </c>
      <c r="V815" s="94">
        <v>62055.685032551308</v>
      </c>
      <c r="W815" s="94">
        <v>72477.410460524989</v>
      </c>
      <c r="X815" s="94">
        <v>79707.463667999997</v>
      </c>
      <c r="Y815" s="94">
        <v>84888.383999999991</v>
      </c>
      <c r="Z815" s="94">
        <v>92111</v>
      </c>
      <c r="AA815" s="83"/>
      <c r="AB815" s="89" t="s">
        <v>8</v>
      </c>
      <c r="AC815" s="94">
        <v>536</v>
      </c>
      <c r="AD815" s="94">
        <v>586</v>
      </c>
      <c r="AE815" s="94">
        <v>570</v>
      </c>
      <c r="AF815" s="94">
        <v>597</v>
      </c>
      <c r="AG815" s="94">
        <v>650</v>
      </c>
      <c r="AH815" s="94">
        <v>705</v>
      </c>
      <c r="AI815" s="94">
        <v>748</v>
      </c>
      <c r="AJ815" s="94">
        <v>769</v>
      </c>
      <c r="AK815" s="94">
        <v>829</v>
      </c>
      <c r="AL815" s="94">
        <v>903</v>
      </c>
      <c r="AM815" s="94">
        <v>0</v>
      </c>
      <c r="AN815" s="83"/>
      <c r="AO815" s="83"/>
      <c r="AP815" s="83"/>
      <c r="AQ815" s="83"/>
      <c r="AR815" s="83"/>
      <c r="AS815" s="83"/>
      <c r="AT815" s="83"/>
      <c r="AU815" s="83"/>
      <c r="AV815" s="83"/>
      <c r="AW815" s="83"/>
      <c r="AX815" s="83"/>
      <c r="AY815" s="83"/>
      <c r="AZ815" s="83"/>
    </row>
    <row r="816" spans="1:52" x14ac:dyDescent="0.25">
      <c r="A816" s="82"/>
      <c r="B816" s="89" t="s">
        <v>5</v>
      </c>
      <c r="C816" s="94">
        <v>19426.086682251484</v>
      </c>
      <c r="D816" s="94">
        <v>21322.460708097802</v>
      </c>
      <c r="E816" s="94">
        <v>21591.937137314766</v>
      </c>
      <c r="F816" s="94">
        <v>26986.93469087109</v>
      </c>
      <c r="G816" s="94">
        <v>24736.502200383933</v>
      </c>
      <c r="H816" s="94">
        <v>21763.06176143956</v>
      </c>
      <c r="I816" s="94">
        <v>28068.660841048237</v>
      </c>
      <c r="J816" s="94">
        <v>25407.823430366985</v>
      </c>
      <c r="K816" s="94">
        <v>24085.589996999995</v>
      </c>
      <c r="L816" s="94">
        <v>25958.583000000002</v>
      </c>
      <c r="M816" s="92">
        <v>0</v>
      </c>
      <c r="N816" s="83"/>
      <c r="O816" s="89" t="s">
        <v>5</v>
      </c>
      <c r="P816" s="94">
        <v>25330.264481766255</v>
      </c>
      <c r="Q816" s="94">
        <v>20894.053399589484</v>
      </c>
      <c r="R816" s="94">
        <v>20987.105891003837</v>
      </c>
      <c r="S816" s="94">
        <v>23178.831315223251</v>
      </c>
      <c r="T816" s="94">
        <v>28443.132149638554</v>
      </c>
      <c r="U816" s="94">
        <v>23075.851634697548</v>
      </c>
      <c r="V816" s="94">
        <v>17599.630078903574</v>
      </c>
      <c r="W816" s="94">
        <v>26284.997002445991</v>
      </c>
      <c r="X816" s="94">
        <v>26075.836520999994</v>
      </c>
      <c r="Y816" s="94">
        <v>26059.425000000003</v>
      </c>
      <c r="Z816" s="94">
        <v>25777</v>
      </c>
      <c r="AA816" s="83"/>
      <c r="AB816" s="89" t="s">
        <v>5</v>
      </c>
      <c r="AC816" s="94">
        <v>4911</v>
      </c>
      <c r="AD816" s="94">
        <v>4818</v>
      </c>
      <c r="AE816" s="94">
        <v>4797</v>
      </c>
      <c r="AF816" s="94">
        <v>4792</v>
      </c>
      <c r="AG816" s="94">
        <v>4785</v>
      </c>
      <c r="AH816" s="94">
        <v>4698</v>
      </c>
      <c r="AI816" s="94">
        <v>4659</v>
      </c>
      <c r="AJ816" s="94">
        <v>4998</v>
      </c>
      <c r="AK816" s="94">
        <v>4858</v>
      </c>
      <c r="AL816" s="94">
        <v>4949</v>
      </c>
      <c r="AM816" s="94">
        <v>0</v>
      </c>
      <c r="AN816" s="83"/>
      <c r="AO816" s="83"/>
      <c r="AP816" s="83"/>
      <c r="AQ816" s="83"/>
      <c r="AR816" s="83"/>
      <c r="AS816" s="83"/>
      <c r="AT816" s="83"/>
      <c r="AU816" s="83"/>
      <c r="AV816" s="83"/>
      <c r="AW816" s="83"/>
      <c r="AX816" s="83"/>
      <c r="AY816" s="83"/>
      <c r="AZ816" s="83"/>
    </row>
    <row r="817" spans="1:52" x14ac:dyDescent="0.25">
      <c r="A817" s="82"/>
      <c r="B817" s="84" t="s">
        <v>157</v>
      </c>
      <c r="C817" s="93">
        <v>41930.311917679108</v>
      </c>
      <c r="D817" s="93">
        <v>44771.530548735536</v>
      </c>
      <c r="E817" s="93">
        <v>42638.964390182227</v>
      </c>
      <c r="F817" s="93">
        <v>42150.674449493505</v>
      </c>
      <c r="G817" s="93">
        <v>40386.12604144316</v>
      </c>
      <c r="H817" s="93">
        <v>41253.200216211168</v>
      </c>
      <c r="I817" s="93">
        <v>38383.441008169808</v>
      </c>
      <c r="J817" s="93">
        <v>38790.924276698985</v>
      </c>
      <c r="K817" s="93">
        <v>38649.611468999996</v>
      </c>
      <c r="L817" s="93">
        <v>37917.620999999999</v>
      </c>
      <c r="M817" s="93">
        <v>0</v>
      </c>
      <c r="N817" s="83"/>
      <c r="O817" s="84" t="s">
        <v>157</v>
      </c>
      <c r="P817" s="93">
        <v>38689.722737185206</v>
      </c>
      <c r="Q817" s="93">
        <v>38267.097147255976</v>
      </c>
      <c r="R817" s="93">
        <v>38748.757225442387</v>
      </c>
      <c r="S817" s="93">
        <v>39785.758459706747</v>
      </c>
      <c r="T817" s="93">
        <v>39446.018216269324</v>
      </c>
      <c r="U817" s="93">
        <v>38995.707026442084</v>
      </c>
      <c r="V817" s="93">
        <v>37353.271317958555</v>
      </c>
      <c r="W817" s="93">
        <v>36871.500187241989</v>
      </c>
      <c r="X817" s="93">
        <v>36066.322403999991</v>
      </c>
      <c r="Y817" s="93">
        <v>35424.353999999999</v>
      </c>
      <c r="Z817" s="93">
        <v>35902</v>
      </c>
      <c r="AA817" s="83"/>
      <c r="AB817" s="84" t="s">
        <v>117</v>
      </c>
      <c r="AC817" s="93">
        <v>24847.351999999999</v>
      </c>
      <c r="AD817" s="93">
        <v>24848.423999999999</v>
      </c>
      <c r="AE817" s="93">
        <v>24724.181999999997</v>
      </c>
      <c r="AF817" s="93">
        <v>24764.386000000002</v>
      </c>
      <c r="AG817" s="93">
        <v>24793.505000000001</v>
      </c>
      <c r="AH817" s="93">
        <v>24838.172999999999</v>
      </c>
      <c r="AI817" s="93">
        <v>24810.482000000004</v>
      </c>
      <c r="AJ817" s="93">
        <v>24862.769</v>
      </c>
      <c r="AK817" s="93">
        <v>24883.8</v>
      </c>
      <c r="AL817" s="93">
        <v>25172.884999999998</v>
      </c>
      <c r="AM817" s="93">
        <v>0</v>
      </c>
      <c r="AN817" s="83"/>
      <c r="AO817" s="83"/>
      <c r="AP817" s="83"/>
      <c r="AQ817" s="83"/>
      <c r="AR817" s="83"/>
      <c r="AS817" s="83"/>
      <c r="AT817" s="83"/>
      <c r="AU817" s="83"/>
      <c r="AV817" s="83"/>
      <c r="AW817" s="83"/>
      <c r="AX817" s="83"/>
      <c r="AY817" s="83"/>
      <c r="AZ817" s="83"/>
    </row>
    <row r="818" spans="1:52" x14ac:dyDescent="0.25">
      <c r="A818" s="82"/>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c r="AG818" s="83"/>
      <c r="AH818" s="83"/>
      <c r="AI818" s="83"/>
      <c r="AJ818" s="83"/>
      <c r="AK818" s="83"/>
      <c r="AL818" s="83"/>
      <c r="AM818" s="83"/>
      <c r="AN818" s="83"/>
      <c r="AO818" s="83"/>
      <c r="AP818" s="83"/>
      <c r="AQ818" s="83"/>
      <c r="AR818" s="83"/>
      <c r="AS818" s="83"/>
      <c r="AT818" s="83"/>
      <c r="AU818" s="83"/>
      <c r="AV818" s="83"/>
      <c r="AW818" s="83"/>
      <c r="AX818" s="83"/>
      <c r="AY818" s="83"/>
      <c r="AZ818" s="83"/>
    </row>
    <row r="819" spans="1:52" x14ac:dyDescent="0.25">
      <c r="A819" s="82"/>
      <c r="B819" s="85" t="s">
        <v>113</v>
      </c>
      <c r="C819" s="85"/>
      <c r="D819" s="85"/>
      <c r="E819" s="85"/>
      <c r="F819" s="85"/>
      <c r="G819" s="85"/>
      <c r="H819" s="85"/>
      <c r="I819" s="85"/>
      <c r="J819" s="85"/>
      <c r="K819" s="85"/>
      <c r="L819" s="85"/>
      <c r="M819" s="85"/>
      <c r="N819" s="83"/>
      <c r="O819" s="85" t="s">
        <v>114</v>
      </c>
      <c r="P819" s="85"/>
      <c r="Q819" s="85"/>
      <c r="R819" s="85"/>
      <c r="S819" s="85"/>
      <c r="T819" s="85"/>
      <c r="U819" s="85"/>
      <c r="V819" s="85"/>
      <c r="W819" s="85"/>
      <c r="X819" s="85"/>
      <c r="Y819" s="85"/>
      <c r="Z819" s="85"/>
      <c r="AA819" s="83"/>
      <c r="AB819" s="85" t="s">
        <v>145</v>
      </c>
      <c r="AC819" s="85"/>
      <c r="AD819" s="85"/>
      <c r="AE819" s="85"/>
      <c r="AF819" s="85"/>
      <c r="AG819" s="85"/>
      <c r="AH819" s="85"/>
      <c r="AI819" s="85"/>
      <c r="AJ819" s="85"/>
      <c r="AK819" s="85"/>
      <c r="AL819" s="85"/>
      <c r="AM819" s="85"/>
      <c r="AN819" s="83"/>
      <c r="AO819" s="83"/>
      <c r="AP819" s="83"/>
      <c r="AQ819" s="83"/>
      <c r="AR819" s="83"/>
      <c r="AS819" s="83"/>
      <c r="AT819" s="83"/>
      <c r="AU819" s="83"/>
      <c r="AV819" s="83"/>
      <c r="AW819" s="83"/>
      <c r="AX819" s="83"/>
      <c r="AY819" s="83"/>
      <c r="AZ819" s="83"/>
    </row>
    <row r="820" spans="1:52" x14ac:dyDescent="0.25">
      <c r="A820" s="82"/>
      <c r="B820" s="87" t="s">
        <v>55</v>
      </c>
      <c r="C820" s="87">
        <v>2013</v>
      </c>
      <c r="D820" s="87">
        <v>2014</v>
      </c>
      <c r="E820" s="87">
        <v>2015</v>
      </c>
      <c r="F820" s="87">
        <v>2016</v>
      </c>
      <c r="G820" s="87">
        <v>2017</v>
      </c>
      <c r="H820" s="87">
        <v>2018</v>
      </c>
      <c r="I820" s="87">
        <v>2019</v>
      </c>
      <c r="J820" s="87">
        <v>2020</v>
      </c>
      <c r="K820" s="87">
        <v>2021</v>
      </c>
      <c r="L820" s="87">
        <v>2022</v>
      </c>
      <c r="M820" s="87">
        <v>2023</v>
      </c>
      <c r="N820" s="83"/>
      <c r="O820" s="87" t="s">
        <v>55</v>
      </c>
      <c r="P820" s="87">
        <v>2013</v>
      </c>
      <c r="Q820" s="87">
        <v>2014</v>
      </c>
      <c r="R820" s="87">
        <v>2015</v>
      </c>
      <c r="S820" s="87">
        <v>2016</v>
      </c>
      <c r="T820" s="87">
        <v>2017</v>
      </c>
      <c r="U820" s="87">
        <v>2018</v>
      </c>
      <c r="V820" s="87">
        <v>2019</v>
      </c>
      <c r="W820" s="87">
        <v>2020</v>
      </c>
      <c r="X820" s="87">
        <v>2021</v>
      </c>
      <c r="Y820" s="87">
        <v>2022</v>
      </c>
      <c r="Z820" s="87">
        <v>2023</v>
      </c>
      <c r="AA820" s="83"/>
      <c r="AB820" s="87" t="s">
        <v>55</v>
      </c>
      <c r="AC820" s="87">
        <v>2013</v>
      </c>
      <c r="AD820" s="87">
        <v>2014</v>
      </c>
      <c r="AE820" s="87">
        <v>2015</v>
      </c>
      <c r="AF820" s="87">
        <v>2016</v>
      </c>
      <c r="AG820" s="87">
        <v>2017</v>
      </c>
      <c r="AH820" s="87">
        <v>2018</v>
      </c>
      <c r="AI820" s="87">
        <v>2019</v>
      </c>
      <c r="AJ820" s="87">
        <v>2020</v>
      </c>
      <c r="AK820" s="87">
        <v>2021</v>
      </c>
      <c r="AL820" s="87">
        <v>2022</v>
      </c>
      <c r="AM820" s="87">
        <v>2023</v>
      </c>
      <c r="AN820" s="83"/>
      <c r="AO820" s="83"/>
      <c r="AP820" s="83"/>
      <c r="AQ820" s="83"/>
      <c r="AR820" s="83"/>
      <c r="AS820" s="83"/>
      <c r="AT820" s="83"/>
      <c r="AU820" s="83"/>
      <c r="AV820" s="83"/>
      <c r="AW820" s="83"/>
      <c r="AX820" s="83"/>
      <c r="AY820" s="83"/>
      <c r="AZ820" s="83"/>
    </row>
    <row r="821" spans="1:52" x14ac:dyDescent="0.25">
      <c r="A821" s="82"/>
      <c r="B821" s="89" t="s">
        <v>9</v>
      </c>
      <c r="C821" s="90">
        <v>357814.9550680361</v>
      </c>
      <c r="D821" s="90">
        <v>344152.28886989172</v>
      </c>
      <c r="E821" s="90">
        <v>349965.33040462754</v>
      </c>
      <c r="F821" s="90">
        <v>358084.52212364081</v>
      </c>
      <c r="G821" s="90">
        <v>357617.01669612218</v>
      </c>
      <c r="H821" s="90">
        <v>342470.32644594985</v>
      </c>
      <c r="I821" s="90">
        <v>354548.78570799797</v>
      </c>
      <c r="J821" s="90">
        <v>369725.96329559089</v>
      </c>
      <c r="K821" s="90">
        <v>488781.63087599998</v>
      </c>
      <c r="L821" s="90">
        <v>478490.14500000002</v>
      </c>
      <c r="M821" s="90">
        <v>0</v>
      </c>
      <c r="N821" s="83"/>
      <c r="O821" s="89" t="s">
        <v>9</v>
      </c>
      <c r="P821" s="90">
        <v>328967.33367034578</v>
      </c>
      <c r="Q821" s="90">
        <v>334087.68392956181</v>
      </c>
      <c r="R821" s="90">
        <v>334303.85258316307</v>
      </c>
      <c r="S821" s="90">
        <v>360123.95919243188</v>
      </c>
      <c r="T821" s="90">
        <v>367156.61926956964</v>
      </c>
      <c r="U821" s="90">
        <v>354803.23872091417</v>
      </c>
      <c r="V821" s="90">
        <v>360120.16767720343</v>
      </c>
      <c r="W821" s="90">
        <v>351946.20524603385</v>
      </c>
      <c r="X821" s="90">
        <v>512052.45044099994</v>
      </c>
      <c r="Y821" s="90">
        <v>524853.79799999995</v>
      </c>
      <c r="Z821" s="90">
        <v>481887</v>
      </c>
      <c r="AA821" s="83"/>
      <c r="AB821" s="89" t="s">
        <v>9</v>
      </c>
      <c r="AC821" s="90">
        <v>3151</v>
      </c>
      <c r="AD821" s="90">
        <v>3087</v>
      </c>
      <c r="AE821" s="90">
        <v>3001</v>
      </c>
      <c r="AF821" s="90">
        <v>2899</v>
      </c>
      <c r="AG821" s="90">
        <v>2789</v>
      </c>
      <c r="AH821" s="90">
        <v>2741</v>
      </c>
      <c r="AI821" s="90">
        <v>2755</v>
      </c>
      <c r="AJ821" s="90">
        <v>3070</v>
      </c>
      <c r="AK821" s="90">
        <v>3047</v>
      </c>
      <c r="AL821" s="90">
        <v>3009</v>
      </c>
      <c r="AM821" s="90">
        <v>0</v>
      </c>
      <c r="AN821" s="83"/>
      <c r="AO821" s="83"/>
      <c r="AP821" s="83"/>
      <c r="AQ821" s="83"/>
      <c r="AR821" s="83"/>
      <c r="AS821" s="83"/>
      <c r="AT821" s="83"/>
      <c r="AU821" s="83"/>
      <c r="AV821" s="83"/>
      <c r="AW821" s="83"/>
      <c r="AX821" s="83"/>
      <c r="AY821" s="83"/>
      <c r="AZ821" s="83"/>
    </row>
    <row r="822" spans="1:52" x14ac:dyDescent="0.25">
      <c r="A822" s="82"/>
      <c r="B822" s="84" t="s">
        <v>10</v>
      </c>
      <c r="C822" s="93">
        <v>263740.63912491844</v>
      </c>
      <c r="D822" s="93">
        <v>255584.41809310406</v>
      </c>
      <c r="E822" s="93">
        <v>249627.77068440735</v>
      </c>
      <c r="F822" s="93">
        <v>266709.83530488377</v>
      </c>
      <c r="G822" s="93">
        <v>265710.77314809436</v>
      </c>
      <c r="H822" s="93">
        <v>250158.58988028308</v>
      </c>
      <c r="I822" s="93">
        <v>253909.28781451166</v>
      </c>
      <c r="J822" s="93">
        <v>250117.46655077691</v>
      </c>
      <c r="K822" s="93">
        <v>361452.53289600002</v>
      </c>
      <c r="L822" s="93">
        <v>344521.54800000001</v>
      </c>
      <c r="M822" s="93">
        <v>0</v>
      </c>
      <c r="N822" s="83"/>
      <c r="O822" s="84" t="s">
        <v>10</v>
      </c>
      <c r="P822" s="93">
        <v>236881.05240420325</v>
      </c>
      <c r="Q822" s="93">
        <v>241461.7516242156</v>
      </c>
      <c r="R822" s="93">
        <v>243350.36434268858</v>
      </c>
      <c r="S822" s="93">
        <v>266610.74890287145</v>
      </c>
      <c r="T822" s="93">
        <v>269310.31009148119</v>
      </c>
      <c r="U822" s="93">
        <v>261306.23437128769</v>
      </c>
      <c r="V822" s="93">
        <v>263930.13429254253</v>
      </c>
      <c r="W822" s="93">
        <v>254176.41732342291</v>
      </c>
      <c r="X822" s="93">
        <v>401648.93510699994</v>
      </c>
      <c r="Y822" s="93">
        <v>399259.20299999998</v>
      </c>
      <c r="Z822" s="93">
        <v>354103</v>
      </c>
      <c r="AA822" s="83"/>
      <c r="AB822" s="84" t="s">
        <v>10</v>
      </c>
      <c r="AC822" s="93">
        <v>3151</v>
      </c>
      <c r="AD822" s="93">
        <v>3087</v>
      </c>
      <c r="AE822" s="93">
        <v>3001</v>
      </c>
      <c r="AF822" s="93">
        <v>2899</v>
      </c>
      <c r="AG822" s="93">
        <v>2789</v>
      </c>
      <c r="AH822" s="93">
        <v>2741</v>
      </c>
      <c r="AI822" s="93">
        <v>2755</v>
      </c>
      <c r="AJ822" s="93">
        <v>3070</v>
      </c>
      <c r="AK822" s="93">
        <v>3047</v>
      </c>
      <c r="AL822" s="93">
        <v>3009</v>
      </c>
      <c r="AM822" s="93">
        <v>0</v>
      </c>
      <c r="AN822" s="83"/>
      <c r="AO822" s="83"/>
      <c r="AP822" s="83"/>
      <c r="AQ822" s="83"/>
      <c r="AR822" s="83"/>
      <c r="AS822" s="83"/>
      <c r="AT822" s="83"/>
      <c r="AU822" s="83"/>
      <c r="AV822" s="83"/>
      <c r="AW822" s="83"/>
      <c r="AX822" s="83"/>
      <c r="AY822" s="83"/>
      <c r="AZ822" s="83"/>
    </row>
    <row r="823" spans="1:52" x14ac:dyDescent="0.25">
      <c r="A823" s="82"/>
      <c r="B823" s="89" t="s">
        <v>11</v>
      </c>
      <c r="C823" s="94">
        <v>94074.315943117661</v>
      </c>
      <c r="D823" s="94">
        <v>88567.870776787662</v>
      </c>
      <c r="E823" s="94">
        <v>100337.5597202202</v>
      </c>
      <c r="F823" s="94">
        <v>91374.686818757022</v>
      </c>
      <c r="G823" s="94">
        <v>91906.243548027836</v>
      </c>
      <c r="H823" s="94">
        <v>92311.736565666768</v>
      </c>
      <c r="I823" s="94">
        <v>100639.49789348632</v>
      </c>
      <c r="J823" s="94">
        <v>119608.49674481397</v>
      </c>
      <c r="K823" s="94">
        <v>127329.09797999998</v>
      </c>
      <c r="L823" s="94">
        <v>133968.59699999998</v>
      </c>
      <c r="M823" s="94">
        <v>0</v>
      </c>
      <c r="N823" s="83"/>
      <c r="O823" s="89" t="s">
        <v>11</v>
      </c>
      <c r="P823" s="94">
        <v>92086.281266142527</v>
      </c>
      <c r="Q823" s="94">
        <v>92625.932305346214</v>
      </c>
      <c r="R823" s="94">
        <v>90953.4882404745</v>
      </c>
      <c r="S823" s="94">
        <v>93513.210289560448</v>
      </c>
      <c r="T823" s="94">
        <v>97846.309178088472</v>
      </c>
      <c r="U823" s="94">
        <v>93497.004349626499</v>
      </c>
      <c r="V823" s="94">
        <v>96190.03338466087</v>
      </c>
      <c r="W823" s="94">
        <v>97769.787922610965</v>
      </c>
      <c r="X823" s="94">
        <v>110403.515334</v>
      </c>
      <c r="Y823" s="94">
        <v>125594.59499999999</v>
      </c>
      <c r="Z823" s="94">
        <v>127784</v>
      </c>
      <c r="AA823" s="83"/>
      <c r="AB823" s="89" t="s">
        <v>11</v>
      </c>
      <c r="AC823" s="94">
        <v>3151</v>
      </c>
      <c r="AD823" s="94">
        <v>3087</v>
      </c>
      <c r="AE823" s="94">
        <v>3001</v>
      </c>
      <c r="AF823" s="94">
        <v>2899</v>
      </c>
      <c r="AG823" s="94">
        <v>2789</v>
      </c>
      <c r="AH823" s="94">
        <v>2741</v>
      </c>
      <c r="AI823" s="94">
        <v>2755</v>
      </c>
      <c r="AJ823" s="94">
        <v>3070</v>
      </c>
      <c r="AK823" s="94">
        <v>3047</v>
      </c>
      <c r="AL823" s="94">
        <v>3009</v>
      </c>
      <c r="AM823" s="94">
        <v>0</v>
      </c>
      <c r="AN823" s="83"/>
      <c r="AO823" s="83"/>
      <c r="AP823" s="83"/>
      <c r="AQ823" s="83"/>
      <c r="AR823" s="83"/>
      <c r="AS823" s="83"/>
      <c r="AT823" s="83"/>
      <c r="AU823" s="83"/>
      <c r="AV823" s="83"/>
      <c r="AW823" s="83"/>
      <c r="AX823" s="83"/>
      <c r="AY823" s="83"/>
      <c r="AZ823" s="83"/>
    </row>
    <row r="824" spans="1:52" x14ac:dyDescent="0.25">
      <c r="A824" s="82"/>
      <c r="B824" s="84" t="s">
        <v>0</v>
      </c>
      <c r="C824" s="93">
        <v>98620.586998953106</v>
      </c>
      <c r="D824" s="93">
        <v>92219.776068955718</v>
      </c>
      <c r="E824" s="93">
        <v>90384.352336679935</v>
      </c>
      <c r="F824" s="93">
        <v>95297.400325095747</v>
      </c>
      <c r="G824" s="93">
        <v>78226.881829727427</v>
      </c>
      <c r="H824" s="93">
        <v>70398.84613289038</v>
      </c>
      <c r="I824" s="93">
        <v>61722.83137864367</v>
      </c>
      <c r="J824" s="93">
        <v>54222.921326447999</v>
      </c>
      <c r="K824" s="93">
        <v>48787.562312999995</v>
      </c>
      <c r="L824" s="93">
        <v>39934.460999999996</v>
      </c>
      <c r="M824" s="93">
        <v>0</v>
      </c>
      <c r="N824" s="83"/>
      <c r="O824" s="84" t="s">
        <v>0</v>
      </c>
      <c r="P824" s="93">
        <v>83757.136769066914</v>
      </c>
      <c r="Q824" s="93">
        <v>90019.530721753865</v>
      </c>
      <c r="R824" s="93">
        <v>87578.230279250143</v>
      </c>
      <c r="S824" s="93">
        <v>96092.342193307384</v>
      </c>
      <c r="T824" s="93">
        <v>91545.434695366173</v>
      </c>
      <c r="U824" s="93">
        <v>85098.212821666879</v>
      </c>
      <c r="V824" s="93">
        <v>73621.401243987028</v>
      </c>
      <c r="W824" s="93">
        <v>61457.175693962985</v>
      </c>
      <c r="X824" s="93">
        <v>64661.794049999997</v>
      </c>
      <c r="Y824" s="93">
        <v>51707.249999999993</v>
      </c>
      <c r="Z824" s="93">
        <v>46667</v>
      </c>
      <c r="AA824" s="83"/>
      <c r="AB824" s="84" t="s">
        <v>0</v>
      </c>
      <c r="AC824" s="93">
        <v>915</v>
      </c>
      <c r="AD824" s="93">
        <v>899</v>
      </c>
      <c r="AE824" s="93">
        <v>843</v>
      </c>
      <c r="AF824" s="93">
        <v>812</v>
      </c>
      <c r="AG824" s="93">
        <v>697</v>
      </c>
      <c r="AH824" s="93">
        <v>633</v>
      </c>
      <c r="AI824" s="93">
        <v>562</v>
      </c>
      <c r="AJ824" s="93">
        <v>523</v>
      </c>
      <c r="AK824" s="93">
        <v>451</v>
      </c>
      <c r="AL824" s="93">
        <v>402</v>
      </c>
      <c r="AM824" s="93">
        <v>0</v>
      </c>
      <c r="AN824" s="83"/>
      <c r="AO824" s="83"/>
      <c r="AP824" s="83"/>
      <c r="AQ824" s="83"/>
      <c r="AR824" s="83"/>
      <c r="AS824" s="83"/>
      <c r="AT824" s="83"/>
      <c r="AU824" s="83"/>
      <c r="AV824" s="83"/>
      <c r="AW824" s="83"/>
      <c r="AX824" s="83"/>
      <c r="AY824" s="83"/>
      <c r="AZ824" s="83"/>
    </row>
    <row r="825" spans="1:52" x14ac:dyDescent="0.25">
      <c r="A825" s="82"/>
      <c r="B825" s="84" t="s">
        <v>158</v>
      </c>
      <c r="C825" s="93">
        <v>93682.268429190794</v>
      </c>
      <c r="D825" s="93">
        <v>94575.95692955915</v>
      </c>
      <c r="E825" s="93">
        <v>89674.892774927444</v>
      </c>
      <c r="F825" s="93">
        <v>82290.766344468444</v>
      </c>
      <c r="G825" s="93">
        <v>77887.366985636036</v>
      </c>
      <c r="H825" s="93">
        <v>77114.804513122421</v>
      </c>
      <c r="I825" s="93">
        <v>76444.747844267156</v>
      </c>
      <c r="J825" s="93">
        <v>100090.57556534398</v>
      </c>
      <c r="K825" s="93">
        <v>99844.38758699999</v>
      </c>
      <c r="L825" s="93">
        <v>73245.248999999996</v>
      </c>
      <c r="M825" s="93">
        <v>0</v>
      </c>
      <c r="N825" s="83"/>
      <c r="O825" s="84" t="s">
        <v>158</v>
      </c>
      <c r="P825" s="93">
        <v>114080.05053039841</v>
      </c>
      <c r="Q825" s="93">
        <v>104582.41240142118</v>
      </c>
      <c r="R825" s="93">
        <v>99110.166590250083</v>
      </c>
      <c r="S825" s="93">
        <v>91131.789517609737</v>
      </c>
      <c r="T825" s="93">
        <v>72659.008285633172</v>
      </c>
      <c r="U825" s="93">
        <v>89519.276750516292</v>
      </c>
      <c r="V825" s="93">
        <v>91181.561641056483</v>
      </c>
      <c r="W825" s="93">
        <v>79444.089125855986</v>
      </c>
      <c r="X825" s="93">
        <v>127191.18110999999</v>
      </c>
      <c r="Y825" s="93">
        <v>121992.06599999999</v>
      </c>
      <c r="Z825" s="93">
        <v>72845</v>
      </c>
      <c r="AA825" s="83"/>
      <c r="AB825" s="84" t="s">
        <v>158</v>
      </c>
      <c r="AC825" s="93">
        <v>643</v>
      </c>
      <c r="AD825" s="93">
        <v>572</v>
      </c>
      <c r="AE825" s="93">
        <v>534</v>
      </c>
      <c r="AF825" s="93">
        <v>512</v>
      </c>
      <c r="AG825" s="93">
        <v>519</v>
      </c>
      <c r="AH825" s="93">
        <v>519</v>
      </c>
      <c r="AI825" s="93">
        <v>509</v>
      </c>
      <c r="AJ825" s="93">
        <v>683</v>
      </c>
      <c r="AK825" s="93">
        <v>631</v>
      </c>
      <c r="AL825" s="93">
        <v>454</v>
      </c>
      <c r="AM825" s="93">
        <v>0</v>
      </c>
      <c r="AN825" s="83"/>
      <c r="AO825" s="83"/>
      <c r="AP825" s="83"/>
      <c r="AQ825" s="83"/>
      <c r="AR825" s="83"/>
      <c r="AS825" s="83"/>
      <c r="AT825" s="83"/>
      <c r="AU825" s="83"/>
      <c r="AV825" s="83"/>
      <c r="AW825" s="83"/>
      <c r="AX825" s="83"/>
      <c r="AY825" s="83"/>
      <c r="AZ825" s="83"/>
    </row>
    <row r="826" spans="1:52" x14ac:dyDescent="0.25">
      <c r="A826" s="82"/>
      <c r="B826" s="84" t="s">
        <v>159</v>
      </c>
      <c r="C826" s="93">
        <v>2808.6510125257259</v>
      </c>
      <c r="D826" s="93">
        <v>2258.8101690159101</v>
      </c>
      <c r="E826" s="93">
        <v>1919.3561221941325</v>
      </c>
      <c r="F826" s="93">
        <v>2687.2786232408471</v>
      </c>
      <c r="G826" s="93">
        <v>3140.8662641048304</v>
      </c>
      <c r="H826" s="93">
        <v>2256.3750653561224</v>
      </c>
      <c r="I826" s="93">
        <v>1646.402466479557</v>
      </c>
      <c r="J826" s="93">
        <v>1371.3254736929996</v>
      </c>
      <c r="K826" s="93">
        <v>1850.2078559999998</v>
      </c>
      <c r="L826" s="93">
        <v>1637.1389999999999</v>
      </c>
      <c r="M826" s="93">
        <v>0</v>
      </c>
      <c r="N826" s="83"/>
      <c r="O826" s="84" t="s">
        <v>159</v>
      </c>
      <c r="P826" s="93">
        <v>2553.2425262428328</v>
      </c>
      <c r="Q826" s="93">
        <v>2769.8134572255608</v>
      </c>
      <c r="R826" s="93">
        <v>2683.0023842256405</v>
      </c>
      <c r="S826" s="93">
        <v>3598.7350200854526</v>
      </c>
      <c r="T826" s="93">
        <v>3498.786833689082</v>
      </c>
      <c r="U826" s="93">
        <v>2680.1442178684961</v>
      </c>
      <c r="V826" s="93">
        <v>2824.4460343145124</v>
      </c>
      <c r="W826" s="93">
        <v>2059.6855462469994</v>
      </c>
      <c r="X826" s="93">
        <v>1530.8772569999999</v>
      </c>
      <c r="Y826" s="93">
        <v>1646.3999999999999</v>
      </c>
      <c r="Z826" s="93">
        <v>1614</v>
      </c>
      <c r="AA826" s="83"/>
      <c r="AB826" s="84" t="s">
        <v>159</v>
      </c>
      <c r="AC826" s="93">
        <v>0</v>
      </c>
      <c r="AD826" s="93">
        <v>0</v>
      </c>
      <c r="AE826" s="93">
        <v>0</v>
      </c>
      <c r="AF826" s="93">
        <v>0</v>
      </c>
      <c r="AG826" s="93">
        <v>0</v>
      </c>
      <c r="AH826" s="93">
        <v>0</v>
      </c>
      <c r="AI826" s="93">
        <v>0</v>
      </c>
      <c r="AJ826" s="93">
        <v>0</v>
      </c>
      <c r="AK826" s="93">
        <v>0</v>
      </c>
      <c r="AL826" s="93">
        <v>0</v>
      </c>
      <c r="AM826" s="93">
        <v>0</v>
      </c>
      <c r="AN826" s="83"/>
      <c r="AO826" s="83"/>
      <c r="AP826" s="83"/>
      <c r="AQ826" s="83"/>
      <c r="AR826" s="83"/>
      <c r="AS826" s="83"/>
      <c r="AT826" s="83"/>
      <c r="AU826" s="83"/>
      <c r="AV826" s="83"/>
      <c r="AW826" s="83"/>
      <c r="AX826" s="83"/>
      <c r="AY826" s="83"/>
      <c r="AZ826" s="83"/>
    </row>
    <row r="827" spans="1:52" x14ac:dyDescent="0.25">
      <c r="A827" s="82"/>
      <c r="B827" s="84" t="s">
        <v>1</v>
      </c>
      <c r="C827" s="93">
        <v>8402.1871124695826</v>
      </c>
      <c r="D827" s="93">
        <v>6878.9634473666201</v>
      </c>
      <c r="E827" s="93">
        <v>4379.1748402597605</v>
      </c>
      <c r="F827" s="93">
        <v>4826.436893358351</v>
      </c>
      <c r="G827" s="93">
        <v>6535.1085769944648</v>
      </c>
      <c r="H827" s="93">
        <v>7740.2162487253499</v>
      </c>
      <c r="I827" s="93">
        <v>8757.7616876368666</v>
      </c>
      <c r="J827" s="93">
        <v>9700.6981384529972</v>
      </c>
      <c r="K827" s="93">
        <v>11382.385370999997</v>
      </c>
      <c r="L827" s="93">
        <v>11250.056999999999</v>
      </c>
      <c r="M827" s="93">
        <v>0</v>
      </c>
      <c r="N827" s="83"/>
      <c r="O827" s="84" t="s">
        <v>1</v>
      </c>
      <c r="P827" s="93">
        <v>4007.1154738376072</v>
      </c>
      <c r="Q827" s="93">
        <v>6149.2469542869276</v>
      </c>
      <c r="R827" s="93">
        <v>7192.9041018324015</v>
      </c>
      <c r="S827" s="93">
        <v>6289.1299308677453</v>
      </c>
      <c r="T827" s="93">
        <v>3735.5127800280325</v>
      </c>
      <c r="U827" s="93">
        <v>5017.0242409578404</v>
      </c>
      <c r="V827" s="93">
        <v>8018.1724127114585</v>
      </c>
      <c r="W827" s="93">
        <v>9114.8368227839983</v>
      </c>
      <c r="X827" s="93">
        <v>8909.4298019999987</v>
      </c>
      <c r="Y827" s="93">
        <v>10290</v>
      </c>
      <c r="Z827" s="93">
        <v>11100</v>
      </c>
      <c r="AA827" s="83"/>
      <c r="AB827" s="84" t="s">
        <v>1</v>
      </c>
      <c r="AC827" s="93">
        <v>53</v>
      </c>
      <c r="AD827" s="93">
        <v>47</v>
      </c>
      <c r="AE827" s="93">
        <v>29</v>
      </c>
      <c r="AF827" s="93">
        <v>30</v>
      </c>
      <c r="AG827" s="93">
        <v>43</v>
      </c>
      <c r="AH827" s="93">
        <v>49</v>
      </c>
      <c r="AI827" s="93">
        <v>56</v>
      </c>
      <c r="AJ827" s="93">
        <v>67</v>
      </c>
      <c r="AK827" s="93">
        <v>74</v>
      </c>
      <c r="AL827" s="93">
        <v>72</v>
      </c>
      <c r="AM827" s="93">
        <v>0</v>
      </c>
      <c r="AN827" s="83"/>
      <c r="AO827" s="83"/>
      <c r="AP827" s="83"/>
      <c r="AQ827" s="83"/>
      <c r="AR827" s="83"/>
      <c r="AS827" s="83"/>
      <c r="AT827" s="83"/>
      <c r="AU827" s="83"/>
      <c r="AV827" s="83"/>
      <c r="AW827" s="83"/>
      <c r="AX827" s="83"/>
      <c r="AY827" s="83"/>
      <c r="AZ827" s="83"/>
    </row>
    <row r="828" spans="1:52" x14ac:dyDescent="0.25">
      <c r="A828" s="82"/>
      <c r="B828" s="84" t="s">
        <v>2</v>
      </c>
      <c r="C828" s="93">
        <v>116718.97072082659</v>
      </c>
      <c r="D828" s="93">
        <v>115780.33861495178</v>
      </c>
      <c r="E828" s="93">
        <v>115203.49953920831</v>
      </c>
      <c r="F828" s="93">
        <v>115122.58686446548</v>
      </c>
      <c r="G828" s="93">
        <v>119366.50995634755</v>
      </c>
      <c r="H828" s="93">
        <v>121892.33287898795</v>
      </c>
      <c r="I828" s="93">
        <v>131823.24015583663</v>
      </c>
      <c r="J828" s="93">
        <v>137702.22467072398</v>
      </c>
      <c r="K828" s="93">
        <v>147545.589324</v>
      </c>
      <c r="L828" s="93">
        <v>153196.49099999998</v>
      </c>
      <c r="M828" s="93">
        <v>0</v>
      </c>
      <c r="N828" s="83"/>
      <c r="O828" s="84" t="s">
        <v>2</v>
      </c>
      <c r="P828" s="93">
        <v>121599.70956823963</v>
      </c>
      <c r="Q828" s="93">
        <v>118853.95337682593</v>
      </c>
      <c r="R828" s="93">
        <v>114125.61722912245</v>
      </c>
      <c r="S828" s="93">
        <v>114940.22633426232</v>
      </c>
      <c r="T828" s="93">
        <v>114667.10349050877</v>
      </c>
      <c r="U828" s="93">
        <v>116432.5313704974</v>
      </c>
      <c r="V828" s="93">
        <v>119151.16347560733</v>
      </c>
      <c r="W828" s="93">
        <v>121797.65440502096</v>
      </c>
      <c r="X828" s="93">
        <v>146605.63280999998</v>
      </c>
      <c r="Y828" s="93">
        <v>151559.35200000001</v>
      </c>
      <c r="Z828" s="93">
        <v>161174</v>
      </c>
      <c r="AA828" s="83"/>
      <c r="AB828" s="84" t="s">
        <v>2</v>
      </c>
      <c r="AC828" s="93">
        <v>989</v>
      </c>
      <c r="AD828" s="93">
        <v>950</v>
      </c>
      <c r="AE828" s="93">
        <v>915</v>
      </c>
      <c r="AF828" s="93">
        <v>894</v>
      </c>
      <c r="AG828" s="93">
        <v>887</v>
      </c>
      <c r="AH828" s="93">
        <v>878</v>
      </c>
      <c r="AI828" s="93">
        <v>924</v>
      </c>
      <c r="AJ828" s="93">
        <v>979</v>
      </c>
      <c r="AK828" s="93">
        <v>1037</v>
      </c>
      <c r="AL828" s="93">
        <v>1075</v>
      </c>
      <c r="AM828" s="93">
        <v>0</v>
      </c>
      <c r="AN828" s="83"/>
      <c r="AO828" s="83"/>
      <c r="AP828" s="83"/>
      <c r="AQ828" s="83"/>
      <c r="AR828" s="83"/>
      <c r="AS828" s="83"/>
      <c r="AT828" s="83"/>
      <c r="AU828" s="83"/>
      <c r="AV828" s="83"/>
      <c r="AW828" s="83"/>
      <c r="AX828" s="83"/>
      <c r="AY828" s="83"/>
      <c r="AZ828" s="83"/>
    </row>
    <row r="829" spans="1:52" x14ac:dyDescent="0.25">
      <c r="A829" s="82"/>
      <c r="B829" s="84" t="s">
        <v>156</v>
      </c>
      <c r="C829" s="93">
        <v>0</v>
      </c>
      <c r="D829" s="93">
        <v>0</v>
      </c>
      <c r="E829" s="93">
        <v>0</v>
      </c>
      <c r="F829" s="93">
        <v>0</v>
      </c>
      <c r="G829" s="93">
        <v>0</v>
      </c>
      <c r="H829" s="93">
        <v>0</v>
      </c>
      <c r="I829" s="93">
        <v>0</v>
      </c>
      <c r="J829" s="93">
        <v>766.04334092999977</v>
      </c>
      <c r="K829" s="93">
        <v>5698.0885289999997</v>
      </c>
      <c r="L829" s="93">
        <v>10294.116</v>
      </c>
      <c r="M829" s="93">
        <v>0</v>
      </c>
      <c r="N829" s="83"/>
      <c r="O829" s="84" t="s">
        <v>156</v>
      </c>
      <c r="P829" s="93">
        <v>0</v>
      </c>
      <c r="Q829" s="93">
        <v>0</v>
      </c>
      <c r="R829" s="93">
        <v>0</v>
      </c>
      <c r="S829" s="93">
        <v>0</v>
      </c>
      <c r="T829" s="93">
        <v>0</v>
      </c>
      <c r="U829" s="93">
        <v>0</v>
      </c>
      <c r="V829" s="93">
        <v>0</v>
      </c>
      <c r="W829" s="93">
        <v>0</v>
      </c>
      <c r="X829" s="93">
        <v>0</v>
      </c>
      <c r="Y829" s="93">
        <v>18007.5</v>
      </c>
      <c r="Z829" s="93">
        <v>10277</v>
      </c>
      <c r="AA829" s="83"/>
      <c r="AB829" s="84" t="s">
        <v>156</v>
      </c>
      <c r="AC829" s="93">
        <v>0</v>
      </c>
      <c r="AD829" s="93">
        <v>0</v>
      </c>
      <c r="AE829" s="93">
        <v>0</v>
      </c>
      <c r="AF829" s="93">
        <v>0</v>
      </c>
      <c r="AG829" s="93">
        <v>0</v>
      </c>
      <c r="AH829" s="93">
        <v>0</v>
      </c>
      <c r="AI829" s="93">
        <v>0</v>
      </c>
      <c r="AJ829" s="93">
        <v>6</v>
      </c>
      <c r="AK829" s="93">
        <v>35</v>
      </c>
      <c r="AL829" s="93">
        <v>63</v>
      </c>
      <c r="AM829" s="93">
        <v>0</v>
      </c>
      <c r="AN829" s="83"/>
      <c r="AO829" s="83"/>
      <c r="AP829" s="83"/>
      <c r="AQ829" s="83"/>
      <c r="AR829" s="83"/>
      <c r="AS829" s="83"/>
      <c r="AT829" s="83"/>
      <c r="AU829" s="83"/>
      <c r="AV829" s="83"/>
      <c r="AW829" s="83"/>
      <c r="AX829" s="83"/>
      <c r="AY829" s="83"/>
      <c r="AZ829" s="83"/>
    </row>
    <row r="830" spans="1:52" x14ac:dyDescent="0.25">
      <c r="A830" s="82"/>
      <c r="B830" s="84" t="s">
        <v>3</v>
      </c>
      <c r="C830" s="93">
        <v>2921.343614365032</v>
      </c>
      <c r="D830" s="93">
        <v>6436.7901422414079</v>
      </c>
      <c r="E830" s="93">
        <v>9721.7728267330658</v>
      </c>
      <c r="F830" s="93">
        <v>13161.582722271472</v>
      </c>
      <c r="G830" s="93">
        <v>12751.033557441959</v>
      </c>
      <c r="H830" s="93">
        <v>10358.863623880969</v>
      </c>
      <c r="I830" s="93">
        <v>9587.7244401880616</v>
      </c>
      <c r="J830" s="93">
        <v>9550.7262731159972</v>
      </c>
      <c r="K830" s="93">
        <v>8190.1402799999978</v>
      </c>
      <c r="L830" s="93">
        <v>6033.027</v>
      </c>
      <c r="M830" s="93">
        <v>0</v>
      </c>
      <c r="N830" s="83"/>
      <c r="O830" s="84" t="s">
        <v>3</v>
      </c>
      <c r="P830" s="93">
        <v>0</v>
      </c>
      <c r="Q830" s="93">
        <v>3204.1543849653026</v>
      </c>
      <c r="R830" s="93">
        <v>9947.8823406403226</v>
      </c>
      <c r="S830" s="93">
        <v>10078.30474515272</v>
      </c>
      <c r="T830" s="93">
        <v>12332.402410232022</v>
      </c>
      <c r="U830" s="93">
        <v>11508.854582611781</v>
      </c>
      <c r="V830" s="93">
        <v>10930.573169776131</v>
      </c>
      <c r="W830" s="93">
        <v>10954.419775298999</v>
      </c>
      <c r="X830" s="93">
        <v>9289.2316439999977</v>
      </c>
      <c r="Y830" s="93">
        <v>9260.9999999999982</v>
      </c>
      <c r="Z830" s="93">
        <v>8043</v>
      </c>
      <c r="AA830" s="83"/>
      <c r="AB830" s="84" t="s">
        <v>3</v>
      </c>
      <c r="AC830" s="93">
        <v>24</v>
      </c>
      <c r="AD830" s="93">
        <v>52</v>
      </c>
      <c r="AE830" s="93">
        <v>80</v>
      </c>
      <c r="AF830" s="93">
        <v>92</v>
      </c>
      <c r="AG830" s="93">
        <v>90</v>
      </c>
      <c r="AH830" s="93">
        <v>74</v>
      </c>
      <c r="AI830" s="93">
        <v>68</v>
      </c>
      <c r="AJ830" s="93">
        <v>73</v>
      </c>
      <c r="AK830" s="93">
        <v>60</v>
      </c>
      <c r="AL830" s="93">
        <v>55</v>
      </c>
      <c r="AM830" s="93">
        <v>0</v>
      </c>
      <c r="AN830" s="83"/>
      <c r="AO830" s="83"/>
      <c r="AP830" s="83"/>
      <c r="AQ830" s="83"/>
      <c r="AR830" s="83"/>
      <c r="AS830" s="83"/>
      <c r="AT830" s="83"/>
      <c r="AU830" s="83"/>
      <c r="AV830" s="83"/>
      <c r="AW830" s="83"/>
      <c r="AX830" s="83"/>
      <c r="AY830" s="83"/>
      <c r="AZ830" s="83"/>
    </row>
    <row r="831" spans="1:52" x14ac:dyDescent="0.25">
      <c r="A831" s="82"/>
      <c r="B831" s="84" t="s">
        <v>4</v>
      </c>
      <c r="C831" s="93">
        <v>0</v>
      </c>
      <c r="D831" s="93">
        <v>783.23773854707395</v>
      </c>
      <c r="E831" s="93">
        <v>6023.6183081225481</v>
      </c>
      <c r="F831" s="93">
        <v>11412.883739291528</v>
      </c>
      <c r="G831" s="93">
        <v>15169.71578620844</v>
      </c>
      <c r="H831" s="93">
        <v>15890.784157007538</v>
      </c>
      <c r="I831" s="93">
        <v>15471.785448770326</v>
      </c>
      <c r="J831" s="93">
        <v>11772.251961812997</v>
      </c>
      <c r="K831" s="93">
        <v>9345.4592909999974</v>
      </c>
      <c r="L831" s="93">
        <v>20103.572999999997</v>
      </c>
      <c r="M831" s="93">
        <v>0</v>
      </c>
      <c r="N831" s="83"/>
      <c r="O831" s="84" t="s">
        <v>4</v>
      </c>
      <c r="P831" s="93">
        <v>0</v>
      </c>
      <c r="Q831" s="93">
        <v>0</v>
      </c>
      <c r="R831" s="93">
        <v>0</v>
      </c>
      <c r="S831" s="93">
        <v>5540.06674034964</v>
      </c>
      <c r="T831" s="93">
        <v>9194.9341262181806</v>
      </c>
      <c r="U831" s="93">
        <v>12380.991624721675</v>
      </c>
      <c r="V831" s="93">
        <v>16075.924450660488</v>
      </c>
      <c r="W831" s="93">
        <v>17185.26525962399</v>
      </c>
      <c r="X831" s="93">
        <v>14777.262170999995</v>
      </c>
      <c r="Y831" s="93">
        <v>12862.499999999998</v>
      </c>
      <c r="Z831" s="93">
        <v>19202</v>
      </c>
      <c r="AA831" s="83"/>
      <c r="AB831" s="84" t="s">
        <v>4</v>
      </c>
      <c r="AC831" s="93">
        <v>0</v>
      </c>
      <c r="AD831" s="93">
        <v>6</v>
      </c>
      <c r="AE831" s="93">
        <v>39</v>
      </c>
      <c r="AF831" s="93">
        <v>83</v>
      </c>
      <c r="AG831" s="93">
        <v>109</v>
      </c>
      <c r="AH831" s="93">
        <v>118</v>
      </c>
      <c r="AI831" s="93">
        <v>111</v>
      </c>
      <c r="AJ831" s="93">
        <v>89</v>
      </c>
      <c r="AK831" s="93">
        <v>69</v>
      </c>
      <c r="AL831" s="93">
        <v>155</v>
      </c>
      <c r="AM831" s="93">
        <v>0</v>
      </c>
      <c r="AN831" s="83"/>
      <c r="AO831" s="83"/>
      <c r="AP831" s="83"/>
      <c r="AQ831" s="83"/>
      <c r="AR831" s="83"/>
      <c r="AS831" s="83"/>
      <c r="AT831" s="83"/>
      <c r="AU831" s="83"/>
      <c r="AV831" s="83"/>
      <c r="AW831" s="83"/>
      <c r="AX831" s="83"/>
      <c r="AY831" s="83"/>
      <c r="AZ831" s="83"/>
    </row>
    <row r="832" spans="1:52" x14ac:dyDescent="0.25">
      <c r="A832" s="82"/>
      <c r="B832" s="84" t="s">
        <v>6</v>
      </c>
      <c r="C832" s="93">
        <v>496.97858579427384</v>
      </c>
      <c r="D832" s="93">
        <v>353.64370619246677</v>
      </c>
      <c r="E832" s="93">
        <v>354.61274696635502</v>
      </c>
      <c r="F832" s="93">
        <v>1290.3738782731032</v>
      </c>
      <c r="G832" s="93">
        <v>1052.2411681764834</v>
      </c>
      <c r="H832" s="93">
        <v>687.64651397126602</v>
      </c>
      <c r="I832" s="93">
        <v>1005.9821414549546</v>
      </c>
      <c r="J832" s="93">
        <v>1224.5904112049991</v>
      </c>
      <c r="K832" s="93">
        <v>1044.9855150000001</v>
      </c>
      <c r="L832" s="93">
        <v>1307.8589999999999</v>
      </c>
      <c r="M832" s="93">
        <v>0</v>
      </c>
      <c r="N832" s="83"/>
      <c r="O832" s="84" t="s">
        <v>6</v>
      </c>
      <c r="P832" s="93">
        <v>180.50069701971202</v>
      </c>
      <c r="Q832" s="93">
        <v>181.56874848136709</v>
      </c>
      <c r="R832" s="93">
        <v>473.98733505403879</v>
      </c>
      <c r="S832" s="93">
        <v>402.80901924625505</v>
      </c>
      <c r="T832" s="93">
        <v>7077.992529531587</v>
      </c>
      <c r="U832" s="93">
        <v>2633.1829925241168</v>
      </c>
      <c r="V832" s="93">
        <v>937.81723132358059</v>
      </c>
      <c r="W832" s="93">
        <v>942.98856334199979</v>
      </c>
      <c r="X832" s="93">
        <v>1025.8893330000001</v>
      </c>
      <c r="Y832" s="93">
        <v>0</v>
      </c>
      <c r="Z832" s="93">
        <v>0</v>
      </c>
      <c r="AA832" s="83"/>
      <c r="AB832" s="84" t="s">
        <v>6</v>
      </c>
      <c r="AC832" s="93">
        <v>0</v>
      </c>
      <c r="AD832" s="93">
        <v>0</v>
      </c>
      <c r="AE832" s="93">
        <v>0</v>
      </c>
      <c r="AF832" s="93">
        <v>14</v>
      </c>
      <c r="AG832" s="93">
        <v>15</v>
      </c>
      <c r="AH832" s="93">
        <v>10</v>
      </c>
      <c r="AI832" s="93">
        <v>14</v>
      </c>
      <c r="AJ832" s="93">
        <v>17</v>
      </c>
      <c r="AK832" s="93">
        <v>13</v>
      </c>
      <c r="AL832" s="93">
        <v>21</v>
      </c>
      <c r="AM832" s="93">
        <v>0</v>
      </c>
      <c r="AN832" s="83"/>
      <c r="AO832" s="83"/>
      <c r="AP832" s="83"/>
      <c r="AQ832" s="83"/>
      <c r="AR832" s="83"/>
      <c r="AS832" s="83"/>
      <c r="AT832" s="83"/>
      <c r="AU832" s="83"/>
      <c r="AV832" s="83"/>
      <c r="AW832" s="83"/>
      <c r="AX832" s="83"/>
      <c r="AY832" s="83"/>
      <c r="AZ832" s="83"/>
    </row>
    <row r="833" spans="1:52" x14ac:dyDescent="0.25">
      <c r="A833" s="82"/>
      <c r="B833" s="84" t="s">
        <v>7</v>
      </c>
      <c r="C833" s="93">
        <v>34530.625676456999</v>
      </c>
      <c r="D833" s="93">
        <v>31922.634120255425</v>
      </c>
      <c r="E833" s="93">
        <v>37995.17587966143</v>
      </c>
      <c r="F833" s="93">
        <v>33103.86088055963</v>
      </c>
      <c r="G833" s="93">
        <v>31324.279468788736</v>
      </c>
      <c r="H833" s="93">
        <v>31730.693653225331</v>
      </c>
      <c r="I833" s="93">
        <v>35046.768657239052</v>
      </c>
      <c r="J833" s="93">
        <v>47282.137083908987</v>
      </c>
      <c r="K833" s="93">
        <v>55496.687588999994</v>
      </c>
      <c r="L833" s="93">
        <v>48271.418999999994</v>
      </c>
      <c r="M833" s="93">
        <v>0</v>
      </c>
      <c r="N833" s="83"/>
      <c r="O833" s="84" t="s">
        <v>7</v>
      </c>
      <c r="P833" s="93">
        <v>39118.712727102058</v>
      </c>
      <c r="Q833" s="93">
        <v>36313.749696273429</v>
      </c>
      <c r="R833" s="93">
        <v>28760.615219799951</v>
      </c>
      <c r="S833" s="93">
        <v>26341.286079506175</v>
      </c>
      <c r="T833" s="93">
        <v>32943.416982145332</v>
      </c>
      <c r="U833" s="93">
        <v>30755.689165122985</v>
      </c>
      <c r="V833" s="93">
        <v>31928.114075325255</v>
      </c>
      <c r="W833" s="93">
        <v>32779.10245182299</v>
      </c>
      <c r="X833" s="93">
        <v>39570.471801</v>
      </c>
      <c r="Y833" s="93">
        <v>47848.499999999993</v>
      </c>
      <c r="Z833" s="93">
        <v>52558</v>
      </c>
      <c r="AA833" s="83"/>
      <c r="AB833" s="84" t="s">
        <v>7</v>
      </c>
      <c r="AC833" s="93">
        <v>293</v>
      </c>
      <c r="AD833" s="93">
        <v>279</v>
      </c>
      <c r="AE833" s="93">
        <v>296</v>
      </c>
      <c r="AF833" s="93">
        <v>265</v>
      </c>
      <c r="AG833" s="93">
        <v>251</v>
      </c>
      <c r="AH833" s="93">
        <v>263</v>
      </c>
      <c r="AI833" s="93">
        <v>290</v>
      </c>
      <c r="AJ833" s="93">
        <v>395</v>
      </c>
      <c r="AK833" s="93">
        <v>440</v>
      </c>
      <c r="AL833" s="93">
        <v>419</v>
      </c>
      <c r="AM833" s="93">
        <v>0</v>
      </c>
      <c r="AN833" s="83"/>
      <c r="AO833" s="83"/>
      <c r="AP833" s="83"/>
      <c r="AQ833" s="83"/>
      <c r="AR833" s="83"/>
      <c r="AS833" s="83"/>
      <c r="AT833" s="83"/>
      <c r="AU833" s="83"/>
      <c r="AV833" s="83"/>
      <c r="AW833" s="83"/>
      <c r="AX833" s="83"/>
      <c r="AY833" s="83"/>
      <c r="AZ833" s="83"/>
    </row>
    <row r="834" spans="1:52" x14ac:dyDescent="0.25">
      <c r="A834" s="82"/>
      <c r="B834" s="89" t="s">
        <v>8</v>
      </c>
      <c r="C834" s="94">
        <v>10264.713638116988</v>
      </c>
      <c r="D834" s="94">
        <v>9780.3252429527001</v>
      </c>
      <c r="E834" s="94">
        <v>11162.928393117119</v>
      </c>
      <c r="F834" s="94">
        <v>13564.218614432093</v>
      </c>
      <c r="G834" s="94">
        <v>15173.680096314594</v>
      </c>
      <c r="H834" s="94">
        <v>18411.707458470326</v>
      </c>
      <c r="I834" s="94">
        <v>23670.704816733363</v>
      </c>
      <c r="J834" s="94">
        <v>26281.760199596993</v>
      </c>
      <c r="K834" s="94">
        <v>29274.447005999995</v>
      </c>
      <c r="L834" s="94">
        <v>31139.597999999998</v>
      </c>
      <c r="M834" s="94">
        <v>0</v>
      </c>
      <c r="N834" s="83"/>
      <c r="O834" s="89" t="s">
        <v>8</v>
      </c>
      <c r="P834" s="94">
        <v>10244.918728343824</v>
      </c>
      <c r="Q834" s="94">
        <v>7819.0267422000516</v>
      </c>
      <c r="R834" s="94">
        <v>10085.221633896106</v>
      </c>
      <c r="S834" s="94">
        <v>13680.50230695089</v>
      </c>
      <c r="T834" s="94">
        <v>10136.514409431433</v>
      </c>
      <c r="U834" s="94">
        <v>13104.697651010949</v>
      </c>
      <c r="V834" s="94">
        <v>17951.009196290463</v>
      </c>
      <c r="W834" s="94">
        <v>19682.998124768994</v>
      </c>
      <c r="X834" s="94">
        <v>22079.429987999996</v>
      </c>
      <c r="Y834" s="94">
        <v>33957</v>
      </c>
      <c r="Z834" s="94">
        <v>33298</v>
      </c>
      <c r="AA834" s="83"/>
      <c r="AB834" s="89" t="s">
        <v>8</v>
      </c>
      <c r="AC834" s="94">
        <v>115</v>
      </c>
      <c r="AD834" s="94">
        <v>126</v>
      </c>
      <c r="AE834" s="94">
        <v>139</v>
      </c>
      <c r="AF834" s="94">
        <v>149</v>
      </c>
      <c r="AG834" s="94">
        <v>159</v>
      </c>
      <c r="AH834" s="94">
        <v>184</v>
      </c>
      <c r="AI834" s="94">
        <v>212</v>
      </c>
      <c r="AJ834" s="94">
        <v>238</v>
      </c>
      <c r="AK834" s="94">
        <v>262</v>
      </c>
      <c r="AL834" s="94">
        <v>282</v>
      </c>
      <c r="AM834" s="94">
        <v>0</v>
      </c>
      <c r="AN834" s="83"/>
      <c r="AO834" s="83"/>
      <c r="AP834" s="83"/>
      <c r="AQ834" s="83"/>
      <c r="AR834" s="83"/>
      <c r="AS834" s="83"/>
      <c r="AT834" s="83"/>
      <c r="AU834" s="83"/>
      <c r="AV834" s="83"/>
      <c r="AW834" s="83"/>
      <c r="AX834" s="83"/>
      <c r="AY834" s="83"/>
      <c r="AZ834" s="83"/>
    </row>
    <row r="835" spans="1:52" x14ac:dyDescent="0.25">
      <c r="A835" s="82"/>
      <c r="B835" s="89" t="s">
        <v>5</v>
      </c>
      <c r="C835" s="94">
        <v>12745.154216561865</v>
      </c>
      <c r="D835" s="94">
        <v>15732.991392102778</v>
      </c>
      <c r="E835" s="94">
        <v>15737.549862892989</v>
      </c>
      <c r="F835" s="94">
        <v>17509.727187046308</v>
      </c>
      <c r="G835" s="94">
        <v>25150.715973475581</v>
      </c>
      <c r="H835" s="94">
        <v>16185.969002029353</v>
      </c>
      <c r="I835" s="94">
        <v>22873.285311599728</v>
      </c>
      <c r="J835" s="94">
        <v>22901.459090957989</v>
      </c>
      <c r="K835" s="94">
        <v>22899.504915000001</v>
      </c>
      <c r="L835" s="94">
        <v>24085.802999999993</v>
      </c>
      <c r="M835" s="92">
        <v>0</v>
      </c>
      <c r="N835" s="83"/>
      <c r="O835" s="89" t="s">
        <v>5</v>
      </c>
      <c r="P835" s="94">
        <v>17208.936453859344</v>
      </c>
      <c r="Q835" s="94">
        <v>10938.62705311766</v>
      </c>
      <c r="R835" s="94">
        <v>13294.466993941616</v>
      </c>
      <c r="S835" s="94">
        <v>15928.61522296194</v>
      </c>
      <c r="T835" s="94">
        <v>22401.297015852761</v>
      </c>
      <c r="U835" s="94">
        <v>21859.891335602017</v>
      </c>
      <c r="V835" s="94">
        <v>26199.513039203899</v>
      </c>
      <c r="W835" s="94">
        <v>25094.932488297</v>
      </c>
      <c r="X835" s="94">
        <v>22045.481219999991</v>
      </c>
      <c r="Y835" s="94">
        <v>22190.384999999995</v>
      </c>
      <c r="Z835" s="94">
        <v>23497</v>
      </c>
      <c r="AA835" s="83"/>
      <c r="AB835" s="89" t="s">
        <v>5</v>
      </c>
      <c r="AC835" s="94">
        <v>3151</v>
      </c>
      <c r="AD835" s="94">
        <v>3087</v>
      </c>
      <c r="AE835" s="94">
        <v>3001</v>
      </c>
      <c r="AF835" s="94">
        <v>2899</v>
      </c>
      <c r="AG835" s="94">
        <v>2789</v>
      </c>
      <c r="AH835" s="94">
        <v>2741</v>
      </c>
      <c r="AI835" s="94">
        <v>2755</v>
      </c>
      <c r="AJ835" s="94">
        <v>3070</v>
      </c>
      <c r="AK835" s="94">
        <v>3047</v>
      </c>
      <c r="AL835" s="94">
        <v>3009</v>
      </c>
      <c r="AM835" s="94">
        <v>0</v>
      </c>
      <c r="AN835" s="83"/>
      <c r="AO835" s="83"/>
      <c r="AP835" s="83"/>
      <c r="AQ835" s="83"/>
      <c r="AR835" s="83"/>
      <c r="AS835" s="83"/>
      <c r="AT835" s="83"/>
      <c r="AU835" s="83"/>
      <c r="AV835" s="83"/>
      <c r="AW835" s="83"/>
      <c r="AX835" s="83"/>
      <c r="AY835" s="83"/>
      <c r="AZ835" s="83"/>
    </row>
    <row r="836" spans="1:52" x14ac:dyDescent="0.25">
      <c r="A836" s="82"/>
      <c r="B836" s="84" t="s">
        <v>157</v>
      </c>
      <c r="C836" s="93">
        <v>11304.156985354495</v>
      </c>
      <c r="D836" s="93">
        <v>11159.951050449519</v>
      </c>
      <c r="E836" s="93">
        <v>12679.453797470262</v>
      </c>
      <c r="F836" s="93">
        <v>12521.70501376109</v>
      </c>
      <c r="G836" s="93">
        <v>12492.107474508541</v>
      </c>
      <c r="H836" s="93">
        <v>12453.669711564169</v>
      </c>
      <c r="I836" s="93">
        <v>12490.670064557093</v>
      </c>
      <c r="J836" s="93">
        <v>12559.873988402998</v>
      </c>
      <c r="K836" s="93">
        <v>15977.138939999997</v>
      </c>
      <c r="L836" s="93">
        <v>13275.128999999999</v>
      </c>
      <c r="M836" s="93">
        <v>0</v>
      </c>
      <c r="N836" s="83"/>
      <c r="O836" s="84" t="s">
        <v>157</v>
      </c>
      <c r="P836" s="93">
        <v>10235.592858997805</v>
      </c>
      <c r="Q836" s="93">
        <v>11131.469678138717</v>
      </c>
      <c r="R836" s="93">
        <v>11679.984207010633</v>
      </c>
      <c r="S836" s="93">
        <v>12521.70501376109</v>
      </c>
      <c r="T836" s="93">
        <v>12492.107474508541</v>
      </c>
      <c r="U836" s="93">
        <v>12614.679627030608</v>
      </c>
      <c r="V836" s="93">
        <v>12390.621567428787</v>
      </c>
      <c r="W836" s="93">
        <v>12470.322442913997</v>
      </c>
      <c r="X836" s="93">
        <v>12354.168854999998</v>
      </c>
      <c r="Y836" s="93">
        <v>18773.075999999997</v>
      </c>
      <c r="Z836" s="93">
        <v>15158</v>
      </c>
      <c r="AA836" s="83"/>
      <c r="AB836" s="84" t="s">
        <v>117</v>
      </c>
      <c r="AC836" s="93">
        <v>13671.757</v>
      </c>
      <c r="AD836" s="93">
        <v>13919.361999999999</v>
      </c>
      <c r="AE836" s="93">
        <v>14140.05</v>
      </c>
      <c r="AF836" s="93">
        <v>14286.761999999999</v>
      </c>
      <c r="AG836" s="93">
        <v>14449.284000000001</v>
      </c>
      <c r="AH836" s="93">
        <v>14574.392</v>
      </c>
      <c r="AI836" s="93">
        <v>14547.763999999999</v>
      </c>
      <c r="AJ836" s="93">
        <v>14575.025999999998</v>
      </c>
      <c r="AK836" s="93">
        <v>14688.184999999999</v>
      </c>
      <c r="AL836" s="93">
        <v>14747.875</v>
      </c>
      <c r="AM836" s="93">
        <v>0</v>
      </c>
      <c r="AN836" s="83"/>
      <c r="AO836" s="83"/>
      <c r="AP836" s="83"/>
      <c r="AQ836" s="83"/>
      <c r="AR836" s="83"/>
      <c r="AS836" s="83"/>
      <c r="AT836" s="83"/>
      <c r="AU836" s="83"/>
      <c r="AV836" s="83"/>
      <c r="AW836" s="83"/>
      <c r="AX836" s="83"/>
      <c r="AY836" s="83"/>
      <c r="AZ836" s="83"/>
    </row>
    <row r="837" spans="1:52" x14ac:dyDescent="0.25">
      <c r="A837" s="82"/>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c r="AG837" s="83"/>
      <c r="AH837" s="83"/>
      <c r="AI837" s="83"/>
      <c r="AJ837" s="83"/>
      <c r="AK837" s="83"/>
      <c r="AL837" s="83"/>
      <c r="AM837" s="83"/>
      <c r="AN837" s="83"/>
      <c r="AO837" s="83"/>
      <c r="AP837" s="83"/>
      <c r="AQ837" s="83"/>
      <c r="AR837" s="83"/>
      <c r="AS837" s="83"/>
      <c r="AT837" s="83"/>
      <c r="AU837" s="83"/>
      <c r="AV837" s="83"/>
      <c r="AW837" s="83"/>
      <c r="AX837" s="83"/>
      <c r="AY837" s="83"/>
      <c r="AZ837" s="83"/>
    </row>
    <row r="838" spans="1:52" x14ac:dyDescent="0.25">
      <c r="A838" s="82"/>
      <c r="B838" s="85" t="s">
        <v>113</v>
      </c>
      <c r="C838" s="85"/>
      <c r="D838" s="85"/>
      <c r="E838" s="85"/>
      <c r="F838" s="85"/>
      <c r="G838" s="85"/>
      <c r="H838" s="85"/>
      <c r="I838" s="85"/>
      <c r="J838" s="85"/>
      <c r="K838" s="85"/>
      <c r="L838" s="85"/>
      <c r="M838" s="85"/>
      <c r="N838" s="83"/>
      <c r="O838" s="85" t="s">
        <v>114</v>
      </c>
      <c r="P838" s="85"/>
      <c r="Q838" s="85"/>
      <c r="R838" s="85"/>
      <c r="S838" s="85"/>
      <c r="T838" s="85"/>
      <c r="U838" s="85"/>
      <c r="V838" s="85"/>
      <c r="W838" s="85"/>
      <c r="X838" s="85"/>
      <c r="Y838" s="85"/>
      <c r="Z838" s="85"/>
      <c r="AA838" s="83"/>
      <c r="AB838" s="85" t="s">
        <v>145</v>
      </c>
      <c r="AC838" s="85"/>
      <c r="AD838" s="85"/>
      <c r="AE838" s="85"/>
      <c r="AF838" s="85"/>
      <c r="AG838" s="85"/>
      <c r="AH838" s="85"/>
      <c r="AI838" s="85"/>
      <c r="AJ838" s="85"/>
      <c r="AK838" s="85"/>
      <c r="AL838" s="85"/>
      <c r="AM838" s="85"/>
      <c r="AN838" s="83"/>
      <c r="AO838" s="83"/>
      <c r="AP838" s="83"/>
      <c r="AQ838" s="83"/>
      <c r="AR838" s="83"/>
      <c r="AS838" s="83"/>
      <c r="AT838" s="83"/>
      <c r="AU838" s="83"/>
      <c r="AV838" s="83"/>
      <c r="AW838" s="83"/>
      <c r="AX838" s="83"/>
      <c r="AY838" s="83"/>
      <c r="AZ838" s="83"/>
    </row>
    <row r="839" spans="1:52" x14ac:dyDescent="0.25">
      <c r="A839" s="82"/>
      <c r="B839" s="87" t="s">
        <v>56</v>
      </c>
      <c r="C839" s="87">
        <v>2013</v>
      </c>
      <c r="D839" s="87">
        <v>2014</v>
      </c>
      <c r="E839" s="87">
        <v>2015</v>
      </c>
      <c r="F839" s="87">
        <v>2016</v>
      </c>
      <c r="G839" s="87">
        <v>2017</v>
      </c>
      <c r="H839" s="87">
        <v>2018</v>
      </c>
      <c r="I839" s="87">
        <v>2019</v>
      </c>
      <c r="J839" s="87">
        <v>2020</v>
      </c>
      <c r="K839" s="87">
        <v>2021</v>
      </c>
      <c r="L839" s="87">
        <v>2022</v>
      </c>
      <c r="M839" s="87">
        <v>2023</v>
      </c>
      <c r="N839" s="83"/>
      <c r="O839" s="87" t="s">
        <v>56</v>
      </c>
      <c r="P839" s="87">
        <v>2013</v>
      </c>
      <c r="Q839" s="87">
        <v>2014</v>
      </c>
      <c r="R839" s="87">
        <v>2015</v>
      </c>
      <c r="S839" s="87">
        <v>2016</v>
      </c>
      <c r="T839" s="87">
        <v>2017</v>
      </c>
      <c r="U839" s="87">
        <v>2018</v>
      </c>
      <c r="V839" s="87">
        <v>2019</v>
      </c>
      <c r="W839" s="87">
        <v>2020</v>
      </c>
      <c r="X839" s="87">
        <v>2021</v>
      </c>
      <c r="Y839" s="87">
        <v>2022</v>
      </c>
      <c r="Z839" s="87">
        <v>2023</v>
      </c>
      <c r="AA839" s="83"/>
      <c r="AB839" s="87" t="s">
        <v>56</v>
      </c>
      <c r="AC839" s="87">
        <v>2013</v>
      </c>
      <c r="AD839" s="87">
        <v>2014</v>
      </c>
      <c r="AE839" s="87">
        <v>2015</v>
      </c>
      <c r="AF839" s="87">
        <v>2016</v>
      </c>
      <c r="AG839" s="87">
        <v>2017</v>
      </c>
      <c r="AH839" s="87">
        <v>2018</v>
      </c>
      <c r="AI839" s="87">
        <v>2019</v>
      </c>
      <c r="AJ839" s="87">
        <v>2020</v>
      </c>
      <c r="AK839" s="87">
        <v>2021</v>
      </c>
      <c r="AL839" s="87">
        <v>2022</v>
      </c>
      <c r="AM839" s="87">
        <v>2023</v>
      </c>
      <c r="AN839" s="83"/>
      <c r="AO839" s="83"/>
      <c r="AP839" s="83"/>
      <c r="AQ839" s="83"/>
      <c r="AR839" s="83"/>
      <c r="AS839" s="83"/>
      <c r="AT839" s="83"/>
      <c r="AU839" s="83"/>
      <c r="AV839" s="83"/>
      <c r="AW839" s="83"/>
      <c r="AX839" s="83"/>
      <c r="AY839" s="83"/>
      <c r="AZ839" s="83"/>
    </row>
    <row r="840" spans="1:52" x14ac:dyDescent="0.25">
      <c r="A840" s="82"/>
      <c r="B840" s="89" t="s">
        <v>9</v>
      </c>
      <c r="C840" s="90">
        <v>542422.64461393678</v>
      </c>
      <c r="D840" s="90">
        <v>518439.89319238689</v>
      </c>
      <c r="E840" s="90">
        <v>526823.46401292679</v>
      </c>
      <c r="F840" s="90">
        <v>568738.63484201021</v>
      </c>
      <c r="G840" s="90">
        <v>541417.15779784706</v>
      </c>
      <c r="H840" s="90">
        <v>530902.24314027128</v>
      </c>
      <c r="I840" s="90">
        <v>547656.67780807731</v>
      </c>
      <c r="J840" s="90">
        <v>578301.22314801882</v>
      </c>
      <c r="K840" s="90">
        <v>673584.93218099989</v>
      </c>
      <c r="L840" s="90">
        <v>672722.12699999986</v>
      </c>
      <c r="M840" s="90">
        <v>0</v>
      </c>
      <c r="N840" s="83"/>
      <c r="O840" s="89" t="s">
        <v>9</v>
      </c>
      <c r="P840" s="90">
        <v>500652.37664761511</v>
      </c>
      <c r="Q840" s="90">
        <v>498550.99489059951</v>
      </c>
      <c r="R840" s="90">
        <v>495712.92491644784</v>
      </c>
      <c r="S840" s="90">
        <v>574469.14137655927</v>
      </c>
      <c r="T840" s="90">
        <v>564411.28907357436</v>
      </c>
      <c r="U840" s="90">
        <v>548555.19137210597</v>
      </c>
      <c r="V840" s="90">
        <v>524528.43374390539</v>
      </c>
      <c r="W840" s="90">
        <v>510103.94498815486</v>
      </c>
      <c r="X840" s="90">
        <v>604536.32076599984</v>
      </c>
      <c r="Y840" s="90">
        <v>606148.91399999987</v>
      </c>
      <c r="Z840" s="90">
        <v>584890</v>
      </c>
      <c r="AA840" s="83"/>
      <c r="AB840" s="89" t="s">
        <v>9</v>
      </c>
      <c r="AC840" s="90">
        <v>4674</v>
      </c>
      <c r="AD840" s="90">
        <v>4654</v>
      </c>
      <c r="AE840" s="90">
        <v>4824</v>
      </c>
      <c r="AF840" s="90">
        <v>4689</v>
      </c>
      <c r="AG840" s="90">
        <v>4565</v>
      </c>
      <c r="AH840" s="90">
        <v>4471</v>
      </c>
      <c r="AI840" s="90">
        <v>4415</v>
      </c>
      <c r="AJ840" s="90">
        <v>4705</v>
      </c>
      <c r="AK840" s="90">
        <v>4646</v>
      </c>
      <c r="AL840" s="90">
        <v>4744</v>
      </c>
      <c r="AM840" s="90">
        <v>0</v>
      </c>
      <c r="AN840" s="83"/>
      <c r="AO840" s="83"/>
      <c r="AP840" s="83"/>
      <c r="AQ840" s="83"/>
      <c r="AR840" s="83"/>
      <c r="AS840" s="83"/>
      <c r="AT840" s="83"/>
      <c r="AU840" s="83"/>
      <c r="AV840" s="83"/>
      <c r="AW840" s="83"/>
      <c r="AX840" s="83"/>
      <c r="AY840" s="83"/>
      <c r="AZ840" s="83"/>
    </row>
    <row r="841" spans="1:52" x14ac:dyDescent="0.25">
      <c r="A841" s="82"/>
      <c r="B841" s="84" t="s">
        <v>10</v>
      </c>
      <c r="C841" s="93">
        <v>375772.42791243619</v>
      </c>
      <c r="D841" s="93">
        <v>347556.70290391741</v>
      </c>
      <c r="E841" s="93">
        <v>349175.29299591586</v>
      </c>
      <c r="F841" s="93">
        <v>398210.82156079332</v>
      </c>
      <c r="G841" s="93">
        <v>358641.62095955852</v>
      </c>
      <c r="H841" s="93">
        <v>349021.24966282881</v>
      </c>
      <c r="I841" s="93">
        <v>347770.0052822397</v>
      </c>
      <c r="J841" s="93">
        <v>376182.3060450629</v>
      </c>
      <c r="K841" s="93">
        <v>455254.03977899993</v>
      </c>
      <c r="L841" s="93">
        <v>439255.40399999986</v>
      </c>
      <c r="M841" s="93">
        <v>0</v>
      </c>
      <c r="N841" s="83"/>
      <c r="O841" s="84" t="s">
        <v>10</v>
      </c>
      <c r="P841" s="93">
        <v>341271.10351579537</v>
      </c>
      <c r="Q841" s="93">
        <v>329422.73182601389</v>
      </c>
      <c r="R841" s="93">
        <v>333679.00853826082</v>
      </c>
      <c r="S841" s="93">
        <v>377573.32273561979</v>
      </c>
      <c r="T841" s="93">
        <v>375773.44371630746</v>
      </c>
      <c r="U841" s="93">
        <v>358349.81754638645</v>
      </c>
      <c r="V841" s="93">
        <v>335151.25115267764</v>
      </c>
      <c r="W841" s="93">
        <v>345515.75691935391</v>
      </c>
      <c r="X841" s="93">
        <v>455939.38053299993</v>
      </c>
      <c r="Y841" s="93">
        <v>454225.29599999997</v>
      </c>
      <c r="Z841" s="93">
        <v>430272</v>
      </c>
      <c r="AA841" s="83"/>
      <c r="AB841" s="84" t="s">
        <v>10</v>
      </c>
      <c r="AC841" s="93">
        <v>4674</v>
      </c>
      <c r="AD841" s="93">
        <v>4654</v>
      </c>
      <c r="AE841" s="93">
        <v>4824</v>
      </c>
      <c r="AF841" s="93">
        <v>4689</v>
      </c>
      <c r="AG841" s="93">
        <v>4565</v>
      </c>
      <c r="AH841" s="93">
        <v>4471</v>
      </c>
      <c r="AI841" s="93">
        <v>4415</v>
      </c>
      <c r="AJ841" s="93">
        <v>4705</v>
      </c>
      <c r="AK841" s="93">
        <v>4646</v>
      </c>
      <c r="AL841" s="93">
        <v>4744</v>
      </c>
      <c r="AM841" s="93">
        <v>0</v>
      </c>
      <c r="AN841" s="83"/>
      <c r="AO841" s="83"/>
      <c r="AP841" s="83"/>
      <c r="AQ841" s="83"/>
      <c r="AR841" s="83"/>
      <c r="AS841" s="83"/>
      <c r="AT841" s="83"/>
      <c r="AU841" s="83"/>
      <c r="AV841" s="83"/>
      <c r="AW841" s="83"/>
      <c r="AX841" s="83"/>
      <c r="AY841" s="83"/>
      <c r="AZ841" s="83"/>
    </row>
    <row r="842" spans="1:52" x14ac:dyDescent="0.25">
      <c r="A842" s="82"/>
      <c r="B842" s="89" t="s">
        <v>11</v>
      </c>
      <c r="C842" s="94">
        <v>166650.21670150064</v>
      </c>
      <c r="D842" s="94">
        <v>170883.19028846949</v>
      </c>
      <c r="E842" s="94">
        <v>177648.17101701096</v>
      </c>
      <c r="F842" s="94">
        <v>170527.81328121695</v>
      </c>
      <c r="G842" s="94">
        <v>182775.53683828856</v>
      </c>
      <c r="H842" s="94">
        <v>181880.99347744245</v>
      </c>
      <c r="I842" s="94">
        <v>199886.67252583755</v>
      </c>
      <c r="J842" s="94">
        <v>202118.91710295592</v>
      </c>
      <c r="K842" s="94">
        <v>218330.89240199997</v>
      </c>
      <c r="L842" s="94">
        <v>233466.723</v>
      </c>
      <c r="M842" s="94">
        <v>0</v>
      </c>
      <c r="N842" s="83"/>
      <c r="O842" s="89" t="s">
        <v>11</v>
      </c>
      <c r="P842" s="94">
        <v>159381.27313181973</v>
      </c>
      <c r="Q842" s="94">
        <v>169128.2630645856</v>
      </c>
      <c r="R842" s="94">
        <v>162033.91637818699</v>
      </c>
      <c r="S842" s="94">
        <v>196895.81864093948</v>
      </c>
      <c r="T842" s="94">
        <v>188637.84535726695</v>
      </c>
      <c r="U842" s="94">
        <v>190205.37382571955</v>
      </c>
      <c r="V842" s="94">
        <v>189377.18259122776</v>
      </c>
      <c r="W842" s="94">
        <v>164588.18806880096</v>
      </c>
      <c r="X842" s="94">
        <v>148596.94023299997</v>
      </c>
      <c r="Y842" s="94">
        <v>151923.61799999996</v>
      </c>
      <c r="Z842" s="94">
        <v>154618</v>
      </c>
      <c r="AA842" s="83"/>
      <c r="AB842" s="89" t="s">
        <v>11</v>
      </c>
      <c r="AC842" s="94">
        <v>4674</v>
      </c>
      <c r="AD842" s="94">
        <v>4654</v>
      </c>
      <c r="AE842" s="94">
        <v>4824</v>
      </c>
      <c r="AF842" s="94">
        <v>4689</v>
      </c>
      <c r="AG842" s="94">
        <v>4565</v>
      </c>
      <c r="AH842" s="94">
        <v>4471</v>
      </c>
      <c r="AI842" s="94">
        <v>4415</v>
      </c>
      <c r="AJ842" s="94">
        <v>4705</v>
      </c>
      <c r="AK842" s="94">
        <v>4646</v>
      </c>
      <c r="AL842" s="94">
        <v>4744</v>
      </c>
      <c r="AM842" s="94">
        <v>0</v>
      </c>
      <c r="AN842" s="83"/>
      <c r="AO842" s="83"/>
      <c r="AP842" s="83"/>
      <c r="AQ842" s="83"/>
      <c r="AR842" s="83"/>
      <c r="AS842" s="83"/>
      <c r="AT842" s="83"/>
      <c r="AU842" s="83"/>
      <c r="AV842" s="83"/>
      <c r="AW842" s="83"/>
      <c r="AX842" s="83"/>
      <c r="AY842" s="83"/>
      <c r="AZ842" s="83"/>
    </row>
    <row r="843" spans="1:52" x14ac:dyDescent="0.25">
      <c r="A843" s="82"/>
      <c r="B843" s="84" t="s">
        <v>0</v>
      </c>
      <c r="C843" s="93">
        <v>66490.319758363243</v>
      </c>
      <c r="D843" s="93">
        <v>62488.664875631934</v>
      </c>
      <c r="E843" s="93">
        <v>70906.925366300682</v>
      </c>
      <c r="F843" s="93">
        <v>75685.794900372231</v>
      </c>
      <c r="G843" s="93">
        <v>66554.990116182293</v>
      </c>
      <c r="H843" s="93">
        <v>62174.034763587559</v>
      </c>
      <c r="I843" s="93">
        <v>57432.23508778571</v>
      </c>
      <c r="J843" s="93">
        <v>59728.722972596988</v>
      </c>
      <c r="K843" s="93">
        <v>56391.025445999992</v>
      </c>
      <c r="L843" s="93">
        <v>49476.377999999997</v>
      </c>
      <c r="M843" s="93">
        <v>0</v>
      </c>
      <c r="N843" s="83"/>
      <c r="O843" s="84" t="s">
        <v>0</v>
      </c>
      <c r="P843" s="93">
        <v>47047.927846480969</v>
      </c>
      <c r="Q843" s="93">
        <v>56998.761690340063</v>
      </c>
      <c r="R843" s="93">
        <v>59447.608596387436</v>
      </c>
      <c r="S843" s="93">
        <v>80372.171981451131</v>
      </c>
      <c r="T843" s="93">
        <v>72693.667682561296</v>
      </c>
      <c r="U843" s="93">
        <v>67860.312371923443</v>
      </c>
      <c r="V843" s="93">
        <v>58031.536579924621</v>
      </c>
      <c r="W843" s="93">
        <v>51478.112510495979</v>
      </c>
      <c r="X843" s="93">
        <v>50096.711678999993</v>
      </c>
      <c r="Y843" s="93">
        <v>45640.265999999996</v>
      </c>
      <c r="Z843" s="93">
        <v>44026</v>
      </c>
      <c r="AA843" s="83"/>
      <c r="AB843" s="84" t="s">
        <v>0</v>
      </c>
      <c r="AC843" s="93">
        <v>759</v>
      </c>
      <c r="AD843" s="93">
        <v>782</v>
      </c>
      <c r="AE843" s="93">
        <v>917</v>
      </c>
      <c r="AF843" s="93">
        <v>790</v>
      </c>
      <c r="AG843" s="93">
        <v>638</v>
      </c>
      <c r="AH843" s="93">
        <v>593</v>
      </c>
      <c r="AI843" s="93">
        <v>541</v>
      </c>
      <c r="AJ843" s="93">
        <v>583</v>
      </c>
      <c r="AK843" s="93">
        <v>540</v>
      </c>
      <c r="AL843" s="93">
        <v>487</v>
      </c>
      <c r="AM843" s="93">
        <v>0</v>
      </c>
      <c r="AN843" s="83"/>
      <c r="AO843" s="83"/>
      <c r="AP843" s="83"/>
      <c r="AQ843" s="83"/>
      <c r="AR843" s="83"/>
      <c r="AS843" s="83"/>
      <c r="AT843" s="83"/>
      <c r="AU843" s="83"/>
      <c r="AV843" s="83"/>
      <c r="AW843" s="83"/>
      <c r="AX843" s="83"/>
      <c r="AY843" s="83"/>
      <c r="AZ843" s="83"/>
    </row>
    <row r="844" spans="1:52" x14ac:dyDescent="0.25">
      <c r="A844" s="82"/>
      <c r="B844" s="84" t="s">
        <v>158</v>
      </c>
      <c r="C844" s="93">
        <v>103564.07992203</v>
      </c>
      <c r="D844" s="93">
        <v>94190.271679517085</v>
      </c>
      <c r="E844" s="93">
        <v>92848.852411141168</v>
      </c>
      <c r="F844" s="93">
        <v>83958.557269427896</v>
      </c>
      <c r="G844" s="93">
        <v>74770.286582168119</v>
      </c>
      <c r="H844" s="93">
        <v>69642.379061301326</v>
      </c>
      <c r="I844" s="93">
        <v>68266.058062536671</v>
      </c>
      <c r="J844" s="93">
        <v>87766.98818491798</v>
      </c>
      <c r="K844" s="93">
        <v>76050.544815000001</v>
      </c>
      <c r="L844" s="93">
        <v>55859.264999999992</v>
      </c>
      <c r="M844" s="93">
        <v>0</v>
      </c>
      <c r="N844" s="83"/>
      <c r="O844" s="84" t="s">
        <v>158</v>
      </c>
      <c r="P844" s="93">
        <v>119288.09730840717</v>
      </c>
      <c r="Q844" s="93">
        <v>111101.08648905616</v>
      </c>
      <c r="R844" s="93">
        <v>98918.230978030639</v>
      </c>
      <c r="S844" s="93">
        <v>92687.624927191282</v>
      </c>
      <c r="T844" s="93">
        <v>92888.316427325321</v>
      </c>
      <c r="U844" s="93">
        <v>92841.224381424647</v>
      </c>
      <c r="V844" s="93">
        <v>84814.739147979257</v>
      </c>
      <c r="W844" s="93">
        <v>75641.924712563981</v>
      </c>
      <c r="X844" s="93">
        <v>74259.747302999982</v>
      </c>
      <c r="Y844" s="93">
        <v>66670.967999999993</v>
      </c>
      <c r="Z844" s="93">
        <v>55020</v>
      </c>
      <c r="AA844" s="83"/>
      <c r="AB844" s="84" t="s">
        <v>158</v>
      </c>
      <c r="AC844" s="93">
        <v>735</v>
      </c>
      <c r="AD844" s="93">
        <v>622</v>
      </c>
      <c r="AE844" s="93">
        <v>609</v>
      </c>
      <c r="AF844" s="93">
        <v>528</v>
      </c>
      <c r="AG844" s="93">
        <v>494</v>
      </c>
      <c r="AH844" s="93">
        <v>473</v>
      </c>
      <c r="AI844" s="93">
        <v>474</v>
      </c>
      <c r="AJ844" s="93">
        <v>634</v>
      </c>
      <c r="AK844" s="93">
        <v>509</v>
      </c>
      <c r="AL844" s="93">
        <v>359</v>
      </c>
      <c r="AM844" s="93">
        <v>0</v>
      </c>
      <c r="AN844" s="83"/>
      <c r="AO844" s="83"/>
      <c r="AP844" s="83"/>
      <c r="AQ844" s="83"/>
      <c r="AR844" s="83"/>
      <c r="AS844" s="83"/>
      <c r="AT844" s="83"/>
      <c r="AU844" s="83"/>
      <c r="AV844" s="83"/>
      <c r="AW844" s="83"/>
      <c r="AX844" s="83"/>
      <c r="AY844" s="83"/>
      <c r="AZ844" s="83"/>
    </row>
    <row r="845" spans="1:52" x14ac:dyDescent="0.25">
      <c r="A845" s="82"/>
      <c r="B845" s="84" t="s">
        <v>159</v>
      </c>
      <c r="C845" s="93">
        <v>7403.2360882634903</v>
      </c>
      <c r="D845" s="93">
        <v>12827.832080208587</v>
      </c>
      <c r="E845" s="93">
        <v>9411.3403807501381</v>
      </c>
      <c r="F845" s="93">
        <v>12783.069204042795</v>
      </c>
      <c r="G845" s="93">
        <v>8257.2048871080533</v>
      </c>
      <c r="H845" s="93">
        <v>5334.6833866801771</v>
      </c>
      <c r="I845" s="93">
        <v>3302.2600656547561</v>
      </c>
      <c r="J845" s="93">
        <v>2545.2059735969988</v>
      </c>
      <c r="K845" s="93">
        <v>2504.7825389999989</v>
      </c>
      <c r="L845" s="93">
        <v>1977.7380000000003</v>
      </c>
      <c r="M845" s="93">
        <v>0</v>
      </c>
      <c r="N845" s="83"/>
      <c r="O845" s="84" t="s">
        <v>159</v>
      </c>
      <c r="P845" s="93">
        <v>17454.056400412112</v>
      </c>
      <c r="Q845" s="93">
        <v>7697.0908669944265</v>
      </c>
      <c r="R845" s="93">
        <v>13727.316909669356</v>
      </c>
      <c r="S845" s="93">
        <v>14600.38422196311</v>
      </c>
      <c r="T845" s="93">
        <v>13957.769553755441</v>
      </c>
      <c r="U845" s="93">
        <v>10675.851894955529</v>
      </c>
      <c r="V845" s="93">
        <v>6023.7990743515802</v>
      </c>
      <c r="W845" s="93">
        <v>2313.235102751999</v>
      </c>
      <c r="X845" s="93">
        <v>2775.3117839999986</v>
      </c>
      <c r="Y845" s="93">
        <v>2719.646999999999</v>
      </c>
      <c r="Z845" s="93">
        <v>2353</v>
      </c>
      <c r="AA845" s="83"/>
      <c r="AB845" s="84" t="s">
        <v>159</v>
      </c>
      <c r="AC845" s="93">
        <v>0</v>
      </c>
      <c r="AD845" s="93">
        <v>0</v>
      </c>
      <c r="AE845" s="93">
        <v>0</v>
      </c>
      <c r="AF845" s="93">
        <v>0</v>
      </c>
      <c r="AG845" s="93">
        <v>0</v>
      </c>
      <c r="AH845" s="93">
        <v>0</v>
      </c>
      <c r="AI845" s="93">
        <v>0</v>
      </c>
      <c r="AJ845" s="93">
        <v>0</v>
      </c>
      <c r="AK845" s="93">
        <v>0</v>
      </c>
      <c r="AL845" s="93">
        <v>0</v>
      </c>
      <c r="AM845" s="93">
        <v>0</v>
      </c>
      <c r="AN845" s="83"/>
      <c r="AO845" s="83"/>
      <c r="AP845" s="83"/>
      <c r="AQ845" s="83"/>
      <c r="AR845" s="83"/>
      <c r="AS845" s="83"/>
      <c r="AT845" s="83"/>
      <c r="AU845" s="83"/>
      <c r="AV845" s="83"/>
      <c r="AW845" s="83"/>
      <c r="AX845" s="83"/>
      <c r="AY845" s="83"/>
      <c r="AZ845" s="83"/>
    </row>
    <row r="846" spans="1:52" x14ac:dyDescent="0.25">
      <c r="A846" s="82"/>
      <c r="B846" s="84" t="s">
        <v>1</v>
      </c>
      <c r="C846" s="93">
        <v>17771.617293368796</v>
      </c>
      <c r="D846" s="93">
        <v>17121.339619869777</v>
      </c>
      <c r="E846" s="93">
        <v>8403.5028657333824</v>
      </c>
      <c r="F846" s="93">
        <v>18738.814077004296</v>
      </c>
      <c r="G846" s="93">
        <v>15547.344640320431</v>
      </c>
      <c r="H846" s="93">
        <v>14587.945591024907</v>
      </c>
      <c r="I846" s="93">
        <v>11979.543181975227</v>
      </c>
      <c r="J846" s="93">
        <v>13833.016442342996</v>
      </c>
      <c r="K846" s="93">
        <v>12703.204625999999</v>
      </c>
      <c r="L846" s="93">
        <v>13467.552</v>
      </c>
      <c r="M846" s="93">
        <v>0</v>
      </c>
      <c r="N846" s="83"/>
      <c r="O846" s="84" t="s">
        <v>1</v>
      </c>
      <c r="P846" s="93">
        <v>11988.01395946318</v>
      </c>
      <c r="Q846" s="93">
        <v>14545.67418389619</v>
      </c>
      <c r="R846" s="93">
        <v>14601.969835231421</v>
      </c>
      <c r="S846" s="93">
        <v>17973.823194607681</v>
      </c>
      <c r="T846" s="93">
        <v>17894.669287176133</v>
      </c>
      <c r="U846" s="93">
        <v>19518.538814860825</v>
      </c>
      <c r="V846" s="93">
        <v>15131.950388744397</v>
      </c>
      <c r="W846" s="93">
        <v>12113.195195240996</v>
      </c>
      <c r="X846" s="93">
        <v>13510.548764999998</v>
      </c>
      <c r="Y846" s="93">
        <v>13229.852999999999</v>
      </c>
      <c r="Z846" s="93">
        <v>11924</v>
      </c>
      <c r="AA846" s="83"/>
      <c r="AB846" s="84" t="s">
        <v>1</v>
      </c>
      <c r="AC846" s="93">
        <v>103</v>
      </c>
      <c r="AD846" s="93">
        <v>104</v>
      </c>
      <c r="AE846" s="93">
        <v>107</v>
      </c>
      <c r="AF846" s="93">
        <v>111</v>
      </c>
      <c r="AG846" s="93">
        <v>95</v>
      </c>
      <c r="AH846" s="93">
        <v>90</v>
      </c>
      <c r="AI846" s="93">
        <v>76</v>
      </c>
      <c r="AJ846" s="93">
        <v>87</v>
      </c>
      <c r="AK846" s="93">
        <v>81</v>
      </c>
      <c r="AL846" s="93">
        <v>85</v>
      </c>
      <c r="AM846" s="93">
        <v>0</v>
      </c>
      <c r="AN846" s="83"/>
      <c r="AO846" s="83"/>
      <c r="AP846" s="83"/>
      <c r="AQ846" s="83"/>
      <c r="AR846" s="83"/>
      <c r="AS846" s="83"/>
      <c r="AT846" s="83"/>
      <c r="AU846" s="83"/>
      <c r="AV846" s="83"/>
      <c r="AW846" s="83"/>
      <c r="AX846" s="83"/>
      <c r="AY846" s="83"/>
      <c r="AZ846" s="83"/>
    </row>
    <row r="847" spans="1:52" x14ac:dyDescent="0.25">
      <c r="A847" s="82"/>
      <c r="B847" s="84" t="s">
        <v>2</v>
      </c>
      <c r="C847" s="93">
        <v>197769.80037257791</v>
      </c>
      <c r="D847" s="93">
        <v>201643.36906509791</v>
      </c>
      <c r="E847" s="93">
        <v>197156.49493960108</v>
      </c>
      <c r="F847" s="93">
        <v>195222.71848535401</v>
      </c>
      <c r="G847" s="93">
        <v>186611.40329700377</v>
      </c>
      <c r="H847" s="93">
        <v>189524.32424578466</v>
      </c>
      <c r="I847" s="93">
        <v>192521.89375975641</v>
      </c>
      <c r="J847" s="93">
        <v>209328.35598196194</v>
      </c>
      <c r="K847" s="93">
        <v>215539.66713299998</v>
      </c>
      <c r="L847" s="93">
        <v>218060.53499999997</v>
      </c>
      <c r="M847" s="93">
        <v>0</v>
      </c>
      <c r="N847" s="83"/>
      <c r="O847" s="84" t="s">
        <v>2</v>
      </c>
      <c r="P847" s="93">
        <v>204004.29444763879</v>
      </c>
      <c r="Q847" s="93">
        <v>201629.12837894243</v>
      </c>
      <c r="R847" s="93">
        <v>200170.11811926565</v>
      </c>
      <c r="S847" s="93">
        <v>193354.10014105693</v>
      </c>
      <c r="T847" s="93">
        <v>192884.07454497079</v>
      </c>
      <c r="U847" s="93">
        <v>186033.53982851916</v>
      </c>
      <c r="V847" s="93">
        <v>176207.39212363609</v>
      </c>
      <c r="W847" s="93">
        <v>193597.49413582197</v>
      </c>
      <c r="X847" s="93">
        <v>211510.37273099995</v>
      </c>
      <c r="Y847" s="93">
        <v>216633.31199999998</v>
      </c>
      <c r="Z847" s="93">
        <v>214748</v>
      </c>
      <c r="AA847" s="83"/>
      <c r="AB847" s="84" t="s">
        <v>2</v>
      </c>
      <c r="AC847" s="93">
        <v>1827</v>
      </c>
      <c r="AD847" s="93">
        <v>1778</v>
      </c>
      <c r="AE847" s="93">
        <v>1733</v>
      </c>
      <c r="AF847" s="93">
        <v>1657</v>
      </c>
      <c r="AG847" s="93">
        <v>1606</v>
      </c>
      <c r="AH847" s="93">
        <v>1566</v>
      </c>
      <c r="AI847" s="93">
        <v>1578</v>
      </c>
      <c r="AJ847" s="93">
        <v>1640</v>
      </c>
      <c r="AK847" s="93">
        <v>1694</v>
      </c>
      <c r="AL847" s="93">
        <v>1728</v>
      </c>
      <c r="AM847" s="93">
        <v>0</v>
      </c>
      <c r="AN847" s="83"/>
      <c r="AO847" s="83"/>
      <c r="AP847" s="83"/>
      <c r="AQ847" s="83"/>
      <c r="AR847" s="83"/>
      <c r="AS847" s="83"/>
      <c r="AT847" s="83"/>
      <c r="AU847" s="83"/>
      <c r="AV847" s="83"/>
      <c r="AW847" s="83"/>
      <c r="AX847" s="83"/>
      <c r="AY847" s="83"/>
      <c r="AZ847" s="83"/>
    </row>
    <row r="848" spans="1:52" x14ac:dyDescent="0.25">
      <c r="A848" s="82"/>
      <c r="B848" s="84" t="s">
        <v>156</v>
      </c>
      <c r="C848" s="93">
        <v>0</v>
      </c>
      <c r="D848" s="93">
        <v>0</v>
      </c>
      <c r="E848" s="93">
        <v>0</v>
      </c>
      <c r="F848" s="93">
        <v>0</v>
      </c>
      <c r="G848" s="93">
        <v>0</v>
      </c>
      <c r="H848" s="93">
        <v>0</v>
      </c>
      <c r="I848" s="93">
        <v>0</v>
      </c>
      <c r="J848" s="93">
        <v>4911.3088562159992</v>
      </c>
      <c r="K848" s="93">
        <v>15268.458407999997</v>
      </c>
      <c r="L848" s="93">
        <v>23362.415999999997</v>
      </c>
      <c r="M848" s="93">
        <v>0</v>
      </c>
      <c r="N848" s="83"/>
      <c r="O848" s="84" t="s">
        <v>156</v>
      </c>
      <c r="P848" s="93">
        <v>0</v>
      </c>
      <c r="Q848" s="93">
        <v>0</v>
      </c>
      <c r="R848" s="93">
        <v>0</v>
      </c>
      <c r="S848" s="93">
        <v>0</v>
      </c>
      <c r="T848" s="93">
        <v>0</v>
      </c>
      <c r="U848" s="93">
        <v>0</v>
      </c>
      <c r="V848" s="93">
        <v>0</v>
      </c>
      <c r="W848" s="93">
        <v>0</v>
      </c>
      <c r="X848" s="93">
        <v>12129.258266999997</v>
      </c>
      <c r="Y848" s="93">
        <v>17546.507999999998</v>
      </c>
      <c r="Z848" s="93">
        <v>22967</v>
      </c>
      <c r="AA848" s="83"/>
      <c r="AB848" s="84" t="s">
        <v>156</v>
      </c>
      <c r="AC848" s="93">
        <v>0</v>
      </c>
      <c r="AD848" s="93">
        <v>0</v>
      </c>
      <c r="AE848" s="93">
        <v>0</v>
      </c>
      <c r="AF848" s="93">
        <v>0</v>
      </c>
      <c r="AG848" s="93">
        <v>0</v>
      </c>
      <c r="AH848" s="93">
        <v>0</v>
      </c>
      <c r="AI848" s="93">
        <v>0</v>
      </c>
      <c r="AJ848" s="93">
        <v>29</v>
      </c>
      <c r="AK848" s="93">
        <v>93</v>
      </c>
      <c r="AL848" s="93">
        <v>153</v>
      </c>
      <c r="AM848" s="93">
        <v>0</v>
      </c>
      <c r="AN848" s="83"/>
      <c r="AO848" s="83"/>
      <c r="AP848" s="83"/>
      <c r="AQ848" s="83"/>
      <c r="AR848" s="83"/>
      <c r="AS848" s="83"/>
      <c r="AT848" s="83"/>
      <c r="AU848" s="83"/>
      <c r="AV848" s="83"/>
      <c r="AW848" s="83"/>
      <c r="AX848" s="83"/>
      <c r="AY848" s="83"/>
      <c r="AZ848" s="83"/>
    </row>
    <row r="849" spans="1:52" x14ac:dyDescent="0.25">
      <c r="A849" s="82"/>
      <c r="B849" s="84" t="s">
        <v>3</v>
      </c>
      <c r="C849" s="93">
        <v>489.27722272143274</v>
      </c>
      <c r="D849" s="93">
        <v>4547.6444513427914</v>
      </c>
      <c r="E849" s="93">
        <v>9519.8893321730066</v>
      </c>
      <c r="F849" s="93">
        <v>19129.388782198945</v>
      </c>
      <c r="G849" s="93">
        <v>22657.731246719457</v>
      </c>
      <c r="H849" s="93">
        <v>25630.76591831437</v>
      </c>
      <c r="I849" s="93">
        <v>25706.966591803004</v>
      </c>
      <c r="J849" s="93">
        <v>20784.590027711987</v>
      </c>
      <c r="K849" s="93">
        <v>16857.685109999999</v>
      </c>
      <c r="L849" s="93">
        <v>13430.508000000002</v>
      </c>
      <c r="M849" s="93">
        <v>0</v>
      </c>
      <c r="N849" s="83"/>
      <c r="O849" s="84" t="s">
        <v>3</v>
      </c>
      <c r="P849" s="93">
        <v>0</v>
      </c>
      <c r="Q849" s="93">
        <v>3184.2174243477402</v>
      </c>
      <c r="R849" s="93">
        <v>4995.4754097398982</v>
      </c>
      <c r="S849" s="93">
        <v>13055.975200033561</v>
      </c>
      <c r="T849" s="93">
        <v>19639.078999887224</v>
      </c>
      <c r="U849" s="93">
        <v>25021.388113250403</v>
      </c>
      <c r="V849" s="93">
        <v>27551.816901487611</v>
      </c>
      <c r="W849" s="93">
        <v>25340.929504820997</v>
      </c>
      <c r="X849" s="93">
        <v>22284.183495000001</v>
      </c>
      <c r="Y849" s="93">
        <v>21823.032000000003</v>
      </c>
      <c r="Z849" s="93">
        <v>15434</v>
      </c>
      <c r="AA849" s="83"/>
      <c r="AB849" s="84" t="s">
        <v>3</v>
      </c>
      <c r="AC849" s="93">
        <v>4</v>
      </c>
      <c r="AD849" s="93">
        <v>39</v>
      </c>
      <c r="AE849" s="93">
        <v>80</v>
      </c>
      <c r="AF849" s="93">
        <v>133</v>
      </c>
      <c r="AG849" s="93">
        <v>164</v>
      </c>
      <c r="AH849" s="93">
        <v>189</v>
      </c>
      <c r="AI849" s="93">
        <v>197</v>
      </c>
      <c r="AJ849" s="93">
        <v>159</v>
      </c>
      <c r="AK849" s="93">
        <v>128</v>
      </c>
      <c r="AL849" s="93">
        <v>102</v>
      </c>
      <c r="AM849" s="93">
        <v>0</v>
      </c>
      <c r="AN849" s="83"/>
      <c r="AO849" s="83"/>
      <c r="AP849" s="83"/>
      <c r="AQ849" s="83"/>
      <c r="AR849" s="83"/>
      <c r="AS849" s="83"/>
      <c r="AT849" s="83"/>
      <c r="AU849" s="83"/>
      <c r="AV849" s="83"/>
      <c r="AW849" s="83"/>
      <c r="AX849" s="83"/>
      <c r="AY849" s="83"/>
      <c r="AZ849" s="83"/>
    </row>
    <row r="850" spans="1:52" x14ac:dyDescent="0.25">
      <c r="A850" s="82"/>
      <c r="B850" s="84" t="s">
        <v>4</v>
      </c>
      <c r="C850" s="93">
        <v>0</v>
      </c>
      <c r="D850" s="93">
        <v>468.28122974344757</v>
      </c>
      <c r="E850" s="93">
        <v>5710.552599167102</v>
      </c>
      <c r="F850" s="93">
        <v>10895.695425468473</v>
      </c>
      <c r="G850" s="93">
        <v>15807.403383284178</v>
      </c>
      <c r="H850" s="93">
        <v>21854.859775743695</v>
      </c>
      <c r="I850" s="93">
        <v>23601.550415971051</v>
      </c>
      <c r="J850" s="93">
        <v>21247.452835118995</v>
      </c>
      <c r="K850" s="93">
        <v>19637.240489999996</v>
      </c>
      <c r="L850" s="93">
        <v>28087.583999999992</v>
      </c>
      <c r="M850" s="93">
        <v>0</v>
      </c>
      <c r="N850" s="83"/>
      <c r="O850" s="84" t="s">
        <v>4</v>
      </c>
      <c r="P850" s="93">
        <v>0</v>
      </c>
      <c r="Q850" s="93">
        <v>0</v>
      </c>
      <c r="R850" s="93">
        <v>0</v>
      </c>
      <c r="S850" s="93">
        <v>7169.7697064691574</v>
      </c>
      <c r="T850" s="93">
        <v>12827.374843486194</v>
      </c>
      <c r="U850" s="93">
        <v>12378.755375895751</v>
      </c>
      <c r="V850" s="93">
        <v>22348.195616781275</v>
      </c>
      <c r="W850" s="93">
        <v>21557.106974339993</v>
      </c>
      <c r="X850" s="93">
        <v>23162.607866999995</v>
      </c>
      <c r="Y850" s="93">
        <v>22685.333999999999</v>
      </c>
      <c r="Z850" s="93">
        <v>24332</v>
      </c>
      <c r="AA850" s="83"/>
      <c r="AB850" s="84" t="s">
        <v>4</v>
      </c>
      <c r="AC850" s="93">
        <v>0</v>
      </c>
      <c r="AD850" s="93">
        <v>3</v>
      </c>
      <c r="AE850" s="93">
        <v>38</v>
      </c>
      <c r="AF850" s="93">
        <v>86</v>
      </c>
      <c r="AG850" s="93">
        <v>121</v>
      </c>
      <c r="AH850" s="93">
        <v>168</v>
      </c>
      <c r="AI850" s="93">
        <v>185</v>
      </c>
      <c r="AJ850" s="93">
        <v>163</v>
      </c>
      <c r="AK850" s="93">
        <v>152</v>
      </c>
      <c r="AL850" s="93">
        <v>236</v>
      </c>
      <c r="AM850" s="93">
        <v>0</v>
      </c>
      <c r="AN850" s="83"/>
      <c r="AO850" s="83"/>
      <c r="AP850" s="83"/>
      <c r="AQ850" s="83"/>
      <c r="AR850" s="83"/>
      <c r="AS850" s="83"/>
      <c r="AT850" s="83"/>
      <c r="AU850" s="83"/>
      <c r="AV850" s="83"/>
      <c r="AW850" s="83"/>
      <c r="AX850" s="83"/>
      <c r="AY850" s="83"/>
      <c r="AZ850" s="83"/>
    </row>
    <row r="851" spans="1:52" x14ac:dyDescent="0.25">
      <c r="A851" s="82"/>
      <c r="B851" s="84" t="s">
        <v>6</v>
      </c>
      <c r="C851" s="93">
        <v>9514.7934088990878</v>
      </c>
      <c r="D851" s="93">
        <v>9861.675162615431</v>
      </c>
      <c r="E851" s="93">
        <v>14673.12645244447</v>
      </c>
      <c r="F851" s="93">
        <v>21183.253108126479</v>
      </c>
      <c r="G851" s="93">
        <v>16775.827709216246</v>
      </c>
      <c r="H851" s="93">
        <v>12417.330668142924</v>
      </c>
      <c r="I851" s="93">
        <v>7427.7763362510104</v>
      </c>
      <c r="J851" s="93">
        <v>6239.4769585889981</v>
      </c>
      <c r="K851" s="93">
        <v>3747.0952679999991</v>
      </c>
      <c r="L851" s="93">
        <v>5207.7690000000002</v>
      </c>
      <c r="M851" s="93">
        <v>0</v>
      </c>
      <c r="N851" s="83"/>
      <c r="O851" s="84" t="s">
        <v>6</v>
      </c>
      <c r="P851" s="93">
        <v>9696.4974438989302</v>
      </c>
      <c r="Q851" s="93">
        <v>9757.2434641424879</v>
      </c>
      <c r="R851" s="93">
        <v>9511.3458567510443</v>
      </c>
      <c r="S851" s="93">
        <v>16757.547708986753</v>
      </c>
      <c r="T851" s="93">
        <v>9071.4741829122249</v>
      </c>
      <c r="U851" s="93">
        <v>18176.230457100653</v>
      </c>
      <c r="V851" s="93">
        <v>11444.008863830188</v>
      </c>
      <c r="W851" s="93">
        <v>5545.7222146199983</v>
      </c>
      <c r="X851" s="93">
        <v>5682.1750439999996</v>
      </c>
      <c r="Y851" s="93">
        <v>5566.8899999999985</v>
      </c>
      <c r="Z851" s="93">
        <v>3150</v>
      </c>
      <c r="AA851" s="83"/>
      <c r="AB851" s="84" t="s">
        <v>6</v>
      </c>
      <c r="AC851" s="93">
        <v>0</v>
      </c>
      <c r="AD851" s="93">
        <v>0</v>
      </c>
      <c r="AE851" s="93">
        <v>3</v>
      </c>
      <c r="AF851" s="93">
        <v>161</v>
      </c>
      <c r="AG851" s="93">
        <v>221</v>
      </c>
      <c r="AH851" s="93">
        <v>153</v>
      </c>
      <c r="AI851" s="93">
        <v>92</v>
      </c>
      <c r="AJ851" s="93">
        <v>74</v>
      </c>
      <c r="AK851" s="93">
        <v>47</v>
      </c>
      <c r="AL851" s="93">
        <v>71</v>
      </c>
      <c r="AM851" s="93">
        <v>0</v>
      </c>
      <c r="AN851" s="83"/>
      <c r="AO851" s="83"/>
      <c r="AP851" s="83"/>
      <c r="AQ851" s="83"/>
      <c r="AR851" s="83"/>
      <c r="AS851" s="83"/>
      <c r="AT851" s="83"/>
      <c r="AU851" s="83"/>
      <c r="AV851" s="83"/>
      <c r="AW851" s="83"/>
      <c r="AX851" s="83"/>
      <c r="AY851" s="83"/>
      <c r="AZ851" s="83"/>
    </row>
    <row r="852" spans="1:52" x14ac:dyDescent="0.25">
      <c r="A852" s="82"/>
      <c r="B852" s="84" t="s">
        <v>7</v>
      </c>
      <c r="C852" s="93">
        <v>62754.195997651237</v>
      </c>
      <c r="D852" s="93">
        <v>70474.188973465527</v>
      </c>
      <c r="E852" s="93">
        <v>79049.969265574167</v>
      </c>
      <c r="F852" s="93">
        <v>64761.764341888033</v>
      </c>
      <c r="G852" s="93">
        <v>63836.379511384446</v>
      </c>
      <c r="H852" s="93">
        <v>55158.195415799244</v>
      </c>
      <c r="I852" s="93">
        <v>57112.739557395747</v>
      </c>
      <c r="J852" s="93">
        <v>65832.254211527979</v>
      </c>
      <c r="K852" s="93">
        <v>75633.611507999987</v>
      </c>
      <c r="L852" s="93">
        <v>76528.788</v>
      </c>
      <c r="M852" s="93">
        <v>0</v>
      </c>
      <c r="N852" s="83"/>
      <c r="O852" s="84" t="s">
        <v>7</v>
      </c>
      <c r="P852" s="93">
        <v>70487.688194561793</v>
      </c>
      <c r="Q852" s="93">
        <v>63975.451846448137</v>
      </c>
      <c r="R852" s="93">
        <v>66387.83648676757</v>
      </c>
      <c r="S852" s="93">
        <v>76969.993912590988</v>
      </c>
      <c r="T852" s="93">
        <v>69231.579033854883</v>
      </c>
      <c r="U852" s="93">
        <v>57884.182734599155</v>
      </c>
      <c r="V852" s="93">
        <v>57953.91653709759</v>
      </c>
      <c r="W852" s="93">
        <v>55525.195006028982</v>
      </c>
      <c r="X852" s="93">
        <v>53667.697712999987</v>
      </c>
      <c r="Y852" s="93">
        <v>49833.440999999999</v>
      </c>
      <c r="Z852" s="93">
        <v>62398</v>
      </c>
      <c r="AA852" s="83"/>
      <c r="AB852" s="84" t="s">
        <v>7</v>
      </c>
      <c r="AC852" s="93">
        <v>559</v>
      </c>
      <c r="AD852" s="93">
        <v>590</v>
      </c>
      <c r="AE852" s="93">
        <v>611</v>
      </c>
      <c r="AF852" s="93">
        <v>512</v>
      </c>
      <c r="AG852" s="93">
        <v>519</v>
      </c>
      <c r="AH852" s="93">
        <v>501</v>
      </c>
      <c r="AI852" s="93">
        <v>489</v>
      </c>
      <c r="AJ852" s="93">
        <v>580</v>
      </c>
      <c r="AK852" s="93">
        <v>684</v>
      </c>
      <c r="AL852" s="93">
        <v>676</v>
      </c>
      <c r="AM852" s="93">
        <v>0</v>
      </c>
      <c r="AN852" s="83"/>
      <c r="AO852" s="83"/>
      <c r="AP852" s="83"/>
      <c r="AQ852" s="83"/>
      <c r="AR852" s="83"/>
      <c r="AS852" s="83"/>
      <c r="AT852" s="83"/>
      <c r="AU852" s="83"/>
      <c r="AV852" s="83"/>
      <c r="AW852" s="83"/>
      <c r="AX852" s="83"/>
      <c r="AY852" s="83"/>
      <c r="AZ852" s="83"/>
    </row>
    <row r="853" spans="1:52" x14ac:dyDescent="0.25">
      <c r="A853" s="82"/>
      <c r="B853" s="89" t="s">
        <v>8</v>
      </c>
      <c r="C853" s="94">
        <v>36564.567697374128</v>
      </c>
      <c r="D853" s="94">
        <v>39257.536869364136</v>
      </c>
      <c r="E853" s="94">
        <v>16934.455659336851</v>
      </c>
      <c r="F853" s="94">
        <v>57090.964849588468</v>
      </c>
      <c r="G853" s="94">
        <v>60103.301950421635</v>
      </c>
      <c r="H853" s="94">
        <v>64847.302516316333</v>
      </c>
      <c r="I853" s="94">
        <v>74650.746358672492</v>
      </c>
      <c r="J853" s="94">
        <v>76451.125424813974</v>
      </c>
      <c r="K853" s="94">
        <v>81144.981812999991</v>
      </c>
      <c r="L853" s="94">
        <v>85375.100999999995</v>
      </c>
      <c r="M853" s="94">
        <v>0</v>
      </c>
      <c r="N853" s="83"/>
      <c r="O853" s="89" t="s">
        <v>8</v>
      </c>
      <c r="P853" s="94">
        <v>34689.526456733358</v>
      </c>
      <c r="Q853" s="94">
        <v>38544.375173940098</v>
      </c>
      <c r="R853" s="94">
        <v>38967.844704756259</v>
      </c>
      <c r="S853" s="94">
        <v>58560.929224694599</v>
      </c>
      <c r="T853" s="94">
        <v>60902.563500823919</v>
      </c>
      <c r="U853" s="94">
        <v>65616.572112433772</v>
      </c>
      <c r="V853" s="94">
        <v>68723.862394451222</v>
      </c>
      <c r="W853" s="94">
        <v>74852.144817407985</v>
      </c>
      <c r="X853" s="94">
        <v>74166.388190999976</v>
      </c>
      <c r="Y853" s="94">
        <v>74243.378999999986</v>
      </c>
      <c r="Z853" s="94">
        <v>71866</v>
      </c>
      <c r="AA853" s="83"/>
      <c r="AB853" s="89" t="s">
        <v>8</v>
      </c>
      <c r="AC853" s="94">
        <v>478</v>
      </c>
      <c r="AD853" s="94">
        <v>528</v>
      </c>
      <c r="AE853" s="94">
        <v>570</v>
      </c>
      <c r="AF853" s="94">
        <v>613</v>
      </c>
      <c r="AG853" s="94">
        <v>656</v>
      </c>
      <c r="AH853" s="94">
        <v>708</v>
      </c>
      <c r="AI853" s="94">
        <v>766</v>
      </c>
      <c r="AJ853" s="94">
        <v>769</v>
      </c>
      <c r="AK853" s="94">
        <v>797</v>
      </c>
      <c r="AL853" s="94">
        <v>839</v>
      </c>
      <c r="AM853" s="94">
        <v>0</v>
      </c>
      <c r="AN853" s="83"/>
      <c r="AO853" s="83"/>
      <c r="AP853" s="83"/>
      <c r="AQ853" s="83"/>
      <c r="AR853" s="83"/>
      <c r="AS853" s="83"/>
      <c r="AT853" s="83"/>
      <c r="AU853" s="83"/>
      <c r="AV853" s="83"/>
      <c r="AW853" s="83"/>
      <c r="AX853" s="83"/>
      <c r="AY853" s="83"/>
      <c r="AZ853" s="83"/>
    </row>
    <row r="854" spans="1:52" x14ac:dyDescent="0.25">
      <c r="A854" s="82"/>
      <c r="B854" s="89" t="s">
        <v>5</v>
      </c>
      <c r="C854" s="94">
        <v>62553.719890161337</v>
      </c>
      <c r="D854" s="94">
        <v>29758.287169403666</v>
      </c>
      <c r="E854" s="94">
        <v>23243.519673680828</v>
      </c>
      <c r="F854" s="94">
        <v>30570.78078159185</v>
      </c>
      <c r="G854" s="94">
        <v>20396.035698156695</v>
      </c>
      <c r="H854" s="94">
        <v>24590.686589377667</v>
      </c>
      <c r="I854" s="94">
        <v>30884.861120104921</v>
      </c>
      <c r="J854" s="94">
        <v>39349.812235292986</v>
      </c>
      <c r="K854" s="94">
        <v>30536.916815999986</v>
      </c>
      <c r="L854" s="94">
        <v>28407.603000000006</v>
      </c>
      <c r="M854" s="92">
        <v>0</v>
      </c>
      <c r="N854" s="83"/>
      <c r="O854" s="89" t="s">
        <v>5</v>
      </c>
      <c r="P854" s="94">
        <v>46099.276349844382</v>
      </c>
      <c r="Q854" s="94">
        <v>27459.603079152643</v>
      </c>
      <c r="R854" s="94">
        <v>23880.769313031269</v>
      </c>
      <c r="S854" s="94">
        <v>26292.233405242667</v>
      </c>
      <c r="T854" s="94">
        <v>29091.919815011519</v>
      </c>
      <c r="U854" s="94">
        <v>27702.874080414444</v>
      </c>
      <c r="V854" s="94">
        <v>28418.500750786996</v>
      </c>
      <c r="W854" s="94">
        <v>35748.329598639008</v>
      </c>
      <c r="X854" s="94">
        <v>31541.588168999995</v>
      </c>
      <c r="Y854" s="94">
        <v>34891.332000000002</v>
      </c>
      <c r="Z854" s="94">
        <v>30142</v>
      </c>
      <c r="AA854" s="83"/>
      <c r="AB854" s="89" t="s">
        <v>5</v>
      </c>
      <c r="AC854" s="94">
        <v>4674</v>
      </c>
      <c r="AD854" s="94">
        <v>4654</v>
      </c>
      <c r="AE854" s="94">
        <v>4824</v>
      </c>
      <c r="AF854" s="94">
        <v>4689</v>
      </c>
      <c r="AG854" s="94">
        <v>4565</v>
      </c>
      <c r="AH854" s="94">
        <v>4471</v>
      </c>
      <c r="AI854" s="94">
        <v>4415</v>
      </c>
      <c r="AJ854" s="94">
        <v>4705</v>
      </c>
      <c r="AK854" s="94">
        <v>4646</v>
      </c>
      <c r="AL854" s="94">
        <v>4744</v>
      </c>
      <c r="AM854" s="94">
        <v>0</v>
      </c>
      <c r="AN854" s="83"/>
      <c r="AO854" s="83"/>
      <c r="AP854" s="83"/>
      <c r="AQ854" s="83"/>
      <c r="AR854" s="83"/>
      <c r="AS854" s="83"/>
      <c r="AT854" s="83"/>
      <c r="AU854" s="83"/>
      <c r="AV854" s="83"/>
      <c r="AW854" s="83"/>
      <c r="AX854" s="83"/>
      <c r="AY854" s="83"/>
      <c r="AZ854" s="83"/>
    </row>
    <row r="855" spans="1:52" x14ac:dyDescent="0.25">
      <c r="A855" s="82"/>
      <c r="B855" s="84" t="s">
        <v>157</v>
      </c>
      <c r="C855" s="93">
        <v>21451.906171802711</v>
      </c>
      <c r="D855" s="93">
        <v>29935.109022499913</v>
      </c>
      <c r="E855" s="93">
        <v>35958.668813667515</v>
      </c>
      <c r="F855" s="93">
        <v>42613.500858426887</v>
      </c>
      <c r="G855" s="93">
        <v>40220.75767701499</v>
      </c>
      <c r="H855" s="93">
        <v>39304.30936441943</v>
      </c>
      <c r="I855" s="93">
        <v>34280.353191874849</v>
      </c>
      <c r="J855" s="93">
        <v>32708.971723427992</v>
      </c>
      <c r="K855" s="93">
        <v>29802.774707999997</v>
      </c>
      <c r="L855" s="93">
        <v>31826.969999999998</v>
      </c>
      <c r="M855" s="93">
        <v>0</v>
      </c>
      <c r="N855" s="83"/>
      <c r="O855" s="84" t="s">
        <v>157</v>
      </c>
      <c r="P855" s="93">
        <v>21803.280862001087</v>
      </c>
      <c r="Q855" s="93">
        <v>30578.31334718554</v>
      </c>
      <c r="R855" s="93">
        <v>30447.541996952779</v>
      </c>
      <c r="S855" s="93">
        <v>35476.048207943095</v>
      </c>
      <c r="T855" s="93">
        <v>39380.32393451019</v>
      </c>
      <c r="U855" s="93">
        <v>39166.780061625177</v>
      </c>
      <c r="V855" s="93">
        <v>40218.396411545014</v>
      </c>
      <c r="W855" s="93">
        <v>37268.548003385993</v>
      </c>
      <c r="X855" s="93">
        <v>33775.841462999997</v>
      </c>
      <c r="Y855" s="93">
        <v>35074.493999999999</v>
      </c>
      <c r="Z855" s="93">
        <v>35663</v>
      </c>
      <c r="AA855" s="83"/>
      <c r="AB855" s="84" t="s">
        <v>117</v>
      </c>
      <c r="AC855" s="93">
        <v>23428.379000000001</v>
      </c>
      <c r="AD855" s="93">
        <v>23048.951000000001</v>
      </c>
      <c r="AE855" s="93">
        <v>22899.214</v>
      </c>
      <c r="AF855" s="93">
        <v>22925.736000000001</v>
      </c>
      <c r="AG855" s="93">
        <v>22878.532999999999</v>
      </c>
      <c r="AH855" s="93">
        <v>22719.144</v>
      </c>
      <c r="AI855" s="93">
        <v>22537.56</v>
      </c>
      <c r="AJ855" s="93">
        <v>22304.568000000003</v>
      </c>
      <c r="AK855" s="93">
        <v>21988.799999999999</v>
      </c>
      <c r="AL855" s="93">
        <v>21919.338</v>
      </c>
      <c r="AM855" s="93">
        <v>0</v>
      </c>
      <c r="AN855" s="83"/>
      <c r="AO855" s="83"/>
      <c r="AP855" s="83"/>
      <c r="AQ855" s="83"/>
      <c r="AR855" s="83"/>
      <c r="AS855" s="83"/>
      <c r="AT855" s="83"/>
      <c r="AU855" s="83"/>
      <c r="AV855" s="83"/>
      <c r="AW855" s="83"/>
      <c r="AX855" s="83"/>
      <c r="AY855" s="83"/>
      <c r="AZ855" s="83"/>
    </row>
    <row r="856" spans="1:52" x14ac:dyDescent="0.25">
      <c r="A856" s="82"/>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c r="AG856" s="83"/>
      <c r="AH856" s="83"/>
      <c r="AI856" s="83"/>
      <c r="AJ856" s="83"/>
      <c r="AK856" s="83"/>
      <c r="AL856" s="83"/>
      <c r="AM856" s="83"/>
      <c r="AN856" s="83"/>
      <c r="AO856" s="83"/>
      <c r="AP856" s="83"/>
      <c r="AQ856" s="83"/>
      <c r="AR856" s="83"/>
      <c r="AS856" s="83"/>
      <c r="AT856" s="83"/>
      <c r="AU856" s="83"/>
      <c r="AV856" s="83"/>
      <c r="AW856" s="83"/>
      <c r="AX856" s="83"/>
      <c r="AY856" s="83"/>
      <c r="AZ856" s="83"/>
    </row>
    <row r="857" spans="1:52" x14ac:dyDescent="0.25">
      <c r="A857" s="82"/>
      <c r="B857" s="85" t="s">
        <v>113</v>
      </c>
      <c r="C857" s="85"/>
      <c r="D857" s="85"/>
      <c r="E857" s="85"/>
      <c r="F857" s="85"/>
      <c r="G857" s="85"/>
      <c r="H857" s="85"/>
      <c r="I857" s="85"/>
      <c r="J857" s="85"/>
      <c r="K857" s="85"/>
      <c r="L857" s="85"/>
      <c r="M857" s="85"/>
      <c r="N857" s="83"/>
      <c r="O857" s="85" t="s">
        <v>114</v>
      </c>
      <c r="P857" s="85"/>
      <c r="Q857" s="85"/>
      <c r="R857" s="85"/>
      <c r="S857" s="85"/>
      <c r="T857" s="85"/>
      <c r="U857" s="85"/>
      <c r="V857" s="85"/>
      <c r="W857" s="85"/>
      <c r="X857" s="85"/>
      <c r="Y857" s="85"/>
      <c r="Z857" s="85"/>
      <c r="AA857" s="83"/>
      <c r="AB857" s="85" t="s">
        <v>145</v>
      </c>
      <c r="AC857" s="85"/>
      <c r="AD857" s="85"/>
      <c r="AE857" s="85"/>
      <c r="AF857" s="85"/>
      <c r="AG857" s="85"/>
      <c r="AH857" s="85"/>
      <c r="AI857" s="85"/>
      <c r="AJ857" s="85"/>
      <c r="AK857" s="85"/>
      <c r="AL857" s="85"/>
      <c r="AM857" s="85"/>
      <c r="AN857" s="83"/>
      <c r="AO857" s="83"/>
      <c r="AP857" s="83"/>
      <c r="AQ857" s="83"/>
      <c r="AR857" s="83"/>
      <c r="AS857" s="83"/>
      <c r="AT857" s="83"/>
      <c r="AU857" s="83"/>
      <c r="AV857" s="83"/>
      <c r="AW857" s="83"/>
      <c r="AX857" s="83"/>
      <c r="AY857" s="83"/>
      <c r="AZ857" s="83"/>
    </row>
    <row r="858" spans="1:52" x14ac:dyDescent="0.25">
      <c r="A858" s="82"/>
      <c r="B858" s="87" t="s">
        <v>57</v>
      </c>
      <c r="C858" s="87">
        <v>2013</v>
      </c>
      <c r="D858" s="87">
        <v>2014</v>
      </c>
      <c r="E858" s="87">
        <v>2015</v>
      </c>
      <c r="F858" s="87">
        <v>2016</v>
      </c>
      <c r="G858" s="87">
        <v>2017</v>
      </c>
      <c r="H858" s="87">
        <v>2018</v>
      </c>
      <c r="I858" s="87">
        <v>2019</v>
      </c>
      <c r="J858" s="87">
        <v>2020</v>
      </c>
      <c r="K858" s="87">
        <v>2021</v>
      </c>
      <c r="L858" s="87">
        <v>2022</v>
      </c>
      <c r="M858" s="87">
        <v>2023</v>
      </c>
      <c r="N858" s="83"/>
      <c r="O858" s="87" t="s">
        <v>57</v>
      </c>
      <c r="P858" s="87">
        <v>2013</v>
      </c>
      <c r="Q858" s="87">
        <v>2014</v>
      </c>
      <c r="R858" s="87">
        <v>2015</v>
      </c>
      <c r="S858" s="87">
        <v>2016</v>
      </c>
      <c r="T858" s="87">
        <v>2017</v>
      </c>
      <c r="U858" s="87">
        <v>2018</v>
      </c>
      <c r="V858" s="87">
        <v>2019</v>
      </c>
      <c r="W858" s="87">
        <v>2020</v>
      </c>
      <c r="X858" s="87">
        <v>2021</v>
      </c>
      <c r="Y858" s="87">
        <v>2022</v>
      </c>
      <c r="Z858" s="87">
        <v>2023</v>
      </c>
      <c r="AA858" s="83"/>
      <c r="AB858" s="87" t="s">
        <v>57</v>
      </c>
      <c r="AC858" s="87">
        <v>2013</v>
      </c>
      <c r="AD858" s="87">
        <v>2014</v>
      </c>
      <c r="AE858" s="87">
        <v>2015</v>
      </c>
      <c r="AF858" s="87">
        <v>2016</v>
      </c>
      <c r="AG858" s="87">
        <v>2017</v>
      </c>
      <c r="AH858" s="87">
        <v>2018</v>
      </c>
      <c r="AI858" s="87">
        <v>2019</v>
      </c>
      <c r="AJ858" s="87">
        <v>2020</v>
      </c>
      <c r="AK858" s="87">
        <v>2021</v>
      </c>
      <c r="AL858" s="87">
        <v>2022</v>
      </c>
      <c r="AM858" s="87">
        <v>2023</v>
      </c>
      <c r="AN858" s="83"/>
      <c r="AO858" s="83"/>
      <c r="AP858" s="83"/>
      <c r="AQ858" s="83"/>
      <c r="AR858" s="83"/>
      <c r="AS858" s="83"/>
      <c r="AT858" s="83"/>
      <c r="AU858" s="83"/>
      <c r="AV858" s="83"/>
      <c r="AW858" s="83"/>
      <c r="AX858" s="83"/>
      <c r="AY858" s="83"/>
      <c r="AZ858" s="83"/>
    </row>
    <row r="859" spans="1:52" x14ac:dyDescent="0.25">
      <c r="A859" s="82"/>
      <c r="B859" s="89" t="s">
        <v>9</v>
      </c>
      <c r="C859" s="90">
        <v>794055.05631517677</v>
      </c>
      <c r="D859" s="90">
        <v>789742.17194855365</v>
      </c>
      <c r="E859" s="90">
        <v>814640.27724872786</v>
      </c>
      <c r="F859" s="90">
        <v>852416.59810104314</v>
      </c>
      <c r="G859" s="90">
        <v>828290.49431962369</v>
      </c>
      <c r="H859" s="90">
        <v>816255.42019891308</v>
      </c>
      <c r="I859" s="90">
        <v>847915.41089853935</v>
      </c>
      <c r="J859" s="90">
        <v>892171.8375469828</v>
      </c>
      <c r="K859" s="90">
        <v>1013160.666798</v>
      </c>
      <c r="L859" s="90">
        <v>1009752.5550000002</v>
      </c>
      <c r="M859" s="90">
        <v>0</v>
      </c>
      <c r="N859" s="83"/>
      <c r="O859" s="89" t="s">
        <v>9</v>
      </c>
      <c r="P859" s="90">
        <v>784989.10797286709</v>
      </c>
      <c r="Q859" s="90">
        <v>829042.90556592215</v>
      </c>
      <c r="R859" s="90">
        <v>787769.29153801058</v>
      </c>
      <c r="S859" s="90">
        <v>856774.20684649888</v>
      </c>
      <c r="T859" s="90">
        <v>861647.33221283939</v>
      </c>
      <c r="U859" s="90">
        <v>832462.63356478931</v>
      </c>
      <c r="V859" s="90">
        <v>836272.4044744866</v>
      </c>
      <c r="W859" s="90">
        <v>866712.22527103173</v>
      </c>
      <c r="X859" s="90">
        <v>1041719.0069789998</v>
      </c>
      <c r="Y859" s="90">
        <v>1028173.713</v>
      </c>
      <c r="Z859" s="90">
        <v>994777</v>
      </c>
      <c r="AA859" s="83"/>
      <c r="AB859" s="89" t="s">
        <v>9</v>
      </c>
      <c r="AC859" s="90">
        <v>7014</v>
      </c>
      <c r="AD859" s="90">
        <v>6816</v>
      </c>
      <c r="AE859" s="90">
        <v>6810</v>
      </c>
      <c r="AF859" s="90">
        <v>6728</v>
      </c>
      <c r="AG859" s="90">
        <v>6668</v>
      </c>
      <c r="AH859" s="90">
        <v>6535</v>
      </c>
      <c r="AI859" s="90">
        <v>6576</v>
      </c>
      <c r="AJ859" s="90">
        <v>6941</v>
      </c>
      <c r="AK859" s="90">
        <v>6843</v>
      </c>
      <c r="AL859" s="90">
        <v>7055</v>
      </c>
      <c r="AM859" s="90">
        <v>0</v>
      </c>
      <c r="AN859" s="83"/>
      <c r="AO859" s="83"/>
      <c r="AP859" s="83"/>
      <c r="AQ859" s="83"/>
      <c r="AR859" s="83"/>
      <c r="AS859" s="83"/>
      <c r="AT859" s="83"/>
      <c r="AU859" s="83"/>
      <c r="AV859" s="83"/>
      <c r="AW859" s="83"/>
      <c r="AX859" s="83"/>
      <c r="AY859" s="83"/>
      <c r="AZ859" s="83"/>
    </row>
    <row r="860" spans="1:52" x14ac:dyDescent="0.25">
      <c r="A860" s="82"/>
      <c r="B860" s="84" t="s">
        <v>10</v>
      </c>
      <c r="C860" s="93">
        <v>603379.83583895862</v>
      </c>
      <c r="D860" s="93">
        <v>589215.62869519298</v>
      </c>
      <c r="E860" s="93">
        <v>622400.02576187137</v>
      </c>
      <c r="F860" s="93">
        <v>661837.84056078678</v>
      </c>
      <c r="G860" s="93">
        <v>637283.91704092792</v>
      </c>
      <c r="H860" s="93">
        <v>609991.8789915659</v>
      </c>
      <c r="I860" s="93">
        <v>621345.52933007351</v>
      </c>
      <c r="J860" s="93">
        <v>638716.14832460391</v>
      </c>
      <c r="K860" s="93">
        <v>741587.49718199996</v>
      </c>
      <c r="L860" s="93">
        <v>723733.77300000016</v>
      </c>
      <c r="M860" s="93">
        <v>0</v>
      </c>
      <c r="N860" s="83"/>
      <c r="O860" s="84" t="s">
        <v>10</v>
      </c>
      <c r="P860" s="93">
        <v>580917.66726593685</v>
      </c>
      <c r="Q860" s="93">
        <v>634897.13908925862</v>
      </c>
      <c r="R860" s="93">
        <v>598614.46353453607</v>
      </c>
      <c r="S860" s="93">
        <v>665147.51105688873</v>
      </c>
      <c r="T860" s="93">
        <v>665741.94366996514</v>
      </c>
      <c r="U860" s="93">
        <v>619912.10240824241</v>
      </c>
      <c r="V860" s="93">
        <v>622997.70382523339</v>
      </c>
      <c r="W860" s="93">
        <v>637053.51059450081</v>
      </c>
      <c r="X860" s="93">
        <v>815781.46874699974</v>
      </c>
      <c r="Y860" s="93">
        <v>790977.89399999997</v>
      </c>
      <c r="Z860" s="93">
        <v>748050</v>
      </c>
      <c r="AA860" s="83"/>
      <c r="AB860" s="84" t="s">
        <v>10</v>
      </c>
      <c r="AC860" s="93">
        <v>7014</v>
      </c>
      <c r="AD860" s="93">
        <v>6816</v>
      </c>
      <c r="AE860" s="93">
        <v>6810</v>
      </c>
      <c r="AF860" s="93">
        <v>6728</v>
      </c>
      <c r="AG860" s="93">
        <v>6668</v>
      </c>
      <c r="AH860" s="93">
        <v>6535</v>
      </c>
      <c r="AI860" s="93">
        <v>6576</v>
      </c>
      <c r="AJ860" s="93">
        <v>6941</v>
      </c>
      <c r="AK860" s="93">
        <v>6843</v>
      </c>
      <c r="AL860" s="93">
        <v>7055</v>
      </c>
      <c r="AM860" s="93">
        <v>0</v>
      </c>
      <c r="AN860" s="83"/>
      <c r="AO860" s="83"/>
      <c r="AP860" s="83"/>
      <c r="AQ860" s="83"/>
      <c r="AR860" s="83"/>
      <c r="AS860" s="83"/>
      <c r="AT860" s="83"/>
      <c r="AU860" s="83"/>
      <c r="AV860" s="83"/>
      <c r="AW860" s="83"/>
      <c r="AX860" s="83"/>
      <c r="AY860" s="83"/>
      <c r="AZ860" s="83"/>
    </row>
    <row r="861" spans="1:52" x14ac:dyDescent="0.25">
      <c r="A861" s="82"/>
      <c r="B861" s="89" t="s">
        <v>11</v>
      </c>
      <c r="C861" s="94">
        <v>190675.22047621818</v>
      </c>
      <c r="D861" s="94">
        <v>200526.54325336069</v>
      </c>
      <c r="E861" s="94">
        <v>192240.25148685646</v>
      </c>
      <c r="F861" s="94">
        <v>190578.75754025634</v>
      </c>
      <c r="G861" s="94">
        <v>191006.5772786958</v>
      </c>
      <c r="H861" s="94">
        <v>206263.54120734718</v>
      </c>
      <c r="I861" s="94">
        <v>226569.88156846582</v>
      </c>
      <c r="J861" s="94">
        <v>253455.68922237892</v>
      </c>
      <c r="K861" s="94">
        <v>271573.16961599997</v>
      </c>
      <c r="L861" s="94">
        <v>286018.78199999995</v>
      </c>
      <c r="M861" s="94">
        <v>0</v>
      </c>
      <c r="N861" s="83"/>
      <c r="O861" s="89" t="s">
        <v>11</v>
      </c>
      <c r="P861" s="94">
        <v>204071.44070693018</v>
      </c>
      <c r="Q861" s="94">
        <v>194145.7664766635</v>
      </c>
      <c r="R861" s="94">
        <v>189154.82800347448</v>
      </c>
      <c r="S861" s="94">
        <v>191626.69578961012</v>
      </c>
      <c r="T861" s="94">
        <v>195905.38854287428</v>
      </c>
      <c r="U861" s="94">
        <v>212550.53115654687</v>
      </c>
      <c r="V861" s="94">
        <v>213274.70064925324</v>
      </c>
      <c r="W861" s="94">
        <v>229658.71467653097</v>
      </c>
      <c r="X861" s="94">
        <v>225937.53823200002</v>
      </c>
      <c r="Y861" s="94">
        <v>237195.81900000002</v>
      </c>
      <c r="Z861" s="94">
        <v>246727</v>
      </c>
      <c r="AA861" s="83"/>
      <c r="AB861" s="89" t="s">
        <v>11</v>
      </c>
      <c r="AC861" s="94">
        <v>7014</v>
      </c>
      <c r="AD861" s="94">
        <v>6816</v>
      </c>
      <c r="AE861" s="94">
        <v>6810</v>
      </c>
      <c r="AF861" s="94">
        <v>6728</v>
      </c>
      <c r="AG861" s="94">
        <v>6668</v>
      </c>
      <c r="AH861" s="94">
        <v>6535</v>
      </c>
      <c r="AI861" s="94">
        <v>6576</v>
      </c>
      <c r="AJ861" s="94">
        <v>6941</v>
      </c>
      <c r="AK861" s="94">
        <v>6843</v>
      </c>
      <c r="AL861" s="94">
        <v>7055</v>
      </c>
      <c r="AM861" s="94">
        <v>0</v>
      </c>
      <c r="AN861" s="83"/>
      <c r="AO861" s="83"/>
      <c r="AP861" s="83"/>
      <c r="AQ861" s="83"/>
      <c r="AR861" s="83"/>
      <c r="AS861" s="83"/>
      <c r="AT861" s="83"/>
      <c r="AU861" s="83"/>
      <c r="AV861" s="83"/>
      <c r="AW861" s="83"/>
      <c r="AX861" s="83"/>
      <c r="AY861" s="83"/>
      <c r="AZ861" s="83"/>
    </row>
    <row r="862" spans="1:52" x14ac:dyDescent="0.25">
      <c r="A862" s="82"/>
      <c r="B862" s="84" t="s">
        <v>0</v>
      </c>
      <c r="C862" s="93">
        <v>153778.41116252978</v>
      </c>
      <c r="D862" s="93">
        <v>140836.05453488039</v>
      </c>
      <c r="E862" s="93">
        <v>139494.70677422336</v>
      </c>
      <c r="F862" s="93">
        <v>150708.45535373042</v>
      </c>
      <c r="G862" s="93">
        <v>137030.00333133334</v>
      </c>
      <c r="H862" s="93">
        <v>120375.70892524708</v>
      </c>
      <c r="I862" s="93">
        <v>112351.43883149418</v>
      </c>
      <c r="J862" s="93">
        <v>110256.29437976998</v>
      </c>
      <c r="K862" s="93">
        <v>100834.20635399999</v>
      </c>
      <c r="L862" s="93">
        <v>88655.552999999985</v>
      </c>
      <c r="M862" s="93">
        <v>0</v>
      </c>
      <c r="N862" s="83"/>
      <c r="O862" s="84" t="s">
        <v>0</v>
      </c>
      <c r="P862" s="93">
        <v>139577.03748931189</v>
      </c>
      <c r="Q862" s="93">
        <v>149209.28131329478</v>
      </c>
      <c r="R862" s="93">
        <v>131054.80636251428</v>
      </c>
      <c r="S862" s="93">
        <v>140221.10901424848</v>
      </c>
      <c r="T862" s="93">
        <v>130867.03020730376</v>
      </c>
      <c r="U862" s="93">
        <v>136460.48766790345</v>
      </c>
      <c r="V862" s="93">
        <v>128300.43362288583</v>
      </c>
      <c r="W862" s="93">
        <v>106468.15611215697</v>
      </c>
      <c r="X862" s="93">
        <v>117193.26893399998</v>
      </c>
      <c r="Y862" s="93">
        <v>109226.29199999999</v>
      </c>
      <c r="Z862" s="93">
        <v>96086</v>
      </c>
      <c r="AA862" s="83"/>
      <c r="AB862" s="84" t="s">
        <v>0</v>
      </c>
      <c r="AC862" s="93">
        <v>1541</v>
      </c>
      <c r="AD862" s="93">
        <v>1545</v>
      </c>
      <c r="AE862" s="93">
        <v>1597</v>
      </c>
      <c r="AF862" s="93">
        <v>1418</v>
      </c>
      <c r="AG862" s="93">
        <v>1209</v>
      </c>
      <c r="AH862" s="93">
        <v>1078</v>
      </c>
      <c r="AI862" s="93">
        <v>1024</v>
      </c>
      <c r="AJ862" s="93">
        <v>1018</v>
      </c>
      <c r="AK862" s="93">
        <v>942</v>
      </c>
      <c r="AL862" s="93">
        <v>859</v>
      </c>
      <c r="AM862" s="93">
        <v>0</v>
      </c>
      <c r="AN862" s="83"/>
      <c r="AO862" s="83"/>
      <c r="AP862" s="83"/>
      <c r="AQ862" s="83"/>
      <c r="AR862" s="83"/>
      <c r="AS862" s="83"/>
      <c r="AT862" s="83"/>
      <c r="AU862" s="83"/>
      <c r="AV862" s="83"/>
      <c r="AW862" s="83"/>
      <c r="AX862" s="83"/>
      <c r="AY862" s="83"/>
      <c r="AZ862" s="83"/>
    </row>
    <row r="863" spans="1:52" x14ac:dyDescent="0.25">
      <c r="A863" s="82"/>
      <c r="B863" s="84" t="s">
        <v>158</v>
      </c>
      <c r="C863" s="93">
        <v>122423.99608462962</v>
      </c>
      <c r="D863" s="93">
        <v>103265.14893204656</v>
      </c>
      <c r="E863" s="93">
        <v>89351.879183631376</v>
      </c>
      <c r="F863" s="93">
        <v>78381.556750809235</v>
      </c>
      <c r="G863" s="93">
        <v>90135.952553623632</v>
      </c>
      <c r="H863" s="93">
        <v>87559.204654594956</v>
      </c>
      <c r="I863" s="93">
        <v>82303.631813462183</v>
      </c>
      <c r="J863" s="93">
        <v>98462.463732296965</v>
      </c>
      <c r="K863" s="93">
        <v>87371.398043999987</v>
      </c>
      <c r="L863" s="93">
        <v>61580.504999999997</v>
      </c>
      <c r="M863" s="93">
        <v>0</v>
      </c>
      <c r="N863" s="83"/>
      <c r="O863" s="84" t="s">
        <v>158</v>
      </c>
      <c r="P863" s="93">
        <v>143516.10420037305</v>
      </c>
      <c r="Q863" s="93">
        <v>131775.00261516008</v>
      </c>
      <c r="R863" s="93">
        <v>116621.95052707376</v>
      </c>
      <c r="S863" s="93">
        <v>118260.80383675938</v>
      </c>
      <c r="T863" s="93">
        <v>82382.894646015426</v>
      </c>
      <c r="U863" s="93">
        <v>91631.413766600395</v>
      </c>
      <c r="V863" s="93">
        <v>92305.18322418975</v>
      </c>
      <c r="W863" s="93">
        <v>81290.145684068979</v>
      </c>
      <c r="X863" s="93">
        <v>113147.00014799998</v>
      </c>
      <c r="Y863" s="93">
        <v>89655.740999999995</v>
      </c>
      <c r="Z863" s="93">
        <v>60441</v>
      </c>
      <c r="AA863" s="83"/>
      <c r="AB863" s="84" t="s">
        <v>158</v>
      </c>
      <c r="AC863" s="93">
        <v>839</v>
      </c>
      <c r="AD863" s="93">
        <v>679</v>
      </c>
      <c r="AE863" s="93">
        <v>609</v>
      </c>
      <c r="AF863" s="93">
        <v>533</v>
      </c>
      <c r="AG863" s="93">
        <v>599</v>
      </c>
      <c r="AH863" s="93">
        <v>592</v>
      </c>
      <c r="AI863" s="93">
        <v>557</v>
      </c>
      <c r="AJ863" s="93">
        <v>699</v>
      </c>
      <c r="AK863" s="93">
        <v>565</v>
      </c>
      <c r="AL863" s="93">
        <v>386</v>
      </c>
      <c r="AM863" s="93">
        <v>0</v>
      </c>
      <c r="AN863" s="83"/>
      <c r="AO863" s="83"/>
      <c r="AP863" s="83"/>
      <c r="AQ863" s="83"/>
      <c r="AR863" s="83"/>
      <c r="AS863" s="83"/>
      <c r="AT863" s="83"/>
      <c r="AU863" s="83"/>
      <c r="AV863" s="83"/>
      <c r="AW863" s="83"/>
      <c r="AX863" s="83"/>
      <c r="AY863" s="83"/>
      <c r="AZ863" s="83"/>
    </row>
    <row r="864" spans="1:52" x14ac:dyDescent="0.25">
      <c r="A864" s="82"/>
      <c r="B864" s="84" t="s">
        <v>159</v>
      </c>
      <c r="C864" s="93">
        <v>11085.87147575866</v>
      </c>
      <c r="D864" s="93">
        <v>9982.3649777824576</v>
      </c>
      <c r="E864" s="93">
        <v>7817.3970450048328</v>
      </c>
      <c r="F864" s="93">
        <v>11006.785305418192</v>
      </c>
      <c r="G864" s="93">
        <v>8530.0626884145258</v>
      </c>
      <c r="H864" s="93">
        <v>7246.5643204028884</v>
      </c>
      <c r="I864" s="93">
        <v>6968.2129098814239</v>
      </c>
      <c r="J864" s="93">
        <v>6932.1527682749984</v>
      </c>
      <c r="K864" s="93">
        <v>4201.1600399999998</v>
      </c>
      <c r="L864" s="93">
        <v>3308.2349999999997</v>
      </c>
      <c r="M864" s="93">
        <v>0</v>
      </c>
      <c r="N864" s="83"/>
      <c r="O864" s="84" t="s">
        <v>159</v>
      </c>
      <c r="P864" s="93">
        <v>16256.554609484339</v>
      </c>
      <c r="Q864" s="93">
        <v>14834.166750927698</v>
      </c>
      <c r="R864" s="93">
        <v>13472.475570884129</v>
      </c>
      <c r="S864" s="93">
        <v>15853.824321967219</v>
      </c>
      <c r="T864" s="93">
        <v>11806.848156158945</v>
      </c>
      <c r="U864" s="93">
        <v>8685.5904398842213</v>
      </c>
      <c r="V864" s="93">
        <v>7055.0681985972069</v>
      </c>
      <c r="W864" s="93">
        <v>6121.8731217419991</v>
      </c>
      <c r="X864" s="93">
        <v>4826.0295509999987</v>
      </c>
      <c r="Y864" s="93">
        <v>4644.9059999999999</v>
      </c>
      <c r="Z864" s="93">
        <v>2828</v>
      </c>
      <c r="AA864" s="83"/>
      <c r="AB864" s="84" t="s">
        <v>159</v>
      </c>
      <c r="AC864" s="93">
        <v>0</v>
      </c>
      <c r="AD864" s="93">
        <v>0</v>
      </c>
      <c r="AE864" s="93">
        <v>0</v>
      </c>
      <c r="AF864" s="93">
        <v>0</v>
      </c>
      <c r="AG864" s="93">
        <v>0</v>
      </c>
      <c r="AH864" s="93">
        <v>0</v>
      </c>
      <c r="AI864" s="93">
        <v>0</v>
      </c>
      <c r="AJ864" s="93">
        <v>0</v>
      </c>
      <c r="AK864" s="93">
        <v>0</v>
      </c>
      <c r="AL864" s="93">
        <v>0</v>
      </c>
      <c r="AM864" s="93">
        <v>0</v>
      </c>
      <c r="AN864" s="83"/>
      <c r="AO864" s="83"/>
      <c r="AP864" s="83"/>
      <c r="AQ864" s="83"/>
      <c r="AR864" s="83"/>
      <c r="AS864" s="83"/>
      <c r="AT864" s="83"/>
      <c r="AU864" s="83"/>
      <c r="AV864" s="83"/>
      <c r="AW864" s="83"/>
      <c r="AX864" s="83"/>
      <c r="AY864" s="83"/>
      <c r="AZ864" s="83"/>
    </row>
    <row r="865" spans="1:52" x14ac:dyDescent="0.25">
      <c r="A865" s="82"/>
      <c r="B865" s="84" t="s">
        <v>1</v>
      </c>
      <c r="C865" s="93">
        <v>36887.724111938405</v>
      </c>
      <c r="D865" s="93">
        <v>36411.773085976456</v>
      </c>
      <c r="E865" s="93">
        <v>34069.741508044754</v>
      </c>
      <c r="F865" s="93">
        <v>32191.481139258303</v>
      </c>
      <c r="G865" s="93">
        <v>32793.679326135723</v>
      </c>
      <c r="H865" s="93">
        <v>35147.010984587621</v>
      </c>
      <c r="I865" s="93">
        <v>38159.486295367213</v>
      </c>
      <c r="J865" s="93">
        <v>36558.609245171996</v>
      </c>
      <c r="K865" s="93">
        <v>28425.727805999995</v>
      </c>
      <c r="L865" s="93">
        <v>20427.707999999999</v>
      </c>
      <c r="M865" s="93">
        <v>0</v>
      </c>
      <c r="N865" s="83"/>
      <c r="O865" s="84" t="s">
        <v>1</v>
      </c>
      <c r="P865" s="93">
        <v>38672.154002675292</v>
      </c>
      <c r="Q865" s="93">
        <v>36991.962374424424</v>
      </c>
      <c r="R865" s="93">
        <v>35107.598220948261</v>
      </c>
      <c r="S865" s="93">
        <v>40662.935693595442</v>
      </c>
      <c r="T865" s="93">
        <v>39395.048514904491</v>
      </c>
      <c r="U865" s="93">
        <v>31137.640464590604</v>
      </c>
      <c r="V865" s="93">
        <v>32675.3993884913</v>
      </c>
      <c r="W865" s="93">
        <v>35137.652794460992</v>
      </c>
      <c r="X865" s="93">
        <v>43471.397423999988</v>
      </c>
      <c r="Y865" s="93">
        <v>36185.813999999998</v>
      </c>
      <c r="Z865" s="93">
        <v>25568</v>
      </c>
      <c r="AA865" s="83"/>
      <c r="AB865" s="84" t="s">
        <v>1</v>
      </c>
      <c r="AC865" s="93">
        <v>206</v>
      </c>
      <c r="AD865" s="93">
        <v>204</v>
      </c>
      <c r="AE865" s="93">
        <v>192</v>
      </c>
      <c r="AF865" s="93">
        <v>178</v>
      </c>
      <c r="AG865" s="93">
        <v>186</v>
      </c>
      <c r="AH865" s="93">
        <v>209</v>
      </c>
      <c r="AI865" s="93">
        <v>227</v>
      </c>
      <c r="AJ865" s="93">
        <v>223</v>
      </c>
      <c r="AK865" s="93">
        <v>173</v>
      </c>
      <c r="AL865" s="93">
        <v>131</v>
      </c>
      <c r="AM865" s="93">
        <v>0</v>
      </c>
      <c r="AN865" s="83"/>
      <c r="AO865" s="83"/>
      <c r="AP865" s="83"/>
      <c r="AQ865" s="83"/>
      <c r="AR865" s="83"/>
      <c r="AS865" s="83"/>
      <c r="AT865" s="83"/>
      <c r="AU865" s="83"/>
      <c r="AV865" s="83"/>
      <c r="AW865" s="83"/>
      <c r="AX865" s="83"/>
      <c r="AY865" s="83"/>
      <c r="AZ865" s="83"/>
    </row>
    <row r="866" spans="1:52" x14ac:dyDescent="0.25">
      <c r="A866" s="82"/>
      <c r="B866" s="84" t="s">
        <v>2</v>
      </c>
      <c r="C866" s="93">
        <v>324954.20150660741</v>
      </c>
      <c r="D866" s="93">
        <v>317614.77021930128</v>
      </c>
      <c r="E866" s="93">
        <v>315205.08882823243</v>
      </c>
      <c r="F866" s="93">
        <v>318609.23823750764</v>
      </c>
      <c r="G866" s="93">
        <v>316024.60772237764</v>
      </c>
      <c r="H866" s="93">
        <v>319577.8472149779</v>
      </c>
      <c r="I866" s="93">
        <v>335677.00050791673</v>
      </c>
      <c r="J866" s="93">
        <v>358817.93769446091</v>
      </c>
      <c r="K866" s="93">
        <v>374828.34748799994</v>
      </c>
      <c r="L866" s="93">
        <v>383722.33199999999</v>
      </c>
      <c r="M866" s="93">
        <v>0</v>
      </c>
      <c r="N866" s="83"/>
      <c r="O866" s="84" t="s">
        <v>2</v>
      </c>
      <c r="P866" s="93">
        <v>335225.89450500923</v>
      </c>
      <c r="Q866" s="93">
        <v>357283.38822901802</v>
      </c>
      <c r="R866" s="93">
        <v>325678.45342427853</v>
      </c>
      <c r="S866" s="93">
        <v>321203.83616090479</v>
      </c>
      <c r="T866" s="93">
        <v>323128.65143260668</v>
      </c>
      <c r="U866" s="93">
        <v>319783.58210696292</v>
      </c>
      <c r="V866" s="93">
        <v>321816.43563652586</v>
      </c>
      <c r="W866" s="93">
        <v>353102.8227974099</v>
      </c>
      <c r="X866" s="93">
        <v>375076.59785399993</v>
      </c>
      <c r="Y866" s="93">
        <v>395082.49199999997</v>
      </c>
      <c r="Z866" s="93">
        <v>399481</v>
      </c>
      <c r="AA866" s="83"/>
      <c r="AB866" s="84" t="s">
        <v>2</v>
      </c>
      <c r="AC866" s="93">
        <v>3144</v>
      </c>
      <c r="AD866" s="93">
        <v>2996</v>
      </c>
      <c r="AE866" s="93">
        <v>2893</v>
      </c>
      <c r="AF866" s="93">
        <v>2801</v>
      </c>
      <c r="AG866" s="93">
        <v>2746</v>
      </c>
      <c r="AH866" s="93">
        <v>2719</v>
      </c>
      <c r="AI866" s="93">
        <v>2745</v>
      </c>
      <c r="AJ866" s="93">
        <v>2820</v>
      </c>
      <c r="AK866" s="93">
        <v>2899</v>
      </c>
      <c r="AL866" s="93">
        <v>2998</v>
      </c>
      <c r="AM866" s="93">
        <v>0</v>
      </c>
      <c r="AN866" s="83"/>
      <c r="AO866" s="83"/>
      <c r="AP866" s="83"/>
      <c r="AQ866" s="83"/>
      <c r="AR866" s="83"/>
      <c r="AS866" s="83"/>
      <c r="AT866" s="83"/>
      <c r="AU866" s="83"/>
      <c r="AV866" s="83"/>
      <c r="AW866" s="83"/>
      <c r="AX866" s="83"/>
      <c r="AY866" s="83"/>
      <c r="AZ866" s="83"/>
    </row>
    <row r="867" spans="1:52" x14ac:dyDescent="0.25">
      <c r="A867" s="82"/>
      <c r="B867" s="84" t="s">
        <v>156</v>
      </c>
      <c r="C867" s="93">
        <v>0</v>
      </c>
      <c r="D867" s="93">
        <v>0</v>
      </c>
      <c r="E867" s="93">
        <v>0</v>
      </c>
      <c r="F867" s="93">
        <v>0</v>
      </c>
      <c r="G867" s="93">
        <v>0</v>
      </c>
      <c r="H867" s="93">
        <v>0</v>
      </c>
      <c r="I867" s="93">
        <v>0</v>
      </c>
      <c r="J867" s="93">
        <v>5640.6684315239982</v>
      </c>
      <c r="K867" s="93">
        <v>22195.067978999996</v>
      </c>
      <c r="L867" s="93">
        <v>35308.076999999997</v>
      </c>
      <c r="M867" s="93">
        <v>0</v>
      </c>
      <c r="N867" s="83"/>
      <c r="O867" s="84" t="s">
        <v>156</v>
      </c>
      <c r="P867" s="93">
        <v>0</v>
      </c>
      <c r="Q867" s="93">
        <v>0</v>
      </c>
      <c r="R867" s="93">
        <v>0</v>
      </c>
      <c r="S867" s="93">
        <v>0</v>
      </c>
      <c r="T867" s="93">
        <v>0</v>
      </c>
      <c r="U867" s="93">
        <v>0</v>
      </c>
      <c r="V867" s="93">
        <v>0</v>
      </c>
      <c r="W867" s="93">
        <v>0</v>
      </c>
      <c r="X867" s="93">
        <v>25900.788185999998</v>
      </c>
      <c r="Y867" s="93">
        <v>29310.035999999996</v>
      </c>
      <c r="Z867" s="93">
        <v>37935</v>
      </c>
      <c r="AA867" s="83"/>
      <c r="AB867" s="84" t="s">
        <v>156</v>
      </c>
      <c r="AC867" s="93">
        <v>0</v>
      </c>
      <c r="AD867" s="93">
        <v>0</v>
      </c>
      <c r="AE867" s="93">
        <v>0</v>
      </c>
      <c r="AF867" s="93">
        <v>0</v>
      </c>
      <c r="AG867" s="93">
        <v>0</v>
      </c>
      <c r="AH867" s="93">
        <v>0</v>
      </c>
      <c r="AI867" s="93">
        <v>0</v>
      </c>
      <c r="AJ867" s="93">
        <v>38</v>
      </c>
      <c r="AK867" s="93">
        <v>138</v>
      </c>
      <c r="AL867" s="93">
        <v>234</v>
      </c>
      <c r="AM867" s="93">
        <v>0</v>
      </c>
      <c r="AN867" s="83"/>
      <c r="AO867" s="83"/>
      <c r="AP867" s="83"/>
      <c r="AQ867" s="83"/>
      <c r="AR867" s="83"/>
      <c r="AS867" s="83"/>
      <c r="AT867" s="83"/>
      <c r="AU867" s="83"/>
      <c r="AV867" s="83"/>
      <c r="AW867" s="83"/>
      <c r="AX867" s="83"/>
      <c r="AY867" s="83"/>
      <c r="AZ867" s="83"/>
    </row>
    <row r="868" spans="1:52" x14ac:dyDescent="0.25">
      <c r="A868" s="82"/>
      <c r="B868" s="84" t="s">
        <v>3</v>
      </c>
      <c r="C868" s="93">
        <v>1251.3511655386571</v>
      </c>
      <c r="D868" s="93">
        <v>8710.9090488743732</v>
      </c>
      <c r="E868" s="93">
        <v>21241.654645014332</v>
      </c>
      <c r="F868" s="93">
        <v>31359.08611152077</v>
      </c>
      <c r="G868" s="93">
        <v>34676.386828550094</v>
      </c>
      <c r="H868" s="93">
        <v>37552.208409308914</v>
      </c>
      <c r="I868" s="93">
        <v>38957.34557411461</v>
      </c>
      <c r="J868" s="93">
        <v>37265.311200536991</v>
      </c>
      <c r="K868" s="93">
        <v>34921.612382999992</v>
      </c>
      <c r="L868" s="93">
        <v>30913.217999999993</v>
      </c>
      <c r="M868" s="93">
        <v>0</v>
      </c>
      <c r="N868" s="83"/>
      <c r="O868" s="84" t="s">
        <v>3</v>
      </c>
      <c r="P868" s="93">
        <v>0</v>
      </c>
      <c r="Q868" s="93">
        <v>9870.8129362318141</v>
      </c>
      <c r="R868" s="93">
        <v>16494.1740903311</v>
      </c>
      <c r="S868" s="93">
        <v>36809.126767339731</v>
      </c>
      <c r="T868" s="93">
        <v>36229.263730132399</v>
      </c>
      <c r="U868" s="93">
        <v>32841.550257502488</v>
      </c>
      <c r="V868" s="93">
        <v>36998.154124854795</v>
      </c>
      <c r="W868" s="93">
        <v>37950.434470241991</v>
      </c>
      <c r="X868" s="93">
        <v>38277.235919999992</v>
      </c>
      <c r="Y868" s="93">
        <v>34216.307999999997</v>
      </c>
      <c r="Z868" s="93">
        <v>32237</v>
      </c>
      <c r="AA868" s="83"/>
      <c r="AB868" s="84" t="s">
        <v>3</v>
      </c>
      <c r="AC868" s="93">
        <v>10</v>
      </c>
      <c r="AD868" s="93">
        <v>68</v>
      </c>
      <c r="AE868" s="93">
        <v>175</v>
      </c>
      <c r="AF868" s="93">
        <v>225</v>
      </c>
      <c r="AG868" s="93">
        <v>245</v>
      </c>
      <c r="AH868" s="93">
        <v>267</v>
      </c>
      <c r="AI868" s="93">
        <v>280</v>
      </c>
      <c r="AJ868" s="93">
        <v>269</v>
      </c>
      <c r="AK868" s="93">
        <v>252</v>
      </c>
      <c r="AL868" s="93">
        <v>229</v>
      </c>
      <c r="AM868" s="93">
        <v>0</v>
      </c>
      <c r="AN868" s="83"/>
      <c r="AO868" s="83"/>
      <c r="AP868" s="83"/>
      <c r="AQ868" s="83"/>
      <c r="AR868" s="83"/>
      <c r="AS868" s="83"/>
      <c r="AT868" s="83"/>
      <c r="AU868" s="83"/>
      <c r="AV868" s="83"/>
      <c r="AW868" s="83"/>
      <c r="AX868" s="83"/>
      <c r="AY868" s="83"/>
      <c r="AZ868" s="83"/>
    </row>
    <row r="869" spans="1:52" x14ac:dyDescent="0.25">
      <c r="A869" s="82"/>
      <c r="B869" s="84" t="s">
        <v>4</v>
      </c>
      <c r="C869" s="93">
        <v>0</v>
      </c>
      <c r="D869" s="93">
        <v>499.49206690070213</v>
      </c>
      <c r="E869" s="93">
        <v>8121.3341089888672</v>
      </c>
      <c r="F869" s="93">
        <v>15585.477339231535</v>
      </c>
      <c r="G869" s="93">
        <v>21450.315654387774</v>
      </c>
      <c r="H869" s="93">
        <v>23218.971559556609</v>
      </c>
      <c r="I869" s="93">
        <v>20865.0591044067</v>
      </c>
      <c r="J869" s="93">
        <v>16602.640746803991</v>
      </c>
      <c r="K869" s="93">
        <v>15918.789494999997</v>
      </c>
      <c r="L869" s="93">
        <v>23726.682000000001</v>
      </c>
      <c r="M869" s="93">
        <v>0</v>
      </c>
      <c r="N869" s="83"/>
      <c r="O869" s="84" t="s">
        <v>4</v>
      </c>
      <c r="P869" s="93">
        <v>0</v>
      </c>
      <c r="Q869" s="93">
        <v>0</v>
      </c>
      <c r="R869" s="93">
        <v>11318.583493270668</v>
      </c>
      <c r="S869" s="93">
        <v>20524.793092424505</v>
      </c>
      <c r="T869" s="93">
        <v>19606.345125010688</v>
      </c>
      <c r="U869" s="93">
        <v>19649.918433383795</v>
      </c>
      <c r="V869" s="93">
        <v>25561.841299265237</v>
      </c>
      <c r="W869" s="93">
        <v>20466.304414226997</v>
      </c>
      <c r="X869" s="93">
        <v>18386.440568999995</v>
      </c>
      <c r="Y869" s="93">
        <v>16951.745999999999</v>
      </c>
      <c r="Z869" s="93">
        <v>17683</v>
      </c>
      <c r="AA869" s="83"/>
      <c r="AB869" s="84" t="s">
        <v>4</v>
      </c>
      <c r="AC869" s="93">
        <v>0</v>
      </c>
      <c r="AD869" s="93">
        <v>4</v>
      </c>
      <c r="AE869" s="93">
        <v>54</v>
      </c>
      <c r="AF869" s="93">
        <v>124</v>
      </c>
      <c r="AG869" s="93">
        <v>165</v>
      </c>
      <c r="AH869" s="93">
        <v>183</v>
      </c>
      <c r="AI869" s="93">
        <v>162</v>
      </c>
      <c r="AJ869" s="93">
        <v>134</v>
      </c>
      <c r="AK869" s="93">
        <v>128</v>
      </c>
      <c r="AL869" s="93">
        <v>203</v>
      </c>
      <c r="AM869" s="93">
        <v>0</v>
      </c>
      <c r="AN869" s="83"/>
      <c r="AO869" s="83"/>
      <c r="AP869" s="83"/>
      <c r="AQ869" s="83"/>
      <c r="AR869" s="83"/>
      <c r="AS869" s="83"/>
      <c r="AT869" s="83"/>
      <c r="AU869" s="83"/>
      <c r="AV869" s="83"/>
      <c r="AW869" s="83"/>
      <c r="AX869" s="83"/>
      <c r="AY869" s="83"/>
      <c r="AZ869" s="83"/>
    </row>
    <row r="870" spans="1:52" x14ac:dyDescent="0.25">
      <c r="A870" s="82"/>
      <c r="B870" s="84" t="s">
        <v>6</v>
      </c>
      <c r="C870" s="93">
        <v>7200.7744731063776</v>
      </c>
      <c r="D870" s="93">
        <v>10011.202367247144</v>
      </c>
      <c r="E870" s="93">
        <v>16177.012194529509</v>
      </c>
      <c r="F870" s="93">
        <v>24686.768231112175</v>
      </c>
      <c r="G870" s="93">
        <v>19356.027258307775</v>
      </c>
      <c r="H870" s="93">
        <v>16790.874309441471</v>
      </c>
      <c r="I870" s="93">
        <v>12310.912599936453</v>
      </c>
      <c r="J870" s="93">
        <v>11154.022617654</v>
      </c>
      <c r="K870" s="93">
        <v>9626.5975260000014</v>
      </c>
      <c r="L870" s="93">
        <v>11857.166999999996</v>
      </c>
      <c r="M870" s="93">
        <v>0</v>
      </c>
      <c r="N870" s="83"/>
      <c r="O870" s="84" t="s">
        <v>6</v>
      </c>
      <c r="P870" s="93">
        <v>6027.5199424782504</v>
      </c>
      <c r="Q870" s="93">
        <v>8091.0831839605298</v>
      </c>
      <c r="R870" s="93">
        <v>12849.1529668106</v>
      </c>
      <c r="S870" s="93">
        <v>36019.667256839908</v>
      </c>
      <c r="T870" s="93">
        <v>35273.298664533955</v>
      </c>
      <c r="U870" s="93">
        <v>20517.582977841848</v>
      </c>
      <c r="V870" s="93">
        <v>16130.896152379339</v>
      </c>
      <c r="W870" s="93">
        <v>12281.508943388995</v>
      </c>
      <c r="X870" s="93">
        <v>11325.096824999997</v>
      </c>
      <c r="Y870" s="93">
        <v>9976.1549999999988</v>
      </c>
      <c r="Z870" s="93">
        <v>13375</v>
      </c>
      <c r="AA870" s="83"/>
      <c r="AB870" s="84" t="s">
        <v>6</v>
      </c>
      <c r="AC870" s="93">
        <v>0</v>
      </c>
      <c r="AD870" s="93">
        <v>0</v>
      </c>
      <c r="AE870" s="93">
        <v>6</v>
      </c>
      <c r="AF870" s="93">
        <v>192</v>
      </c>
      <c r="AG870" s="93">
        <v>253</v>
      </c>
      <c r="AH870" s="93">
        <v>197</v>
      </c>
      <c r="AI870" s="93">
        <v>144</v>
      </c>
      <c r="AJ870" s="93">
        <v>140</v>
      </c>
      <c r="AK870" s="93">
        <v>121</v>
      </c>
      <c r="AL870" s="93">
        <v>172</v>
      </c>
      <c r="AM870" s="93">
        <v>0</v>
      </c>
      <c r="AN870" s="83"/>
      <c r="AO870" s="83"/>
      <c r="AP870" s="83"/>
      <c r="AQ870" s="83"/>
      <c r="AR870" s="83"/>
      <c r="AS870" s="83"/>
      <c r="AT870" s="83"/>
      <c r="AU870" s="83"/>
      <c r="AV870" s="83"/>
      <c r="AW870" s="83"/>
      <c r="AX870" s="83"/>
      <c r="AY870" s="83"/>
      <c r="AZ870" s="83"/>
    </row>
    <row r="871" spans="1:52" x14ac:dyDescent="0.25">
      <c r="A871" s="82"/>
      <c r="B871" s="84" t="s">
        <v>7</v>
      </c>
      <c r="C871" s="93">
        <v>85226.41244280737</v>
      </c>
      <c r="D871" s="93">
        <v>88413.181323424607</v>
      </c>
      <c r="E871" s="93">
        <v>81564.676887378126</v>
      </c>
      <c r="F871" s="93">
        <v>76280.48643953164</v>
      </c>
      <c r="G871" s="93">
        <v>73442.582494615432</v>
      </c>
      <c r="H871" s="93">
        <v>69955.901146695687</v>
      </c>
      <c r="I871" s="93">
        <v>76796.236905057493</v>
      </c>
      <c r="J871" s="93">
        <v>95597.893210931987</v>
      </c>
      <c r="K871" s="93">
        <v>107027.73471599999</v>
      </c>
      <c r="L871" s="93">
        <v>101386.34099999999</v>
      </c>
      <c r="M871" s="93">
        <v>0</v>
      </c>
      <c r="N871" s="83"/>
      <c r="O871" s="84" t="s">
        <v>7</v>
      </c>
      <c r="P871" s="93">
        <v>104465.13940155238</v>
      </c>
      <c r="Q871" s="93">
        <v>96551.140099313343</v>
      </c>
      <c r="R871" s="93">
        <v>84923.784169037623</v>
      </c>
      <c r="S871" s="93">
        <v>71210.05577348372</v>
      </c>
      <c r="T871" s="93">
        <v>73135.858158402072</v>
      </c>
      <c r="U871" s="93">
        <v>74818.176968899701</v>
      </c>
      <c r="V871" s="93">
        <v>69679.380513728291</v>
      </c>
      <c r="W871" s="93">
        <v>72978.035967836986</v>
      </c>
      <c r="X871" s="93">
        <v>73542.579578999997</v>
      </c>
      <c r="Y871" s="93">
        <v>79480.988999999987</v>
      </c>
      <c r="Z871" s="93">
        <v>77037</v>
      </c>
      <c r="AA871" s="83"/>
      <c r="AB871" s="84" t="s">
        <v>7</v>
      </c>
      <c r="AC871" s="93">
        <v>677</v>
      </c>
      <c r="AD871" s="93">
        <v>691</v>
      </c>
      <c r="AE871" s="93">
        <v>641</v>
      </c>
      <c r="AF871" s="93">
        <v>615</v>
      </c>
      <c r="AG871" s="93">
        <v>600</v>
      </c>
      <c r="AH871" s="93">
        <v>572</v>
      </c>
      <c r="AI871" s="93">
        <v>641</v>
      </c>
      <c r="AJ871" s="93">
        <v>806</v>
      </c>
      <c r="AK871" s="93">
        <v>886</v>
      </c>
      <c r="AL871" s="93">
        <v>915</v>
      </c>
      <c r="AM871" s="93">
        <v>0</v>
      </c>
      <c r="AN871" s="83"/>
      <c r="AO871" s="83"/>
      <c r="AP871" s="83"/>
      <c r="AQ871" s="83"/>
      <c r="AR871" s="83"/>
      <c r="AS871" s="83"/>
      <c r="AT871" s="83"/>
      <c r="AU871" s="83"/>
      <c r="AV871" s="83"/>
      <c r="AW871" s="83"/>
      <c r="AX871" s="83"/>
      <c r="AY871" s="83"/>
      <c r="AZ871" s="83"/>
    </row>
    <row r="872" spans="1:52" x14ac:dyDescent="0.25">
      <c r="A872" s="82"/>
      <c r="B872" s="89" t="s">
        <v>8</v>
      </c>
      <c r="C872" s="94">
        <v>31398.096246578909</v>
      </c>
      <c r="D872" s="94">
        <v>32638.8812976798</v>
      </c>
      <c r="E872" s="94">
        <v>38043.335333581112</v>
      </c>
      <c r="F872" s="94">
        <v>45612.812199012202</v>
      </c>
      <c r="G872" s="94">
        <v>53269.963987441282</v>
      </c>
      <c r="H872" s="94">
        <v>59231.690370879594</v>
      </c>
      <c r="I872" s="94">
        <v>70953.294729360932</v>
      </c>
      <c r="J872" s="94">
        <v>75745.502403731967</v>
      </c>
      <c r="K872" s="94">
        <v>87264.247244999991</v>
      </c>
      <c r="L872" s="94">
        <v>91421.505000000005</v>
      </c>
      <c r="M872" s="94">
        <v>0</v>
      </c>
      <c r="N872" s="83"/>
      <c r="O872" s="89" t="s">
        <v>8</v>
      </c>
      <c r="P872" s="94">
        <v>30566.71003610612</v>
      </c>
      <c r="Q872" s="94">
        <v>31892.491334559822</v>
      </c>
      <c r="R872" s="94">
        <v>34247.808601942219</v>
      </c>
      <c r="S872" s="94">
        <v>44468.153617816017</v>
      </c>
      <c r="T872" s="94">
        <v>61227.183865516461</v>
      </c>
      <c r="U872" s="94">
        <v>59800.480259753065</v>
      </c>
      <c r="V872" s="94">
        <v>68791.312672460263</v>
      </c>
      <c r="W872" s="94">
        <v>83178.280679318981</v>
      </c>
      <c r="X872" s="94">
        <v>82156.018559999997</v>
      </c>
      <c r="Y872" s="94">
        <v>84449.000999999989</v>
      </c>
      <c r="Z872" s="94">
        <v>97585</v>
      </c>
      <c r="AA872" s="83"/>
      <c r="AB872" s="89" t="s">
        <v>8</v>
      </c>
      <c r="AC872" s="94">
        <v>407</v>
      </c>
      <c r="AD872" s="94">
        <v>443</v>
      </c>
      <c r="AE872" s="94">
        <v>505</v>
      </c>
      <c r="AF872" s="94">
        <v>554</v>
      </c>
      <c r="AG872" s="94">
        <v>613</v>
      </c>
      <c r="AH872" s="94">
        <v>673</v>
      </c>
      <c r="AI872" s="94">
        <v>756</v>
      </c>
      <c r="AJ872" s="94">
        <v>791</v>
      </c>
      <c r="AK872" s="94">
        <v>854</v>
      </c>
      <c r="AL872" s="94">
        <v>911</v>
      </c>
      <c r="AM872" s="94">
        <v>0</v>
      </c>
      <c r="AN872" s="83"/>
      <c r="AO872" s="83"/>
      <c r="AP872" s="83"/>
      <c r="AQ872" s="83"/>
      <c r="AR872" s="83"/>
      <c r="AS872" s="83"/>
      <c r="AT872" s="83"/>
      <c r="AU872" s="83"/>
      <c r="AV872" s="83"/>
      <c r="AW872" s="83"/>
      <c r="AX872" s="83"/>
      <c r="AY872" s="83"/>
      <c r="AZ872" s="83"/>
    </row>
    <row r="873" spans="1:52" x14ac:dyDescent="0.25">
      <c r="A873" s="82"/>
      <c r="B873" s="89" t="s">
        <v>5</v>
      </c>
      <c r="C873" s="94">
        <v>39807.022051737222</v>
      </c>
      <c r="D873" s="94">
        <v>47445.812736335291</v>
      </c>
      <c r="E873" s="94">
        <v>66570.058284466126</v>
      </c>
      <c r="F873" s="94">
        <v>62999.330610114288</v>
      </c>
      <c r="G873" s="94">
        <v>55668.088436657286</v>
      </c>
      <c r="H873" s="94">
        <v>50540.677027592508</v>
      </c>
      <c r="I873" s="94">
        <v>56568.84954058945</v>
      </c>
      <c r="J873" s="94">
        <v>53618.718127967964</v>
      </c>
      <c r="K873" s="94">
        <v>58487.361869999979</v>
      </c>
      <c r="L873" s="94">
        <v>58416.330000000016</v>
      </c>
      <c r="M873" s="92">
        <v>0</v>
      </c>
      <c r="N873" s="83"/>
      <c r="O873" s="89" t="s">
        <v>5</v>
      </c>
      <c r="P873" s="94">
        <v>39052.529138194841</v>
      </c>
      <c r="Q873" s="94">
        <v>42780.801296595062</v>
      </c>
      <c r="R873" s="94">
        <v>31390.250141115808</v>
      </c>
      <c r="S873" s="94">
        <v>31424.181895719885</v>
      </c>
      <c r="T873" s="94">
        <v>42198.382089970997</v>
      </c>
      <c r="U873" s="94">
        <v>45327.869201925132</v>
      </c>
      <c r="V873" s="94">
        <v>45352.863295489056</v>
      </c>
      <c r="W873" s="94">
        <v>61006.181163668982</v>
      </c>
      <c r="X873" s="94">
        <v>58920.20866199999</v>
      </c>
      <c r="Y873" s="94">
        <v>58100.426999999989</v>
      </c>
      <c r="Z873" s="94">
        <v>58967</v>
      </c>
      <c r="AA873" s="83"/>
      <c r="AB873" s="89" t="s">
        <v>5</v>
      </c>
      <c r="AC873" s="94">
        <v>7014</v>
      </c>
      <c r="AD873" s="94">
        <v>6816</v>
      </c>
      <c r="AE873" s="94">
        <v>6810</v>
      </c>
      <c r="AF873" s="94">
        <v>6728</v>
      </c>
      <c r="AG873" s="94">
        <v>6668</v>
      </c>
      <c r="AH873" s="94">
        <v>6535</v>
      </c>
      <c r="AI873" s="94">
        <v>6576</v>
      </c>
      <c r="AJ873" s="94">
        <v>6941</v>
      </c>
      <c r="AK873" s="94">
        <v>6843</v>
      </c>
      <c r="AL873" s="94">
        <v>7055</v>
      </c>
      <c r="AM873" s="94">
        <v>0</v>
      </c>
      <c r="AN873" s="83"/>
      <c r="AO873" s="83"/>
      <c r="AP873" s="83"/>
      <c r="AQ873" s="83"/>
      <c r="AR873" s="83"/>
      <c r="AS873" s="83"/>
      <c r="AT873" s="83"/>
      <c r="AU873" s="83"/>
      <c r="AV873" s="83"/>
      <c r="AW873" s="83"/>
      <c r="AX873" s="83"/>
      <c r="AY873" s="83"/>
      <c r="AZ873" s="83"/>
    </row>
    <row r="874" spans="1:52" x14ac:dyDescent="0.25">
      <c r="A874" s="82"/>
      <c r="B874" s="84" t="s">
        <v>157</v>
      </c>
      <c r="C874" s="93">
        <v>31179.690403185061</v>
      </c>
      <c r="D874" s="93">
        <v>40066.170498221691</v>
      </c>
      <c r="E874" s="93">
        <v>28786.830815615289</v>
      </c>
      <c r="F874" s="93">
        <v>29779.012909950216</v>
      </c>
      <c r="G874" s="93">
        <v>40844.853353726772</v>
      </c>
      <c r="H874" s="93">
        <v>40035.562730496204</v>
      </c>
      <c r="I874" s="93">
        <v>38620.918759595239</v>
      </c>
      <c r="J874" s="93">
        <v>41082.58069379098</v>
      </c>
      <c r="K874" s="93">
        <v>41690.148002999995</v>
      </c>
      <c r="L874" s="93">
        <v>39117.434999999998</v>
      </c>
      <c r="M874" s="93">
        <v>0</v>
      </c>
      <c r="N874" s="83"/>
      <c r="O874" s="84" t="s">
        <v>157</v>
      </c>
      <c r="P874" s="93">
        <v>32111.073999806773</v>
      </c>
      <c r="Q874" s="93">
        <v>31849.294586555105</v>
      </c>
      <c r="R874" s="93">
        <v>31777.047213301881</v>
      </c>
      <c r="S874" s="93">
        <v>33537.024848820722</v>
      </c>
      <c r="T874" s="93">
        <v>33598.094479676023</v>
      </c>
      <c r="U874" s="93">
        <v>41283.389575361129</v>
      </c>
      <c r="V874" s="93">
        <v>40660.368893364568</v>
      </c>
      <c r="W874" s="93">
        <v>40306.826944313987</v>
      </c>
      <c r="X874" s="93">
        <v>41832.308468999996</v>
      </c>
      <c r="Y874" s="93">
        <v>40434.554999999993</v>
      </c>
      <c r="Z874" s="93">
        <v>40236</v>
      </c>
      <c r="AA874" s="83"/>
      <c r="AB874" s="84" t="s">
        <v>117</v>
      </c>
      <c r="AC874" s="93">
        <v>29797.398000000001</v>
      </c>
      <c r="AD874" s="93">
        <v>29450.021999999997</v>
      </c>
      <c r="AE874" s="93">
        <v>29323.744999999999</v>
      </c>
      <c r="AF874" s="93">
        <v>29293.32</v>
      </c>
      <c r="AG874" s="93">
        <v>29241.599999999999</v>
      </c>
      <c r="AH874" s="93">
        <v>29340.217999999997</v>
      </c>
      <c r="AI874" s="93">
        <v>29111.237999999998</v>
      </c>
      <c r="AJ874" s="93">
        <v>28819.42</v>
      </c>
      <c r="AK874" s="93">
        <v>28704.304</v>
      </c>
      <c r="AL874" s="93">
        <v>28633.856</v>
      </c>
      <c r="AM874" s="93">
        <v>0</v>
      </c>
      <c r="AN874" s="83"/>
      <c r="AO874" s="83"/>
      <c r="AP874" s="83"/>
      <c r="AQ874" s="83"/>
      <c r="AR874" s="83"/>
      <c r="AS874" s="83"/>
      <c r="AT874" s="83"/>
      <c r="AU874" s="83"/>
      <c r="AV874" s="83"/>
      <c r="AW874" s="83"/>
      <c r="AX874" s="83"/>
      <c r="AY874" s="83"/>
      <c r="AZ874" s="83"/>
    </row>
    <row r="875" spans="1:52" x14ac:dyDescent="0.25">
      <c r="A875" s="82"/>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c r="AD875" s="83"/>
      <c r="AE875" s="83"/>
      <c r="AF875" s="83"/>
      <c r="AG875" s="83"/>
      <c r="AH875" s="83"/>
      <c r="AI875" s="83"/>
      <c r="AJ875" s="83"/>
      <c r="AK875" s="83"/>
      <c r="AL875" s="83"/>
      <c r="AM875" s="83"/>
      <c r="AN875" s="83"/>
      <c r="AO875" s="83"/>
      <c r="AP875" s="83"/>
      <c r="AQ875" s="83"/>
      <c r="AR875" s="83"/>
      <c r="AS875" s="83"/>
      <c r="AT875" s="83"/>
      <c r="AU875" s="83"/>
      <c r="AV875" s="83"/>
      <c r="AW875" s="83"/>
      <c r="AX875" s="83"/>
      <c r="AY875" s="83"/>
      <c r="AZ875" s="83"/>
    </row>
    <row r="876" spans="1:52" x14ac:dyDescent="0.25">
      <c r="A876" s="82"/>
      <c r="B876" s="85" t="s">
        <v>113</v>
      </c>
      <c r="C876" s="85"/>
      <c r="D876" s="85"/>
      <c r="E876" s="85"/>
      <c r="F876" s="85"/>
      <c r="G876" s="85"/>
      <c r="H876" s="85"/>
      <c r="I876" s="85"/>
      <c r="J876" s="85"/>
      <c r="K876" s="85"/>
      <c r="L876" s="85"/>
      <c r="M876" s="85"/>
      <c r="N876" s="83"/>
      <c r="O876" s="85" t="s">
        <v>114</v>
      </c>
      <c r="P876" s="85"/>
      <c r="Q876" s="85"/>
      <c r="R876" s="85"/>
      <c r="S876" s="85"/>
      <c r="T876" s="85"/>
      <c r="U876" s="85"/>
      <c r="V876" s="85"/>
      <c r="W876" s="85"/>
      <c r="X876" s="85"/>
      <c r="Y876" s="85"/>
      <c r="Z876" s="85"/>
      <c r="AA876" s="83"/>
      <c r="AB876" s="85" t="s">
        <v>145</v>
      </c>
      <c r="AC876" s="85"/>
      <c r="AD876" s="85"/>
      <c r="AE876" s="85"/>
      <c r="AF876" s="85"/>
      <c r="AG876" s="85"/>
      <c r="AH876" s="85"/>
      <c r="AI876" s="85"/>
      <c r="AJ876" s="85"/>
      <c r="AK876" s="85"/>
      <c r="AL876" s="85"/>
      <c r="AM876" s="85"/>
      <c r="AN876" s="83"/>
      <c r="AO876" s="83"/>
      <c r="AP876" s="83"/>
      <c r="AQ876" s="83"/>
      <c r="AR876" s="83"/>
      <c r="AS876" s="83"/>
      <c r="AT876" s="83"/>
      <c r="AU876" s="83"/>
      <c r="AV876" s="83"/>
      <c r="AW876" s="83"/>
      <c r="AX876" s="83"/>
      <c r="AY876" s="83"/>
      <c r="AZ876" s="83"/>
    </row>
    <row r="877" spans="1:52" x14ac:dyDescent="0.25">
      <c r="A877" s="82"/>
      <c r="B877" s="87" t="s">
        <v>58</v>
      </c>
      <c r="C877" s="87">
        <v>2013</v>
      </c>
      <c r="D877" s="87">
        <v>2014</v>
      </c>
      <c r="E877" s="87">
        <v>2015</v>
      </c>
      <c r="F877" s="87">
        <v>2016</v>
      </c>
      <c r="G877" s="87">
        <v>2017</v>
      </c>
      <c r="H877" s="87">
        <v>2018</v>
      </c>
      <c r="I877" s="87">
        <v>2019</v>
      </c>
      <c r="J877" s="87">
        <v>2020</v>
      </c>
      <c r="K877" s="87">
        <v>2021</v>
      </c>
      <c r="L877" s="87">
        <v>2022</v>
      </c>
      <c r="M877" s="87">
        <v>2023</v>
      </c>
      <c r="N877" s="83"/>
      <c r="O877" s="87" t="s">
        <v>58</v>
      </c>
      <c r="P877" s="87">
        <v>2013</v>
      </c>
      <c r="Q877" s="87">
        <v>2014</v>
      </c>
      <c r="R877" s="87">
        <v>2015</v>
      </c>
      <c r="S877" s="87">
        <v>2016</v>
      </c>
      <c r="T877" s="87">
        <v>2017</v>
      </c>
      <c r="U877" s="87">
        <v>2018</v>
      </c>
      <c r="V877" s="87">
        <v>2019</v>
      </c>
      <c r="W877" s="87">
        <v>2020</v>
      </c>
      <c r="X877" s="87">
        <v>2021</v>
      </c>
      <c r="Y877" s="87">
        <v>2022</v>
      </c>
      <c r="Z877" s="87">
        <v>2023</v>
      </c>
      <c r="AA877" s="83"/>
      <c r="AB877" s="87" t="s">
        <v>58</v>
      </c>
      <c r="AC877" s="87">
        <v>2013</v>
      </c>
      <c r="AD877" s="87">
        <v>2014</v>
      </c>
      <c r="AE877" s="87">
        <v>2015</v>
      </c>
      <c r="AF877" s="87">
        <v>2016</v>
      </c>
      <c r="AG877" s="87">
        <v>2017</v>
      </c>
      <c r="AH877" s="87">
        <v>2018</v>
      </c>
      <c r="AI877" s="87">
        <v>2019</v>
      </c>
      <c r="AJ877" s="87">
        <v>2020</v>
      </c>
      <c r="AK877" s="87">
        <v>2021</v>
      </c>
      <c r="AL877" s="87">
        <v>2022</v>
      </c>
      <c r="AM877" s="87">
        <v>2023</v>
      </c>
      <c r="AN877" s="83"/>
      <c r="AO877" s="83"/>
      <c r="AP877" s="83"/>
      <c r="AQ877" s="83"/>
      <c r="AR877" s="83"/>
      <c r="AS877" s="83"/>
      <c r="AT877" s="83"/>
      <c r="AU877" s="83"/>
      <c r="AV877" s="83"/>
      <c r="AW877" s="83"/>
      <c r="AX877" s="83"/>
      <c r="AY877" s="83"/>
      <c r="AZ877" s="83"/>
    </row>
    <row r="878" spans="1:52" x14ac:dyDescent="0.25">
      <c r="A878" s="82"/>
      <c r="B878" s="89" t="s">
        <v>9</v>
      </c>
      <c r="C878" s="90">
        <v>347246.03758854175</v>
      </c>
      <c r="D878" s="90">
        <v>346613.55412708357</v>
      </c>
      <c r="E878" s="90">
        <v>356999.65355855919</v>
      </c>
      <c r="F878" s="90">
        <v>380727.23656367802</v>
      </c>
      <c r="G878" s="90">
        <v>358648.86998375261</v>
      </c>
      <c r="H878" s="90">
        <v>330349.85780944815</v>
      </c>
      <c r="I878" s="90">
        <v>349201.13856478827</v>
      </c>
      <c r="J878" s="90">
        <v>360837.70267223689</v>
      </c>
      <c r="K878" s="90">
        <v>417657.90101699985</v>
      </c>
      <c r="L878" s="90">
        <v>404195.31600000005</v>
      </c>
      <c r="M878" s="90">
        <v>0</v>
      </c>
      <c r="N878" s="83"/>
      <c r="O878" s="89" t="s">
        <v>9</v>
      </c>
      <c r="P878" s="90">
        <v>332064.72563120385</v>
      </c>
      <c r="Q878" s="90">
        <v>348382.36601996899</v>
      </c>
      <c r="R878" s="90">
        <v>332146.91762389243</v>
      </c>
      <c r="S878" s="90">
        <v>370570.67837581795</v>
      </c>
      <c r="T878" s="90">
        <v>363281.78930581105</v>
      </c>
      <c r="U878" s="90">
        <v>364431.40804092487</v>
      </c>
      <c r="V878" s="90">
        <v>357931.46937326738</v>
      </c>
      <c r="W878" s="90">
        <v>349112.92381887592</v>
      </c>
      <c r="X878" s="90">
        <v>425068.28053199989</v>
      </c>
      <c r="Y878" s="90">
        <v>420818.81100000005</v>
      </c>
      <c r="Z878" s="90">
        <v>408143</v>
      </c>
      <c r="AA878" s="83"/>
      <c r="AB878" s="89" t="s">
        <v>9</v>
      </c>
      <c r="AC878" s="90">
        <v>3054</v>
      </c>
      <c r="AD878" s="90">
        <v>2933</v>
      </c>
      <c r="AE878" s="90">
        <v>2999</v>
      </c>
      <c r="AF878" s="90">
        <v>2936</v>
      </c>
      <c r="AG878" s="90">
        <v>2814</v>
      </c>
      <c r="AH878" s="90">
        <v>2757</v>
      </c>
      <c r="AI878" s="90">
        <v>2778</v>
      </c>
      <c r="AJ878" s="90">
        <v>2950</v>
      </c>
      <c r="AK878" s="90">
        <v>2857</v>
      </c>
      <c r="AL878" s="90">
        <v>2916</v>
      </c>
      <c r="AM878" s="90">
        <v>0</v>
      </c>
      <c r="AN878" s="83"/>
      <c r="AO878" s="83"/>
      <c r="AP878" s="83"/>
      <c r="AQ878" s="83"/>
      <c r="AR878" s="83"/>
      <c r="AS878" s="83"/>
      <c r="AT878" s="83"/>
      <c r="AU878" s="83"/>
      <c r="AV878" s="83"/>
      <c r="AW878" s="83"/>
      <c r="AX878" s="83"/>
      <c r="AY878" s="83"/>
      <c r="AZ878" s="83"/>
    </row>
    <row r="879" spans="1:52" x14ac:dyDescent="0.25">
      <c r="A879" s="82"/>
      <c r="B879" s="84" t="s">
        <v>10</v>
      </c>
      <c r="C879" s="93">
        <v>219804.12212676427</v>
      </c>
      <c r="D879" s="93">
        <v>219492.88243704723</v>
      </c>
      <c r="E879" s="93">
        <v>229359.13596621752</v>
      </c>
      <c r="F879" s="93">
        <v>247507.15605643232</v>
      </c>
      <c r="G879" s="93">
        <v>237276.30584768782</v>
      </c>
      <c r="H879" s="93">
        <v>213331.42924655895</v>
      </c>
      <c r="I879" s="93">
        <v>227057.75542122044</v>
      </c>
      <c r="J879" s="93">
        <v>232759.57180587293</v>
      </c>
      <c r="K879" s="93">
        <v>283214.94479249988</v>
      </c>
      <c r="L879" s="93">
        <v>271774.33500000002</v>
      </c>
      <c r="M879" s="93">
        <v>0</v>
      </c>
      <c r="N879" s="83"/>
      <c r="O879" s="84" t="s">
        <v>10</v>
      </c>
      <c r="P879" s="93">
        <v>205955.80781691693</v>
      </c>
      <c r="Q879" s="93">
        <v>223229.04512230141</v>
      </c>
      <c r="R879" s="93">
        <v>202552.8700076688</v>
      </c>
      <c r="S879" s="93">
        <v>224591.30478429003</v>
      </c>
      <c r="T879" s="93">
        <v>224574.03330455156</v>
      </c>
      <c r="U879" s="93">
        <v>244132.9615126134</v>
      </c>
      <c r="V879" s="93">
        <v>236548.6197229799</v>
      </c>
      <c r="W879" s="93">
        <v>228776.68590017848</v>
      </c>
      <c r="X879" s="93">
        <v>297912.63953849993</v>
      </c>
      <c r="Y879" s="93">
        <v>297319.26000000007</v>
      </c>
      <c r="Z879" s="93">
        <v>279726</v>
      </c>
      <c r="AA879" s="83"/>
      <c r="AB879" s="84" t="s">
        <v>10</v>
      </c>
      <c r="AC879" s="93">
        <v>3054</v>
      </c>
      <c r="AD879" s="93">
        <v>2933</v>
      </c>
      <c r="AE879" s="93">
        <v>2999</v>
      </c>
      <c r="AF879" s="93">
        <v>2936</v>
      </c>
      <c r="AG879" s="93">
        <v>2814</v>
      </c>
      <c r="AH879" s="93">
        <v>2757</v>
      </c>
      <c r="AI879" s="93">
        <v>2778</v>
      </c>
      <c r="AJ879" s="93">
        <v>2950</v>
      </c>
      <c r="AK879" s="93">
        <v>2857</v>
      </c>
      <c r="AL879" s="93">
        <v>2916</v>
      </c>
      <c r="AM879" s="93">
        <v>0</v>
      </c>
      <c r="AN879" s="83"/>
      <c r="AO879" s="83"/>
      <c r="AP879" s="83"/>
      <c r="AQ879" s="83"/>
      <c r="AR879" s="83"/>
      <c r="AS879" s="83"/>
      <c r="AT879" s="83"/>
      <c r="AU879" s="83"/>
      <c r="AV879" s="83"/>
      <c r="AW879" s="83"/>
      <c r="AX879" s="83"/>
      <c r="AY879" s="83"/>
      <c r="AZ879" s="83"/>
    </row>
    <row r="880" spans="1:52" x14ac:dyDescent="0.25">
      <c r="A880" s="82"/>
      <c r="B880" s="89" t="s">
        <v>11</v>
      </c>
      <c r="C880" s="94">
        <v>127441.91546177746</v>
      </c>
      <c r="D880" s="94">
        <v>127120.67169003634</v>
      </c>
      <c r="E880" s="94">
        <v>127640.51759234168</v>
      </c>
      <c r="F880" s="94">
        <v>133220.08050724567</v>
      </c>
      <c r="G880" s="94">
        <v>121372.5641360648</v>
      </c>
      <c r="H880" s="94">
        <v>117018.42856288917</v>
      </c>
      <c r="I880" s="94">
        <v>122143.38314356786</v>
      </c>
      <c r="J880" s="94">
        <v>128078.13086636395</v>
      </c>
      <c r="K880" s="94">
        <v>134442.95622449997</v>
      </c>
      <c r="L880" s="94">
        <v>132420.98100000003</v>
      </c>
      <c r="M880" s="94">
        <v>0</v>
      </c>
      <c r="N880" s="83"/>
      <c r="O880" s="89" t="s">
        <v>11</v>
      </c>
      <c r="P880" s="94">
        <v>126108.91781428692</v>
      </c>
      <c r="Q880" s="94">
        <v>125153.32089766758</v>
      </c>
      <c r="R880" s="94">
        <v>129594.0476162236</v>
      </c>
      <c r="S880" s="94">
        <v>145979.37359152792</v>
      </c>
      <c r="T880" s="94">
        <v>138707.75600125949</v>
      </c>
      <c r="U880" s="94">
        <v>120298.44652831146</v>
      </c>
      <c r="V880" s="94">
        <v>121382.84965028748</v>
      </c>
      <c r="W880" s="94">
        <v>120336.23791869746</v>
      </c>
      <c r="X880" s="94">
        <v>127155.64099349997</v>
      </c>
      <c r="Y880" s="94">
        <v>123499.55099999998</v>
      </c>
      <c r="Z880" s="94">
        <v>128417</v>
      </c>
      <c r="AA880" s="83"/>
      <c r="AB880" s="89" t="s">
        <v>11</v>
      </c>
      <c r="AC880" s="94">
        <v>3054</v>
      </c>
      <c r="AD880" s="94">
        <v>2933</v>
      </c>
      <c r="AE880" s="94">
        <v>2999</v>
      </c>
      <c r="AF880" s="94">
        <v>2936</v>
      </c>
      <c r="AG880" s="94">
        <v>2814</v>
      </c>
      <c r="AH880" s="94">
        <v>2757</v>
      </c>
      <c r="AI880" s="94">
        <v>2778</v>
      </c>
      <c r="AJ880" s="94">
        <v>2950</v>
      </c>
      <c r="AK880" s="94">
        <v>2857</v>
      </c>
      <c r="AL880" s="94">
        <v>2916</v>
      </c>
      <c r="AM880" s="94">
        <v>0</v>
      </c>
      <c r="AN880" s="83"/>
      <c r="AO880" s="83"/>
      <c r="AP880" s="83"/>
      <c r="AQ880" s="83"/>
      <c r="AR880" s="83"/>
      <c r="AS880" s="83"/>
      <c r="AT880" s="83"/>
      <c r="AU880" s="83"/>
      <c r="AV880" s="83"/>
      <c r="AW880" s="83"/>
      <c r="AX880" s="83"/>
      <c r="AY880" s="83"/>
      <c r="AZ880" s="83"/>
    </row>
    <row r="881" spans="1:52" x14ac:dyDescent="0.25">
      <c r="A881" s="82"/>
      <c r="B881" s="84" t="s">
        <v>0</v>
      </c>
      <c r="C881" s="93">
        <v>59406.690237622664</v>
      </c>
      <c r="D881" s="93">
        <v>50311.33547176361</v>
      </c>
      <c r="E881" s="93">
        <v>48312.885375553786</v>
      </c>
      <c r="F881" s="93">
        <v>50858.158930580968</v>
      </c>
      <c r="G881" s="93">
        <v>43058.86391501264</v>
      </c>
      <c r="H881" s="93">
        <v>38372.464478657399</v>
      </c>
      <c r="I881" s="93">
        <v>38212.698902631069</v>
      </c>
      <c r="J881" s="93">
        <v>38596.716105758991</v>
      </c>
      <c r="K881" s="93">
        <v>33766.293371999993</v>
      </c>
      <c r="L881" s="93">
        <v>26486.46</v>
      </c>
      <c r="M881" s="93">
        <v>0</v>
      </c>
      <c r="N881" s="83"/>
      <c r="O881" s="84" t="s">
        <v>0</v>
      </c>
      <c r="P881" s="93">
        <v>48209.449831802827</v>
      </c>
      <c r="Q881" s="93">
        <v>48650.812129851496</v>
      </c>
      <c r="R881" s="93">
        <v>48067.172681739969</v>
      </c>
      <c r="S881" s="93">
        <v>60060.556040472999</v>
      </c>
      <c r="T881" s="93">
        <v>55733.273021402769</v>
      </c>
      <c r="U881" s="93">
        <v>46548.637435996396</v>
      </c>
      <c r="V881" s="93">
        <v>39361.937298765341</v>
      </c>
      <c r="W881" s="93">
        <v>36152.929954763997</v>
      </c>
      <c r="X881" s="93">
        <v>38399.239304999996</v>
      </c>
      <c r="Y881" s="93">
        <v>35354.381999999991</v>
      </c>
      <c r="Z881" s="93">
        <v>29127</v>
      </c>
      <c r="AA881" s="83"/>
      <c r="AB881" s="84" t="s">
        <v>0</v>
      </c>
      <c r="AC881" s="93">
        <v>624</v>
      </c>
      <c r="AD881" s="93">
        <v>619</v>
      </c>
      <c r="AE881" s="93">
        <v>616</v>
      </c>
      <c r="AF881" s="93">
        <v>481</v>
      </c>
      <c r="AG881" s="93">
        <v>360</v>
      </c>
      <c r="AH881" s="93">
        <v>343</v>
      </c>
      <c r="AI881" s="93">
        <v>347</v>
      </c>
      <c r="AJ881" s="93">
        <v>347</v>
      </c>
      <c r="AK881" s="93">
        <v>304</v>
      </c>
      <c r="AL881" s="93">
        <v>245</v>
      </c>
      <c r="AM881" s="93">
        <v>0</v>
      </c>
      <c r="AN881" s="83"/>
      <c r="AO881" s="83"/>
      <c r="AP881" s="83"/>
      <c r="AQ881" s="83"/>
      <c r="AR881" s="83"/>
      <c r="AS881" s="83"/>
      <c r="AT881" s="83"/>
      <c r="AU881" s="83"/>
      <c r="AV881" s="83"/>
      <c r="AW881" s="83"/>
      <c r="AX881" s="83"/>
      <c r="AY881" s="83"/>
      <c r="AZ881" s="83"/>
    </row>
    <row r="882" spans="1:52" x14ac:dyDescent="0.25">
      <c r="A882" s="82"/>
      <c r="B882" s="84" t="s">
        <v>158</v>
      </c>
      <c r="C882" s="93">
        <v>78703.11725251496</v>
      </c>
      <c r="D882" s="93">
        <v>54583.363309807071</v>
      </c>
      <c r="E882" s="93">
        <v>53179.038314865356</v>
      </c>
      <c r="F882" s="93">
        <v>55628.040975964897</v>
      </c>
      <c r="G882" s="93">
        <v>48853.892428189538</v>
      </c>
      <c r="H882" s="93">
        <v>45900.125276478779</v>
      </c>
      <c r="I882" s="93">
        <v>43008.759990793849</v>
      </c>
      <c r="J882" s="93">
        <v>55486.353371840989</v>
      </c>
      <c r="K882" s="93">
        <v>44059.135469999987</v>
      </c>
      <c r="L882" s="93">
        <v>30929.681999999997</v>
      </c>
      <c r="M882" s="93">
        <v>0</v>
      </c>
      <c r="N882" s="83"/>
      <c r="O882" s="84" t="s">
        <v>158</v>
      </c>
      <c r="P882" s="93">
        <v>102170.61454103776</v>
      </c>
      <c r="Q882" s="93">
        <v>59676.782058055622</v>
      </c>
      <c r="R882" s="93">
        <v>43726.209413059252</v>
      </c>
      <c r="S882" s="93">
        <v>45322.362658343678</v>
      </c>
      <c r="T882" s="93">
        <v>44147.690002168776</v>
      </c>
      <c r="U882" s="93">
        <v>48325.337128192077</v>
      </c>
      <c r="V882" s="93">
        <v>43687.110790004459</v>
      </c>
      <c r="W882" s="93">
        <v>42869.295866438988</v>
      </c>
      <c r="X882" s="93">
        <v>51876.900200999997</v>
      </c>
      <c r="Y882" s="93">
        <v>43507.148999999998</v>
      </c>
      <c r="Z882" s="93">
        <v>28050</v>
      </c>
      <c r="AA882" s="83"/>
      <c r="AB882" s="84" t="s">
        <v>158</v>
      </c>
      <c r="AC882" s="93">
        <v>520</v>
      </c>
      <c r="AD882" s="93">
        <v>367</v>
      </c>
      <c r="AE882" s="93">
        <v>374</v>
      </c>
      <c r="AF882" s="93">
        <v>349</v>
      </c>
      <c r="AG882" s="93">
        <v>327</v>
      </c>
      <c r="AH882" s="93">
        <v>310</v>
      </c>
      <c r="AI882" s="93">
        <v>291</v>
      </c>
      <c r="AJ882" s="93">
        <v>390</v>
      </c>
      <c r="AK882" s="93">
        <v>288</v>
      </c>
      <c r="AL882" s="93">
        <v>200</v>
      </c>
      <c r="AM882" s="93">
        <v>0</v>
      </c>
      <c r="AN882" s="83"/>
      <c r="AO882" s="83"/>
      <c r="AP882" s="83"/>
      <c r="AQ882" s="83"/>
      <c r="AR882" s="83"/>
      <c r="AS882" s="83"/>
      <c r="AT882" s="83"/>
      <c r="AU882" s="83"/>
      <c r="AV882" s="83"/>
      <c r="AW882" s="83"/>
      <c r="AX882" s="83"/>
      <c r="AY882" s="83"/>
      <c r="AZ882" s="83"/>
    </row>
    <row r="883" spans="1:52" x14ac:dyDescent="0.25">
      <c r="A883" s="82"/>
      <c r="B883" s="84" t="s">
        <v>159</v>
      </c>
      <c r="C883" s="93">
        <v>7538.431110331253</v>
      </c>
      <c r="D883" s="93">
        <v>7522.879806360017</v>
      </c>
      <c r="E883" s="93">
        <v>9686.8382046309252</v>
      </c>
      <c r="F883" s="93">
        <v>13327.611597396328</v>
      </c>
      <c r="G883" s="93">
        <v>9826.6186251331728</v>
      </c>
      <c r="H883" s="93">
        <v>5464.8330683488839</v>
      </c>
      <c r="I883" s="93">
        <v>2790.9132962660137</v>
      </c>
      <c r="J883" s="93">
        <v>891.19971775799991</v>
      </c>
      <c r="K883" s="93">
        <v>314.02610399999998</v>
      </c>
      <c r="L883" s="93">
        <v>132.74099999999999</v>
      </c>
      <c r="M883" s="93">
        <v>0</v>
      </c>
      <c r="N883" s="83"/>
      <c r="O883" s="84" t="s">
        <v>159</v>
      </c>
      <c r="P883" s="93">
        <v>10680.286409555365</v>
      </c>
      <c r="Q883" s="93">
        <v>11620.518575192127</v>
      </c>
      <c r="R883" s="93">
        <v>7866.4342532486953</v>
      </c>
      <c r="S883" s="93">
        <v>13955.197282826561</v>
      </c>
      <c r="T883" s="93">
        <v>14636.232911923054</v>
      </c>
      <c r="U883" s="93">
        <v>10577.456946614926</v>
      </c>
      <c r="V883" s="93">
        <v>6076.571908001677</v>
      </c>
      <c r="W883" s="93">
        <v>3601.4826366539987</v>
      </c>
      <c r="X883" s="93">
        <v>1311.2711639999998</v>
      </c>
      <c r="Y883" s="93">
        <v>544.34100000000001</v>
      </c>
      <c r="Z883" s="93">
        <v>189</v>
      </c>
      <c r="AA883" s="83"/>
      <c r="AB883" s="84" t="s">
        <v>159</v>
      </c>
      <c r="AC883" s="93">
        <v>0</v>
      </c>
      <c r="AD883" s="93">
        <v>0</v>
      </c>
      <c r="AE883" s="93">
        <v>0</v>
      </c>
      <c r="AF883" s="93">
        <v>0</v>
      </c>
      <c r="AG883" s="93">
        <v>0</v>
      </c>
      <c r="AH883" s="93">
        <v>0</v>
      </c>
      <c r="AI883" s="93">
        <v>0</v>
      </c>
      <c r="AJ883" s="93">
        <v>0</v>
      </c>
      <c r="AK883" s="93">
        <v>0</v>
      </c>
      <c r="AL883" s="93">
        <v>0</v>
      </c>
      <c r="AM883" s="93">
        <v>0</v>
      </c>
      <c r="AN883" s="83"/>
      <c r="AO883" s="83"/>
      <c r="AP883" s="83"/>
      <c r="AQ883" s="83"/>
      <c r="AR883" s="83"/>
      <c r="AS883" s="83"/>
      <c r="AT883" s="83"/>
      <c r="AU883" s="83"/>
      <c r="AV883" s="83"/>
      <c r="AW883" s="83"/>
      <c r="AX883" s="83"/>
      <c r="AY883" s="83"/>
      <c r="AZ883" s="83"/>
    </row>
    <row r="884" spans="1:52" x14ac:dyDescent="0.25">
      <c r="A884" s="82"/>
      <c r="B884" s="84" t="s">
        <v>1</v>
      </c>
      <c r="C884" s="93">
        <v>19969.814948573854</v>
      </c>
      <c r="D884" s="93">
        <v>21611.249956090876</v>
      </c>
      <c r="E884" s="93">
        <v>22476.245360442732</v>
      </c>
      <c r="F884" s="93">
        <v>22757.901661013773</v>
      </c>
      <c r="G884" s="93">
        <v>25387.328653811499</v>
      </c>
      <c r="H884" s="93">
        <v>21005.308846775617</v>
      </c>
      <c r="I884" s="93">
        <v>20805.909553357214</v>
      </c>
      <c r="J884" s="93">
        <v>23635.134403397995</v>
      </c>
      <c r="K884" s="93">
        <v>22048.663916999994</v>
      </c>
      <c r="L884" s="93">
        <v>18223.59</v>
      </c>
      <c r="M884" s="93">
        <v>0</v>
      </c>
      <c r="N884" s="83"/>
      <c r="O884" s="84" t="s">
        <v>1</v>
      </c>
      <c r="P884" s="93">
        <v>16214.497947078746</v>
      </c>
      <c r="Q884" s="93">
        <v>15952.772648434469</v>
      </c>
      <c r="R884" s="93">
        <v>18246.873924842039</v>
      </c>
      <c r="S884" s="93">
        <v>15290.237949193728</v>
      </c>
      <c r="T884" s="93">
        <v>19146.032088684613</v>
      </c>
      <c r="U884" s="93">
        <v>24476.861524138192</v>
      </c>
      <c r="V884" s="93">
        <v>24442.617452269453</v>
      </c>
      <c r="W884" s="93">
        <v>20521.330062659992</v>
      </c>
      <c r="X884" s="93">
        <v>23296.281140999996</v>
      </c>
      <c r="Y884" s="93">
        <v>22996.091999999997</v>
      </c>
      <c r="Z884" s="93">
        <v>17795</v>
      </c>
      <c r="AA884" s="83"/>
      <c r="AB884" s="84" t="s">
        <v>1</v>
      </c>
      <c r="AC884" s="93">
        <v>116</v>
      </c>
      <c r="AD884" s="93">
        <v>135</v>
      </c>
      <c r="AE884" s="93">
        <v>140</v>
      </c>
      <c r="AF884" s="93">
        <v>141</v>
      </c>
      <c r="AG884" s="93">
        <v>156</v>
      </c>
      <c r="AH884" s="93">
        <v>129</v>
      </c>
      <c r="AI884" s="93">
        <v>127</v>
      </c>
      <c r="AJ884" s="93">
        <v>144</v>
      </c>
      <c r="AK884" s="93">
        <v>126</v>
      </c>
      <c r="AL884" s="93">
        <v>106</v>
      </c>
      <c r="AM884" s="93">
        <v>0</v>
      </c>
      <c r="AN884" s="83"/>
      <c r="AO884" s="83"/>
      <c r="AP884" s="83"/>
      <c r="AQ884" s="83"/>
      <c r="AR884" s="83"/>
      <c r="AS884" s="83"/>
      <c r="AT884" s="83"/>
      <c r="AU884" s="83"/>
      <c r="AV884" s="83"/>
      <c r="AW884" s="83"/>
      <c r="AX884" s="83"/>
      <c r="AY884" s="83"/>
      <c r="AZ884" s="83"/>
    </row>
    <row r="885" spans="1:52" x14ac:dyDescent="0.25">
      <c r="A885" s="82"/>
      <c r="B885" s="84" t="s">
        <v>2</v>
      </c>
      <c r="C885" s="93">
        <v>97111.781672565339</v>
      </c>
      <c r="D885" s="93">
        <v>98905.125520801186</v>
      </c>
      <c r="E885" s="93">
        <v>102629.37626063894</v>
      </c>
      <c r="F885" s="93">
        <v>108501.05292917677</v>
      </c>
      <c r="G885" s="93">
        <v>112082.37330129591</v>
      </c>
      <c r="H885" s="93">
        <v>111049.88044650116</v>
      </c>
      <c r="I885" s="93">
        <v>122746.31276802011</v>
      </c>
      <c r="J885" s="93">
        <v>124949.22144566398</v>
      </c>
      <c r="K885" s="93">
        <v>130379.18260499998</v>
      </c>
      <c r="L885" s="93">
        <v>133853.34899999999</v>
      </c>
      <c r="M885" s="93">
        <v>0</v>
      </c>
      <c r="N885" s="83"/>
      <c r="O885" s="84" t="s">
        <v>2</v>
      </c>
      <c r="P885" s="93">
        <v>113779.21603536556</v>
      </c>
      <c r="Q885" s="93">
        <v>107748.59162330543</v>
      </c>
      <c r="R885" s="93">
        <v>99256.458977612419</v>
      </c>
      <c r="S885" s="93">
        <v>106019.56470172851</v>
      </c>
      <c r="T885" s="93">
        <v>109956.37042436669</v>
      </c>
      <c r="U885" s="93">
        <v>112187.01297448293</v>
      </c>
      <c r="V885" s="93">
        <v>110769.07839751708</v>
      </c>
      <c r="W885" s="93">
        <v>119479.02463085396</v>
      </c>
      <c r="X885" s="93">
        <v>134550.63747299998</v>
      </c>
      <c r="Y885" s="93">
        <v>135889.74</v>
      </c>
      <c r="Z885" s="93">
        <v>135014</v>
      </c>
      <c r="AA885" s="83"/>
      <c r="AB885" s="84" t="s">
        <v>2</v>
      </c>
      <c r="AC885" s="93">
        <v>976</v>
      </c>
      <c r="AD885" s="93">
        <v>950</v>
      </c>
      <c r="AE885" s="93">
        <v>941</v>
      </c>
      <c r="AF885" s="93">
        <v>920</v>
      </c>
      <c r="AG885" s="93">
        <v>908</v>
      </c>
      <c r="AH885" s="93">
        <v>918</v>
      </c>
      <c r="AI885" s="93">
        <v>930</v>
      </c>
      <c r="AJ885" s="93">
        <v>954</v>
      </c>
      <c r="AK885" s="93">
        <v>998</v>
      </c>
      <c r="AL885" s="93">
        <v>1028</v>
      </c>
      <c r="AM885" s="93">
        <v>0</v>
      </c>
      <c r="AN885" s="83"/>
      <c r="AO885" s="83"/>
      <c r="AP885" s="83"/>
      <c r="AQ885" s="83"/>
      <c r="AR885" s="83"/>
      <c r="AS885" s="83"/>
      <c r="AT885" s="83"/>
      <c r="AU885" s="83"/>
      <c r="AV885" s="83"/>
      <c r="AW885" s="83"/>
      <c r="AX885" s="83"/>
      <c r="AY885" s="83"/>
      <c r="AZ885" s="83"/>
    </row>
    <row r="886" spans="1:52" x14ac:dyDescent="0.25">
      <c r="A886" s="82"/>
      <c r="B886" s="84" t="s">
        <v>156</v>
      </c>
      <c r="C886" s="93">
        <v>0</v>
      </c>
      <c r="D886" s="93">
        <v>0</v>
      </c>
      <c r="E886" s="93">
        <v>0</v>
      </c>
      <c r="F886" s="93">
        <v>0</v>
      </c>
      <c r="G886" s="93">
        <v>0</v>
      </c>
      <c r="H886" s="93">
        <v>0</v>
      </c>
      <c r="I886" s="93">
        <v>0</v>
      </c>
      <c r="J886" s="93">
        <v>2691.9410360849993</v>
      </c>
      <c r="K886" s="93">
        <v>12556.800563999997</v>
      </c>
      <c r="L886" s="93">
        <v>19304.039999999997</v>
      </c>
      <c r="M886" s="93">
        <v>0</v>
      </c>
      <c r="N886" s="83"/>
      <c r="O886" s="84" t="s">
        <v>156</v>
      </c>
      <c r="P886" s="93">
        <v>0</v>
      </c>
      <c r="Q886" s="93">
        <v>0</v>
      </c>
      <c r="R886" s="93">
        <v>0</v>
      </c>
      <c r="S886" s="93">
        <v>0</v>
      </c>
      <c r="T886" s="93">
        <v>0</v>
      </c>
      <c r="U886" s="93">
        <v>0</v>
      </c>
      <c r="V886" s="93">
        <v>0</v>
      </c>
      <c r="W886" s="93">
        <v>0</v>
      </c>
      <c r="X886" s="93">
        <v>0</v>
      </c>
      <c r="Y886" s="93">
        <v>11884.949999999999</v>
      </c>
      <c r="Z886" s="93">
        <v>23644</v>
      </c>
      <c r="AA886" s="83"/>
      <c r="AB886" s="84" t="s">
        <v>156</v>
      </c>
      <c r="AC886" s="93">
        <v>0</v>
      </c>
      <c r="AD886" s="93">
        <v>0</v>
      </c>
      <c r="AE886" s="93">
        <v>0</v>
      </c>
      <c r="AF886" s="93">
        <v>0</v>
      </c>
      <c r="AG886" s="93">
        <v>0</v>
      </c>
      <c r="AH886" s="93">
        <v>0</v>
      </c>
      <c r="AI886" s="93">
        <v>0</v>
      </c>
      <c r="AJ886" s="93">
        <v>18</v>
      </c>
      <c r="AK886" s="93">
        <v>75</v>
      </c>
      <c r="AL886" s="93">
        <v>122</v>
      </c>
      <c r="AM886" s="93">
        <v>0</v>
      </c>
      <c r="AN886" s="83"/>
      <c r="AO886" s="83"/>
      <c r="AP886" s="83"/>
      <c r="AQ886" s="83"/>
      <c r="AR886" s="83"/>
      <c r="AS886" s="83"/>
      <c r="AT886" s="83"/>
      <c r="AU886" s="83"/>
      <c r="AV886" s="83"/>
      <c r="AW886" s="83"/>
      <c r="AX886" s="83"/>
      <c r="AY886" s="83"/>
      <c r="AZ886" s="83"/>
    </row>
    <row r="887" spans="1:52" x14ac:dyDescent="0.25">
      <c r="A887" s="82"/>
      <c r="B887" s="84" t="s">
        <v>3</v>
      </c>
      <c r="C887" s="93">
        <v>190.36806845678962</v>
      </c>
      <c r="D887" s="93">
        <v>2855.8509360811117</v>
      </c>
      <c r="E887" s="93">
        <v>4985.7615952190399</v>
      </c>
      <c r="F887" s="93">
        <v>7513.0230082566532</v>
      </c>
      <c r="G887" s="93">
        <v>10677.586105920032</v>
      </c>
      <c r="H887" s="93">
        <v>11782.79506378732</v>
      </c>
      <c r="I887" s="93">
        <v>12199.320045447188</v>
      </c>
      <c r="J887" s="93">
        <v>12270.719600558998</v>
      </c>
      <c r="K887" s="93">
        <v>11601.991464000001</v>
      </c>
      <c r="L887" s="93">
        <v>11040.141</v>
      </c>
      <c r="M887" s="93">
        <v>0</v>
      </c>
      <c r="N887" s="83"/>
      <c r="O887" s="84" t="s">
        <v>3</v>
      </c>
      <c r="P887" s="93">
        <v>0</v>
      </c>
      <c r="Q887" s="93">
        <v>6976.6308199157456</v>
      </c>
      <c r="R887" s="93">
        <v>8561.2645762649499</v>
      </c>
      <c r="S887" s="93">
        <v>8570.1369931496192</v>
      </c>
      <c r="T887" s="93">
        <v>4424.1700784686163</v>
      </c>
      <c r="U887" s="93">
        <v>12685.121465047181</v>
      </c>
      <c r="V887" s="93">
        <v>12471.979685972683</v>
      </c>
      <c r="W887" s="93">
        <v>12992.526635885995</v>
      </c>
      <c r="X887" s="93">
        <v>12243.835358999997</v>
      </c>
      <c r="Y887" s="93">
        <v>11796.455999999998</v>
      </c>
      <c r="Z887" s="93">
        <v>10873</v>
      </c>
      <c r="AA887" s="83"/>
      <c r="AB887" s="84" t="s">
        <v>3</v>
      </c>
      <c r="AC887" s="93">
        <v>1</v>
      </c>
      <c r="AD887" s="93">
        <v>21</v>
      </c>
      <c r="AE887" s="93">
        <v>41</v>
      </c>
      <c r="AF887" s="93">
        <v>57</v>
      </c>
      <c r="AG887" s="93">
        <v>82</v>
      </c>
      <c r="AH887" s="93">
        <v>89</v>
      </c>
      <c r="AI887" s="93">
        <v>86</v>
      </c>
      <c r="AJ887" s="93">
        <v>88</v>
      </c>
      <c r="AK887" s="93">
        <v>88</v>
      </c>
      <c r="AL887" s="93">
        <v>84</v>
      </c>
      <c r="AM887" s="93">
        <v>0</v>
      </c>
      <c r="AN887" s="83"/>
      <c r="AO887" s="83"/>
      <c r="AP887" s="83"/>
      <c r="AQ887" s="83"/>
      <c r="AR887" s="83"/>
      <c r="AS887" s="83"/>
      <c r="AT887" s="83"/>
      <c r="AU887" s="83"/>
      <c r="AV887" s="83"/>
      <c r="AW887" s="83"/>
      <c r="AX887" s="83"/>
      <c r="AY887" s="83"/>
      <c r="AZ887" s="83"/>
    </row>
    <row r="888" spans="1:52" x14ac:dyDescent="0.25">
      <c r="A888" s="82"/>
      <c r="B888" s="84" t="s">
        <v>4</v>
      </c>
      <c r="C888" s="93">
        <v>0</v>
      </c>
      <c r="D888" s="93">
        <v>169.93885478778935</v>
      </c>
      <c r="E888" s="93">
        <v>2205.2699640551245</v>
      </c>
      <c r="F888" s="93">
        <v>6274.3564195601484</v>
      </c>
      <c r="G888" s="93">
        <v>11418.798829767924</v>
      </c>
      <c r="H888" s="93">
        <v>12897.565103509847</v>
      </c>
      <c r="I888" s="93">
        <v>13924.332045384699</v>
      </c>
      <c r="J888" s="93">
        <v>13943.067739208998</v>
      </c>
      <c r="K888" s="93">
        <v>12047.569043999998</v>
      </c>
      <c r="L888" s="93">
        <v>15007.964999999998</v>
      </c>
      <c r="M888" s="93">
        <v>0</v>
      </c>
      <c r="N888" s="83"/>
      <c r="O888" s="84" t="s">
        <v>4</v>
      </c>
      <c r="P888" s="93">
        <v>0</v>
      </c>
      <c r="Q888" s="93">
        <v>0</v>
      </c>
      <c r="R888" s="93">
        <v>6678.1889661366831</v>
      </c>
      <c r="S888" s="93">
        <v>1358.4705319565674</v>
      </c>
      <c r="T888" s="93">
        <v>4009.1634433557383</v>
      </c>
      <c r="U888" s="93">
        <v>8518.4308401464914</v>
      </c>
      <c r="V888" s="93">
        <v>13368.018423989937</v>
      </c>
      <c r="W888" s="93">
        <v>12877.080667604998</v>
      </c>
      <c r="X888" s="93">
        <v>14951.249606999998</v>
      </c>
      <c r="Y888" s="93">
        <v>14001.602999999999</v>
      </c>
      <c r="Z888" s="93">
        <v>15040</v>
      </c>
      <c r="AA888" s="83"/>
      <c r="AB888" s="84" t="s">
        <v>4</v>
      </c>
      <c r="AC888" s="93">
        <v>0</v>
      </c>
      <c r="AD888" s="93">
        <v>2</v>
      </c>
      <c r="AE888" s="93">
        <v>15</v>
      </c>
      <c r="AF888" s="93">
        <v>48</v>
      </c>
      <c r="AG888" s="93">
        <v>84</v>
      </c>
      <c r="AH888" s="93">
        <v>93</v>
      </c>
      <c r="AI888" s="93">
        <v>105</v>
      </c>
      <c r="AJ888" s="93">
        <v>104</v>
      </c>
      <c r="AK888" s="93">
        <v>97</v>
      </c>
      <c r="AL888" s="93">
        <v>125</v>
      </c>
      <c r="AM888" s="93">
        <v>0</v>
      </c>
      <c r="AN888" s="83"/>
      <c r="AO888" s="83"/>
      <c r="AP888" s="83"/>
      <c r="AQ888" s="83"/>
      <c r="AR888" s="83"/>
      <c r="AS888" s="83"/>
      <c r="AT888" s="83"/>
      <c r="AU888" s="83"/>
      <c r="AV888" s="83"/>
      <c r="AW888" s="83"/>
      <c r="AX888" s="83"/>
      <c r="AY888" s="83"/>
      <c r="AZ888" s="83"/>
    </row>
    <row r="889" spans="1:52" x14ac:dyDescent="0.25">
      <c r="A889" s="82"/>
      <c r="B889" s="84" t="s">
        <v>6</v>
      </c>
      <c r="C889" s="93">
        <v>3634.0806999968695</v>
      </c>
      <c r="D889" s="93">
        <v>6468.8316860910609</v>
      </c>
      <c r="E889" s="93">
        <v>10421.869675694361</v>
      </c>
      <c r="F889" s="93">
        <v>15190.74758398162</v>
      </c>
      <c r="G889" s="93">
        <v>11888.966008357867</v>
      </c>
      <c r="H889" s="93">
        <v>9760.108000740136</v>
      </c>
      <c r="I889" s="93">
        <v>6929.7327186782286</v>
      </c>
      <c r="J889" s="93">
        <v>5738.851451276998</v>
      </c>
      <c r="K889" s="93">
        <v>3930.1003454999991</v>
      </c>
      <c r="L889" s="93">
        <v>3397.757999999998</v>
      </c>
      <c r="M889" s="93">
        <v>0</v>
      </c>
      <c r="N889" s="83"/>
      <c r="O889" s="84" t="s">
        <v>6</v>
      </c>
      <c r="P889" s="93">
        <v>606.48234198623231</v>
      </c>
      <c r="Q889" s="93">
        <v>3486.5946603807624</v>
      </c>
      <c r="R889" s="93">
        <v>5873.9319373733842</v>
      </c>
      <c r="S889" s="93">
        <v>14765.432043602696</v>
      </c>
      <c r="T889" s="93">
        <v>15358.870011273535</v>
      </c>
      <c r="U889" s="93">
        <v>10505.896984185394</v>
      </c>
      <c r="V889" s="93">
        <v>8960.3873801725458</v>
      </c>
      <c r="W889" s="93">
        <v>6755.7470130044976</v>
      </c>
      <c r="X889" s="93">
        <v>5619.0515534999986</v>
      </c>
      <c r="Y889" s="93">
        <v>4148.927999999999</v>
      </c>
      <c r="Z889" s="93">
        <v>6646</v>
      </c>
      <c r="AA889" s="83"/>
      <c r="AB889" s="84" t="s">
        <v>6</v>
      </c>
      <c r="AC889" s="93">
        <v>0</v>
      </c>
      <c r="AD889" s="93">
        <v>0</v>
      </c>
      <c r="AE889" s="93">
        <v>4</v>
      </c>
      <c r="AF889" s="93">
        <v>105</v>
      </c>
      <c r="AG889" s="93">
        <v>144</v>
      </c>
      <c r="AH889" s="93">
        <v>114</v>
      </c>
      <c r="AI889" s="93">
        <v>88</v>
      </c>
      <c r="AJ889" s="93">
        <v>74</v>
      </c>
      <c r="AK889" s="93">
        <v>51</v>
      </c>
      <c r="AL889" s="93">
        <v>51</v>
      </c>
      <c r="AM889" s="93">
        <v>0</v>
      </c>
      <c r="AN889" s="83"/>
      <c r="AO889" s="83"/>
      <c r="AP889" s="83"/>
      <c r="AQ889" s="83"/>
      <c r="AR889" s="83"/>
      <c r="AS889" s="83"/>
      <c r="AT889" s="83"/>
      <c r="AU889" s="83"/>
      <c r="AV889" s="83"/>
      <c r="AW889" s="83"/>
      <c r="AX889" s="83"/>
      <c r="AY889" s="83"/>
      <c r="AZ889" s="83"/>
    </row>
    <row r="890" spans="1:52" x14ac:dyDescent="0.25">
      <c r="A890" s="82"/>
      <c r="B890" s="84" t="s">
        <v>7</v>
      </c>
      <c r="C890" s="93">
        <v>50110.844174208483</v>
      </c>
      <c r="D890" s="93">
        <v>49696.671855581102</v>
      </c>
      <c r="E890" s="93">
        <v>48725.078806185971</v>
      </c>
      <c r="F890" s="93">
        <v>49575.518062132927</v>
      </c>
      <c r="G890" s="93">
        <v>33553.920738493158</v>
      </c>
      <c r="H890" s="93">
        <v>31105.103044173426</v>
      </c>
      <c r="I890" s="93">
        <v>35002.131635443351</v>
      </c>
      <c r="J890" s="93">
        <v>41353.393198823986</v>
      </c>
      <c r="K890" s="93">
        <v>46905.527486999992</v>
      </c>
      <c r="L890" s="93">
        <v>46522.118999999999</v>
      </c>
      <c r="M890" s="93">
        <v>0</v>
      </c>
      <c r="N890" s="83"/>
      <c r="O890" s="84" t="s">
        <v>7</v>
      </c>
      <c r="P890" s="93">
        <v>45524.321462937587</v>
      </c>
      <c r="Q890" s="93">
        <v>44169.386869131318</v>
      </c>
      <c r="R890" s="93">
        <v>25895.859173515324</v>
      </c>
      <c r="S890" s="93">
        <v>40644.468804460943</v>
      </c>
      <c r="T890" s="93">
        <v>41391.361818360951</v>
      </c>
      <c r="U890" s="93">
        <v>35857.131799259405</v>
      </c>
      <c r="V890" s="93">
        <v>33656.974094383091</v>
      </c>
      <c r="W890" s="93">
        <v>35357.755388192993</v>
      </c>
      <c r="X890" s="93">
        <v>32696.907179999995</v>
      </c>
      <c r="Y890" s="93">
        <v>34241.003999999994</v>
      </c>
      <c r="Z890" s="93">
        <v>39134</v>
      </c>
      <c r="AA890" s="83"/>
      <c r="AB890" s="84" t="s">
        <v>7</v>
      </c>
      <c r="AC890" s="93">
        <v>376</v>
      </c>
      <c r="AD890" s="93">
        <v>374</v>
      </c>
      <c r="AE890" s="93">
        <v>385</v>
      </c>
      <c r="AF890" s="93">
        <v>357</v>
      </c>
      <c r="AG890" s="93">
        <v>274</v>
      </c>
      <c r="AH890" s="93">
        <v>263</v>
      </c>
      <c r="AI890" s="93">
        <v>289</v>
      </c>
      <c r="AJ890" s="93">
        <v>357</v>
      </c>
      <c r="AK890" s="93">
        <v>397</v>
      </c>
      <c r="AL890" s="93">
        <v>438</v>
      </c>
      <c r="AM890" s="93">
        <v>0</v>
      </c>
      <c r="AN890" s="83"/>
      <c r="AO890" s="83"/>
      <c r="AP890" s="83"/>
      <c r="AQ890" s="83"/>
      <c r="AR890" s="83"/>
      <c r="AS890" s="83"/>
      <c r="AT890" s="83"/>
      <c r="AU890" s="83"/>
      <c r="AV890" s="83"/>
      <c r="AW890" s="83"/>
      <c r="AX890" s="83"/>
      <c r="AY890" s="83"/>
      <c r="AZ890" s="83"/>
    </row>
    <row r="891" spans="1:52" x14ac:dyDescent="0.25">
      <c r="A891" s="82"/>
      <c r="B891" s="89" t="s">
        <v>8</v>
      </c>
      <c r="C891" s="94">
        <v>20753.909976427476</v>
      </c>
      <c r="D891" s="94">
        <v>24776.242454128835</v>
      </c>
      <c r="E891" s="94">
        <v>26052.157960173259</v>
      </c>
      <c r="F891" s="94">
        <v>28844.588319744573</v>
      </c>
      <c r="G891" s="94">
        <v>44494.737035461854</v>
      </c>
      <c r="H891" s="94">
        <v>44043.200157653118</v>
      </c>
      <c r="I891" s="94">
        <v>49715.74737410729</v>
      </c>
      <c r="J891" s="94">
        <v>48615.699857696985</v>
      </c>
      <c r="K891" s="94">
        <v>51465.271388999987</v>
      </c>
      <c r="L891" s="94">
        <v>52303.040999999997</v>
      </c>
      <c r="M891" s="94">
        <v>0</v>
      </c>
      <c r="N891" s="83"/>
      <c r="O891" s="89" t="s">
        <v>8</v>
      </c>
      <c r="P891" s="94">
        <v>22252.847931378175</v>
      </c>
      <c r="Q891" s="94">
        <v>20415.447672383365</v>
      </c>
      <c r="R891" s="94">
        <v>29833.757656535268</v>
      </c>
      <c r="S891" s="94">
        <v>30145.349823155837</v>
      </c>
      <c r="T891" s="94">
        <v>40224.49545511508</v>
      </c>
      <c r="U891" s="94">
        <v>30888.186908058909</v>
      </c>
      <c r="V891" s="94">
        <v>44524.934495901456</v>
      </c>
      <c r="W891" s="94">
        <v>46004.678892836986</v>
      </c>
      <c r="X891" s="94">
        <v>51412.226438999991</v>
      </c>
      <c r="Y891" s="94">
        <v>49947.659999999996</v>
      </c>
      <c r="Z891" s="94">
        <v>53907</v>
      </c>
      <c r="AA891" s="83"/>
      <c r="AB891" s="89" t="s">
        <v>8</v>
      </c>
      <c r="AC891" s="94">
        <v>321</v>
      </c>
      <c r="AD891" s="94">
        <v>351</v>
      </c>
      <c r="AE891" s="94">
        <v>359</v>
      </c>
      <c r="AF891" s="94">
        <v>392</v>
      </c>
      <c r="AG891" s="94">
        <v>424</v>
      </c>
      <c r="AH891" s="94">
        <v>469</v>
      </c>
      <c r="AI891" s="94">
        <v>497</v>
      </c>
      <c r="AJ891" s="94">
        <v>486</v>
      </c>
      <c r="AK891" s="94">
        <v>507</v>
      </c>
      <c r="AL891" s="94">
        <v>515</v>
      </c>
      <c r="AM891" s="94">
        <v>0</v>
      </c>
      <c r="AN891" s="83"/>
      <c r="AO891" s="83"/>
      <c r="AP891" s="83"/>
      <c r="AQ891" s="83"/>
      <c r="AR891" s="83"/>
      <c r="AS891" s="83"/>
      <c r="AT891" s="83"/>
      <c r="AU891" s="83"/>
      <c r="AV891" s="83"/>
      <c r="AW891" s="83"/>
      <c r="AX891" s="83"/>
      <c r="AY891" s="83"/>
      <c r="AZ891" s="83"/>
    </row>
    <row r="892" spans="1:52" x14ac:dyDescent="0.25">
      <c r="A892" s="82"/>
      <c r="B892" s="89" t="s">
        <v>5</v>
      </c>
      <c r="C892" s="94">
        <v>22993.38212435105</v>
      </c>
      <c r="D892" s="94">
        <v>22583.354794773964</v>
      </c>
      <c r="E892" s="94">
        <v>23894.228212668604</v>
      </c>
      <c r="F892" s="94">
        <v>17086.835425866284</v>
      </c>
      <c r="G892" s="94">
        <v>14171.502501478695</v>
      </c>
      <c r="H892" s="94">
        <v>10283.166601123485</v>
      </c>
      <c r="I892" s="94">
        <v>12052.545601857857</v>
      </c>
      <c r="J892" s="94">
        <v>12262.088126294993</v>
      </c>
      <c r="K892" s="94">
        <v>11900.104082999997</v>
      </c>
      <c r="L892" s="94">
        <v>13386.260999999999</v>
      </c>
      <c r="M892" s="92">
        <v>0</v>
      </c>
      <c r="N892" s="83"/>
      <c r="O892" s="89" t="s">
        <v>5</v>
      </c>
      <c r="P892" s="94">
        <v>12200.6437805524</v>
      </c>
      <c r="Q892" s="94">
        <v>11442.984687788128</v>
      </c>
      <c r="R892" s="94">
        <v>148.63306556015391</v>
      </c>
      <c r="S892" s="94">
        <v>12.695986279967542</v>
      </c>
      <c r="T892" s="94">
        <v>-3266.0251974562875</v>
      </c>
      <c r="U892" s="94">
        <v>19220.558658806611</v>
      </c>
      <c r="V892" s="94">
        <v>18583.623539670985</v>
      </c>
      <c r="W892" s="94">
        <v>16849.716697610995</v>
      </c>
      <c r="X892" s="94">
        <v>14240.447276999997</v>
      </c>
      <c r="Y892" s="94">
        <v>15761.193000000003</v>
      </c>
      <c r="Z892" s="94">
        <v>12380</v>
      </c>
      <c r="AA892" s="83"/>
      <c r="AB892" s="89" t="s">
        <v>5</v>
      </c>
      <c r="AC892" s="94">
        <v>3054</v>
      </c>
      <c r="AD892" s="94">
        <v>2933</v>
      </c>
      <c r="AE892" s="94">
        <v>2999</v>
      </c>
      <c r="AF892" s="94">
        <v>2936</v>
      </c>
      <c r="AG892" s="94">
        <v>2814</v>
      </c>
      <c r="AH892" s="94">
        <v>2757</v>
      </c>
      <c r="AI892" s="94">
        <v>2778</v>
      </c>
      <c r="AJ892" s="94">
        <v>2950</v>
      </c>
      <c r="AK892" s="94">
        <v>2857</v>
      </c>
      <c r="AL892" s="94">
        <v>2916</v>
      </c>
      <c r="AM892" s="94">
        <v>0</v>
      </c>
      <c r="AN892" s="83"/>
      <c r="AO892" s="83"/>
      <c r="AP892" s="83"/>
      <c r="AQ892" s="83"/>
      <c r="AR892" s="83"/>
      <c r="AS892" s="83"/>
      <c r="AT892" s="83"/>
      <c r="AU892" s="83"/>
      <c r="AV892" s="83"/>
      <c r="AW892" s="83"/>
      <c r="AX892" s="83"/>
      <c r="AY892" s="83"/>
      <c r="AZ892" s="83"/>
    </row>
    <row r="893" spans="1:52" x14ac:dyDescent="0.25">
      <c r="A893" s="82"/>
      <c r="B893" s="84" t="s">
        <v>157</v>
      </c>
      <c r="C893" s="93">
        <v>10688.047939527214</v>
      </c>
      <c r="D893" s="93">
        <v>11748.56607820611</v>
      </c>
      <c r="E893" s="93">
        <v>13738.610681973732</v>
      </c>
      <c r="F893" s="93">
        <v>13653.956153820049</v>
      </c>
      <c r="G893" s="93">
        <v>18611.869618381024</v>
      </c>
      <c r="H893" s="93">
        <v>16750.621830574859</v>
      </c>
      <c r="I893" s="93">
        <v>18244.008366451933</v>
      </c>
      <c r="J893" s="93">
        <v>18436.829027903997</v>
      </c>
      <c r="K893" s="93">
        <v>18150.920990999995</v>
      </c>
      <c r="L893" s="93">
        <v>18403.664999999997</v>
      </c>
      <c r="M893" s="93">
        <v>0</v>
      </c>
      <c r="N893" s="83"/>
      <c r="O893" s="84" t="s">
        <v>157</v>
      </c>
      <c r="P893" s="93">
        <v>10549.664071812102</v>
      </c>
      <c r="Q893" s="93">
        <v>10605.751014235151</v>
      </c>
      <c r="R893" s="93">
        <v>13194.40300098576</v>
      </c>
      <c r="S893" s="93">
        <v>13311.164524260916</v>
      </c>
      <c r="T893" s="93">
        <v>12288.228669049156</v>
      </c>
      <c r="U893" s="93">
        <v>17239.242199038996</v>
      </c>
      <c r="V893" s="93">
        <v>16108.907471691798</v>
      </c>
      <c r="W893" s="93">
        <v>19420.817093999995</v>
      </c>
      <c r="X893" s="93">
        <v>18579.524186999995</v>
      </c>
      <c r="Y893" s="93">
        <v>20069.615999999998</v>
      </c>
      <c r="Z893" s="93">
        <v>20184</v>
      </c>
      <c r="AA893" s="83"/>
      <c r="AB893" s="84" t="s">
        <v>117</v>
      </c>
      <c r="AC893" s="93">
        <v>14200.839000000002</v>
      </c>
      <c r="AD893" s="93">
        <v>14080.674999999999</v>
      </c>
      <c r="AE893" s="93">
        <v>14070.704</v>
      </c>
      <c r="AF893" s="93">
        <v>14136.96</v>
      </c>
      <c r="AG893" s="93">
        <v>13979.111999999999</v>
      </c>
      <c r="AH893" s="93">
        <v>13897.26</v>
      </c>
      <c r="AI893" s="93">
        <v>13812.113000000001</v>
      </c>
      <c r="AJ893" s="93">
        <v>13787.148000000001</v>
      </c>
      <c r="AK893" s="93">
        <v>13783.565999999999</v>
      </c>
      <c r="AL893" s="93">
        <v>13891.652</v>
      </c>
      <c r="AM893" s="93">
        <v>0</v>
      </c>
      <c r="AN893" s="83"/>
      <c r="AO893" s="83"/>
      <c r="AP893" s="83"/>
      <c r="AQ893" s="83"/>
      <c r="AR893" s="83"/>
      <c r="AS893" s="83"/>
      <c r="AT893" s="83"/>
      <c r="AU893" s="83"/>
      <c r="AV893" s="83"/>
      <c r="AW893" s="83"/>
      <c r="AX893" s="83"/>
      <c r="AY893" s="83"/>
      <c r="AZ893" s="83"/>
    </row>
    <row r="894" spans="1:52" x14ac:dyDescent="0.25">
      <c r="A894" s="82"/>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c r="AG894" s="83"/>
      <c r="AH894" s="83"/>
      <c r="AI894" s="83"/>
      <c r="AJ894" s="83"/>
      <c r="AK894" s="83"/>
      <c r="AL894" s="83"/>
      <c r="AM894" s="83"/>
      <c r="AN894" s="83"/>
      <c r="AO894" s="83"/>
      <c r="AP894" s="83"/>
      <c r="AQ894" s="83"/>
      <c r="AR894" s="83"/>
      <c r="AS894" s="83"/>
      <c r="AT894" s="83"/>
      <c r="AU894" s="83"/>
      <c r="AV894" s="83"/>
      <c r="AW894" s="83"/>
      <c r="AX894" s="83"/>
      <c r="AY894" s="83"/>
      <c r="AZ894" s="83"/>
    </row>
    <row r="895" spans="1:52" x14ac:dyDescent="0.25">
      <c r="A895" s="82"/>
      <c r="B895" s="85" t="s">
        <v>113</v>
      </c>
      <c r="C895" s="85"/>
      <c r="D895" s="85"/>
      <c r="E895" s="85"/>
      <c r="F895" s="85"/>
      <c r="G895" s="85"/>
      <c r="H895" s="85"/>
      <c r="I895" s="85"/>
      <c r="J895" s="85"/>
      <c r="K895" s="85"/>
      <c r="L895" s="85"/>
      <c r="M895" s="85"/>
      <c r="N895" s="83"/>
      <c r="O895" s="85" t="s">
        <v>114</v>
      </c>
      <c r="P895" s="85"/>
      <c r="Q895" s="85"/>
      <c r="R895" s="85"/>
      <c r="S895" s="85"/>
      <c r="T895" s="85"/>
      <c r="U895" s="85"/>
      <c r="V895" s="85"/>
      <c r="W895" s="85"/>
      <c r="X895" s="85"/>
      <c r="Y895" s="85"/>
      <c r="Z895" s="85"/>
      <c r="AA895" s="83"/>
      <c r="AB895" s="85" t="s">
        <v>145</v>
      </c>
      <c r="AC895" s="85"/>
      <c r="AD895" s="85"/>
      <c r="AE895" s="85"/>
      <c r="AF895" s="85"/>
      <c r="AG895" s="85"/>
      <c r="AH895" s="85"/>
      <c r="AI895" s="85"/>
      <c r="AJ895" s="85"/>
      <c r="AK895" s="85"/>
      <c r="AL895" s="85"/>
      <c r="AM895" s="85"/>
      <c r="AN895" s="83"/>
      <c r="AO895" s="83"/>
      <c r="AP895" s="83"/>
      <c r="AQ895" s="83"/>
      <c r="AR895" s="83"/>
      <c r="AS895" s="83"/>
      <c r="AT895" s="83"/>
      <c r="AU895" s="83"/>
      <c r="AV895" s="83"/>
      <c r="AW895" s="83"/>
      <c r="AX895" s="83"/>
      <c r="AY895" s="83"/>
      <c r="AZ895" s="83"/>
    </row>
    <row r="896" spans="1:52" x14ac:dyDescent="0.25">
      <c r="A896" s="82"/>
      <c r="B896" s="87" t="s">
        <v>59</v>
      </c>
      <c r="C896" s="87">
        <v>2013</v>
      </c>
      <c r="D896" s="87">
        <v>2014</v>
      </c>
      <c r="E896" s="87">
        <v>2015</v>
      </c>
      <c r="F896" s="87">
        <v>2016</v>
      </c>
      <c r="G896" s="87">
        <v>2017</v>
      </c>
      <c r="H896" s="87">
        <v>2018</v>
      </c>
      <c r="I896" s="87">
        <v>2019</v>
      </c>
      <c r="J896" s="87">
        <v>2020</v>
      </c>
      <c r="K896" s="87">
        <v>2021</v>
      </c>
      <c r="L896" s="87">
        <v>2022</v>
      </c>
      <c r="M896" s="87">
        <v>2023</v>
      </c>
      <c r="N896" s="83"/>
      <c r="O896" s="87" t="s">
        <v>59</v>
      </c>
      <c r="P896" s="87">
        <v>2013</v>
      </c>
      <c r="Q896" s="87">
        <v>2014</v>
      </c>
      <c r="R896" s="87">
        <v>2015</v>
      </c>
      <c r="S896" s="87">
        <v>2016</v>
      </c>
      <c r="T896" s="87">
        <v>2017</v>
      </c>
      <c r="U896" s="87">
        <v>2018</v>
      </c>
      <c r="V896" s="87">
        <v>2019</v>
      </c>
      <c r="W896" s="87">
        <v>2020</v>
      </c>
      <c r="X896" s="87">
        <v>2021</v>
      </c>
      <c r="Y896" s="87">
        <v>2022</v>
      </c>
      <c r="Z896" s="87">
        <v>2023</v>
      </c>
      <c r="AA896" s="83"/>
      <c r="AB896" s="87" t="s">
        <v>59</v>
      </c>
      <c r="AC896" s="87">
        <v>2013</v>
      </c>
      <c r="AD896" s="87">
        <v>2014</v>
      </c>
      <c r="AE896" s="87">
        <v>2015</v>
      </c>
      <c r="AF896" s="87">
        <v>2016</v>
      </c>
      <c r="AG896" s="87">
        <v>2017</v>
      </c>
      <c r="AH896" s="87">
        <v>2018</v>
      </c>
      <c r="AI896" s="87">
        <v>2019</v>
      </c>
      <c r="AJ896" s="87">
        <v>2020</v>
      </c>
      <c r="AK896" s="87">
        <v>2021</v>
      </c>
      <c r="AL896" s="87">
        <v>2022</v>
      </c>
      <c r="AM896" s="87">
        <v>2023</v>
      </c>
      <c r="AN896" s="83"/>
      <c r="AO896" s="83"/>
      <c r="AP896" s="83"/>
      <c r="AQ896" s="83"/>
      <c r="AR896" s="83"/>
      <c r="AS896" s="83"/>
      <c r="AT896" s="83"/>
      <c r="AU896" s="83"/>
      <c r="AV896" s="83"/>
      <c r="AW896" s="83"/>
      <c r="AX896" s="83"/>
      <c r="AY896" s="83"/>
      <c r="AZ896" s="83"/>
    </row>
    <row r="897" spans="1:52" x14ac:dyDescent="0.25">
      <c r="A897" s="82"/>
      <c r="B897" s="89" t="s">
        <v>9</v>
      </c>
      <c r="C897" s="90">
        <v>1144629.5267567621</v>
      </c>
      <c r="D897" s="90">
        <v>1133359.8417256942</v>
      </c>
      <c r="E897" s="90">
        <v>1171518.2155410021</v>
      </c>
      <c r="F897" s="90">
        <v>1246645.438983181</v>
      </c>
      <c r="G897" s="90">
        <v>1200102.0065158401</v>
      </c>
      <c r="H897" s="90">
        <v>1195948.1083523487</v>
      </c>
      <c r="I897" s="90">
        <v>1279509.2354335734</v>
      </c>
      <c r="J897" s="90">
        <v>1345841.0459285397</v>
      </c>
      <c r="K897" s="90">
        <v>1534985.0579279996</v>
      </c>
      <c r="L897" s="90">
        <v>1456263.4379999998</v>
      </c>
      <c r="M897" s="90">
        <v>0</v>
      </c>
      <c r="N897" s="83"/>
      <c r="O897" s="89" t="s">
        <v>9</v>
      </c>
      <c r="P897" s="90">
        <v>1187197.6679708101</v>
      </c>
      <c r="Q897" s="90">
        <v>1204786.969947726</v>
      </c>
      <c r="R897" s="90">
        <v>1127375.9505782842</v>
      </c>
      <c r="S897" s="90">
        <v>1279973.5571486678</v>
      </c>
      <c r="T897" s="90">
        <v>1269510.2805144265</v>
      </c>
      <c r="U897" s="90">
        <v>1293014.7248903541</v>
      </c>
      <c r="V897" s="90">
        <v>1245181.6065782208</v>
      </c>
      <c r="W897" s="90">
        <v>1258000.6902123778</v>
      </c>
      <c r="X897" s="90">
        <v>1623442.8165480001</v>
      </c>
      <c r="Y897" s="90">
        <v>1572865.6020000004</v>
      </c>
      <c r="Z897" s="90">
        <v>1462034</v>
      </c>
      <c r="AA897" s="83"/>
      <c r="AB897" s="89" t="s">
        <v>9</v>
      </c>
      <c r="AC897" s="90">
        <v>10240</v>
      </c>
      <c r="AD897" s="90">
        <v>10005</v>
      </c>
      <c r="AE897" s="90">
        <v>10180</v>
      </c>
      <c r="AF897" s="90">
        <v>10172</v>
      </c>
      <c r="AG897" s="90">
        <v>10034</v>
      </c>
      <c r="AH897" s="90">
        <v>9896</v>
      </c>
      <c r="AI897" s="90">
        <v>10183</v>
      </c>
      <c r="AJ897" s="90">
        <v>10789</v>
      </c>
      <c r="AK897" s="90">
        <v>10326</v>
      </c>
      <c r="AL897" s="90">
        <v>10443</v>
      </c>
      <c r="AM897" s="90">
        <v>0</v>
      </c>
      <c r="AN897" s="83"/>
      <c r="AO897" s="83"/>
      <c r="AP897" s="83"/>
      <c r="AQ897" s="83"/>
      <c r="AR897" s="83"/>
      <c r="AS897" s="83"/>
      <c r="AT897" s="83"/>
      <c r="AU897" s="83"/>
      <c r="AV897" s="83"/>
      <c r="AW897" s="83"/>
      <c r="AX897" s="83"/>
      <c r="AY897" s="83"/>
      <c r="AZ897" s="83"/>
    </row>
    <row r="898" spans="1:52" x14ac:dyDescent="0.25">
      <c r="A898" s="82"/>
      <c r="B898" s="84" t="s">
        <v>10</v>
      </c>
      <c r="C898" s="93">
        <v>797245.34596810106</v>
      </c>
      <c r="D898" s="93">
        <v>770084.80346917582</v>
      </c>
      <c r="E898" s="93">
        <v>804832.71856604598</v>
      </c>
      <c r="F898" s="93">
        <v>886335.42588271934</v>
      </c>
      <c r="G898" s="93">
        <v>795383.7188894595</v>
      </c>
      <c r="H898" s="93">
        <v>768628.91082882206</v>
      </c>
      <c r="I898" s="93">
        <v>868416.72225267196</v>
      </c>
      <c r="J898" s="93">
        <v>894555.20337812975</v>
      </c>
      <c r="K898" s="93">
        <v>1060779.1184129999</v>
      </c>
      <c r="L898" s="93">
        <v>982842.14699999988</v>
      </c>
      <c r="M898" s="93">
        <v>0</v>
      </c>
      <c r="N898" s="83"/>
      <c r="O898" s="84" t="s">
        <v>10</v>
      </c>
      <c r="P898" s="93">
        <v>816451.76330207963</v>
      </c>
      <c r="Q898" s="93">
        <v>840027.34015950654</v>
      </c>
      <c r="R898" s="93">
        <v>787973.10609208338</v>
      </c>
      <c r="S898" s="93">
        <v>876817.36038668419</v>
      </c>
      <c r="T898" s="93">
        <v>903939.95161733404</v>
      </c>
      <c r="U898" s="93">
        <v>841153.25556453154</v>
      </c>
      <c r="V898" s="93">
        <v>806926.75100250926</v>
      </c>
      <c r="W898" s="93">
        <v>827949.35328569089</v>
      </c>
      <c r="X898" s="93">
        <v>1171562.4355890001</v>
      </c>
      <c r="Y898" s="93">
        <v>1128853.1310000003</v>
      </c>
      <c r="Z898" s="93">
        <v>1033715</v>
      </c>
      <c r="AA898" s="83"/>
      <c r="AB898" s="84" t="s">
        <v>10</v>
      </c>
      <c r="AC898" s="93">
        <v>10240</v>
      </c>
      <c r="AD898" s="93">
        <v>10005</v>
      </c>
      <c r="AE898" s="93">
        <v>10180</v>
      </c>
      <c r="AF898" s="93">
        <v>10172</v>
      </c>
      <c r="AG898" s="93">
        <v>10034</v>
      </c>
      <c r="AH898" s="93">
        <v>9896</v>
      </c>
      <c r="AI898" s="93">
        <v>10183</v>
      </c>
      <c r="AJ898" s="93">
        <v>10789</v>
      </c>
      <c r="AK898" s="93">
        <v>10326</v>
      </c>
      <c r="AL898" s="93">
        <v>10443</v>
      </c>
      <c r="AM898" s="93">
        <v>0</v>
      </c>
      <c r="AN898" s="83"/>
      <c r="AO898" s="83"/>
      <c r="AP898" s="83"/>
      <c r="AQ898" s="83"/>
      <c r="AR898" s="83"/>
      <c r="AS898" s="83"/>
      <c r="AT898" s="83"/>
      <c r="AU898" s="83"/>
      <c r="AV898" s="83"/>
      <c r="AW898" s="83"/>
      <c r="AX898" s="83"/>
      <c r="AY898" s="83"/>
      <c r="AZ898" s="83"/>
    </row>
    <row r="899" spans="1:52" x14ac:dyDescent="0.25">
      <c r="A899" s="82"/>
      <c r="B899" s="89" t="s">
        <v>11</v>
      </c>
      <c r="C899" s="94">
        <v>347384.18078866095</v>
      </c>
      <c r="D899" s="94">
        <v>363275.03825651837</v>
      </c>
      <c r="E899" s="94">
        <v>366685.49697495613</v>
      </c>
      <c r="F899" s="94">
        <v>360310.01310046169</v>
      </c>
      <c r="G899" s="94">
        <v>404718.28762638051</v>
      </c>
      <c r="H899" s="94">
        <v>427319.1975235265</v>
      </c>
      <c r="I899" s="94">
        <v>411092.51318090153</v>
      </c>
      <c r="J899" s="94">
        <v>451285.84255040984</v>
      </c>
      <c r="K899" s="94">
        <v>474205.93951499986</v>
      </c>
      <c r="L899" s="94">
        <v>473421.29099999997</v>
      </c>
      <c r="M899" s="94">
        <v>0</v>
      </c>
      <c r="N899" s="83"/>
      <c r="O899" s="89" t="s">
        <v>11</v>
      </c>
      <c r="P899" s="94">
        <v>370745.90466873039</v>
      </c>
      <c r="Q899" s="94">
        <v>364759.62978821952</v>
      </c>
      <c r="R899" s="94">
        <v>339402.84448620083</v>
      </c>
      <c r="S899" s="94">
        <v>403156.19676198356</v>
      </c>
      <c r="T899" s="94">
        <v>365570.32889709255</v>
      </c>
      <c r="U899" s="94">
        <v>451861.46932582266</v>
      </c>
      <c r="V899" s="94">
        <v>438254.85557571164</v>
      </c>
      <c r="W899" s="94">
        <v>430051.33692668681</v>
      </c>
      <c r="X899" s="94">
        <v>451880.38095899986</v>
      </c>
      <c r="Y899" s="94">
        <v>444012.47100000002</v>
      </c>
      <c r="Z899" s="94">
        <v>428319</v>
      </c>
      <c r="AA899" s="83"/>
      <c r="AB899" s="89" t="s">
        <v>11</v>
      </c>
      <c r="AC899" s="94">
        <v>10240</v>
      </c>
      <c r="AD899" s="94">
        <v>10005</v>
      </c>
      <c r="AE899" s="94">
        <v>10180</v>
      </c>
      <c r="AF899" s="94">
        <v>10172</v>
      </c>
      <c r="AG899" s="94">
        <v>10034</v>
      </c>
      <c r="AH899" s="94">
        <v>9896</v>
      </c>
      <c r="AI899" s="94">
        <v>10183</v>
      </c>
      <c r="AJ899" s="94">
        <v>10789</v>
      </c>
      <c r="AK899" s="94">
        <v>10326</v>
      </c>
      <c r="AL899" s="94">
        <v>10443</v>
      </c>
      <c r="AM899" s="94">
        <v>0</v>
      </c>
      <c r="AN899" s="83"/>
      <c r="AO899" s="83"/>
      <c r="AP899" s="83"/>
      <c r="AQ899" s="83"/>
      <c r="AR899" s="83"/>
      <c r="AS899" s="83"/>
      <c r="AT899" s="83"/>
      <c r="AU899" s="83"/>
      <c r="AV899" s="83"/>
      <c r="AW899" s="83"/>
      <c r="AX899" s="83"/>
      <c r="AY899" s="83"/>
      <c r="AZ899" s="83"/>
    </row>
    <row r="900" spans="1:52" x14ac:dyDescent="0.25">
      <c r="A900" s="82"/>
      <c r="B900" s="84" t="s">
        <v>0</v>
      </c>
      <c r="C900" s="93">
        <v>227992.47608016446</v>
      </c>
      <c r="D900" s="93">
        <v>219060.91495699997</v>
      </c>
      <c r="E900" s="93">
        <v>226586.66115788108</v>
      </c>
      <c r="F900" s="93">
        <v>244631.05349179119</v>
      </c>
      <c r="G900" s="93">
        <v>206236.26741351033</v>
      </c>
      <c r="H900" s="93">
        <v>189443.81928805145</v>
      </c>
      <c r="I900" s="93">
        <v>173386.18941972297</v>
      </c>
      <c r="J900" s="93">
        <v>170266.61920022994</v>
      </c>
      <c r="K900" s="93">
        <v>147531.79763699998</v>
      </c>
      <c r="L900" s="93">
        <v>133744.27499999999</v>
      </c>
      <c r="M900" s="93">
        <v>0</v>
      </c>
      <c r="N900" s="83"/>
      <c r="O900" s="84" t="s">
        <v>0</v>
      </c>
      <c r="P900" s="93">
        <v>220125.71420195448</v>
      </c>
      <c r="Q900" s="93">
        <v>219524.62729993524</v>
      </c>
      <c r="R900" s="93">
        <v>212313.26402466546</v>
      </c>
      <c r="S900" s="93">
        <v>239717.87992852935</v>
      </c>
      <c r="T900" s="93">
        <v>235378.08090285791</v>
      </c>
      <c r="U900" s="93">
        <v>218952.57610783985</v>
      </c>
      <c r="V900" s="93">
        <v>178291.14944899082</v>
      </c>
      <c r="W900" s="93">
        <v>149080.66561924198</v>
      </c>
      <c r="X900" s="93">
        <v>163749.76064999995</v>
      </c>
      <c r="Y900" s="93">
        <v>150049.80899999998</v>
      </c>
      <c r="Z900" s="93">
        <v>147173</v>
      </c>
      <c r="AA900" s="83"/>
      <c r="AB900" s="84" t="s">
        <v>0</v>
      </c>
      <c r="AC900" s="93">
        <v>2204</v>
      </c>
      <c r="AD900" s="93">
        <v>2226</v>
      </c>
      <c r="AE900" s="93">
        <v>2380</v>
      </c>
      <c r="AF900" s="93">
        <v>2209</v>
      </c>
      <c r="AG900" s="93">
        <v>1906</v>
      </c>
      <c r="AH900" s="93">
        <v>1717</v>
      </c>
      <c r="AI900" s="93">
        <v>1633</v>
      </c>
      <c r="AJ900" s="93">
        <v>1561</v>
      </c>
      <c r="AK900" s="93">
        <v>1406</v>
      </c>
      <c r="AL900" s="93">
        <v>1271</v>
      </c>
      <c r="AM900" s="93">
        <v>0</v>
      </c>
      <c r="AN900" s="83"/>
      <c r="AO900" s="83"/>
      <c r="AP900" s="83"/>
      <c r="AQ900" s="83"/>
      <c r="AR900" s="83"/>
      <c r="AS900" s="83"/>
      <c r="AT900" s="83"/>
      <c r="AU900" s="83"/>
      <c r="AV900" s="83"/>
      <c r="AW900" s="83"/>
      <c r="AX900" s="83"/>
      <c r="AY900" s="83"/>
      <c r="AZ900" s="83"/>
    </row>
    <row r="901" spans="1:52" x14ac:dyDescent="0.25">
      <c r="A901" s="82"/>
      <c r="B901" s="84" t="s">
        <v>158</v>
      </c>
      <c r="C901" s="93">
        <v>230817.071320927</v>
      </c>
      <c r="D901" s="93">
        <v>208766.08559049119</v>
      </c>
      <c r="E901" s="93">
        <v>191650.04947928191</v>
      </c>
      <c r="F901" s="93">
        <v>179810.9453220439</v>
      </c>
      <c r="G901" s="93">
        <v>159051.5194390165</v>
      </c>
      <c r="H901" s="93">
        <v>157180.33935205001</v>
      </c>
      <c r="I901" s="93">
        <v>169160.01996327954</v>
      </c>
      <c r="J901" s="93">
        <v>226298.91331926896</v>
      </c>
      <c r="K901" s="93">
        <v>176527.22820599997</v>
      </c>
      <c r="L901" s="93">
        <v>127511.62199999999</v>
      </c>
      <c r="M901" s="93">
        <v>0</v>
      </c>
      <c r="N901" s="83"/>
      <c r="O901" s="84" t="s">
        <v>158</v>
      </c>
      <c r="P901" s="93">
        <v>254492.7460800125</v>
      </c>
      <c r="Q901" s="93">
        <v>231235.51489602189</v>
      </c>
      <c r="R901" s="93">
        <v>237637.35403141379</v>
      </c>
      <c r="S901" s="93">
        <v>215748.66575834944</v>
      </c>
      <c r="T901" s="93">
        <v>170213.88403791771</v>
      </c>
      <c r="U901" s="93">
        <v>148207.39093803469</v>
      </c>
      <c r="V901" s="93">
        <v>146761.25038091696</v>
      </c>
      <c r="W901" s="93">
        <v>154961.93639587497</v>
      </c>
      <c r="X901" s="93">
        <v>232708.19564999995</v>
      </c>
      <c r="Y901" s="93">
        <v>192941.61599999998</v>
      </c>
      <c r="Z901" s="93">
        <v>124913</v>
      </c>
      <c r="AA901" s="83"/>
      <c r="AB901" s="84" t="s">
        <v>158</v>
      </c>
      <c r="AC901" s="93">
        <v>1639</v>
      </c>
      <c r="AD901" s="93">
        <v>1387</v>
      </c>
      <c r="AE901" s="93">
        <v>1286</v>
      </c>
      <c r="AF901" s="93">
        <v>1191</v>
      </c>
      <c r="AG901" s="93">
        <v>1148</v>
      </c>
      <c r="AH901" s="93">
        <v>1114</v>
      </c>
      <c r="AI901" s="93">
        <v>1182</v>
      </c>
      <c r="AJ901" s="93">
        <v>1618</v>
      </c>
      <c r="AK901" s="93">
        <v>1199</v>
      </c>
      <c r="AL901" s="93">
        <v>862</v>
      </c>
      <c r="AM901" s="93">
        <v>0</v>
      </c>
      <c r="AN901" s="83"/>
      <c r="AO901" s="83"/>
      <c r="AP901" s="83"/>
      <c r="AQ901" s="83"/>
      <c r="AR901" s="83"/>
      <c r="AS901" s="83"/>
      <c r="AT901" s="83"/>
      <c r="AU901" s="83"/>
      <c r="AV901" s="83"/>
      <c r="AW901" s="83"/>
      <c r="AX901" s="83"/>
      <c r="AY901" s="83"/>
      <c r="AZ901" s="83"/>
    </row>
    <row r="902" spans="1:52" x14ac:dyDescent="0.25">
      <c r="A902" s="82"/>
      <c r="B902" s="84" t="s">
        <v>159</v>
      </c>
      <c r="C902" s="93">
        <v>8143.1686122462961</v>
      </c>
      <c r="D902" s="93">
        <v>5016.6970515863231</v>
      </c>
      <c r="E902" s="93">
        <v>3391.1160560143953</v>
      </c>
      <c r="F902" s="93">
        <v>3642.5938817798879</v>
      </c>
      <c r="G902" s="93">
        <v>2541.1227780451459</v>
      </c>
      <c r="H902" s="93">
        <v>2712.5698258443767</v>
      </c>
      <c r="I902" s="93">
        <v>2989.3611394710615</v>
      </c>
      <c r="J902" s="93">
        <v>2650.9415333309989</v>
      </c>
      <c r="K902" s="93">
        <v>2298.9681329999994</v>
      </c>
      <c r="L902" s="93">
        <v>1828.5329999999999</v>
      </c>
      <c r="M902" s="93">
        <v>0</v>
      </c>
      <c r="N902" s="83"/>
      <c r="O902" s="84" t="s">
        <v>159</v>
      </c>
      <c r="P902" s="93">
        <v>15924.132492473036</v>
      </c>
      <c r="Q902" s="93">
        <v>8428.1720924973433</v>
      </c>
      <c r="R902" s="93">
        <v>6071.426660312567</v>
      </c>
      <c r="S902" s="93">
        <v>3366.7447253333125</v>
      </c>
      <c r="T902" s="93">
        <v>3841.9828228790439</v>
      </c>
      <c r="U902" s="93">
        <v>3106.1496192067925</v>
      </c>
      <c r="V902" s="93">
        <v>5432.3035638567562</v>
      </c>
      <c r="W902" s="93">
        <v>2493.417128012999</v>
      </c>
      <c r="X902" s="93">
        <v>2617.2378329999997</v>
      </c>
      <c r="Y902" s="93">
        <v>2571.471</v>
      </c>
      <c r="Z902" s="93">
        <v>2521</v>
      </c>
      <c r="AA902" s="83"/>
      <c r="AB902" s="84" t="s">
        <v>159</v>
      </c>
      <c r="AC902" s="93">
        <v>0</v>
      </c>
      <c r="AD902" s="93">
        <v>0</v>
      </c>
      <c r="AE902" s="93">
        <v>0</v>
      </c>
      <c r="AF902" s="93">
        <v>0</v>
      </c>
      <c r="AG902" s="93">
        <v>0</v>
      </c>
      <c r="AH902" s="93">
        <v>0</v>
      </c>
      <c r="AI902" s="93">
        <v>0</v>
      </c>
      <c r="AJ902" s="93">
        <v>0</v>
      </c>
      <c r="AK902" s="93">
        <v>0</v>
      </c>
      <c r="AL902" s="93">
        <v>0</v>
      </c>
      <c r="AM902" s="93">
        <v>0</v>
      </c>
      <c r="AN902" s="83"/>
      <c r="AO902" s="83"/>
      <c r="AP902" s="83"/>
      <c r="AQ902" s="83"/>
      <c r="AR902" s="83"/>
      <c r="AS902" s="83"/>
      <c r="AT902" s="83"/>
      <c r="AU902" s="83"/>
      <c r="AV902" s="83"/>
      <c r="AW902" s="83"/>
      <c r="AX902" s="83"/>
      <c r="AY902" s="83"/>
      <c r="AZ902" s="83"/>
    </row>
    <row r="903" spans="1:52" x14ac:dyDescent="0.25">
      <c r="A903" s="82"/>
      <c r="B903" s="84" t="s">
        <v>1</v>
      </c>
      <c r="C903" s="93">
        <v>53292.349459877929</v>
      </c>
      <c r="D903" s="93">
        <v>48278.596195464721</v>
      </c>
      <c r="E903" s="93">
        <v>45535.553659956895</v>
      </c>
      <c r="F903" s="93">
        <v>43093.986230095121</v>
      </c>
      <c r="G903" s="93">
        <v>40342.631896278479</v>
      </c>
      <c r="H903" s="93">
        <v>45446.390389699038</v>
      </c>
      <c r="I903" s="93">
        <v>47618.35706672629</v>
      </c>
      <c r="J903" s="93">
        <v>51174.931976972992</v>
      </c>
      <c r="K903" s="93">
        <v>46666.825211999996</v>
      </c>
      <c r="L903" s="93">
        <v>42832.125</v>
      </c>
      <c r="M903" s="93">
        <v>0</v>
      </c>
      <c r="N903" s="83"/>
      <c r="O903" s="84" t="s">
        <v>1</v>
      </c>
      <c r="P903" s="93">
        <v>50099.051462003183</v>
      </c>
      <c r="Q903" s="93">
        <v>42636.020987348478</v>
      </c>
      <c r="R903" s="93">
        <v>46052.609473850418</v>
      </c>
      <c r="S903" s="93">
        <v>30853.439603406776</v>
      </c>
      <c r="T903" s="93">
        <v>43780.594886338848</v>
      </c>
      <c r="U903" s="93">
        <v>35693.997447408336</v>
      </c>
      <c r="V903" s="93">
        <v>43683.812487901327</v>
      </c>
      <c r="W903" s="93">
        <v>38845.949925131994</v>
      </c>
      <c r="X903" s="93">
        <v>45460.583048999993</v>
      </c>
      <c r="Y903" s="93">
        <v>46264.868999999999</v>
      </c>
      <c r="Z903" s="93">
        <v>45376</v>
      </c>
      <c r="AA903" s="83"/>
      <c r="AB903" s="84" t="s">
        <v>1</v>
      </c>
      <c r="AC903" s="93">
        <v>293</v>
      </c>
      <c r="AD903" s="93">
        <v>280</v>
      </c>
      <c r="AE903" s="93">
        <v>266</v>
      </c>
      <c r="AF903" s="93">
        <v>247</v>
      </c>
      <c r="AG903" s="93">
        <v>246</v>
      </c>
      <c r="AH903" s="93">
        <v>289</v>
      </c>
      <c r="AI903" s="93">
        <v>302</v>
      </c>
      <c r="AJ903" s="93">
        <v>311</v>
      </c>
      <c r="AK903" s="93">
        <v>301</v>
      </c>
      <c r="AL903" s="93">
        <v>277</v>
      </c>
      <c r="AM903" s="93">
        <v>0</v>
      </c>
      <c r="AN903" s="83"/>
      <c r="AO903" s="83"/>
      <c r="AP903" s="83"/>
      <c r="AQ903" s="83"/>
      <c r="AR903" s="83"/>
      <c r="AS903" s="83"/>
      <c r="AT903" s="83"/>
      <c r="AU903" s="83"/>
      <c r="AV903" s="83"/>
      <c r="AW903" s="83"/>
      <c r="AX903" s="83"/>
      <c r="AY903" s="83"/>
      <c r="AZ903" s="83"/>
    </row>
    <row r="904" spans="1:52" x14ac:dyDescent="0.25">
      <c r="A904" s="82"/>
      <c r="B904" s="84" t="s">
        <v>2</v>
      </c>
      <c r="C904" s="93">
        <v>404296.29122657218</v>
      </c>
      <c r="D904" s="93">
        <v>393528.30794220691</v>
      </c>
      <c r="E904" s="93">
        <v>383435.85829403618</v>
      </c>
      <c r="F904" s="93">
        <v>379514.19278365572</v>
      </c>
      <c r="G904" s="93">
        <v>386956.3094617576</v>
      </c>
      <c r="H904" s="93">
        <v>396965.47408486292</v>
      </c>
      <c r="I904" s="93">
        <v>433379.30540686322</v>
      </c>
      <c r="J904" s="93">
        <v>442627.39492933487</v>
      </c>
      <c r="K904" s="93">
        <v>443304.07344299997</v>
      </c>
      <c r="L904" s="93">
        <v>444960.17999999993</v>
      </c>
      <c r="M904" s="93">
        <v>0</v>
      </c>
      <c r="N904" s="83"/>
      <c r="O904" s="84" t="s">
        <v>2</v>
      </c>
      <c r="P904" s="93">
        <v>442010.10686187074</v>
      </c>
      <c r="Q904" s="93">
        <v>428679.06826912274</v>
      </c>
      <c r="R904" s="93">
        <v>391671.53453298745</v>
      </c>
      <c r="S904" s="93">
        <v>381887.18803743873</v>
      </c>
      <c r="T904" s="93">
        <v>387245.13776949182</v>
      </c>
      <c r="U904" s="93">
        <v>402169.22510278533</v>
      </c>
      <c r="V904" s="93">
        <v>400190.69021112472</v>
      </c>
      <c r="W904" s="93">
        <v>445813.48786703381</v>
      </c>
      <c r="X904" s="93">
        <v>455614.74543899996</v>
      </c>
      <c r="Y904" s="93">
        <v>461280.11999999994</v>
      </c>
      <c r="Z904" s="93">
        <v>440037</v>
      </c>
      <c r="AA904" s="83"/>
      <c r="AB904" s="84" t="s">
        <v>2</v>
      </c>
      <c r="AC904" s="93">
        <v>3688</v>
      </c>
      <c r="AD904" s="93">
        <v>3531</v>
      </c>
      <c r="AE904" s="93">
        <v>3377</v>
      </c>
      <c r="AF904" s="93">
        <v>3244</v>
      </c>
      <c r="AG904" s="93">
        <v>3214</v>
      </c>
      <c r="AH904" s="93">
        <v>3218</v>
      </c>
      <c r="AI904" s="93">
        <v>3371</v>
      </c>
      <c r="AJ904" s="93">
        <v>3389</v>
      </c>
      <c r="AK904" s="93">
        <v>3386</v>
      </c>
      <c r="AL904" s="93">
        <v>3453</v>
      </c>
      <c r="AM904" s="93">
        <v>0</v>
      </c>
      <c r="AN904" s="83"/>
      <c r="AO904" s="83"/>
      <c r="AP904" s="83"/>
      <c r="AQ904" s="83"/>
      <c r="AR904" s="83"/>
      <c r="AS904" s="83"/>
      <c r="AT904" s="83"/>
      <c r="AU904" s="83"/>
      <c r="AV904" s="83"/>
      <c r="AW904" s="83"/>
      <c r="AX904" s="83"/>
      <c r="AY904" s="83"/>
      <c r="AZ904" s="83"/>
    </row>
    <row r="905" spans="1:52" x14ac:dyDescent="0.25">
      <c r="A905" s="82"/>
      <c r="B905" s="84" t="s">
        <v>156</v>
      </c>
      <c r="C905" s="93">
        <v>0</v>
      </c>
      <c r="D905" s="93">
        <v>0</v>
      </c>
      <c r="E905" s="93">
        <v>0</v>
      </c>
      <c r="F905" s="93">
        <v>0</v>
      </c>
      <c r="G905" s="93">
        <v>0</v>
      </c>
      <c r="H905" s="93">
        <v>0</v>
      </c>
      <c r="I905" s="93">
        <v>0</v>
      </c>
      <c r="J905" s="93">
        <v>8825.6824349399976</v>
      </c>
      <c r="K905" s="93">
        <v>28824.625829999994</v>
      </c>
      <c r="L905" s="93">
        <v>46461.407999999996</v>
      </c>
      <c r="M905" s="93">
        <v>0</v>
      </c>
      <c r="N905" s="83"/>
      <c r="O905" s="84" t="s">
        <v>156</v>
      </c>
      <c r="P905" s="93">
        <v>0</v>
      </c>
      <c r="Q905" s="93">
        <v>0</v>
      </c>
      <c r="R905" s="93">
        <v>0</v>
      </c>
      <c r="S905" s="93">
        <v>0</v>
      </c>
      <c r="T905" s="93">
        <v>0</v>
      </c>
      <c r="U905" s="93">
        <v>0</v>
      </c>
      <c r="V905" s="93">
        <v>0</v>
      </c>
      <c r="W905" s="93">
        <v>0</v>
      </c>
      <c r="X905" s="93">
        <v>32604.608966999996</v>
      </c>
      <c r="Y905" s="93">
        <v>38632.775999999998</v>
      </c>
      <c r="Z905" s="93">
        <v>38088</v>
      </c>
      <c r="AA905" s="83"/>
      <c r="AB905" s="84" t="s">
        <v>156</v>
      </c>
      <c r="AC905" s="93">
        <v>0</v>
      </c>
      <c r="AD905" s="93">
        <v>0</v>
      </c>
      <c r="AE905" s="93">
        <v>0</v>
      </c>
      <c r="AF905" s="93">
        <v>0</v>
      </c>
      <c r="AG905" s="93">
        <v>0</v>
      </c>
      <c r="AH905" s="93">
        <v>0</v>
      </c>
      <c r="AI905" s="93">
        <v>0</v>
      </c>
      <c r="AJ905" s="93">
        <v>57</v>
      </c>
      <c r="AK905" s="93">
        <v>174</v>
      </c>
      <c r="AL905" s="93">
        <v>288</v>
      </c>
      <c r="AM905" s="93">
        <v>0</v>
      </c>
      <c r="AN905" s="83"/>
      <c r="AO905" s="83"/>
      <c r="AP905" s="83"/>
      <c r="AQ905" s="83"/>
      <c r="AR905" s="83"/>
      <c r="AS905" s="83"/>
      <c r="AT905" s="83"/>
      <c r="AU905" s="83"/>
      <c r="AV905" s="83"/>
      <c r="AW905" s="83"/>
      <c r="AX905" s="83"/>
      <c r="AY905" s="83"/>
      <c r="AZ905" s="83"/>
    </row>
    <row r="906" spans="1:52" x14ac:dyDescent="0.25">
      <c r="A906" s="82"/>
      <c r="B906" s="84" t="s">
        <v>3</v>
      </c>
      <c r="C906" s="93">
        <v>1257.6085230353401</v>
      </c>
      <c r="D906" s="93">
        <v>11341.9944884694</v>
      </c>
      <c r="E906" s="93">
        <v>26342.694641474911</v>
      </c>
      <c r="F906" s="93">
        <v>38912.043767530777</v>
      </c>
      <c r="G906" s="93">
        <v>40020.390117649615</v>
      </c>
      <c r="H906" s="93">
        <v>47613.986376666035</v>
      </c>
      <c r="I906" s="93">
        <v>53878.204628258623</v>
      </c>
      <c r="J906" s="93">
        <v>64285.062449705976</v>
      </c>
      <c r="K906" s="93">
        <v>61777.209668999989</v>
      </c>
      <c r="L906" s="93">
        <v>55925.120999999985</v>
      </c>
      <c r="M906" s="93">
        <v>0</v>
      </c>
      <c r="N906" s="83"/>
      <c r="O906" s="84" t="s">
        <v>3</v>
      </c>
      <c r="P906" s="93">
        <v>0</v>
      </c>
      <c r="Q906" s="93">
        <v>26380.159068573215</v>
      </c>
      <c r="R906" s="93">
        <v>34577.785710876742</v>
      </c>
      <c r="S906" s="93">
        <v>46472.84985142295</v>
      </c>
      <c r="T906" s="93">
        <v>48254.715272145011</v>
      </c>
      <c r="U906" s="93">
        <v>41262.145211514857</v>
      </c>
      <c r="V906" s="93">
        <v>43059.333956375187</v>
      </c>
      <c r="W906" s="93">
        <v>55898.506267946985</v>
      </c>
      <c r="X906" s="93">
        <v>60457.45131299999</v>
      </c>
      <c r="Y906" s="93">
        <v>56340.837000000014</v>
      </c>
      <c r="Z906" s="93">
        <v>55259</v>
      </c>
      <c r="AA906" s="83"/>
      <c r="AB906" s="84" t="s">
        <v>3</v>
      </c>
      <c r="AC906" s="93">
        <v>9</v>
      </c>
      <c r="AD906" s="93">
        <v>87</v>
      </c>
      <c r="AE906" s="93">
        <v>222</v>
      </c>
      <c r="AF906" s="93">
        <v>286</v>
      </c>
      <c r="AG906" s="93">
        <v>293</v>
      </c>
      <c r="AH906" s="93">
        <v>342</v>
      </c>
      <c r="AI906" s="93">
        <v>393</v>
      </c>
      <c r="AJ906" s="93">
        <v>459</v>
      </c>
      <c r="AK906" s="93">
        <v>458</v>
      </c>
      <c r="AL906" s="93">
        <v>419</v>
      </c>
      <c r="AM906" s="93">
        <v>0</v>
      </c>
      <c r="AN906" s="83"/>
      <c r="AO906" s="83"/>
      <c r="AP906" s="83"/>
      <c r="AQ906" s="83"/>
      <c r="AR906" s="83"/>
      <c r="AS906" s="83"/>
      <c r="AT906" s="83"/>
      <c r="AU906" s="83"/>
      <c r="AV906" s="83"/>
      <c r="AW906" s="83"/>
      <c r="AX906" s="83"/>
      <c r="AY906" s="83"/>
      <c r="AZ906" s="83"/>
    </row>
    <row r="907" spans="1:52" x14ac:dyDescent="0.25">
      <c r="A907" s="82"/>
      <c r="B907" s="84" t="s">
        <v>4</v>
      </c>
      <c r="C907" s="93">
        <v>0</v>
      </c>
      <c r="D907" s="93">
        <v>1606.4680707139003</v>
      </c>
      <c r="E907" s="93">
        <v>28943.188119228176</v>
      </c>
      <c r="F907" s="93">
        <v>49920.156380605506</v>
      </c>
      <c r="G907" s="93">
        <v>55098.247175398319</v>
      </c>
      <c r="H907" s="93">
        <v>52693.849209632295</v>
      </c>
      <c r="I907" s="93">
        <v>48835.76037299195</v>
      </c>
      <c r="J907" s="93">
        <v>44548.117610786991</v>
      </c>
      <c r="K907" s="93">
        <v>34375.249397999985</v>
      </c>
      <c r="L907" s="93">
        <v>44991.995999999999</v>
      </c>
      <c r="M907" s="93">
        <v>0</v>
      </c>
      <c r="N907" s="83"/>
      <c r="O907" s="84" t="s">
        <v>4</v>
      </c>
      <c r="P907" s="93">
        <v>0</v>
      </c>
      <c r="Q907" s="93">
        <v>0</v>
      </c>
      <c r="R907" s="93">
        <v>8192.3736922920289</v>
      </c>
      <c r="S907" s="93">
        <v>37659.642430040491</v>
      </c>
      <c r="T907" s="93">
        <v>55606.584997010381</v>
      </c>
      <c r="U907" s="93">
        <v>60575.508196597271</v>
      </c>
      <c r="V907" s="93">
        <v>53469.874827890999</v>
      </c>
      <c r="W907" s="93">
        <v>40475.140692461995</v>
      </c>
      <c r="X907" s="93">
        <v>36671.034833999998</v>
      </c>
      <c r="Y907" s="93">
        <v>52677.59699999998</v>
      </c>
      <c r="Z907" s="93">
        <v>51664</v>
      </c>
      <c r="AA907" s="83"/>
      <c r="AB907" s="84" t="s">
        <v>4</v>
      </c>
      <c r="AC907" s="93">
        <v>0</v>
      </c>
      <c r="AD907" s="93">
        <v>13</v>
      </c>
      <c r="AE907" s="93">
        <v>214</v>
      </c>
      <c r="AF907" s="93">
        <v>390</v>
      </c>
      <c r="AG907" s="93">
        <v>435</v>
      </c>
      <c r="AH907" s="93">
        <v>417</v>
      </c>
      <c r="AI907" s="93">
        <v>398</v>
      </c>
      <c r="AJ907" s="93">
        <v>346</v>
      </c>
      <c r="AK907" s="93">
        <v>282</v>
      </c>
      <c r="AL907" s="93">
        <v>386</v>
      </c>
      <c r="AM907" s="93">
        <v>0</v>
      </c>
      <c r="AN907" s="83"/>
      <c r="AO907" s="83"/>
      <c r="AP907" s="83"/>
      <c r="AQ907" s="83"/>
      <c r="AR907" s="83"/>
      <c r="AS907" s="83"/>
      <c r="AT907" s="83"/>
      <c r="AU907" s="83"/>
      <c r="AV907" s="83"/>
      <c r="AW907" s="83"/>
      <c r="AX907" s="83"/>
      <c r="AY907" s="83"/>
      <c r="AZ907" s="83"/>
    </row>
    <row r="908" spans="1:52" x14ac:dyDescent="0.25">
      <c r="A908" s="82"/>
      <c r="B908" s="84" t="s">
        <v>6</v>
      </c>
      <c r="C908" s="93">
        <v>6723.0492949942072</v>
      </c>
      <c r="D908" s="93">
        <v>9856.9282672302943</v>
      </c>
      <c r="E908" s="93">
        <v>18107.486538163183</v>
      </c>
      <c r="F908" s="93">
        <v>32389.192271054526</v>
      </c>
      <c r="G908" s="93">
        <v>29138.245610252019</v>
      </c>
      <c r="H908" s="93">
        <v>21295.238507056507</v>
      </c>
      <c r="I908" s="93">
        <v>16092.415961176144</v>
      </c>
      <c r="J908" s="93">
        <v>13480.204931801998</v>
      </c>
      <c r="K908" s="93">
        <v>10510.326393000001</v>
      </c>
      <c r="L908" s="93">
        <v>14158.010999999995</v>
      </c>
      <c r="M908" s="93">
        <v>0</v>
      </c>
      <c r="N908" s="83"/>
      <c r="O908" s="84" t="s">
        <v>6</v>
      </c>
      <c r="P908" s="93">
        <v>5511.287949001874</v>
      </c>
      <c r="Q908" s="93">
        <v>7395.6630100384336</v>
      </c>
      <c r="R908" s="93">
        <v>11819.254559779602</v>
      </c>
      <c r="S908" s="93">
        <v>48563.30170144821</v>
      </c>
      <c r="T908" s="93">
        <v>39603.45796048519</v>
      </c>
      <c r="U908" s="93">
        <v>23855.18435053165</v>
      </c>
      <c r="V908" s="93">
        <v>21410.378385457687</v>
      </c>
      <c r="W908" s="93">
        <v>6749.8128744479982</v>
      </c>
      <c r="X908" s="93">
        <v>13885.046111999996</v>
      </c>
      <c r="Y908" s="93">
        <v>10506.09</v>
      </c>
      <c r="Z908" s="93">
        <v>10303</v>
      </c>
      <c r="AA908" s="83"/>
      <c r="AB908" s="84" t="s">
        <v>6</v>
      </c>
      <c r="AC908" s="93">
        <v>0</v>
      </c>
      <c r="AD908" s="93">
        <v>0</v>
      </c>
      <c r="AE908" s="93">
        <v>9</v>
      </c>
      <c r="AF908" s="93">
        <v>255</v>
      </c>
      <c r="AG908" s="93">
        <v>363</v>
      </c>
      <c r="AH908" s="93">
        <v>261</v>
      </c>
      <c r="AI908" s="93">
        <v>202</v>
      </c>
      <c r="AJ908" s="93">
        <v>167</v>
      </c>
      <c r="AK908" s="93">
        <v>140</v>
      </c>
      <c r="AL908" s="93">
        <v>207</v>
      </c>
      <c r="AM908" s="93">
        <v>0</v>
      </c>
      <c r="AN908" s="83"/>
      <c r="AO908" s="83"/>
      <c r="AP908" s="83"/>
      <c r="AQ908" s="83"/>
      <c r="AR908" s="83"/>
      <c r="AS908" s="83"/>
      <c r="AT908" s="83"/>
      <c r="AU908" s="83"/>
      <c r="AV908" s="83"/>
      <c r="AW908" s="83"/>
      <c r="AX908" s="83"/>
      <c r="AY908" s="83"/>
      <c r="AZ908" s="83"/>
    </row>
    <row r="909" spans="1:52" x14ac:dyDescent="0.25">
      <c r="A909" s="82"/>
      <c r="B909" s="84" t="s">
        <v>7</v>
      </c>
      <c r="C909" s="93">
        <v>169468.97575305929</v>
      </c>
      <c r="D909" s="93">
        <v>163480.46627154553</v>
      </c>
      <c r="E909" s="93">
        <v>149462.01674390546</v>
      </c>
      <c r="F909" s="93">
        <v>130966.60065158</v>
      </c>
      <c r="G909" s="93">
        <v>140000.29099487048</v>
      </c>
      <c r="H909" s="93">
        <v>130949.36424885798</v>
      </c>
      <c r="I909" s="93">
        <v>129153.48449015897</v>
      </c>
      <c r="J909" s="93">
        <v>148217.51819284193</v>
      </c>
      <c r="K909" s="93">
        <v>167382.27882599997</v>
      </c>
      <c r="L909" s="93">
        <v>155016.79199999999</v>
      </c>
      <c r="M909" s="93">
        <v>0</v>
      </c>
      <c r="N909" s="83"/>
      <c r="O909" s="84" t="s">
        <v>7</v>
      </c>
      <c r="P909" s="93">
        <v>180180.84978459307</v>
      </c>
      <c r="Q909" s="93">
        <v>170265.4411902866</v>
      </c>
      <c r="R909" s="93">
        <v>147339.95788978203</v>
      </c>
      <c r="S909" s="93">
        <v>134592.45891508175</v>
      </c>
      <c r="T909" s="93">
        <v>127878.4500842768</v>
      </c>
      <c r="U909" s="93">
        <v>131155.99364037323</v>
      </c>
      <c r="V909" s="93">
        <v>127158.89126499221</v>
      </c>
      <c r="W909" s="93">
        <v>131286.88142400596</v>
      </c>
      <c r="X909" s="93">
        <v>127053.26423999997</v>
      </c>
      <c r="Y909" s="93">
        <v>125123.31299999999</v>
      </c>
      <c r="Z909" s="93">
        <v>122675</v>
      </c>
      <c r="AA909" s="83"/>
      <c r="AB909" s="84" t="s">
        <v>7</v>
      </c>
      <c r="AC909" s="93">
        <v>1289</v>
      </c>
      <c r="AD909" s="93">
        <v>1280</v>
      </c>
      <c r="AE909" s="93">
        <v>1196</v>
      </c>
      <c r="AF909" s="93">
        <v>1094</v>
      </c>
      <c r="AG909" s="93">
        <v>1119</v>
      </c>
      <c r="AH909" s="93">
        <v>1138</v>
      </c>
      <c r="AI909" s="93">
        <v>1128</v>
      </c>
      <c r="AJ909" s="93">
        <v>1305</v>
      </c>
      <c r="AK909" s="93">
        <v>1468</v>
      </c>
      <c r="AL909" s="93">
        <v>1496</v>
      </c>
      <c r="AM909" s="93">
        <v>0</v>
      </c>
      <c r="AN909" s="83"/>
      <c r="AO909" s="83"/>
      <c r="AP909" s="83"/>
      <c r="AQ909" s="83"/>
      <c r="AR909" s="83"/>
      <c r="AS909" s="83"/>
      <c r="AT909" s="83"/>
      <c r="AU909" s="83"/>
      <c r="AV909" s="83"/>
      <c r="AW909" s="83"/>
      <c r="AX909" s="83"/>
      <c r="AY909" s="83"/>
      <c r="AZ909" s="83"/>
    </row>
    <row r="910" spans="1:52" x14ac:dyDescent="0.25">
      <c r="A910" s="82"/>
      <c r="B910" s="89" t="s">
        <v>8</v>
      </c>
      <c r="C910" s="94">
        <v>66563.121706161182</v>
      </c>
      <c r="D910" s="94">
        <v>72900.327204807429</v>
      </c>
      <c r="E910" s="94">
        <v>82133.871308127578</v>
      </c>
      <c r="F910" s="94">
        <v>98568.405772072379</v>
      </c>
      <c r="G910" s="94">
        <v>114417.80501783313</v>
      </c>
      <c r="H910" s="94">
        <v>124608.98385893962</v>
      </c>
      <c r="I910" s="94">
        <v>154864.5739595909</v>
      </c>
      <c r="J910" s="94">
        <v>166218.45777041392</v>
      </c>
      <c r="K910" s="94">
        <v>173882.40699899997</v>
      </c>
      <c r="L910" s="94">
        <v>186187.25999999998</v>
      </c>
      <c r="M910" s="94">
        <v>0</v>
      </c>
      <c r="N910" s="83"/>
      <c r="O910" s="89" t="s">
        <v>8</v>
      </c>
      <c r="P910" s="94">
        <v>60392.58504474433</v>
      </c>
      <c r="Q910" s="94">
        <v>68424.479546164759</v>
      </c>
      <c r="R910" s="94">
        <v>68142.116279062</v>
      </c>
      <c r="S910" s="94">
        <v>119884.7936090529</v>
      </c>
      <c r="T910" s="94">
        <v>126665.54109079803</v>
      </c>
      <c r="U910" s="94">
        <v>145301.4414949686</v>
      </c>
      <c r="V910" s="94">
        <v>135529.3773140198</v>
      </c>
      <c r="W910" s="94">
        <v>161363.25349691397</v>
      </c>
      <c r="X910" s="94">
        <v>186535.74937199996</v>
      </c>
      <c r="Y910" s="94">
        <v>182565.18</v>
      </c>
      <c r="Z910" s="94">
        <v>174683</v>
      </c>
      <c r="AA910" s="83"/>
      <c r="AB910" s="89" t="s">
        <v>8</v>
      </c>
      <c r="AC910" s="94">
        <v>879</v>
      </c>
      <c r="AD910" s="94">
        <v>970</v>
      </c>
      <c r="AE910" s="94">
        <v>1065</v>
      </c>
      <c r="AF910" s="94">
        <v>1175</v>
      </c>
      <c r="AG910" s="94">
        <v>1289</v>
      </c>
      <c r="AH910" s="94">
        <v>1386</v>
      </c>
      <c r="AI910" s="94">
        <v>1559</v>
      </c>
      <c r="AJ910" s="94">
        <v>1618</v>
      </c>
      <c r="AK910" s="94">
        <v>1672</v>
      </c>
      <c r="AL910" s="94">
        <v>1774</v>
      </c>
      <c r="AM910" s="94">
        <v>0</v>
      </c>
      <c r="AN910" s="83"/>
      <c r="AO910" s="83"/>
      <c r="AP910" s="83"/>
      <c r="AQ910" s="83"/>
      <c r="AR910" s="83"/>
      <c r="AS910" s="83"/>
      <c r="AT910" s="83"/>
      <c r="AU910" s="83"/>
      <c r="AV910" s="83"/>
      <c r="AW910" s="83"/>
      <c r="AX910" s="83"/>
      <c r="AY910" s="83"/>
      <c r="AZ910" s="83"/>
    </row>
    <row r="911" spans="1:52" x14ac:dyDescent="0.25">
      <c r="A911" s="82"/>
      <c r="B911" s="89" t="s">
        <v>5</v>
      </c>
      <c r="C911" s="94">
        <v>55975.67282177294</v>
      </c>
      <c r="D911" s="94">
        <v>54761.371886749592</v>
      </c>
      <c r="E911" s="94">
        <v>52293.559752638488</v>
      </c>
      <c r="F911" s="94">
        <v>76514.900513482688</v>
      </c>
      <c r="G911" s="94">
        <v>30841.539763862136</v>
      </c>
      <c r="H911" s="94">
        <v>38524.417586378848</v>
      </c>
      <c r="I911" s="94">
        <v>84190.370559856528</v>
      </c>
      <c r="J911" s="94">
        <v>92020.147128503988</v>
      </c>
      <c r="K911" s="94">
        <v>91232.00950499998</v>
      </c>
      <c r="L911" s="94">
        <v>60247.95</v>
      </c>
      <c r="M911" s="92">
        <v>0</v>
      </c>
      <c r="N911" s="83"/>
      <c r="O911" s="89" t="s">
        <v>5</v>
      </c>
      <c r="P911" s="94">
        <v>63276.926016220299</v>
      </c>
      <c r="Q911" s="94">
        <v>60013.218268476958</v>
      </c>
      <c r="R911" s="94">
        <v>56056.902159057659</v>
      </c>
      <c r="S911" s="94">
        <v>54995.550023108335</v>
      </c>
      <c r="T911" s="94">
        <v>67191.091989215551</v>
      </c>
      <c r="U911" s="94">
        <v>66725.304280326323</v>
      </c>
      <c r="V911" s="94">
        <v>43488.223173185652</v>
      </c>
      <c r="W911" s="94">
        <v>82071.294104960965</v>
      </c>
      <c r="X911" s="94">
        <v>98053.590074999986</v>
      </c>
      <c r="Y911" s="94">
        <v>90566.405999999988</v>
      </c>
      <c r="Z911" s="94">
        <v>90888</v>
      </c>
      <c r="AA911" s="83"/>
      <c r="AB911" s="89" t="s">
        <v>5</v>
      </c>
      <c r="AC911" s="94">
        <v>10240</v>
      </c>
      <c r="AD911" s="94">
        <v>10005</v>
      </c>
      <c r="AE911" s="94">
        <v>10180</v>
      </c>
      <c r="AF911" s="94">
        <v>10172</v>
      </c>
      <c r="AG911" s="94">
        <v>10034</v>
      </c>
      <c r="AH911" s="94">
        <v>9896</v>
      </c>
      <c r="AI911" s="94">
        <v>10183</v>
      </c>
      <c r="AJ911" s="94">
        <v>10789</v>
      </c>
      <c r="AK911" s="94">
        <v>10326</v>
      </c>
      <c r="AL911" s="94">
        <v>10443</v>
      </c>
      <c r="AM911" s="94">
        <v>0</v>
      </c>
      <c r="AN911" s="83"/>
      <c r="AO911" s="83"/>
      <c r="AP911" s="83"/>
      <c r="AQ911" s="83"/>
      <c r="AR911" s="83"/>
      <c r="AS911" s="83"/>
      <c r="AT911" s="83"/>
      <c r="AU911" s="83"/>
      <c r="AV911" s="83"/>
      <c r="AW911" s="83"/>
      <c r="AX911" s="83"/>
      <c r="AY911" s="83"/>
      <c r="AZ911" s="83"/>
    </row>
    <row r="912" spans="1:52" x14ac:dyDescent="0.25">
      <c r="A912" s="82"/>
      <c r="B912" s="84" t="s">
        <v>157</v>
      </c>
      <c r="C912" s="93">
        <v>86778.718437176896</v>
      </c>
      <c r="D912" s="93">
        <v>92630.916545500615</v>
      </c>
      <c r="E912" s="93">
        <v>101845.24906437672</v>
      </c>
      <c r="F912" s="93">
        <v>105630.60584933312</v>
      </c>
      <c r="G912" s="93">
        <v>108870.14945528029</v>
      </c>
      <c r="H912" s="93">
        <v>108165.11946106072</v>
      </c>
      <c r="I912" s="93">
        <v>96209.273480262476</v>
      </c>
      <c r="J912" s="93">
        <v>75906.263611898976</v>
      </c>
      <c r="K912" s="93">
        <v>77684.329274999982</v>
      </c>
      <c r="L912" s="93">
        <v>92254.994999999995</v>
      </c>
      <c r="M912" s="93">
        <v>0</v>
      </c>
      <c r="N912" s="83"/>
      <c r="O912" s="84" t="s">
        <v>157</v>
      </c>
      <c r="P912" s="93">
        <v>82845.006580127301</v>
      </c>
      <c r="Q912" s="93">
        <v>79140.239860950416</v>
      </c>
      <c r="R912" s="93">
        <v>82856.497184742693</v>
      </c>
      <c r="S912" s="93">
        <v>100934.24510631588</v>
      </c>
      <c r="T912" s="93">
        <v>106646.73781574272</v>
      </c>
      <c r="U912" s="93">
        <v>108279.16815118279</v>
      </c>
      <c r="V912" s="93">
        <v>105042.1265124473</v>
      </c>
      <c r="W912" s="93">
        <v>94403.51295965098</v>
      </c>
      <c r="X912" s="93">
        <v>77526.255323999998</v>
      </c>
      <c r="Y912" s="93">
        <v>67863.578999999998</v>
      </c>
      <c r="Z912" s="93">
        <v>65970</v>
      </c>
      <c r="AA912" s="83"/>
      <c r="AB912" s="84" t="s">
        <v>117</v>
      </c>
      <c r="AC912" s="93">
        <v>56509.836000000003</v>
      </c>
      <c r="AD912" s="93">
        <v>56471.382000000005</v>
      </c>
      <c r="AE912" s="93">
        <v>56746.25</v>
      </c>
      <c r="AF912" s="93">
        <v>57217.68</v>
      </c>
      <c r="AG912" s="93">
        <v>57491.685999999994</v>
      </c>
      <c r="AH912" s="93">
        <v>57359.3</v>
      </c>
      <c r="AI912" s="93">
        <v>57593.66</v>
      </c>
      <c r="AJ912" s="93">
        <v>57582.15</v>
      </c>
      <c r="AK912" s="93">
        <v>57294.014999999999</v>
      </c>
      <c r="AL912" s="93">
        <v>57623.104000000007</v>
      </c>
      <c r="AM912" s="93">
        <v>0</v>
      </c>
      <c r="AN912" s="83"/>
      <c r="AO912" s="83"/>
      <c r="AP912" s="83"/>
      <c r="AQ912" s="83"/>
      <c r="AR912" s="83"/>
      <c r="AS912" s="83"/>
      <c r="AT912" s="83"/>
      <c r="AU912" s="83"/>
      <c r="AV912" s="83"/>
      <c r="AW912" s="83"/>
      <c r="AX912" s="83"/>
      <c r="AY912" s="83"/>
      <c r="AZ912" s="83"/>
    </row>
    <row r="913" spans="1:52" x14ac:dyDescent="0.25">
      <c r="A913" s="82"/>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c r="AD913" s="83"/>
      <c r="AE913" s="83"/>
      <c r="AF913" s="83"/>
      <c r="AG913" s="83"/>
      <c r="AH913" s="83"/>
      <c r="AI913" s="83"/>
      <c r="AJ913" s="83"/>
      <c r="AK913" s="83"/>
      <c r="AL913" s="83"/>
      <c r="AM913" s="83"/>
      <c r="AN913" s="83"/>
      <c r="AO913" s="83"/>
      <c r="AP913" s="83"/>
      <c r="AQ913" s="83"/>
      <c r="AR913" s="83"/>
      <c r="AS913" s="83"/>
      <c r="AT913" s="83"/>
      <c r="AU913" s="83"/>
      <c r="AV913" s="83"/>
      <c r="AW913" s="83"/>
      <c r="AX913" s="83"/>
      <c r="AY913" s="83"/>
      <c r="AZ913" s="83"/>
    </row>
    <row r="914" spans="1:52" x14ac:dyDescent="0.25">
      <c r="A914" s="82"/>
      <c r="B914" s="85" t="s">
        <v>113</v>
      </c>
      <c r="C914" s="85"/>
      <c r="D914" s="85"/>
      <c r="E914" s="85"/>
      <c r="F914" s="85"/>
      <c r="G914" s="85"/>
      <c r="H914" s="85"/>
      <c r="I914" s="85"/>
      <c r="J914" s="85"/>
      <c r="K914" s="85"/>
      <c r="L914" s="85"/>
      <c r="M914" s="85"/>
      <c r="N914" s="83"/>
      <c r="O914" s="85" t="s">
        <v>114</v>
      </c>
      <c r="P914" s="85"/>
      <c r="Q914" s="85"/>
      <c r="R914" s="85"/>
      <c r="S914" s="85"/>
      <c r="T914" s="85"/>
      <c r="U914" s="85"/>
      <c r="V914" s="85"/>
      <c r="W914" s="85"/>
      <c r="X914" s="85"/>
      <c r="Y914" s="85"/>
      <c r="Z914" s="85"/>
      <c r="AA914" s="83"/>
      <c r="AB914" s="85" t="s">
        <v>145</v>
      </c>
      <c r="AC914" s="85"/>
      <c r="AD914" s="85"/>
      <c r="AE914" s="85"/>
      <c r="AF914" s="85"/>
      <c r="AG914" s="85"/>
      <c r="AH914" s="85"/>
      <c r="AI914" s="85"/>
      <c r="AJ914" s="85"/>
      <c r="AK914" s="85"/>
      <c r="AL914" s="85"/>
      <c r="AM914" s="85"/>
      <c r="AN914" s="83"/>
      <c r="AO914" s="83"/>
      <c r="AP914" s="83"/>
      <c r="AQ914" s="83"/>
      <c r="AR914" s="83"/>
      <c r="AS914" s="83"/>
      <c r="AT914" s="83"/>
      <c r="AU914" s="83"/>
      <c r="AV914" s="83"/>
      <c r="AW914" s="83"/>
      <c r="AX914" s="83"/>
      <c r="AY914" s="83"/>
      <c r="AZ914" s="83"/>
    </row>
    <row r="915" spans="1:52" x14ac:dyDescent="0.25">
      <c r="A915" s="82"/>
      <c r="B915" s="87" t="s">
        <v>60</v>
      </c>
      <c r="C915" s="87">
        <v>2013</v>
      </c>
      <c r="D915" s="87">
        <v>2014</v>
      </c>
      <c r="E915" s="87">
        <v>2015</v>
      </c>
      <c r="F915" s="87">
        <v>2016</v>
      </c>
      <c r="G915" s="87">
        <v>2017</v>
      </c>
      <c r="H915" s="87">
        <v>2018</v>
      </c>
      <c r="I915" s="87">
        <v>2019</v>
      </c>
      <c r="J915" s="87">
        <v>2020</v>
      </c>
      <c r="K915" s="87">
        <v>2021</v>
      </c>
      <c r="L915" s="87">
        <v>2022</v>
      </c>
      <c r="M915" s="87">
        <v>2023</v>
      </c>
      <c r="N915" s="83"/>
      <c r="O915" s="87" t="s">
        <v>60</v>
      </c>
      <c r="P915" s="87">
        <v>2013</v>
      </c>
      <c r="Q915" s="87">
        <v>2014</v>
      </c>
      <c r="R915" s="87">
        <v>2015</v>
      </c>
      <c r="S915" s="87">
        <v>2016</v>
      </c>
      <c r="T915" s="87">
        <v>2017</v>
      </c>
      <c r="U915" s="87">
        <v>2018</v>
      </c>
      <c r="V915" s="87">
        <v>2019</v>
      </c>
      <c r="W915" s="87">
        <v>2020</v>
      </c>
      <c r="X915" s="87">
        <v>2021</v>
      </c>
      <c r="Y915" s="87">
        <v>2022</v>
      </c>
      <c r="Z915" s="87">
        <v>2023</v>
      </c>
      <c r="AA915" s="83"/>
      <c r="AB915" s="87" t="s">
        <v>60</v>
      </c>
      <c r="AC915" s="87">
        <v>2013</v>
      </c>
      <c r="AD915" s="87">
        <v>2014</v>
      </c>
      <c r="AE915" s="87">
        <v>2015</v>
      </c>
      <c r="AF915" s="87">
        <v>2016</v>
      </c>
      <c r="AG915" s="87">
        <v>2017</v>
      </c>
      <c r="AH915" s="87">
        <v>2018</v>
      </c>
      <c r="AI915" s="87">
        <v>2019</v>
      </c>
      <c r="AJ915" s="87">
        <v>2020</v>
      </c>
      <c r="AK915" s="87">
        <v>2021</v>
      </c>
      <c r="AL915" s="87">
        <v>2022</v>
      </c>
      <c r="AM915" s="87">
        <v>2023</v>
      </c>
      <c r="AN915" s="83"/>
      <c r="AO915" s="83"/>
      <c r="AP915" s="83"/>
      <c r="AQ915" s="83"/>
      <c r="AR915" s="83"/>
      <c r="AS915" s="83"/>
      <c r="AT915" s="83"/>
      <c r="AU915" s="83"/>
      <c r="AV915" s="83"/>
      <c r="AW915" s="83"/>
      <c r="AX915" s="83"/>
      <c r="AY915" s="83"/>
      <c r="AZ915" s="83"/>
    </row>
    <row r="916" spans="1:52" x14ac:dyDescent="0.25">
      <c r="A916" s="82"/>
      <c r="B916" s="89" t="s">
        <v>9</v>
      </c>
      <c r="C916" s="90">
        <v>7345088.390387577</v>
      </c>
      <c r="D916" s="90">
        <v>7067736.2029568488</v>
      </c>
      <c r="E916" s="90">
        <v>6980443.6676660459</v>
      </c>
      <c r="F916" s="90">
        <v>7362495.9323796406</v>
      </c>
      <c r="G916" s="90">
        <v>6779074.4862472843</v>
      </c>
      <c r="H916" s="90">
        <v>6671540.8879271615</v>
      </c>
      <c r="I916" s="90">
        <v>6721523.0006819461</v>
      </c>
      <c r="J916" s="90">
        <v>7046889.8767320672</v>
      </c>
      <c r="K916" s="90">
        <v>9687435.8400539979</v>
      </c>
      <c r="L916" s="90">
        <v>8725810.9260000009</v>
      </c>
      <c r="M916" s="90">
        <v>0</v>
      </c>
      <c r="N916" s="83"/>
      <c r="O916" s="89" t="s">
        <v>9</v>
      </c>
      <c r="P916" s="90">
        <v>7513915.2649944406</v>
      </c>
      <c r="Q916" s="90">
        <v>7813057.521253245</v>
      </c>
      <c r="R916" s="90">
        <v>7102816.0793555649</v>
      </c>
      <c r="S916" s="90">
        <v>7698687.3803440481</v>
      </c>
      <c r="T916" s="90">
        <v>7615411.3974223677</v>
      </c>
      <c r="U916" s="90">
        <v>7389518.7628488317</v>
      </c>
      <c r="V916" s="90">
        <v>6616539.6938903378</v>
      </c>
      <c r="W916" s="90">
        <v>6919698.6298463298</v>
      </c>
      <c r="X916" s="90">
        <v>10204200.803852996</v>
      </c>
      <c r="Y916" s="90">
        <v>9463202.6160000004</v>
      </c>
      <c r="Z916" s="90">
        <v>9219240</v>
      </c>
      <c r="AA916" s="83"/>
      <c r="AB916" s="89" t="s">
        <v>9</v>
      </c>
      <c r="AC916" s="90">
        <v>65441</v>
      </c>
      <c r="AD916" s="90">
        <v>63676</v>
      </c>
      <c r="AE916" s="90">
        <v>62047</v>
      </c>
      <c r="AF916" s="90">
        <v>59914</v>
      </c>
      <c r="AG916" s="90">
        <v>57681</v>
      </c>
      <c r="AH916" s="90">
        <v>55446</v>
      </c>
      <c r="AI916" s="90">
        <v>56216</v>
      </c>
      <c r="AJ916" s="90">
        <v>64100</v>
      </c>
      <c r="AK916" s="90">
        <v>60968</v>
      </c>
      <c r="AL916" s="90">
        <v>56614</v>
      </c>
      <c r="AM916" s="90">
        <v>0</v>
      </c>
      <c r="AN916" s="83"/>
      <c r="AO916" s="83"/>
      <c r="AP916" s="83"/>
      <c r="AQ916" s="83"/>
      <c r="AR916" s="83"/>
      <c r="AS916" s="83"/>
      <c r="AT916" s="83"/>
      <c r="AU916" s="83"/>
      <c r="AV916" s="83"/>
      <c r="AW916" s="83"/>
      <c r="AX916" s="83"/>
      <c r="AY916" s="83"/>
      <c r="AZ916" s="83"/>
    </row>
    <row r="917" spans="1:52" x14ac:dyDescent="0.25">
      <c r="A917" s="82"/>
      <c r="B917" s="84" t="s">
        <v>10</v>
      </c>
      <c r="C917" s="93">
        <v>5547641.0300492393</v>
      </c>
      <c r="D917" s="93">
        <v>5146674.4049191317</v>
      </c>
      <c r="E917" s="93">
        <v>4998863.65846512</v>
      </c>
      <c r="F917" s="93">
        <v>5459814.4300204748</v>
      </c>
      <c r="G917" s="93">
        <v>5012699.8904300267</v>
      </c>
      <c r="H917" s="93">
        <v>4856228.8935662434</v>
      </c>
      <c r="I917" s="93">
        <v>4876499.1453350149</v>
      </c>
      <c r="J917" s="93">
        <v>4942614.6739043854</v>
      </c>
      <c r="K917" s="93">
        <v>7489709.829073499</v>
      </c>
      <c r="L917" s="93">
        <v>6608590.6897500008</v>
      </c>
      <c r="M917" s="93">
        <v>0</v>
      </c>
      <c r="N917" s="83"/>
      <c r="O917" s="84" t="s">
        <v>10</v>
      </c>
      <c r="P917" s="93">
        <v>5597763.9076032508</v>
      </c>
      <c r="Q917" s="93">
        <v>5678341.225421234</v>
      </c>
      <c r="R917" s="93">
        <v>5330957.7937956546</v>
      </c>
      <c r="S917" s="93">
        <v>5882481.1259891726</v>
      </c>
      <c r="T917" s="93">
        <v>5640184.3726865482</v>
      </c>
      <c r="U917" s="93">
        <v>5482428.6008921135</v>
      </c>
      <c r="V917" s="93">
        <v>4816749.907991481</v>
      </c>
      <c r="W917" s="93">
        <v>5053563.1046267003</v>
      </c>
      <c r="X917" s="93">
        <v>8212293.9729179963</v>
      </c>
      <c r="Y917" s="93">
        <v>7472653.5659999996</v>
      </c>
      <c r="Z917" s="93">
        <v>7039326</v>
      </c>
      <c r="AA917" s="83"/>
      <c r="AB917" s="84" t="s">
        <v>10</v>
      </c>
      <c r="AC917" s="93">
        <v>65441</v>
      </c>
      <c r="AD917" s="93">
        <v>63676</v>
      </c>
      <c r="AE917" s="93">
        <v>62047</v>
      </c>
      <c r="AF917" s="93">
        <v>59914</v>
      </c>
      <c r="AG917" s="93">
        <v>57681</v>
      </c>
      <c r="AH917" s="93">
        <v>55446</v>
      </c>
      <c r="AI917" s="93">
        <v>56216</v>
      </c>
      <c r="AJ917" s="93">
        <v>64100</v>
      </c>
      <c r="AK917" s="93">
        <v>60968</v>
      </c>
      <c r="AL917" s="93">
        <v>56614</v>
      </c>
      <c r="AM917" s="93">
        <v>0</v>
      </c>
      <c r="AN917" s="83"/>
      <c r="AO917" s="83"/>
      <c r="AP917" s="83"/>
      <c r="AQ917" s="83"/>
      <c r="AR917" s="83"/>
      <c r="AS917" s="83"/>
      <c r="AT917" s="83"/>
      <c r="AU917" s="83"/>
      <c r="AV917" s="83"/>
      <c r="AW917" s="83"/>
      <c r="AX917" s="83"/>
      <c r="AY917" s="83"/>
      <c r="AZ917" s="83"/>
    </row>
    <row r="918" spans="1:52" x14ac:dyDescent="0.25">
      <c r="A918" s="82"/>
      <c r="B918" s="89" t="s">
        <v>11</v>
      </c>
      <c r="C918" s="94">
        <v>1797447.360338338</v>
      </c>
      <c r="D918" s="94">
        <v>1921061.7980377169</v>
      </c>
      <c r="E918" s="94">
        <v>1981580.0092009264</v>
      </c>
      <c r="F918" s="94">
        <v>1902681.5023591658</v>
      </c>
      <c r="G918" s="94">
        <v>1766374.5958172574</v>
      </c>
      <c r="H918" s="94">
        <v>1815311.9943609182</v>
      </c>
      <c r="I918" s="94">
        <v>1845023.8553469316</v>
      </c>
      <c r="J918" s="94">
        <v>2104275.2028276818</v>
      </c>
      <c r="K918" s="94">
        <v>2197726.0109804999</v>
      </c>
      <c r="L918" s="94">
        <v>2117220.2362500001</v>
      </c>
      <c r="M918" s="94">
        <v>0</v>
      </c>
      <c r="N918" s="83"/>
      <c r="O918" s="89" t="s">
        <v>11</v>
      </c>
      <c r="P918" s="94">
        <v>1916151.3573911902</v>
      </c>
      <c r="Q918" s="94">
        <v>2134716.2958320105</v>
      </c>
      <c r="R918" s="94">
        <v>1771858.2855599103</v>
      </c>
      <c r="S918" s="94">
        <v>1816206.2543548758</v>
      </c>
      <c r="T918" s="94">
        <v>1975227.0247358195</v>
      </c>
      <c r="U918" s="94">
        <v>1907090.1619567177</v>
      </c>
      <c r="V918" s="94">
        <v>1799789.7858988571</v>
      </c>
      <c r="W918" s="94">
        <v>1866135.5252196295</v>
      </c>
      <c r="X918" s="94">
        <v>1991906.8309349997</v>
      </c>
      <c r="Y918" s="94">
        <v>1990549.05</v>
      </c>
      <c r="Z918" s="94">
        <v>2179914</v>
      </c>
      <c r="AA918" s="83"/>
      <c r="AB918" s="89" t="s">
        <v>11</v>
      </c>
      <c r="AC918" s="94">
        <v>65441</v>
      </c>
      <c r="AD918" s="94">
        <v>63676</v>
      </c>
      <c r="AE918" s="94">
        <v>62047</v>
      </c>
      <c r="AF918" s="94">
        <v>59914</v>
      </c>
      <c r="AG918" s="94">
        <v>57681</v>
      </c>
      <c r="AH918" s="94">
        <v>55446</v>
      </c>
      <c r="AI918" s="94">
        <v>56216</v>
      </c>
      <c r="AJ918" s="94">
        <v>64100</v>
      </c>
      <c r="AK918" s="94">
        <v>60968</v>
      </c>
      <c r="AL918" s="94">
        <v>56614</v>
      </c>
      <c r="AM918" s="94">
        <v>0</v>
      </c>
      <c r="AN918" s="83"/>
      <c r="AO918" s="83"/>
      <c r="AP918" s="83"/>
      <c r="AQ918" s="83"/>
      <c r="AR918" s="83"/>
      <c r="AS918" s="83"/>
      <c r="AT918" s="83"/>
      <c r="AU918" s="83"/>
      <c r="AV918" s="83"/>
      <c r="AW918" s="83"/>
      <c r="AX918" s="83"/>
      <c r="AY918" s="83"/>
      <c r="AZ918" s="83"/>
    </row>
    <row r="919" spans="1:52" x14ac:dyDescent="0.25">
      <c r="A919" s="82"/>
      <c r="B919" s="84" t="s">
        <v>0</v>
      </c>
      <c r="C919" s="93">
        <v>2716354.9894496463</v>
      </c>
      <c r="D919" s="93">
        <v>2584306.5656603021</v>
      </c>
      <c r="E919" s="93">
        <v>2557164.0132947359</v>
      </c>
      <c r="F919" s="93">
        <v>2698737.9050390874</v>
      </c>
      <c r="G919" s="93">
        <v>2353240.5301941126</v>
      </c>
      <c r="H919" s="93">
        <v>2055378.0019462644</v>
      </c>
      <c r="I919" s="93">
        <v>1831026.1910514541</v>
      </c>
      <c r="J919" s="93">
        <v>1698570.5574640315</v>
      </c>
      <c r="K919" s="93">
        <v>1464785.3710979996</v>
      </c>
      <c r="L919" s="93">
        <v>1150609.2779999999</v>
      </c>
      <c r="M919" s="93">
        <v>0</v>
      </c>
      <c r="N919" s="83"/>
      <c r="O919" s="84" t="s">
        <v>0</v>
      </c>
      <c r="P919" s="93">
        <v>2753069.9142276384</v>
      </c>
      <c r="Q919" s="93">
        <v>2670884.2412106814</v>
      </c>
      <c r="R919" s="93">
        <v>2503624.8616391406</v>
      </c>
      <c r="S919" s="93">
        <v>2963545.7661811756</v>
      </c>
      <c r="T919" s="93">
        <v>2512403.8431781218</v>
      </c>
      <c r="U919" s="93">
        <v>2446617.9522558968</v>
      </c>
      <c r="V919" s="93">
        <v>1972952.185520883</v>
      </c>
      <c r="W919" s="93">
        <v>1768746.6010989174</v>
      </c>
      <c r="X919" s="93">
        <v>1872449.6035349995</v>
      </c>
      <c r="Y919" s="93">
        <v>1503041.7779999999</v>
      </c>
      <c r="Z919" s="93">
        <v>1183844</v>
      </c>
      <c r="AA919" s="83"/>
      <c r="AB919" s="84" t="s">
        <v>0</v>
      </c>
      <c r="AC919" s="93">
        <v>24258</v>
      </c>
      <c r="AD919" s="93">
        <v>23907</v>
      </c>
      <c r="AE919" s="93">
        <v>23199</v>
      </c>
      <c r="AF919" s="93">
        <v>21417</v>
      </c>
      <c r="AG919" s="93">
        <v>18785</v>
      </c>
      <c r="AH919" s="93">
        <v>16545</v>
      </c>
      <c r="AI919" s="93">
        <v>15064</v>
      </c>
      <c r="AJ919" s="93">
        <v>14686</v>
      </c>
      <c r="AK919" s="93">
        <v>12401</v>
      </c>
      <c r="AL919" s="93">
        <v>10212</v>
      </c>
      <c r="AM919" s="93">
        <v>0</v>
      </c>
      <c r="AN919" s="83"/>
      <c r="AO919" s="83"/>
      <c r="AP919" s="83"/>
      <c r="AQ919" s="83"/>
      <c r="AR919" s="83"/>
      <c r="AS919" s="83"/>
      <c r="AT919" s="83"/>
      <c r="AU919" s="83"/>
      <c r="AV919" s="83"/>
      <c r="AW919" s="83"/>
      <c r="AX919" s="83"/>
      <c r="AY919" s="83"/>
      <c r="AZ919" s="83"/>
    </row>
    <row r="920" spans="1:52" x14ac:dyDescent="0.25">
      <c r="A920" s="82"/>
      <c r="B920" s="84" t="s">
        <v>158</v>
      </c>
      <c r="C920" s="93">
        <v>2082058.6933906565</v>
      </c>
      <c r="D920" s="93">
        <v>2046803.1406012187</v>
      </c>
      <c r="E920" s="93">
        <v>2010269.2337356948</v>
      </c>
      <c r="F920" s="93">
        <v>1875964.7036309144</v>
      </c>
      <c r="G920" s="93">
        <v>1914608.8721686129</v>
      </c>
      <c r="H920" s="93">
        <v>1795306.4005517692</v>
      </c>
      <c r="I920" s="93">
        <v>1881559.3126584191</v>
      </c>
      <c r="J920" s="93">
        <v>2476906.1966802506</v>
      </c>
      <c r="K920" s="93">
        <v>2363017.7883269996</v>
      </c>
      <c r="L920" s="93">
        <v>1683720.8009999997</v>
      </c>
      <c r="M920" s="93">
        <v>0</v>
      </c>
      <c r="N920" s="83"/>
      <c r="O920" s="84" t="s">
        <v>158</v>
      </c>
      <c r="P920" s="93">
        <v>2350097.4151130086</v>
      </c>
      <c r="Q920" s="93">
        <v>1857237.0601197474</v>
      </c>
      <c r="R920" s="93">
        <v>1986470.3881595868</v>
      </c>
      <c r="S920" s="93">
        <v>1867972.0031773897</v>
      </c>
      <c r="T920" s="93">
        <v>1665830.2904469217</v>
      </c>
      <c r="U920" s="93">
        <v>1752291.0362607304</v>
      </c>
      <c r="V920" s="93">
        <v>1843495.806954253</v>
      </c>
      <c r="W920" s="93">
        <v>1784055.5996404046</v>
      </c>
      <c r="X920" s="93">
        <v>2697308.1241259994</v>
      </c>
      <c r="Y920" s="93">
        <v>1937445.4469999997</v>
      </c>
      <c r="Z920" s="93">
        <v>1635516</v>
      </c>
      <c r="AA920" s="83"/>
      <c r="AB920" s="84" t="s">
        <v>158</v>
      </c>
      <c r="AC920" s="93">
        <v>14714</v>
      </c>
      <c r="AD920" s="93">
        <v>13914</v>
      </c>
      <c r="AE920" s="93">
        <v>12941</v>
      </c>
      <c r="AF920" s="93">
        <v>12719</v>
      </c>
      <c r="AG920" s="93">
        <v>13648</v>
      </c>
      <c r="AH920" s="93">
        <v>13328</v>
      </c>
      <c r="AI920" s="93">
        <v>13680</v>
      </c>
      <c r="AJ920" s="93">
        <v>18418</v>
      </c>
      <c r="AK920" s="93">
        <v>16445</v>
      </c>
      <c r="AL920" s="93">
        <v>11452</v>
      </c>
      <c r="AM920" s="93">
        <v>0</v>
      </c>
      <c r="AN920" s="83"/>
      <c r="AO920" s="83"/>
      <c r="AP920" s="83"/>
      <c r="AQ920" s="83"/>
      <c r="AR920" s="83"/>
      <c r="AS920" s="83"/>
      <c r="AT920" s="83"/>
      <c r="AU920" s="83"/>
      <c r="AV920" s="83"/>
      <c r="AW920" s="83"/>
      <c r="AX920" s="83"/>
      <c r="AY920" s="83"/>
      <c r="AZ920" s="83"/>
    </row>
    <row r="921" spans="1:52" x14ac:dyDescent="0.25">
      <c r="A921" s="82"/>
      <c r="B921" s="84" t="s">
        <v>159</v>
      </c>
      <c r="C921" s="93">
        <v>85115.103679645224</v>
      </c>
      <c r="D921" s="93">
        <v>69712.786953690098</v>
      </c>
      <c r="E921" s="93">
        <v>59112.013859778184</v>
      </c>
      <c r="F921" s="93">
        <v>88583.993616362903</v>
      </c>
      <c r="G921" s="93">
        <v>76867.406628323937</v>
      </c>
      <c r="H921" s="93">
        <v>67787.410660198351</v>
      </c>
      <c r="I921" s="93">
        <v>62497.437627563988</v>
      </c>
      <c r="J921" s="93">
        <v>48118.31115323399</v>
      </c>
      <c r="K921" s="93">
        <v>40625.00540699999</v>
      </c>
      <c r="L921" s="93">
        <v>34355.222999999998</v>
      </c>
      <c r="M921" s="93">
        <v>0</v>
      </c>
      <c r="N921" s="83"/>
      <c r="O921" s="84" t="s">
        <v>159</v>
      </c>
      <c r="P921" s="93">
        <v>153760.4814266258</v>
      </c>
      <c r="Q921" s="93">
        <v>120505.63562608317</v>
      </c>
      <c r="R921" s="93">
        <v>103758.34387239172</v>
      </c>
      <c r="S921" s="93">
        <v>146922.56995407245</v>
      </c>
      <c r="T921" s="93">
        <v>90932.212554945581</v>
      </c>
      <c r="U921" s="93">
        <v>82102.757519343257</v>
      </c>
      <c r="V921" s="93">
        <v>71267.512976385857</v>
      </c>
      <c r="W921" s="93">
        <v>59153.650999757985</v>
      </c>
      <c r="X921" s="93">
        <v>47794.560848999994</v>
      </c>
      <c r="Y921" s="93">
        <v>44234.651999999995</v>
      </c>
      <c r="Z921" s="93">
        <v>35215</v>
      </c>
      <c r="AA921" s="83"/>
      <c r="AB921" s="84" t="s">
        <v>159</v>
      </c>
      <c r="AC921" s="93">
        <v>0</v>
      </c>
      <c r="AD921" s="93">
        <v>0</v>
      </c>
      <c r="AE921" s="93">
        <v>0</v>
      </c>
      <c r="AF921" s="93">
        <v>0</v>
      </c>
      <c r="AG921" s="93">
        <v>0</v>
      </c>
      <c r="AH921" s="93">
        <v>0</v>
      </c>
      <c r="AI921" s="93">
        <v>0</v>
      </c>
      <c r="AJ921" s="93">
        <v>0</v>
      </c>
      <c r="AK921" s="93">
        <v>0</v>
      </c>
      <c r="AL921" s="93">
        <v>0</v>
      </c>
      <c r="AM921" s="93">
        <v>0</v>
      </c>
      <c r="AN921" s="83"/>
      <c r="AO921" s="83"/>
      <c r="AP921" s="83"/>
      <c r="AQ921" s="83"/>
      <c r="AR921" s="83"/>
      <c r="AS921" s="83"/>
      <c r="AT921" s="83"/>
      <c r="AU921" s="83"/>
      <c r="AV921" s="83"/>
      <c r="AW921" s="83"/>
      <c r="AX921" s="83"/>
      <c r="AY921" s="83"/>
      <c r="AZ921" s="83"/>
    </row>
    <row r="922" spans="1:52" x14ac:dyDescent="0.25">
      <c r="A922" s="82"/>
      <c r="B922" s="84" t="s">
        <v>1</v>
      </c>
      <c r="C922" s="93">
        <v>197589.42000935625</v>
      </c>
      <c r="D922" s="93">
        <v>190383.91122013752</v>
      </c>
      <c r="E922" s="93">
        <v>162132.1078285845</v>
      </c>
      <c r="F922" s="93">
        <v>137570.12936996264</v>
      </c>
      <c r="G922" s="93">
        <v>123171.00173222271</v>
      </c>
      <c r="H922" s="93">
        <v>122207.08490123657</v>
      </c>
      <c r="I922" s="93">
        <v>123608.04916416481</v>
      </c>
      <c r="J922" s="93">
        <v>147286.39790661295</v>
      </c>
      <c r="K922" s="93">
        <v>145260.41287799997</v>
      </c>
      <c r="L922" s="93">
        <v>125299.27199999998</v>
      </c>
      <c r="M922" s="93">
        <v>0</v>
      </c>
      <c r="N922" s="83"/>
      <c r="O922" s="84" t="s">
        <v>1</v>
      </c>
      <c r="P922" s="93">
        <v>157918.01414797985</v>
      </c>
      <c r="Q922" s="93">
        <v>189731.15376848931</v>
      </c>
      <c r="R922" s="93">
        <v>198580.44652123129</v>
      </c>
      <c r="S922" s="93">
        <v>195176.55126251781</v>
      </c>
      <c r="T922" s="93">
        <v>153698.56813567734</v>
      </c>
      <c r="U922" s="93">
        <v>147859.65424560371</v>
      </c>
      <c r="V922" s="93">
        <v>132541.17058028482</v>
      </c>
      <c r="W922" s="93">
        <v>124757.17114328998</v>
      </c>
      <c r="X922" s="93">
        <v>146669.28675</v>
      </c>
      <c r="Y922" s="93">
        <v>160473.579</v>
      </c>
      <c r="Z922" s="93">
        <v>132813</v>
      </c>
      <c r="AA922" s="83"/>
      <c r="AB922" s="84" t="s">
        <v>1</v>
      </c>
      <c r="AC922" s="93">
        <v>1035</v>
      </c>
      <c r="AD922" s="93">
        <v>1009</v>
      </c>
      <c r="AE922" s="93">
        <v>874</v>
      </c>
      <c r="AF922" s="93">
        <v>736</v>
      </c>
      <c r="AG922" s="93">
        <v>675</v>
      </c>
      <c r="AH922" s="93">
        <v>697</v>
      </c>
      <c r="AI922" s="93">
        <v>746</v>
      </c>
      <c r="AJ922" s="93">
        <v>943</v>
      </c>
      <c r="AK922" s="93">
        <v>931</v>
      </c>
      <c r="AL922" s="93">
        <v>830</v>
      </c>
      <c r="AM922" s="93">
        <v>0</v>
      </c>
      <c r="AN922" s="83"/>
      <c r="AO922" s="83"/>
      <c r="AP922" s="83"/>
      <c r="AQ922" s="83"/>
      <c r="AR922" s="83"/>
      <c r="AS922" s="83"/>
      <c r="AT922" s="83"/>
      <c r="AU922" s="83"/>
      <c r="AV922" s="83"/>
      <c r="AW922" s="83"/>
      <c r="AX922" s="83"/>
      <c r="AY922" s="83"/>
      <c r="AZ922" s="83"/>
    </row>
    <row r="923" spans="1:52" x14ac:dyDescent="0.25">
      <c r="A923" s="82"/>
      <c r="B923" s="84" t="s">
        <v>2</v>
      </c>
      <c r="C923" s="93">
        <v>1552123.0869965432</v>
      </c>
      <c r="D923" s="93">
        <v>1510411.082424179</v>
      </c>
      <c r="E923" s="93">
        <v>1454994.8262285362</v>
      </c>
      <c r="F923" s="93">
        <v>1435134.6680178684</v>
      </c>
      <c r="G923" s="93">
        <v>1381832.7777421526</v>
      </c>
      <c r="H923" s="93">
        <v>1388416.4541774604</v>
      </c>
      <c r="I923" s="93">
        <v>1537816.8640743126</v>
      </c>
      <c r="J923" s="93">
        <v>1811912.6038931813</v>
      </c>
      <c r="K923" s="93">
        <v>2012182.7326229997</v>
      </c>
      <c r="L923" s="93">
        <v>2126045.7119999998</v>
      </c>
      <c r="M923" s="93">
        <v>0</v>
      </c>
      <c r="N923" s="83"/>
      <c r="O923" s="84" t="s">
        <v>2</v>
      </c>
      <c r="P923" s="93">
        <v>1617748.3270809902</v>
      </c>
      <c r="Q923" s="93">
        <v>1595460.0203157747</v>
      </c>
      <c r="R923" s="93">
        <v>1483944.3341788992</v>
      </c>
      <c r="S923" s="93">
        <v>1487212.4495577265</v>
      </c>
      <c r="T923" s="93">
        <v>1468560.5562645132</v>
      </c>
      <c r="U923" s="93">
        <v>1430739.6994568757</v>
      </c>
      <c r="V923" s="93">
        <v>1345355.4391864471</v>
      </c>
      <c r="W923" s="93">
        <v>1686512.3879172234</v>
      </c>
      <c r="X923" s="93">
        <v>2050080.1667009995</v>
      </c>
      <c r="Y923" s="93">
        <v>2295318.2699999996</v>
      </c>
      <c r="Z923" s="93">
        <v>2251642</v>
      </c>
      <c r="AA923" s="83"/>
      <c r="AB923" s="84" t="s">
        <v>2</v>
      </c>
      <c r="AC923" s="93">
        <v>14631</v>
      </c>
      <c r="AD923" s="93">
        <v>13768</v>
      </c>
      <c r="AE923" s="93">
        <v>12968</v>
      </c>
      <c r="AF923" s="93">
        <v>12195</v>
      </c>
      <c r="AG923" s="93">
        <v>11537</v>
      </c>
      <c r="AH923" s="93">
        <v>11132</v>
      </c>
      <c r="AI923" s="93">
        <v>11820</v>
      </c>
      <c r="AJ923" s="93">
        <v>13187</v>
      </c>
      <c r="AK923" s="93">
        <v>14209</v>
      </c>
      <c r="AL923" s="93">
        <v>14975</v>
      </c>
      <c r="AM923" s="93">
        <v>0</v>
      </c>
      <c r="AN923" s="83"/>
      <c r="AO923" s="83"/>
      <c r="AP923" s="83"/>
      <c r="AQ923" s="83"/>
      <c r="AR923" s="83"/>
      <c r="AS923" s="83"/>
      <c r="AT923" s="83"/>
      <c r="AU923" s="83"/>
      <c r="AV923" s="83"/>
      <c r="AW923" s="83"/>
      <c r="AX923" s="83"/>
      <c r="AY923" s="83"/>
      <c r="AZ923" s="83"/>
    </row>
    <row r="924" spans="1:52" x14ac:dyDescent="0.25">
      <c r="A924" s="82"/>
      <c r="B924" s="84" t="s">
        <v>156</v>
      </c>
      <c r="C924" s="93">
        <v>0</v>
      </c>
      <c r="D924" s="93">
        <v>0</v>
      </c>
      <c r="E924" s="93">
        <v>0</v>
      </c>
      <c r="F924" s="93">
        <v>0</v>
      </c>
      <c r="G924" s="93">
        <v>0</v>
      </c>
      <c r="H924" s="93">
        <v>0</v>
      </c>
      <c r="I924" s="93">
        <v>0</v>
      </c>
      <c r="J924" s="93">
        <v>35806.59204992099</v>
      </c>
      <c r="K924" s="93">
        <v>121534.46764199999</v>
      </c>
      <c r="L924" s="93">
        <v>180276.68399999998</v>
      </c>
      <c r="M924" s="93">
        <v>0</v>
      </c>
      <c r="N924" s="83"/>
      <c r="O924" s="84" t="s">
        <v>156</v>
      </c>
      <c r="P924" s="93">
        <v>0</v>
      </c>
      <c r="Q924" s="93">
        <v>0</v>
      </c>
      <c r="R924" s="93">
        <v>0</v>
      </c>
      <c r="S924" s="93">
        <v>0</v>
      </c>
      <c r="T924" s="93">
        <v>0</v>
      </c>
      <c r="U924" s="93">
        <v>0</v>
      </c>
      <c r="V924" s="93">
        <v>0</v>
      </c>
      <c r="W924" s="93">
        <v>0</v>
      </c>
      <c r="X924" s="93">
        <v>0</v>
      </c>
      <c r="Y924" s="93">
        <v>88011.39899999999</v>
      </c>
      <c r="Z924" s="93">
        <v>250207</v>
      </c>
      <c r="AA924" s="83"/>
      <c r="AB924" s="84" t="s">
        <v>156</v>
      </c>
      <c r="AC924" s="93">
        <v>0</v>
      </c>
      <c r="AD924" s="93">
        <v>0</v>
      </c>
      <c r="AE924" s="93">
        <v>0</v>
      </c>
      <c r="AF924" s="93">
        <v>0</v>
      </c>
      <c r="AG924" s="93">
        <v>0</v>
      </c>
      <c r="AH924" s="93">
        <v>0</v>
      </c>
      <c r="AI924" s="93">
        <v>0</v>
      </c>
      <c r="AJ924" s="93">
        <v>230</v>
      </c>
      <c r="AK924" s="93">
        <v>715</v>
      </c>
      <c r="AL924" s="93">
        <v>1087</v>
      </c>
      <c r="AM924" s="93">
        <v>0</v>
      </c>
      <c r="AN924" s="83"/>
      <c r="AO924" s="83"/>
      <c r="AP924" s="83"/>
      <c r="AQ924" s="83"/>
      <c r="AR924" s="83"/>
      <c r="AS924" s="83"/>
      <c r="AT924" s="83"/>
      <c r="AU924" s="83"/>
      <c r="AV924" s="83"/>
      <c r="AW924" s="83"/>
      <c r="AX924" s="83"/>
      <c r="AY924" s="83"/>
      <c r="AZ924" s="83"/>
    </row>
    <row r="925" spans="1:52" x14ac:dyDescent="0.25">
      <c r="A925" s="82"/>
      <c r="B925" s="84" t="s">
        <v>3</v>
      </c>
      <c r="C925" s="93">
        <v>2339.6500347695082</v>
      </c>
      <c r="D925" s="93">
        <v>34465.308633302331</v>
      </c>
      <c r="E925" s="93">
        <v>111993.37642483861</v>
      </c>
      <c r="F925" s="93">
        <v>247559.72898143705</v>
      </c>
      <c r="G925" s="93">
        <v>325268.35949590296</v>
      </c>
      <c r="H925" s="93">
        <v>389414.33267436933</v>
      </c>
      <c r="I925" s="93">
        <v>416659.55238567159</v>
      </c>
      <c r="J925" s="93">
        <v>406298.5986864419</v>
      </c>
      <c r="K925" s="93">
        <v>418588.30943999998</v>
      </c>
      <c r="L925" s="93">
        <v>441143.61899999995</v>
      </c>
      <c r="M925" s="93">
        <v>0</v>
      </c>
      <c r="N925" s="83"/>
      <c r="O925" s="84" t="s">
        <v>3</v>
      </c>
      <c r="P925" s="93">
        <v>0</v>
      </c>
      <c r="Q925" s="93">
        <v>54705.358521205009</v>
      </c>
      <c r="R925" s="93">
        <v>164306.01270478911</v>
      </c>
      <c r="S925" s="93">
        <v>110794.40972356734</v>
      </c>
      <c r="T925" s="93">
        <v>295119.10154257849</v>
      </c>
      <c r="U925" s="93">
        <v>381329.62229401059</v>
      </c>
      <c r="V925" s="93">
        <v>446289.95927255228</v>
      </c>
      <c r="W925" s="93">
        <v>455397.66110292292</v>
      </c>
      <c r="X925" s="93">
        <v>404177.05742399988</v>
      </c>
      <c r="Y925" s="93">
        <v>405645.17699999997</v>
      </c>
      <c r="Z925" s="93">
        <v>405006</v>
      </c>
      <c r="AA925" s="83"/>
      <c r="AB925" s="84" t="s">
        <v>3</v>
      </c>
      <c r="AC925" s="93">
        <v>20</v>
      </c>
      <c r="AD925" s="93">
        <v>295</v>
      </c>
      <c r="AE925" s="93">
        <v>968</v>
      </c>
      <c r="AF925" s="93">
        <v>1873</v>
      </c>
      <c r="AG925" s="93">
        <v>2465</v>
      </c>
      <c r="AH925" s="93">
        <v>2951</v>
      </c>
      <c r="AI925" s="93">
        <v>3149</v>
      </c>
      <c r="AJ925" s="93">
        <v>3089</v>
      </c>
      <c r="AK925" s="93">
        <v>3194</v>
      </c>
      <c r="AL925" s="93">
        <v>3464</v>
      </c>
      <c r="AM925" s="93">
        <v>0</v>
      </c>
      <c r="AN925" s="83"/>
      <c r="AO925" s="83"/>
      <c r="AP925" s="83"/>
      <c r="AQ925" s="83"/>
      <c r="AR925" s="83"/>
      <c r="AS925" s="83"/>
      <c r="AT925" s="83"/>
      <c r="AU925" s="83"/>
      <c r="AV925" s="83"/>
      <c r="AW925" s="83"/>
      <c r="AX925" s="83"/>
      <c r="AY925" s="83"/>
      <c r="AZ925" s="83"/>
    </row>
    <row r="926" spans="1:52" x14ac:dyDescent="0.25">
      <c r="A926" s="82"/>
      <c r="B926" s="84" t="s">
        <v>4</v>
      </c>
      <c r="C926" s="93">
        <v>0</v>
      </c>
      <c r="D926" s="93">
        <v>3498.2245540743411</v>
      </c>
      <c r="E926" s="93">
        <v>50448.98829886398</v>
      </c>
      <c r="F926" s="93">
        <v>85738.072873651006</v>
      </c>
      <c r="G926" s="93">
        <v>120346.03435057684</v>
      </c>
      <c r="H926" s="93">
        <v>156426.83531015529</v>
      </c>
      <c r="I926" s="93">
        <v>179680.72412503994</v>
      </c>
      <c r="J926" s="93">
        <v>155599.586557128</v>
      </c>
      <c r="K926" s="93">
        <v>120293.21581200002</v>
      </c>
      <c r="L926" s="93">
        <v>156008.74799999999</v>
      </c>
      <c r="M926" s="93">
        <v>0</v>
      </c>
      <c r="N926" s="83"/>
      <c r="O926" s="84" t="s">
        <v>4</v>
      </c>
      <c r="P926" s="93">
        <v>0</v>
      </c>
      <c r="Q926" s="93">
        <v>0</v>
      </c>
      <c r="R926" s="93">
        <v>0</v>
      </c>
      <c r="S926" s="93">
        <v>101464.01398836182</v>
      </c>
      <c r="T926" s="93">
        <v>108259.64569893251</v>
      </c>
      <c r="U926" s="93">
        <v>132431.77359556218</v>
      </c>
      <c r="V926" s="93">
        <v>161314.45869396531</v>
      </c>
      <c r="W926" s="93">
        <v>201203.98083097194</v>
      </c>
      <c r="X926" s="93">
        <v>166000.98832799998</v>
      </c>
      <c r="Y926" s="93">
        <v>184855.73399999997</v>
      </c>
      <c r="Z926" s="93">
        <v>166516</v>
      </c>
      <c r="AA926" s="83"/>
      <c r="AB926" s="84" t="s">
        <v>4</v>
      </c>
      <c r="AC926" s="93">
        <v>0</v>
      </c>
      <c r="AD926" s="93">
        <v>31</v>
      </c>
      <c r="AE926" s="93">
        <v>360</v>
      </c>
      <c r="AF926" s="93">
        <v>670</v>
      </c>
      <c r="AG926" s="93">
        <v>929</v>
      </c>
      <c r="AH926" s="93">
        <v>1231</v>
      </c>
      <c r="AI926" s="93">
        <v>1394</v>
      </c>
      <c r="AJ926" s="93">
        <v>1203</v>
      </c>
      <c r="AK926" s="93">
        <v>942</v>
      </c>
      <c r="AL926" s="93">
        <v>1300</v>
      </c>
      <c r="AM926" s="93">
        <v>0</v>
      </c>
      <c r="AN926" s="83"/>
      <c r="AO926" s="83"/>
      <c r="AP926" s="83"/>
      <c r="AQ926" s="83"/>
      <c r="AR926" s="83"/>
      <c r="AS926" s="83"/>
      <c r="AT926" s="83"/>
      <c r="AU926" s="83"/>
      <c r="AV926" s="83"/>
      <c r="AW926" s="83"/>
      <c r="AX926" s="83"/>
      <c r="AY926" s="83"/>
      <c r="AZ926" s="83"/>
    </row>
    <row r="927" spans="1:52" x14ac:dyDescent="0.25">
      <c r="A927" s="82"/>
      <c r="B927" s="84" t="s">
        <v>6</v>
      </c>
      <c r="C927" s="93">
        <v>9123.7085653563772</v>
      </c>
      <c r="D927" s="93">
        <v>9475.9899125733118</v>
      </c>
      <c r="E927" s="93">
        <v>10908.730740836287</v>
      </c>
      <c r="F927" s="93">
        <v>55120.77861505164</v>
      </c>
      <c r="G927" s="93">
        <v>57887.705665093286</v>
      </c>
      <c r="H927" s="93">
        <v>62289.033859460622</v>
      </c>
      <c r="I927" s="93">
        <v>65834.109978494744</v>
      </c>
      <c r="J927" s="93">
        <v>69774.140614468502</v>
      </c>
      <c r="K927" s="93">
        <v>59850.086635499967</v>
      </c>
      <c r="L927" s="93">
        <v>75428.529749999987</v>
      </c>
      <c r="M927" s="93">
        <v>0</v>
      </c>
      <c r="N927" s="83"/>
      <c r="O927" s="84" t="s">
        <v>6</v>
      </c>
      <c r="P927" s="93">
        <v>11499.097738135786</v>
      </c>
      <c r="Q927" s="93">
        <v>10247.360412657546</v>
      </c>
      <c r="R927" s="93">
        <v>10004.058617387465</v>
      </c>
      <c r="S927" s="93">
        <v>14921.24642067503</v>
      </c>
      <c r="T927" s="93">
        <v>125243.88285372945</v>
      </c>
      <c r="U927" s="93">
        <v>68935.724432309711</v>
      </c>
      <c r="V927" s="93">
        <v>57048.532609788133</v>
      </c>
      <c r="W927" s="93">
        <v>64208.458115613015</v>
      </c>
      <c r="X927" s="93">
        <v>72895.43118900001</v>
      </c>
      <c r="Y927" s="93">
        <v>62960.394000000008</v>
      </c>
      <c r="Z927" s="93">
        <v>181136</v>
      </c>
      <c r="AA927" s="83"/>
      <c r="AB927" s="84" t="s">
        <v>6</v>
      </c>
      <c r="AC927" s="93">
        <v>0</v>
      </c>
      <c r="AD927" s="93">
        <v>0</v>
      </c>
      <c r="AE927" s="93">
        <v>15</v>
      </c>
      <c r="AF927" s="93">
        <v>643</v>
      </c>
      <c r="AG927" s="93">
        <v>894</v>
      </c>
      <c r="AH927" s="93">
        <v>898</v>
      </c>
      <c r="AI927" s="93">
        <v>965</v>
      </c>
      <c r="AJ927" s="93">
        <v>1062</v>
      </c>
      <c r="AK927" s="93">
        <v>829</v>
      </c>
      <c r="AL927" s="93">
        <v>1123</v>
      </c>
      <c r="AM927" s="93">
        <v>0</v>
      </c>
      <c r="AN927" s="83"/>
      <c r="AO927" s="83"/>
      <c r="AP927" s="83"/>
      <c r="AQ927" s="83"/>
      <c r="AR927" s="83"/>
      <c r="AS927" s="83"/>
      <c r="AT927" s="83"/>
      <c r="AU927" s="83"/>
      <c r="AV927" s="83"/>
      <c r="AW927" s="83"/>
      <c r="AX927" s="83"/>
      <c r="AY927" s="83"/>
      <c r="AZ927" s="83"/>
    </row>
    <row r="928" spans="1:52" x14ac:dyDescent="0.25">
      <c r="A928" s="82"/>
      <c r="B928" s="84" t="s">
        <v>7</v>
      </c>
      <c r="C928" s="93">
        <v>893301.55956449523</v>
      </c>
      <c r="D928" s="93">
        <v>812356.02554617682</v>
      </c>
      <c r="E928" s="93">
        <v>860254.36066222121</v>
      </c>
      <c r="F928" s="93">
        <v>837868.61367699853</v>
      </c>
      <c r="G928" s="93">
        <v>745053.80054274551</v>
      </c>
      <c r="H928" s="93">
        <v>707269.59741873899</v>
      </c>
      <c r="I928" s="93">
        <v>766803.23574813118</v>
      </c>
      <c r="J928" s="93">
        <v>943036.03645045171</v>
      </c>
      <c r="K928" s="93">
        <v>1045720.7180069998</v>
      </c>
      <c r="L928" s="93">
        <v>909028.8899999999</v>
      </c>
      <c r="M928" s="93">
        <v>0</v>
      </c>
      <c r="N928" s="83"/>
      <c r="O928" s="84" t="s">
        <v>7</v>
      </c>
      <c r="P928" s="93">
        <v>951115.69215231296</v>
      </c>
      <c r="Q928" s="93">
        <v>947777.94921335089</v>
      </c>
      <c r="R928" s="93">
        <v>707823.42769222916</v>
      </c>
      <c r="S928" s="93">
        <v>759873.24574521463</v>
      </c>
      <c r="T928" s="93">
        <v>906273.00474780763</v>
      </c>
      <c r="U928" s="93">
        <v>793411.02031769883</v>
      </c>
      <c r="V928" s="93">
        <v>716193.31867386517</v>
      </c>
      <c r="W928" s="93">
        <v>740009.7356154928</v>
      </c>
      <c r="X928" s="93">
        <v>775761.17576999986</v>
      </c>
      <c r="Y928" s="93">
        <v>813692.03999999992</v>
      </c>
      <c r="Z928" s="93">
        <v>801426</v>
      </c>
      <c r="AA928" s="83"/>
      <c r="AB928" s="84" t="s">
        <v>7</v>
      </c>
      <c r="AC928" s="93">
        <v>6808</v>
      </c>
      <c r="AD928" s="93">
        <v>6454</v>
      </c>
      <c r="AE928" s="93">
        <v>6592</v>
      </c>
      <c r="AF928" s="93">
        <v>6557</v>
      </c>
      <c r="AG928" s="93">
        <v>5992</v>
      </c>
      <c r="AH928" s="93">
        <v>5802</v>
      </c>
      <c r="AI928" s="93">
        <v>6272</v>
      </c>
      <c r="AJ928" s="93">
        <v>8278</v>
      </c>
      <c r="AK928" s="93">
        <v>8563</v>
      </c>
      <c r="AL928" s="93">
        <v>8428</v>
      </c>
      <c r="AM928" s="93">
        <v>0</v>
      </c>
      <c r="AN928" s="83"/>
      <c r="AO928" s="83"/>
      <c r="AP928" s="83"/>
      <c r="AQ928" s="83"/>
      <c r="AR928" s="83"/>
      <c r="AS928" s="83"/>
      <c r="AT928" s="83"/>
      <c r="AU928" s="83"/>
      <c r="AV928" s="83"/>
      <c r="AW928" s="83"/>
      <c r="AX928" s="83"/>
      <c r="AY928" s="83"/>
      <c r="AZ928" s="83"/>
    </row>
    <row r="929" spans="1:52" x14ac:dyDescent="0.25">
      <c r="A929" s="82"/>
      <c r="B929" s="89" t="s">
        <v>8</v>
      </c>
      <c r="C929" s="94">
        <v>140783.50414819157</v>
      </c>
      <c r="D929" s="94">
        <v>154298.36851950438</v>
      </c>
      <c r="E929" s="94">
        <v>151270.54175343385</v>
      </c>
      <c r="F929" s="94">
        <v>178745.46352801184</v>
      </c>
      <c r="G929" s="94">
        <v>177266.6748817745</v>
      </c>
      <c r="H929" s="94">
        <v>203624.93531142033</v>
      </c>
      <c r="I929" s="94">
        <v>247451.37721168625</v>
      </c>
      <c r="J929" s="94">
        <v>284168.63252225687</v>
      </c>
      <c r="K929" s="94">
        <v>326051.39416499995</v>
      </c>
      <c r="L929" s="94">
        <v>361102.85399999999</v>
      </c>
      <c r="M929" s="94">
        <v>0</v>
      </c>
      <c r="N929" s="83"/>
      <c r="O929" s="89" t="s">
        <v>8</v>
      </c>
      <c r="P929" s="94">
        <v>146457.48339210724</v>
      </c>
      <c r="Q929" s="94">
        <v>160651.19794962124</v>
      </c>
      <c r="R929" s="94">
        <v>143963.76365727861</v>
      </c>
      <c r="S929" s="94">
        <v>156849.38849929371</v>
      </c>
      <c r="T929" s="94">
        <v>201406.37851217756</v>
      </c>
      <c r="U929" s="94">
        <v>218878.38855303987</v>
      </c>
      <c r="V929" s="94">
        <v>240039.15786702171</v>
      </c>
      <c r="W929" s="94">
        <v>253948.76218970996</v>
      </c>
      <c r="X929" s="94">
        <v>289238.19886499998</v>
      </c>
      <c r="Y929" s="94">
        <v>306767.538</v>
      </c>
      <c r="Z929" s="94">
        <v>465188</v>
      </c>
      <c r="AA929" s="83"/>
      <c r="AB929" s="89" t="s">
        <v>8</v>
      </c>
      <c r="AC929" s="94">
        <v>1877</v>
      </c>
      <c r="AD929" s="94">
        <v>1910</v>
      </c>
      <c r="AE929" s="94">
        <v>1984</v>
      </c>
      <c r="AF929" s="94">
        <v>2098</v>
      </c>
      <c r="AG929" s="94">
        <v>2260</v>
      </c>
      <c r="AH929" s="94">
        <v>2448</v>
      </c>
      <c r="AI929" s="94">
        <v>2745</v>
      </c>
      <c r="AJ929" s="94">
        <v>2969</v>
      </c>
      <c r="AK929" s="94">
        <v>3232</v>
      </c>
      <c r="AL929" s="94">
        <v>3537</v>
      </c>
      <c r="AM929" s="94">
        <v>0</v>
      </c>
      <c r="AN929" s="83"/>
      <c r="AO929" s="83"/>
      <c r="AP929" s="83"/>
      <c r="AQ929" s="83"/>
      <c r="AR929" s="83"/>
      <c r="AS929" s="83"/>
      <c r="AT929" s="83"/>
      <c r="AU929" s="83"/>
      <c r="AV929" s="83"/>
      <c r="AW929" s="83"/>
      <c r="AX929" s="83"/>
      <c r="AY929" s="83"/>
      <c r="AZ929" s="83"/>
    </row>
    <row r="930" spans="1:52" x14ac:dyDescent="0.25">
      <c r="A930" s="82"/>
      <c r="B930" s="89" t="s">
        <v>5</v>
      </c>
      <c r="C930" s="94">
        <v>587008.72345376585</v>
      </c>
      <c r="D930" s="94">
        <v>542289.48233114521</v>
      </c>
      <c r="E930" s="94">
        <v>506257.79723143653</v>
      </c>
      <c r="F930" s="94">
        <v>619068.75616140175</v>
      </c>
      <c r="G930" s="94">
        <v>460851.16310648376</v>
      </c>
      <c r="H930" s="94">
        <v>549501.23643791245</v>
      </c>
      <c r="I930" s="94">
        <v>634789.79350434744</v>
      </c>
      <c r="J930" s="94">
        <v>563567.29657937086</v>
      </c>
      <c r="K930" s="94">
        <v>623638.86815999972</v>
      </c>
      <c r="L930" s="94">
        <v>582672.2790000001</v>
      </c>
      <c r="M930" s="92">
        <v>0</v>
      </c>
      <c r="N930" s="83"/>
      <c r="O930" s="89" t="s">
        <v>5</v>
      </c>
      <c r="P930" s="94">
        <v>714054.7407200801</v>
      </c>
      <c r="Q930" s="94">
        <v>706336.25322213734</v>
      </c>
      <c r="R930" s="94">
        <v>664497.47425099334</v>
      </c>
      <c r="S930" s="94">
        <v>579118.18071616953</v>
      </c>
      <c r="T930" s="94">
        <v>675369.9503587801</v>
      </c>
      <c r="U930" s="94">
        <v>620408.10239783186</v>
      </c>
      <c r="V930" s="94">
        <v>580495.12326386676</v>
      </c>
      <c r="W930" s="94">
        <v>643802.24453466584</v>
      </c>
      <c r="X930" s="94">
        <v>619909.80817500013</v>
      </c>
      <c r="Y930" s="94">
        <v>604645.54499999993</v>
      </c>
      <c r="Z930" s="94">
        <v>636018</v>
      </c>
      <c r="AA930" s="83"/>
      <c r="AB930" s="89" t="s">
        <v>5</v>
      </c>
      <c r="AC930" s="94">
        <v>65441</v>
      </c>
      <c r="AD930" s="94">
        <v>63676</v>
      </c>
      <c r="AE930" s="94">
        <v>62047</v>
      </c>
      <c r="AF930" s="94">
        <v>59914</v>
      </c>
      <c r="AG930" s="94">
        <v>57681</v>
      </c>
      <c r="AH930" s="94">
        <v>55446</v>
      </c>
      <c r="AI930" s="94">
        <v>56216</v>
      </c>
      <c r="AJ930" s="94">
        <v>64100</v>
      </c>
      <c r="AK930" s="94">
        <v>60968</v>
      </c>
      <c r="AL930" s="94">
        <v>56614</v>
      </c>
      <c r="AM930" s="94">
        <v>0</v>
      </c>
      <c r="AN930" s="83"/>
      <c r="AO930" s="83"/>
      <c r="AP930" s="83"/>
      <c r="AQ930" s="83"/>
      <c r="AR930" s="83"/>
      <c r="AS930" s="83"/>
      <c r="AT930" s="83"/>
      <c r="AU930" s="83"/>
      <c r="AV930" s="83"/>
      <c r="AW930" s="83"/>
      <c r="AX930" s="83"/>
      <c r="AY930" s="83"/>
      <c r="AZ930" s="83"/>
    </row>
    <row r="931" spans="1:52" x14ac:dyDescent="0.25">
      <c r="A931" s="82"/>
      <c r="B931" s="84" t="s">
        <v>157</v>
      </c>
      <c r="C931" s="93">
        <v>492448.01829907898</v>
      </c>
      <c r="D931" s="93">
        <v>541966.10008303286</v>
      </c>
      <c r="E931" s="93">
        <v>535826.88270075561</v>
      </c>
      <c r="F931" s="93">
        <v>574653.81026790442</v>
      </c>
      <c r="G931" s="93">
        <v>555713.59270067106</v>
      </c>
      <c r="H931" s="93">
        <v>573886.29994774668</v>
      </c>
      <c r="I931" s="93">
        <v>553611.21253826306</v>
      </c>
      <c r="J931" s="93">
        <v>665963.55470748583</v>
      </c>
      <c r="K931" s="93">
        <v>655124.22868199996</v>
      </c>
      <c r="L931" s="93">
        <v>685874.80499999993</v>
      </c>
      <c r="M931" s="93">
        <v>0</v>
      </c>
      <c r="N931" s="83"/>
      <c r="O931" s="84" t="s">
        <v>157</v>
      </c>
      <c r="P931" s="93">
        <v>514386.07301485492</v>
      </c>
      <c r="Q931" s="93">
        <v>547972.10946907348</v>
      </c>
      <c r="R931" s="93">
        <v>557605.72299216466</v>
      </c>
      <c r="S931" s="93">
        <v>578878.11115742102</v>
      </c>
      <c r="T931" s="93">
        <v>621042.02527000918</v>
      </c>
      <c r="U931" s="93">
        <v>670639.84165012324</v>
      </c>
      <c r="V931" s="93">
        <v>729700.96522022097</v>
      </c>
      <c r="W931" s="93">
        <v>670231.81873103383</v>
      </c>
      <c r="X931" s="93">
        <v>683071.49103899999</v>
      </c>
      <c r="Y931" s="93">
        <v>654778.42499999993</v>
      </c>
      <c r="Z931" s="93">
        <v>665173</v>
      </c>
      <c r="AA931" s="83"/>
      <c r="AB931" s="84" t="s">
        <v>117</v>
      </c>
      <c r="AC931" s="93">
        <v>411747.84000000003</v>
      </c>
      <c r="AD931" s="93">
        <v>419193.95199999993</v>
      </c>
      <c r="AE931" s="93">
        <v>426435.24</v>
      </c>
      <c r="AF931" s="93">
        <v>435330.01599999995</v>
      </c>
      <c r="AG931" s="93">
        <v>443426.01599999995</v>
      </c>
      <c r="AH931" s="93">
        <v>450766.68</v>
      </c>
      <c r="AI931" s="93">
        <v>458201.94</v>
      </c>
      <c r="AJ931" s="93">
        <v>464769.9</v>
      </c>
      <c r="AK931" s="93">
        <v>469015.995</v>
      </c>
      <c r="AL931" s="93">
        <v>474945.64700000006</v>
      </c>
      <c r="AM931" s="93">
        <v>0</v>
      </c>
      <c r="AN931" s="83"/>
      <c r="AO931" s="83"/>
      <c r="AP931" s="83"/>
      <c r="AQ931" s="83"/>
      <c r="AR931" s="83"/>
      <c r="AS931" s="83"/>
      <c r="AT931" s="83"/>
      <c r="AU931" s="83"/>
      <c r="AV931" s="83"/>
      <c r="AW931" s="83"/>
      <c r="AX931" s="83"/>
      <c r="AY931" s="83"/>
      <c r="AZ931" s="83"/>
    </row>
    <row r="932" spans="1:52" x14ac:dyDescent="0.25">
      <c r="A932" s="82"/>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c r="AD932" s="83"/>
      <c r="AE932" s="83"/>
      <c r="AF932" s="83"/>
      <c r="AG932" s="83"/>
      <c r="AH932" s="83"/>
      <c r="AI932" s="83"/>
      <c r="AJ932" s="83"/>
      <c r="AK932" s="83"/>
      <c r="AL932" s="83"/>
      <c r="AM932" s="83"/>
      <c r="AN932" s="83"/>
      <c r="AO932" s="83"/>
      <c r="AP932" s="83"/>
      <c r="AQ932" s="83"/>
      <c r="AR932" s="83"/>
      <c r="AS932" s="83"/>
      <c r="AT932" s="83"/>
      <c r="AU932" s="83"/>
      <c r="AV932" s="83"/>
      <c r="AW932" s="83"/>
      <c r="AX932" s="83"/>
      <c r="AY932" s="83"/>
      <c r="AZ932" s="83"/>
    </row>
    <row r="933" spans="1:52" x14ac:dyDescent="0.25">
      <c r="A933" s="82"/>
      <c r="B933" s="85" t="s">
        <v>113</v>
      </c>
      <c r="C933" s="85"/>
      <c r="D933" s="85"/>
      <c r="E933" s="85"/>
      <c r="F933" s="85"/>
      <c r="G933" s="85"/>
      <c r="H933" s="85"/>
      <c r="I933" s="85"/>
      <c r="J933" s="85"/>
      <c r="K933" s="85"/>
      <c r="L933" s="85"/>
      <c r="M933" s="85"/>
      <c r="N933" s="83"/>
      <c r="O933" s="85" t="s">
        <v>114</v>
      </c>
      <c r="P933" s="85"/>
      <c r="Q933" s="85"/>
      <c r="R933" s="85"/>
      <c r="S933" s="85"/>
      <c r="T933" s="85"/>
      <c r="U933" s="85"/>
      <c r="V933" s="85"/>
      <c r="W933" s="85"/>
      <c r="X933" s="85"/>
      <c r="Y933" s="85"/>
      <c r="Z933" s="85"/>
      <c r="AA933" s="83"/>
      <c r="AB933" s="85" t="s">
        <v>145</v>
      </c>
      <c r="AC933" s="85"/>
      <c r="AD933" s="85"/>
      <c r="AE933" s="85"/>
      <c r="AF933" s="85"/>
      <c r="AG933" s="85"/>
      <c r="AH933" s="85"/>
      <c r="AI933" s="85"/>
      <c r="AJ933" s="85"/>
      <c r="AK933" s="85"/>
      <c r="AL933" s="85"/>
      <c r="AM933" s="85"/>
      <c r="AN933" s="83"/>
      <c r="AO933" s="83"/>
      <c r="AP933" s="83"/>
      <c r="AQ933" s="83"/>
      <c r="AR933" s="83"/>
      <c r="AS933" s="83"/>
      <c r="AT933" s="83"/>
      <c r="AU933" s="83"/>
      <c r="AV933" s="83"/>
      <c r="AW933" s="83"/>
      <c r="AX933" s="83"/>
      <c r="AY933" s="83"/>
      <c r="AZ933" s="83"/>
    </row>
    <row r="934" spans="1:52" x14ac:dyDescent="0.25">
      <c r="A934" s="82"/>
      <c r="B934" s="87" t="s">
        <v>61</v>
      </c>
      <c r="C934" s="87">
        <v>2013</v>
      </c>
      <c r="D934" s="87">
        <v>2014</v>
      </c>
      <c r="E934" s="87">
        <v>2015</v>
      </c>
      <c r="F934" s="87">
        <v>2016</v>
      </c>
      <c r="G934" s="87">
        <v>2017</v>
      </c>
      <c r="H934" s="87">
        <v>2018</v>
      </c>
      <c r="I934" s="87">
        <v>2019</v>
      </c>
      <c r="J934" s="87">
        <v>2020</v>
      </c>
      <c r="K934" s="87">
        <v>2021</v>
      </c>
      <c r="L934" s="87">
        <v>2022</v>
      </c>
      <c r="M934" s="87">
        <v>2023</v>
      </c>
      <c r="N934" s="83"/>
      <c r="O934" s="87" t="s">
        <v>61</v>
      </c>
      <c r="P934" s="87">
        <v>2013</v>
      </c>
      <c r="Q934" s="87">
        <v>2014</v>
      </c>
      <c r="R934" s="87">
        <v>2015</v>
      </c>
      <c r="S934" s="87">
        <v>2016</v>
      </c>
      <c r="T934" s="87">
        <v>2017</v>
      </c>
      <c r="U934" s="87">
        <v>2018</v>
      </c>
      <c r="V934" s="87">
        <v>2019</v>
      </c>
      <c r="W934" s="87">
        <v>2020</v>
      </c>
      <c r="X934" s="87">
        <v>2021</v>
      </c>
      <c r="Y934" s="87">
        <v>2022</v>
      </c>
      <c r="Z934" s="87">
        <v>2023</v>
      </c>
      <c r="AA934" s="83"/>
      <c r="AB934" s="87" t="s">
        <v>61</v>
      </c>
      <c r="AC934" s="87">
        <v>2013</v>
      </c>
      <c r="AD934" s="87">
        <v>2014</v>
      </c>
      <c r="AE934" s="87">
        <v>2015</v>
      </c>
      <c r="AF934" s="87">
        <v>2016</v>
      </c>
      <c r="AG934" s="87">
        <v>2017</v>
      </c>
      <c r="AH934" s="87">
        <v>2018</v>
      </c>
      <c r="AI934" s="87">
        <v>2019</v>
      </c>
      <c r="AJ934" s="87">
        <v>2020</v>
      </c>
      <c r="AK934" s="87">
        <v>2021</v>
      </c>
      <c r="AL934" s="87">
        <v>2022</v>
      </c>
      <c r="AM934" s="87">
        <v>2023</v>
      </c>
      <c r="AN934" s="83"/>
      <c r="AO934" s="83"/>
      <c r="AP934" s="83"/>
      <c r="AQ934" s="83"/>
      <c r="AR934" s="83"/>
      <c r="AS934" s="83"/>
      <c r="AT934" s="83"/>
      <c r="AU934" s="83"/>
      <c r="AV934" s="83"/>
      <c r="AW934" s="83"/>
      <c r="AX934" s="83"/>
      <c r="AY934" s="83"/>
      <c r="AZ934" s="83"/>
    </row>
    <row r="935" spans="1:52" x14ac:dyDescent="0.25">
      <c r="A935" s="82"/>
      <c r="B935" s="89" t="s">
        <v>9</v>
      </c>
      <c r="C935" s="90">
        <v>772825.76766969834</v>
      </c>
      <c r="D935" s="90">
        <v>760082.97622031439</v>
      </c>
      <c r="E935" s="90">
        <v>779799.28227450931</v>
      </c>
      <c r="F935" s="90">
        <v>818453.68062155752</v>
      </c>
      <c r="G935" s="90">
        <v>806008.80620297394</v>
      </c>
      <c r="H935" s="90">
        <v>800968.42322490481</v>
      </c>
      <c r="I935" s="90">
        <v>834401.16774797696</v>
      </c>
      <c r="J935" s="90">
        <v>869358.8510672308</v>
      </c>
      <c r="K935" s="90">
        <v>1046850.5754419998</v>
      </c>
      <c r="L935" s="90">
        <v>1008735.9029999999</v>
      </c>
      <c r="M935" s="90">
        <v>0</v>
      </c>
      <c r="N935" s="83"/>
      <c r="O935" s="89" t="s">
        <v>9</v>
      </c>
      <c r="P935" s="90">
        <v>758420.60870954522</v>
      </c>
      <c r="Q935" s="90">
        <v>791868.18771917</v>
      </c>
      <c r="R935" s="90">
        <v>767381.98443519219</v>
      </c>
      <c r="S935" s="90">
        <v>848847.29468551523</v>
      </c>
      <c r="T935" s="90">
        <v>867468.07210870495</v>
      </c>
      <c r="U935" s="90">
        <v>833139.09883463068</v>
      </c>
      <c r="V935" s="90">
        <v>822979.1475648341</v>
      </c>
      <c r="W935" s="90">
        <v>868851.7519542207</v>
      </c>
      <c r="X935" s="90">
        <v>1087785.3633569996</v>
      </c>
      <c r="Y935" s="90">
        <v>1069163.9279999998</v>
      </c>
      <c r="Z935" s="90">
        <v>1033398</v>
      </c>
      <c r="AA935" s="83"/>
      <c r="AB935" s="89" t="s">
        <v>9</v>
      </c>
      <c r="AC935" s="90">
        <v>6520</v>
      </c>
      <c r="AD935" s="90">
        <v>6356</v>
      </c>
      <c r="AE935" s="90">
        <v>6329</v>
      </c>
      <c r="AF935" s="90">
        <v>6291</v>
      </c>
      <c r="AG935" s="90">
        <v>6194</v>
      </c>
      <c r="AH935" s="90">
        <v>6090</v>
      </c>
      <c r="AI935" s="90">
        <v>6187</v>
      </c>
      <c r="AJ935" s="90">
        <v>6705</v>
      </c>
      <c r="AK935" s="90">
        <v>6638</v>
      </c>
      <c r="AL935" s="90">
        <v>6659</v>
      </c>
      <c r="AM935" s="90">
        <v>0</v>
      </c>
      <c r="AN935" s="83"/>
      <c r="AO935" s="83"/>
      <c r="AP935" s="83"/>
      <c r="AQ935" s="83"/>
      <c r="AR935" s="83"/>
      <c r="AS935" s="83"/>
      <c r="AT935" s="83"/>
      <c r="AU935" s="83"/>
      <c r="AV935" s="83"/>
      <c r="AW935" s="83"/>
      <c r="AX935" s="83"/>
      <c r="AY935" s="83"/>
      <c r="AZ935" s="83"/>
    </row>
    <row r="936" spans="1:52" x14ac:dyDescent="0.25">
      <c r="A936" s="82"/>
      <c r="B936" s="84" t="s">
        <v>10</v>
      </c>
      <c r="C936" s="93">
        <v>531713.59842665622</v>
      </c>
      <c r="D936" s="93">
        <v>508239.58638023445</v>
      </c>
      <c r="E936" s="93">
        <v>514555.50144262938</v>
      </c>
      <c r="F936" s="93">
        <v>553100.3537416599</v>
      </c>
      <c r="G936" s="93">
        <v>524142.73314327962</v>
      </c>
      <c r="H936" s="93">
        <v>511246.67817860196</v>
      </c>
      <c r="I936" s="93">
        <v>547520.12810100766</v>
      </c>
      <c r="J936" s="93">
        <v>550278.06301565981</v>
      </c>
      <c r="K936" s="93">
        <v>711975.68429399992</v>
      </c>
      <c r="L936" s="93">
        <v>681745.42799999996</v>
      </c>
      <c r="M936" s="93">
        <v>0</v>
      </c>
      <c r="N936" s="83"/>
      <c r="O936" s="84" t="s">
        <v>10</v>
      </c>
      <c r="P936" s="93">
        <v>506843.91155678517</v>
      </c>
      <c r="Q936" s="93">
        <v>524996.60177929513</v>
      </c>
      <c r="R936" s="93">
        <v>522189.27228301694</v>
      </c>
      <c r="S936" s="93">
        <v>579686.03755705536</v>
      </c>
      <c r="T936" s="93">
        <v>609415.4965906787</v>
      </c>
      <c r="U936" s="93">
        <v>555062.34001821745</v>
      </c>
      <c r="V936" s="93">
        <v>537334.53143292526</v>
      </c>
      <c r="W936" s="93">
        <v>593946.84918580181</v>
      </c>
      <c r="X936" s="93">
        <v>798747.67440299958</v>
      </c>
      <c r="Y936" s="93">
        <v>773908.84199999971</v>
      </c>
      <c r="Z936" s="93">
        <v>721428</v>
      </c>
      <c r="AA936" s="83"/>
      <c r="AB936" s="84" t="s">
        <v>10</v>
      </c>
      <c r="AC936" s="93">
        <v>6520</v>
      </c>
      <c r="AD936" s="93">
        <v>6356</v>
      </c>
      <c r="AE936" s="93">
        <v>6329</v>
      </c>
      <c r="AF936" s="93">
        <v>6291</v>
      </c>
      <c r="AG936" s="93">
        <v>6194</v>
      </c>
      <c r="AH936" s="93">
        <v>6090</v>
      </c>
      <c r="AI936" s="93">
        <v>6187</v>
      </c>
      <c r="AJ936" s="93">
        <v>6705</v>
      </c>
      <c r="AK936" s="93">
        <v>6638</v>
      </c>
      <c r="AL936" s="93">
        <v>6659</v>
      </c>
      <c r="AM936" s="93">
        <v>0</v>
      </c>
      <c r="AN936" s="83"/>
      <c r="AO936" s="83"/>
      <c r="AP936" s="83"/>
      <c r="AQ936" s="83"/>
      <c r="AR936" s="83"/>
      <c r="AS936" s="83"/>
      <c r="AT936" s="83"/>
      <c r="AU936" s="83"/>
      <c r="AV936" s="83"/>
      <c r="AW936" s="83"/>
      <c r="AX936" s="83"/>
      <c r="AY936" s="83"/>
      <c r="AZ936" s="83"/>
    </row>
    <row r="937" spans="1:52" x14ac:dyDescent="0.25">
      <c r="A937" s="82"/>
      <c r="B937" s="89" t="s">
        <v>11</v>
      </c>
      <c r="C937" s="94">
        <v>241112.16924304212</v>
      </c>
      <c r="D937" s="94">
        <v>251843.38984007997</v>
      </c>
      <c r="E937" s="94">
        <v>265243.78083187994</v>
      </c>
      <c r="F937" s="94">
        <v>265353.32687989762</v>
      </c>
      <c r="G937" s="94">
        <v>281866.07305969426</v>
      </c>
      <c r="H937" s="94">
        <v>289721.74504630291</v>
      </c>
      <c r="I937" s="94">
        <v>286881.03964696935</v>
      </c>
      <c r="J937" s="94">
        <v>319080.78805157094</v>
      </c>
      <c r="K937" s="94">
        <v>334874.89114799997</v>
      </c>
      <c r="L937" s="94">
        <v>326990.47499999998</v>
      </c>
      <c r="M937" s="94">
        <v>0</v>
      </c>
      <c r="N937" s="83"/>
      <c r="O937" s="89" t="s">
        <v>11</v>
      </c>
      <c r="P937" s="94">
        <v>251576.69715276005</v>
      </c>
      <c r="Q937" s="94">
        <v>266871.58593987493</v>
      </c>
      <c r="R937" s="94">
        <v>245192.71215217526</v>
      </c>
      <c r="S937" s="94">
        <v>269161.25712845987</v>
      </c>
      <c r="T937" s="94">
        <v>258052.57551802622</v>
      </c>
      <c r="U937" s="94">
        <v>278076.75881641323</v>
      </c>
      <c r="V937" s="94">
        <v>285644.61613190884</v>
      </c>
      <c r="W937" s="94">
        <v>274904.90276841895</v>
      </c>
      <c r="X937" s="94">
        <v>289037.68895400001</v>
      </c>
      <c r="Y937" s="94">
        <v>295255.08600000001</v>
      </c>
      <c r="Z937" s="94">
        <v>311970</v>
      </c>
      <c r="AA937" s="83"/>
      <c r="AB937" s="89" t="s">
        <v>11</v>
      </c>
      <c r="AC937" s="94">
        <v>6520</v>
      </c>
      <c r="AD937" s="94">
        <v>6356</v>
      </c>
      <c r="AE937" s="94">
        <v>6329</v>
      </c>
      <c r="AF937" s="94">
        <v>6291</v>
      </c>
      <c r="AG937" s="94">
        <v>6194</v>
      </c>
      <c r="AH937" s="94">
        <v>6090</v>
      </c>
      <c r="AI937" s="94">
        <v>6187</v>
      </c>
      <c r="AJ937" s="94">
        <v>6705</v>
      </c>
      <c r="AK937" s="94">
        <v>6638</v>
      </c>
      <c r="AL937" s="94">
        <v>6659</v>
      </c>
      <c r="AM937" s="94">
        <v>0</v>
      </c>
      <c r="AN937" s="83"/>
      <c r="AO937" s="83"/>
      <c r="AP937" s="83"/>
      <c r="AQ937" s="83"/>
      <c r="AR937" s="83"/>
      <c r="AS937" s="83"/>
      <c r="AT937" s="83"/>
      <c r="AU937" s="83"/>
      <c r="AV937" s="83"/>
      <c r="AW937" s="83"/>
      <c r="AX937" s="83"/>
      <c r="AY937" s="83"/>
      <c r="AZ937" s="83"/>
    </row>
    <row r="938" spans="1:52" x14ac:dyDescent="0.25">
      <c r="A938" s="82"/>
      <c r="B938" s="84" t="s">
        <v>0</v>
      </c>
      <c r="C938" s="93">
        <v>166147.22142580556</v>
      </c>
      <c r="D938" s="93">
        <v>159493.60817376408</v>
      </c>
      <c r="E938" s="93">
        <v>155718.23994793411</v>
      </c>
      <c r="F938" s="93">
        <v>159399.55047071091</v>
      </c>
      <c r="G938" s="93">
        <v>125347.29471449858</v>
      </c>
      <c r="H938" s="93">
        <v>103497.22956805011</v>
      </c>
      <c r="I938" s="93">
        <v>90015.062130582475</v>
      </c>
      <c r="J938" s="93">
        <v>82710.023200496973</v>
      </c>
      <c r="K938" s="93">
        <v>70149.824576999992</v>
      </c>
      <c r="L938" s="93">
        <v>62179.382999999994</v>
      </c>
      <c r="M938" s="93">
        <v>0</v>
      </c>
      <c r="N938" s="83"/>
      <c r="O938" s="84" t="s">
        <v>0</v>
      </c>
      <c r="P938" s="93">
        <v>168267.80378129205</v>
      </c>
      <c r="Q938" s="93">
        <v>157513.02541050926</v>
      </c>
      <c r="R938" s="93">
        <v>157658.72069086341</v>
      </c>
      <c r="S938" s="93">
        <v>174294.30844728363</v>
      </c>
      <c r="T938" s="93">
        <v>176236.01088717571</v>
      </c>
      <c r="U938" s="93">
        <v>146533.55869183145</v>
      </c>
      <c r="V938" s="93">
        <v>115428.91960882056</v>
      </c>
      <c r="W938" s="93">
        <v>92439.852564590969</v>
      </c>
      <c r="X938" s="93">
        <v>91269.140969999993</v>
      </c>
      <c r="Y938" s="93">
        <v>80252.738999999987</v>
      </c>
      <c r="Z938" s="93">
        <v>69253</v>
      </c>
      <c r="AA938" s="83"/>
      <c r="AB938" s="84" t="s">
        <v>0</v>
      </c>
      <c r="AC938" s="93">
        <v>1570</v>
      </c>
      <c r="AD938" s="93">
        <v>1580</v>
      </c>
      <c r="AE938" s="93">
        <v>1584</v>
      </c>
      <c r="AF938" s="93">
        <v>1428</v>
      </c>
      <c r="AG938" s="93">
        <v>1142</v>
      </c>
      <c r="AH938" s="93">
        <v>978</v>
      </c>
      <c r="AI938" s="93">
        <v>860</v>
      </c>
      <c r="AJ938" s="93">
        <v>794</v>
      </c>
      <c r="AK938" s="93">
        <v>678</v>
      </c>
      <c r="AL938" s="93">
        <v>620</v>
      </c>
      <c r="AM938" s="93">
        <v>0</v>
      </c>
      <c r="AN938" s="83"/>
      <c r="AO938" s="83"/>
      <c r="AP938" s="83"/>
      <c r="AQ938" s="83"/>
      <c r="AR938" s="83"/>
      <c r="AS938" s="83"/>
      <c r="AT938" s="83"/>
      <c r="AU938" s="83"/>
      <c r="AV938" s="83"/>
      <c r="AW938" s="83"/>
      <c r="AX938" s="83"/>
      <c r="AY938" s="83"/>
      <c r="AZ938" s="83"/>
    </row>
    <row r="939" spans="1:52" x14ac:dyDescent="0.25">
      <c r="A939" s="82"/>
      <c r="B939" s="84" t="s">
        <v>158</v>
      </c>
      <c r="C939" s="93">
        <v>146187.51451626481</v>
      </c>
      <c r="D939" s="93">
        <v>143828.55672186098</v>
      </c>
      <c r="E939" s="93">
        <v>125445.13699367225</v>
      </c>
      <c r="F939" s="93">
        <v>113842.60061133053</v>
      </c>
      <c r="G939" s="93">
        <v>108991.34407852561</v>
      </c>
      <c r="H939" s="93">
        <v>101901.38649965094</v>
      </c>
      <c r="I939" s="93">
        <v>114318.05146048605</v>
      </c>
      <c r="J939" s="93">
        <v>141706.14979493694</v>
      </c>
      <c r="K939" s="93">
        <v>136516.48331999997</v>
      </c>
      <c r="L939" s="93">
        <v>91098.39899999999</v>
      </c>
      <c r="M939" s="93">
        <v>0</v>
      </c>
      <c r="N939" s="83"/>
      <c r="O939" s="84" t="s">
        <v>158</v>
      </c>
      <c r="P939" s="93">
        <v>183640.2058098749</v>
      </c>
      <c r="Q939" s="93">
        <v>164217.65912485693</v>
      </c>
      <c r="R939" s="93">
        <v>135730.07699479544</v>
      </c>
      <c r="S939" s="93">
        <v>151831.29992213639</v>
      </c>
      <c r="T939" s="93">
        <v>140513.2727226069</v>
      </c>
      <c r="U939" s="93">
        <v>106117.8336609284</v>
      </c>
      <c r="V939" s="93">
        <v>104589.15969028397</v>
      </c>
      <c r="W939" s="93">
        <v>109223.75427093897</v>
      </c>
      <c r="X939" s="93">
        <v>140775.99280499996</v>
      </c>
      <c r="Y939" s="93">
        <v>117051.83699999998</v>
      </c>
      <c r="Z939" s="93">
        <v>96996</v>
      </c>
      <c r="AA939" s="83"/>
      <c r="AB939" s="84" t="s">
        <v>158</v>
      </c>
      <c r="AC939" s="93">
        <v>1041</v>
      </c>
      <c r="AD939" s="93">
        <v>925</v>
      </c>
      <c r="AE939" s="93">
        <v>780</v>
      </c>
      <c r="AF939" s="93">
        <v>714</v>
      </c>
      <c r="AG939" s="93">
        <v>719</v>
      </c>
      <c r="AH939" s="93">
        <v>713</v>
      </c>
      <c r="AI939" s="93">
        <v>771</v>
      </c>
      <c r="AJ939" s="93">
        <v>980</v>
      </c>
      <c r="AK939" s="93">
        <v>888</v>
      </c>
      <c r="AL939" s="93">
        <v>578</v>
      </c>
      <c r="AM939" s="93">
        <v>0</v>
      </c>
      <c r="AN939" s="83"/>
      <c r="AO939" s="83"/>
      <c r="AP939" s="83"/>
      <c r="AQ939" s="83"/>
      <c r="AR939" s="83"/>
      <c r="AS939" s="83"/>
      <c r="AT939" s="83"/>
      <c r="AU939" s="83"/>
      <c r="AV939" s="83"/>
      <c r="AW939" s="83"/>
      <c r="AX939" s="83"/>
      <c r="AY939" s="83"/>
      <c r="AZ939" s="83"/>
    </row>
    <row r="940" spans="1:52" x14ac:dyDescent="0.25">
      <c r="A940" s="82"/>
      <c r="B940" s="84" t="s">
        <v>159</v>
      </c>
      <c r="C940" s="93">
        <v>8292.2020210855717</v>
      </c>
      <c r="D940" s="93">
        <v>9221.3189751608825</v>
      </c>
      <c r="E940" s="93">
        <v>9183.767942969258</v>
      </c>
      <c r="F940" s="93">
        <v>14329.844296142708</v>
      </c>
      <c r="G940" s="93">
        <v>14115.2092979713</v>
      </c>
      <c r="H940" s="93">
        <v>13186.600264260373</v>
      </c>
      <c r="I940" s="93">
        <v>11217.525452748527</v>
      </c>
      <c r="J940" s="93">
        <v>8909.839309013998</v>
      </c>
      <c r="K940" s="93">
        <v>7157.8855529999983</v>
      </c>
      <c r="L940" s="93">
        <v>5938.3589999999995</v>
      </c>
      <c r="M940" s="93">
        <v>0</v>
      </c>
      <c r="N940" s="83"/>
      <c r="O940" s="84" t="s">
        <v>159</v>
      </c>
      <c r="P940" s="93">
        <v>12637.214799744079</v>
      </c>
      <c r="Q940" s="93">
        <v>15602.214424242342</v>
      </c>
      <c r="R940" s="93">
        <v>13214.591350441768</v>
      </c>
      <c r="S940" s="93">
        <v>16569.416275929045</v>
      </c>
      <c r="T940" s="93">
        <v>17490.536188354421</v>
      </c>
      <c r="U940" s="93">
        <v>16873.615516000616</v>
      </c>
      <c r="V940" s="93">
        <v>14478.446798710709</v>
      </c>
      <c r="W940" s="93">
        <v>9430.9645677029985</v>
      </c>
      <c r="X940" s="93">
        <v>10283.294006999997</v>
      </c>
      <c r="Y940" s="93">
        <v>8157.9119999999994</v>
      </c>
      <c r="Z940" s="93">
        <v>7171</v>
      </c>
      <c r="AA940" s="83"/>
      <c r="AB940" s="84" t="s">
        <v>159</v>
      </c>
      <c r="AC940" s="93">
        <v>0</v>
      </c>
      <c r="AD940" s="93">
        <v>0</v>
      </c>
      <c r="AE940" s="93">
        <v>0</v>
      </c>
      <c r="AF940" s="93">
        <v>0</v>
      </c>
      <c r="AG940" s="93">
        <v>0</v>
      </c>
      <c r="AH940" s="93">
        <v>0</v>
      </c>
      <c r="AI940" s="93">
        <v>0</v>
      </c>
      <c r="AJ940" s="93">
        <v>0</v>
      </c>
      <c r="AK940" s="93">
        <v>0</v>
      </c>
      <c r="AL940" s="93">
        <v>0</v>
      </c>
      <c r="AM940" s="93">
        <v>0</v>
      </c>
      <c r="AN940" s="83"/>
      <c r="AO940" s="83"/>
      <c r="AP940" s="83"/>
      <c r="AQ940" s="83"/>
      <c r="AR940" s="83"/>
      <c r="AS940" s="83"/>
      <c r="AT940" s="83"/>
      <c r="AU940" s="83"/>
      <c r="AV940" s="83"/>
      <c r="AW940" s="83"/>
      <c r="AX940" s="83"/>
      <c r="AY940" s="83"/>
      <c r="AZ940" s="83"/>
    </row>
    <row r="941" spans="1:52" x14ac:dyDescent="0.25">
      <c r="A941" s="82"/>
      <c r="B941" s="84" t="s">
        <v>1</v>
      </c>
      <c r="C941" s="93">
        <v>51430.544937018618</v>
      </c>
      <c r="D941" s="93">
        <v>43474.50072094005</v>
      </c>
      <c r="E941" s="93">
        <v>33817.416398322159</v>
      </c>
      <c r="F941" s="93">
        <v>29091.813798032672</v>
      </c>
      <c r="G941" s="93">
        <v>26956.742391836615</v>
      </c>
      <c r="H941" s="93">
        <v>23200.913850287277</v>
      </c>
      <c r="I941" s="93">
        <v>21987.911083715928</v>
      </c>
      <c r="J941" s="93">
        <v>19931.153009858997</v>
      </c>
      <c r="K941" s="93">
        <v>16306.017629999997</v>
      </c>
      <c r="L941" s="93">
        <v>14284.578</v>
      </c>
      <c r="M941" s="93">
        <v>0</v>
      </c>
      <c r="N941" s="83"/>
      <c r="O941" s="84" t="s">
        <v>1</v>
      </c>
      <c r="P941" s="93">
        <v>46041.636460596106</v>
      </c>
      <c r="Q941" s="93">
        <v>47502.894153341513</v>
      </c>
      <c r="R941" s="93">
        <v>37250.372077122171</v>
      </c>
      <c r="S941" s="93">
        <v>28249.031145156998</v>
      </c>
      <c r="T941" s="93">
        <v>27269.809624219797</v>
      </c>
      <c r="U941" s="93">
        <v>26618.517024724475</v>
      </c>
      <c r="V941" s="93">
        <v>23005.877056145597</v>
      </c>
      <c r="W941" s="93">
        <v>22845.354508241995</v>
      </c>
      <c r="X941" s="93">
        <v>20100.853352999999</v>
      </c>
      <c r="Y941" s="93">
        <v>17762.597999999998</v>
      </c>
      <c r="Z941" s="93">
        <v>16784</v>
      </c>
      <c r="AA941" s="83"/>
      <c r="AB941" s="84" t="s">
        <v>1</v>
      </c>
      <c r="AC941" s="93">
        <v>279</v>
      </c>
      <c r="AD941" s="93">
        <v>235</v>
      </c>
      <c r="AE941" s="93">
        <v>187</v>
      </c>
      <c r="AF941" s="93">
        <v>167</v>
      </c>
      <c r="AG941" s="93">
        <v>162</v>
      </c>
      <c r="AH941" s="93">
        <v>141</v>
      </c>
      <c r="AI941" s="93">
        <v>134</v>
      </c>
      <c r="AJ941" s="93">
        <v>125</v>
      </c>
      <c r="AK941" s="93">
        <v>101</v>
      </c>
      <c r="AL941" s="93">
        <v>94</v>
      </c>
      <c r="AM941" s="93">
        <v>0</v>
      </c>
      <c r="AN941" s="83"/>
      <c r="AO941" s="83"/>
      <c r="AP941" s="83"/>
      <c r="AQ941" s="83"/>
      <c r="AR941" s="83"/>
      <c r="AS941" s="83"/>
      <c r="AT941" s="83"/>
      <c r="AU941" s="83"/>
      <c r="AV941" s="83"/>
      <c r="AW941" s="83"/>
      <c r="AX941" s="83"/>
      <c r="AY941" s="83"/>
      <c r="AZ941" s="83"/>
    </row>
    <row r="942" spans="1:52" x14ac:dyDescent="0.25">
      <c r="A942" s="82"/>
      <c r="B942" s="84" t="s">
        <v>2</v>
      </c>
      <c r="C942" s="93">
        <v>225932.72245957356</v>
      </c>
      <c r="D942" s="93">
        <v>217432.72983989917</v>
      </c>
      <c r="E942" s="93">
        <v>222116.31690181707</v>
      </c>
      <c r="F942" s="93">
        <v>226427.14440037336</v>
      </c>
      <c r="G942" s="93">
        <v>241842.17169595067</v>
      </c>
      <c r="H942" s="93">
        <v>254568.9757209887</v>
      </c>
      <c r="I942" s="93">
        <v>282820.60987120814</v>
      </c>
      <c r="J942" s="93">
        <v>314373.39777484187</v>
      </c>
      <c r="K942" s="93">
        <v>333467.07817499992</v>
      </c>
      <c r="L942" s="93">
        <v>338067.66</v>
      </c>
      <c r="M942" s="93">
        <v>0</v>
      </c>
      <c r="N942" s="83"/>
      <c r="O942" s="84" t="s">
        <v>2</v>
      </c>
      <c r="P942" s="93">
        <v>218066.50208345454</v>
      </c>
      <c r="Q942" s="93">
        <v>217998.79711457633</v>
      </c>
      <c r="R942" s="93">
        <v>218750.42165338394</v>
      </c>
      <c r="S942" s="93">
        <v>229231.80318767537</v>
      </c>
      <c r="T942" s="93">
        <v>234914.822950453</v>
      </c>
      <c r="U942" s="93">
        <v>241406.41513160698</v>
      </c>
      <c r="V942" s="93">
        <v>263105.55876675976</v>
      </c>
      <c r="W942" s="93">
        <v>304292.9147687729</v>
      </c>
      <c r="X942" s="93">
        <v>339662.72833499988</v>
      </c>
      <c r="Y942" s="93">
        <v>345374.58899999998</v>
      </c>
      <c r="Z942" s="93">
        <v>349122</v>
      </c>
      <c r="AA942" s="83"/>
      <c r="AB942" s="84" t="s">
        <v>2</v>
      </c>
      <c r="AC942" s="93">
        <v>2044</v>
      </c>
      <c r="AD942" s="93">
        <v>1951</v>
      </c>
      <c r="AE942" s="93">
        <v>1922</v>
      </c>
      <c r="AF942" s="93">
        <v>1885</v>
      </c>
      <c r="AG942" s="93">
        <v>1883</v>
      </c>
      <c r="AH942" s="93">
        <v>1931</v>
      </c>
      <c r="AI942" s="93">
        <v>2074</v>
      </c>
      <c r="AJ942" s="93">
        <v>2242</v>
      </c>
      <c r="AK942" s="93">
        <v>2311</v>
      </c>
      <c r="AL942" s="93">
        <v>2394</v>
      </c>
      <c r="AM942" s="93">
        <v>0</v>
      </c>
      <c r="AN942" s="83"/>
      <c r="AO942" s="83"/>
      <c r="AP942" s="83"/>
      <c r="AQ942" s="83"/>
      <c r="AR942" s="83"/>
      <c r="AS942" s="83"/>
      <c r="AT942" s="83"/>
      <c r="AU942" s="83"/>
      <c r="AV942" s="83"/>
      <c r="AW942" s="83"/>
      <c r="AX942" s="83"/>
      <c r="AY942" s="83"/>
      <c r="AZ942" s="83"/>
    </row>
    <row r="943" spans="1:52" x14ac:dyDescent="0.25">
      <c r="A943" s="82"/>
      <c r="B943" s="84" t="s">
        <v>156</v>
      </c>
      <c r="C943" s="93">
        <v>0</v>
      </c>
      <c r="D943" s="93">
        <v>0</v>
      </c>
      <c r="E943" s="93">
        <v>0</v>
      </c>
      <c r="F943" s="93">
        <v>0</v>
      </c>
      <c r="G943" s="93">
        <v>0</v>
      </c>
      <c r="H943" s="93">
        <v>0</v>
      </c>
      <c r="I943" s="93">
        <v>0</v>
      </c>
      <c r="J943" s="93">
        <v>4507.7874343739995</v>
      </c>
      <c r="K943" s="93">
        <v>18447.972710999995</v>
      </c>
      <c r="L943" s="93">
        <v>31776.548999999999</v>
      </c>
      <c r="M943" s="93">
        <v>0</v>
      </c>
      <c r="N943" s="83"/>
      <c r="O943" s="84" t="s">
        <v>156</v>
      </c>
      <c r="P943" s="93">
        <v>0</v>
      </c>
      <c r="Q943" s="93">
        <v>0</v>
      </c>
      <c r="R943" s="93">
        <v>0</v>
      </c>
      <c r="S943" s="93">
        <v>0</v>
      </c>
      <c r="T943" s="93">
        <v>0</v>
      </c>
      <c r="U943" s="93">
        <v>0</v>
      </c>
      <c r="V943" s="93">
        <v>0</v>
      </c>
      <c r="W943" s="93">
        <v>0</v>
      </c>
      <c r="X943" s="93">
        <v>21950.000309999996</v>
      </c>
      <c r="Y943" s="93">
        <v>30442.964999999997</v>
      </c>
      <c r="Z943" s="93">
        <v>30074</v>
      </c>
      <c r="AA943" s="83"/>
      <c r="AB943" s="84" t="s">
        <v>156</v>
      </c>
      <c r="AC943" s="93">
        <v>0</v>
      </c>
      <c r="AD943" s="93">
        <v>0</v>
      </c>
      <c r="AE943" s="93">
        <v>0</v>
      </c>
      <c r="AF943" s="93">
        <v>0</v>
      </c>
      <c r="AG943" s="93">
        <v>0</v>
      </c>
      <c r="AH943" s="93">
        <v>0</v>
      </c>
      <c r="AI943" s="93">
        <v>0</v>
      </c>
      <c r="AJ943" s="93">
        <v>31</v>
      </c>
      <c r="AK943" s="93">
        <v>111</v>
      </c>
      <c r="AL943" s="93">
        <v>195</v>
      </c>
      <c r="AM943" s="93">
        <v>0</v>
      </c>
      <c r="AN943" s="83"/>
      <c r="AO943" s="83"/>
      <c r="AP943" s="83"/>
      <c r="AQ943" s="83"/>
      <c r="AR943" s="83"/>
      <c r="AS943" s="83"/>
      <c r="AT943" s="83"/>
      <c r="AU943" s="83"/>
      <c r="AV943" s="83"/>
      <c r="AW943" s="83"/>
      <c r="AX943" s="83"/>
      <c r="AY943" s="83"/>
      <c r="AZ943" s="83"/>
    </row>
    <row r="944" spans="1:52" x14ac:dyDescent="0.25">
      <c r="A944" s="82"/>
      <c r="B944" s="84" t="s">
        <v>3</v>
      </c>
      <c r="C944" s="93">
        <v>547.03744576774056</v>
      </c>
      <c r="D944" s="93">
        <v>5784.9227334779098</v>
      </c>
      <c r="E944" s="93">
        <v>13660.432030167287</v>
      </c>
      <c r="F944" s="93">
        <v>19506.344156656894</v>
      </c>
      <c r="G944" s="93">
        <v>25967.477121346474</v>
      </c>
      <c r="H944" s="93">
        <v>36563.562803368433</v>
      </c>
      <c r="I944" s="93">
        <v>42784.695334587814</v>
      </c>
      <c r="J944" s="93">
        <v>45859.022764631976</v>
      </c>
      <c r="K944" s="93">
        <v>49612.941734999993</v>
      </c>
      <c r="L944" s="93">
        <v>44899.385999999991</v>
      </c>
      <c r="M944" s="93">
        <v>0</v>
      </c>
      <c r="N944" s="83"/>
      <c r="O944" s="84" t="s">
        <v>3</v>
      </c>
      <c r="P944" s="93">
        <v>0</v>
      </c>
      <c r="Q944" s="93">
        <v>24571.117237298735</v>
      </c>
      <c r="R944" s="93">
        <v>19286.135044664221</v>
      </c>
      <c r="S944" s="93">
        <v>25149.59464004555</v>
      </c>
      <c r="T944" s="93">
        <v>27951.78422848144</v>
      </c>
      <c r="U944" s="93">
        <v>29814.787471615953</v>
      </c>
      <c r="V944" s="93">
        <v>32103.473803808389</v>
      </c>
      <c r="W944" s="93">
        <v>49981.630659974995</v>
      </c>
      <c r="X944" s="93">
        <v>61541.690090999982</v>
      </c>
      <c r="Y944" s="93">
        <v>53057.297999999995</v>
      </c>
      <c r="Z944" s="93">
        <v>55927</v>
      </c>
      <c r="AA944" s="83"/>
      <c r="AB944" s="84" t="s">
        <v>3</v>
      </c>
      <c r="AC944" s="93">
        <v>4</v>
      </c>
      <c r="AD944" s="93">
        <v>46</v>
      </c>
      <c r="AE944" s="93">
        <v>112</v>
      </c>
      <c r="AF944" s="93">
        <v>142</v>
      </c>
      <c r="AG944" s="93">
        <v>190</v>
      </c>
      <c r="AH944" s="93">
        <v>265</v>
      </c>
      <c r="AI944" s="93">
        <v>308</v>
      </c>
      <c r="AJ944" s="93">
        <v>334</v>
      </c>
      <c r="AK944" s="93">
        <v>364</v>
      </c>
      <c r="AL944" s="93">
        <v>339</v>
      </c>
      <c r="AM944" s="93">
        <v>0</v>
      </c>
      <c r="AN944" s="83"/>
      <c r="AO944" s="83"/>
      <c r="AP944" s="83"/>
      <c r="AQ944" s="83"/>
      <c r="AR944" s="83"/>
      <c r="AS944" s="83"/>
      <c r="AT944" s="83"/>
      <c r="AU944" s="83"/>
      <c r="AV944" s="83"/>
      <c r="AW944" s="83"/>
      <c r="AX944" s="83"/>
      <c r="AY944" s="83"/>
      <c r="AZ944" s="83"/>
    </row>
    <row r="945" spans="1:52" x14ac:dyDescent="0.25">
      <c r="A945" s="82"/>
      <c r="B945" s="84" t="s">
        <v>4</v>
      </c>
      <c r="C945" s="93">
        <v>0</v>
      </c>
      <c r="D945" s="93">
        <v>1091.6672661961413</v>
      </c>
      <c r="E945" s="93">
        <v>15866.404197681748</v>
      </c>
      <c r="F945" s="93">
        <v>29320.456969129198</v>
      </c>
      <c r="G945" s="93">
        <v>33314.92947209355</v>
      </c>
      <c r="H945" s="93">
        <v>33303.22382761426</v>
      </c>
      <c r="I945" s="93">
        <v>30635.729367915093</v>
      </c>
      <c r="J945" s="93">
        <v>24396.862007195999</v>
      </c>
      <c r="K945" s="93">
        <v>20907.136592999996</v>
      </c>
      <c r="L945" s="93">
        <v>31719.954000000005</v>
      </c>
      <c r="M945" s="93">
        <v>0</v>
      </c>
      <c r="N945" s="83"/>
      <c r="O945" s="84" t="s">
        <v>4</v>
      </c>
      <c r="P945" s="93">
        <v>0</v>
      </c>
      <c r="Q945" s="93">
        <v>0</v>
      </c>
      <c r="R945" s="93">
        <v>10529.891974522723</v>
      </c>
      <c r="S945" s="93">
        <v>17686.085978280771</v>
      </c>
      <c r="T945" s="93">
        <v>24267.241149818252</v>
      </c>
      <c r="U945" s="93">
        <v>23510.802031339535</v>
      </c>
      <c r="V945" s="93">
        <v>26747.031188323646</v>
      </c>
      <c r="W945" s="93">
        <v>25641.952169777993</v>
      </c>
      <c r="X945" s="93">
        <v>18615.594752999994</v>
      </c>
      <c r="Y945" s="93">
        <v>29974.77</v>
      </c>
      <c r="Z945" s="93">
        <v>20278</v>
      </c>
      <c r="AA945" s="83"/>
      <c r="AB945" s="84" t="s">
        <v>4</v>
      </c>
      <c r="AC945" s="93">
        <v>0</v>
      </c>
      <c r="AD945" s="93">
        <v>10</v>
      </c>
      <c r="AE945" s="93">
        <v>106</v>
      </c>
      <c r="AF945" s="93">
        <v>218</v>
      </c>
      <c r="AG945" s="93">
        <v>241</v>
      </c>
      <c r="AH945" s="93">
        <v>239</v>
      </c>
      <c r="AI945" s="93">
        <v>228</v>
      </c>
      <c r="AJ945" s="93">
        <v>181</v>
      </c>
      <c r="AK945" s="93">
        <v>162</v>
      </c>
      <c r="AL945" s="93">
        <v>264</v>
      </c>
      <c r="AM945" s="93">
        <v>0</v>
      </c>
      <c r="AN945" s="83"/>
      <c r="AO945" s="83"/>
      <c r="AP945" s="83"/>
      <c r="AQ945" s="83"/>
      <c r="AR945" s="83"/>
      <c r="AS945" s="83"/>
      <c r="AT945" s="83"/>
      <c r="AU945" s="83"/>
      <c r="AV945" s="83"/>
      <c r="AW945" s="83"/>
      <c r="AX945" s="83"/>
      <c r="AY945" s="83"/>
      <c r="AZ945" s="83"/>
    </row>
    <row r="946" spans="1:52" x14ac:dyDescent="0.25">
      <c r="A946" s="82"/>
      <c r="B946" s="84" t="s">
        <v>6</v>
      </c>
      <c r="C946" s="93">
        <v>4428.2837668836009</v>
      </c>
      <c r="D946" s="93">
        <v>5902.7644114138575</v>
      </c>
      <c r="E946" s="93">
        <v>11894.741431658576</v>
      </c>
      <c r="F946" s="93">
        <v>21597.026842796342</v>
      </c>
      <c r="G946" s="93">
        <v>19546.314143403193</v>
      </c>
      <c r="H946" s="93">
        <v>15986.942856522221</v>
      </c>
      <c r="I946" s="93">
        <v>11563.84717357728</v>
      </c>
      <c r="J946" s="93">
        <v>10504.504179288</v>
      </c>
      <c r="K946" s="93">
        <v>9648.8764049999991</v>
      </c>
      <c r="L946" s="93">
        <v>11614.322999999995</v>
      </c>
      <c r="M946" s="93">
        <v>0</v>
      </c>
      <c r="N946" s="83"/>
      <c r="O946" s="84" t="s">
        <v>6</v>
      </c>
      <c r="P946" s="93">
        <v>4175.5827910560047</v>
      </c>
      <c r="Q946" s="93">
        <v>4431.2268420223854</v>
      </c>
      <c r="R946" s="93">
        <v>6342.0675769329291</v>
      </c>
      <c r="S946" s="93">
        <v>23531.433479635089</v>
      </c>
      <c r="T946" s="93">
        <v>29161.465140873781</v>
      </c>
      <c r="U946" s="93">
        <v>20610.387304117641</v>
      </c>
      <c r="V946" s="93">
        <v>14058.462997578696</v>
      </c>
      <c r="W946" s="93">
        <v>11524.097076722997</v>
      </c>
      <c r="X946" s="93">
        <v>8777.8783260000018</v>
      </c>
      <c r="Y946" s="93">
        <v>8081.7659999999987</v>
      </c>
      <c r="Z946" s="93">
        <v>7546</v>
      </c>
      <c r="AA946" s="83"/>
      <c r="AB946" s="84" t="s">
        <v>6</v>
      </c>
      <c r="AC946" s="93">
        <v>0</v>
      </c>
      <c r="AD946" s="93">
        <v>0</v>
      </c>
      <c r="AE946" s="93">
        <v>8</v>
      </c>
      <c r="AF946" s="93">
        <v>180</v>
      </c>
      <c r="AG946" s="93">
        <v>270</v>
      </c>
      <c r="AH946" s="93">
        <v>207</v>
      </c>
      <c r="AI946" s="93">
        <v>150</v>
      </c>
      <c r="AJ946" s="93">
        <v>139</v>
      </c>
      <c r="AK946" s="93">
        <v>119</v>
      </c>
      <c r="AL946" s="93">
        <v>165</v>
      </c>
      <c r="AM946" s="93">
        <v>0</v>
      </c>
      <c r="AN946" s="83"/>
      <c r="AO946" s="83"/>
      <c r="AP946" s="83"/>
      <c r="AQ946" s="83"/>
      <c r="AR946" s="83"/>
      <c r="AS946" s="83"/>
      <c r="AT946" s="83"/>
      <c r="AU946" s="83"/>
      <c r="AV946" s="83"/>
      <c r="AW946" s="83"/>
      <c r="AX946" s="83"/>
      <c r="AY946" s="83"/>
      <c r="AZ946" s="83"/>
    </row>
    <row r="947" spans="1:52" x14ac:dyDescent="0.25">
      <c r="A947" s="82"/>
      <c r="B947" s="84" t="s">
        <v>7</v>
      </c>
      <c r="C947" s="93">
        <v>100893.75261032037</v>
      </c>
      <c r="D947" s="93">
        <v>89756.078027878961</v>
      </c>
      <c r="E947" s="93">
        <v>93747.438771275702</v>
      </c>
      <c r="F947" s="93">
        <v>91719.382846258086</v>
      </c>
      <c r="G947" s="93">
        <v>99154.984577131618</v>
      </c>
      <c r="H947" s="93">
        <v>98489.318041057893</v>
      </c>
      <c r="I947" s="93">
        <v>102055.40401465872</v>
      </c>
      <c r="J947" s="93">
        <v>119320.42129125296</v>
      </c>
      <c r="K947" s="93">
        <v>133979.87381099997</v>
      </c>
      <c r="L947" s="93">
        <v>114958.851</v>
      </c>
      <c r="M947" s="93">
        <v>0</v>
      </c>
      <c r="N947" s="83"/>
      <c r="O947" s="84" t="s">
        <v>7</v>
      </c>
      <c r="P947" s="93">
        <v>123222.17016685077</v>
      </c>
      <c r="Q947" s="93">
        <v>106426.34391377638</v>
      </c>
      <c r="R947" s="93">
        <v>79636.777289762045</v>
      </c>
      <c r="S947" s="93">
        <v>86635.102013359312</v>
      </c>
      <c r="T947" s="93">
        <v>96824.310032721754</v>
      </c>
      <c r="U947" s="93">
        <v>91644.83125955594</v>
      </c>
      <c r="V947" s="93">
        <v>101249.07909384665</v>
      </c>
      <c r="W947" s="93">
        <v>96506.355877217982</v>
      </c>
      <c r="X947" s="93">
        <v>104329.86855899998</v>
      </c>
      <c r="Y947" s="93">
        <v>104806.73699999999</v>
      </c>
      <c r="Z947" s="93">
        <v>113721</v>
      </c>
      <c r="AA947" s="83"/>
      <c r="AB947" s="84" t="s">
        <v>7</v>
      </c>
      <c r="AC947" s="93">
        <v>799</v>
      </c>
      <c r="AD947" s="93">
        <v>741</v>
      </c>
      <c r="AE947" s="93">
        <v>760</v>
      </c>
      <c r="AF947" s="93">
        <v>746</v>
      </c>
      <c r="AG947" s="93">
        <v>794</v>
      </c>
      <c r="AH947" s="93">
        <v>798</v>
      </c>
      <c r="AI947" s="93">
        <v>807</v>
      </c>
      <c r="AJ947" s="93">
        <v>1035</v>
      </c>
      <c r="AK947" s="93">
        <v>1104</v>
      </c>
      <c r="AL947" s="93">
        <v>1066</v>
      </c>
      <c r="AM947" s="93">
        <v>0</v>
      </c>
      <c r="AN947" s="83"/>
      <c r="AO947" s="83"/>
      <c r="AP947" s="83"/>
      <c r="AQ947" s="83"/>
      <c r="AR947" s="83"/>
      <c r="AS947" s="83"/>
      <c r="AT947" s="83"/>
      <c r="AU947" s="83"/>
      <c r="AV947" s="83"/>
      <c r="AW947" s="83"/>
      <c r="AX947" s="83"/>
      <c r="AY947" s="83"/>
      <c r="AZ947" s="83"/>
    </row>
    <row r="948" spans="1:52" x14ac:dyDescent="0.25">
      <c r="A948" s="82"/>
      <c r="B948" s="89" t="s">
        <v>8</v>
      </c>
      <c r="C948" s="94">
        <v>43769.914854805</v>
      </c>
      <c r="D948" s="94">
        <v>47457.02727668266</v>
      </c>
      <c r="E948" s="94">
        <v>49530.681724912989</v>
      </c>
      <c r="F948" s="94">
        <v>54563.713362503782</v>
      </c>
      <c r="G948" s="94">
        <v>62456.799594442615</v>
      </c>
      <c r="H948" s="94">
        <v>60803.94101416527</v>
      </c>
      <c r="I948" s="94">
        <v>69422.607694999519</v>
      </c>
      <c r="J948" s="94">
        <v>81126.147673052998</v>
      </c>
      <c r="K948" s="94">
        <v>84895.259777999992</v>
      </c>
      <c r="L948" s="94">
        <v>88771.83</v>
      </c>
      <c r="M948" s="94">
        <v>0</v>
      </c>
      <c r="N948" s="83"/>
      <c r="O948" s="89" t="s">
        <v>8</v>
      </c>
      <c r="P948" s="94">
        <v>41352.408852721004</v>
      </c>
      <c r="Q948" s="94">
        <v>46854.349571347615</v>
      </c>
      <c r="R948" s="94">
        <v>57494.488191190081</v>
      </c>
      <c r="S948" s="94">
        <v>73046.357061795454</v>
      </c>
      <c r="T948" s="94">
        <v>66020.771012877187</v>
      </c>
      <c r="U948" s="94">
        <v>70732.214926614804</v>
      </c>
      <c r="V948" s="94">
        <v>70243.115314855095</v>
      </c>
      <c r="W948" s="94">
        <v>73457.082789488981</v>
      </c>
      <c r="X948" s="94">
        <v>79433.751725999988</v>
      </c>
      <c r="Y948" s="94">
        <v>95510.750999999989</v>
      </c>
      <c r="Z948" s="94">
        <v>100841</v>
      </c>
      <c r="AA948" s="83"/>
      <c r="AB948" s="89" t="s">
        <v>8</v>
      </c>
      <c r="AC948" s="94">
        <v>587</v>
      </c>
      <c r="AD948" s="94">
        <v>629</v>
      </c>
      <c r="AE948" s="94">
        <v>661</v>
      </c>
      <c r="AF948" s="94">
        <v>683</v>
      </c>
      <c r="AG948" s="94">
        <v>711</v>
      </c>
      <c r="AH948" s="94">
        <v>740</v>
      </c>
      <c r="AI948" s="94">
        <v>794</v>
      </c>
      <c r="AJ948" s="94">
        <v>824</v>
      </c>
      <c r="AK948" s="94">
        <v>872</v>
      </c>
      <c r="AL948" s="94">
        <v>907</v>
      </c>
      <c r="AM948" s="94">
        <v>0</v>
      </c>
      <c r="AN948" s="83"/>
      <c r="AO948" s="83"/>
      <c r="AP948" s="83"/>
      <c r="AQ948" s="83"/>
      <c r="AR948" s="83"/>
      <c r="AS948" s="83"/>
      <c r="AT948" s="83"/>
      <c r="AU948" s="83"/>
      <c r="AV948" s="83"/>
      <c r="AW948" s="83"/>
      <c r="AX948" s="83"/>
      <c r="AY948" s="83"/>
      <c r="AZ948" s="83"/>
    </row>
    <row r="949" spans="1:52" x14ac:dyDescent="0.25">
      <c r="A949" s="82"/>
      <c r="B949" s="89" t="s">
        <v>5</v>
      </c>
      <c r="C949" s="94">
        <v>43303.320553009056</v>
      </c>
      <c r="D949" s="94">
        <v>47528.290043651992</v>
      </c>
      <c r="E949" s="94">
        <v>51416.507631923683</v>
      </c>
      <c r="F949" s="94">
        <v>41762.292687383582</v>
      </c>
      <c r="G949" s="94">
        <v>30865.891954514223</v>
      </c>
      <c r="H949" s="94">
        <v>40182.484278359327</v>
      </c>
      <c r="I949" s="94">
        <v>54322.595864953793</v>
      </c>
      <c r="J949" s="94">
        <v>39800.806765587004</v>
      </c>
      <c r="K949" s="94">
        <v>41941.581065999999</v>
      </c>
      <c r="L949" s="94">
        <v>47024.271000000001</v>
      </c>
      <c r="M949" s="92">
        <v>0</v>
      </c>
      <c r="N949" s="83"/>
      <c r="O949" s="89" t="s">
        <v>5</v>
      </c>
      <c r="P949" s="94">
        <v>43426.061026982454</v>
      </c>
      <c r="Q949" s="94">
        <v>42827.67688852326</v>
      </c>
      <c r="R949" s="94">
        <v>48768.030251115546</v>
      </c>
      <c r="S949" s="94">
        <v>43348.483045979934</v>
      </c>
      <c r="T949" s="94">
        <v>56542.955044084105</v>
      </c>
      <c r="U949" s="94">
        <v>55558.819392963305</v>
      </c>
      <c r="V949" s="94">
        <v>36238.225320293408</v>
      </c>
      <c r="W949" s="94">
        <v>70289.331734600986</v>
      </c>
      <c r="X949" s="94">
        <v>74243.83381799997</v>
      </c>
      <c r="Y949" s="94">
        <v>71548.428</v>
      </c>
      <c r="Z949" s="94">
        <v>56898</v>
      </c>
      <c r="AA949" s="83"/>
      <c r="AB949" s="89" t="s">
        <v>5</v>
      </c>
      <c r="AC949" s="94">
        <v>6520</v>
      </c>
      <c r="AD949" s="94">
        <v>6356</v>
      </c>
      <c r="AE949" s="94">
        <v>6329</v>
      </c>
      <c r="AF949" s="94">
        <v>6291</v>
      </c>
      <c r="AG949" s="94">
        <v>6194</v>
      </c>
      <c r="AH949" s="94">
        <v>6090</v>
      </c>
      <c r="AI949" s="94">
        <v>6187</v>
      </c>
      <c r="AJ949" s="94">
        <v>6705</v>
      </c>
      <c r="AK949" s="94">
        <v>6638</v>
      </c>
      <c r="AL949" s="94">
        <v>6659</v>
      </c>
      <c r="AM949" s="94">
        <v>0</v>
      </c>
      <c r="AN949" s="83"/>
      <c r="AO949" s="83"/>
      <c r="AP949" s="83"/>
      <c r="AQ949" s="83"/>
      <c r="AR949" s="83"/>
      <c r="AS949" s="83"/>
      <c r="AT949" s="83"/>
      <c r="AU949" s="83"/>
      <c r="AV949" s="83"/>
      <c r="AW949" s="83"/>
      <c r="AX949" s="83"/>
      <c r="AY949" s="83"/>
      <c r="AZ949" s="83"/>
    </row>
    <row r="950" spans="1:52" x14ac:dyDescent="0.25">
      <c r="A950" s="82"/>
      <c r="B950" s="84" t="s">
        <v>157</v>
      </c>
      <c r="C950" s="93">
        <v>43139.666587711181</v>
      </c>
      <c r="D950" s="93">
        <v>40237.058732086502</v>
      </c>
      <c r="E950" s="93">
        <v>46147.641008681006</v>
      </c>
      <c r="F950" s="93">
        <v>48146.642515351094</v>
      </c>
      <c r="G950" s="93">
        <v>50305.962587072478</v>
      </c>
      <c r="H950" s="93">
        <v>50818.754569096018</v>
      </c>
      <c r="I950" s="93">
        <v>49808.7594934156</v>
      </c>
      <c r="J950" s="93">
        <v>49527.39932683199</v>
      </c>
      <c r="K950" s="93">
        <v>58662.410204999993</v>
      </c>
      <c r="L950" s="93">
        <v>55056.644999999997</v>
      </c>
      <c r="M950" s="93">
        <v>0</v>
      </c>
      <c r="N950" s="83"/>
      <c r="O950" s="84" t="s">
        <v>157</v>
      </c>
      <c r="P950" s="93">
        <v>39674.053204932708</v>
      </c>
      <c r="Q950" s="93">
        <v>40587.142266740113</v>
      </c>
      <c r="R950" s="93">
        <v>43523.740748949742</v>
      </c>
      <c r="S950" s="93">
        <v>48090.087667376683</v>
      </c>
      <c r="T950" s="93">
        <v>46372.234301736709</v>
      </c>
      <c r="U950" s="93">
        <v>46144.994522917332</v>
      </c>
      <c r="V950" s="93">
        <v>47919.931822355902</v>
      </c>
      <c r="W950" s="93">
        <v>49432.453109927985</v>
      </c>
      <c r="X950" s="93">
        <v>50769.321644999996</v>
      </c>
      <c r="Y950" s="93">
        <v>48978.341999999997</v>
      </c>
      <c r="Z950" s="93">
        <v>53527</v>
      </c>
      <c r="AA950" s="83"/>
      <c r="AB950" s="84" t="s">
        <v>117</v>
      </c>
      <c r="AC950" s="93">
        <v>35644.707000000002</v>
      </c>
      <c r="AD950" s="93">
        <v>35900.01</v>
      </c>
      <c r="AE950" s="93">
        <v>36282.42</v>
      </c>
      <c r="AF950" s="93">
        <v>36639.216</v>
      </c>
      <c r="AG950" s="93">
        <v>36666.49</v>
      </c>
      <c r="AH950" s="93">
        <v>36756.803999999996</v>
      </c>
      <c r="AI950" s="93">
        <v>36951.074999999997</v>
      </c>
      <c r="AJ950" s="93">
        <v>37197.19</v>
      </c>
      <c r="AK950" s="93">
        <v>37561.224999999999</v>
      </c>
      <c r="AL950" s="93">
        <v>37833.133999999998</v>
      </c>
      <c r="AM950" s="93">
        <v>0</v>
      </c>
      <c r="AN950" s="83"/>
      <c r="AO950" s="83"/>
      <c r="AP950" s="83"/>
      <c r="AQ950" s="83"/>
      <c r="AR950" s="83"/>
      <c r="AS950" s="83"/>
      <c r="AT950" s="83"/>
      <c r="AU950" s="83"/>
      <c r="AV950" s="83"/>
      <c r="AW950" s="83"/>
      <c r="AX950" s="83"/>
      <c r="AY950" s="83"/>
      <c r="AZ950" s="83"/>
    </row>
    <row r="951" spans="1:52" x14ac:dyDescent="0.25">
      <c r="A951" s="82"/>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c r="AD951" s="83"/>
      <c r="AE951" s="83"/>
      <c r="AF951" s="83"/>
      <c r="AG951" s="83"/>
      <c r="AH951" s="83"/>
      <c r="AI951" s="83"/>
      <c r="AJ951" s="83"/>
      <c r="AK951" s="83"/>
      <c r="AL951" s="83"/>
      <c r="AM951" s="83"/>
      <c r="AN951" s="83"/>
      <c r="AO951" s="83"/>
      <c r="AP951" s="83"/>
      <c r="AQ951" s="83"/>
      <c r="AR951" s="83"/>
      <c r="AS951" s="83"/>
      <c r="AT951" s="83"/>
      <c r="AU951" s="83"/>
      <c r="AV951" s="83"/>
      <c r="AW951" s="83"/>
      <c r="AX951" s="83"/>
      <c r="AY951" s="83"/>
      <c r="AZ951" s="83"/>
    </row>
    <row r="952" spans="1:52" x14ac:dyDescent="0.25">
      <c r="A952" s="82"/>
      <c r="B952" s="85" t="s">
        <v>113</v>
      </c>
      <c r="C952" s="85"/>
      <c r="D952" s="85"/>
      <c r="E952" s="85"/>
      <c r="F952" s="85"/>
      <c r="G952" s="85"/>
      <c r="H952" s="85"/>
      <c r="I952" s="85"/>
      <c r="J952" s="85"/>
      <c r="K952" s="85"/>
      <c r="L952" s="85"/>
      <c r="M952" s="85"/>
      <c r="N952" s="83"/>
      <c r="O952" s="85" t="s">
        <v>114</v>
      </c>
      <c r="P952" s="85"/>
      <c r="Q952" s="85"/>
      <c r="R952" s="85"/>
      <c r="S952" s="85"/>
      <c r="T952" s="85"/>
      <c r="U952" s="85"/>
      <c r="V952" s="85"/>
      <c r="W952" s="85"/>
      <c r="X952" s="85"/>
      <c r="Y952" s="85"/>
      <c r="Z952" s="85"/>
      <c r="AA952" s="83"/>
      <c r="AB952" s="85" t="s">
        <v>145</v>
      </c>
      <c r="AC952" s="85"/>
      <c r="AD952" s="85"/>
      <c r="AE952" s="85"/>
      <c r="AF952" s="85"/>
      <c r="AG952" s="85"/>
      <c r="AH952" s="85"/>
      <c r="AI952" s="85"/>
      <c r="AJ952" s="85"/>
      <c r="AK952" s="85"/>
      <c r="AL952" s="85"/>
      <c r="AM952" s="85"/>
      <c r="AN952" s="83"/>
      <c r="AO952" s="83"/>
      <c r="AP952" s="83"/>
      <c r="AQ952" s="83"/>
      <c r="AR952" s="83"/>
      <c r="AS952" s="83"/>
      <c r="AT952" s="83"/>
      <c r="AU952" s="83"/>
      <c r="AV952" s="83"/>
      <c r="AW952" s="83"/>
      <c r="AX952" s="83"/>
      <c r="AY952" s="83"/>
      <c r="AZ952" s="83"/>
    </row>
    <row r="953" spans="1:52" x14ac:dyDescent="0.25">
      <c r="A953" s="82"/>
      <c r="B953" s="87" t="s">
        <v>62</v>
      </c>
      <c r="C953" s="87">
        <v>2013</v>
      </c>
      <c r="D953" s="87">
        <v>2014</v>
      </c>
      <c r="E953" s="87">
        <v>2015</v>
      </c>
      <c r="F953" s="87">
        <v>2016</v>
      </c>
      <c r="G953" s="87">
        <v>2017</v>
      </c>
      <c r="H953" s="87">
        <v>2018</v>
      </c>
      <c r="I953" s="87">
        <v>2019</v>
      </c>
      <c r="J953" s="87">
        <v>2020</v>
      </c>
      <c r="K953" s="87">
        <v>2021</v>
      </c>
      <c r="L953" s="87">
        <v>2022</v>
      </c>
      <c r="M953" s="87">
        <v>2023</v>
      </c>
      <c r="N953" s="83"/>
      <c r="O953" s="87" t="s">
        <v>62</v>
      </c>
      <c r="P953" s="87">
        <v>2013</v>
      </c>
      <c r="Q953" s="87">
        <v>2014</v>
      </c>
      <c r="R953" s="87">
        <v>2015</v>
      </c>
      <c r="S953" s="87">
        <v>2016</v>
      </c>
      <c r="T953" s="87">
        <v>2017</v>
      </c>
      <c r="U953" s="87">
        <v>2018</v>
      </c>
      <c r="V953" s="87">
        <v>2019</v>
      </c>
      <c r="W953" s="87">
        <v>2020</v>
      </c>
      <c r="X953" s="87">
        <v>2021</v>
      </c>
      <c r="Y953" s="87">
        <v>2022</v>
      </c>
      <c r="Z953" s="87">
        <v>2023</v>
      </c>
      <c r="AA953" s="83"/>
      <c r="AB953" s="87" t="s">
        <v>62</v>
      </c>
      <c r="AC953" s="87">
        <v>2013</v>
      </c>
      <c r="AD953" s="87">
        <v>2014</v>
      </c>
      <c r="AE953" s="87">
        <v>2015</v>
      </c>
      <c r="AF953" s="87">
        <v>2016</v>
      </c>
      <c r="AG953" s="87">
        <v>2017</v>
      </c>
      <c r="AH953" s="87">
        <v>2018</v>
      </c>
      <c r="AI953" s="87">
        <v>2019</v>
      </c>
      <c r="AJ953" s="87">
        <v>2020</v>
      </c>
      <c r="AK953" s="87">
        <v>2021</v>
      </c>
      <c r="AL953" s="87">
        <v>2022</v>
      </c>
      <c r="AM953" s="87">
        <v>2023</v>
      </c>
      <c r="AN953" s="83"/>
      <c r="AO953" s="83"/>
      <c r="AP953" s="83"/>
      <c r="AQ953" s="83"/>
      <c r="AR953" s="83"/>
      <c r="AS953" s="83"/>
      <c r="AT953" s="83"/>
      <c r="AU953" s="83"/>
      <c r="AV953" s="83"/>
      <c r="AW953" s="83"/>
      <c r="AX953" s="83"/>
      <c r="AY953" s="83"/>
      <c r="AZ953" s="83"/>
    </row>
    <row r="954" spans="1:52" x14ac:dyDescent="0.25">
      <c r="A954" s="82"/>
      <c r="B954" s="89" t="s">
        <v>9</v>
      </c>
      <c r="C954" s="90">
        <v>218936.51544308948</v>
      </c>
      <c r="D954" s="90">
        <v>218955.88989660394</v>
      </c>
      <c r="E954" s="90">
        <v>217930.59911460525</v>
      </c>
      <c r="F954" s="90">
        <v>231638.26967801474</v>
      </c>
      <c r="G954" s="90">
        <v>230652.62325632153</v>
      </c>
      <c r="H954" s="90">
        <v>224091.14047248656</v>
      </c>
      <c r="I954" s="90">
        <v>231825.56105469976</v>
      </c>
      <c r="J954" s="90">
        <v>245511.49609664988</v>
      </c>
      <c r="K954" s="90">
        <v>273129.50844899984</v>
      </c>
      <c r="L954" s="90">
        <v>269208.00900000002</v>
      </c>
      <c r="M954" s="90">
        <v>0</v>
      </c>
      <c r="N954" s="83"/>
      <c r="O954" s="89" t="s">
        <v>9</v>
      </c>
      <c r="P954" s="90">
        <v>228583.67602980306</v>
      </c>
      <c r="Q954" s="90">
        <v>235421.68326378675</v>
      </c>
      <c r="R954" s="90">
        <v>228355.39463804697</v>
      </c>
      <c r="S954" s="90">
        <v>243441.49728638673</v>
      </c>
      <c r="T954" s="90">
        <v>234985.04787233344</v>
      </c>
      <c r="U954" s="90">
        <v>231175.57675301004</v>
      </c>
      <c r="V954" s="90">
        <v>225546.69328437271</v>
      </c>
      <c r="W954" s="90">
        <v>222891.63885355493</v>
      </c>
      <c r="X954" s="90">
        <v>261860.63927099993</v>
      </c>
      <c r="Y954" s="90">
        <v>274366.386</v>
      </c>
      <c r="Z954" s="90">
        <v>271809</v>
      </c>
      <c r="AA954" s="83"/>
      <c r="AB954" s="89" t="s">
        <v>9</v>
      </c>
      <c r="AC954" s="90">
        <v>1957</v>
      </c>
      <c r="AD954" s="90">
        <v>1901</v>
      </c>
      <c r="AE954" s="90">
        <v>1927</v>
      </c>
      <c r="AF954" s="90">
        <v>1910</v>
      </c>
      <c r="AG954" s="90">
        <v>1929</v>
      </c>
      <c r="AH954" s="90">
        <v>1883</v>
      </c>
      <c r="AI954" s="90">
        <v>1862</v>
      </c>
      <c r="AJ954" s="90">
        <v>1954</v>
      </c>
      <c r="AK954" s="90">
        <v>1887</v>
      </c>
      <c r="AL954" s="90">
        <v>1953</v>
      </c>
      <c r="AM954" s="90">
        <v>0</v>
      </c>
      <c r="AN954" s="83"/>
      <c r="AO954" s="83"/>
      <c r="AP954" s="83"/>
      <c r="AQ954" s="83"/>
      <c r="AR954" s="83"/>
      <c r="AS954" s="83"/>
      <c r="AT954" s="83"/>
      <c r="AU954" s="83"/>
      <c r="AV954" s="83"/>
      <c r="AW954" s="83"/>
      <c r="AX954" s="83"/>
      <c r="AY954" s="83"/>
      <c r="AZ954" s="83"/>
    </row>
    <row r="955" spans="1:52" x14ac:dyDescent="0.25">
      <c r="A955" s="82"/>
      <c r="B955" s="84" t="s">
        <v>10</v>
      </c>
      <c r="C955" s="93">
        <v>156857.99372128205</v>
      </c>
      <c r="D955" s="93">
        <v>159632.27685520228</v>
      </c>
      <c r="E955" s="93">
        <v>156791.44090162442</v>
      </c>
      <c r="F955" s="93">
        <v>167040.62981330958</v>
      </c>
      <c r="G955" s="93">
        <v>165925.18009907659</v>
      </c>
      <c r="H955" s="93">
        <v>155250.68024016116</v>
      </c>
      <c r="I955" s="93">
        <v>154515.66856878134</v>
      </c>
      <c r="J955" s="93">
        <v>162202.1249019464</v>
      </c>
      <c r="K955" s="93">
        <v>187030.6587554999</v>
      </c>
      <c r="L955" s="93">
        <v>183436.74300000002</v>
      </c>
      <c r="M955" s="93">
        <v>0</v>
      </c>
      <c r="N955" s="83"/>
      <c r="O955" s="84" t="s">
        <v>10</v>
      </c>
      <c r="P955" s="93">
        <v>163699.69214111724</v>
      </c>
      <c r="Q955" s="93">
        <v>168789.57207885614</v>
      </c>
      <c r="R955" s="93">
        <v>161633.30930463379</v>
      </c>
      <c r="S955" s="93">
        <v>177804.34469049494</v>
      </c>
      <c r="T955" s="93">
        <v>167492.21525103803</v>
      </c>
      <c r="U955" s="93">
        <v>157194.98678185977</v>
      </c>
      <c r="V955" s="93">
        <v>151327.19992568463</v>
      </c>
      <c r="W955" s="93">
        <v>150961.24807451095</v>
      </c>
      <c r="X955" s="93">
        <v>186970.71796199997</v>
      </c>
      <c r="Y955" s="93">
        <v>191723.28000000003</v>
      </c>
      <c r="Z955" s="93">
        <v>186843</v>
      </c>
      <c r="AA955" s="83"/>
      <c r="AB955" s="84" t="s">
        <v>10</v>
      </c>
      <c r="AC955" s="93">
        <v>1957</v>
      </c>
      <c r="AD955" s="93">
        <v>1901</v>
      </c>
      <c r="AE955" s="93">
        <v>1927</v>
      </c>
      <c r="AF955" s="93">
        <v>1910</v>
      </c>
      <c r="AG955" s="93">
        <v>1929</v>
      </c>
      <c r="AH955" s="93">
        <v>1883</v>
      </c>
      <c r="AI955" s="93">
        <v>1862</v>
      </c>
      <c r="AJ955" s="93">
        <v>1954</v>
      </c>
      <c r="AK955" s="93">
        <v>1887</v>
      </c>
      <c r="AL955" s="93">
        <v>1953</v>
      </c>
      <c r="AM955" s="93">
        <v>0</v>
      </c>
      <c r="AN955" s="83"/>
      <c r="AO955" s="83"/>
      <c r="AP955" s="83"/>
      <c r="AQ955" s="83"/>
      <c r="AR955" s="83"/>
      <c r="AS955" s="83"/>
      <c r="AT955" s="83"/>
      <c r="AU955" s="83"/>
      <c r="AV955" s="83"/>
      <c r="AW955" s="83"/>
      <c r="AX955" s="83"/>
      <c r="AY955" s="83"/>
      <c r="AZ955" s="83"/>
    </row>
    <row r="956" spans="1:52" x14ac:dyDescent="0.25">
      <c r="A956" s="82"/>
      <c r="B956" s="89" t="s">
        <v>11</v>
      </c>
      <c r="C956" s="94">
        <v>62078.521721807418</v>
      </c>
      <c r="D956" s="94">
        <v>59323.613041401659</v>
      </c>
      <c r="E956" s="94">
        <v>61139.15821298083</v>
      </c>
      <c r="F956" s="94">
        <v>64597.639864705154</v>
      </c>
      <c r="G956" s="94">
        <v>64727.443157244932</v>
      </c>
      <c r="H956" s="94">
        <v>68840.460232325408</v>
      </c>
      <c r="I956" s="94">
        <v>77309.892485918419</v>
      </c>
      <c r="J956" s="94">
        <v>83309.371194703475</v>
      </c>
      <c r="K956" s="94">
        <v>86098.849693499971</v>
      </c>
      <c r="L956" s="94">
        <v>85771.265999999989</v>
      </c>
      <c r="M956" s="94">
        <v>0</v>
      </c>
      <c r="N956" s="83"/>
      <c r="O956" s="89" t="s">
        <v>11</v>
      </c>
      <c r="P956" s="94">
        <v>64883.983888685812</v>
      </c>
      <c r="Q956" s="94">
        <v>66632.111184930603</v>
      </c>
      <c r="R956" s="94">
        <v>66722.085333413168</v>
      </c>
      <c r="S956" s="94">
        <v>65637.152595891792</v>
      </c>
      <c r="T956" s="94">
        <v>67492.832621295413</v>
      </c>
      <c r="U956" s="94">
        <v>73980.589971150286</v>
      </c>
      <c r="V956" s="94">
        <v>74219.49335868808</v>
      </c>
      <c r="W956" s="94">
        <v>71930.390779043984</v>
      </c>
      <c r="X956" s="94">
        <v>74889.921308999983</v>
      </c>
      <c r="Y956" s="94">
        <v>82643.105999999985</v>
      </c>
      <c r="Z956" s="94">
        <v>84966</v>
      </c>
      <c r="AA956" s="83"/>
      <c r="AB956" s="89" t="s">
        <v>11</v>
      </c>
      <c r="AC956" s="94">
        <v>1957</v>
      </c>
      <c r="AD956" s="94">
        <v>1901</v>
      </c>
      <c r="AE956" s="94">
        <v>1927</v>
      </c>
      <c r="AF956" s="94">
        <v>1910</v>
      </c>
      <c r="AG956" s="94">
        <v>1929</v>
      </c>
      <c r="AH956" s="94">
        <v>1883</v>
      </c>
      <c r="AI956" s="94">
        <v>1862</v>
      </c>
      <c r="AJ956" s="94">
        <v>1954</v>
      </c>
      <c r="AK956" s="94">
        <v>1887</v>
      </c>
      <c r="AL956" s="94">
        <v>1953</v>
      </c>
      <c r="AM956" s="94">
        <v>0</v>
      </c>
      <c r="AN956" s="83"/>
      <c r="AO956" s="83"/>
      <c r="AP956" s="83"/>
      <c r="AQ956" s="83"/>
      <c r="AR956" s="83"/>
      <c r="AS956" s="83"/>
      <c r="AT956" s="83"/>
      <c r="AU956" s="83"/>
      <c r="AV956" s="83"/>
      <c r="AW956" s="83"/>
      <c r="AX956" s="83"/>
      <c r="AY956" s="83"/>
      <c r="AZ956" s="83"/>
    </row>
    <row r="957" spans="1:52" x14ac:dyDescent="0.25">
      <c r="A957" s="82"/>
      <c r="B957" s="84" t="s">
        <v>0</v>
      </c>
      <c r="C957" s="93">
        <v>34128.229455901055</v>
      </c>
      <c r="D957" s="93">
        <v>28331.548425209403</v>
      </c>
      <c r="E957" s="93">
        <v>28215.588301442753</v>
      </c>
      <c r="F957" s="93">
        <v>32137.00381631152</v>
      </c>
      <c r="G957" s="93">
        <v>29923.292277273671</v>
      </c>
      <c r="H957" s="93">
        <v>30186.004776719146</v>
      </c>
      <c r="I957" s="93">
        <v>29393.149022262212</v>
      </c>
      <c r="J957" s="93">
        <v>29279.039637770995</v>
      </c>
      <c r="K957" s="93">
        <v>26568.093656999998</v>
      </c>
      <c r="L957" s="93">
        <v>22765.595999999998</v>
      </c>
      <c r="M957" s="93">
        <v>0</v>
      </c>
      <c r="N957" s="83"/>
      <c r="O957" s="84" t="s">
        <v>0</v>
      </c>
      <c r="P957" s="93">
        <v>34355.66033414589</v>
      </c>
      <c r="Q957" s="93">
        <v>34492.128592228328</v>
      </c>
      <c r="R957" s="93">
        <v>29078.128217331217</v>
      </c>
      <c r="S957" s="93">
        <v>32135.214836426629</v>
      </c>
      <c r="T957" s="93">
        <v>33364.08691740987</v>
      </c>
      <c r="U957" s="93">
        <v>29279.205877807439</v>
      </c>
      <c r="V957" s="93">
        <v>29794.662331616692</v>
      </c>
      <c r="W957" s="93">
        <v>28534.574982500992</v>
      </c>
      <c r="X957" s="93">
        <v>29261.716217999998</v>
      </c>
      <c r="Y957" s="93">
        <v>25626.215999999997</v>
      </c>
      <c r="Z957" s="93">
        <v>22931</v>
      </c>
      <c r="AA957" s="83"/>
      <c r="AB957" s="84" t="s">
        <v>0</v>
      </c>
      <c r="AC957" s="93">
        <v>325</v>
      </c>
      <c r="AD957" s="93">
        <v>321</v>
      </c>
      <c r="AE957" s="93">
        <v>338</v>
      </c>
      <c r="AF957" s="93">
        <v>315</v>
      </c>
      <c r="AG957" s="93">
        <v>270</v>
      </c>
      <c r="AH957" s="93">
        <v>282</v>
      </c>
      <c r="AI957" s="93">
        <v>279</v>
      </c>
      <c r="AJ957" s="93">
        <v>272</v>
      </c>
      <c r="AK957" s="93">
        <v>246</v>
      </c>
      <c r="AL957" s="93">
        <v>216</v>
      </c>
      <c r="AM957" s="93">
        <v>0</v>
      </c>
      <c r="AN957" s="83"/>
      <c r="AO957" s="83"/>
      <c r="AP957" s="83"/>
      <c r="AQ957" s="83"/>
      <c r="AR957" s="83"/>
      <c r="AS957" s="83"/>
      <c r="AT957" s="83"/>
      <c r="AU957" s="83"/>
      <c r="AV957" s="83"/>
      <c r="AW957" s="83"/>
      <c r="AX957" s="83"/>
      <c r="AY957" s="83"/>
      <c r="AZ957" s="83"/>
    </row>
    <row r="958" spans="1:52" x14ac:dyDescent="0.25">
      <c r="A958" s="82"/>
      <c r="B958" s="84" t="s">
        <v>158</v>
      </c>
      <c r="C958" s="93">
        <v>42226.333060791425</v>
      </c>
      <c r="D958" s="93">
        <v>29484.153960912205</v>
      </c>
      <c r="E958" s="93">
        <v>26507.010250960313</v>
      </c>
      <c r="F958" s="93">
        <v>24504.407700908992</v>
      </c>
      <c r="G958" s="93">
        <v>28475.073162493849</v>
      </c>
      <c r="H958" s="93">
        <v>23901.027451463069</v>
      </c>
      <c r="I958" s="93">
        <v>20664.962110150089</v>
      </c>
      <c r="J958" s="93">
        <v>27466.430042330994</v>
      </c>
      <c r="K958" s="93">
        <v>23702.605457999998</v>
      </c>
      <c r="L958" s="93">
        <v>15785.888999999999</v>
      </c>
      <c r="M958" s="93">
        <v>0</v>
      </c>
      <c r="N958" s="83"/>
      <c r="O958" s="84" t="s">
        <v>158</v>
      </c>
      <c r="P958" s="93">
        <v>52341.592121776106</v>
      </c>
      <c r="Q958" s="93">
        <v>55113.828869095785</v>
      </c>
      <c r="R958" s="93">
        <v>31133.360708907509</v>
      </c>
      <c r="S958" s="93">
        <v>31640.706170821879</v>
      </c>
      <c r="T958" s="93">
        <v>26387.580726595836</v>
      </c>
      <c r="U958" s="93">
        <v>26840.576533138614</v>
      </c>
      <c r="V958" s="93">
        <v>25177.039387233293</v>
      </c>
      <c r="W958" s="93">
        <v>17346.026467790995</v>
      </c>
      <c r="X958" s="93">
        <v>23778.990185999995</v>
      </c>
      <c r="Y958" s="93">
        <v>23362.415999999997</v>
      </c>
      <c r="Z958" s="93">
        <v>14851</v>
      </c>
      <c r="AA958" s="83"/>
      <c r="AB958" s="84" t="s">
        <v>158</v>
      </c>
      <c r="AC958" s="93">
        <v>266</v>
      </c>
      <c r="AD958" s="93">
        <v>187</v>
      </c>
      <c r="AE958" s="93">
        <v>170</v>
      </c>
      <c r="AF958" s="93">
        <v>164</v>
      </c>
      <c r="AG958" s="93">
        <v>184</v>
      </c>
      <c r="AH958" s="93">
        <v>154</v>
      </c>
      <c r="AI958" s="93">
        <v>135</v>
      </c>
      <c r="AJ958" s="93">
        <v>194</v>
      </c>
      <c r="AK958" s="93">
        <v>154</v>
      </c>
      <c r="AL958" s="93">
        <v>98</v>
      </c>
      <c r="AM958" s="93">
        <v>0</v>
      </c>
      <c r="AN958" s="83"/>
      <c r="AO958" s="83"/>
      <c r="AP958" s="83"/>
      <c r="AQ958" s="83"/>
      <c r="AR958" s="83"/>
      <c r="AS958" s="83"/>
      <c r="AT958" s="83"/>
      <c r="AU958" s="83"/>
      <c r="AV958" s="83"/>
      <c r="AW958" s="83"/>
      <c r="AX958" s="83"/>
      <c r="AY958" s="83"/>
      <c r="AZ958" s="83"/>
    </row>
    <row r="959" spans="1:52" x14ac:dyDescent="0.25">
      <c r="A959" s="82"/>
      <c r="B959" s="84" t="s">
        <v>159</v>
      </c>
      <c r="C959" s="93">
        <v>1832.8642444371628</v>
      </c>
      <c r="D959" s="93">
        <v>1800.6754281581857</v>
      </c>
      <c r="E959" s="93">
        <v>2128.9053378519739</v>
      </c>
      <c r="F959" s="93">
        <v>3223.6263345409461</v>
      </c>
      <c r="G959" s="93">
        <v>3162.3868046810999</v>
      </c>
      <c r="H959" s="93">
        <v>2906.0053492867005</v>
      </c>
      <c r="I959" s="93">
        <v>1659.0459578748923</v>
      </c>
      <c r="J959" s="93">
        <v>1693.9268243099993</v>
      </c>
      <c r="K959" s="93">
        <v>1496.9284889999999</v>
      </c>
      <c r="L959" s="93">
        <v>1655.6609999999998</v>
      </c>
      <c r="M959" s="93">
        <v>0</v>
      </c>
      <c r="N959" s="83"/>
      <c r="O959" s="84" t="s">
        <v>159</v>
      </c>
      <c r="P959" s="93">
        <v>2603.6623876103399</v>
      </c>
      <c r="Q959" s="93">
        <v>2049.7687634930808</v>
      </c>
      <c r="R959" s="93">
        <v>1747.0822068362202</v>
      </c>
      <c r="S959" s="93">
        <v>3429.0704761622455</v>
      </c>
      <c r="T959" s="93">
        <v>3234.8770466222131</v>
      </c>
      <c r="U959" s="93">
        <v>3382.3263492082606</v>
      </c>
      <c r="V959" s="93">
        <v>3130.0886958713181</v>
      </c>
      <c r="W959" s="93">
        <v>1294.7211395999998</v>
      </c>
      <c r="X959" s="93">
        <v>1612.5664799999997</v>
      </c>
      <c r="Y959" s="93">
        <v>1583.6309999999999</v>
      </c>
      <c r="Z959" s="93">
        <v>1553</v>
      </c>
      <c r="AA959" s="83"/>
      <c r="AB959" s="84" t="s">
        <v>159</v>
      </c>
      <c r="AC959" s="93">
        <v>0</v>
      </c>
      <c r="AD959" s="93">
        <v>0</v>
      </c>
      <c r="AE959" s="93">
        <v>0</v>
      </c>
      <c r="AF959" s="93">
        <v>0</v>
      </c>
      <c r="AG959" s="93">
        <v>0</v>
      </c>
      <c r="AH959" s="93">
        <v>0</v>
      </c>
      <c r="AI959" s="93">
        <v>0</v>
      </c>
      <c r="AJ959" s="93">
        <v>0</v>
      </c>
      <c r="AK959" s="93">
        <v>0</v>
      </c>
      <c r="AL959" s="93">
        <v>0</v>
      </c>
      <c r="AM959" s="93">
        <v>0</v>
      </c>
      <c r="AN959" s="83"/>
      <c r="AO959" s="83"/>
      <c r="AP959" s="83"/>
      <c r="AQ959" s="83"/>
      <c r="AR959" s="83"/>
      <c r="AS959" s="83"/>
      <c r="AT959" s="83"/>
      <c r="AU959" s="83"/>
      <c r="AV959" s="83"/>
      <c r="AW959" s="83"/>
      <c r="AX959" s="83"/>
      <c r="AY959" s="83"/>
      <c r="AZ959" s="83"/>
    </row>
    <row r="960" spans="1:52" x14ac:dyDescent="0.25">
      <c r="A960" s="82"/>
      <c r="B960" s="84" t="s">
        <v>1</v>
      </c>
      <c r="C960" s="93">
        <v>11697.468004160448</v>
      </c>
      <c r="D960" s="93">
        <v>10850.572143723426</v>
      </c>
      <c r="E960" s="93">
        <v>10086.216422130166</v>
      </c>
      <c r="F960" s="93">
        <v>10475.919951829896</v>
      </c>
      <c r="G960" s="93">
        <v>13254.274408917538</v>
      </c>
      <c r="H960" s="93">
        <v>10327.108890552867</v>
      </c>
      <c r="I960" s="93">
        <v>8303.3656012288538</v>
      </c>
      <c r="J960" s="93">
        <v>10335.111496856996</v>
      </c>
      <c r="K960" s="93">
        <v>8231.5153409999984</v>
      </c>
      <c r="L960" s="93">
        <v>6995.1419999999998</v>
      </c>
      <c r="M960" s="93">
        <v>0</v>
      </c>
      <c r="N960" s="83"/>
      <c r="O960" s="84" t="s">
        <v>1</v>
      </c>
      <c r="P960" s="93">
        <v>12231.088231449727</v>
      </c>
      <c r="Q960" s="93">
        <v>11432.541517940826</v>
      </c>
      <c r="R960" s="93">
        <v>11849.800410260861</v>
      </c>
      <c r="S960" s="93">
        <v>13110.914195208694</v>
      </c>
      <c r="T960" s="93">
        <v>9745.6334329645852</v>
      </c>
      <c r="U960" s="93">
        <v>13761.539837405127</v>
      </c>
      <c r="V960" s="93">
        <v>9015.3590818913981</v>
      </c>
      <c r="W960" s="93">
        <v>8092.0071224999974</v>
      </c>
      <c r="X960" s="93">
        <v>10845.570476999997</v>
      </c>
      <c r="Y960" s="93">
        <v>10645.004999999999</v>
      </c>
      <c r="Z960" s="93">
        <v>9241</v>
      </c>
      <c r="AA960" s="83"/>
      <c r="AB960" s="84" t="s">
        <v>1</v>
      </c>
      <c r="AC960" s="93">
        <v>58</v>
      </c>
      <c r="AD960" s="93">
        <v>58</v>
      </c>
      <c r="AE960" s="93">
        <v>63</v>
      </c>
      <c r="AF960" s="93">
        <v>66</v>
      </c>
      <c r="AG960" s="93">
        <v>81</v>
      </c>
      <c r="AH960" s="93">
        <v>60</v>
      </c>
      <c r="AI960" s="93">
        <v>52</v>
      </c>
      <c r="AJ960" s="93">
        <v>65</v>
      </c>
      <c r="AK960" s="93">
        <v>51</v>
      </c>
      <c r="AL960" s="93">
        <v>44</v>
      </c>
      <c r="AM960" s="93">
        <v>0</v>
      </c>
      <c r="AN960" s="83"/>
      <c r="AO960" s="83"/>
      <c r="AP960" s="83"/>
      <c r="AQ960" s="83"/>
      <c r="AR960" s="83"/>
      <c r="AS960" s="83"/>
      <c r="AT960" s="83"/>
      <c r="AU960" s="83"/>
      <c r="AV960" s="83"/>
      <c r="AW960" s="83"/>
      <c r="AX960" s="83"/>
      <c r="AY960" s="83"/>
      <c r="AZ960" s="83"/>
    </row>
    <row r="961" spans="1:52" x14ac:dyDescent="0.25">
      <c r="A961" s="82"/>
      <c r="B961" s="84" t="s">
        <v>2</v>
      </c>
      <c r="C961" s="93">
        <v>99448.664029980529</v>
      </c>
      <c r="D961" s="93">
        <v>99544.769673947972</v>
      </c>
      <c r="E961" s="93">
        <v>97516.164737549829</v>
      </c>
      <c r="F961" s="93">
        <v>93174.689128113678</v>
      </c>
      <c r="G961" s="93">
        <v>90557.302084906376</v>
      </c>
      <c r="H961" s="93">
        <v>90136.481426470986</v>
      </c>
      <c r="I961" s="93">
        <v>95038.376233650983</v>
      </c>
      <c r="J961" s="93">
        <v>97539.974920331966</v>
      </c>
      <c r="K961" s="93">
        <v>97639.839464999983</v>
      </c>
      <c r="L961" s="93">
        <v>99173.990999999995</v>
      </c>
      <c r="M961" s="93">
        <v>0</v>
      </c>
      <c r="N961" s="83"/>
      <c r="O961" s="84" t="s">
        <v>2</v>
      </c>
      <c r="P961" s="93">
        <v>107435.21820411275</v>
      </c>
      <c r="Q961" s="93">
        <v>108366.8747472191</v>
      </c>
      <c r="R961" s="93">
        <v>104222.20777424029</v>
      </c>
      <c r="S961" s="93">
        <v>101828.73504876818</v>
      </c>
      <c r="T961" s="93">
        <v>93932.62897528951</v>
      </c>
      <c r="U961" s="93">
        <v>90271.774480439315</v>
      </c>
      <c r="V961" s="93">
        <v>89286.137365790521</v>
      </c>
      <c r="W961" s="93">
        <v>94055.017186241967</v>
      </c>
      <c r="X961" s="93">
        <v>99556.883957999991</v>
      </c>
      <c r="Y961" s="93">
        <v>99906.638999999996</v>
      </c>
      <c r="Z961" s="93">
        <v>98522</v>
      </c>
      <c r="AA961" s="83"/>
      <c r="AB961" s="84" t="s">
        <v>2</v>
      </c>
      <c r="AC961" s="93">
        <v>944</v>
      </c>
      <c r="AD961" s="93">
        <v>913</v>
      </c>
      <c r="AE961" s="93">
        <v>879</v>
      </c>
      <c r="AF961" s="93">
        <v>830</v>
      </c>
      <c r="AG961" s="93">
        <v>798</v>
      </c>
      <c r="AH961" s="93">
        <v>766</v>
      </c>
      <c r="AI961" s="93">
        <v>762</v>
      </c>
      <c r="AJ961" s="93">
        <v>769</v>
      </c>
      <c r="AK961" s="93">
        <v>769</v>
      </c>
      <c r="AL961" s="93">
        <v>781</v>
      </c>
      <c r="AM961" s="93">
        <v>0</v>
      </c>
      <c r="AN961" s="83"/>
      <c r="AO961" s="83"/>
      <c r="AP961" s="83"/>
      <c r="AQ961" s="83"/>
      <c r="AR961" s="83"/>
      <c r="AS961" s="83"/>
      <c r="AT961" s="83"/>
      <c r="AU961" s="83"/>
      <c r="AV961" s="83"/>
      <c r="AW961" s="83"/>
      <c r="AX961" s="83"/>
      <c r="AY961" s="83"/>
      <c r="AZ961" s="83"/>
    </row>
    <row r="962" spans="1:52" x14ac:dyDescent="0.25">
      <c r="A962" s="82"/>
      <c r="B962" s="84" t="s">
        <v>156</v>
      </c>
      <c r="C962" s="93">
        <v>0</v>
      </c>
      <c r="D962" s="93">
        <v>0</v>
      </c>
      <c r="E962" s="93">
        <v>0</v>
      </c>
      <c r="F962" s="93">
        <v>0</v>
      </c>
      <c r="G962" s="93">
        <v>0</v>
      </c>
      <c r="H962" s="93">
        <v>0</v>
      </c>
      <c r="I962" s="93">
        <v>0</v>
      </c>
      <c r="J962" s="93">
        <v>2903.4121555529996</v>
      </c>
      <c r="K962" s="93">
        <v>11214.763328999998</v>
      </c>
      <c r="L962" s="93">
        <v>17380.839</v>
      </c>
      <c r="M962" s="93">
        <v>0</v>
      </c>
      <c r="N962" s="83"/>
      <c r="O962" s="84" t="s">
        <v>156</v>
      </c>
      <c r="P962" s="93">
        <v>0</v>
      </c>
      <c r="Q962" s="93">
        <v>0</v>
      </c>
      <c r="R962" s="93">
        <v>0</v>
      </c>
      <c r="S962" s="93">
        <v>0</v>
      </c>
      <c r="T962" s="93">
        <v>0</v>
      </c>
      <c r="U962" s="93">
        <v>0</v>
      </c>
      <c r="V962" s="93">
        <v>0</v>
      </c>
      <c r="W962" s="93">
        <v>0</v>
      </c>
      <c r="X962" s="93">
        <v>2775.311784</v>
      </c>
      <c r="Y962" s="93">
        <v>11781.020999999999</v>
      </c>
      <c r="Z962" s="93">
        <v>19111</v>
      </c>
      <c r="AA962" s="83"/>
      <c r="AB962" s="84" t="s">
        <v>156</v>
      </c>
      <c r="AC962" s="93">
        <v>0</v>
      </c>
      <c r="AD962" s="93">
        <v>0</v>
      </c>
      <c r="AE962" s="93">
        <v>0</v>
      </c>
      <c r="AF962" s="93">
        <v>0</v>
      </c>
      <c r="AG962" s="93">
        <v>0</v>
      </c>
      <c r="AH962" s="93">
        <v>0</v>
      </c>
      <c r="AI962" s="93">
        <v>0</v>
      </c>
      <c r="AJ962" s="93">
        <v>20</v>
      </c>
      <c r="AK962" s="93">
        <v>69</v>
      </c>
      <c r="AL962" s="93">
        <v>106</v>
      </c>
      <c r="AM962" s="93">
        <v>0</v>
      </c>
      <c r="AN962" s="83"/>
      <c r="AO962" s="83"/>
      <c r="AP962" s="83"/>
      <c r="AQ962" s="83"/>
      <c r="AR962" s="83"/>
      <c r="AS962" s="83"/>
      <c r="AT962" s="83"/>
      <c r="AU962" s="83"/>
      <c r="AV962" s="83"/>
      <c r="AW962" s="83"/>
      <c r="AX962" s="83"/>
      <c r="AY962" s="83"/>
      <c r="AZ962" s="83"/>
    </row>
    <row r="963" spans="1:52" x14ac:dyDescent="0.25">
      <c r="A963" s="82"/>
      <c r="B963" s="84" t="s">
        <v>3</v>
      </c>
      <c r="C963" s="93">
        <v>1140.2830699725275</v>
      </c>
      <c r="D963" s="93">
        <v>3811.7569942624259</v>
      </c>
      <c r="E963" s="93">
        <v>5689.135393657255</v>
      </c>
      <c r="F963" s="93">
        <v>8353.151045819257</v>
      </c>
      <c r="G963" s="93">
        <v>8737.3394739649011</v>
      </c>
      <c r="H963" s="93">
        <v>8861.135972719163</v>
      </c>
      <c r="I963" s="93">
        <v>7627.873330507623</v>
      </c>
      <c r="J963" s="93">
        <v>6237.3190900229984</v>
      </c>
      <c r="K963" s="93">
        <v>6462.9967079999997</v>
      </c>
      <c r="L963" s="93">
        <v>5767.5450000000001</v>
      </c>
      <c r="M963" s="93">
        <v>0</v>
      </c>
      <c r="N963" s="83"/>
      <c r="O963" s="84" t="s">
        <v>3</v>
      </c>
      <c r="P963" s="93">
        <v>0</v>
      </c>
      <c r="Q963" s="93">
        <v>3325.3188896708425</v>
      </c>
      <c r="R963" s="93">
        <v>4967.855407005889</v>
      </c>
      <c r="S963" s="93">
        <v>10489.193028395317</v>
      </c>
      <c r="T963" s="93">
        <v>9559.6506559844129</v>
      </c>
      <c r="U963" s="93">
        <v>8817.5291206136662</v>
      </c>
      <c r="V963" s="93">
        <v>8833.9524662191925</v>
      </c>
      <c r="W963" s="93">
        <v>7929.0880457669955</v>
      </c>
      <c r="X963" s="93">
        <v>5061.5491289999991</v>
      </c>
      <c r="Y963" s="93">
        <v>6510.4829999999984</v>
      </c>
      <c r="Z963" s="93">
        <v>6416</v>
      </c>
      <c r="AA963" s="83"/>
      <c r="AB963" s="84" t="s">
        <v>3</v>
      </c>
      <c r="AC963" s="93">
        <v>9</v>
      </c>
      <c r="AD963" s="93">
        <v>32</v>
      </c>
      <c r="AE963" s="93">
        <v>47</v>
      </c>
      <c r="AF963" s="93">
        <v>58</v>
      </c>
      <c r="AG963" s="93">
        <v>63</v>
      </c>
      <c r="AH963" s="93">
        <v>64</v>
      </c>
      <c r="AI963" s="93">
        <v>57</v>
      </c>
      <c r="AJ963" s="93">
        <v>46</v>
      </c>
      <c r="AK963" s="93">
        <v>46</v>
      </c>
      <c r="AL963" s="93">
        <v>43</v>
      </c>
      <c r="AM963" s="93">
        <v>0</v>
      </c>
      <c r="AN963" s="83"/>
      <c r="AO963" s="83"/>
      <c r="AP963" s="83"/>
      <c r="AQ963" s="83"/>
      <c r="AR963" s="83"/>
      <c r="AS963" s="83"/>
      <c r="AT963" s="83"/>
      <c r="AU963" s="83"/>
      <c r="AV963" s="83"/>
      <c r="AW963" s="83"/>
      <c r="AX963" s="83"/>
      <c r="AY963" s="83"/>
      <c r="AZ963" s="83"/>
    </row>
    <row r="964" spans="1:52" x14ac:dyDescent="0.25">
      <c r="A964" s="82"/>
      <c r="B964" s="84" t="s">
        <v>4</v>
      </c>
      <c r="C964" s="93">
        <v>0</v>
      </c>
      <c r="D964" s="93">
        <v>284.57637833877021</v>
      </c>
      <c r="E964" s="93">
        <v>2247.285137705594</v>
      </c>
      <c r="F964" s="93">
        <v>2244.8812104125109</v>
      </c>
      <c r="G964" s="93">
        <v>2588.1281693038368</v>
      </c>
      <c r="H964" s="93">
        <v>2340.2343963282274</v>
      </c>
      <c r="I964" s="93">
        <v>2504.5107303108048</v>
      </c>
      <c r="J964" s="93">
        <v>2467.5227052209998</v>
      </c>
      <c r="K964" s="93">
        <v>1807.7718959999997</v>
      </c>
      <c r="L964" s="93">
        <v>2878.1129999999998</v>
      </c>
      <c r="M964" s="93">
        <v>0</v>
      </c>
      <c r="N964" s="83"/>
      <c r="O964" s="84" t="s">
        <v>4</v>
      </c>
      <c r="P964" s="93">
        <v>0</v>
      </c>
      <c r="Q964" s="93">
        <v>0</v>
      </c>
      <c r="R964" s="93">
        <v>1417.2806487665212</v>
      </c>
      <c r="S964" s="93">
        <v>1812.0634963226946</v>
      </c>
      <c r="T964" s="93">
        <v>2982.2938598586443</v>
      </c>
      <c r="U964" s="93">
        <v>3120.6852365752916</v>
      </c>
      <c r="V964" s="93">
        <v>2479.2237475201346</v>
      </c>
      <c r="W964" s="93">
        <v>2466.4437709379995</v>
      </c>
      <c r="X964" s="93">
        <v>2465.5292759999993</v>
      </c>
      <c r="Y964" s="93">
        <v>1494.1079999999999</v>
      </c>
      <c r="Z964" s="93">
        <v>1466</v>
      </c>
      <c r="AA964" s="83"/>
      <c r="AB964" s="84" t="s">
        <v>4</v>
      </c>
      <c r="AC964" s="93">
        <v>0</v>
      </c>
      <c r="AD964" s="93">
        <v>2</v>
      </c>
      <c r="AE964" s="93">
        <v>14</v>
      </c>
      <c r="AF964" s="93">
        <v>19</v>
      </c>
      <c r="AG964" s="93">
        <v>20</v>
      </c>
      <c r="AH964" s="93">
        <v>17</v>
      </c>
      <c r="AI964" s="93">
        <v>20</v>
      </c>
      <c r="AJ964" s="93">
        <v>19</v>
      </c>
      <c r="AK964" s="93">
        <v>14</v>
      </c>
      <c r="AL964" s="93">
        <v>22</v>
      </c>
      <c r="AM964" s="93">
        <v>0</v>
      </c>
      <c r="AN964" s="83"/>
      <c r="AO964" s="83"/>
      <c r="AP964" s="83"/>
      <c r="AQ964" s="83"/>
      <c r="AR964" s="83"/>
      <c r="AS964" s="83"/>
      <c r="AT964" s="83"/>
      <c r="AU964" s="83"/>
      <c r="AV964" s="83"/>
      <c r="AW964" s="83"/>
      <c r="AX964" s="83"/>
      <c r="AY964" s="83"/>
      <c r="AZ964" s="83"/>
    </row>
    <row r="965" spans="1:52" x14ac:dyDescent="0.25">
      <c r="A965" s="82"/>
      <c r="B965" s="84" t="s">
        <v>6</v>
      </c>
      <c r="C965" s="93">
        <v>1081.800844138141</v>
      </c>
      <c r="D965" s="93">
        <v>2746.0789802998929</v>
      </c>
      <c r="E965" s="93">
        <v>4867.4403123203647</v>
      </c>
      <c r="F965" s="93">
        <v>8344.1484373661915</v>
      </c>
      <c r="G965" s="93">
        <v>6909.2261850124314</v>
      </c>
      <c r="H965" s="93">
        <v>5804.1838276826711</v>
      </c>
      <c r="I965" s="93">
        <v>4101.4386652433968</v>
      </c>
      <c r="J965" s="93">
        <v>3408.8928671385002</v>
      </c>
      <c r="K965" s="93">
        <v>2252.8190264999994</v>
      </c>
      <c r="L965" s="93">
        <v>2277.1770000000001</v>
      </c>
      <c r="M965" s="93">
        <v>0</v>
      </c>
      <c r="N965" s="83"/>
      <c r="O965" s="84" t="s">
        <v>6</v>
      </c>
      <c r="P965" s="93">
        <v>1968.6609354949931</v>
      </c>
      <c r="Q965" s="93">
        <v>1977.0819279082202</v>
      </c>
      <c r="R965" s="93">
        <v>2524.4214363248434</v>
      </c>
      <c r="S965" s="93">
        <v>9044.1589536207866</v>
      </c>
      <c r="T965" s="93">
        <v>8050.9474955849773</v>
      </c>
      <c r="U965" s="93">
        <v>7437.763595019288</v>
      </c>
      <c r="V965" s="93">
        <v>2088.9246653162995</v>
      </c>
      <c r="W965" s="93">
        <v>1682.0585471969994</v>
      </c>
      <c r="X965" s="93">
        <v>2707.4142479999996</v>
      </c>
      <c r="Y965" s="93">
        <v>1755.4740000000002</v>
      </c>
      <c r="Z965" s="93">
        <v>3640</v>
      </c>
      <c r="AA965" s="83"/>
      <c r="AB965" s="84" t="s">
        <v>6</v>
      </c>
      <c r="AC965" s="93">
        <v>0</v>
      </c>
      <c r="AD965" s="93">
        <v>0</v>
      </c>
      <c r="AE965" s="93">
        <v>6</v>
      </c>
      <c r="AF965" s="93">
        <v>65</v>
      </c>
      <c r="AG965" s="93">
        <v>87</v>
      </c>
      <c r="AH965" s="93">
        <v>69</v>
      </c>
      <c r="AI965" s="93">
        <v>49</v>
      </c>
      <c r="AJ965" s="93">
        <v>42</v>
      </c>
      <c r="AK965" s="93">
        <v>28</v>
      </c>
      <c r="AL965" s="93">
        <v>32</v>
      </c>
      <c r="AM965" s="93">
        <v>0</v>
      </c>
      <c r="AN965" s="83"/>
      <c r="AO965" s="83"/>
      <c r="AP965" s="83"/>
      <c r="AQ965" s="83"/>
      <c r="AR965" s="83"/>
      <c r="AS965" s="83"/>
      <c r="AT965" s="83"/>
      <c r="AU965" s="83"/>
      <c r="AV965" s="83"/>
      <c r="AW965" s="83"/>
      <c r="AX965" s="83"/>
      <c r="AY965" s="83"/>
      <c r="AZ965" s="83"/>
    </row>
    <row r="966" spans="1:52" x14ac:dyDescent="0.25">
      <c r="A966" s="82"/>
      <c r="B966" s="84" t="s">
        <v>7</v>
      </c>
      <c r="C966" s="93">
        <v>22700.489659987066</v>
      </c>
      <c r="D966" s="93">
        <v>24647.779597768647</v>
      </c>
      <c r="E966" s="93">
        <v>27480.498313424385</v>
      </c>
      <c r="F966" s="93">
        <v>22770.251393122464</v>
      </c>
      <c r="G966" s="93">
        <v>24513.481440411975</v>
      </c>
      <c r="H966" s="93">
        <v>25243.894871429722</v>
      </c>
      <c r="I966" s="93">
        <v>27709.035968403521</v>
      </c>
      <c r="J966" s="93">
        <v>30899.598930836994</v>
      </c>
      <c r="K966" s="93">
        <v>30560.256593999995</v>
      </c>
      <c r="L966" s="93">
        <v>28927.247999999996</v>
      </c>
      <c r="M966" s="93">
        <v>0</v>
      </c>
      <c r="N966" s="83"/>
      <c r="O966" s="84" t="s">
        <v>7</v>
      </c>
      <c r="P966" s="93">
        <v>29729.186801934655</v>
      </c>
      <c r="Q966" s="93">
        <v>24038.51557508672</v>
      </c>
      <c r="R966" s="93">
        <v>23536.338516225322</v>
      </c>
      <c r="S966" s="93">
        <v>22302.231171620017</v>
      </c>
      <c r="T966" s="93">
        <v>22469.70968168469</v>
      </c>
      <c r="U966" s="93">
        <v>24198.448545310803</v>
      </c>
      <c r="V966" s="93">
        <v>23932.480060318529</v>
      </c>
      <c r="W966" s="93">
        <v>23022.299730653995</v>
      </c>
      <c r="X966" s="93">
        <v>25565.544101999996</v>
      </c>
      <c r="Y966" s="93">
        <v>28881.971999999998</v>
      </c>
      <c r="Z966" s="93">
        <v>28867</v>
      </c>
      <c r="AA966" s="83"/>
      <c r="AB966" s="84" t="s">
        <v>7</v>
      </c>
      <c r="AC966" s="93">
        <v>178</v>
      </c>
      <c r="AD966" s="93">
        <v>187</v>
      </c>
      <c r="AE966" s="93">
        <v>202</v>
      </c>
      <c r="AF966" s="93">
        <v>177</v>
      </c>
      <c r="AG966" s="93">
        <v>190</v>
      </c>
      <c r="AH966" s="93">
        <v>195</v>
      </c>
      <c r="AI966" s="93">
        <v>209</v>
      </c>
      <c r="AJ966" s="93">
        <v>240</v>
      </c>
      <c r="AK966" s="93">
        <v>240</v>
      </c>
      <c r="AL966" s="93">
        <v>254</v>
      </c>
      <c r="AM966" s="93">
        <v>0</v>
      </c>
      <c r="AN966" s="83"/>
      <c r="AO966" s="83"/>
      <c r="AP966" s="83"/>
      <c r="AQ966" s="83"/>
      <c r="AR966" s="83"/>
      <c r="AS966" s="83"/>
      <c r="AT966" s="83"/>
      <c r="AU966" s="83"/>
      <c r="AV966" s="83"/>
      <c r="AW966" s="83"/>
      <c r="AX966" s="83"/>
      <c r="AY966" s="83"/>
      <c r="AZ966" s="83"/>
    </row>
    <row r="967" spans="1:52" x14ac:dyDescent="0.25">
      <c r="A967" s="82"/>
      <c r="B967" s="89" t="s">
        <v>8</v>
      </c>
      <c r="C967" s="94">
        <v>10100.879172122093</v>
      </c>
      <c r="D967" s="94">
        <v>10429.107169715862</v>
      </c>
      <c r="E967" s="94">
        <v>12016.164113169332</v>
      </c>
      <c r="F967" s="94">
        <v>19148.894433847257</v>
      </c>
      <c r="G967" s="94">
        <v>22442.865638965872</v>
      </c>
      <c r="H967" s="94">
        <v>22300.935510294643</v>
      </c>
      <c r="I967" s="94">
        <v>30283.085901388666</v>
      </c>
      <c r="J967" s="94">
        <v>32767.234174709993</v>
      </c>
      <c r="K967" s="94">
        <v>37455.03919499999</v>
      </c>
      <c r="L967" s="94">
        <v>39591.803999999996</v>
      </c>
      <c r="M967" s="94">
        <v>0</v>
      </c>
      <c r="N967" s="83"/>
      <c r="O967" s="89" t="s">
        <v>8</v>
      </c>
      <c r="P967" s="94">
        <v>10787.804658080107</v>
      </c>
      <c r="Q967" s="94">
        <v>11081.211923248611</v>
      </c>
      <c r="R967" s="94">
        <v>11569.679746939417</v>
      </c>
      <c r="S967" s="94">
        <v>16062.442460158511</v>
      </c>
      <c r="T967" s="94">
        <v>21277.75489876702</v>
      </c>
      <c r="U967" s="94">
        <v>21378.87421314602</v>
      </c>
      <c r="V967" s="94">
        <v>27567.154006267163</v>
      </c>
      <c r="W967" s="94">
        <v>28604.705710895993</v>
      </c>
      <c r="X967" s="94">
        <v>30284.422853999993</v>
      </c>
      <c r="Y967" s="94">
        <v>35709.386999999995</v>
      </c>
      <c r="Z967" s="94">
        <v>39231</v>
      </c>
      <c r="AA967" s="83"/>
      <c r="AB967" s="89" t="s">
        <v>8</v>
      </c>
      <c r="AC967" s="94">
        <v>132</v>
      </c>
      <c r="AD967" s="94">
        <v>151</v>
      </c>
      <c r="AE967" s="94">
        <v>171</v>
      </c>
      <c r="AF967" s="94">
        <v>192</v>
      </c>
      <c r="AG967" s="94">
        <v>214</v>
      </c>
      <c r="AH967" s="94">
        <v>259</v>
      </c>
      <c r="AI967" s="94">
        <v>290</v>
      </c>
      <c r="AJ967" s="94">
        <v>298</v>
      </c>
      <c r="AK967" s="94">
        <v>330</v>
      </c>
      <c r="AL967" s="94">
        <v>348</v>
      </c>
      <c r="AM967" s="94">
        <v>0</v>
      </c>
      <c r="AN967" s="83"/>
      <c r="AO967" s="83"/>
      <c r="AP967" s="83"/>
      <c r="AQ967" s="83"/>
      <c r="AR967" s="83"/>
      <c r="AS967" s="83"/>
      <c r="AT967" s="83"/>
      <c r="AU967" s="83"/>
      <c r="AV967" s="83"/>
      <c r="AW967" s="83"/>
      <c r="AX967" s="83"/>
      <c r="AY967" s="83"/>
      <c r="AZ967" s="83"/>
    </row>
    <row r="968" spans="1:52" x14ac:dyDescent="0.25">
      <c r="A968" s="82"/>
      <c r="B968" s="89" t="s">
        <v>5</v>
      </c>
      <c r="C968" s="94">
        <v>-374.83978081093545</v>
      </c>
      <c r="D968" s="94">
        <v>6099.1672079737673</v>
      </c>
      <c r="E968" s="94">
        <v>4868.6106514192634</v>
      </c>
      <c r="F968" s="94">
        <v>7490.401069066892</v>
      </c>
      <c r="G968" s="94">
        <v>8384.0628105050018</v>
      </c>
      <c r="H968" s="94">
        <v>6387.9565836898237</v>
      </c>
      <c r="I968" s="94">
        <v>8016.4133182564556</v>
      </c>
      <c r="J968" s="94">
        <v>7321.6480444379986</v>
      </c>
      <c r="K968" s="94">
        <v>6728.2214579999991</v>
      </c>
      <c r="L968" s="94">
        <v>6908.7059999999992</v>
      </c>
      <c r="M968" s="92">
        <v>0</v>
      </c>
      <c r="N968" s="83"/>
      <c r="O968" s="89" t="s">
        <v>5</v>
      </c>
      <c r="P968" s="94">
        <v>1342.3235168365904</v>
      </c>
      <c r="Q968" s="94">
        <v>1050.8439658839927</v>
      </c>
      <c r="R968" s="94">
        <v>2427.2832911162409</v>
      </c>
      <c r="S968" s="94">
        <v>1069.3482989445702</v>
      </c>
      <c r="T968" s="94">
        <v>3158.4224945749447</v>
      </c>
      <c r="U968" s="94">
        <v>3370.4742304308716</v>
      </c>
      <c r="V968" s="94">
        <v>6403.1038162116474</v>
      </c>
      <c r="W968" s="94">
        <v>6978.5469424439989</v>
      </c>
      <c r="X968" s="94">
        <v>7219.4176949999992</v>
      </c>
      <c r="Y968" s="94">
        <v>7116.5639999999994</v>
      </c>
      <c r="Z968" s="94">
        <v>6895</v>
      </c>
      <c r="AA968" s="83"/>
      <c r="AB968" s="89" t="s">
        <v>5</v>
      </c>
      <c r="AC968" s="94">
        <v>1957</v>
      </c>
      <c r="AD968" s="94">
        <v>1901</v>
      </c>
      <c r="AE968" s="94">
        <v>1927</v>
      </c>
      <c r="AF968" s="94">
        <v>1910</v>
      </c>
      <c r="AG968" s="94">
        <v>1929</v>
      </c>
      <c r="AH968" s="94">
        <v>1883</v>
      </c>
      <c r="AI968" s="94">
        <v>1862</v>
      </c>
      <c r="AJ968" s="94">
        <v>1954</v>
      </c>
      <c r="AK968" s="94">
        <v>1887</v>
      </c>
      <c r="AL968" s="94">
        <v>1953</v>
      </c>
      <c r="AM968" s="94">
        <v>0</v>
      </c>
      <c r="AN968" s="83"/>
      <c r="AO968" s="83"/>
      <c r="AP968" s="83"/>
      <c r="AQ968" s="83"/>
      <c r="AR968" s="83"/>
      <c r="AS968" s="83"/>
      <c r="AT968" s="83"/>
      <c r="AU968" s="83"/>
      <c r="AV968" s="83"/>
      <c r="AW968" s="83"/>
      <c r="AX968" s="83"/>
      <c r="AY968" s="83"/>
      <c r="AZ968" s="83"/>
    </row>
    <row r="969" spans="1:52" x14ac:dyDescent="0.25">
      <c r="A969" s="82"/>
      <c r="B969" s="84" t="s">
        <v>157</v>
      </c>
      <c r="C969" s="93">
        <v>10990.0857725402</v>
      </c>
      <c r="D969" s="93">
        <v>11264.382748922466</v>
      </c>
      <c r="E969" s="93">
        <v>10782.334118155208</v>
      </c>
      <c r="F969" s="93">
        <v>11339.824109153167</v>
      </c>
      <c r="G969" s="93">
        <v>12648.414558694067</v>
      </c>
      <c r="H969" s="93">
        <v>12121.586760914628</v>
      </c>
      <c r="I969" s="93">
        <v>12918.349903929744</v>
      </c>
      <c r="J969" s="93">
        <v>13196.445215372996</v>
      </c>
      <c r="K969" s="93">
        <v>8828.8014779999994</v>
      </c>
      <c r="L969" s="93">
        <v>9311.4209999999985</v>
      </c>
      <c r="M969" s="93">
        <v>0</v>
      </c>
      <c r="N969" s="83"/>
      <c r="O969" s="84" t="s">
        <v>157</v>
      </c>
      <c r="P969" s="93">
        <v>11879.352539857317</v>
      </c>
      <c r="Q969" s="93">
        <v>12066.608069010075</v>
      </c>
      <c r="R969" s="93">
        <v>10688.7069902433</v>
      </c>
      <c r="S969" s="93">
        <v>10895.464589354289</v>
      </c>
      <c r="T969" s="93">
        <v>11520.285168485481</v>
      </c>
      <c r="U969" s="93">
        <v>11381.388399534178</v>
      </c>
      <c r="V969" s="93">
        <v>11888.180213718497</v>
      </c>
      <c r="W969" s="93">
        <v>10580.029579097998</v>
      </c>
      <c r="X969" s="93">
        <v>9828.1683359999988</v>
      </c>
      <c r="Y969" s="93">
        <v>10085.228999999999</v>
      </c>
      <c r="Z969" s="93">
        <v>11533</v>
      </c>
      <c r="AA969" s="83"/>
      <c r="AB969" s="84" t="s">
        <v>117</v>
      </c>
      <c r="AC969" s="93">
        <v>7626.5729999999994</v>
      </c>
      <c r="AD969" s="93">
        <v>7413.88</v>
      </c>
      <c r="AE969" s="93">
        <v>7309.9659999999994</v>
      </c>
      <c r="AF969" s="93">
        <v>7164.3370000000004</v>
      </c>
      <c r="AG969" s="93">
        <v>7068.8360000000011</v>
      </c>
      <c r="AH969" s="93">
        <v>7104.2420000000011</v>
      </c>
      <c r="AI969" s="93">
        <v>7058.72</v>
      </c>
      <c r="AJ969" s="93">
        <v>6957.487000000001</v>
      </c>
      <c r="AK969" s="93">
        <v>6764.7489999999998</v>
      </c>
      <c r="AL969" s="93">
        <v>6712.22</v>
      </c>
      <c r="AM969" s="93">
        <v>0</v>
      </c>
      <c r="AN969" s="83"/>
      <c r="AO969" s="83"/>
      <c r="AP969" s="83"/>
      <c r="AQ969" s="83"/>
      <c r="AR969" s="83"/>
      <c r="AS969" s="83"/>
      <c r="AT969" s="83"/>
      <c r="AU969" s="83"/>
      <c r="AV969" s="83"/>
      <c r="AW969" s="83"/>
      <c r="AX969" s="83"/>
      <c r="AY969" s="83"/>
      <c r="AZ969" s="83"/>
    </row>
    <row r="970" spans="1:52" x14ac:dyDescent="0.25">
      <c r="A970" s="82"/>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c r="AD970" s="83"/>
      <c r="AE970" s="83"/>
      <c r="AF970" s="83"/>
      <c r="AG970" s="83"/>
      <c r="AH970" s="83"/>
      <c r="AI970" s="83"/>
      <c r="AJ970" s="83"/>
      <c r="AK970" s="83"/>
      <c r="AL970" s="83"/>
      <c r="AM970" s="83"/>
      <c r="AN970" s="83"/>
      <c r="AO970" s="83"/>
      <c r="AP970" s="83"/>
      <c r="AQ970" s="83"/>
      <c r="AR970" s="83"/>
      <c r="AS970" s="83"/>
      <c r="AT970" s="83"/>
      <c r="AU970" s="83"/>
      <c r="AV970" s="83"/>
      <c r="AW970" s="83"/>
      <c r="AX970" s="83"/>
      <c r="AY970" s="83"/>
      <c r="AZ970" s="83"/>
    </row>
    <row r="971" spans="1:52" x14ac:dyDescent="0.25">
      <c r="A971" s="82"/>
      <c r="B971" s="85" t="s">
        <v>113</v>
      </c>
      <c r="C971" s="85"/>
      <c r="D971" s="85"/>
      <c r="E971" s="85"/>
      <c r="F971" s="85"/>
      <c r="G971" s="85"/>
      <c r="H971" s="85"/>
      <c r="I971" s="85"/>
      <c r="J971" s="85"/>
      <c r="K971" s="85"/>
      <c r="L971" s="85"/>
      <c r="M971" s="85"/>
      <c r="N971" s="83"/>
      <c r="O971" s="85" t="s">
        <v>114</v>
      </c>
      <c r="P971" s="85"/>
      <c r="Q971" s="85"/>
      <c r="R971" s="85"/>
      <c r="S971" s="85"/>
      <c r="T971" s="85"/>
      <c r="U971" s="85"/>
      <c r="V971" s="85"/>
      <c r="W971" s="85"/>
      <c r="X971" s="85"/>
      <c r="Y971" s="85"/>
      <c r="Z971" s="85"/>
      <c r="AA971" s="83"/>
      <c r="AB971" s="85" t="s">
        <v>145</v>
      </c>
      <c r="AC971" s="85"/>
      <c r="AD971" s="85"/>
      <c r="AE971" s="85"/>
      <c r="AF971" s="85"/>
      <c r="AG971" s="85"/>
      <c r="AH971" s="85"/>
      <c r="AI971" s="85"/>
      <c r="AJ971" s="85"/>
      <c r="AK971" s="85"/>
      <c r="AL971" s="85"/>
      <c r="AM971" s="85"/>
      <c r="AN971" s="83"/>
      <c r="AO971" s="83"/>
      <c r="AP971" s="83"/>
      <c r="AQ971" s="83"/>
      <c r="AR971" s="83"/>
      <c r="AS971" s="83"/>
      <c r="AT971" s="83"/>
      <c r="AU971" s="83"/>
      <c r="AV971" s="83"/>
      <c r="AW971" s="83"/>
      <c r="AX971" s="83"/>
      <c r="AY971" s="83"/>
      <c r="AZ971" s="83"/>
    </row>
    <row r="972" spans="1:52" x14ac:dyDescent="0.25">
      <c r="A972" s="82"/>
      <c r="B972" s="87" t="s">
        <v>63</v>
      </c>
      <c r="C972" s="87">
        <v>2013</v>
      </c>
      <c r="D972" s="87">
        <v>2014</v>
      </c>
      <c r="E972" s="87">
        <v>2015</v>
      </c>
      <c r="F972" s="87">
        <v>2016</v>
      </c>
      <c r="G972" s="87">
        <v>2017</v>
      </c>
      <c r="H972" s="87">
        <v>2018</v>
      </c>
      <c r="I972" s="87">
        <v>2019</v>
      </c>
      <c r="J972" s="87">
        <v>2020</v>
      </c>
      <c r="K972" s="87">
        <v>2021</v>
      </c>
      <c r="L972" s="87">
        <v>2022</v>
      </c>
      <c r="M972" s="87">
        <v>2023</v>
      </c>
      <c r="N972" s="83"/>
      <c r="O972" s="87" t="s">
        <v>63</v>
      </c>
      <c r="P972" s="87">
        <v>2013</v>
      </c>
      <c r="Q972" s="87">
        <v>2014</v>
      </c>
      <c r="R972" s="87">
        <v>2015</v>
      </c>
      <c r="S972" s="87">
        <v>2016</v>
      </c>
      <c r="T972" s="87">
        <v>2017</v>
      </c>
      <c r="U972" s="87">
        <v>2018</v>
      </c>
      <c r="V972" s="87">
        <v>2019</v>
      </c>
      <c r="W972" s="87">
        <v>2020</v>
      </c>
      <c r="X972" s="87">
        <v>2021</v>
      </c>
      <c r="Y972" s="87">
        <v>2022</v>
      </c>
      <c r="Z972" s="87">
        <v>2023</v>
      </c>
      <c r="AA972" s="83"/>
      <c r="AB972" s="87" t="s">
        <v>63</v>
      </c>
      <c r="AC972" s="87">
        <v>2013</v>
      </c>
      <c r="AD972" s="87">
        <v>2014</v>
      </c>
      <c r="AE972" s="87">
        <v>2015</v>
      </c>
      <c r="AF972" s="87">
        <v>2016</v>
      </c>
      <c r="AG972" s="87">
        <v>2017</v>
      </c>
      <c r="AH972" s="87">
        <v>2018</v>
      </c>
      <c r="AI972" s="87">
        <v>2019</v>
      </c>
      <c r="AJ972" s="87">
        <v>2020</v>
      </c>
      <c r="AK972" s="87">
        <v>2021</v>
      </c>
      <c r="AL972" s="87">
        <v>2022</v>
      </c>
      <c r="AM972" s="87">
        <v>2023</v>
      </c>
      <c r="AN972" s="83"/>
      <c r="AO972" s="83"/>
      <c r="AP972" s="83"/>
      <c r="AQ972" s="83"/>
      <c r="AR972" s="83"/>
      <c r="AS972" s="83"/>
      <c r="AT972" s="83"/>
      <c r="AU972" s="83"/>
      <c r="AV972" s="83"/>
      <c r="AW972" s="83"/>
      <c r="AX972" s="83"/>
      <c r="AY972" s="83"/>
      <c r="AZ972" s="83"/>
    </row>
    <row r="973" spans="1:52" x14ac:dyDescent="0.25">
      <c r="A973" s="82"/>
      <c r="B973" s="89" t="s">
        <v>9</v>
      </c>
      <c r="C973" s="90">
        <v>250189.60946306257</v>
      </c>
      <c r="D973" s="90">
        <v>244666.26202633488</v>
      </c>
      <c r="E973" s="90">
        <v>239423.29149633338</v>
      </c>
      <c r="F973" s="90">
        <v>249382.64177512639</v>
      </c>
      <c r="G973" s="90">
        <v>235440.3772045261</v>
      </c>
      <c r="H973" s="90">
        <v>243906.54131898878</v>
      </c>
      <c r="I973" s="90">
        <v>282292.88153470715</v>
      </c>
      <c r="J973" s="90">
        <v>282255.68203849788</v>
      </c>
      <c r="K973" s="90">
        <v>350407.51340699999</v>
      </c>
      <c r="L973" s="90">
        <v>330159.79499999993</v>
      </c>
      <c r="M973" s="90">
        <v>0</v>
      </c>
      <c r="N973" s="83"/>
      <c r="O973" s="89" t="s">
        <v>9</v>
      </c>
      <c r="P973" s="90">
        <v>260325.32526970957</v>
      </c>
      <c r="Q973" s="90">
        <v>264540.32628004364</v>
      </c>
      <c r="R973" s="90">
        <v>242464.41764482218</v>
      </c>
      <c r="S973" s="90">
        <v>256813.83338090568</v>
      </c>
      <c r="T973" s="90">
        <v>242496.84919348138</v>
      </c>
      <c r="U973" s="90">
        <v>249395.41406221624</v>
      </c>
      <c r="V973" s="90">
        <v>243339.93369673006</v>
      </c>
      <c r="W973" s="90">
        <v>257401.35189530998</v>
      </c>
      <c r="X973" s="90">
        <v>362786.08293899987</v>
      </c>
      <c r="Y973" s="90">
        <v>354853.73700000002</v>
      </c>
      <c r="Z973" s="90">
        <v>333360</v>
      </c>
      <c r="AA973" s="83"/>
      <c r="AB973" s="89" t="s">
        <v>9</v>
      </c>
      <c r="AC973" s="90">
        <v>2311</v>
      </c>
      <c r="AD973" s="90">
        <v>2273</v>
      </c>
      <c r="AE973" s="90">
        <v>2280</v>
      </c>
      <c r="AF973" s="90">
        <v>2229</v>
      </c>
      <c r="AG973" s="90">
        <v>2227</v>
      </c>
      <c r="AH973" s="90">
        <v>2190</v>
      </c>
      <c r="AI973" s="90">
        <v>2226</v>
      </c>
      <c r="AJ973" s="90">
        <v>2447</v>
      </c>
      <c r="AK973" s="90">
        <v>2379</v>
      </c>
      <c r="AL973" s="90">
        <v>2448</v>
      </c>
      <c r="AM973" s="90">
        <v>0</v>
      </c>
      <c r="AN973" s="83"/>
      <c r="AO973" s="83"/>
      <c r="AP973" s="83"/>
      <c r="AQ973" s="83"/>
      <c r="AR973" s="83"/>
      <c r="AS973" s="83"/>
      <c r="AT973" s="83"/>
      <c r="AU973" s="83"/>
      <c r="AV973" s="83"/>
      <c r="AW973" s="83"/>
      <c r="AX973" s="83"/>
      <c r="AY973" s="83"/>
      <c r="AZ973" s="83"/>
    </row>
    <row r="974" spans="1:52" x14ac:dyDescent="0.25">
      <c r="A974" s="82"/>
      <c r="B974" s="84" t="s">
        <v>10</v>
      </c>
      <c r="C974" s="93">
        <v>164731.85529357495</v>
      </c>
      <c r="D974" s="93">
        <v>161504.68973986831</v>
      </c>
      <c r="E974" s="93">
        <v>162076.39968747692</v>
      </c>
      <c r="F974" s="93">
        <v>168249.4608342482</v>
      </c>
      <c r="G974" s="93">
        <v>161383.21337745359</v>
      </c>
      <c r="H974" s="93">
        <v>154611.56032571249</v>
      </c>
      <c r="I974" s="93">
        <v>172694.48049699471</v>
      </c>
      <c r="J974" s="93">
        <v>170410.1174598689</v>
      </c>
      <c r="K974" s="93">
        <v>225351.92198399999</v>
      </c>
      <c r="L974" s="93">
        <v>207773.10749999998</v>
      </c>
      <c r="M974" s="93">
        <v>0</v>
      </c>
      <c r="N974" s="83"/>
      <c r="O974" s="84" t="s">
        <v>10</v>
      </c>
      <c r="P974" s="93">
        <v>146382.93660423814</v>
      </c>
      <c r="Q974" s="93">
        <v>158397.13467599044</v>
      </c>
      <c r="R974" s="93">
        <v>157891.3841037245</v>
      </c>
      <c r="S974" s="93">
        <v>174669.07087865684</v>
      </c>
      <c r="T974" s="93">
        <v>171658.76180560805</v>
      </c>
      <c r="U974" s="93">
        <v>152610.67668871803</v>
      </c>
      <c r="V974" s="93">
        <v>151236.93639146222</v>
      </c>
      <c r="W974" s="93">
        <v>163093.86408684601</v>
      </c>
      <c r="X974" s="93">
        <v>244149.99136499991</v>
      </c>
      <c r="Y974" s="93">
        <v>239815.65300000005</v>
      </c>
      <c r="Z974" s="93">
        <v>221804</v>
      </c>
      <c r="AA974" s="83"/>
      <c r="AB974" s="84" t="s">
        <v>10</v>
      </c>
      <c r="AC974" s="93">
        <v>2311</v>
      </c>
      <c r="AD974" s="93">
        <v>2273</v>
      </c>
      <c r="AE974" s="93">
        <v>2280</v>
      </c>
      <c r="AF974" s="93">
        <v>2229</v>
      </c>
      <c r="AG974" s="93">
        <v>2227</v>
      </c>
      <c r="AH974" s="93">
        <v>2190</v>
      </c>
      <c r="AI974" s="93">
        <v>2226</v>
      </c>
      <c r="AJ974" s="93">
        <v>2447</v>
      </c>
      <c r="AK974" s="93">
        <v>2379</v>
      </c>
      <c r="AL974" s="93">
        <v>2448</v>
      </c>
      <c r="AM974" s="93">
        <v>0</v>
      </c>
      <c r="AN974" s="83"/>
      <c r="AO974" s="83"/>
      <c r="AP974" s="83"/>
      <c r="AQ974" s="83"/>
      <c r="AR974" s="83"/>
      <c r="AS974" s="83"/>
      <c r="AT974" s="83"/>
      <c r="AU974" s="83"/>
      <c r="AV974" s="83"/>
      <c r="AW974" s="83"/>
      <c r="AX974" s="83"/>
      <c r="AY974" s="83"/>
      <c r="AZ974" s="83"/>
    </row>
    <row r="975" spans="1:52" x14ac:dyDescent="0.25">
      <c r="A975" s="82"/>
      <c r="B975" s="89" t="s">
        <v>11</v>
      </c>
      <c r="C975" s="94">
        <v>85457.754169487627</v>
      </c>
      <c r="D975" s="94">
        <v>83161.572286466559</v>
      </c>
      <c r="E975" s="94">
        <v>77346.891808856453</v>
      </c>
      <c r="F975" s="94">
        <v>81133.180940878185</v>
      </c>
      <c r="G975" s="94">
        <v>74057.163827072494</v>
      </c>
      <c r="H975" s="94">
        <v>89294.980993276287</v>
      </c>
      <c r="I975" s="94">
        <v>109598.40103771245</v>
      </c>
      <c r="J975" s="94">
        <v>111845.56457862895</v>
      </c>
      <c r="K975" s="94">
        <v>125055.59142299999</v>
      </c>
      <c r="L975" s="94">
        <v>122386.68749999997</v>
      </c>
      <c r="M975" s="94">
        <v>0</v>
      </c>
      <c r="N975" s="83"/>
      <c r="O975" s="89" t="s">
        <v>11</v>
      </c>
      <c r="P975" s="94">
        <v>113942.38866547143</v>
      </c>
      <c r="Q975" s="94">
        <v>106143.19160405321</v>
      </c>
      <c r="R975" s="94">
        <v>84573.033541097684</v>
      </c>
      <c r="S975" s="94">
        <v>82144.762502248821</v>
      </c>
      <c r="T975" s="94">
        <v>70838.087387873311</v>
      </c>
      <c r="U975" s="94">
        <v>96784.73737349821</v>
      </c>
      <c r="V975" s="94">
        <v>92102.99730526784</v>
      </c>
      <c r="W975" s="94">
        <v>94307.487808463979</v>
      </c>
      <c r="X975" s="94">
        <v>118636.09157399998</v>
      </c>
      <c r="Y975" s="94">
        <v>115038.08399999999</v>
      </c>
      <c r="Z975" s="94">
        <v>111556</v>
      </c>
      <c r="AA975" s="83"/>
      <c r="AB975" s="89" t="s">
        <v>11</v>
      </c>
      <c r="AC975" s="94">
        <v>2311</v>
      </c>
      <c r="AD975" s="94">
        <v>2273</v>
      </c>
      <c r="AE975" s="94">
        <v>2280</v>
      </c>
      <c r="AF975" s="94">
        <v>2229</v>
      </c>
      <c r="AG975" s="94">
        <v>2227</v>
      </c>
      <c r="AH975" s="94">
        <v>2190</v>
      </c>
      <c r="AI975" s="94">
        <v>2226</v>
      </c>
      <c r="AJ975" s="94">
        <v>2447</v>
      </c>
      <c r="AK975" s="94">
        <v>2379</v>
      </c>
      <c r="AL975" s="94">
        <v>2448</v>
      </c>
      <c r="AM975" s="94">
        <v>0</v>
      </c>
      <c r="AN975" s="83"/>
      <c r="AO975" s="83"/>
      <c r="AP975" s="83"/>
      <c r="AQ975" s="83"/>
      <c r="AR975" s="83"/>
      <c r="AS975" s="83"/>
      <c r="AT975" s="83"/>
      <c r="AU975" s="83"/>
      <c r="AV975" s="83"/>
      <c r="AW975" s="83"/>
      <c r="AX975" s="83"/>
      <c r="AY975" s="83"/>
      <c r="AZ975" s="83"/>
    </row>
    <row r="976" spans="1:52" x14ac:dyDescent="0.25">
      <c r="A976" s="82"/>
      <c r="B976" s="84" t="s">
        <v>0</v>
      </c>
      <c r="C976" s="93">
        <v>31255.260028337314</v>
      </c>
      <c r="D976" s="93">
        <v>28708.570591173651</v>
      </c>
      <c r="E976" s="93">
        <v>27851.612841685215</v>
      </c>
      <c r="F976" s="93">
        <v>28020.6765192032</v>
      </c>
      <c r="G976" s="93">
        <v>23965.160719729258</v>
      </c>
      <c r="H976" s="93">
        <v>20175.604626137603</v>
      </c>
      <c r="I976" s="93">
        <v>17573.848350797431</v>
      </c>
      <c r="J976" s="93">
        <v>15816.097654496994</v>
      </c>
      <c r="K976" s="93">
        <v>12997.073648999998</v>
      </c>
      <c r="L976" s="93">
        <v>12169.982999999998</v>
      </c>
      <c r="M976" s="93">
        <v>0</v>
      </c>
      <c r="N976" s="83"/>
      <c r="O976" s="84" t="s">
        <v>0</v>
      </c>
      <c r="P976" s="93">
        <v>27411.618019100559</v>
      </c>
      <c r="Q976" s="93">
        <v>28001.81720451955</v>
      </c>
      <c r="R976" s="93">
        <v>28130.97278459237</v>
      </c>
      <c r="S976" s="93">
        <v>22376.329564272186</v>
      </c>
      <c r="T976" s="93">
        <v>31998.77851685019</v>
      </c>
      <c r="U976" s="93">
        <v>24219.692909157071</v>
      </c>
      <c r="V976" s="93">
        <v>15724.105559659849</v>
      </c>
      <c r="W976" s="93">
        <v>14906.556053927998</v>
      </c>
      <c r="X976" s="93">
        <v>17084.717495999997</v>
      </c>
      <c r="Y976" s="93">
        <v>16172.792999999998</v>
      </c>
      <c r="Z976" s="93">
        <v>13469</v>
      </c>
      <c r="AA976" s="83"/>
      <c r="AB976" s="84" t="s">
        <v>0</v>
      </c>
      <c r="AC976" s="93">
        <v>340</v>
      </c>
      <c r="AD976" s="93">
        <v>374</v>
      </c>
      <c r="AE976" s="93">
        <v>412</v>
      </c>
      <c r="AF976" s="93">
        <v>314</v>
      </c>
      <c r="AG976" s="93">
        <v>218</v>
      </c>
      <c r="AH976" s="93">
        <v>195</v>
      </c>
      <c r="AI976" s="93">
        <v>172</v>
      </c>
      <c r="AJ976" s="93">
        <v>165</v>
      </c>
      <c r="AK976" s="93">
        <v>148</v>
      </c>
      <c r="AL976" s="93">
        <v>140</v>
      </c>
      <c r="AM976" s="93">
        <v>0</v>
      </c>
      <c r="AN976" s="83"/>
      <c r="AO976" s="83"/>
      <c r="AP976" s="83"/>
      <c r="AQ976" s="83"/>
      <c r="AR976" s="83"/>
      <c r="AS976" s="83"/>
      <c r="AT976" s="83"/>
      <c r="AU976" s="83"/>
      <c r="AV976" s="83"/>
      <c r="AW976" s="83"/>
      <c r="AX976" s="83"/>
      <c r="AY976" s="83"/>
      <c r="AZ976" s="83"/>
    </row>
    <row r="977" spans="1:52" x14ac:dyDescent="0.25">
      <c r="A977" s="82"/>
      <c r="B977" s="84" t="s">
        <v>158</v>
      </c>
      <c r="C977" s="93">
        <v>51164.727577207574</v>
      </c>
      <c r="D977" s="93">
        <v>46219.333641201345</v>
      </c>
      <c r="E977" s="93">
        <v>44158.064540552929</v>
      </c>
      <c r="F977" s="93">
        <v>39571.0808735182</v>
      </c>
      <c r="G977" s="93">
        <v>40899.221035182592</v>
      </c>
      <c r="H977" s="93">
        <v>37702.037080645736</v>
      </c>
      <c r="I977" s="93">
        <v>40752.721352252243</v>
      </c>
      <c r="J977" s="93">
        <v>58345.529221790981</v>
      </c>
      <c r="K977" s="93">
        <v>52822.161209999991</v>
      </c>
      <c r="L977" s="93">
        <v>37277.582999999999</v>
      </c>
      <c r="M977" s="93">
        <v>0</v>
      </c>
      <c r="N977" s="83"/>
      <c r="O977" s="84" t="s">
        <v>158</v>
      </c>
      <c r="P977" s="93">
        <v>51831.376818200391</v>
      </c>
      <c r="Q977" s="93">
        <v>51713.86504949371</v>
      </c>
      <c r="R977" s="93">
        <v>46879.102945492778</v>
      </c>
      <c r="S977" s="93">
        <v>29396.979140980275</v>
      </c>
      <c r="T977" s="93">
        <v>33251.500510395068</v>
      </c>
      <c r="U977" s="93">
        <v>34411.396933300304</v>
      </c>
      <c r="V977" s="93">
        <v>38385.639876238558</v>
      </c>
      <c r="W977" s="93">
        <v>36187.455851819999</v>
      </c>
      <c r="X977" s="93">
        <v>65909.411273999984</v>
      </c>
      <c r="Y977" s="93">
        <v>51560.102999999996</v>
      </c>
      <c r="Z977" s="93">
        <v>37932</v>
      </c>
      <c r="AA977" s="83"/>
      <c r="AB977" s="84" t="s">
        <v>158</v>
      </c>
      <c r="AC977" s="93">
        <v>351</v>
      </c>
      <c r="AD977" s="93">
        <v>308</v>
      </c>
      <c r="AE977" s="93">
        <v>288</v>
      </c>
      <c r="AF977" s="93">
        <v>263</v>
      </c>
      <c r="AG977" s="93">
        <v>272</v>
      </c>
      <c r="AH977" s="93">
        <v>262</v>
      </c>
      <c r="AI977" s="93">
        <v>278</v>
      </c>
      <c r="AJ977" s="93">
        <v>407</v>
      </c>
      <c r="AK977" s="93">
        <v>349</v>
      </c>
      <c r="AL977" s="93">
        <v>241</v>
      </c>
      <c r="AM977" s="93">
        <v>0</v>
      </c>
      <c r="AN977" s="83"/>
      <c r="AO977" s="83"/>
      <c r="AP977" s="83"/>
      <c r="AQ977" s="83"/>
      <c r="AR977" s="83"/>
      <c r="AS977" s="83"/>
      <c r="AT977" s="83"/>
      <c r="AU977" s="83"/>
      <c r="AV977" s="83"/>
      <c r="AW977" s="83"/>
      <c r="AX977" s="83"/>
      <c r="AY977" s="83"/>
      <c r="AZ977" s="83"/>
    </row>
    <row r="978" spans="1:52" x14ac:dyDescent="0.25">
      <c r="A978" s="82"/>
      <c r="B978" s="84" t="s">
        <v>159</v>
      </c>
      <c r="C978" s="93">
        <v>9367.0235049389466</v>
      </c>
      <c r="D978" s="93">
        <v>8580.7847791293952</v>
      </c>
      <c r="E978" s="93">
        <v>5622.0164463354049</v>
      </c>
      <c r="F978" s="93">
        <v>3124.4822235001061</v>
      </c>
      <c r="G978" s="93">
        <v>3158.5923935794945</v>
      </c>
      <c r="H978" s="93">
        <v>2601.2605405340687</v>
      </c>
      <c r="I978" s="93">
        <v>1949.2965429504202</v>
      </c>
      <c r="J978" s="93">
        <v>1191.1434484319996</v>
      </c>
      <c r="K978" s="93">
        <v>942.07831199999987</v>
      </c>
      <c r="L978" s="93">
        <v>1024.884</v>
      </c>
      <c r="M978" s="93">
        <v>0</v>
      </c>
      <c r="N978" s="83"/>
      <c r="O978" s="84" t="s">
        <v>159</v>
      </c>
      <c r="P978" s="93">
        <v>6804.9364445421488</v>
      </c>
      <c r="Q978" s="93">
        <v>9955.7823636257071</v>
      </c>
      <c r="R978" s="93">
        <v>9965.3789101688581</v>
      </c>
      <c r="S978" s="93">
        <v>13611.713144924881</v>
      </c>
      <c r="T978" s="93">
        <v>5553.6020277120824</v>
      </c>
      <c r="U978" s="93">
        <v>2644.3642366537315</v>
      </c>
      <c r="V978" s="93">
        <v>2385.7718545980897</v>
      </c>
      <c r="W978" s="93">
        <v>1291.4843367509998</v>
      </c>
      <c r="X978" s="93">
        <v>1394.0212859999999</v>
      </c>
      <c r="Y978" s="93">
        <v>1237.8869999999999</v>
      </c>
      <c r="Z978" s="93">
        <v>1267</v>
      </c>
      <c r="AA978" s="83"/>
      <c r="AB978" s="84" t="s">
        <v>159</v>
      </c>
      <c r="AC978" s="93">
        <v>0</v>
      </c>
      <c r="AD978" s="93">
        <v>0</v>
      </c>
      <c r="AE978" s="93">
        <v>0</v>
      </c>
      <c r="AF978" s="93">
        <v>0</v>
      </c>
      <c r="AG978" s="93">
        <v>0</v>
      </c>
      <c r="AH978" s="93">
        <v>0</v>
      </c>
      <c r="AI978" s="93">
        <v>0</v>
      </c>
      <c r="AJ978" s="93">
        <v>0</v>
      </c>
      <c r="AK978" s="93">
        <v>0</v>
      </c>
      <c r="AL978" s="93">
        <v>0</v>
      </c>
      <c r="AM978" s="93">
        <v>0</v>
      </c>
      <c r="AN978" s="83"/>
      <c r="AO978" s="83"/>
      <c r="AP978" s="83"/>
      <c r="AQ978" s="83"/>
      <c r="AR978" s="83"/>
      <c r="AS978" s="83"/>
      <c r="AT978" s="83"/>
      <c r="AU978" s="83"/>
      <c r="AV978" s="83"/>
      <c r="AW978" s="83"/>
      <c r="AX978" s="83"/>
      <c r="AY978" s="83"/>
      <c r="AZ978" s="83"/>
    </row>
    <row r="979" spans="1:52" x14ac:dyDescent="0.25">
      <c r="A979" s="82"/>
      <c r="B979" s="84" t="s">
        <v>1</v>
      </c>
      <c r="C979" s="93">
        <v>8650.4357377706929</v>
      </c>
      <c r="D979" s="93">
        <v>7329.2064746465567</v>
      </c>
      <c r="E979" s="93">
        <v>7719.9077980665606</v>
      </c>
      <c r="F979" s="93">
        <v>9058.8170468712924</v>
      </c>
      <c r="G979" s="93">
        <v>8309.8735785183926</v>
      </c>
      <c r="H979" s="93">
        <v>8755.4732156943064</v>
      </c>
      <c r="I979" s="93">
        <v>6826.2759760433528</v>
      </c>
      <c r="J979" s="93">
        <v>10201.323645764998</v>
      </c>
      <c r="K979" s="93">
        <v>8866.9938419999999</v>
      </c>
      <c r="L979" s="93">
        <v>7121.7089999999998</v>
      </c>
      <c r="M979" s="93">
        <v>0</v>
      </c>
      <c r="N979" s="83"/>
      <c r="O979" s="84" t="s">
        <v>1</v>
      </c>
      <c r="P979" s="93">
        <v>5473.6234702237616</v>
      </c>
      <c r="Q979" s="93">
        <v>5234.8762307255347</v>
      </c>
      <c r="R979" s="93">
        <v>5239.6081457702021</v>
      </c>
      <c r="S979" s="93">
        <v>6769.7307205930792</v>
      </c>
      <c r="T979" s="93">
        <v>6230.7628268448161</v>
      </c>
      <c r="U979" s="93">
        <v>7266.2433100710095</v>
      </c>
      <c r="V979" s="93">
        <v>8811.8538421282137</v>
      </c>
      <c r="W979" s="93">
        <v>6610.6303519409985</v>
      </c>
      <c r="X979" s="93">
        <v>11459.830997999998</v>
      </c>
      <c r="Y979" s="93">
        <v>9726.1079999999984</v>
      </c>
      <c r="Z979" s="93">
        <v>6951</v>
      </c>
      <c r="AA979" s="83"/>
      <c r="AB979" s="84" t="s">
        <v>1</v>
      </c>
      <c r="AC979" s="93">
        <v>51</v>
      </c>
      <c r="AD979" s="93">
        <v>45</v>
      </c>
      <c r="AE979" s="93">
        <v>47</v>
      </c>
      <c r="AF979" s="93">
        <v>52</v>
      </c>
      <c r="AG979" s="93">
        <v>50</v>
      </c>
      <c r="AH979" s="93">
        <v>54</v>
      </c>
      <c r="AI979" s="93">
        <v>42</v>
      </c>
      <c r="AJ979" s="93">
        <v>63</v>
      </c>
      <c r="AK979" s="93">
        <v>54</v>
      </c>
      <c r="AL979" s="93">
        <v>46</v>
      </c>
      <c r="AM979" s="93">
        <v>0</v>
      </c>
      <c r="AN979" s="83"/>
      <c r="AO979" s="83"/>
      <c r="AP979" s="83"/>
      <c r="AQ979" s="83"/>
      <c r="AR979" s="83"/>
      <c r="AS979" s="83"/>
      <c r="AT979" s="83"/>
      <c r="AU979" s="83"/>
      <c r="AV979" s="83"/>
      <c r="AW979" s="83"/>
      <c r="AX979" s="83"/>
      <c r="AY979" s="83"/>
      <c r="AZ979" s="83"/>
    </row>
    <row r="980" spans="1:52" x14ac:dyDescent="0.25">
      <c r="A980" s="82"/>
      <c r="B980" s="84" t="s">
        <v>2</v>
      </c>
      <c r="C980" s="93">
        <v>92811.051731575673</v>
      </c>
      <c r="D980" s="93">
        <v>89852.796021351067</v>
      </c>
      <c r="E980" s="93">
        <v>85351.660143595043</v>
      </c>
      <c r="F980" s="93">
        <v>85480.921442453124</v>
      </c>
      <c r="G980" s="93">
        <v>88529.840630615829</v>
      </c>
      <c r="H980" s="93">
        <v>87484.29031892652</v>
      </c>
      <c r="I980" s="93">
        <v>94164.326176321265</v>
      </c>
      <c r="J980" s="93">
        <v>98537.989132106974</v>
      </c>
      <c r="K980" s="93">
        <v>100337.70562199998</v>
      </c>
      <c r="L980" s="93">
        <v>98702.708999999988</v>
      </c>
      <c r="M980" s="93">
        <v>0</v>
      </c>
      <c r="N980" s="83"/>
      <c r="O980" s="84" t="s">
        <v>2</v>
      </c>
      <c r="P980" s="93">
        <v>83168.704496782651</v>
      </c>
      <c r="Q980" s="93">
        <v>83464.661556807274</v>
      </c>
      <c r="R980" s="93">
        <v>83685.097266763099</v>
      </c>
      <c r="S980" s="93">
        <v>83650.391056995926</v>
      </c>
      <c r="T980" s="93">
        <v>79450.437827491318</v>
      </c>
      <c r="U980" s="93">
        <v>86095.579798028455</v>
      </c>
      <c r="V980" s="93">
        <v>80962.322291522243</v>
      </c>
      <c r="W980" s="93">
        <v>92357.853559082985</v>
      </c>
      <c r="X980" s="93">
        <v>96951.316013999982</v>
      </c>
      <c r="Y980" s="93">
        <v>99825.347999999998</v>
      </c>
      <c r="Z980" s="93">
        <v>105516</v>
      </c>
      <c r="AA980" s="83"/>
      <c r="AB980" s="84" t="s">
        <v>2</v>
      </c>
      <c r="AC980" s="93">
        <v>825</v>
      </c>
      <c r="AD980" s="93">
        <v>786</v>
      </c>
      <c r="AE980" s="93">
        <v>758</v>
      </c>
      <c r="AF980" s="93">
        <v>728</v>
      </c>
      <c r="AG980" s="93">
        <v>714</v>
      </c>
      <c r="AH980" s="93">
        <v>710</v>
      </c>
      <c r="AI980" s="93">
        <v>744</v>
      </c>
      <c r="AJ980" s="93">
        <v>758</v>
      </c>
      <c r="AK980" s="93">
        <v>762</v>
      </c>
      <c r="AL980" s="93">
        <v>792</v>
      </c>
      <c r="AM980" s="93">
        <v>0</v>
      </c>
      <c r="AN980" s="83"/>
      <c r="AO980" s="83"/>
      <c r="AP980" s="83"/>
      <c r="AQ980" s="83"/>
      <c r="AR980" s="83"/>
      <c r="AS980" s="83"/>
      <c r="AT980" s="83"/>
      <c r="AU980" s="83"/>
      <c r="AV980" s="83"/>
      <c r="AW980" s="83"/>
      <c r="AX980" s="83"/>
      <c r="AY980" s="83"/>
      <c r="AZ980" s="83"/>
    </row>
    <row r="981" spans="1:52" x14ac:dyDescent="0.25">
      <c r="A981" s="82"/>
      <c r="B981" s="84" t="s">
        <v>156</v>
      </c>
      <c r="C981" s="93">
        <v>0</v>
      </c>
      <c r="D981" s="93">
        <v>0</v>
      </c>
      <c r="E981" s="93">
        <v>0</v>
      </c>
      <c r="F981" s="93">
        <v>0</v>
      </c>
      <c r="G981" s="93">
        <v>0</v>
      </c>
      <c r="H981" s="93">
        <v>0</v>
      </c>
      <c r="I981" s="93">
        <v>0</v>
      </c>
      <c r="J981" s="93">
        <v>1642.1379787259996</v>
      </c>
      <c r="K981" s="93">
        <v>7360.5172619999985</v>
      </c>
      <c r="L981" s="93">
        <v>12127.794</v>
      </c>
      <c r="M981" s="93">
        <v>0</v>
      </c>
      <c r="N981" s="83"/>
      <c r="O981" s="84" t="s">
        <v>156</v>
      </c>
      <c r="P981" s="93">
        <v>0</v>
      </c>
      <c r="Q981" s="93">
        <v>0</v>
      </c>
      <c r="R981" s="93">
        <v>0</v>
      </c>
      <c r="S981" s="93">
        <v>0</v>
      </c>
      <c r="T981" s="93">
        <v>0</v>
      </c>
      <c r="U981" s="93">
        <v>0</v>
      </c>
      <c r="V981" s="93">
        <v>0</v>
      </c>
      <c r="W981" s="93">
        <v>0</v>
      </c>
      <c r="X981" s="93">
        <v>1300.6621739999998</v>
      </c>
      <c r="Y981" s="93">
        <v>12122.648999999999</v>
      </c>
      <c r="Z981" s="93">
        <v>18042</v>
      </c>
      <c r="AA981" s="83"/>
      <c r="AB981" s="84" t="s">
        <v>156</v>
      </c>
      <c r="AC981" s="93">
        <v>0</v>
      </c>
      <c r="AD981" s="93">
        <v>0</v>
      </c>
      <c r="AE981" s="93">
        <v>0</v>
      </c>
      <c r="AF981" s="93">
        <v>0</v>
      </c>
      <c r="AG981" s="93">
        <v>0</v>
      </c>
      <c r="AH981" s="93">
        <v>0</v>
      </c>
      <c r="AI981" s="93">
        <v>0</v>
      </c>
      <c r="AJ981" s="93">
        <v>14</v>
      </c>
      <c r="AK981" s="93">
        <v>49</v>
      </c>
      <c r="AL981" s="93">
        <v>89</v>
      </c>
      <c r="AM981" s="93">
        <v>0</v>
      </c>
      <c r="AN981" s="83"/>
      <c r="AO981" s="83"/>
      <c r="AP981" s="83"/>
      <c r="AQ981" s="83"/>
      <c r="AR981" s="83"/>
      <c r="AS981" s="83"/>
      <c r="AT981" s="83"/>
      <c r="AU981" s="83"/>
      <c r="AV981" s="83"/>
      <c r="AW981" s="83"/>
      <c r="AX981" s="83"/>
      <c r="AY981" s="83"/>
      <c r="AZ981" s="83"/>
    </row>
    <row r="982" spans="1:52" x14ac:dyDescent="0.25">
      <c r="A982" s="82"/>
      <c r="B982" s="84" t="s">
        <v>3</v>
      </c>
      <c r="C982" s="93">
        <v>139.82787329127027</v>
      </c>
      <c r="D982" s="93">
        <v>3104.8255990313783</v>
      </c>
      <c r="E982" s="93">
        <v>9331.2306694305098</v>
      </c>
      <c r="F982" s="93">
        <v>12074.921714763308</v>
      </c>
      <c r="G982" s="93">
        <v>12451.671511425762</v>
      </c>
      <c r="H982" s="93">
        <v>13795.754444441747</v>
      </c>
      <c r="I982" s="93">
        <v>16524.493536686303</v>
      </c>
      <c r="J982" s="93">
        <v>18683.904978710998</v>
      </c>
      <c r="K982" s="93">
        <v>19453.704962999996</v>
      </c>
      <c r="L982" s="93">
        <v>14626.206</v>
      </c>
      <c r="M982" s="93">
        <v>0</v>
      </c>
      <c r="N982" s="83"/>
      <c r="O982" s="84" t="s">
        <v>3</v>
      </c>
      <c r="P982" s="93">
        <v>0</v>
      </c>
      <c r="Q982" s="93">
        <v>840.67517270719259</v>
      </c>
      <c r="R982" s="93">
        <v>841.35677819839134</v>
      </c>
      <c r="S982" s="93">
        <v>10851.605727659853</v>
      </c>
      <c r="T982" s="93">
        <v>11962.588910329308</v>
      </c>
      <c r="U982" s="93">
        <v>9710.9105265698327</v>
      </c>
      <c r="V982" s="93">
        <v>12985.415380026743</v>
      </c>
      <c r="W982" s="93">
        <v>19014.058869308996</v>
      </c>
      <c r="X982" s="93">
        <v>20325.763940999994</v>
      </c>
      <c r="Y982" s="93">
        <v>19592.160000000003</v>
      </c>
      <c r="Z982" s="93">
        <v>12224</v>
      </c>
      <c r="AA982" s="83"/>
      <c r="AB982" s="84" t="s">
        <v>3</v>
      </c>
      <c r="AC982" s="93">
        <v>1</v>
      </c>
      <c r="AD982" s="93">
        <v>26</v>
      </c>
      <c r="AE982" s="93">
        <v>79</v>
      </c>
      <c r="AF982" s="93">
        <v>87</v>
      </c>
      <c r="AG982" s="93">
        <v>92</v>
      </c>
      <c r="AH982" s="93">
        <v>106</v>
      </c>
      <c r="AI982" s="93">
        <v>132</v>
      </c>
      <c r="AJ982" s="93">
        <v>156</v>
      </c>
      <c r="AK982" s="93">
        <v>163</v>
      </c>
      <c r="AL982" s="93">
        <v>121</v>
      </c>
      <c r="AM982" s="93">
        <v>0</v>
      </c>
      <c r="AN982" s="83"/>
      <c r="AO982" s="83"/>
      <c r="AP982" s="83"/>
      <c r="AQ982" s="83"/>
      <c r="AR982" s="83"/>
      <c r="AS982" s="83"/>
      <c r="AT982" s="83"/>
      <c r="AU982" s="83"/>
      <c r="AV982" s="83"/>
      <c r="AW982" s="83"/>
      <c r="AX982" s="83"/>
      <c r="AY982" s="83"/>
      <c r="AZ982" s="83"/>
    </row>
    <row r="983" spans="1:52" x14ac:dyDescent="0.25">
      <c r="A983" s="82"/>
      <c r="B983" s="84" t="s">
        <v>4</v>
      </c>
      <c r="C983" s="93">
        <v>0</v>
      </c>
      <c r="D983" s="93">
        <v>89.716322779028488</v>
      </c>
      <c r="E983" s="93">
        <v>3869.7262305090849</v>
      </c>
      <c r="F983" s="93">
        <v>5080.58745507189</v>
      </c>
      <c r="G983" s="93">
        <v>8102.7100589710526</v>
      </c>
      <c r="H983" s="93">
        <v>9498.4668881071648</v>
      </c>
      <c r="I983" s="93">
        <v>9907.5498007883325</v>
      </c>
      <c r="J983" s="93">
        <v>10138.745457350997</v>
      </c>
      <c r="K983" s="93">
        <v>8287.742988</v>
      </c>
      <c r="L983" s="93">
        <v>13345.100999999997</v>
      </c>
      <c r="M983" s="93">
        <v>0</v>
      </c>
      <c r="N983" s="83"/>
      <c r="O983" s="84" t="s">
        <v>4</v>
      </c>
      <c r="P983" s="93">
        <v>0</v>
      </c>
      <c r="Q983" s="93">
        <v>0</v>
      </c>
      <c r="R983" s="93">
        <v>0</v>
      </c>
      <c r="S983" s="93">
        <v>1153.0263903352684</v>
      </c>
      <c r="T983" s="93">
        <v>4480.8030799851103</v>
      </c>
      <c r="U983" s="93">
        <v>4254.4633913181597</v>
      </c>
      <c r="V983" s="93">
        <v>13072.270668742523</v>
      </c>
      <c r="W983" s="93">
        <v>8335.8462704579979</v>
      </c>
      <c r="X983" s="93">
        <v>12927.054314999999</v>
      </c>
      <c r="Y983" s="93">
        <v>13942.949999999997</v>
      </c>
      <c r="Z983" s="93">
        <v>12084</v>
      </c>
      <c r="AA983" s="83"/>
      <c r="AB983" s="84" t="s">
        <v>4</v>
      </c>
      <c r="AC983" s="93">
        <v>0</v>
      </c>
      <c r="AD983" s="93">
        <v>3</v>
      </c>
      <c r="AE983" s="93">
        <v>32</v>
      </c>
      <c r="AF983" s="93">
        <v>32</v>
      </c>
      <c r="AG983" s="93">
        <v>59</v>
      </c>
      <c r="AH983" s="93">
        <v>78</v>
      </c>
      <c r="AI983" s="93">
        <v>80</v>
      </c>
      <c r="AJ983" s="93">
        <v>75</v>
      </c>
      <c r="AK983" s="93">
        <v>66</v>
      </c>
      <c r="AL983" s="93">
        <v>115</v>
      </c>
      <c r="AM983" s="93">
        <v>0</v>
      </c>
      <c r="AN983" s="83"/>
      <c r="AO983" s="83"/>
      <c r="AP983" s="83"/>
      <c r="AQ983" s="83"/>
      <c r="AR983" s="83"/>
      <c r="AS983" s="83"/>
      <c r="AT983" s="83"/>
      <c r="AU983" s="83"/>
      <c r="AV983" s="83"/>
      <c r="AW983" s="83"/>
      <c r="AX983" s="83"/>
      <c r="AY983" s="83"/>
      <c r="AZ983" s="83"/>
    </row>
    <row r="984" spans="1:52" x14ac:dyDescent="0.25">
      <c r="A984" s="82"/>
      <c r="B984" s="84" t="s">
        <v>6</v>
      </c>
      <c r="C984" s="93">
        <v>4612.394477843709</v>
      </c>
      <c r="D984" s="93">
        <v>6792.8072961264415</v>
      </c>
      <c r="E984" s="93">
        <v>10638.089824215924</v>
      </c>
      <c r="F984" s="93">
        <v>13707.625550367184</v>
      </c>
      <c r="G984" s="93">
        <v>11056.460886065388</v>
      </c>
      <c r="H984" s="93">
        <v>7475.220762853497</v>
      </c>
      <c r="I984" s="93">
        <v>3855.1654415429489</v>
      </c>
      <c r="J984" s="93">
        <v>3544.2991196549988</v>
      </c>
      <c r="K984" s="93">
        <v>2619.3596309999994</v>
      </c>
      <c r="L984" s="93">
        <v>3887.0474999999992</v>
      </c>
      <c r="M984" s="93">
        <v>0</v>
      </c>
      <c r="N984" s="83"/>
      <c r="O984" s="84" t="s">
        <v>6</v>
      </c>
      <c r="P984" s="93">
        <v>1405.4987607934911</v>
      </c>
      <c r="Q984" s="93">
        <v>4142.8529473755079</v>
      </c>
      <c r="R984" s="93">
        <v>4455.4809495079653</v>
      </c>
      <c r="S984" s="93">
        <v>19083.221559362693</v>
      </c>
      <c r="T984" s="93">
        <v>17326.300483956584</v>
      </c>
      <c r="U984" s="93">
        <v>14325.409978861568</v>
      </c>
      <c r="V984" s="93">
        <v>8832.8530321848157</v>
      </c>
      <c r="W984" s="93">
        <v>4241.290666472999</v>
      </c>
      <c r="X984" s="93">
        <v>3584.7777209999986</v>
      </c>
      <c r="Y984" s="93">
        <v>2826.6630000000005</v>
      </c>
      <c r="Z984" s="93">
        <v>5614</v>
      </c>
      <c r="AA984" s="83"/>
      <c r="AB984" s="84" t="s">
        <v>6</v>
      </c>
      <c r="AC984" s="93">
        <v>0</v>
      </c>
      <c r="AD984" s="93">
        <v>0</v>
      </c>
      <c r="AE984" s="93">
        <v>4</v>
      </c>
      <c r="AF984" s="93">
        <v>106</v>
      </c>
      <c r="AG984" s="93">
        <v>156</v>
      </c>
      <c r="AH984" s="93">
        <v>105</v>
      </c>
      <c r="AI984" s="93">
        <v>61</v>
      </c>
      <c r="AJ984" s="93">
        <v>48</v>
      </c>
      <c r="AK984" s="93">
        <v>33</v>
      </c>
      <c r="AL984" s="93">
        <v>60</v>
      </c>
      <c r="AM984" s="93">
        <v>0</v>
      </c>
      <c r="AN984" s="83"/>
      <c r="AO984" s="83"/>
      <c r="AP984" s="83"/>
      <c r="AQ984" s="83"/>
      <c r="AR984" s="83"/>
      <c r="AS984" s="83"/>
      <c r="AT984" s="83"/>
      <c r="AU984" s="83"/>
      <c r="AV984" s="83"/>
      <c r="AW984" s="83"/>
      <c r="AX984" s="83"/>
      <c r="AY984" s="83"/>
      <c r="AZ984" s="83"/>
    </row>
    <row r="985" spans="1:52" x14ac:dyDescent="0.25">
      <c r="A985" s="82"/>
      <c r="B985" s="84" t="s">
        <v>7</v>
      </c>
      <c r="C985" s="93">
        <v>40503.63440843529</v>
      </c>
      <c r="D985" s="93">
        <v>39001.916552874696</v>
      </c>
      <c r="E985" s="93">
        <v>30652.819474899636</v>
      </c>
      <c r="F985" s="93">
        <v>36935.971212082317</v>
      </c>
      <c r="G985" s="93">
        <v>32741.690230743585</v>
      </c>
      <c r="H985" s="93">
        <v>35759.295913125294</v>
      </c>
      <c r="I985" s="93">
        <v>35924.776677092523</v>
      </c>
      <c r="J985" s="93">
        <v>41601.548083913985</v>
      </c>
      <c r="K985" s="93">
        <v>47821.083323999999</v>
      </c>
      <c r="L985" s="93">
        <v>45603.221999999994</v>
      </c>
      <c r="M985" s="93">
        <v>0</v>
      </c>
      <c r="N985" s="83"/>
      <c r="O985" s="84" t="s">
        <v>7</v>
      </c>
      <c r="P985" s="93">
        <v>51828.970142240112</v>
      </c>
      <c r="Q985" s="93">
        <v>39258.248903671905</v>
      </c>
      <c r="R985" s="93">
        <v>36530.847599119166</v>
      </c>
      <c r="S985" s="93">
        <v>23419.477964257192</v>
      </c>
      <c r="T985" s="93">
        <v>25546.014324060714</v>
      </c>
      <c r="U985" s="93">
        <v>32251.180567458865</v>
      </c>
      <c r="V985" s="93">
        <v>30267.968683415987</v>
      </c>
      <c r="W985" s="93">
        <v>27189.143931599992</v>
      </c>
      <c r="X985" s="93">
        <v>35554.96908599999</v>
      </c>
      <c r="Y985" s="93">
        <v>37728.284999999996</v>
      </c>
      <c r="Z985" s="93">
        <v>36636</v>
      </c>
      <c r="AA985" s="83"/>
      <c r="AB985" s="84" t="s">
        <v>7</v>
      </c>
      <c r="AC985" s="93">
        <v>361</v>
      </c>
      <c r="AD985" s="93">
        <v>345</v>
      </c>
      <c r="AE985" s="93">
        <v>293</v>
      </c>
      <c r="AF985" s="93">
        <v>306</v>
      </c>
      <c r="AG985" s="93">
        <v>302</v>
      </c>
      <c r="AH985" s="93">
        <v>313</v>
      </c>
      <c r="AI985" s="93">
        <v>318</v>
      </c>
      <c r="AJ985" s="93">
        <v>403</v>
      </c>
      <c r="AK985" s="93">
        <v>410</v>
      </c>
      <c r="AL985" s="93">
        <v>441</v>
      </c>
      <c r="AM985" s="93">
        <v>0</v>
      </c>
      <c r="AN985" s="83"/>
      <c r="AO985" s="83"/>
      <c r="AP985" s="83"/>
      <c r="AQ985" s="83"/>
      <c r="AR985" s="83"/>
      <c r="AS985" s="83"/>
      <c r="AT985" s="83"/>
      <c r="AU985" s="83"/>
      <c r="AV985" s="83"/>
      <c r="AW985" s="83"/>
      <c r="AX985" s="83"/>
      <c r="AY985" s="83"/>
      <c r="AZ985" s="83"/>
    </row>
    <row r="986" spans="1:52" x14ac:dyDescent="0.25">
      <c r="A986" s="82"/>
      <c r="B986" s="89" t="s">
        <v>8</v>
      </c>
      <c r="C986" s="94">
        <v>17422.047610140617</v>
      </c>
      <c r="D986" s="94">
        <v>20749.39176272754</v>
      </c>
      <c r="E986" s="94">
        <v>21270.679054667024</v>
      </c>
      <c r="F986" s="94">
        <v>27521.378004229191</v>
      </c>
      <c r="G986" s="94">
        <v>30078.63660043342</v>
      </c>
      <c r="H986" s="94">
        <v>30482.699089698453</v>
      </c>
      <c r="I986" s="94">
        <v>39403.770763773369</v>
      </c>
      <c r="J986" s="94">
        <v>39131.867510126984</v>
      </c>
      <c r="K986" s="94">
        <v>39937.542854999992</v>
      </c>
      <c r="L986" s="94">
        <v>41553.077999999994</v>
      </c>
      <c r="M986" s="94">
        <v>0</v>
      </c>
      <c r="N986" s="83"/>
      <c r="O986" s="89" t="s">
        <v>8</v>
      </c>
      <c r="P986" s="94">
        <v>18493.078579356585</v>
      </c>
      <c r="Q986" s="94">
        <v>17382.537538436765</v>
      </c>
      <c r="R986" s="94">
        <v>13843.882683919684</v>
      </c>
      <c r="S986" s="94">
        <v>19931.140315778914</v>
      </c>
      <c r="T986" s="94">
        <v>27129.473046461924</v>
      </c>
      <c r="U986" s="94">
        <v>31988.92448639877</v>
      </c>
      <c r="V986" s="94">
        <v>33356.608716191295</v>
      </c>
      <c r="W986" s="94">
        <v>33069.335773949992</v>
      </c>
      <c r="X986" s="94">
        <v>46260.50089499999</v>
      </c>
      <c r="Y986" s="94">
        <v>42308.363999999994</v>
      </c>
      <c r="Z986" s="94">
        <v>41266</v>
      </c>
      <c r="AA986" s="83"/>
      <c r="AB986" s="89" t="s">
        <v>8</v>
      </c>
      <c r="AC986" s="94">
        <v>249</v>
      </c>
      <c r="AD986" s="94">
        <v>268</v>
      </c>
      <c r="AE986" s="94">
        <v>280</v>
      </c>
      <c r="AF986" s="94">
        <v>304</v>
      </c>
      <c r="AG986" s="94">
        <v>336</v>
      </c>
      <c r="AH986" s="94">
        <v>351</v>
      </c>
      <c r="AI986" s="94">
        <v>380</v>
      </c>
      <c r="AJ986" s="94">
        <v>363</v>
      </c>
      <c r="AK986" s="94">
        <v>389</v>
      </c>
      <c r="AL986" s="94">
        <v>398</v>
      </c>
      <c r="AM986" s="94">
        <v>0</v>
      </c>
      <c r="AN986" s="83"/>
      <c r="AO986" s="83"/>
      <c r="AP986" s="83"/>
      <c r="AQ986" s="83"/>
      <c r="AR986" s="83"/>
      <c r="AS986" s="83"/>
      <c r="AT986" s="83"/>
      <c r="AU986" s="83"/>
      <c r="AV986" s="83"/>
      <c r="AW986" s="83"/>
      <c r="AX986" s="83"/>
      <c r="AY986" s="83"/>
      <c r="AZ986" s="83"/>
    </row>
    <row r="987" spans="1:52" x14ac:dyDescent="0.25">
      <c r="A987" s="82"/>
      <c r="B987" s="89" t="s">
        <v>5</v>
      </c>
      <c r="C987" s="94">
        <v>12374.526118681391</v>
      </c>
      <c r="D987" s="94">
        <v>10992.029626200414</v>
      </c>
      <c r="E987" s="94">
        <v>8162.6470791799984</v>
      </c>
      <c r="F987" s="94">
        <v>6901.191887619294</v>
      </c>
      <c r="G987" s="94">
        <v>6267.5742778305403</v>
      </c>
      <c r="H987" s="94">
        <v>9897.3018662105005</v>
      </c>
      <c r="I987" s="94">
        <v>19296.166737350715</v>
      </c>
      <c r="J987" s="94">
        <v>11097.918034938002</v>
      </c>
      <c r="K987" s="94">
        <v>10084.905894000003</v>
      </c>
      <c r="L987" s="94">
        <v>10840.514999999999</v>
      </c>
      <c r="M987" s="92">
        <v>0</v>
      </c>
      <c r="N987" s="83"/>
      <c r="O987" s="89" t="s">
        <v>5</v>
      </c>
      <c r="P987" s="94">
        <v>19392.99488779786</v>
      </c>
      <c r="Q987" s="94">
        <v>18848.734850519955</v>
      </c>
      <c r="R987" s="94">
        <v>18195.261970580599</v>
      </c>
      <c r="S987" s="94">
        <v>12615.193640004491</v>
      </c>
      <c r="T987" s="94">
        <v>10375.165877821944</v>
      </c>
      <c r="U987" s="94">
        <v>9136.7536405141473</v>
      </c>
      <c r="V987" s="94">
        <v>9805.8521526084605</v>
      </c>
      <c r="W987" s="94">
        <v>10941.472563902995</v>
      </c>
      <c r="X987" s="94">
        <v>9040.9812779999938</v>
      </c>
      <c r="Y987" s="94">
        <v>8975.9670000000024</v>
      </c>
      <c r="Z987" s="94">
        <v>9229</v>
      </c>
      <c r="AA987" s="83"/>
      <c r="AB987" s="89" t="s">
        <v>5</v>
      </c>
      <c r="AC987" s="94">
        <v>2311</v>
      </c>
      <c r="AD987" s="94">
        <v>2273</v>
      </c>
      <c r="AE987" s="94">
        <v>2280</v>
      </c>
      <c r="AF987" s="94">
        <v>2229</v>
      </c>
      <c r="AG987" s="94">
        <v>2227</v>
      </c>
      <c r="AH987" s="94">
        <v>2190</v>
      </c>
      <c r="AI987" s="94">
        <v>2226</v>
      </c>
      <c r="AJ987" s="94">
        <v>2447</v>
      </c>
      <c r="AK987" s="94">
        <v>2379</v>
      </c>
      <c r="AL987" s="94">
        <v>2448</v>
      </c>
      <c r="AM987" s="94">
        <v>0</v>
      </c>
      <c r="AN987" s="83"/>
      <c r="AO987" s="83"/>
      <c r="AP987" s="83"/>
      <c r="AQ987" s="83"/>
      <c r="AR987" s="83"/>
      <c r="AS987" s="83"/>
      <c r="AT987" s="83"/>
      <c r="AU987" s="83"/>
      <c r="AV987" s="83"/>
      <c r="AW987" s="83"/>
      <c r="AX987" s="83"/>
      <c r="AY987" s="83"/>
      <c r="AZ987" s="83"/>
    </row>
    <row r="988" spans="1:52" x14ac:dyDescent="0.25">
      <c r="A988" s="82"/>
      <c r="B988" s="84" t="s">
        <v>157</v>
      </c>
      <c r="C988" s="93">
        <v>14343.788723166454</v>
      </c>
      <c r="D988" s="93">
        <v>15111.741458573393</v>
      </c>
      <c r="E988" s="93">
        <v>17833.627189020848</v>
      </c>
      <c r="F988" s="93">
        <v>19116.692795918978</v>
      </c>
      <c r="G988" s="93">
        <v>23332.796624796079</v>
      </c>
      <c r="H988" s="93">
        <v>24072.100486646166</v>
      </c>
      <c r="I988" s="93">
        <v>20349.424542283887</v>
      </c>
      <c r="J988" s="93">
        <v>19161.872866079997</v>
      </c>
      <c r="K988" s="93">
        <v>21265.720454999995</v>
      </c>
      <c r="L988" s="93">
        <v>24146.513999999999</v>
      </c>
      <c r="M988" s="93">
        <v>0</v>
      </c>
      <c r="N988" s="83"/>
      <c r="O988" s="84" t="s">
        <v>157</v>
      </c>
      <c r="P988" s="93">
        <v>13211.447683862791</v>
      </c>
      <c r="Q988" s="93">
        <v>14364.105435414824</v>
      </c>
      <c r="R988" s="93">
        <v>17017.900837088342</v>
      </c>
      <c r="S988" s="93">
        <v>22903.559249062135</v>
      </c>
      <c r="T988" s="93">
        <v>27250.667669707225</v>
      </c>
      <c r="U988" s="93">
        <v>25191.343024020531</v>
      </c>
      <c r="V988" s="93">
        <v>25268.292412086579</v>
      </c>
      <c r="W988" s="93">
        <v>24584.596572437993</v>
      </c>
      <c r="X988" s="93">
        <v>23808.695357999997</v>
      </c>
      <c r="Y988" s="93">
        <v>20213.675999999999</v>
      </c>
      <c r="Z988" s="93">
        <v>22465</v>
      </c>
      <c r="AA988" s="83"/>
      <c r="AB988" s="84" t="s">
        <v>117</v>
      </c>
      <c r="AC988" s="93">
        <v>16167.501</v>
      </c>
      <c r="AD988" s="93">
        <v>16085.444000000001</v>
      </c>
      <c r="AE988" s="93">
        <v>16140.168</v>
      </c>
      <c r="AF988" s="93">
        <v>16089.713</v>
      </c>
      <c r="AG988" s="93">
        <v>16112.375999999998</v>
      </c>
      <c r="AH988" s="93">
        <v>16085.695999999998</v>
      </c>
      <c r="AI988" s="93">
        <v>16220.6</v>
      </c>
      <c r="AJ988" s="93">
        <v>16349.663999999999</v>
      </c>
      <c r="AK988" s="93">
        <v>16312.166999999999</v>
      </c>
      <c r="AL988" s="93">
        <v>16515.471000000001</v>
      </c>
      <c r="AM988" s="93">
        <v>0</v>
      </c>
      <c r="AN988" s="83"/>
      <c r="AO988" s="83"/>
      <c r="AP988" s="83"/>
      <c r="AQ988" s="83"/>
      <c r="AR988" s="83"/>
      <c r="AS988" s="83"/>
      <c r="AT988" s="83"/>
      <c r="AU988" s="83"/>
      <c r="AV988" s="83"/>
      <c r="AW988" s="83"/>
      <c r="AX988" s="83"/>
      <c r="AY988" s="83"/>
      <c r="AZ988" s="83"/>
    </row>
    <row r="989" spans="1:52" x14ac:dyDescent="0.25">
      <c r="A989" s="82"/>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c r="AD989" s="83"/>
      <c r="AE989" s="83"/>
      <c r="AF989" s="83"/>
      <c r="AG989" s="83"/>
      <c r="AH989" s="83"/>
      <c r="AI989" s="83"/>
      <c r="AJ989" s="83"/>
      <c r="AK989" s="83"/>
      <c r="AL989" s="83"/>
      <c r="AM989" s="83"/>
      <c r="AN989" s="83"/>
      <c r="AO989" s="83"/>
      <c r="AP989" s="83"/>
      <c r="AQ989" s="83"/>
      <c r="AR989" s="83"/>
      <c r="AS989" s="83"/>
      <c r="AT989" s="83"/>
      <c r="AU989" s="83"/>
      <c r="AV989" s="83"/>
      <c r="AW989" s="83"/>
      <c r="AX989" s="83"/>
      <c r="AY989" s="83"/>
      <c r="AZ989" s="83"/>
    </row>
    <row r="990" spans="1:52" x14ac:dyDescent="0.25">
      <c r="A990" s="82"/>
      <c r="B990" s="85" t="s">
        <v>113</v>
      </c>
      <c r="C990" s="85"/>
      <c r="D990" s="85"/>
      <c r="E990" s="85"/>
      <c r="F990" s="85"/>
      <c r="G990" s="85"/>
      <c r="H990" s="85"/>
      <c r="I990" s="85"/>
      <c r="J990" s="85"/>
      <c r="K990" s="85"/>
      <c r="L990" s="85"/>
      <c r="M990" s="85"/>
      <c r="N990" s="83"/>
      <c r="O990" s="85" t="s">
        <v>114</v>
      </c>
      <c r="P990" s="85"/>
      <c r="Q990" s="85"/>
      <c r="R990" s="85"/>
      <c r="S990" s="85"/>
      <c r="T990" s="85"/>
      <c r="U990" s="85"/>
      <c r="V990" s="85"/>
      <c r="W990" s="85"/>
      <c r="X990" s="85"/>
      <c r="Y990" s="85"/>
      <c r="Z990" s="85"/>
      <c r="AA990" s="83"/>
      <c r="AB990" s="85" t="s">
        <v>145</v>
      </c>
      <c r="AC990" s="85"/>
      <c r="AD990" s="85"/>
      <c r="AE990" s="85"/>
      <c r="AF990" s="85"/>
      <c r="AG990" s="85"/>
      <c r="AH990" s="85"/>
      <c r="AI990" s="85"/>
      <c r="AJ990" s="85"/>
      <c r="AK990" s="85"/>
      <c r="AL990" s="85"/>
      <c r="AM990" s="85"/>
      <c r="AN990" s="83"/>
      <c r="AO990" s="83"/>
      <c r="AP990" s="83"/>
      <c r="AQ990" s="83"/>
      <c r="AR990" s="83"/>
      <c r="AS990" s="83"/>
      <c r="AT990" s="83"/>
      <c r="AU990" s="83"/>
      <c r="AV990" s="83"/>
      <c r="AW990" s="83"/>
      <c r="AX990" s="83"/>
      <c r="AY990" s="83"/>
      <c r="AZ990" s="83"/>
    </row>
    <row r="991" spans="1:52" x14ac:dyDescent="0.25">
      <c r="A991" s="82"/>
      <c r="B991" s="87" t="s">
        <v>64</v>
      </c>
      <c r="C991" s="87">
        <v>2013</v>
      </c>
      <c r="D991" s="87">
        <v>2014</v>
      </c>
      <c r="E991" s="87">
        <v>2015</v>
      </c>
      <c r="F991" s="87">
        <v>2016</v>
      </c>
      <c r="G991" s="87">
        <v>2017</v>
      </c>
      <c r="H991" s="87">
        <v>2018</v>
      </c>
      <c r="I991" s="87">
        <v>2019</v>
      </c>
      <c r="J991" s="87">
        <v>2020</v>
      </c>
      <c r="K991" s="87">
        <v>2021</v>
      </c>
      <c r="L991" s="87">
        <v>2022</v>
      </c>
      <c r="M991" s="87">
        <v>2023</v>
      </c>
      <c r="N991" s="83"/>
      <c r="O991" s="87" t="s">
        <v>64</v>
      </c>
      <c r="P991" s="87">
        <v>2013</v>
      </c>
      <c r="Q991" s="87">
        <v>2014</v>
      </c>
      <c r="R991" s="87">
        <v>2015</v>
      </c>
      <c r="S991" s="87">
        <v>2016</v>
      </c>
      <c r="T991" s="87">
        <v>2017</v>
      </c>
      <c r="U991" s="87">
        <v>2018</v>
      </c>
      <c r="V991" s="87">
        <v>2019</v>
      </c>
      <c r="W991" s="87">
        <v>2020</v>
      </c>
      <c r="X991" s="87">
        <v>2021</v>
      </c>
      <c r="Y991" s="87">
        <v>2022</v>
      </c>
      <c r="Z991" s="87">
        <v>2023</v>
      </c>
      <c r="AA991" s="83"/>
      <c r="AB991" s="87" t="s">
        <v>64</v>
      </c>
      <c r="AC991" s="87">
        <v>2013</v>
      </c>
      <c r="AD991" s="87">
        <v>2014</v>
      </c>
      <c r="AE991" s="87">
        <v>2015</v>
      </c>
      <c r="AF991" s="87">
        <v>2016</v>
      </c>
      <c r="AG991" s="87">
        <v>2017</v>
      </c>
      <c r="AH991" s="87">
        <v>2018</v>
      </c>
      <c r="AI991" s="87">
        <v>2019</v>
      </c>
      <c r="AJ991" s="87">
        <v>2020</v>
      </c>
      <c r="AK991" s="87">
        <v>2021</v>
      </c>
      <c r="AL991" s="87">
        <v>2022</v>
      </c>
      <c r="AM991" s="87">
        <v>2023</v>
      </c>
      <c r="AN991" s="83"/>
      <c r="AO991" s="83"/>
      <c r="AP991" s="83"/>
      <c r="AQ991" s="83"/>
      <c r="AR991" s="83"/>
      <c r="AS991" s="83"/>
      <c r="AT991" s="83"/>
      <c r="AU991" s="83"/>
      <c r="AV991" s="83"/>
      <c r="AW991" s="83"/>
      <c r="AX991" s="83"/>
      <c r="AY991" s="83"/>
      <c r="AZ991" s="83"/>
    </row>
    <row r="992" spans="1:52" x14ac:dyDescent="0.25">
      <c r="A992" s="82"/>
      <c r="B992" s="89" t="s">
        <v>9</v>
      </c>
      <c r="C992" s="90">
        <v>244701.18493568318</v>
      </c>
      <c r="D992" s="90">
        <v>237421.90630669755</v>
      </c>
      <c r="E992" s="90">
        <v>242214.5502472072</v>
      </c>
      <c r="F992" s="90">
        <v>262406.41533723159</v>
      </c>
      <c r="G992" s="90">
        <v>254665.01589931551</v>
      </c>
      <c r="H992" s="90">
        <v>261025.02608142776</v>
      </c>
      <c r="I992" s="90">
        <v>271821.8717913006</v>
      </c>
      <c r="J992" s="90">
        <v>284674.65270098392</v>
      </c>
      <c r="K992" s="90">
        <v>325935.75617399992</v>
      </c>
      <c r="L992" s="90">
        <v>319580.64599999995</v>
      </c>
      <c r="M992" s="90">
        <v>0</v>
      </c>
      <c r="N992" s="83"/>
      <c r="O992" s="89" t="s">
        <v>9</v>
      </c>
      <c r="P992" s="90">
        <v>246319.67451895995</v>
      </c>
      <c r="Q992" s="90">
        <v>245223.42887216489</v>
      </c>
      <c r="R992" s="90">
        <v>242823.12657863466</v>
      </c>
      <c r="S992" s="90">
        <v>278779.62091610656</v>
      </c>
      <c r="T992" s="90">
        <v>270722.73714930261</v>
      </c>
      <c r="U992" s="90">
        <v>271761.25669468322</v>
      </c>
      <c r="V992" s="90">
        <v>280188.56479290948</v>
      </c>
      <c r="W992" s="90">
        <v>285380.27572206594</v>
      </c>
      <c r="X992" s="90">
        <v>349184.29685999994</v>
      </c>
      <c r="Y992" s="90">
        <v>346161.77399999998</v>
      </c>
      <c r="Z992" s="90">
        <v>329190</v>
      </c>
      <c r="AA992" s="83"/>
      <c r="AB992" s="89" t="s">
        <v>9</v>
      </c>
      <c r="AC992" s="90">
        <v>2276</v>
      </c>
      <c r="AD992" s="90">
        <v>2198</v>
      </c>
      <c r="AE992" s="90">
        <v>2212</v>
      </c>
      <c r="AF992" s="90">
        <v>2289</v>
      </c>
      <c r="AG992" s="90">
        <v>2273</v>
      </c>
      <c r="AH992" s="90">
        <v>2209</v>
      </c>
      <c r="AI992" s="90">
        <v>2192</v>
      </c>
      <c r="AJ992" s="90">
        <v>2299</v>
      </c>
      <c r="AK992" s="90">
        <v>2231</v>
      </c>
      <c r="AL992" s="90">
        <v>2300</v>
      </c>
      <c r="AM992" s="90">
        <v>0</v>
      </c>
      <c r="AN992" s="83"/>
      <c r="AO992" s="83"/>
      <c r="AP992" s="83"/>
      <c r="AQ992" s="83"/>
      <c r="AR992" s="83"/>
      <c r="AS992" s="83"/>
      <c r="AT992" s="83"/>
      <c r="AU992" s="83"/>
      <c r="AV992" s="83"/>
      <c r="AW992" s="83"/>
      <c r="AX992" s="83"/>
      <c r="AY992" s="83"/>
      <c r="AZ992" s="83"/>
    </row>
    <row r="993" spans="1:52" x14ac:dyDescent="0.25">
      <c r="A993" s="82"/>
      <c r="B993" s="84" t="s">
        <v>10</v>
      </c>
      <c r="C993" s="93">
        <v>160801.93395116276</v>
      </c>
      <c r="D993" s="93">
        <v>153097.28531468095</v>
      </c>
      <c r="E993" s="93">
        <v>160716.46565455646</v>
      </c>
      <c r="F993" s="93">
        <v>174196.83789807063</v>
      </c>
      <c r="G993" s="93">
        <v>167283.97570446186</v>
      </c>
      <c r="H993" s="93">
        <v>164338.57184382889</v>
      </c>
      <c r="I993" s="93">
        <v>170759.80642670157</v>
      </c>
      <c r="J993" s="93">
        <v>179733.18859927193</v>
      </c>
      <c r="K993" s="93">
        <v>211994.14267499995</v>
      </c>
      <c r="L993" s="93">
        <v>205767.07199999999</v>
      </c>
      <c r="M993" s="93">
        <v>0</v>
      </c>
      <c r="N993" s="83"/>
      <c r="O993" s="84" t="s">
        <v>10</v>
      </c>
      <c r="P993" s="93">
        <v>152506.66341822789</v>
      </c>
      <c r="Q993" s="93">
        <v>159211.16789834859</v>
      </c>
      <c r="R993" s="93">
        <v>157452.79952641219</v>
      </c>
      <c r="S993" s="93">
        <v>190477.13194098766</v>
      </c>
      <c r="T993" s="93">
        <v>187351.08692981067</v>
      </c>
      <c r="U993" s="93">
        <v>170476.4039963393</v>
      </c>
      <c r="V993" s="93">
        <v>177286.15679816675</v>
      </c>
      <c r="W993" s="93">
        <v>186871.41781559997</v>
      </c>
      <c r="X993" s="93">
        <v>242022.88886999997</v>
      </c>
      <c r="Y993" s="93">
        <v>236299.56</v>
      </c>
      <c r="Z993" s="93">
        <v>223586</v>
      </c>
      <c r="AA993" s="83"/>
      <c r="AB993" s="84" t="s">
        <v>10</v>
      </c>
      <c r="AC993" s="93">
        <v>2276</v>
      </c>
      <c r="AD993" s="93">
        <v>2198</v>
      </c>
      <c r="AE993" s="93">
        <v>2212</v>
      </c>
      <c r="AF993" s="93">
        <v>2289</v>
      </c>
      <c r="AG993" s="93">
        <v>2273</v>
      </c>
      <c r="AH993" s="93">
        <v>2209</v>
      </c>
      <c r="AI993" s="93">
        <v>2192</v>
      </c>
      <c r="AJ993" s="93">
        <v>2299</v>
      </c>
      <c r="AK993" s="93">
        <v>2231</v>
      </c>
      <c r="AL993" s="93">
        <v>2300</v>
      </c>
      <c r="AM993" s="93">
        <v>0</v>
      </c>
      <c r="AN993" s="83"/>
      <c r="AO993" s="83"/>
      <c r="AP993" s="83"/>
      <c r="AQ993" s="83"/>
      <c r="AR993" s="83"/>
      <c r="AS993" s="83"/>
      <c r="AT993" s="83"/>
      <c r="AU993" s="83"/>
      <c r="AV993" s="83"/>
      <c r="AW993" s="83"/>
      <c r="AX993" s="83"/>
      <c r="AY993" s="83"/>
      <c r="AZ993" s="83"/>
    </row>
    <row r="994" spans="1:52" x14ac:dyDescent="0.25">
      <c r="A994" s="82"/>
      <c r="B994" s="89" t="s">
        <v>11</v>
      </c>
      <c r="C994" s="94">
        <v>83899.250984520419</v>
      </c>
      <c r="D994" s="94">
        <v>84324.6209920166</v>
      </c>
      <c r="E994" s="94">
        <v>81498.084592650732</v>
      </c>
      <c r="F994" s="94">
        <v>88209.577439160959</v>
      </c>
      <c r="G994" s="94">
        <v>87381.040194853646</v>
      </c>
      <c r="H994" s="94">
        <v>96686.454237598853</v>
      </c>
      <c r="I994" s="94">
        <v>101062.06536459905</v>
      </c>
      <c r="J994" s="94">
        <v>104941.46410171199</v>
      </c>
      <c r="K994" s="94">
        <v>113941.61349899997</v>
      </c>
      <c r="L994" s="94">
        <v>113813.57399999999</v>
      </c>
      <c r="M994" s="94">
        <v>0</v>
      </c>
      <c r="N994" s="83"/>
      <c r="O994" s="89" t="s">
        <v>11</v>
      </c>
      <c r="P994" s="94">
        <v>93813.011100732052</v>
      </c>
      <c r="Q994" s="94">
        <v>86012.260973816301</v>
      </c>
      <c r="R994" s="94">
        <v>85370.327052222463</v>
      </c>
      <c r="S994" s="94">
        <v>88302.488975118918</v>
      </c>
      <c r="T994" s="94">
        <v>83371.650219491916</v>
      </c>
      <c r="U994" s="94">
        <v>101284.85269834395</v>
      </c>
      <c r="V994" s="94">
        <v>102902.40799474274</v>
      </c>
      <c r="W994" s="94">
        <v>98508.857906465972</v>
      </c>
      <c r="X994" s="94">
        <v>107161.40798999999</v>
      </c>
      <c r="Y994" s="94">
        <v>109862.21400000001</v>
      </c>
      <c r="Z994" s="94">
        <v>105604</v>
      </c>
      <c r="AA994" s="83"/>
      <c r="AB994" s="89" t="s">
        <v>11</v>
      </c>
      <c r="AC994" s="94">
        <v>2276</v>
      </c>
      <c r="AD994" s="94">
        <v>2198</v>
      </c>
      <c r="AE994" s="94">
        <v>2212</v>
      </c>
      <c r="AF994" s="94">
        <v>2289</v>
      </c>
      <c r="AG994" s="94">
        <v>2273</v>
      </c>
      <c r="AH994" s="94">
        <v>2209</v>
      </c>
      <c r="AI994" s="94">
        <v>2192</v>
      </c>
      <c r="AJ994" s="94">
        <v>2299</v>
      </c>
      <c r="AK994" s="94">
        <v>2231</v>
      </c>
      <c r="AL994" s="94">
        <v>2300</v>
      </c>
      <c r="AM994" s="94">
        <v>0</v>
      </c>
      <c r="AN994" s="83"/>
      <c r="AO994" s="83"/>
      <c r="AP994" s="83"/>
      <c r="AQ994" s="83"/>
      <c r="AR994" s="83"/>
      <c r="AS994" s="83"/>
      <c r="AT994" s="83"/>
      <c r="AU994" s="83"/>
      <c r="AV994" s="83"/>
      <c r="AW994" s="83"/>
      <c r="AX994" s="83"/>
      <c r="AY994" s="83"/>
      <c r="AZ994" s="83"/>
    </row>
    <row r="995" spans="1:52" x14ac:dyDescent="0.25">
      <c r="A995" s="82"/>
      <c r="B995" s="84" t="s">
        <v>0</v>
      </c>
      <c r="C995" s="93">
        <v>23087.964489589376</v>
      </c>
      <c r="D995" s="93">
        <v>21111.579880613241</v>
      </c>
      <c r="E995" s="93">
        <v>21456.236318797441</v>
      </c>
      <c r="F995" s="93">
        <v>26675.825317983337</v>
      </c>
      <c r="G995" s="93">
        <v>23096.806907476846</v>
      </c>
      <c r="H995" s="93">
        <v>19786.66504908897</v>
      </c>
      <c r="I995" s="93">
        <v>18790.537024940735</v>
      </c>
      <c r="J995" s="93">
        <v>17329.842453545993</v>
      </c>
      <c r="K995" s="93">
        <v>14330.623691999997</v>
      </c>
      <c r="L995" s="93">
        <v>11494.958999999999</v>
      </c>
      <c r="M995" s="93">
        <v>0</v>
      </c>
      <c r="N995" s="83"/>
      <c r="O995" s="84" t="s">
        <v>0</v>
      </c>
      <c r="P995" s="93">
        <v>21767.06038879912</v>
      </c>
      <c r="Q995" s="93">
        <v>19876.556373786054</v>
      </c>
      <c r="R995" s="93">
        <v>20495.797537286089</v>
      </c>
      <c r="S995" s="93">
        <v>23956.229638757115</v>
      </c>
      <c r="T995" s="93">
        <v>27685.552488352394</v>
      </c>
      <c r="U995" s="93">
        <v>25859.198735882379</v>
      </c>
      <c r="V995" s="93">
        <v>22045.191596906974</v>
      </c>
      <c r="W995" s="93">
        <v>18779.930129897992</v>
      </c>
      <c r="X995" s="93">
        <v>18022.552211999999</v>
      </c>
      <c r="Y995" s="93">
        <v>17254.271999999997</v>
      </c>
      <c r="Z995" s="93">
        <v>15188</v>
      </c>
      <c r="AA995" s="83"/>
      <c r="AB995" s="84" t="s">
        <v>0</v>
      </c>
      <c r="AC995" s="93">
        <v>258</v>
      </c>
      <c r="AD995" s="93">
        <v>290</v>
      </c>
      <c r="AE995" s="93">
        <v>340</v>
      </c>
      <c r="AF995" s="93">
        <v>304</v>
      </c>
      <c r="AG995" s="93">
        <v>230</v>
      </c>
      <c r="AH995" s="93">
        <v>201</v>
      </c>
      <c r="AI995" s="93">
        <v>181</v>
      </c>
      <c r="AJ995" s="93">
        <v>168</v>
      </c>
      <c r="AK995" s="93">
        <v>144</v>
      </c>
      <c r="AL995" s="93">
        <v>121</v>
      </c>
      <c r="AM995" s="93">
        <v>0</v>
      </c>
      <c r="AN995" s="83"/>
      <c r="AO995" s="83"/>
      <c r="AP995" s="83"/>
      <c r="AQ995" s="83"/>
      <c r="AR995" s="83"/>
      <c r="AS995" s="83"/>
      <c r="AT995" s="83"/>
      <c r="AU995" s="83"/>
      <c r="AV995" s="83"/>
      <c r="AW995" s="83"/>
      <c r="AX995" s="83"/>
      <c r="AY995" s="83"/>
      <c r="AZ995" s="83"/>
    </row>
    <row r="996" spans="1:52" x14ac:dyDescent="0.25">
      <c r="A996" s="82"/>
      <c r="B996" s="84" t="s">
        <v>158</v>
      </c>
      <c r="C996" s="93">
        <v>49694.248565486989</v>
      </c>
      <c r="D996" s="93">
        <v>36331.550553967674</v>
      </c>
      <c r="E996" s="93">
        <v>29712.569042844294</v>
      </c>
      <c r="F996" s="93">
        <v>31482.583432607727</v>
      </c>
      <c r="G996" s="93">
        <v>32066.738118669993</v>
      </c>
      <c r="H996" s="93">
        <v>25883.462035643646</v>
      </c>
      <c r="I996" s="93">
        <v>30160.773865064231</v>
      </c>
      <c r="J996" s="93">
        <v>37432.546014401989</v>
      </c>
      <c r="K996" s="93">
        <v>30580.413674999996</v>
      </c>
      <c r="L996" s="93">
        <v>24649.694999999996</v>
      </c>
      <c r="M996" s="93">
        <v>0</v>
      </c>
      <c r="N996" s="83"/>
      <c r="O996" s="84" t="s">
        <v>158</v>
      </c>
      <c r="P996" s="93">
        <v>58885.344057730726</v>
      </c>
      <c r="Q996" s="93">
        <v>45795.673228078158</v>
      </c>
      <c r="R996" s="93">
        <v>38861.10977893669</v>
      </c>
      <c r="S996" s="93">
        <v>27972.720316482053</v>
      </c>
      <c r="T996" s="93">
        <v>24436.007494337413</v>
      </c>
      <c r="U996" s="93">
        <v>31720.071471302199</v>
      </c>
      <c r="V996" s="93">
        <v>26616.19853823278</v>
      </c>
      <c r="W996" s="93">
        <v>25940.816966168994</v>
      </c>
      <c r="X996" s="93">
        <v>43517.016080999994</v>
      </c>
      <c r="Y996" s="93">
        <v>28355.123999999996</v>
      </c>
      <c r="Z996" s="93">
        <v>25714</v>
      </c>
      <c r="AA996" s="83"/>
      <c r="AB996" s="84" t="s">
        <v>158</v>
      </c>
      <c r="AC996" s="93">
        <v>357</v>
      </c>
      <c r="AD996" s="93">
        <v>246</v>
      </c>
      <c r="AE996" s="93">
        <v>207</v>
      </c>
      <c r="AF996" s="93">
        <v>221</v>
      </c>
      <c r="AG996" s="93">
        <v>218</v>
      </c>
      <c r="AH996" s="93">
        <v>189</v>
      </c>
      <c r="AI996" s="93">
        <v>207</v>
      </c>
      <c r="AJ996" s="93">
        <v>270</v>
      </c>
      <c r="AK996" s="93">
        <v>209</v>
      </c>
      <c r="AL996" s="93">
        <v>162</v>
      </c>
      <c r="AM996" s="93">
        <v>0</v>
      </c>
      <c r="AN996" s="83"/>
      <c r="AO996" s="83"/>
      <c r="AP996" s="83"/>
      <c r="AQ996" s="83"/>
      <c r="AR996" s="83"/>
      <c r="AS996" s="83"/>
      <c r="AT996" s="83"/>
      <c r="AU996" s="83"/>
      <c r="AV996" s="83"/>
      <c r="AW996" s="83"/>
      <c r="AX996" s="83"/>
      <c r="AY996" s="83"/>
      <c r="AZ996" s="83"/>
    </row>
    <row r="997" spans="1:52" x14ac:dyDescent="0.25">
      <c r="A997" s="82"/>
      <c r="B997" s="84" t="s">
        <v>159</v>
      </c>
      <c r="C997" s="93">
        <v>4666.8455214446549</v>
      </c>
      <c r="D997" s="93">
        <v>4338.365701050705</v>
      </c>
      <c r="E997" s="93">
        <v>3388.6583439067085</v>
      </c>
      <c r="F997" s="93">
        <v>3672.6025766234484</v>
      </c>
      <c r="G997" s="93">
        <v>2275.5140009327824</v>
      </c>
      <c r="H997" s="93">
        <v>1555.311058429319</v>
      </c>
      <c r="I997" s="93">
        <v>823.47609174837271</v>
      </c>
      <c r="J997" s="93">
        <v>516.80952155699993</v>
      </c>
      <c r="K997" s="93">
        <v>525.14500499999997</v>
      </c>
      <c r="L997" s="93">
        <v>516.55799999999999</v>
      </c>
      <c r="M997" s="93">
        <v>0</v>
      </c>
      <c r="N997" s="83"/>
      <c r="O997" s="84" t="s">
        <v>159</v>
      </c>
      <c r="P997" s="93">
        <v>4574.1884969745361</v>
      </c>
      <c r="Q997" s="93">
        <v>4644.0064276610065</v>
      </c>
      <c r="R997" s="93">
        <v>4575.9673597396031</v>
      </c>
      <c r="S997" s="93">
        <v>7198.6242207418136</v>
      </c>
      <c r="T997" s="93">
        <v>3695.8696789664859</v>
      </c>
      <c r="U997" s="93">
        <v>2639.8917390018851</v>
      </c>
      <c r="V997" s="93">
        <v>1478.7387762370645</v>
      </c>
      <c r="W997" s="93">
        <v>1350.8257223159997</v>
      </c>
      <c r="X997" s="93">
        <v>651.39198599999997</v>
      </c>
      <c r="Y997" s="93">
        <v>640.0379999999999</v>
      </c>
      <c r="Z997" s="93">
        <v>519</v>
      </c>
      <c r="AA997" s="83"/>
      <c r="AB997" s="84" t="s">
        <v>159</v>
      </c>
      <c r="AC997" s="93">
        <v>0</v>
      </c>
      <c r="AD997" s="93">
        <v>0</v>
      </c>
      <c r="AE997" s="93">
        <v>0</v>
      </c>
      <c r="AF997" s="93">
        <v>0</v>
      </c>
      <c r="AG997" s="93">
        <v>0</v>
      </c>
      <c r="AH997" s="93">
        <v>0</v>
      </c>
      <c r="AI997" s="93">
        <v>0</v>
      </c>
      <c r="AJ997" s="93">
        <v>0</v>
      </c>
      <c r="AK997" s="93">
        <v>0</v>
      </c>
      <c r="AL997" s="93">
        <v>0</v>
      </c>
      <c r="AM997" s="93">
        <v>0</v>
      </c>
      <c r="AN997" s="83"/>
      <c r="AO997" s="83"/>
      <c r="AP997" s="83"/>
      <c r="AQ997" s="83"/>
      <c r="AR997" s="83"/>
      <c r="AS997" s="83"/>
      <c r="AT997" s="83"/>
      <c r="AU997" s="83"/>
      <c r="AV997" s="83"/>
      <c r="AW997" s="83"/>
      <c r="AX997" s="83"/>
      <c r="AY997" s="83"/>
      <c r="AZ997" s="83"/>
    </row>
    <row r="998" spans="1:52" x14ac:dyDescent="0.25">
      <c r="A998" s="82"/>
      <c r="B998" s="84" t="s">
        <v>1</v>
      </c>
      <c r="C998" s="93">
        <v>18924.896413526742</v>
      </c>
      <c r="D998" s="93">
        <v>15102.72235734164</v>
      </c>
      <c r="E998" s="93">
        <v>11847.927867702623</v>
      </c>
      <c r="F998" s="93">
        <v>9649.0649908327105</v>
      </c>
      <c r="G998" s="93">
        <v>8516.5840340536015</v>
      </c>
      <c r="H998" s="93">
        <v>9639.4623765815995</v>
      </c>
      <c r="I998" s="93">
        <v>10954.87066193586</v>
      </c>
      <c r="J998" s="93">
        <v>14824.557048419998</v>
      </c>
      <c r="K998" s="93">
        <v>11737.786535999998</v>
      </c>
      <c r="L998" s="93">
        <v>9775.5</v>
      </c>
      <c r="M998" s="93">
        <v>0</v>
      </c>
      <c r="N998" s="83"/>
      <c r="O998" s="84" t="s">
        <v>1</v>
      </c>
      <c r="P998" s="93">
        <v>16741.078647184251</v>
      </c>
      <c r="Q998" s="93">
        <v>18585.163484260411</v>
      </c>
      <c r="R998" s="93">
        <v>15176.489298880872</v>
      </c>
      <c r="S998" s="93">
        <v>12168.294922949617</v>
      </c>
      <c r="T998" s="93">
        <v>9353.9595944765006</v>
      </c>
      <c r="U998" s="93">
        <v>9337.9042224059085</v>
      </c>
      <c r="V998" s="93">
        <v>10525.541671511644</v>
      </c>
      <c r="W998" s="93">
        <v>10414.952633798997</v>
      </c>
      <c r="X998" s="93">
        <v>13650.587432999997</v>
      </c>
      <c r="Y998" s="93">
        <v>11670.918</v>
      </c>
      <c r="Z998" s="93">
        <v>9365</v>
      </c>
      <c r="AA998" s="83"/>
      <c r="AB998" s="84" t="s">
        <v>1</v>
      </c>
      <c r="AC998" s="93">
        <v>110</v>
      </c>
      <c r="AD998" s="93">
        <v>91</v>
      </c>
      <c r="AE998" s="93">
        <v>73</v>
      </c>
      <c r="AF998" s="93">
        <v>57</v>
      </c>
      <c r="AG998" s="93">
        <v>53</v>
      </c>
      <c r="AH998" s="93">
        <v>58</v>
      </c>
      <c r="AI998" s="93">
        <v>69</v>
      </c>
      <c r="AJ998" s="93">
        <v>95</v>
      </c>
      <c r="AK998" s="93">
        <v>73</v>
      </c>
      <c r="AL998" s="93">
        <v>61</v>
      </c>
      <c r="AM998" s="93">
        <v>0</v>
      </c>
      <c r="AN998" s="83"/>
      <c r="AO998" s="83"/>
      <c r="AP998" s="83"/>
      <c r="AQ998" s="83"/>
      <c r="AR998" s="83"/>
      <c r="AS998" s="83"/>
      <c r="AT998" s="83"/>
      <c r="AU998" s="83"/>
      <c r="AV998" s="83"/>
      <c r="AW998" s="83"/>
      <c r="AX998" s="83"/>
      <c r="AY998" s="83"/>
      <c r="AZ998" s="83"/>
    </row>
    <row r="999" spans="1:52" x14ac:dyDescent="0.25">
      <c r="A999" s="82"/>
      <c r="B999" s="84" t="s">
        <v>2</v>
      </c>
      <c r="C999" s="93">
        <v>102094.80424828953</v>
      </c>
      <c r="D999" s="93">
        <v>101342.65630106739</v>
      </c>
      <c r="E999" s="93">
        <v>102354.34657239773</v>
      </c>
      <c r="F999" s="93">
        <v>103161.8136081648</v>
      </c>
      <c r="G999" s="93">
        <v>99132.671174534102</v>
      </c>
      <c r="H999" s="93">
        <v>105179.72727845378</v>
      </c>
      <c r="I999" s="93">
        <v>110928.49633250175</v>
      </c>
      <c r="J999" s="93">
        <v>115851.64757140796</v>
      </c>
      <c r="K999" s="93">
        <v>117617.62853399999</v>
      </c>
      <c r="L999" s="93">
        <v>120656.424</v>
      </c>
      <c r="M999" s="93">
        <v>0</v>
      </c>
      <c r="N999" s="83"/>
      <c r="O999" s="84" t="s">
        <v>2</v>
      </c>
      <c r="P999" s="93">
        <v>104174.17227795663</v>
      </c>
      <c r="Q999" s="93">
        <v>105485.50924844289</v>
      </c>
      <c r="R999" s="93">
        <v>107040.38432438875</v>
      </c>
      <c r="S999" s="93">
        <v>102042.25845438581</v>
      </c>
      <c r="T999" s="93">
        <v>107120.18970842058</v>
      </c>
      <c r="U999" s="93">
        <v>100066.54433798125</v>
      </c>
      <c r="V999" s="93">
        <v>104237.34079928332</v>
      </c>
      <c r="W999" s="93">
        <v>115052.15726770498</v>
      </c>
      <c r="X999" s="93">
        <v>124410.564831</v>
      </c>
      <c r="Y999" s="93">
        <v>126106.00799999999</v>
      </c>
      <c r="Z999" s="93">
        <v>121084</v>
      </c>
      <c r="AA999" s="83"/>
      <c r="AB999" s="84" t="s">
        <v>2</v>
      </c>
      <c r="AC999" s="93">
        <v>939</v>
      </c>
      <c r="AD999" s="93">
        <v>914</v>
      </c>
      <c r="AE999" s="93">
        <v>896</v>
      </c>
      <c r="AF999" s="93">
        <v>865</v>
      </c>
      <c r="AG999" s="93">
        <v>851</v>
      </c>
      <c r="AH999" s="93">
        <v>838</v>
      </c>
      <c r="AI999" s="93">
        <v>845</v>
      </c>
      <c r="AJ999" s="93">
        <v>855</v>
      </c>
      <c r="AK999" s="93">
        <v>846</v>
      </c>
      <c r="AL999" s="93">
        <v>872</v>
      </c>
      <c r="AM999" s="93">
        <v>0</v>
      </c>
      <c r="AN999" s="83"/>
      <c r="AO999" s="83"/>
      <c r="AP999" s="83"/>
      <c r="AQ999" s="83"/>
      <c r="AR999" s="83"/>
      <c r="AS999" s="83"/>
      <c r="AT999" s="83"/>
      <c r="AU999" s="83"/>
      <c r="AV999" s="83"/>
      <c r="AW999" s="83"/>
      <c r="AX999" s="83"/>
      <c r="AY999" s="83"/>
      <c r="AZ999" s="83"/>
    </row>
    <row r="1000" spans="1:52" x14ac:dyDescent="0.25">
      <c r="A1000" s="82"/>
      <c r="B1000" s="84" t="s">
        <v>156</v>
      </c>
      <c r="C1000" s="93">
        <v>0</v>
      </c>
      <c r="D1000" s="93">
        <v>0</v>
      </c>
      <c r="E1000" s="93">
        <v>0</v>
      </c>
      <c r="F1000" s="93">
        <v>0</v>
      </c>
      <c r="G1000" s="93">
        <v>0</v>
      </c>
      <c r="H1000" s="93">
        <v>0</v>
      </c>
      <c r="I1000" s="93">
        <v>0</v>
      </c>
      <c r="J1000" s="93">
        <v>1811.5306611569995</v>
      </c>
      <c r="K1000" s="93">
        <v>7484.6424449999986</v>
      </c>
      <c r="L1000" s="93">
        <v>11509.365</v>
      </c>
      <c r="M1000" s="93">
        <v>0</v>
      </c>
      <c r="N1000" s="83"/>
      <c r="O1000" s="84" t="s">
        <v>156</v>
      </c>
      <c r="P1000" s="93">
        <v>0</v>
      </c>
      <c r="Q1000" s="93">
        <v>0</v>
      </c>
      <c r="R1000" s="93">
        <v>0</v>
      </c>
      <c r="S1000" s="93">
        <v>0</v>
      </c>
      <c r="T1000" s="93">
        <v>0</v>
      </c>
      <c r="U1000" s="93">
        <v>0</v>
      </c>
      <c r="V1000" s="93">
        <v>0</v>
      </c>
      <c r="W1000" s="93">
        <v>0</v>
      </c>
      <c r="X1000" s="93">
        <v>3286.6651019999995</v>
      </c>
      <c r="Y1000" s="93">
        <v>10067.735999999999</v>
      </c>
      <c r="Z1000" s="93">
        <v>13772</v>
      </c>
      <c r="AA1000" s="83"/>
      <c r="AB1000" s="84" t="s">
        <v>156</v>
      </c>
      <c r="AC1000" s="93">
        <v>0</v>
      </c>
      <c r="AD1000" s="93">
        <v>0</v>
      </c>
      <c r="AE1000" s="93">
        <v>0</v>
      </c>
      <c r="AF1000" s="93">
        <v>0</v>
      </c>
      <c r="AG1000" s="93">
        <v>0</v>
      </c>
      <c r="AH1000" s="93">
        <v>0</v>
      </c>
      <c r="AI1000" s="93">
        <v>0</v>
      </c>
      <c r="AJ1000" s="93">
        <v>12</v>
      </c>
      <c r="AK1000" s="93">
        <v>47</v>
      </c>
      <c r="AL1000" s="93">
        <v>73</v>
      </c>
      <c r="AM1000" s="93">
        <v>0</v>
      </c>
      <c r="AN1000" s="83"/>
      <c r="AO1000" s="83"/>
      <c r="AP1000" s="83"/>
      <c r="AQ1000" s="83"/>
      <c r="AR1000" s="83"/>
      <c r="AS1000" s="83"/>
      <c r="AT1000" s="83"/>
      <c r="AU1000" s="83"/>
      <c r="AV1000" s="83"/>
      <c r="AW1000" s="83"/>
      <c r="AX1000" s="83"/>
      <c r="AY1000" s="83"/>
      <c r="AZ1000" s="83"/>
    </row>
    <row r="1001" spans="1:52" x14ac:dyDescent="0.25">
      <c r="A1001" s="82"/>
      <c r="B1001" s="84" t="s">
        <v>3</v>
      </c>
      <c r="C1001" s="93">
        <v>471.70848821151418</v>
      </c>
      <c r="D1001" s="93">
        <v>1538.8248114757434</v>
      </c>
      <c r="E1001" s="93">
        <v>3967.6836130869196</v>
      </c>
      <c r="F1001" s="93">
        <v>4957.7826423274755</v>
      </c>
      <c r="G1001" s="93">
        <v>7695.2922460613863</v>
      </c>
      <c r="H1001" s="93">
        <v>8824.237867091435</v>
      </c>
      <c r="I1001" s="93">
        <v>8644.8498123063473</v>
      </c>
      <c r="J1001" s="93">
        <v>8651.9740153769981</v>
      </c>
      <c r="K1001" s="93">
        <v>8412.9290699999965</v>
      </c>
      <c r="L1001" s="93">
        <v>6659.6880000000037</v>
      </c>
      <c r="M1001" s="93">
        <v>0</v>
      </c>
      <c r="N1001" s="83"/>
      <c r="O1001" s="84" t="s">
        <v>3</v>
      </c>
      <c r="P1001" s="93">
        <v>0</v>
      </c>
      <c r="Q1001" s="93">
        <v>2743.8242049919545</v>
      </c>
      <c r="R1001" s="93">
        <v>1942.4118024424397</v>
      </c>
      <c r="S1001" s="93">
        <v>12731.765877666016</v>
      </c>
      <c r="T1001" s="93">
        <v>6496.9379339723464</v>
      </c>
      <c r="U1001" s="93">
        <v>9761.2261251530963</v>
      </c>
      <c r="V1001" s="93">
        <v>10739.271647794532</v>
      </c>
      <c r="W1001" s="93">
        <v>9156.9152598209967</v>
      </c>
      <c r="X1001" s="93">
        <v>8984.7536309999978</v>
      </c>
      <c r="Y1001" s="93">
        <v>8472.7859999999982</v>
      </c>
      <c r="Z1001" s="93">
        <v>7903</v>
      </c>
      <c r="AA1001" s="83"/>
      <c r="AB1001" s="84" t="s">
        <v>3</v>
      </c>
      <c r="AC1001" s="93">
        <v>4</v>
      </c>
      <c r="AD1001" s="93">
        <v>12</v>
      </c>
      <c r="AE1001" s="93">
        <v>31</v>
      </c>
      <c r="AF1001" s="93">
        <v>36</v>
      </c>
      <c r="AG1001" s="93">
        <v>57</v>
      </c>
      <c r="AH1001" s="93">
        <v>68</v>
      </c>
      <c r="AI1001" s="93">
        <v>69</v>
      </c>
      <c r="AJ1001" s="93">
        <v>69</v>
      </c>
      <c r="AK1001" s="93">
        <v>68</v>
      </c>
      <c r="AL1001" s="93">
        <v>56</v>
      </c>
      <c r="AM1001" s="93">
        <v>0</v>
      </c>
      <c r="AN1001" s="83"/>
      <c r="AO1001" s="83"/>
      <c r="AP1001" s="83"/>
      <c r="AQ1001" s="83"/>
      <c r="AR1001" s="83"/>
      <c r="AS1001" s="83"/>
      <c r="AT1001" s="83"/>
      <c r="AU1001" s="83"/>
      <c r="AV1001" s="83"/>
      <c r="AW1001" s="83"/>
      <c r="AX1001" s="83"/>
      <c r="AY1001" s="83"/>
      <c r="AZ1001" s="83"/>
    </row>
    <row r="1002" spans="1:52" x14ac:dyDescent="0.25">
      <c r="A1002" s="82"/>
      <c r="B1002" s="84" t="s">
        <v>4</v>
      </c>
      <c r="C1002" s="93">
        <v>0</v>
      </c>
      <c r="D1002" s="93">
        <v>385.92259481137631</v>
      </c>
      <c r="E1002" s="93">
        <v>4016.8378552406707</v>
      </c>
      <c r="F1002" s="93">
        <v>6500.8066475719388</v>
      </c>
      <c r="G1002" s="93">
        <v>10779.525508649724</v>
      </c>
      <c r="H1002" s="93">
        <v>12115.996138849821</v>
      </c>
      <c r="I1002" s="93">
        <v>10195.051800777919</v>
      </c>
      <c r="J1002" s="93">
        <v>8716.7100723569984</v>
      </c>
      <c r="K1002" s="93">
        <v>7780.6332659999998</v>
      </c>
      <c r="L1002" s="93">
        <v>10011.140999999998</v>
      </c>
      <c r="M1002" s="93">
        <v>0</v>
      </c>
      <c r="N1002" s="83"/>
      <c r="O1002" s="84" t="s">
        <v>4</v>
      </c>
      <c r="P1002" s="93">
        <v>0</v>
      </c>
      <c r="Q1002" s="93">
        <v>0</v>
      </c>
      <c r="R1002" s="93">
        <v>0</v>
      </c>
      <c r="S1002" s="93">
        <v>13126.495632915925</v>
      </c>
      <c r="T1002" s="93">
        <v>7176.533952170289</v>
      </c>
      <c r="U1002" s="93">
        <v>13887.105208980696</v>
      </c>
      <c r="V1002" s="93">
        <v>15640.548573047197</v>
      </c>
      <c r="W1002" s="93">
        <v>10903.709863997998</v>
      </c>
      <c r="X1002" s="93">
        <v>9173.5936529999981</v>
      </c>
      <c r="Y1002" s="93">
        <v>9170.4479999999985</v>
      </c>
      <c r="Z1002" s="93">
        <v>9760</v>
      </c>
      <c r="AA1002" s="83"/>
      <c r="AB1002" s="84" t="s">
        <v>4</v>
      </c>
      <c r="AC1002" s="93">
        <v>0</v>
      </c>
      <c r="AD1002" s="93">
        <v>3</v>
      </c>
      <c r="AE1002" s="93">
        <v>27</v>
      </c>
      <c r="AF1002" s="93">
        <v>49</v>
      </c>
      <c r="AG1002" s="93">
        <v>82</v>
      </c>
      <c r="AH1002" s="93">
        <v>95</v>
      </c>
      <c r="AI1002" s="93">
        <v>80</v>
      </c>
      <c r="AJ1002" s="93">
        <v>68</v>
      </c>
      <c r="AK1002" s="93">
        <v>59</v>
      </c>
      <c r="AL1002" s="93">
        <v>83</v>
      </c>
      <c r="AM1002" s="93">
        <v>0</v>
      </c>
      <c r="AN1002" s="83"/>
      <c r="AO1002" s="83"/>
      <c r="AP1002" s="83"/>
      <c r="AQ1002" s="83"/>
      <c r="AR1002" s="83"/>
      <c r="AS1002" s="83"/>
      <c r="AT1002" s="83"/>
      <c r="AU1002" s="83"/>
      <c r="AV1002" s="83"/>
      <c r="AW1002" s="83"/>
      <c r="AX1002" s="83"/>
      <c r="AY1002" s="83"/>
      <c r="AZ1002" s="83"/>
    </row>
    <row r="1003" spans="1:52" x14ac:dyDescent="0.25">
      <c r="A1003" s="82"/>
      <c r="B1003" s="84" t="s">
        <v>6</v>
      </c>
      <c r="C1003" s="93">
        <v>1908.4940364884219</v>
      </c>
      <c r="D1003" s="93">
        <v>3646.8023796290272</v>
      </c>
      <c r="E1003" s="93">
        <v>7110.3951953600308</v>
      </c>
      <c r="F1003" s="93">
        <v>10974.525958461363</v>
      </c>
      <c r="G1003" s="93">
        <v>7667.5420753183034</v>
      </c>
      <c r="H1003" s="93">
        <v>5238.4128747241984</v>
      </c>
      <c r="I1003" s="93">
        <v>3003.6537819179634</v>
      </c>
      <c r="J1003" s="93">
        <v>2565.7057249739996</v>
      </c>
      <c r="K1003" s="93">
        <v>1723.9608749999998</v>
      </c>
      <c r="L1003" s="93">
        <v>2552.9490000000001</v>
      </c>
      <c r="M1003" s="93">
        <v>0</v>
      </c>
      <c r="N1003" s="83"/>
      <c r="O1003" s="84" t="s">
        <v>6</v>
      </c>
      <c r="P1003" s="93">
        <v>1676.2498063230589</v>
      </c>
      <c r="Q1003" s="93">
        <v>1686.3345855687758</v>
      </c>
      <c r="R1003" s="93">
        <v>2779.5553598847951</v>
      </c>
      <c r="S1003" s="93">
        <v>14149.099618738797</v>
      </c>
      <c r="T1003" s="93">
        <v>12259.912168290912</v>
      </c>
      <c r="U1003" s="93">
        <v>7363.9673837638375</v>
      </c>
      <c r="V1003" s="93">
        <v>3942.5704472759203</v>
      </c>
      <c r="W1003" s="93">
        <v>2595.9158848979996</v>
      </c>
      <c r="X1003" s="93">
        <v>1469.3451149999999</v>
      </c>
      <c r="Y1003" s="93">
        <v>2162.9580000000001</v>
      </c>
      <c r="Z1003" s="93">
        <v>2284</v>
      </c>
      <c r="AA1003" s="83"/>
      <c r="AB1003" s="84" t="s">
        <v>6</v>
      </c>
      <c r="AC1003" s="93">
        <v>0</v>
      </c>
      <c r="AD1003" s="93">
        <v>0</v>
      </c>
      <c r="AE1003" s="93">
        <v>3</v>
      </c>
      <c r="AF1003" s="93">
        <v>81</v>
      </c>
      <c r="AG1003" s="93">
        <v>103</v>
      </c>
      <c r="AH1003" s="93">
        <v>67</v>
      </c>
      <c r="AI1003" s="93">
        <v>39</v>
      </c>
      <c r="AJ1003" s="93">
        <v>32</v>
      </c>
      <c r="AK1003" s="93">
        <v>21</v>
      </c>
      <c r="AL1003" s="93">
        <v>43</v>
      </c>
      <c r="AM1003" s="93">
        <v>0</v>
      </c>
      <c r="AN1003" s="83"/>
      <c r="AO1003" s="83"/>
      <c r="AP1003" s="83"/>
      <c r="AQ1003" s="83"/>
      <c r="AR1003" s="83"/>
      <c r="AS1003" s="83"/>
      <c r="AT1003" s="83"/>
      <c r="AU1003" s="83"/>
      <c r="AV1003" s="83"/>
      <c r="AW1003" s="83"/>
      <c r="AX1003" s="83"/>
      <c r="AY1003" s="83"/>
      <c r="AZ1003" s="83"/>
    </row>
    <row r="1004" spans="1:52" x14ac:dyDescent="0.25">
      <c r="A1004" s="82"/>
      <c r="B1004" s="84" t="s">
        <v>7</v>
      </c>
      <c r="C1004" s="93">
        <v>36920.575238796016</v>
      </c>
      <c r="D1004" s="93">
        <v>34567.010866928831</v>
      </c>
      <c r="E1004" s="93">
        <v>34275.253053811386</v>
      </c>
      <c r="F1004" s="93">
        <v>38702.098321682948</v>
      </c>
      <c r="G1004" s="93">
        <v>33388.778906071049</v>
      </c>
      <c r="H1004" s="93">
        <v>31558.502493629276</v>
      </c>
      <c r="I1004" s="93">
        <v>31934.160962514328</v>
      </c>
      <c r="J1004" s="93">
        <v>30422.709977750994</v>
      </c>
      <c r="K1004" s="93">
        <v>37543.093811999992</v>
      </c>
      <c r="L1004" s="93">
        <v>33569.066999999995</v>
      </c>
      <c r="M1004" s="93">
        <v>0</v>
      </c>
      <c r="N1004" s="83"/>
      <c r="O1004" s="84" t="s">
        <v>7</v>
      </c>
      <c r="P1004" s="93">
        <v>45443.697818268796</v>
      </c>
      <c r="Q1004" s="93">
        <v>35695.229227590498</v>
      </c>
      <c r="R1004" s="93">
        <v>35119.886781486697</v>
      </c>
      <c r="S1004" s="93">
        <v>34258.96479592254</v>
      </c>
      <c r="T1004" s="93">
        <v>34438.528222180808</v>
      </c>
      <c r="U1004" s="93">
        <v>33979.800909897203</v>
      </c>
      <c r="V1004" s="93">
        <v>31040.870809583015</v>
      </c>
      <c r="W1004" s="93">
        <v>27882.898675568995</v>
      </c>
      <c r="X1004" s="93">
        <v>31507.639400999997</v>
      </c>
      <c r="Y1004" s="93">
        <v>31618.082999999999</v>
      </c>
      <c r="Z1004" s="93">
        <v>29333</v>
      </c>
      <c r="AA1004" s="83"/>
      <c r="AB1004" s="84" t="s">
        <v>7</v>
      </c>
      <c r="AC1004" s="93">
        <v>307</v>
      </c>
      <c r="AD1004" s="93">
        <v>302</v>
      </c>
      <c r="AE1004" s="93">
        <v>291</v>
      </c>
      <c r="AF1004" s="93">
        <v>317</v>
      </c>
      <c r="AG1004" s="93">
        <v>294</v>
      </c>
      <c r="AH1004" s="93">
        <v>283</v>
      </c>
      <c r="AI1004" s="93">
        <v>246</v>
      </c>
      <c r="AJ1004" s="93">
        <v>291</v>
      </c>
      <c r="AK1004" s="93">
        <v>334</v>
      </c>
      <c r="AL1004" s="93">
        <v>332</v>
      </c>
      <c r="AM1004" s="93">
        <v>0</v>
      </c>
      <c r="AN1004" s="83"/>
      <c r="AO1004" s="83"/>
      <c r="AP1004" s="83"/>
      <c r="AQ1004" s="83"/>
      <c r="AR1004" s="83"/>
      <c r="AS1004" s="83"/>
      <c r="AT1004" s="83"/>
      <c r="AU1004" s="83"/>
      <c r="AV1004" s="83"/>
      <c r="AW1004" s="83"/>
      <c r="AX1004" s="83"/>
      <c r="AY1004" s="83"/>
      <c r="AZ1004" s="83"/>
    </row>
    <row r="1005" spans="1:52" x14ac:dyDescent="0.25">
      <c r="A1005" s="82"/>
      <c r="B1005" s="89" t="s">
        <v>8</v>
      </c>
      <c r="C1005" s="94">
        <v>16909.485797503639</v>
      </c>
      <c r="D1005" s="94">
        <v>19425.245295044464</v>
      </c>
      <c r="E1005" s="94">
        <v>22397.130437357173</v>
      </c>
      <c r="F1005" s="94">
        <v>28416.560455024024</v>
      </c>
      <c r="G1005" s="94">
        <v>34025.78690712859</v>
      </c>
      <c r="H1005" s="94">
        <v>38241.364391237672</v>
      </c>
      <c r="I1005" s="94">
        <v>46699.724959302592</v>
      </c>
      <c r="J1005" s="94">
        <v>46920.694099103996</v>
      </c>
      <c r="K1005" s="94">
        <v>49572.627572999991</v>
      </c>
      <c r="L1005" s="94">
        <v>53199.299999999996</v>
      </c>
      <c r="M1005" s="94">
        <v>0</v>
      </c>
      <c r="N1005" s="83"/>
      <c r="O1005" s="89" t="s">
        <v>8</v>
      </c>
      <c r="P1005" s="94">
        <v>18686.815994157747</v>
      </c>
      <c r="Q1005" s="94">
        <v>18097.360647245598</v>
      </c>
      <c r="R1005" s="94">
        <v>19221.766394224782</v>
      </c>
      <c r="S1005" s="94">
        <v>24064.895739507923</v>
      </c>
      <c r="T1005" s="94">
        <v>31240.859057554939</v>
      </c>
      <c r="U1005" s="94">
        <v>37372.134472601465</v>
      </c>
      <c r="V1005" s="94">
        <v>44863.175376577528</v>
      </c>
      <c r="W1005" s="94">
        <v>50833.988743544985</v>
      </c>
      <c r="X1005" s="94">
        <v>54850.600097999988</v>
      </c>
      <c r="Y1005" s="94">
        <v>57822.596999999994</v>
      </c>
      <c r="Z1005" s="94">
        <v>55954</v>
      </c>
      <c r="AA1005" s="83"/>
      <c r="AB1005" s="89" t="s">
        <v>8</v>
      </c>
      <c r="AC1005" s="94">
        <v>238</v>
      </c>
      <c r="AD1005" s="94">
        <v>280</v>
      </c>
      <c r="AE1005" s="94">
        <v>301</v>
      </c>
      <c r="AF1005" s="94">
        <v>333</v>
      </c>
      <c r="AG1005" s="94">
        <v>370</v>
      </c>
      <c r="AH1005" s="94">
        <v>400</v>
      </c>
      <c r="AI1005" s="94">
        <v>452</v>
      </c>
      <c r="AJ1005" s="94">
        <v>449</v>
      </c>
      <c r="AK1005" s="94">
        <v>475</v>
      </c>
      <c r="AL1005" s="94">
        <v>493</v>
      </c>
      <c r="AM1005" s="94">
        <v>0</v>
      </c>
      <c r="AN1005" s="83"/>
      <c r="AO1005" s="83"/>
      <c r="AP1005" s="83"/>
      <c r="AQ1005" s="83"/>
      <c r="AR1005" s="83"/>
      <c r="AS1005" s="83"/>
      <c r="AT1005" s="83"/>
      <c r="AU1005" s="83"/>
      <c r="AV1005" s="83"/>
      <c r="AW1005" s="83"/>
      <c r="AX1005" s="83"/>
      <c r="AY1005" s="83"/>
      <c r="AZ1005" s="83"/>
    </row>
    <row r="1006" spans="1:52" x14ac:dyDescent="0.25">
      <c r="A1006" s="82"/>
      <c r="B1006" s="89" t="s">
        <v>5</v>
      </c>
      <c r="C1006" s="94">
        <v>3064.9018353947085</v>
      </c>
      <c r="D1006" s="94">
        <v>1675.0607090290835</v>
      </c>
      <c r="E1006" s="94">
        <v>2952.2974108822673</v>
      </c>
      <c r="F1006" s="94">
        <v>4750.030139564361</v>
      </c>
      <c r="G1006" s="94">
        <v>6170.7318452373329</v>
      </c>
      <c r="H1006" s="94">
        <v>4867.8664442687877</v>
      </c>
      <c r="I1006" s="94">
        <v>8167.5854979832939</v>
      </c>
      <c r="J1006" s="94">
        <v>6473.6056979999976</v>
      </c>
      <c r="K1006" s="94">
        <v>5686.418639999999</v>
      </c>
      <c r="L1006" s="94">
        <v>5707.8629999999966</v>
      </c>
      <c r="M1006" s="92">
        <v>0</v>
      </c>
      <c r="N1006" s="83"/>
      <c r="O1006" s="89" t="s">
        <v>5</v>
      </c>
      <c r="P1006" s="94">
        <v>405.52489930428669</v>
      </c>
      <c r="Q1006" s="94">
        <v>1209.8649612859731</v>
      </c>
      <c r="R1006" s="94">
        <v>2611.0265296433572</v>
      </c>
      <c r="S1006" s="94">
        <v>4340.2960368926706</v>
      </c>
      <c r="T1006" s="94">
        <v>8362.0892059165999</v>
      </c>
      <c r="U1006" s="94">
        <v>7489.9800051045886</v>
      </c>
      <c r="V1006" s="94">
        <v>9758.7963759371232</v>
      </c>
      <c r="W1006" s="94">
        <v>17137.792151171998</v>
      </c>
      <c r="X1006" s="94">
        <v>14795.297453999996</v>
      </c>
      <c r="Y1006" s="94">
        <v>16200.575999999997</v>
      </c>
      <c r="Z1006" s="94">
        <v>12014</v>
      </c>
      <c r="AA1006" s="83"/>
      <c r="AB1006" s="89" t="s">
        <v>5</v>
      </c>
      <c r="AC1006" s="94">
        <v>2276</v>
      </c>
      <c r="AD1006" s="94">
        <v>2198</v>
      </c>
      <c r="AE1006" s="94">
        <v>2212</v>
      </c>
      <c r="AF1006" s="94">
        <v>2289</v>
      </c>
      <c r="AG1006" s="94">
        <v>2273</v>
      </c>
      <c r="AH1006" s="94">
        <v>2209</v>
      </c>
      <c r="AI1006" s="94">
        <v>2192</v>
      </c>
      <c r="AJ1006" s="94">
        <v>2299</v>
      </c>
      <c r="AK1006" s="94">
        <v>2231</v>
      </c>
      <c r="AL1006" s="94">
        <v>2300</v>
      </c>
      <c r="AM1006" s="94">
        <v>0</v>
      </c>
      <c r="AN1006" s="83"/>
      <c r="AO1006" s="83"/>
      <c r="AP1006" s="83"/>
      <c r="AQ1006" s="83"/>
      <c r="AR1006" s="83"/>
      <c r="AS1006" s="83"/>
      <c r="AT1006" s="83"/>
      <c r="AU1006" s="83"/>
      <c r="AV1006" s="83"/>
      <c r="AW1006" s="83"/>
      <c r="AX1006" s="83"/>
      <c r="AY1006" s="83"/>
      <c r="AZ1006" s="83"/>
    </row>
    <row r="1007" spans="1:52" x14ac:dyDescent="0.25">
      <c r="A1007" s="82"/>
      <c r="B1007" s="84" t="s">
        <v>157</v>
      </c>
      <c r="C1007" s="93">
        <v>17823.842161706492</v>
      </c>
      <c r="D1007" s="93">
        <v>19334.104903649892</v>
      </c>
      <c r="E1007" s="93">
        <v>19594.987532863637</v>
      </c>
      <c r="F1007" s="93">
        <v>18974.72858569751</v>
      </c>
      <c r="G1007" s="93">
        <v>21008.57824255911</v>
      </c>
      <c r="H1007" s="93">
        <v>22151.162745178466</v>
      </c>
      <c r="I1007" s="93">
        <v>20975.002507844398</v>
      </c>
      <c r="J1007" s="93">
        <v>21705.999905393994</v>
      </c>
      <c r="K1007" s="93">
        <v>23253.845180999997</v>
      </c>
      <c r="L1007" s="93">
        <v>20754.929999999997</v>
      </c>
      <c r="M1007" s="93">
        <v>0</v>
      </c>
      <c r="N1007" s="83"/>
      <c r="O1007" s="84" t="s">
        <v>157</v>
      </c>
      <c r="P1007" s="93">
        <v>13269.207906909096</v>
      </c>
      <c r="Q1007" s="93">
        <v>17974.119375809059</v>
      </c>
      <c r="R1007" s="93">
        <v>18034.925514031456</v>
      </c>
      <c r="S1007" s="93">
        <v>17623.183137166387</v>
      </c>
      <c r="T1007" s="93">
        <v>18065.927483762011</v>
      </c>
      <c r="U1007" s="93">
        <v>20055.797595288786</v>
      </c>
      <c r="V1007" s="93">
        <v>20973.903073810023</v>
      </c>
      <c r="W1007" s="93">
        <v>21657.447862658995</v>
      </c>
      <c r="X1007" s="93">
        <v>20421.244850999996</v>
      </c>
      <c r="Y1007" s="93">
        <v>19876.163999999997</v>
      </c>
      <c r="Z1007" s="93">
        <v>17487</v>
      </c>
      <c r="AA1007" s="83"/>
      <c r="AB1007" s="84" t="s">
        <v>117</v>
      </c>
      <c r="AC1007" s="93">
        <v>12797.468999999999</v>
      </c>
      <c r="AD1007" s="93">
        <v>12538.867</v>
      </c>
      <c r="AE1007" s="93">
        <v>12311.572</v>
      </c>
      <c r="AF1007" s="93">
        <v>12137.405000000001</v>
      </c>
      <c r="AG1007" s="93">
        <v>12052.853999999999</v>
      </c>
      <c r="AH1007" s="93">
        <v>11918.736000000001</v>
      </c>
      <c r="AI1007" s="93">
        <v>11758.823999999999</v>
      </c>
      <c r="AJ1007" s="93">
        <v>11557.091999999999</v>
      </c>
      <c r="AK1007" s="93">
        <v>11411.274000000001</v>
      </c>
      <c r="AL1007" s="93">
        <v>11250.84</v>
      </c>
      <c r="AM1007" s="93">
        <v>0</v>
      </c>
      <c r="AN1007" s="83"/>
      <c r="AO1007" s="83"/>
      <c r="AP1007" s="83"/>
      <c r="AQ1007" s="83"/>
      <c r="AR1007" s="83"/>
      <c r="AS1007" s="83"/>
      <c r="AT1007" s="83"/>
      <c r="AU1007" s="83"/>
      <c r="AV1007" s="83"/>
      <c r="AW1007" s="83"/>
      <c r="AX1007" s="83"/>
      <c r="AY1007" s="83"/>
      <c r="AZ1007" s="83"/>
    </row>
    <row r="1008" spans="1:52" x14ac:dyDescent="0.25">
      <c r="A1008" s="82"/>
      <c r="B1008" s="83"/>
      <c r="C1008" s="83"/>
      <c r="D1008" s="83"/>
      <c r="E1008" s="83"/>
      <c r="F1008" s="83"/>
      <c r="G1008" s="83"/>
      <c r="H1008" s="83"/>
      <c r="I1008" s="83"/>
      <c r="J1008" s="83"/>
      <c r="K1008" s="83"/>
      <c r="L1008" s="83"/>
      <c r="M1008" s="83"/>
      <c r="N1008" s="83"/>
      <c r="O1008" s="83"/>
      <c r="P1008" s="83"/>
      <c r="Q1008" s="83"/>
      <c r="R1008" s="83"/>
      <c r="S1008" s="83"/>
      <c r="T1008" s="83"/>
      <c r="U1008" s="83"/>
      <c r="V1008" s="83"/>
      <c r="W1008" s="83"/>
      <c r="X1008" s="83"/>
      <c r="Y1008" s="83"/>
      <c r="Z1008" s="83"/>
      <c r="AA1008" s="83"/>
      <c r="AB1008" s="83"/>
      <c r="AC1008" s="83"/>
      <c r="AD1008" s="83"/>
      <c r="AE1008" s="83"/>
      <c r="AF1008" s="83"/>
      <c r="AG1008" s="83"/>
      <c r="AH1008" s="83"/>
      <c r="AI1008" s="83"/>
      <c r="AJ1008" s="83"/>
      <c r="AK1008" s="83"/>
      <c r="AL1008" s="83"/>
      <c r="AM1008" s="83"/>
      <c r="AN1008" s="83"/>
      <c r="AO1008" s="83"/>
      <c r="AP1008" s="83"/>
      <c r="AQ1008" s="83"/>
      <c r="AR1008" s="83"/>
      <c r="AS1008" s="83"/>
      <c r="AT1008" s="83"/>
      <c r="AU1008" s="83"/>
      <c r="AV1008" s="83"/>
      <c r="AW1008" s="83"/>
      <c r="AX1008" s="83"/>
      <c r="AY1008" s="83"/>
      <c r="AZ1008" s="83"/>
    </row>
    <row r="1009" spans="1:52" x14ac:dyDescent="0.25">
      <c r="A1009" s="82"/>
      <c r="B1009" s="85" t="s">
        <v>113</v>
      </c>
      <c r="C1009" s="85"/>
      <c r="D1009" s="85"/>
      <c r="E1009" s="85"/>
      <c r="F1009" s="85"/>
      <c r="G1009" s="85"/>
      <c r="H1009" s="85"/>
      <c r="I1009" s="85"/>
      <c r="J1009" s="85"/>
      <c r="K1009" s="85"/>
      <c r="L1009" s="85"/>
      <c r="M1009" s="85"/>
      <c r="N1009" s="83"/>
      <c r="O1009" s="85" t="s">
        <v>114</v>
      </c>
      <c r="P1009" s="85"/>
      <c r="Q1009" s="85"/>
      <c r="R1009" s="85"/>
      <c r="S1009" s="85"/>
      <c r="T1009" s="85"/>
      <c r="U1009" s="85"/>
      <c r="V1009" s="85"/>
      <c r="W1009" s="85"/>
      <c r="X1009" s="85"/>
      <c r="Y1009" s="85"/>
      <c r="Z1009" s="85"/>
      <c r="AA1009" s="83"/>
      <c r="AB1009" s="85" t="s">
        <v>145</v>
      </c>
      <c r="AC1009" s="85"/>
      <c r="AD1009" s="85"/>
      <c r="AE1009" s="85"/>
      <c r="AF1009" s="85"/>
      <c r="AG1009" s="85"/>
      <c r="AH1009" s="85"/>
      <c r="AI1009" s="85"/>
      <c r="AJ1009" s="85"/>
      <c r="AK1009" s="85"/>
      <c r="AL1009" s="85"/>
      <c r="AM1009" s="85"/>
      <c r="AN1009" s="83"/>
      <c r="AO1009" s="83"/>
      <c r="AP1009" s="83"/>
      <c r="AQ1009" s="83"/>
      <c r="AR1009" s="83"/>
      <c r="AS1009" s="83"/>
      <c r="AT1009" s="83"/>
      <c r="AU1009" s="83"/>
      <c r="AV1009" s="83"/>
      <c r="AW1009" s="83"/>
      <c r="AX1009" s="83"/>
      <c r="AY1009" s="83"/>
      <c r="AZ1009" s="83"/>
    </row>
    <row r="1010" spans="1:52" x14ac:dyDescent="0.25">
      <c r="A1010" s="82"/>
      <c r="B1010" s="87" t="s">
        <v>65</v>
      </c>
      <c r="C1010" s="87">
        <v>2013</v>
      </c>
      <c r="D1010" s="87">
        <v>2014</v>
      </c>
      <c r="E1010" s="87">
        <v>2015</v>
      </c>
      <c r="F1010" s="87">
        <v>2016</v>
      </c>
      <c r="G1010" s="87">
        <v>2017</v>
      </c>
      <c r="H1010" s="87">
        <v>2018</v>
      </c>
      <c r="I1010" s="87">
        <v>2019</v>
      </c>
      <c r="J1010" s="87">
        <v>2020</v>
      </c>
      <c r="K1010" s="87">
        <v>2021</v>
      </c>
      <c r="L1010" s="87">
        <v>2022</v>
      </c>
      <c r="M1010" s="87">
        <v>2023</v>
      </c>
      <c r="N1010" s="83"/>
      <c r="O1010" s="87" t="s">
        <v>65</v>
      </c>
      <c r="P1010" s="87">
        <v>2013</v>
      </c>
      <c r="Q1010" s="87">
        <v>2014</v>
      </c>
      <c r="R1010" s="87">
        <v>2015</v>
      </c>
      <c r="S1010" s="87">
        <v>2016</v>
      </c>
      <c r="T1010" s="87">
        <v>2017</v>
      </c>
      <c r="U1010" s="87">
        <v>2018</v>
      </c>
      <c r="V1010" s="87">
        <v>2019</v>
      </c>
      <c r="W1010" s="87">
        <v>2020</v>
      </c>
      <c r="X1010" s="87">
        <v>2021</v>
      </c>
      <c r="Y1010" s="87">
        <v>2022</v>
      </c>
      <c r="Z1010" s="87">
        <v>2023</v>
      </c>
      <c r="AA1010" s="83"/>
      <c r="AB1010" s="87" t="s">
        <v>65</v>
      </c>
      <c r="AC1010" s="87">
        <v>2013</v>
      </c>
      <c r="AD1010" s="87">
        <v>2014</v>
      </c>
      <c r="AE1010" s="87">
        <v>2015</v>
      </c>
      <c r="AF1010" s="87">
        <v>2016</v>
      </c>
      <c r="AG1010" s="87">
        <v>2017</v>
      </c>
      <c r="AH1010" s="87">
        <v>2018</v>
      </c>
      <c r="AI1010" s="87">
        <v>2019</v>
      </c>
      <c r="AJ1010" s="87">
        <v>2020</v>
      </c>
      <c r="AK1010" s="87">
        <v>2021</v>
      </c>
      <c r="AL1010" s="87">
        <v>2022</v>
      </c>
      <c r="AM1010" s="87">
        <v>2023</v>
      </c>
      <c r="AN1010" s="83"/>
      <c r="AO1010" s="83"/>
      <c r="AP1010" s="83"/>
      <c r="AQ1010" s="83"/>
      <c r="AR1010" s="83"/>
      <c r="AS1010" s="83"/>
      <c r="AT1010" s="83"/>
      <c r="AU1010" s="83"/>
      <c r="AV1010" s="83"/>
      <c r="AW1010" s="83"/>
      <c r="AX1010" s="83"/>
      <c r="AY1010" s="83"/>
      <c r="AZ1010" s="83"/>
    </row>
    <row r="1011" spans="1:52" x14ac:dyDescent="0.25">
      <c r="A1011" s="82"/>
      <c r="B1011" s="89" t="s">
        <v>9</v>
      </c>
      <c r="C1011" s="90">
        <v>906066.56885772909</v>
      </c>
      <c r="D1011" s="90">
        <v>880769.23121580225</v>
      </c>
      <c r="E1011" s="90">
        <v>898077.26262652455</v>
      </c>
      <c r="F1011" s="90">
        <v>971936.61294066068</v>
      </c>
      <c r="G1011" s="90">
        <v>944846.87474072271</v>
      </c>
      <c r="H1011" s="90">
        <v>923647.91569061787</v>
      </c>
      <c r="I1011" s="90">
        <v>946608.30586245924</v>
      </c>
      <c r="J1011" s="90">
        <v>979318.43851917563</v>
      </c>
      <c r="K1011" s="90">
        <v>1079574.0050969999</v>
      </c>
      <c r="L1011" s="90">
        <v>1036571.3819999999</v>
      </c>
      <c r="M1011" s="90">
        <v>0</v>
      </c>
      <c r="N1011" s="83"/>
      <c r="O1011" s="89" t="s">
        <v>9</v>
      </c>
      <c r="P1011" s="90">
        <v>917256.40873497119</v>
      </c>
      <c r="Q1011" s="90">
        <v>897858.64796420699</v>
      </c>
      <c r="R1011" s="90">
        <v>857703.48956226115</v>
      </c>
      <c r="S1011" s="90">
        <v>891618.91828215634</v>
      </c>
      <c r="T1011" s="90">
        <v>764600.22795215191</v>
      </c>
      <c r="U1011" s="90">
        <v>975447.26536988094</v>
      </c>
      <c r="V1011" s="90">
        <v>958022.63000736106</v>
      </c>
      <c r="W1011" s="90">
        <v>938662.03686716966</v>
      </c>
      <c r="X1011" s="90">
        <v>1040816.1819299998</v>
      </c>
      <c r="Y1011" s="90">
        <v>1009282.3019999999</v>
      </c>
      <c r="Z1011" s="90">
        <v>1020158</v>
      </c>
      <c r="AA1011" s="83"/>
      <c r="AB1011" s="89" t="s">
        <v>9</v>
      </c>
      <c r="AC1011" s="90">
        <v>7965</v>
      </c>
      <c r="AD1011" s="90">
        <v>7601</v>
      </c>
      <c r="AE1011" s="90">
        <v>7452</v>
      </c>
      <c r="AF1011" s="90">
        <v>7428</v>
      </c>
      <c r="AG1011" s="90">
        <v>7297</v>
      </c>
      <c r="AH1011" s="90">
        <v>7174</v>
      </c>
      <c r="AI1011" s="90">
        <v>7130</v>
      </c>
      <c r="AJ1011" s="90">
        <v>7415</v>
      </c>
      <c r="AK1011" s="90">
        <v>7112</v>
      </c>
      <c r="AL1011" s="90">
        <v>7299</v>
      </c>
      <c r="AM1011" s="90">
        <v>0</v>
      </c>
      <c r="AN1011" s="83"/>
      <c r="AO1011" s="83"/>
      <c r="AP1011" s="83"/>
      <c r="AQ1011" s="83"/>
      <c r="AR1011" s="83"/>
      <c r="AS1011" s="83"/>
      <c r="AT1011" s="83"/>
      <c r="AU1011" s="83"/>
      <c r="AV1011" s="83"/>
      <c r="AW1011" s="83"/>
      <c r="AX1011" s="83"/>
      <c r="AY1011" s="83"/>
      <c r="AZ1011" s="83"/>
    </row>
    <row r="1012" spans="1:52" x14ac:dyDescent="0.25">
      <c r="A1012" s="82"/>
      <c r="B1012" s="84" t="s">
        <v>10</v>
      </c>
      <c r="C1012" s="93">
        <v>701474.50397369533</v>
      </c>
      <c r="D1012" s="93">
        <v>663851.30218042072</v>
      </c>
      <c r="E1012" s="93">
        <v>681118.80568441958</v>
      </c>
      <c r="F1012" s="93">
        <v>756037.09578169382</v>
      </c>
      <c r="G1012" s="93">
        <v>728919.3415757037</v>
      </c>
      <c r="H1012" s="93">
        <v>690930.6689970165</v>
      </c>
      <c r="I1012" s="93">
        <v>708018.09210934292</v>
      </c>
      <c r="J1012" s="93">
        <v>729069.88145301421</v>
      </c>
      <c r="K1012" s="93">
        <v>815953.86483449989</v>
      </c>
      <c r="L1012" s="93">
        <v>782161.4219999999</v>
      </c>
      <c r="M1012" s="93">
        <v>0</v>
      </c>
      <c r="N1012" s="83"/>
      <c r="O1012" s="84" t="s">
        <v>10</v>
      </c>
      <c r="P1012" s="93">
        <v>715834.17675819946</v>
      </c>
      <c r="Q1012" s="93">
        <v>693007.44567022019</v>
      </c>
      <c r="R1012" s="93">
        <v>649037.41178844916</v>
      </c>
      <c r="S1012" s="93">
        <v>645895.83684320224</v>
      </c>
      <c r="T1012" s="93">
        <v>497598.50553448912</v>
      </c>
      <c r="U1012" s="93">
        <v>726220.12903181545</v>
      </c>
      <c r="V1012" s="93">
        <v>719390.36290242989</v>
      </c>
      <c r="W1012" s="93">
        <v>710913.03587154869</v>
      </c>
      <c r="X1012" s="93">
        <v>804717.35307599988</v>
      </c>
      <c r="Y1012" s="93">
        <v>775006.78499999992</v>
      </c>
      <c r="Z1012" s="93">
        <v>774625</v>
      </c>
      <c r="AA1012" s="83"/>
      <c r="AB1012" s="84" t="s">
        <v>10</v>
      </c>
      <c r="AC1012" s="93">
        <v>7965</v>
      </c>
      <c r="AD1012" s="93">
        <v>7601</v>
      </c>
      <c r="AE1012" s="93">
        <v>7452</v>
      </c>
      <c r="AF1012" s="93">
        <v>7428</v>
      </c>
      <c r="AG1012" s="93">
        <v>7297</v>
      </c>
      <c r="AH1012" s="93">
        <v>7174</v>
      </c>
      <c r="AI1012" s="93">
        <v>7130</v>
      </c>
      <c r="AJ1012" s="93">
        <v>7415</v>
      </c>
      <c r="AK1012" s="93">
        <v>7112</v>
      </c>
      <c r="AL1012" s="93">
        <v>7299</v>
      </c>
      <c r="AM1012" s="93">
        <v>0</v>
      </c>
      <c r="AN1012" s="83"/>
      <c r="AO1012" s="83"/>
      <c r="AP1012" s="83"/>
      <c r="AQ1012" s="83"/>
      <c r="AR1012" s="83"/>
      <c r="AS1012" s="83"/>
      <c r="AT1012" s="83"/>
      <c r="AU1012" s="83"/>
      <c r="AV1012" s="83"/>
      <c r="AW1012" s="83"/>
      <c r="AX1012" s="83"/>
      <c r="AY1012" s="83"/>
      <c r="AZ1012" s="83"/>
    </row>
    <row r="1013" spans="1:52" x14ac:dyDescent="0.25">
      <c r="A1013" s="82"/>
      <c r="B1013" s="89" t="s">
        <v>11</v>
      </c>
      <c r="C1013" s="94">
        <v>204592.06488403375</v>
      </c>
      <c r="D1013" s="94">
        <v>216917.9290353815</v>
      </c>
      <c r="E1013" s="94">
        <v>216958.45694210503</v>
      </c>
      <c r="F1013" s="94">
        <v>215899.51715896686</v>
      </c>
      <c r="G1013" s="94">
        <v>215927.53316501901</v>
      </c>
      <c r="H1013" s="94">
        <v>232717.24669360134</v>
      </c>
      <c r="I1013" s="94">
        <v>238590.21375311632</v>
      </c>
      <c r="J1013" s="94">
        <v>250248.55706616145</v>
      </c>
      <c r="K1013" s="94">
        <v>263620.14026249998</v>
      </c>
      <c r="L1013" s="94">
        <v>254409.96</v>
      </c>
      <c r="M1013" s="94">
        <v>0</v>
      </c>
      <c r="N1013" s="83"/>
      <c r="O1013" s="89" t="s">
        <v>11</v>
      </c>
      <c r="P1013" s="94">
        <v>201422.23197677176</v>
      </c>
      <c r="Q1013" s="94">
        <v>204851.20229398675</v>
      </c>
      <c r="R1013" s="94">
        <v>208666.07777381205</v>
      </c>
      <c r="S1013" s="94">
        <v>245723.08143895405</v>
      </c>
      <c r="T1013" s="94">
        <v>267001.72241766279</v>
      </c>
      <c r="U1013" s="94">
        <v>249227.13633806552</v>
      </c>
      <c r="V1013" s="94">
        <v>238632.26710493118</v>
      </c>
      <c r="W1013" s="94">
        <v>227749.00099562097</v>
      </c>
      <c r="X1013" s="94">
        <v>236098.82885399999</v>
      </c>
      <c r="Y1013" s="94">
        <v>234275.51699999996</v>
      </c>
      <c r="Z1013" s="94">
        <v>245533</v>
      </c>
      <c r="AA1013" s="83"/>
      <c r="AB1013" s="89" t="s">
        <v>11</v>
      </c>
      <c r="AC1013" s="94">
        <v>7965</v>
      </c>
      <c r="AD1013" s="94">
        <v>7601</v>
      </c>
      <c r="AE1013" s="94">
        <v>7452</v>
      </c>
      <c r="AF1013" s="94">
        <v>7428</v>
      </c>
      <c r="AG1013" s="94">
        <v>7297</v>
      </c>
      <c r="AH1013" s="94">
        <v>7174</v>
      </c>
      <c r="AI1013" s="94">
        <v>7130</v>
      </c>
      <c r="AJ1013" s="94">
        <v>7415</v>
      </c>
      <c r="AK1013" s="94">
        <v>7112</v>
      </c>
      <c r="AL1013" s="94">
        <v>7299</v>
      </c>
      <c r="AM1013" s="94">
        <v>0</v>
      </c>
      <c r="AN1013" s="83"/>
      <c r="AO1013" s="83"/>
      <c r="AP1013" s="83"/>
      <c r="AQ1013" s="83"/>
      <c r="AR1013" s="83"/>
      <c r="AS1013" s="83"/>
      <c r="AT1013" s="83"/>
      <c r="AU1013" s="83"/>
      <c r="AV1013" s="83"/>
      <c r="AW1013" s="83"/>
      <c r="AX1013" s="83"/>
      <c r="AY1013" s="83"/>
      <c r="AZ1013" s="83"/>
    </row>
    <row r="1014" spans="1:52" x14ac:dyDescent="0.25">
      <c r="A1014" s="82"/>
      <c r="B1014" s="84" t="s">
        <v>0</v>
      </c>
      <c r="C1014" s="93">
        <v>188519.44048481277</v>
      </c>
      <c r="D1014" s="93">
        <v>163241.46008890413</v>
      </c>
      <c r="E1014" s="93">
        <v>165604.50393501739</v>
      </c>
      <c r="F1014" s="93">
        <v>185399.08368317172</v>
      </c>
      <c r="G1014" s="93">
        <v>173443.83401340799</v>
      </c>
      <c r="H1014" s="93">
        <v>168145.89728240386</v>
      </c>
      <c r="I1014" s="93">
        <v>168056.68293808048</v>
      </c>
      <c r="J1014" s="93">
        <v>163239.52021505099</v>
      </c>
      <c r="K1014" s="93">
        <v>139465.78253999999</v>
      </c>
      <c r="L1014" s="93">
        <v>115491.87299999999</v>
      </c>
      <c r="M1014" s="93">
        <v>0</v>
      </c>
      <c r="N1014" s="83"/>
      <c r="O1014" s="84" t="s">
        <v>0</v>
      </c>
      <c r="P1014" s="93">
        <v>199626.55087592069</v>
      </c>
      <c r="Q1014" s="93">
        <v>179442.37669359639</v>
      </c>
      <c r="R1014" s="93">
        <v>170026.98132193647</v>
      </c>
      <c r="S1014" s="93">
        <v>163694.77575630965</v>
      </c>
      <c r="T1014" s="93">
        <v>31051.87473149439</v>
      </c>
      <c r="U1014" s="93">
        <v>177484.36056701618</v>
      </c>
      <c r="V1014" s="93">
        <v>167719.76137824566</v>
      </c>
      <c r="W1014" s="93">
        <v>168516.58779320397</v>
      </c>
      <c r="X1014" s="93">
        <v>153461.16214799997</v>
      </c>
      <c r="Y1014" s="93">
        <v>132920.046</v>
      </c>
      <c r="Z1014" s="93">
        <v>100673</v>
      </c>
      <c r="AA1014" s="83"/>
      <c r="AB1014" s="84" t="s">
        <v>0</v>
      </c>
      <c r="AC1014" s="93">
        <v>1678</v>
      </c>
      <c r="AD1014" s="93">
        <v>1622</v>
      </c>
      <c r="AE1014" s="93">
        <v>1651</v>
      </c>
      <c r="AF1014" s="93">
        <v>1642</v>
      </c>
      <c r="AG1014" s="93">
        <v>1507</v>
      </c>
      <c r="AH1014" s="93">
        <v>1493</v>
      </c>
      <c r="AI1014" s="93">
        <v>1473</v>
      </c>
      <c r="AJ1014" s="93">
        <v>1453</v>
      </c>
      <c r="AK1014" s="93">
        <v>1225</v>
      </c>
      <c r="AL1014" s="93">
        <v>1070</v>
      </c>
      <c r="AM1014" s="93">
        <v>0</v>
      </c>
      <c r="AN1014" s="83"/>
      <c r="AO1014" s="83"/>
      <c r="AP1014" s="83"/>
      <c r="AQ1014" s="83"/>
      <c r="AR1014" s="83"/>
      <c r="AS1014" s="83"/>
      <c r="AT1014" s="83"/>
      <c r="AU1014" s="83"/>
      <c r="AV1014" s="83"/>
      <c r="AW1014" s="83"/>
      <c r="AX1014" s="83"/>
      <c r="AY1014" s="83"/>
      <c r="AZ1014" s="83"/>
    </row>
    <row r="1015" spans="1:52" x14ac:dyDescent="0.25">
      <c r="A1015" s="82"/>
      <c r="B1015" s="84" t="s">
        <v>158</v>
      </c>
      <c r="C1015" s="93">
        <v>147890.23775815073</v>
      </c>
      <c r="D1015" s="93">
        <v>121992.83795024562</v>
      </c>
      <c r="E1015" s="93">
        <v>98840.988597503325</v>
      </c>
      <c r="F1015" s="93">
        <v>80251.329275677243</v>
      </c>
      <c r="G1015" s="93">
        <v>79635.061412435069</v>
      </c>
      <c r="H1015" s="93">
        <v>72919.601715691213</v>
      </c>
      <c r="I1015" s="93">
        <v>73377.326888355325</v>
      </c>
      <c r="J1015" s="93">
        <v>93012.766668863973</v>
      </c>
      <c r="K1015" s="93">
        <v>78652.930061999985</v>
      </c>
      <c r="L1015" s="93">
        <v>56008.469999999994</v>
      </c>
      <c r="M1015" s="93">
        <v>0</v>
      </c>
      <c r="N1015" s="83"/>
      <c r="O1015" s="84" t="s">
        <v>158</v>
      </c>
      <c r="P1015" s="93">
        <v>233224.95061916995</v>
      </c>
      <c r="Q1015" s="93">
        <v>155402.67439466345</v>
      </c>
      <c r="R1015" s="93">
        <v>114096.35875164998</v>
      </c>
      <c r="S1015" s="93">
        <v>121409.40843419143</v>
      </c>
      <c r="T1015" s="93">
        <v>6965.8591865289272</v>
      </c>
      <c r="U1015" s="93">
        <v>91141.675273723289</v>
      </c>
      <c r="V1015" s="93">
        <v>81150.325511400733</v>
      </c>
      <c r="W1015" s="93">
        <v>68200.514962712987</v>
      </c>
      <c r="X1015" s="93">
        <v>68103.350405999983</v>
      </c>
      <c r="Y1015" s="93">
        <v>51782.366999999998</v>
      </c>
      <c r="Z1015" s="93">
        <v>43675</v>
      </c>
      <c r="AA1015" s="83"/>
      <c r="AB1015" s="84" t="s">
        <v>158</v>
      </c>
      <c r="AC1015" s="93">
        <v>974</v>
      </c>
      <c r="AD1015" s="93">
        <v>742</v>
      </c>
      <c r="AE1015" s="93">
        <v>601</v>
      </c>
      <c r="AF1015" s="93">
        <v>524</v>
      </c>
      <c r="AG1015" s="93">
        <v>509</v>
      </c>
      <c r="AH1015" s="93">
        <v>495</v>
      </c>
      <c r="AI1015" s="93">
        <v>483</v>
      </c>
      <c r="AJ1015" s="93">
        <v>646</v>
      </c>
      <c r="AK1015" s="93">
        <v>504</v>
      </c>
      <c r="AL1015" s="93">
        <v>342</v>
      </c>
      <c r="AM1015" s="93">
        <v>0</v>
      </c>
      <c r="AN1015" s="83"/>
      <c r="AO1015" s="83"/>
      <c r="AP1015" s="83"/>
      <c r="AQ1015" s="83"/>
      <c r="AR1015" s="83"/>
      <c r="AS1015" s="83"/>
      <c r="AT1015" s="83"/>
      <c r="AU1015" s="83"/>
      <c r="AV1015" s="83"/>
      <c r="AW1015" s="83"/>
      <c r="AX1015" s="83"/>
      <c r="AY1015" s="83"/>
      <c r="AZ1015" s="83"/>
    </row>
    <row r="1016" spans="1:52" x14ac:dyDescent="0.25">
      <c r="A1016" s="82"/>
      <c r="B1016" s="84" t="s">
        <v>159</v>
      </c>
      <c r="C1016" s="93">
        <v>11250.548278339642</v>
      </c>
      <c r="D1016" s="93">
        <v>17379.036703090227</v>
      </c>
      <c r="E1016" s="93">
        <v>17932.228258103081</v>
      </c>
      <c r="F1016" s="93">
        <v>39054.58506803769</v>
      </c>
      <c r="G1016" s="93">
        <v>38887.616821316689</v>
      </c>
      <c r="H1016" s="93">
        <v>28597.149985900982</v>
      </c>
      <c r="I1016" s="93">
        <v>21314.72762446689</v>
      </c>
      <c r="J1016" s="93">
        <v>16898.268740345993</v>
      </c>
      <c r="K1016" s="93">
        <v>9730.5656279999985</v>
      </c>
      <c r="L1016" s="93">
        <v>6319.088999999999</v>
      </c>
      <c r="M1016" s="93">
        <v>0</v>
      </c>
      <c r="N1016" s="83"/>
      <c r="O1016" s="84" t="s">
        <v>159</v>
      </c>
      <c r="P1016" s="93">
        <v>6981.706793823455</v>
      </c>
      <c r="Q1016" s="93">
        <v>6961.3814184910052</v>
      </c>
      <c r="R1016" s="93">
        <v>15388.788811421127</v>
      </c>
      <c r="S1016" s="93">
        <v>15343.099419341233</v>
      </c>
      <c r="T1016" s="93">
        <v>0</v>
      </c>
      <c r="U1016" s="93">
        <v>39161.189439560374</v>
      </c>
      <c r="V1016" s="93">
        <v>32523.457604940402</v>
      </c>
      <c r="W1016" s="93">
        <v>22653.304205867993</v>
      </c>
      <c r="X1016" s="93">
        <v>22639.584659999997</v>
      </c>
      <c r="Y1016" s="93">
        <v>20123.124</v>
      </c>
      <c r="Z1016" s="93">
        <v>5017</v>
      </c>
      <c r="AA1016" s="83"/>
      <c r="AB1016" s="84" t="s">
        <v>159</v>
      </c>
      <c r="AC1016" s="93">
        <v>0</v>
      </c>
      <c r="AD1016" s="93">
        <v>0</v>
      </c>
      <c r="AE1016" s="93">
        <v>0</v>
      </c>
      <c r="AF1016" s="93">
        <v>0</v>
      </c>
      <c r="AG1016" s="93">
        <v>0</v>
      </c>
      <c r="AH1016" s="93">
        <v>0</v>
      </c>
      <c r="AI1016" s="93">
        <v>0</v>
      </c>
      <c r="AJ1016" s="93">
        <v>0</v>
      </c>
      <c r="AK1016" s="93">
        <v>0</v>
      </c>
      <c r="AL1016" s="93">
        <v>0</v>
      </c>
      <c r="AM1016" s="93">
        <v>0</v>
      </c>
      <c r="AN1016" s="83"/>
      <c r="AO1016" s="83"/>
      <c r="AP1016" s="83"/>
      <c r="AQ1016" s="83"/>
      <c r="AR1016" s="83"/>
      <c r="AS1016" s="83"/>
      <c r="AT1016" s="83"/>
      <c r="AU1016" s="83"/>
      <c r="AV1016" s="83"/>
      <c r="AW1016" s="83"/>
      <c r="AX1016" s="83"/>
      <c r="AY1016" s="83"/>
      <c r="AZ1016" s="83"/>
    </row>
    <row r="1017" spans="1:52" x14ac:dyDescent="0.25">
      <c r="A1017" s="82"/>
      <c r="B1017" s="84" t="s">
        <v>1</v>
      </c>
      <c r="C1017" s="93">
        <v>38962.278789684977</v>
      </c>
      <c r="D1017" s="93">
        <v>29027.146607708448</v>
      </c>
      <c r="E1017" s="93">
        <v>21710.609521943104</v>
      </c>
      <c r="F1017" s="93">
        <v>23877.745359935492</v>
      </c>
      <c r="G1017" s="93">
        <v>26539.583702666107</v>
      </c>
      <c r="H1017" s="93">
        <v>29325.94347826923</v>
      </c>
      <c r="I1017" s="93">
        <v>30245.100455500946</v>
      </c>
      <c r="J1017" s="93">
        <v>33735.038226560995</v>
      </c>
      <c r="K1017" s="93">
        <v>31762.255160999994</v>
      </c>
      <c r="L1017" s="93">
        <v>26457.647999999997</v>
      </c>
      <c r="M1017" s="93">
        <v>0</v>
      </c>
      <c r="N1017" s="83"/>
      <c r="O1017" s="84" t="s">
        <v>1</v>
      </c>
      <c r="P1017" s="93">
        <v>35091.501508996262</v>
      </c>
      <c r="Q1017" s="93">
        <v>34988.416504744077</v>
      </c>
      <c r="R1017" s="93">
        <v>33531.385522551274</v>
      </c>
      <c r="S1017" s="93">
        <v>24579.544856074986</v>
      </c>
      <c r="T1017" s="93">
        <v>14660.018772559981</v>
      </c>
      <c r="U1017" s="93">
        <v>16960.829220211603</v>
      </c>
      <c r="V1017" s="93">
        <v>19972.758442106322</v>
      </c>
      <c r="W1017" s="93">
        <v>30010.557081644991</v>
      </c>
      <c r="X1017" s="93">
        <v>26806.795931999994</v>
      </c>
      <c r="Y1017" s="93">
        <v>24690.855</v>
      </c>
      <c r="Z1017" s="93">
        <v>25544</v>
      </c>
      <c r="AA1017" s="83"/>
      <c r="AB1017" s="84" t="s">
        <v>1</v>
      </c>
      <c r="AC1017" s="93">
        <v>215</v>
      </c>
      <c r="AD1017" s="93">
        <v>169</v>
      </c>
      <c r="AE1017" s="93">
        <v>131</v>
      </c>
      <c r="AF1017" s="93">
        <v>141</v>
      </c>
      <c r="AG1017" s="93">
        <v>157</v>
      </c>
      <c r="AH1017" s="93">
        <v>172</v>
      </c>
      <c r="AI1017" s="93">
        <v>172</v>
      </c>
      <c r="AJ1017" s="93">
        <v>199</v>
      </c>
      <c r="AK1017" s="93">
        <v>190</v>
      </c>
      <c r="AL1017" s="93">
        <v>160</v>
      </c>
      <c r="AM1017" s="93">
        <v>0</v>
      </c>
      <c r="AN1017" s="83"/>
      <c r="AO1017" s="83"/>
      <c r="AP1017" s="83"/>
      <c r="AQ1017" s="83"/>
      <c r="AR1017" s="83"/>
      <c r="AS1017" s="83"/>
      <c r="AT1017" s="83"/>
      <c r="AU1017" s="83"/>
      <c r="AV1017" s="83"/>
      <c r="AW1017" s="83"/>
      <c r="AX1017" s="83"/>
      <c r="AY1017" s="83"/>
      <c r="AZ1017" s="83"/>
    </row>
    <row r="1018" spans="1:52" x14ac:dyDescent="0.25">
      <c r="A1018" s="82"/>
      <c r="B1018" s="84" t="s">
        <v>2</v>
      </c>
      <c r="C1018" s="93">
        <v>403195.23697475198</v>
      </c>
      <c r="D1018" s="93">
        <v>394608.226642325</v>
      </c>
      <c r="E1018" s="93">
        <v>392400.65579160146</v>
      </c>
      <c r="F1018" s="93">
        <v>383301.05923679884</v>
      </c>
      <c r="G1018" s="93">
        <v>384223.20080857159</v>
      </c>
      <c r="H1018" s="93">
        <v>384921.03790844267</v>
      </c>
      <c r="I1018" s="93">
        <v>385638.58133211074</v>
      </c>
      <c r="J1018" s="93">
        <v>402534.1969730549</v>
      </c>
      <c r="K1018" s="93">
        <v>423319.91897999996</v>
      </c>
      <c r="L1018" s="93">
        <v>428443.70099999994</v>
      </c>
      <c r="M1018" s="93">
        <v>0</v>
      </c>
      <c r="N1018" s="83"/>
      <c r="O1018" s="84" t="s">
        <v>2</v>
      </c>
      <c r="P1018" s="93">
        <v>422957.65662245022</v>
      </c>
      <c r="Q1018" s="93">
        <v>415782.94023156055</v>
      </c>
      <c r="R1018" s="93">
        <v>391563.86333588866</v>
      </c>
      <c r="S1018" s="93">
        <v>371949.69332193659</v>
      </c>
      <c r="T1018" s="93">
        <v>387466.00647540618</v>
      </c>
      <c r="U1018" s="93">
        <v>389661.88541939907</v>
      </c>
      <c r="V1018" s="93">
        <v>385087.76488088787</v>
      </c>
      <c r="W1018" s="93">
        <v>381712.92317972094</v>
      </c>
      <c r="X1018" s="93">
        <v>386757.09584399994</v>
      </c>
      <c r="Y1018" s="93">
        <v>396179.40599999996</v>
      </c>
      <c r="Z1018" s="93">
        <v>448713</v>
      </c>
      <c r="AA1018" s="83"/>
      <c r="AB1018" s="84" t="s">
        <v>2</v>
      </c>
      <c r="AC1018" s="93">
        <v>3803</v>
      </c>
      <c r="AD1018" s="93">
        <v>3637</v>
      </c>
      <c r="AE1018" s="93">
        <v>3502</v>
      </c>
      <c r="AF1018" s="93">
        <v>3346</v>
      </c>
      <c r="AG1018" s="93">
        <v>3262</v>
      </c>
      <c r="AH1018" s="93">
        <v>3175</v>
      </c>
      <c r="AI1018" s="93">
        <v>3159</v>
      </c>
      <c r="AJ1018" s="93">
        <v>3223</v>
      </c>
      <c r="AK1018" s="93">
        <v>3300</v>
      </c>
      <c r="AL1018" s="93">
        <v>3377</v>
      </c>
      <c r="AM1018" s="93">
        <v>0</v>
      </c>
      <c r="AN1018" s="83"/>
      <c r="AO1018" s="83"/>
      <c r="AP1018" s="83"/>
      <c r="AQ1018" s="83"/>
      <c r="AR1018" s="83"/>
      <c r="AS1018" s="83"/>
      <c r="AT1018" s="83"/>
      <c r="AU1018" s="83"/>
      <c r="AV1018" s="83"/>
      <c r="AW1018" s="83"/>
      <c r="AX1018" s="83"/>
      <c r="AY1018" s="83"/>
      <c r="AZ1018" s="83"/>
    </row>
    <row r="1019" spans="1:52" x14ac:dyDescent="0.25">
      <c r="A1019" s="82"/>
      <c r="B1019" s="84" t="s">
        <v>156</v>
      </c>
      <c r="C1019" s="93">
        <v>0</v>
      </c>
      <c r="D1019" s="93">
        <v>0</v>
      </c>
      <c r="E1019" s="93">
        <v>0</v>
      </c>
      <c r="F1019" s="93">
        <v>0</v>
      </c>
      <c r="G1019" s="93">
        <v>0</v>
      </c>
      <c r="H1019" s="93">
        <v>0</v>
      </c>
      <c r="I1019" s="93">
        <v>0</v>
      </c>
      <c r="J1019" s="93">
        <v>13707.860065514997</v>
      </c>
      <c r="K1019" s="93">
        <v>37761.63900599999</v>
      </c>
      <c r="L1019" s="93">
        <v>51340.925999999992</v>
      </c>
      <c r="M1019" s="93">
        <v>0</v>
      </c>
      <c r="N1019" s="83"/>
      <c r="O1019" s="84" t="s">
        <v>156</v>
      </c>
      <c r="P1019" s="93">
        <v>0</v>
      </c>
      <c r="Q1019" s="93">
        <v>0</v>
      </c>
      <c r="R1019" s="93">
        <v>0</v>
      </c>
      <c r="S1019" s="93">
        <v>0</v>
      </c>
      <c r="T1019" s="93">
        <v>0</v>
      </c>
      <c r="U1019" s="93">
        <v>0</v>
      </c>
      <c r="V1019" s="93">
        <v>0</v>
      </c>
      <c r="W1019" s="93">
        <v>0</v>
      </c>
      <c r="X1019" s="93">
        <v>45618.656999999999</v>
      </c>
      <c r="Y1019" s="93">
        <v>53015.108999999997</v>
      </c>
      <c r="Z1019" s="93">
        <v>56538</v>
      </c>
      <c r="AA1019" s="83"/>
      <c r="AB1019" s="84" t="s">
        <v>156</v>
      </c>
      <c r="AC1019" s="93">
        <v>0</v>
      </c>
      <c r="AD1019" s="93">
        <v>0</v>
      </c>
      <c r="AE1019" s="93">
        <v>0</v>
      </c>
      <c r="AF1019" s="93">
        <v>0</v>
      </c>
      <c r="AG1019" s="93">
        <v>0</v>
      </c>
      <c r="AH1019" s="93">
        <v>0</v>
      </c>
      <c r="AI1019" s="93">
        <v>0</v>
      </c>
      <c r="AJ1019" s="93">
        <v>82</v>
      </c>
      <c r="AK1019" s="93">
        <v>237</v>
      </c>
      <c r="AL1019" s="93">
        <v>325</v>
      </c>
      <c r="AM1019" s="93">
        <v>0</v>
      </c>
      <c r="AN1019" s="83"/>
      <c r="AO1019" s="83"/>
      <c r="AP1019" s="83"/>
      <c r="AQ1019" s="83"/>
      <c r="AR1019" s="83"/>
      <c r="AS1019" s="83"/>
      <c r="AT1019" s="83"/>
      <c r="AU1019" s="83"/>
      <c r="AV1019" s="83"/>
      <c r="AW1019" s="83"/>
      <c r="AX1019" s="83"/>
      <c r="AY1019" s="83"/>
      <c r="AZ1019" s="83"/>
    </row>
    <row r="1020" spans="1:52" x14ac:dyDescent="0.25">
      <c r="A1020" s="82"/>
      <c r="B1020" s="84" t="s">
        <v>3</v>
      </c>
      <c r="C1020" s="93">
        <v>593.96762699286558</v>
      </c>
      <c r="D1020" s="93">
        <v>6603.9995321827446</v>
      </c>
      <c r="E1020" s="93">
        <v>18098.474927101655</v>
      </c>
      <c r="F1020" s="93">
        <v>24925.68360928975</v>
      </c>
      <c r="G1020" s="93">
        <v>24650.986368094018</v>
      </c>
      <c r="H1020" s="93">
        <v>24446.448540105641</v>
      </c>
      <c r="I1020" s="93">
        <v>24893.495349767465</v>
      </c>
      <c r="J1020" s="93">
        <v>23034.168007766988</v>
      </c>
      <c r="K1020" s="93">
        <v>22203.555170999996</v>
      </c>
      <c r="L1020" s="93">
        <v>20947.353000000003</v>
      </c>
      <c r="M1020" s="93">
        <v>0</v>
      </c>
      <c r="N1020" s="83"/>
      <c r="O1020" s="84" t="s">
        <v>3</v>
      </c>
      <c r="P1020" s="93">
        <v>0</v>
      </c>
      <c r="Q1020" s="93">
        <v>0</v>
      </c>
      <c r="R1020" s="93">
        <v>2457.7121076876092</v>
      </c>
      <c r="S1020" s="93">
        <v>20155.339891677439</v>
      </c>
      <c r="T1020" s="93">
        <v>0</v>
      </c>
      <c r="U1020" s="93">
        <v>46147.230771743249</v>
      </c>
      <c r="V1020" s="93">
        <v>48623.569604357181</v>
      </c>
      <c r="W1020" s="93">
        <v>48385.886855417994</v>
      </c>
      <c r="X1020" s="93">
        <v>41986.138823999994</v>
      </c>
      <c r="Y1020" s="93">
        <v>39091.71</v>
      </c>
      <c r="Z1020" s="93">
        <v>20994</v>
      </c>
      <c r="AA1020" s="83"/>
      <c r="AB1020" s="84" t="s">
        <v>3</v>
      </c>
      <c r="AC1020" s="93">
        <v>5</v>
      </c>
      <c r="AD1020" s="93">
        <v>52</v>
      </c>
      <c r="AE1020" s="93">
        <v>149</v>
      </c>
      <c r="AF1020" s="93">
        <v>178</v>
      </c>
      <c r="AG1020" s="93">
        <v>172</v>
      </c>
      <c r="AH1020" s="93">
        <v>175</v>
      </c>
      <c r="AI1020" s="93">
        <v>178</v>
      </c>
      <c r="AJ1020" s="93">
        <v>167</v>
      </c>
      <c r="AK1020" s="93">
        <v>160</v>
      </c>
      <c r="AL1020" s="93">
        <v>155</v>
      </c>
      <c r="AM1020" s="93">
        <v>0</v>
      </c>
      <c r="AN1020" s="83"/>
      <c r="AO1020" s="83"/>
      <c r="AP1020" s="83"/>
      <c r="AQ1020" s="83"/>
      <c r="AR1020" s="83"/>
      <c r="AS1020" s="83"/>
      <c r="AT1020" s="83"/>
      <c r="AU1020" s="83"/>
      <c r="AV1020" s="83"/>
      <c r="AW1020" s="83"/>
      <c r="AX1020" s="83"/>
      <c r="AY1020" s="83"/>
      <c r="AZ1020" s="83"/>
    </row>
    <row r="1021" spans="1:52" x14ac:dyDescent="0.25">
      <c r="A1021" s="82"/>
      <c r="B1021" s="84" t="s">
        <v>4</v>
      </c>
      <c r="C1021" s="93">
        <v>0</v>
      </c>
      <c r="D1021" s="93">
        <v>682.84090115149456</v>
      </c>
      <c r="E1021" s="93">
        <v>9212.3242169823861</v>
      </c>
      <c r="F1021" s="93">
        <v>14621.274890296514</v>
      </c>
      <c r="G1021" s="93">
        <v>18583.213319613678</v>
      </c>
      <c r="H1021" s="93">
        <v>21148.987833841154</v>
      </c>
      <c r="I1021" s="93">
        <v>22161.401774340618</v>
      </c>
      <c r="J1021" s="93">
        <v>20945.351235878996</v>
      </c>
      <c r="K1021" s="93">
        <v>15359.695722</v>
      </c>
      <c r="L1021" s="93">
        <v>23827.523999999998</v>
      </c>
      <c r="M1021" s="93">
        <v>0</v>
      </c>
      <c r="N1021" s="83"/>
      <c r="O1021" s="84" t="s">
        <v>4</v>
      </c>
      <c r="P1021" s="93">
        <v>0</v>
      </c>
      <c r="Q1021" s="93">
        <v>0</v>
      </c>
      <c r="R1021" s="93">
        <v>0</v>
      </c>
      <c r="S1021" s="93">
        <v>0</v>
      </c>
      <c r="T1021" s="93">
        <v>0</v>
      </c>
      <c r="U1021" s="93">
        <v>0</v>
      </c>
      <c r="V1021" s="93">
        <v>0</v>
      </c>
      <c r="W1021" s="93">
        <v>0</v>
      </c>
      <c r="X1021" s="93">
        <v>0</v>
      </c>
      <c r="Y1021" s="93">
        <v>0</v>
      </c>
      <c r="Z1021" s="93">
        <v>22744</v>
      </c>
      <c r="AA1021" s="83"/>
      <c r="AB1021" s="84" t="s">
        <v>4</v>
      </c>
      <c r="AC1021" s="93">
        <v>0</v>
      </c>
      <c r="AD1021" s="93">
        <v>6</v>
      </c>
      <c r="AE1021" s="93">
        <v>59</v>
      </c>
      <c r="AF1021" s="93">
        <v>101</v>
      </c>
      <c r="AG1021" s="93">
        <v>139</v>
      </c>
      <c r="AH1021" s="93">
        <v>152</v>
      </c>
      <c r="AI1021" s="93">
        <v>166</v>
      </c>
      <c r="AJ1021" s="93">
        <v>154</v>
      </c>
      <c r="AK1021" s="93">
        <v>116</v>
      </c>
      <c r="AL1021" s="93">
        <v>192</v>
      </c>
      <c r="AM1021" s="93">
        <v>0</v>
      </c>
      <c r="AN1021" s="83"/>
      <c r="AO1021" s="83"/>
      <c r="AP1021" s="83"/>
      <c r="AQ1021" s="83"/>
      <c r="AR1021" s="83"/>
      <c r="AS1021" s="83"/>
      <c r="AT1021" s="83"/>
      <c r="AU1021" s="83"/>
      <c r="AV1021" s="83"/>
      <c r="AW1021" s="83"/>
      <c r="AX1021" s="83"/>
      <c r="AY1021" s="83"/>
      <c r="AZ1021" s="83"/>
    </row>
    <row r="1022" spans="1:52" x14ac:dyDescent="0.25">
      <c r="A1022" s="82"/>
      <c r="B1022" s="84" t="s">
        <v>6</v>
      </c>
      <c r="C1022" s="93">
        <v>3957.7786166522192</v>
      </c>
      <c r="D1022" s="93">
        <v>6596.9978614896709</v>
      </c>
      <c r="E1022" s="93">
        <v>11724.457092768793</v>
      </c>
      <c r="F1022" s="93">
        <v>18730.042304665407</v>
      </c>
      <c r="G1022" s="93">
        <v>15015.674022083575</v>
      </c>
      <c r="H1022" s="93">
        <v>10817.294633195148</v>
      </c>
      <c r="I1022" s="93">
        <v>7575.6502138747164</v>
      </c>
      <c r="J1022" s="93">
        <v>6722.3000502315017</v>
      </c>
      <c r="K1022" s="93">
        <v>6744.6653924999991</v>
      </c>
      <c r="L1022" s="93">
        <v>6800.6610000000001</v>
      </c>
      <c r="M1022" s="93">
        <v>0</v>
      </c>
      <c r="N1022" s="83"/>
      <c r="O1022" s="84" t="s">
        <v>6</v>
      </c>
      <c r="P1022" s="93">
        <v>2117.8748450312883</v>
      </c>
      <c r="Q1022" s="93">
        <v>2111.1817225382492</v>
      </c>
      <c r="R1022" s="93">
        <v>2591.130764962079</v>
      </c>
      <c r="S1022" s="93">
        <v>24734.089634519325</v>
      </c>
      <c r="T1022" s="93">
        <v>27775.089263749971</v>
      </c>
      <c r="U1022" s="93">
        <v>15851.649802553888</v>
      </c>
      <c r="V1022" s="93">
        <v>3264.2196480653115</v>
      </c>
      <c r="W1022" s="93">
        <v>1091.8814943960001</v>
      </c>
      <c r="X1022" s="93">
        <v>12.730787999999848</v>
      </c>
      <c r="Y1022" s="93">
        <v>984.75300000000016</v>
      </c>
      <c r="Z1022" s="93">
        <v>9125</v>
      </c>
      <c r="AA1022" s="83"/>
      <c r="AB1022" s="84" t="s">
        <v>6</v>
      </c>
      <c r="AC1022" s="93">
        <v>0</v>
      </c>
      <c r="AD1022" s="93">
        <v>0</v>
      </c>
      <c r="AE1022" s="93">
        <v>3</v>
      </c>
      <c r="AF1022" s="93">
        <v>142</v>
      </c>
      <c r="AG1022" s="93">
        <v>189</v>
      </c>
      <c r="AH1022" s="93">
        <v>134</v>
      </c>
      <c r="AI1022" s="93">
        <v>96</v>
      </c>
      <c r="AJ1022" s="93">
        <v>87</v>
      </c>
      <c r="AK1022" s="93">
        <v>86</v>
      </c>
      <c r="AL1022" s="93">
        <v>94</v>
      </c>
      <c r="AM1022" s="93">
        <v>0</v>
      </c>
      <c r="AN1022" s="83"/>
      <c r="AO1022" s="83"/>
      <c r="AP1022" s="83"/>
      <c r="AQ1022" s="83"/>
      <c r="AR1022" s="83"/>
      <c r="AS1022" s="83"/>
      <c r="AT1022" s="83"/>
      <c r="AU1022" s="83"/>
      <c r="AV1022" s="83"/>
      <c r="AW1022" s="83"/>
      <c r="AX1022" s="83"/>
      <c r="AY1022" s="83"/>
      <c r="AZ1022" s="83"/>
    </row>
    <row r="1023" spans="1:52" x14ac:dyDescent="0.25">
      <c r="A1023" s="82"/>
      <c r="B1023" s="84" t="s">
        <v>7</v>
      </c>
      <c r="C1023" s="93">
        <v>76109.803571533761</v>
      </c>
      <c r="D1023" s="93">
        <v>70590.250565632072</v>
      </c>
      <c r="E1023" s="93">
        <v>63659.541979414549</v>
      </c>
      <c r="F1023" s="93">
        <v>69978.198850155561</v>
      </c>
      <c r="G1023" s="93">
        <v>71632.591766148238</v>
      </c>
      <c r="H1023" s="93">
        <v>72856.539498800194</v>
      </c>
      <c r="I1023" s="93">
        <v>75818.730105092909</v>
      </c>
      <c r="J1023" s="93">
        <v>82433.816024048981</v>
      </c>
      <c r="K1023" s="93">
        <v>93773.923508999986</v>
      </c>
      <c r="L1023" s="93">
        <v>87561.725999999995</v>
      </c>
      <c r="M1023" s="93">
        <v>0</v>
      </c>
      <c r="N1023" s="83"/>
      <c r="O1023" s="84" t="s">
        <v>7</v>
      </c>
      <c r="P1023" s="93">
        <v>86798.573513849071</v>
      </c>
      <c r="Q1023" s="93">
        <v>81103.793137011031</v>
      </c>
      <c r="R1023" s="93">
        <v>74892.222582826042</v>
      </c>
      <c r="S1023" s="93">
        <v>68993.798241229684</v>
      </c>
      <c r="T1023" s="93">
        <v>61002.011051486872</v>
      </c>
      <c r="U1023" s="93">
        <v>64060.590179356674</v>
      </c>
      <c r="V1023" s="93">
        <v>68618.646557361353</v>
      </c>
      <c r="W1023" s="93">
        <v>74178.889824815982</v>
      </c>
      <c r="X1023" s="93">
        <v>70540.235408999986</v>
      </c>
      <c r="Y1023" s="93">
        <v>70125.320999999996</v>
      </c>
      <c r="Z1023" s="93">
        <v>68407</v>
      </c>
      <c r="AA1023" s="83"/>
      <c r="AB1023" s="84" t="s">
        <v>7</v>
      </c>
      <c r="AC1023" s="93">
        <v>587</v>
      </c>
      <c r="AD1023" s="93">
        <v>548</v>
      </c>
      <c r="AE1023" s="93">
        <v>504</v>
      </c>
      <c r="AF1023" s="93">
        <v>529</v>
      </c>
      <c r="AG1023" s="93">
        <v>538</v>
      </c>
      <c r="AH1023" s="93">
        <v>557</v>
      </c>
      <c r="AI1023" s="93">
        <v>556</v>
      </c>
      <c r="AJ1023" s="93">
        <v>643</v>
      </c>
      <c r="AK1023" s="93">
        <v>710</v>
      </c>
      <c r="AL1023" s="93">
        <v>730</v>
      </c>
      <c r="AM1023" s="93">
        <v>0</v>
      </c>
      <c r="AN1023" s="83"/>
      <c r="AO1023" s="83"/>
      <c r="AP1023" s="83"/>
      <c r="AQ1023" s="83"/>
      <c r="AR1023" s="83"/>
      <c r="AS1023" s="83"/>
      <c r="AT1023" s="83"/>
      <c r="AU1023" s="83"/>
      <c r="AV1023" s="83"/>
      <c r="AW1023" s="83"/>
      <c r="AX1023" s="83"/>
      <c r="AY1023" s="83"/>
      <c r="AZ1023" s="83"/>
    </row>
    <row r="1024" spans="1:52" x14ac:dyDescent="0.25">
      <c r="A1024" s="82"/>
      <c r="B1024" s="89" t="s">
        <v>8</v>
      </c>
      <c r="C1024" s="94">
        <v>38599.652889372366</v>
      </c>
      <c r="D1024" s="94">
        <v>43600.886810569238</v>
      </c>
      <c r="E1024" s="94">
        <v>44068.006946892674</v>
      </c>
      <c r="F1024" s="94">
        <v>50491.129509032791</v>
      </c>
      <c r="G1024" s="94">
        <v>54259.455789937485</v>
      </c>
      <c r="H1024" s="94">
        <v>56198.610182059827</v>
      </c>
      <c r="I1024" s="94">
        <v>68203.610209384045</v>
      </c>
      <c r="J1024" s="94">
        <v>74561.911495280976</v>
      </c>
      <c r="K1024" s="94">
        <v>78460.907342999984</v>
      </c>
      <c r="L1024" s="94">
        <v>83941.703999999983</v>
      </c>
      <c r="M1024" s="94">
        <v>0</v>
      </c>
      <c r="N1024" s="83"/>
      <c r="O1024" s="89" t="s">
        <v>8</v>
      </c>
      <c r="P1024" s="94">
        <v>38310.310272049777</v>
      </c>
      <c r="Q1024" s="94">
        <v>38197.970483209974</v>
      </c>
      <c r="R1024" s="94">
        <v>36935.72641038322</v>
      </c>
      <c r="S1024" s="94">
        <v>36826.497184931868</v>
      </c>
      <c r="T1024" s="94">
        <v>38409.407756511398</v>
      </c>
      <c r="U1024" s="94">
        <v>37223.423925677598</v>
      </c>
      <c r="V1024" s="94">
        <v>33690.561804133307</v>
      </c>
      <c r="W1024" s="94">
        <v>67659.968886929986</v>
      </c>
      <c r="X1024" s="94">
        <v>69361.576619999978</v>
      </c>
      <c r="Y1024" s="94">
        <v>71590.616999999998</v>
      </c>
      <c r="Z1024" s="94">
        <v>84681</v>
      </c>
      <c r="AA1024" s="83"/>
      <c r="AB1024" s="89" t="s">
        <v>8</v>
      </c>
      <c r="AC1024" s="94">
        <v>480</v>
      </c>
      <c r="AD1024" s="94">
        <v>555</v>
      </c>
      <c r="AE1024" s="94">
        <v>598</v>
      </c>
      <c r="AF1024" s="94">
        <v>589</v>
      </c>
      <c r="AG1024" s="94">
        <v>614</v>
      </c>
      <c r="AH1024" s="94">
        <v>660</v>
      </c>
      <c r="AI1024" s="94">
        <v>726</v>
      </c>
      <c r="AJ1024" s="94">
        <v>741</v>
      </c>
      <c r="AK1024" s="94">
        <v>759</v>
      </c>
      <c r="AL1024" s="94">
        <v>809</v>
      </c>
      <c r="AM1024" s="94">
        <v>0</v>
      </c>
      <c r="AN1024" s="83"/>
      <c r="AO1024" s="83"/>
      <c r="AP1024" s="83"/>
      <c r="AQ1024" s="83"/>
      <c r="AR1024" s="83"/>
      <c r="AS1024" s="83"/>
      <c r="AT1024" s="83"/>
      <c r="AU1024" s="83"/>
      <c r="AV1024" s="83"/>
      <c r="AW1024" s="83"/>
      <c r="AX1024" s="83"/>
      <c r="AY1024" s="83"/>
      <c r="AZ1024" s="83"/>
    </row>
    <row r="1025" spans="1:52" x14ac:dyDescent="0.25">
      <c r="A1025" s="82"/>
      <c r="B1025" s="89" t="s">
        <v>5</v>
      </c>
      <c r="C1025" s="94">
        <v>28919.220007508196</v>
      </c>
      <c r="D1025" s="94">
        <v>25455.2265027799</v>
      </c>
      <c r="E1025" s="94">
        <v>31714.200003691014</v>
      </c>
      <c r="F1025" s="94">
        <v>53480.110933508528</v>
      </c>
      <c r="G1025" s="94">
        <v>39478.865357148898</v>
      </c>
      <c r="H1025" s="94">
        <v>32275.220242337542</v>
      </c>
      <c r="I1025" s="94">
        <v>50239.847578294801</v>
      </c>
      <c r="J1025" s="94">
        <v>48031.996410594002</v>
      </c>
      <c r="K1025" s="94">
        <v>46303.997753999996</v>
      </c>
      <c r="L1025" s="94">
        <v>44022.678000000007</v>
      </c>
      <c r="M1025" s="92">
        <v>0</v>
      </c>
      <c r="N1025" s="83"/>
      <c r="O1025" s="89" t="s">
        <v>5</v>
      </c>
      <c r="P1025" s="94">
        <v>35695.817842618242</v>
      </c>
      <c r="Q1025" s="94">
        <v>40439.395147877825</v>
      </c>
      <c r="R1025" s="94">
        <v>28529.356213857543</v>
      </c>
      <c r="S1025" s="94">
        <v>20247.789755407033</v>
      </c>
      <c r="T1025" s="94">
        <v>32649.491704274733</v>
      </c>
      <c r="U1025" s="94">
        <v>43788.547322601153</v>
      </c>
      <c r="V1025" s="94">
        <v>58669.648093477022</v>
      </c>
      <c r="W1025" s="94">
        <v>55028.885235848982</v>
      </c>
      <c r="X1025" s="94">
        <v>49461.233177999988</v>
      </c>
      <c r="Y1025" s="94">
        <v>46549.901999999995</v>
      </c>
      <c r="Z1025" s="94">
        <v>36972</v>
      </c>
      <c r="AA1025" s="83"/>
      <c r="AB1025" s="89" t="s">
        <v>5</v>
      </c>
      <c r="AC1025" s="94">
        <v>7965</v>
      </c>
      <c r="AD1025" s="94">
        <v>7601</v>
      </c>
      <c r="AE1025" s="94">
        <v>7452</v>
      </c>
      <c r="AF1025" s="94">
        <v>7428</v>
      </c>
      <c r="AG1025" s="94">
        <v>7297</v>
      </c>
      <c r="AH1025" s="94">
        <v>7174</v>
      </c>
      <c r="AI1025" s="94">
        <v>7130</v>
      </c>
      <c r="AJ1025" s="94">
        <v>7415</v>
      </c>
      <c r="AK1025" s="94">
        <v>7112</v>
      </c>
      <c r="AL1025" s="94">
        <v>7299</v>
      </c>
      <c r="AM1025" s="94">
        <v>0</v>
      </c>
      <c r="AN1025" s="83"/>
      <c r="AO1025" s="83"/>
      <c r="AP1025" s="83"/>
      <c r="AQ1025" s="83"/>
      <c r="AR1025" s="83"/>
      <c r="AS1025" s="83"/>
      <c r="AT1025" s="83"/>
      <c r="AU1025" s="83"/>
      <c r="AV1025" s="83"/>
      <c r="AW1025" s="83"/>
      <c r="AX1025" s="83"/>
      <c r="AY1025" s="83"/>
      <c r="AZ1025" s="83"/>
    </row>
    <row r="1026" spans="1:52" x14ac:dyDescent="0.25">
      <c r="A1026" s="82"/>
      <c r="B1026" s="84" t="s">
        <v>157</v>
      </c>
      <c r="C1026" s="93">
        <v>43337.014016452733</v>
      </c>
      <c r="D1026" s="93">
        <v>34409.057922988497</v>
      </c>
      <c r="E1026" s="93">
        <v>38268.918194893871</v>
      </c>
      <c r="F1026" s="93">
        <v>47559.164604759848</v>
      </c>
      <c r="G1026" s="93">
        <v>44877.123061701241</v>
      </c>
      <c r="H1026" s="93">
        <v>45811.793447854834</v>
      </c>
      <c r="I1026" s="93">
        <v>45953.044334855455</v>
      </c>
      <c r="J1026" s="93">
        <v>50490.887641550995</v>
      </c>
      <c r="K1026" s="93">
        <v>48106.465154999998</v>
      </c>
      <c r="L1026" s="93">
        <v>49428.014999999999</v>
      </c>
      <c r="M1026" s="93">
        <v>0</v>
      </c>
      <c r="N1026" s="83"/>
      <c r="O1026" s="84" t="s">
        <v>157</v>
      </c>
      <c r="P1026" s="93">
        <v>45263.558122643117</v>
      </c>
      <c r="Q1026" s="93">
        <v>42996.191674695503</v>
      </c>
      <c r="R1026" s="93">
        <v>33986.647432022939</v>
      </c>
      <c r="S1026" s="93">
        <v>46336.887380170192</v>
      </c>
      <c r="T1026" s="93">
        <v>44400.273188932348</v>
      </c>
      <c r="U1026" s="93">
        <v>46068.962062835948</v>
      </c>
      <c r="V1026" s="93">
        <v>45955.243202924205</v>
      </c>
      <c r="W1026" s="93">
        <v>44553.512282201991</v>
      </c>
      <c r="X1026" s="93">
        <v>48560.529926999989</v>
      </c>
      <c r="Y1026" s="93">
        <v>48030.632999999994</v>
      </c>
      <c r="Z1026" s="93">
        <v>50082</v>
      </c>
      <c r="AA1026" s="83"/>
      <c r="AB1026" s="84" t="s">
        <v>117</v>
      </c>
      <c r="AC1026" s="93">
        <v>26794.907999999999</v>
      </c>
      <c r="AD1026" s="93">
        <v>26116.799999999999</v>
      </c>
      <c r="AE1026" s="93">
        <v>25642.304</v>
      </c>
      <c r="AF1026" s="93">
        <v>25113.781999999996</v>
      </c>
      <c r="AG1026" s="93">
        <v>24821.294999999998</v>
      </c>
      <c r="AH1026" s="93">
        <v>24475.506000000001</v>
      </c>
      <c r="AI1026" s="93">
        <v>24178.314999999999</v>
      </c>
      <c r="AJ1026" s="93">
        <v>23676.48</v>
      </c>
      <c r="AK1026" s="93">
        <v>23269.386000000002</v>
      </c>
      <c r="AL1026" s="93">
        <v>22901.097000000002</v>
      </c>
      <c r="AM1026" s="93">
        <v>0</v>
      </c>
      <c r="AN1026" s="83"/>
      <c r="AO1026" s="83"/>
      <c r="AP1026" s="83"/>
      <c r="AQ1026" s="83"/>
      <c r="AR1026" s="83"/>
      <c r="AS1026" s="83"/>
      <c r="AT1026" s="83"/>
      <c r="AU1026" s="83"/>
      <c r="AV1026" s="83"/>
      <c r="AW1026" s="83"/>
      <c r="AX1026" s="83"/>
      <c r="AY1026" s="83"/>
      <c r="AZ1026" s="83"/>
    </row>
    <row r="1027" spans="1:52" x14ac:dyDescent="0.25">
      <c r="A1027" s="82"/>
      <c r="B1027" s="83"/>
      <c r="C1027" s="83"/>
      <c r="D1027" s="83"/>
      <c r="E1027" s="83"/>
      <c r="F1027" s="83"/>
      <c r="G1027" s="83"/>
      <c r="H1027" s="83"/>
      <c r="I1027" s="83"/>
      <c r="J1027" s="83"/>
      <c r="K1027" s="83"/>
      <c r="L1027" s="83"/>
      <c r="M1027" s="83"/>
      <c r="N1027" s="83"/>
      <c r="O1027" s="83"/>
      <c r="P1027" s="83"/>
      <c r="Q1027" s="83"/>
      <c r="R1027" s="83"/>
      <c r="S1027" s="83"/>
      <c r="T1027" s="83"/>
      <c r="U1027" s="83"/>
      <c r="V1027" s="83"/>
      <c r="W1027" s="83"/>
      <c r="X1027" s="83"/>
      <c r="Y1027" s="83"/>
      <c r="Z1027" s="83"/>
      <c r="AA1027" s="83"/>
      <c r="AB1027" s="83"/>
      <c r="AC1027" s="83"/>
      <c r="AD1027" s="83"/>
      <c r="AE1027" s="83"/>
      <c r="AF1027" s="83"/>
      <c r="AG1027" s="83"/>
      <c r="AH1027" s="83"/>
      <c r="AI1027" s="83"/>
      <c r="AJ1027" s="83"/>
      <c r="AK1027" s="83"/>
      <c r="AL1027" s="83"/>
      <c r="AM1027" s="83"/>
      <c r="AN1027" s="83"/>
      <c r="AO1027" s="83"/>
      <c r="AP1027" s="83"/>
      <c r="AQ1027" s="83"/>
      <c r="AR1027" s="83"/>
      <c r="AS1027" s="83"/>
      <c r="AT1027" s="83"/>
      <c r="AU1027" s="83"/>
      <c r="AV1027" s="83"/>
      <c r="AW1027" s="83"/>
      <c r="AX1027" s="83"/>
      <c r="AY1027" s="83"/>
      <c r="AZ1027" s="83"/>
    </row>
    <row r="1028" spans="1:52" x14ac:dyDescent="0.25">
      <c r="A1028" s="82"/>
      <c r="B1028" s="85" t="s">
        <v>113</v>
      </c>
      <c r="C1028" s="85"/>
      <c r="D1028" s="85"/>
      <c r="E1028" s="85"/>
      <c r="F1028" s="85"/>
      <c r="G1028" s="85"/>
      <c r="H1028" s="85"/>
      <c r="I1028" s="85"/>
      <c r="J1028" s="85"/>
      <c r="K1028" s="85"/>
      <c r="L1028" s="85"/>
      <c r="M1028" s="85"/>
      <c r="N1028" s="83"/>
      <c r="O1028" s="85" t="s">
        <v>114</v>
      </c>
      <c r="P1028" s="85"/>
      <c r="Q1028" s="85"/>
      <c r="R1028" s="85"/>
      <c r="S1028" s="85"/>
      <c r="T1028" s="85"/>
      <c r="U1028" s="85"/>
      <c r="V1028" s="85"/>
      <c r="W1028" s="85"/>
      <c r="X1028" s="85"/>
      <c r="Y1028" s="85"/>
      <c r="Z1028" s="85"/>
      <c r="AA1028" s="83"/>
      <c r="AB1028" s="85" t="s">
        <v>145</v>
      </c>
      <c r="AC1028" s="85"/>
      <c r="AD1028" s="85"/>
      <c r="AE1028" s="85"/>
      <c r="AF1028" s="85"/>
      <c r="AG1028" s="85"/>
      <c r="AH1028" s="85"/>
      <c r="AI1028" s="85"/>
      <c r="AJ1028" s="85"/>
      <c r="AK1028" s="85"/>
      <c r="AL1028" s="85"/>
      <c r="AM1028" s="85"/>
      <c r="AN1028" s="83"/>
      <c r="AO1028" s="83"/>
      <c r="AP1028" s="83"/>
      <c r="AQ1028" s="83"/>
      <c r="AR1028" s="83"/>
      <c r="AS1028" s="83"/>
      <c r="AT1028" s="83"/>
      <c r="AU1028" s="83"/>
      <c r="AV1028" s="83"/>
      <c r="AW1028" s="83"/>
      <c r="AX1028" s="83"/>
      <c r="AY1028" s="83"/>
      <c r="AZ1028" s="83"/>
    </row>
    <row r="1029" spans="1:52" x14ac:dyDescent="0.25">
      <c r="A1029" s="82"/>
      <c r="B1029" s="87" t="s">
        <v>66</v>
      </c>
      <c r="C1029" s="87">
        <v>2013</v>
      </c>
      <c r="D1029" s="87">
        <v>2014</v>
      </c>
      <c r="E1029" s="87">
        <v>2015</v>
      </c>
      <c r="F1029" s="87">
        <v>2016</v>
      </c>
      <c r="G1029" s="87">
        <v>2017</v>
      </c>
      <c r="H1029" s="87">
        <v>2018</v>
      </c>
      <c r="I1029" s="87">
        <v>2019</v>
      </c>
      <c r="J1029" s="87">
        <v>2020</v>
      </c>
      <c r="K1029" s="87">
        <v>2021</v>
      </c>
      <c r="L1029" s="87">
        <v>2022</v>
      </c>
      <c r="M1029" s="87">
        <v>2023</v>
      </c>
      <c r="N1029" s="83"/>
      <c r="O1029" s="87" t="s">
        <v>66</v>
      </c>
      <c r="P1029" s="87">
        <v>2013</v>
      </c>
      <c r="Q1029" s="87">
        <v>2014</v>
      </c>
      <c r="R1029" s="87">
        <v>2015</v>
      </c>
      <c r="S1029" s="87">
        <v>2016</v>
      </c>
      <c r="T1029" s="87">
        <v>2017</v>
      </c>
      <c r="U1029" s="87">
        <v>2018</v>
      </c>
      <c r="V1029" s="87">
        <v>2019</v>
      </c>
      <c r="W1029" s="87">
        <v>2020</v>
      </c>
      <c r="X1029" s="87">
        <v>2021</v>
      </c>
      <c r="Y1029" s="87">
        <v>2022</v>
      </c>
      <c r="Z1029" s="87">
        <v>2023</v>
      </c>
      <c r="AA1029" s="83"/>
      <c r="AB1029" s="87" t="s">
        <v>66</v>
      </c>
      <c r="AC1029" s="87">
        <v>2013</v>
      </c>
      <c r="AD1029" s="87">
        <v>2014</v>
      </c>
      <c r="AE1029" s="87">
        <v>2015</v>
      </c>
      <c r="AF1029" s="87">
        <v>2016</v>
      </c>
      <c r="AG1029" s="87">
        <v>2017</v>
      </c>
      <c r="AH1029" s="87">
        <v>2018</v>
      </c>
      <c r="AI1029" s="87">
        <v>2019</v>
      </c>
      <c r="AJ1029" s="87">
        <v>2020</v>
      </c>
      <c r="AK1029" s="87">
        <v>2021</v>
      </c>
      <c r="AL1029" s="87">
        <v>2022</v>
      </c>
      <c r="AM1029" s="87">
        <v>2023</v>
      </c>
      <c r="AN1029" s="83"/>
      <c r="AO1029" s="83"/>
      <c r="AP1029" s="83"/>
      <c r="AQ1029" s="83"/>
      <c r="AR1029" s="83"/>
      <c r="AS1029" s="83"/>
      <c r="AT1029" s="83"/>
      <c r="AU1029" s="83"/>
      <c r="AV1029" s="83"/>
      <c r="AW1029" s="83"/>
      <c r="AX1029" s="83"/>
      <c r="AY1029" s="83"/>
      <c r="AZ1029" s="83"/>
    </row>
    <row r="1030" spans="1:52" x14ac:dyDescent="0.25">
      <c r="A1030" s="82"/>
      <c r="B1030" s="89" t="s">
        <v>9</v>
      </c>
      <c r="C1030" s="90">
        <v>445581.61398690112</v>
      </c>
      <c r="D1030" s="90">
        <v>421647.13611797011</v>
      </c>
      <c r="E1030" s="90">
        <v>421225.52262793068</v>
      </c>
      <c r="F1030" s="90">
        <v>431788.18502056727</v>
      </c>
      <c r="G1030" s="90">
        <v>398493.58453069814</v>
      </c>
      <c r="H1030" s="90">
        <v>403375.68134437077</v>
      </c>
      <c r="I1030" s="90">
        <v>425750.33264232124</v>
      </c>
      <c r="J1030" s="90">
        <v>444019.22015440487</v>
      </c>
      <c r="K1030" s="90">
        <v>593948.54874599993</v>
      </c>
      <c r="L1030" s="90">
        <v>552293.11199999996</v>
      </c>
      <c r="M1030" s="90">
        <v>0</v>
      </c>
      <c r="N1030" s="83"/>
      <c r="O1030" s="89" t="s">
        <v>9</v>
      </c>
      <c r="P1030" s="90">
        <v>439552.16870365449</v>
      </c>
      <c r="Q1030" s="90">
        <v>468215.95993190212</v>
      </c>
      <c r="R1030" s="90">
        <v>448169.06936278054</v>
      </c>
      <c r="S1030" s="90">
        <v>468174.30460866983</v>
      </c>
      <c r="T1030" s="90">
        <v>434217.79515330639</v>
      </c>
      <c r="U1030" s="90">
        <v>444651.24404884112</v>
      </c>
      <c r="V1030" s="90">
        <v>431478.9336784425</v>
      </c>
      <c r="W1030" s="90">
        <v>426859.84931757289</v>
      </c>
      <c r="X1030" s="90">
        <v>578682.21213599993</v>
      </c>
      <c r="Y1030" s="90">
        <v>550252.60499999986</v>
      </c>
      <c r="Z1030" s="90">
        <v>547014</v>
      </c>
      <c r="AA1030" s="83"/>
      <c r="AB1030" s="89" t="s">
        <v>9</v>
      </c>
      <c r="AC1030" s="90">
        <v>3720</v>
      </c>
      <c r="AD1030" s="90">
        <v>3671</v>
      </c>
      <c r="AE1030" s="90">
        <v>3615</v>
      </c>
      <c r="AF1030" s="90">
        <v>3529</v>
      </c>
      <c r="AG1030" s="90">
        <v>3421</v>
      </c>
      <c r="AH1030" s="90">
        <v>3327</v>
      </c>
      <c r="AI1030" s="90">
        <v>3412</v>
      </c>
      <c r="AJ1030" s="90">
        <v>3778</v>
      </c>
      <c r="AK1030" s="90">
        <v>3733</v>
      </c>
      <c r="AL1030" s="90">
        <v>3582</v>
      </c>
      <c r="AM1030" s="90">
        <v>0</v>
      </c>
      <c r="AN1030" s="83"/>
      <c r="AO1030" s="83"/>
      <c r="AP1030" s="83"/>
      <c r="AQ1030" s="83"/>
      <c r="AR1030" s="83"/>
      <c r="AS1030" s="83"/>
      <c r="AT1030" s="83"/>
      <c r="AU1030" s="83"/>
      <c r="AV1030" s="83"/>
      <c r="AW1030" s="83"/>
      <c r="AX1030" s="83"/>
      <c r="AY1030" s="83"/>
      <c r="AZ1030" s="83"/>
    </row>
    <row r="1031" spans="1:52" x14ac:dyDescent="0.25">
      <c r="A1031" s="82"/>
      <c r="B1031" s="84" t="s">
        <v>10</v>
      </c>
      <c r="C1031" s="93">
        <v>289129.20533182216</v>
      </c>
      <c r="D1031" s="93">
        <v>262242.11687933112</v>
      </c>
      <c r="E1031" s="93">
        <v>270878.96359307761</v>
      </c>
      <c r="F1031" s="93">
        <v>286959.12549503299</v>
      </c>
      <c r="G1031" s="93">
        <v>265789.49302020227</v>
      </c>
      <c r="H1031" s="93">
        <v>241726.08690127265</v>
      </c>
      <c r="I1031" s="93">
        <v>258052.88977497339</v>
      </c>
      <c r="J1031" s="93">
        <v>272730.85018817394</v>
      </c>
      <c r="K1031" s="93">
        <v>411708.37942499999</v>
      </c>
      <c r="L1031" s="93">
        <v>373432.84650000004</v>
      </c>
      <c r="M1031" s="93">
        <v>0</v>
      </c>
      <c r="N1031" s="83"/>
      <c r="O1031" s="84" t="s">
        <v>10</v>
      </c>
      <c r="P1031" s="93">
        <v>277514.82781518967</v>
      </c>
      <c r="Q1031" s="93">
        <v>306985.58140910207</v>
      </c>
      <c r="R1031" s="93">
        <v>302761.22429137054</v>
      </c>
      <c r="S1031" s="93">
        <v>291595.69968447724</v>
      </c>
      <c r="T1031" s="93">
        <v>287991.0454397063</v>
      </c>
      <c r="U1031" s="93">
        <v>270078.36764073512</v>
      </c>
      <c r="V1031" s="93">
        <v>261147.24686472744</v>
      </c>
      <c r="W1031" s="93">
        <v>265554.85827194096</v>
      </c>
      <c r="X1031" s="93">
        <v>406675.4745689999</v>
      </c>
      <c r="Y1031" s="93">
        <v>387141.69899999991</v>
      </c>
      <c r="Z1031" s="93">
        <v>383995</v>
      </c>
      <c r="AA1031" s="83"/>
      <c r="AB1031" s="84" t="s">
        <v>10</v>
      </c>
      <c r="AC1031" s="93">
        <v>3720</v>
      </c>
      <c r="AD1031" s="93">
        <v>3671</v>
      </c>
      <c r="AE1031" s="93">
        <v>3615</v>
      </c>
      <c r="AF1031" s="93">
        <v>3529</v>
      </c>
      <c r="AG1031" s="93">
        <v>3421</v>
      </c>
      <c r="AH1031" s="93">
        <v>3327</v>
      </c>
      <c r="AI1031" s="93">
        <v>3412</v>
      </c>
      <c r="AJ1031" s="93">
        <v>3778</v>
      </c>
      <c r="AK1031" s="93">
        <v>3733</v>
      </c>
      <c r="AL1031" s="93">
        <v>3582</v>
      </c>
      <c r="AM1031" s="93">
        <v>0</v>
      </c>
      <c r="AN1031" s="83"/>
      <c r="AO1031" s="83"/>
      <c r="AP1031" s="83"/>
      <c r="AQ1031" s="83"/>
      <c r="AR1031" s="83"/>
      <c r="AS1031" s="83"/>
      <c r="AT1031" s="83"/>
      <c r="AU1031" s="83"/>
      <c r="AV1031" s="83"/>
      <c r="AW1031" s="83"/>
      <c r="AX1031" s="83"/>
      <c r="AY1031" s="83"/>
      <c r="AZ1031" s="83"/>
    </row>
    <row r="1032" spans="1:52" x14ac:dyDescent="0.25">
      <c r="A1032" s="82"/>
      <c r="B1032" s="89" t="s">
        <v>11</v>
      </c>
      <c r="C1032" s="94">
        <v>156452.40865507894</v>
      </c>
      <c r="D1032" s="94">
        <v>159405.01923863898</v>
      </c>
      <c r="E1032" s="94">
        <v>150346.55903485307</v>
      </c>
      <c r="F1032" s="94">
        <v>144829.05952553428</v>
      </c>
      <c r="G1032" s="94">
        <v>132704.0915104959</v>
      </c>
      <c r="H1032" s="94">
        <v>161649.59444309812</v>
      </c>
      <c r="I1032" s="94">
        <v>167697.44286734783</v>
      </c>
      <c r="J1032" s="94">
        <v>171288.36996623094</v>
      </c>
      <c r="K1032" s="94">
        <v>182240.16932099996</v>
      </c>
      <c r="L1032" s="94">
        <v>178860.26549999998</v>
      </c>
      <c r="M1032" s="94">
        <v>0</v>
      </c>
      <c r="N1032" s="83"/>
      <c r="O1032" s="89" t="s">
        <v>11</v>
      </c>
      <c r="P1032" s="94">
        <v>162037.34088846482</v>
      </c>
      <c r="Q1032" s="94">
        <v>161230.37852280005</v>
      </c>
      <c r="R1032" s="94">
        <v>145407.84507140997</v>
      </c>
      <c r="S1032" s="94">
        <v>176578.60492419256</v>
      </c>
      <c r="T1032" s="94">
        <v>146226.74971360009</v>
      </c>
      <c r="U1032" s="94">
        <v>174572.87640810601</v>
      </c>
      <c r="V1032" s="94">
        <v>170331.68681371509</v>
      </c>
      <c r="W1032" s="94">
        <v>161304.99104563193</v>
      </c>
      <c r="X1032" s="94">
        <v>172006.73756699997</v>
      </c>
      <c r="Y1032" s="94">
        <v>163110.90599999999</v>
      </c>
      <c r="Z1032" s="94">
        <v>163019</v>
      </c>
      <c r="AA1032" s="83"/>
      <c r="AB1032" s="89" t="s">
        <v>11</v>
      </c>
      <c r="AC1032" s="94">
        <v>3720</v>
      </c>
      <c r="AD1032" s="94">
        <v>3671</v>
      </c>
      <c r="AE1032" s="94">
        <v>3615</v>
      </c>
      <c r="AF1032" s="94">
        <v>3529</v>
      </c>
      <c r="AG1032" s="94">
        <v>3421</v>
      </c>
      <c r="AH1032" s="94">
        <v>3327</v>
      </c>
      <c r="AI1032" s="94">
        <v>3412</v>
      </c>
      <c r="AJ1032" s="94">
        <v>3778</v>
      </c>
      <c r="AK1032" s="94">
        <v>3733</v>
      </c>
      <c r="AL1032" s="94">
        <v>3582</v>
      </c>
      <c r="AM1032" s="94">
        <v>0</v>
      </c>
      <c r="AN1032" s="83"/>
      <c r="AO1032" s="83"/>
      <c r="AP1032" s="83"/>
      <c r="AQ1032" s="83"/>
      <c r="AR1032" s="83"/>
      <c r="AS1032" s="83"/>
      <c r="AT1032" s="83"/>
      <c r="AU1032" s="83"/>
      <c r="AV1032" s="83"/>
      <c r="AW1032" s="83"/>
      <c r="AX1032" s="83"/>
      <c r="AY1032" s="83"/>
      <c r="AZ1032" s="83"/>
    </row>
    <row r="1033" spans="1:52" x14ac:dyDescent="0.25">
      <c r="A1033" s="82"/>
      <c r="B1033" s="84" t="s">
        <v>0</v>
      </c>
      <c r="C1033" s="93">
        <v>83736.138521313624</v>
      </c>
      <c r="D1033" s="93">
        <v>74656.203807768441</v>
      </c>
      <c r="E1033" s="93">
        <v>71747.111805400171</v>
      </c>
      <c r="F1033" s="93">
        <v>76979.111939101145</v>
      </c>
      <c r="G1033" s="93">
        <v>71156.591388402085</v>
      </c>
      <c r="H1033" s="93">
        <v>67037.820053749019</v>
      </c>
      <c r="I1033" s="93">
        <v>67138.588460283034</v>
      </c>
      <c r="J1033" s="93">
        <v>69479.052088067983</v>
      </c>
      <c r="K1033" s="93">
        <v>65024.621507999989</v>
      </c>
      <c r="L1033" s="93">
        <v>57025.121999999996</v>
      </c>
      <c r="M1033" s="93">
        <v>0</v>
      </c>
      <c r="N1033" s="83"/>
      <c r="O1033" s="84" t="s">
        <v>0</v>
      </c>
      <c r="P1033" s="93">
        <v>79039.630718658693</v>
      </c>
      <c r="Q1033" s="93">
        <v>84878.880364423254</v>
      </c>
      <c r="R1033" s="93">
        <v>74144.083313854964</v>
      </c>
      <c r="S1033" s="93">
        <v>70940.612319205655</v>
      </c>
      <c r="T1033" s="93">
        <v>72005.463448132839</v>
      </c>
      <c r="U1033" s="93">
        <v>73923.230188765388</v>
      </c>
      <c r="V1033" s="93">
        <v>63923.293626747516</v>
      </c>
      <c r="W1033" s="93">
        <v>66668.428280852982</v>
      </c>
      <c r="X1033" s="93">
        <v>72180.385262999989</v>
      </c>
      <c r="Y1033" s="93">
        <v>64093.322999999997</v>
      </c>
      <c r="Z1033" s="93">
        <v>58459</v>
      </c>
      <c r="AA1033" s="83"/>
      <c r="AB1033" s="84" t="s">
        <v>0</v>
      </c>
      <c r="AC1033" s="93">
        <v>808</v>
      </c>
      <c r="AD1033" s="93">
        <v>784</v>
      </c>
      <c r="AE1033" s="93">
        <v>798</v>
      </c>
      <c r="AF1033" s="93">
        <v>710</v>
      </c>
      <c r="AG1033" s="93">
        <v>609</v>
      </c>
      <c r="AH1033" s="93">
        <v>573</v>
      </c>
      <c r="AI1033" s="93">
        <v>568</v>
      </c>
      <c r="AJ1033" s="93">
        <v>611</v>
      </c>
      <c r="AK1033" s="93">
        <v>575</v>
      </c>
      <c r="AL1033" s="93">
        <v>516</v>
      </c>
      <c r="AM1033" s="93">
        <v>0</v>
      </c>
      <c r="AN1033" s="83"/>
      <c r="AO1033" s="83"/>
      <c r="AP1033" s="83"/>
      <c r="AQ1033" s="83"/>
      <c r="AR1033" s="83"/>
      <c r="AS1033" s="83"/>
      <c r="AT1033" s="83"/>
      <c r="AU1033" s="83"/>
      <c r="AV1033" s="83"/>
      <c r="AW1033" s="83"/>
      <c r="AX1033" s="83"/>
      <c r="AY1033" s="83"/>
      <c r="AZ1033" s="83"/>
    </row>
    <row r="1034" spans="1:52" x14ac:dyDescent="0.25">
      <c r="A1034" s="82"/>
      <c r="B1034" s="84" t="s">
        <v>158</v>
      </c>
      <c r="C1034" s="93">
        <v>98270.59614743189</v>
      </c>
      <c r="D1034" s="93">
        <v>95664.18269660107</v>
      </c>
      <c r="E1034" s="93">
        <v>94678.092422720074</v>
      </c>
      <c r="F1034" s="93">
        <v>88382.531397711253</v>
      </c>
      <c r="G1034" s="93">
        <v>88461.881028796051</v>
      </c>
      <c r="H1034" s="93">
        <v>80266.79723326063</v>
      </c>
      <c r="I1034" s="93">
        <v>89829.25777877275</v>
      </c>
      <c r="J1034" s="93">
        <v>112894.28870170497</v>
      </c>
      <c r="K1034" s="93">
        <v>109161.20260499998</v>
      </c>
      <c r="L1034" s="93">
        <v>74986.316999999995</v>
      </c>
      <c r="M1034" s="93">
        <v>0</v>
      </c>
      <c r="N1034" s="83"/>
      <c r="O1034" s="84" t="s">
        <v>158</v>
      </c>
      <c r="P1034" s="93">
        <v>98928.822022563792</v>
      </c>
      <c r="Q1034" s="93">
        <v>86553.70372868306</v>
      </c>
      <c r="R1034" s="93">
        <v>87203.136598053068</v>
      </c>
      <c r="S1034" s="93">
        <v>96489.495727756206</v>
      </c>
      <c r="T1034" s="93">
        <v>87494.589362894287</v>
      </c>
      <c r="U1034" s="93">
        <v>84917.076666767127</v>
      </c>
      <c r="V1034" s="93">
        <v>84391.457044744122</v>
      </c>
      <c r="W1034" s="93">
        <v>79765.611542189989</v>
      </c>
      <c r="X1034" s="93">
        <v>119791.41058499998</v>
      </c>
      <c r="Y1034" s="93">
        <v>99261.455999999991</v>
      </c>
      <c r="Z1034" s="93">
        <v>75208</v>
      </c>
      <c r="AA1034" s="83"/>
      <c r="AB1034" s="84" t="s">
        <v>158</v>
      </c>
      <c r="AC1034" s="93">
        <v>690</v>
      </c>
      <c r="AD1034" s="93">
        <v>645</v>
      </c>
      <c r="AE1034" s="93">
        <v>607</v>
      </c>
      <c r="AF1034" s="93">
        <v>591</v>
      </c>
      <c r="AG1034" s="93">
        <v>610</v>
      </c>
      <c r="AH1034" s="93">
        <v>578</v>
      </c>
      <c r="AI1034" s="93">
        <v>627</v>
      </c>
      <c r="AJ1034" s="93">
        <v>805</v>
      </c>
      <c r="AK1034" s="93">
        <v>741</v>
      </c>
      <c r="AL1034" s="93">
        <v>495</v>
      </c>
      <c r="AM1034" s="93">
        <v>0</v>
      </c>
      <c r="AN1034" s="83"/>
      <c r="AO1034" s="83"/>
      <c r="AP1034" s="83"/>
      <c r="AQ1034" s="83"/>
      <c r="AR1034" s="83"/>
      <c r="AS1034" s="83"/>
      <c r="AT1034" s="83"/>
      <c r="AU1034" s="83"/>
      <c r="AV1034" s="83"/>
      <c r="AW1034" s="83"/>
      <c r="AX1034" s="83"/>
      <c r="AY1034" s="83"/>
      <c r="AZ1034" s="83"/>
    </row>
    <row r="1035" spans="1:52" x14ac:dyDescent="0.25">
      <c r="A1035" s="82"/>
      <c r="B1035" s="84" t="s">
        <v>159</v>
      </c>
      <c r="C1035" s="93">
        <v>4477.0189550789237</v>
      </c>
      <c r="D1035" s="93">
        <v>4080.4906092533129</v>
      </c>
      <c r="E1035" s="93">
        <v>2773.0014609309615</v>
      </c>
      <c r="F1035" s="93">
        <v>3618.9331800763116</v>
      </c>
      <c r="G1035" s="93">
        <v>2109.0129764742865</v>
      </c>
      <c r="H1035" s="93">
        <v>1408.8367603313745</v>
      </c>
      <c r="I1035" s="93">
        <v>1187.3887571271596</v>
      </c>
      <c r="J1035" s="93">
        <v>1145.8282085459996</v>
      </c>
      <c r="K1035" s="93">
        <v>1336.7327399999999</v>
      </c>
      <c r="L1035" s="93">
        <v>1358.28</v>
      </c>
      <c r="M1035" s="93">
        <v>0</v>
      </c>
      <c r="N1035" s="83"/>
      <c r="O1035" s="84" t="s">
        <v>159</v>
      </c>
      <c r="P1035" s="93">
        <v>5998.5194971570836</v>
      </c>
      <c r="Q1035" s="93">
        <v>6581.1550981417895</v>
      </c>
      <c r="R1035" s="93">
        <v>6199.8713764167178</v>
      </c>
      <c r="S1035" s="93">
        <v>5029.630382866384</v>
      </c>
      <c r="T1035" s="93">
        <v>-383.9717502818383</v>
      </c>
      <c r="U1035" s="93">
        <v>2769.5941709054091</v>
      </c>
      <c r="V1035" s="93">
        <v>2482.5220496232646</v>
      </c>
      <c r="W1035" s="93">
        <v>1403.6935021829997</v>
      </c>
      <c r="X1035" s="93">
        <v>777.63896699999987</v>
      </c>
      <c r="Y1035" s="93">
        <v>771.74999999999989</v>
      </c>
      <c r="Z1035" s="93">
        <v>901</v>
      </c>
      <c r="AA1035" s="83"/>
      <c r="AB1035" s="84" t="s">
        <v>159</v>
      </c>
      <c r="AC1035" s="93">
        <v>0</v>
      </c>
      <c r="AD1035" s="93">
        <v>0</v>
      </c>
      <c r="AE1035" s="93">
        <v>0</v>
      </c>
      <c r="AF1035" s="93">
        <v>0</v>
      </c>
      <c r="AG1035" s="93">
        <v>0</v>
      </c>
      <c r="AH1035" s="93">
        <v>0</v>
      </c>
      <c r="AI1035" s="93">
        <v>0</v>
      </c>
      <c r="AJ1035" s="93">
        <v>0</v>
      </c>
      <c r="AK1035" s="93">
        <v>0</v>
      </c>
      <c r="AL1035" s="93">
        <v>0</v>
      </c>
      <c r="AM1035" s="93">
        <v>0</v>
      </c>
      <c r="AN1035" s="83"/>
      <c r="AO1035" s="83"/>
      <c r="AP1035" s="83"/>
      <c r="AQ1035" s="83"/>
      <c r="AR1035" s="83"/>
      <c r="AS1035" s="83"/>
      <c r="AT1035" s="83"/>
      <c r="AU1035" s="83"/>
      <c r="AV1035" s="83"/>
      <c r="AW1035" s="83"/>
      <c r="AX1035" s="83"/>
      <c r="AY1035" s="83"/>
      <c r="AZ1035" s="83"/>
    </row>
    <row r="1036" spans="1:52" x14ac:dyDescent="0.25">
      <c r="A1036" s="82"/>
      <c r="B1036" s="84" t="s">
        <v>1</v>
      </c>
      <c r="C1036" s="93">
        <v>13634.842152172027</v>
      </c>
      <c r="D1036" s="93">
        <v>12310.539155613633</v>
      </c>
      <c r="E1036" s="93">
        <v>12242.800279671097</v>
      </c>
      <c r="F1036" s="93">
        <v>11172.006254143407</v>
      </c>
      <c r="G1036" s="93">
        <v>11137.672610240039</v>
      </c>
      <c r="H1036" s="93">
        <v>9583.4443434922341</v>
      </c>
      <c r="I1036" s="93">
        <v>9467.5563002306571</v>
      </c>
      <c r="J1036" s="93">
        <v>11374.125211385995</v>
      </c>
      <c r="K1036" s="93">
        <v>11701.715969999997</v>
      </c>
      <c r="L1036" s="93">
        <v>8729.0069999999996</v>
      </c>
      <c r="M1036" s="93">
        <v>0</v>
      </c>
      <c r="N1036" s="83"/>
      <c r="O1036" s="84" t="s">
        <v>1</v>
      </c>
      <c r="P1036" s="93">
        <v>7976.5664688970992</v>
      </c>
      <c r="Q1036" s="93">
        <v>15659.533186017832</v>
      </c>
      <c r="R1036" s="93">
        <v>14467.380838858051</v>
      </c>
      <c r="S1036" s="93">
        <v>14468.115128537263</v>
      </c>
      <c r="T1036" s="93">
        <v>9523.1790030077864</v>
      </c>
      <c r="U1036" s="93">
        <v>11395.700392020086</v>
      </c>
      <c r="V1036" s="93">
        <v>10118.421248581843</v>
      </c>
      <c r="W1036" s="93">
        <v>9060.8901086339974</v>
      </c>
      <c r="X1036" s="93">
        <v>10819.048001999998</v>
      </c>
      <c r="Y1036" s="93">
        <v>11250.056999999999</v>
      </c>
      <c r="Z1036" s="93">
        <v>10517</v>
      </c>
      <c r="AA1036" s="83"/>
      <c r="AB1036" s="84" t="s">
        <v>1</v>
      </c>
      <c r="AC1036" s="93">
        <v>85</v>
      </c>
      <c r="AD1036" s="93">
        <v>79</v>
      </c>
      <c r="AE1036" s="93">
        <v>77</v>
      </c>
      <c r="AF1036" s="93">
        <v>68</v>
      </c>
      <c r="AG1036" s="93">
        <v>67</v>
      </c>
      <c r="AH1036" s="93">
        <v>61</v>
      </c>
      <c r="AI1036" s="93">
        <v>61</v>
      </c>
      <c r="AJ1036" s="93">
        <v>74</v>
      </c>
      <c r="AK1036" s="93">
        <v>73</v>
      </c>
      <c r="AL1036" s="93">
        <v>56</v>
      </c>
      <c r="AM1036" s="93">
        <v>0</v>
      </c>
      <c r="AN1036" s="83"/>
      <c r="AO1036" s="83"/>
      <c r="AP1036" s="83"/>
      <c r="AQ1036" s="83"/>
      <c r="AR1036" s="83"/>
      <c r="AS1036" s="83"/>
      <c r="AT1036" s="83"/>
      <c r="AU1036" s="83"/>
      <c r="AV1036" s="83"/>
      <c r="AW1036" s="83"/>
      <c r="AX1036" s="83"/>
      <c r="AY1036" s="83"/>
      <c r="AZ1036" s="83"/>
    </row>
    <row r="1037" spans="1:52" x14ac:dyDescent="0.25">
      <c r="A1037" s="82"/>
      <c r="B1037" s="84" t="s">
        <v>2</v>
      </c>
      <c r="C1037" s="93">
        <v>132832.86961276634</v>
      </c>
      <c r="D1037" s="93">
        <v>131023.80642046263</v>
      </c>
      <c r="E1037" s="93">
        <v>127651.22619509659</v>
      </c>
      <c r="F1037" s="93">
        <v>120520.68939459368</v>
      </c>
      <c r="G1037" s="93">
        <v>121029.25488087183</v>
      </c>
      <c r="H1037" s="93">
        <v>121929.23098461567</v>
      </c>
      <c r="I1037" s="93">
        <v>127922.44820186704</v>
      </c>
      <c r="J1037" s="93">
        <v>133752.24626066096</v>
      </c>
      <c r="K1037" s="93">
        <v>138645.70761299998</v>
      </c>
      <c r="L1037" s="93">
        <v>144942.88199999998</v>
      </c>
      <c r="M1037" s="93">
        <v>0</v>
      </c>
      <c r="N1037" s="83"/>
      <c r="O1037" s="84" t="s">
        <v>2</v>
      </c>
      <c r="P1037" s="93">
        <v>140534.23268560742</v>
      </c>
      <c r="Q1037" s="93">
        <v>140332.46827071</v>
      </c>
      <c r="R1037" s="93">
        <v>138551.76456224057</v>
      </c>
      <c r="S1037" s="93">
        <v>124723.06085326307</v>
      </c>
      <c r="T1037" s="93">
        <v>126280.2667814813</v>
      </c>
      <c r="U1037" s="93">
        <v>126798.6628030626</v>
      </c>
      <c r="V1037" s="93">
        <v>119560.15293639558</v>
      </c>
      <c r="W1037" s="93">
        <v>125457.39949295696</v>
      </c>
      <c r="X1037" s="93">
        <v>140856.62112899998</v>
      </c>
      <c r="Y1037" s="93">
        <v>145286.56799999997</v>
      </c>
      <c r="Z1037" s="93">
        <v>145280</v>
      </c>
      <c r="AA1037" s="83"/>
      <c r="AB1037" s="84" t="s">
        <v>2</v>
      </c>
      <c r="AC1037" s="93">
        <v>1271</v>
      </c>
      <c r="AD1037" s="93">
        <v>1218</v>
      </c>
      <c r="AE1037" s="93">
        <v>1144</v>
      </c>
      <c r="AF1037" s="93">
        <v>1076</v>
      </c>
      <c r="AG1037" s="93">
        <v>1003</v>
      </c>
      <c r="AH1037" s="93">
        <v>975</v>
      </c>
      <c r="AI1037" s="93">
        <v>988</v>
      </c>
      <c r="AJ1037" s="93">
        <v>1035</v>
      </c>
      <c r="AK1037" s="93">
        <v>1059</v>
      </c>
      <c r="AL1037" s="93">
        <v>1091</v>
      </c>
      <c r="AM1037" s="93">
        <v>0</v>
      </c>
      <c r="AN1037" s="83"/>
      <c r="AO1037" s="83"/>
      <c r="AP1037" s="83"/>
      <c r="AQ1037" s="83"/>
      <c r="AR1037" s="83"/>
      <c r="AS1037" s="83"/>
      <c r="AT1037" s="83"/>
      <c r="AU1037" s="83"/>
      <c r="AV1037" s="83"/>
      <c r="AW1037" s="83"/>
      <c r="AX1037" s="83"/>
      <c r="AY1037" s="83"/>
      <c r="AZ1037" s="83"/>
    </row>
    <row r="1038" spans="1:52" x14ac:dyDescent="0.25">
      <c r="A1038" s="82"/>
      <c r="B1038" s="84" t="s">
        <v>156</v>
      </c>
      <c r="C1038" s="93">
        <v>0</v>
      </c>
      <c r="D1038" s="93">
        <v>0</v>
      </c>
      <c r="E1038" s="93">
        <v>0</v>
      </c>
      <c r="F1038" s="93">
        <v>0</v>
      </c>
      <c r="G1038" s="93">
        <v>0</v>
      </c>
      <c r="H1038" s="93">
        <v>0</v>
      </c>
      <c r="I1038" s="93">
        <v>0</v>
      </c>
      <c r="J1038" s="93">
        <v>1112.3812457729996</v>
      </c>
      <c r="K1038" s="93">
        <v>7315.9595039999995</v>
      </c>
      <c r="L1038" s="93">
        <v>15248.750999999998</v>
      </c>
      <c r="M1038" s="93">
        <v>0</v>
      </c>
      <c r="N1038" s="83"/>
      <c r="O1038" s="84" t="s">
        <v>156</v>
      </c>
      <c r="P1038" s="93">
        <v>0</v>
      </c>
      <c r="Q1038" s="93">
        <v>0</v>
      </c>
      <c r="R1038" s="93">
        <v>0</v>
      </c>
      <c r="S1038" s="93">
        <v>0</v>
      </c>
      <c r="T1038" s="93">
        <v>0</v>
      </c>
      <c r="U1038" s="93">
        <v>0</v>
      </c>
      <c r="V1038" s="93">
        <v>0</v>
      </c>
      <c r="W1038" s="93">
        <v>0</v>
      </c>
      <c r="X1038" s="93">
        <v>3279.2388089999995</v>
      </c>
      <c r="Y1038" s="93">
        <v>5814.8789999999999</v>
      </c>
      <c r="Z1038" s="93">
        <v>12611</v>
      </c>
      <c r="AA1038" s="83"/>
      <c r="AB1038" s="84" t="s">
        <v>156</v>
      </c>
      <c r="AC1038" s="93">
        <v>0</v>
      </c>
      <c r="AD1038" s="93">
        <v>0</v>
      </c>
      <c r="AE1038" s="93">
        <v>0</v>
      </c>
      <c r="AF1038" s="93">
        <v>0</v>
      </c>
      <c r="AG1038" s="93">
        <v>0</v>
      </c>
      <c r="AH1038" s="93">
        <v>0</v>
      </c>
      <c r="AI1038" s="93">
        <v>0</v>
      </c>
      <c r="AJ1038" s="93">
        <v>8</v>
      </c>
      <c r="AK1038" s="93">
        <v>49</v>
      </c>
      <c r="AL1038" s="93">
        <v>99</v>
      </c>
      <c r="AM1038" s="93">
        <v>0</v>
      </c>
      <c r="AN1038" s="83"/>
      <c r="AO1038" s="83"/>
      <c r="AP1038" s="83"/>
      <c r="AQ1038" s="83"/>
      <c r="AR1038" s="83"/>
      <c r="AS1038" s="83"/>
      <c r="AT1038" s="83"/>
      <c r="AU1038" s="83"/>
      <c r="AV1038" s="83"/>
      <c r="AW1038" s="83"/>
      <c r="AX1038" s="83"/>
      <c r="AY1038" s="83"/>
      <c r="AZ1038" s="83"/>
    </row>
    <row r="1039" spans="1:52" x14ac:dyDescent="0.25">
      <c r="A1039" s="82"/>
      <c r="B1039" s="84" t="s">
        <v>3</v>
      </c>
      <c r="C1039" s="93">
        <v>1189.1385919658628</v>
      </c>
      <c r="D1039" s="93">
        <v>4508.6012368000647</v>
      </c>
      <c r="E1039" s="93">
        <v>8600.7050038978432</v>
      </c>
      <c r="F1039" s="93">
        <v>12091.888169155631</v>
      </c>
      <c r="G1039" s="93">
        <v>13060.136479718989</v>
      </c>
      <c r="H1039" s="93">
        <v>12438.798656871784</v>
      </c>
      <c r="I1039" s="93">
        <v>12279.358843149834</v>
      </c>
      <c r="J1039" s="93">
        <v>10871.341835507994</v>
      </c>
      <c r="K1039" s="93">
        <v>10189.934894999995</v>
      </c>
      <c r="L1039" s="93">
        <v>9329.9430000000029</v>
      </c>
      <c r="M1039" s="93">
        <v>0</v>
      </c>
      <c r="N1039" s="83"/>
      <c r="O1039" s="84" t="s">
        <v>3</v>
      </c>
      <c r="P1039" s="93">
        <v>0</v>
      </c>
      <c r="Q1039" s="93">
        <v>8970.2082092873061</v>
      </c>
      <c r="R1039" s="93">
        <v>9535.8059439180324</v>
      </c>
      <c r="S1039" s="93">
        <v>15249.610793097834</v>
      </c>
      <c r="T1039" s="93">
        <v>0</v>
      </c>
      <c r="U1039" s="93">
        <v>12559.891530795503</v>
      </c>
      <c r="V1039" s="93">
        <v>13768.212412503166</v>
      </c>
      <c r="W1039" s="93">
        <v>14455.561523633996</v>
      </c>
      <c r="X1039" s="93">
        <v>14787.871160999995</v>
      </c>
      <c r="Y1039" s="93">
        <v>14124.054</v>
      </c>
      <c r="Z1039" s="93">
        <v>13470</v>
      </c>
      <c r="AA1039" s="83"/>
      <c r="AB1039" s="84" t="s">
        <v>3</v>
      </c>
      <c r="AC1039" s="93">
        <v>9</v>
      </c>
      <c r="AD1039" s="93">
        <v>36</v>
      </c>
      <c r="AE1039" s="93">
        <v>72</v>
      </c>
      <c r="AF1039" s="93">
        <v>88</v>
      </c>
      <c r="AG1039" s="93">
        <v>95</v>
      </c>
      <c r="AH1039" s="93">
        <v>89</v>
      </c>
      <c r="AI1039" s="93">
        <v>92</v>
      </c>
      <c r="AJ1039" s="93">
        <v>85</v>
      </c>
      <c r="AK1039" s="93">
        <v>76</v>
      </c>
      <c r="AL1039" s="93">
        <v>71</v>
      </c>
      <c r="AM1039" s="93">
        <v>0</v>
      </c>
      <c r="AN1039" s="83"/>
      <c r="AO1039" s="83"/>
      <c r="AP1039" s="83"/>
      <c r="AQ1039" s="83"/>
      <c r="AR1039" s="83"/>
      <c r="AS1039" s="83"/>
      <c r="AT1039" s="83"/>
      <c r="AU1039" s="83"/>
      <c r="AV1039" s="83"/>
      <c r="AW1039" s="83"/>
      <c r="AX1039" s="83"/>
      <c r="AY1039" s="83"/>
      <c r="AZ1039" s="83"/>
    </row>
    <row r="1040" spans="1:52" x14ac:dyDescent="0.25">
      <c r="A1040" s="82"/>
      <c r="B1040" s="84" t="s">
        <v>4</v>
      </c>
      <c r="C1040" s="93">
        <v>0</v>
      </c>
      <c r="D1040" s="93">
        <v>539.0099709819408</v>
      </c>
      <c r="E1040" s="93">
        <v>7586.2550729723098</v>
      </c>
      <c r="F1040" s="93">
        <v>10118.008556791892</v>
      </c>
      <c r="G1040" s="93">
        <v>10528.981109940745</v>
      </c>
      <c r="H1040" s="93">
        <v>10718.452435089357</v>
      </c>
      <c r="I1040" s="93">
        <v>13223.222961662488</v>
      </c>
      <c r="J1040" s="93">
        <v>14344.431292484995</v>
      </c>
      <c r="K1040" s="93">
        <v>14839.855212000002</v>
      </c>
      <c r="L1040" s="93">
        <v>19061.196000000004</v>
      </c>
      <c r="M1040" s="93">
        <v>0</v>
      </c>
      <c r="N1040" s="83"/>
      <c r="O1040" s="84" t="s">
        <v>4</v>
      </c>
      <c r="P1040" s="93">
        <v>0</v>
      </c>
      <c r="Q1040" s="93">
        <v>0</v>
      </c>
      <c r="R1040" s="93">
        <v>10978.131849400987</v>
      </c>
      <c r="S1040" s="93">
        <v>7693.9985217747426</v>
      </c>
      <c r="T1040" s="93">
        <v>7674.9043655154474</v>
      </c>
      <c r="U1040" s="93">
        <v>10284.508350419035</v>
      </c>
      <c r="V1040" s="93">
        <v>11242.812435539199</v>
      </c>
      <c r="W1040" s="93">
        <v>11189.627448992998</v>
      </c>
      <c r="X1040" s="93">
        <v>9055.8338640000002</v>
      </c>
      <c r="Y1040" s="93">
        <v>10160.345999999998</v>
      </c>
      <c r="Z1040" s="93">
        <v>11561</v>
      </c>
      <c r="AA1040" s="83"/>
      <c r="AB1040" s="84" t="s">
        <v>4</v>
      </c>
      <c r="AC1040" s="93">
        <v>0</v>
      </c>
      <c r="AD1040" s="93">
        <v>5</v>
      </c>
      <c r="AE1040" s="93">
        <v>57</v>
      </c>
      <c r="AF1040" s="93">
        <v>82</v>
      </c>
      <c r="AG1040" s="93">
        <v>87</v>
      </c>
      <c r="AH1040" s="93">
        <v>86</v>
      </c>
      <c r="AI1040" s="93">
        <v>104</v>
      </c>
      <c r="AJ1040" s="93">
        <v>108</v>
      </c>
      <c r="AK1040" s="93">
        <v>109</v>
      </c>
      <c r="AL1040" s="93">
        <v>155</v>
      </c>
      <c r="AM1040" s="93">
        <v>0</v>
      </c>
      <c r="AN1040" s="83"/>
      <c r="AO1040" s="83"/>
      <c r="AP1040" s="83"/>
      <c r="AQ1040" s="83"/>
      <c r="AR1040" s="83"/>
      <c r="AS1040" s="83"/>
      <c r="AT1040" s="83"/>
      <c r="AU1040" s="83"/>
      <c r="AV1040" s="83"/>
      <c r="AW1040" s="83"/>
      <c r="AX1040" s="83"/>
      <c r="AY1040" s="83"/>
      <c r="AZ1040" s="83"/>
    </row>
    <row r="1041" spans="1:52" x14ac:dyDescent="0.25">
      <c r="A1041" s="82"/>
      <c r="B1041" s="84" t="s">
        <v>6</v>
      </c>
      <c r="C1041" s="93">
        <v>2885.6044763551295</v>
      </c>
      <c r="D1041" s="93">
        <v>4574.8204274226819</v>
      </c>
      <c r="E1041" s="93">
        <v>8754.1364597634838</v>
      </c>
      <c r="F1041" s="93">
        <v>14360.314663214629</v>
      </c>
      <c r="G1041" s="93">
        <v>14084.061147137227</v>
      </c>
      <c r="H1041" s="93">
        <v>11488.169280971992</v>
      </c>
      <c r="I1041" s="93">
        <v>8324.9145083026415</v>
      </c>
      <c r="J1041" s="93">
        <v>7646.4072636209994</v>
      </c>
      <c r="K1041" s="93">
        <v>8175.2876939999978</v>
      </c>
      <c r="L1041" s="93">
        <v>9252.2535000000025</v>
      </c>
      <c r="M1041" s="93">
        <v>0</v>
      </c>
      <c r="N1041" s="83"/>
      <c r="O1041" s="84" t="s">
        <v>6</v>
      </c>
      <c r="P1041" s="93">
        <v>1985.507667216832</v>
      </c>
      <c r="Q1041" s="93">
        <v>3875.8400819617323</v>
      </c>
      <c r="R1041" s="93">
        <v>3889.6219951903659</v>
      </c>
      <c r="S1041" s="93">
        <v>12247.587128170873</v>
      </c>
      <c r="T1041" s="93">
        <v>21220.385668230796</v>
      </c>
      <c r="U1041" s="93">
        <v>12211.036713951544</v>
      </c>
      <c r="V1041" s="93">
        <v>8260.0479002743978</v>
      </c>
      <c r="W1041" s="93">
        <v>8587.2379583969978</v>
      </c>
      <c r="X1041" s="93">
        <v>4631.8850339999999</v>
      </c>
      <c r="Y1041" s="93">
        <v>5471.1929999999993</v>
      </c>
      <c r="Z1041" s="93">
        <v>18229</v>
      </c>
      <c r="AA1041" s="83"/>
      <c r="AB1041" s="84" t="s">
        <v>6</v>
      </c>
      <c r="AC1041" s="93">
        <v>0</v>
      </c>
      <c r="AD1041" s="93">
        <v>0</v>
      </c>
      <c r="AE1041" s="93">
        <v>3</v>
      </c>
      <c r="AF1041" s="93">
        <v>104</v>
      </c>
      <c r="AG1041" s="93">
        <v>182</v>
      </c>
      <c r="AH1041" s="93">
        <v>148</v>
      </c>
      <c r="AI1041" s="93">
        <v>116</v>
      </c>
      <c r="AJ1041" s="93">
        <v>99</v>
      </c>
      <c r="AK1041" s="93">
        <v>103</v>
      </c>
      <c r="AL1041" s="93">
        <v>127</v>
      </c>
      <c r="AM1041" s="93">
        <v>0</v>
      </c>
      <c r="AN1041" s="83"/>
      <c r="AO1041" s="83"/>
      <c r="AP1041" s="83"/>
      <c r="AQ1041" s="83"/>
      <c r="AR1041" s="83"/>
      <c r="AS1041" s="83"/>
      <c r="AT1041" s="83"/>
      <c r="AU1041" s="83"/>
      <c r="AV1041" s="83"/>
      <c r="AW1041" s="83"/>
      <c r="AX1041" s="83"/>
      <c r="AY1041" s="83"/>
      <c r="AZ1041" s="83"/>
    </row>
    <row r="1042" spans="1:52" x14ac:dyDescent="0.25">
      <c r="A1042" s="82"/>
      <c r="B1042" s="84" t="s">
        <v>7</v>
      </c>
      <c r="C1042" s="93">
        <v>53037.241808090068</v>
      </c>
      <c r="D1042" s="93">
        <v>57252.30524009854</v>
      </c>
      <c r="E1042" s="93">
        <v>55682.042545680342</v>
      </c>
      <c r="F1042" s="93">
        <v>51699.902820942843</v>
      </c>
      <c r="G1042" s="93">
        <v>51665.267889471397</v>
      </c>
      <c r="H1042" s="93">
        <v>56950.548849776387</v>
      </c>
      <c r="I1042" s="93">
        <v>62715.015622967185</v>
      </c>
      <c r="J1042" s="93">
        <v>71389.844703260969</v>
      </c>
      <c r="K1042" s="93">
        <v>75578.444759999984</v>
      </c>
      <c r="L1042" s="93">
        <v>60270.587999999996</v>
      </c>
      <c r="M1042" s="93">
        <v>0</v>
      </c>
      <c r="N1042" s="83"/>
      <c r="O1042" s="84" t="s">
        <v>7</v>
      </c>
      <c r="P1042" s="93">
        <v>57966.715843698395</v>
      </c>
      <c r="Q1042" s="93">
        <v>57684.510064914954</v>
      </c>
      <c r="R1042" s="93">
        <v>43346.434375466582</v>
      </c>
      <c r="S1042" s="93">
        <v>50616.473519033199</v>
      </c>
      <c r="T1042" s="93">
        <v>55145.252566657</v>
      </c>
      <c r="U1042" s="93">
        <v>59884.507309387118</v>
      </c>
      <c r="V1042" s="93">
        <v>53416.552277223716</v>
      </c>
      <c r="W1042" s="93">
        <v>56608.445026160989</v>
      </c>
      <c r="X1042" s="93">
        <v>62251.431521999992</v>
      </c>
      <c r="Y1042" s="93">
        <v>59280.689999999995</v>
      </c>
      <c r="Z1042" s="93">
        <v>57239</v>
      </c>
      <c r="AA1042" s="83"/>
      <c r="AB1042" s="84" t="s">
        <v>7</v>
      </c>
      <c r="AC1042" s="93">
        <v>447</v>
      </c>
      <c r="AD1042" s="93">
        <v>493</v>
      </c>
      <c r="AE1042" s="93">
        <v>470</v>
      </c>
      <c r="AF1042" s="93">
        <v>454</v>
      </c>
      <c r="AG1042" s="93">
        <v>444</v>
      </c>
      <c r="AH1042" s="93">
        <v>489</v>
      </c>
      <c r="AI1042" s="93">
        <v>520</v>
      </c>
      <c r="AJ1042" s="93">
        <v>617</v>
      </c>
      <c r="AK1042" s="93">
        <v>641</v>
      </c>
      <c r="AL1042" s="93">
        <v>580</v>
      </c>
      <c r="AM1042" s="93">
        <v>0</v>
      </c>
      <c r="AN1042" s="83"/>
      <c r="AO1042" s="83"/>
      <c r="AP1042" s="83"/>
      <c r="AQ1042" s="83"/>
      <c r="AR1042" s="83"/>
      <c r="AS1042" s="83"/>
      <c r="AT1042" s="83"/>
      <c r="AU1042" s="83"/>
      <c r="AV1042" s="83"/>
      <c r="AW1042" s="83"/>
      <c r="AX1042" s="83"/>
      <c r="AY1042" s="83"/>
      <c r="AZ1042" s="83"/>
    </row>
    <row r="1043" spans="1:52" x14ac:dyDescent="0.25">
      <c r="A1043" s="82"/>
      <c r="B1043" s="89" t="s">
        <v>8</v>
      </c>
      <c r="C1043" s="94">
        <v>30654.734209352726</v>
      </c>
      <c r="D1043" s="94">
        <v>24128.291234058073</v>
      </c>
      <c r="E1043" s="94">
        <v>23576.422630362616</v>
      </c>
      <c r="F1043" s="94">
        <v>25615.999008748731</v>
      </c>
      <c r="G1043" s="94">
        <v>27110.5009909539</v>
      </c>
      <c r="H1043" s="94">
        <v>27150.688339073458</v>
      </c>
      <c r="I1043" s="94">
        <v>31611.532045126405</v>
      </c>
      <c r="J1043" s="94">
        <v>32399.31758420699</v>
      </c>
      <c r="K1043" s="94">
        <v>35163.497354999992</v>
      </c>
      <c r="L1043" s="94">
        <v>38406.395999999993</v>
      </c>
      <c r="M1043" s="94">
        <v>0</v>
      </c>
      <c r="N1043" s="83"/>
      <c r="O1043" s="89" t="s">
        <v>8</v>
      </c>
      <c r="P1043" s="94">
        <v>28417.909404985447</v>
      </c>
      <c r="Q1043" s="94">
        <v>24430.253116744887</v>
      </c>
      <c r="R1043" s="94">
        <v>24259.25697761515</v>
      </c>
      <c r="S1043" s="94">
        <v>24970.581233498</v>
      </c>
      <c r="T1043" s="94">
        <v>24484.768508643108</v>
      </c>
      <c r="U1043" s="94">
        <v>24230.426903521497</v>
      </c>
      <c r="V1043" s="94">
        <v>32855.706570129129</v>
      </c>
      <c r="W1043" s="94">
        <v>30151.897472717992</v>
      </c>
      <c r="X1043" s="94">
        <v>33783.267755999994</v>
      </c>
      <c r="Y1043" s="94">
        <v>35681.603999999999</v>
      </c>
      <c r="Z1043" s="94">
        <v>39371</v>
      </c>
      <c r="AA1043" s="83"/>
      <c r="AB1043" s="89" t="s">
        <v>8</v>
      </c>
      <c r="AC1043" s="94">
        <v>308</v>
      </c>
      <c r="AD1043" s="94">
        <v>308</v>
      </c>
      <c r="AE1043" s="94">
        <v>304</v>
      </c>
      <c r="AF1043" s="94">
        <v>312</v>
      </c>
      <c r="AG1043" s="94">
        <v>310</v>
      </c>
      <c r="AH1043" s="94">
        <v>319</v>
      </c>
      <c r="AI1043" s="94">
        <v>329</v>
      </c>
      <c r="AJ1043" s="94">
        <v>334</v>
      </c>
      <c r="AK1043" s="94">
        <v>345</v>
      </c>
      <c r="AL1043" s="94">
        <v>383</v>
      </c>
      <c r="AM1043" s="94">
        <v>0</v>
      </c>
      <c r="AN1043" s="83"/>
      <c r="AO1043" s="83"/>
      <c r="AP1043" s="83"/>
      <c r="AQ1043" s="83"/>
      <c r="AR1043" s="83"/>
      <c r="AS1043" s="83"/>
      <c r="AT1043" s="83"/>
      <c r="AU1043" s="83"/>
      <c r="AV1043" s="83"/>
      <c r="AW1043" s="83"/>
      <c r="AX1043" s="83"/>
      <c r="AY1043" s="83"/>
      <c r="AZ1043" s="83"/>
    </row>
    <row r="1044" spans="1:52" x14ac:dyDescent="0.25">
      <c r="A1044" s="82"/>
      <c r="B1044" s="89" t="s">
        <v>5</v>
      </c>
      <c r="C1044" s="94">
        <v>25890.418311517424</v>
      </c>
      <c r="D1044" s="94">
        <v>17084.669853019619</v>
      </c>
      <c r="E1044" s="94">
        <v>16303.408817210591</v>
      </c>
      <c r="F1044" s="94">
        <v>25995.262744348511</v>
      </c>
      <c r="G1044" s="94">
        <v>17736.889744951175</v>
      </c>
      <c r="H1044" s="94">
        <v>13949.720176106533</v>
      </c>
      <c r="I1044" s="94">
        <v>22285.967650435534</v>
      </c>
      <c r="J1044" s="94">
        <v>21772.89383094</v>
      </c>
      <c r="K1044" s="94">
        <v>31925.633606999992</v>
      </c>
      <c r="L1044" s="94">
        <v>29019.858</v>
      </c>
      <c r="M1044" s="92">
        <v>0</v>
      </c>
      <c r="N1044" s="83"/>
      <c r="O1044" s="89" t="s">
        <v>5</v>
      </c>
      <c r="P1044" s="94">
        <v>30991.368009294492</v>
      </c>
      <c r="Q1044" s="94">
        <v>27403.233696454179</v>
      </c>
      <c r="R1044" s="94">
        <v>30051.38221197551</v>
      </c>
      <c r="S1044" s="94">
        <v>24562.693819739761</v>
      </c>
      <c r="T1044" s="94">
        <v>32840.344919385316</v>
      </c>
      <c r="U1044" s="94">
        <v>26621.983210404651</v>
      </c>
      <c r="V1044" s="94">
        <v>22140.952301301208</v>
      </c>
      <c r="W1044" s="94">
        <v>22600.436426000993</v>
      </c>
      <c r="X1044" s="94">
        <v>24647.866466999993</v>
      </c>
      <c r="Y1044" s="94">
        <v>25746.608999999997</v>
      </c>
      <c r="Z1044" s="94">
        <v>24606</v>
      </c>
      <c r="AA1044" s="83"/>
      <c r="AB1044" s="89" t="s">
        <v>5</v>
      </c>
      <c r="AC1044" s="94">
        <v>3720</v>
      </c>
      <c r="AD1044" s="94">
        <v>3671</v>
      </c>
      <c r="AE1044" s="94">
        <v>3615</v>
      </c>
      <c r="AF1044" s="94">
        <v>3529</v>
      </c>
      <c r="AG1044" s="94">
        <v>3421</v>
      </c>
      <c r="AH1044" s="94">
        <v>3327</v>
      </c>
      <c r="AI1044" s="94">
        <v>3412</v>
      </c>
      <c r="AJ1044" s="94">
        <v>3778</v>
      </c>
      <c r="AK1044" s="94">
        <v>3733</v>
      </c>
      <c r="AL1044" s="94">
        <v>3582</v>
      </c>
      <c r="AM1044" s="94">
        <v>0</v>
      </c>
      <c r="AN1044" s="83"/>
      <c r="AO1044" s="83"/>
      <c r="AP1044" s="83"/>
      <c r="AQ1044" s="83"/>
      <c r="AR1044" s="83"/>
      <c r="AS1044" s="83"/>
      <c r="AT1044" s="83"/>
      <c r="AU1044" s="83"/>
      <c r="AV1044" s="83"/>
      <c r="AW1044" s="83"/>
      <c r="AX1044" s="83"/>
      <c r="AY1044" s="83"/>
      <c r="AZ1044" s="83"/>
    </row>
    <row r="1045" spans="1:52" x14ac:dyDescent="0.25">
      <c r="A1045" s="82"/>
      <c r="B1045" s="84" t="s">
        <v>157</v>
      </c>
      <c r="C1045" s="93">
        <v>27433.699271035966</v>
      </c>
      <c r="D1045" s="93">
        <v>32110.373832737467</v>
      </c>
      <c r="E1045" s="93">
        <v>33938.663528968078</v>
      </c>
      <c r="F1045" s="93">
        <v>34814.702740813853</v>
      </c>
      <c r="G1045" s="93">
        <v>50006.94033906539</v>
      </c>
      <c r="H1045" s="93">
        <v>50293.236095004162</v>
      </c>
      <c r="I1045" s="93">
        <v>51882.292082250606</v>
      </c>
      <c r="J1045" s="93">
        <v>52846.201181339988</v>
      </c>
      <c r="K1045" s="93">
        <v>51206.412032999993</v>
      </c>
      <c r="L1045" s="93">
        <v>39444.656999999999</v>
      </c>
      <c r="M1045" s="93">
        <v>0</v>
      </c>
      <c r="N1045" s="83"/>
      <c r="O1045" s="84" t="s">
        <v>157</v>
      </c>
      <c r="P1045" s="93">
        <v>24332.697296237311</v>
      </c>
      <c r="Q1045" s="93">
        <v>25685.45092895889</v>
      </c>
      <c r="R1045" s="93">
        <v>27456.155260167281</v>
      </c>
      <c r="S1045" s="93">
        <v>36518.273263471376</v>
      </c>
      <c r="T1045" s="93">
        <v>49976.358518246467</v>
      </c>
      <c r="U1045" s="93">
        <v>50730.422740472059</v>
      </c>
      <c r="V1045" s="93">
        <v>50893.900885345691</v>
      </c>
      <c r="W1045" s="93">
        <v>48846.591794258988</v>
      </c>
      <c r="X1045" s="93">
        <v>49287.245741999992</v>
      </c>
      <c r="Y1045" s="93">
        <v>49181.054999999993</v>
      </c>
      <c r="Z1045" s="93">
        <v>32272</v>
      </c>
      <c r="AA1045" s="83"/>
      <c r="AB1045" s="84" t="s">
        <v>117</v>
      </c>
      <c r="AC1045" s="93">
        <v>33219.279999999999</v>
      </c>
      <c r="AD1045" s="93">
        <v>33247.280999999995</v>
      </c>
      <c r="AE1045" s="93">
        <v>33469.358</v>
      </c>
      <c r="AF1045" s="93">
        <v>33664.267</v>
      </c>
      <c r="AG1045" s="93">
        <v>33751.64</v>
      </c>
      <c r="AH1045" s="93">
        <v>33893.392</v>
      </c>
      <c r="AI1045" s="93">
        <v>34087.69</v>
      </c>
      <c r="AJ1045" s="93">
        <v>34346.754000000001</v>
      </c>
      <c r="AK1045" s="93">
        <v>34591.154000000002</v>
      </c>
      <c r="AL1045" s="93">
        <v>35736.468000000001</v>
      </c>
      <c r="AM1045" s="93">
        <v>0</v>
      </c>
      <c r="AN1045" s="83"/>
      <c r="AO1045" s="83"/>
      <c r="AP1045" s="83"/>
      <c r="AQ1045" s="83"/>
      <c r="AR1045" s="83"/>
      <c r="AS1045" s="83"/>
      <c r="AT1045" s="83"/>
      <c r="AU1045" s="83"/>
      <c r="AV1045" s="83"/>
      <c r="AW1045" s="83"/>
      <c r="AX1045" s="83"/>
      <c r="AY1045" s="83"/>
      <c r="AZ1045" s="83"/>
    </row>
    <row r="1046" spans="1:52" x14ac:dyDescent="0.25">
      <c r="A1046" s="82"/>
      <c r="B1046" s="83"/>
      <c r="C1046" s="83"/>
      <c r="D1046" s="83"/>
      <c r="E1046" s="83"/>
      <c r="F1046" s="83"/>
      <c r="G1046" s="83"/>
      <c r="H1046" s="83"/>
      <c r="I1046" s="83"/>
      <c r="J1046" s="83"/>
      <c r="K1046" s="83"/>
      <c r="L1046" s="83"/>
      <c r="M1046" s="83"/>
      <c r="N1046" s="83"/>
      <c r="O1046" s="83"/>
      <c r="P1046" s="83"/>
      <c r="Q1046" s="83"/>
      <c r="R1046" s="83"/>
      <c r="S1046" s="83"/>
      <c r="T1046" s="83"/>
      <c r="U1046" s="83"/>
      <c r="V1046" s="83"/>
      <c r="W1046" s="83"/>
      <c r="X1046" s="83"/>
      <c r="Y1046" s="83"/>
      <c r="Z1046" s="83"/>
      <c r="AA1046" s="83"/>
      <c r="AB1046" s="83"/>
      <c r="AC1046" s="83"/>
      <c r="AD1046" s="83"/>
      <c r="AE1046" s="83"/>
      <c r="AF1046" s="83"/>
      <c r="AG1046" s="83"/>
      <c r="AH1046" s="83"/>
      <c r="AI1046" s="83"/>
      <c r="AJ1046" s="83"/>
      <c r="AK1046" s="83"/>
      <c r="AL1046" s="83"/>
      <c r="AM1046" s="83"/>
      <c r="AN1046" s="83"/>
      <c r="AO1046" s="83"/>
      <c r="AP1046" s="83"/>
      <c r="AQ1046" s="83"/>
      <c r="AR1046" s="83"/>
      <c r="AS1046" s="83"/>
      <c r="AT1046" s="83"/>
      <c r="AU1046" s="83"/>
      <c r="AV1046" s="83"/>
      <c r="AW1046" s="83"/>
      <c r="AX1046" s="83"/>
      <c r="AY1046" s="83"/>
      <c r="AZ1046" s="83"/>
    </row>
    <row r="1047" spans="1:52" x14ac:dyDescent="0.25">
      <c r="A1047" s="82"/>
      <c r="B1047" s="85" t="s">
        <v>113</v>
      </c>
      <c r="C1047" s="85"/>
      <c r="D1047" s="85"/>
      <c r="E1047" s="85"/>
      <c r="F1047" s="85"/>
      <c r="G1047" s="85"/>
      <c r="H1047" s="85"/>
      <c r="I1047" s="85"/>
      <c r="J1047" s="85"/>
      <c r="K1047" s="85"/>
      <c r="L1047" s="85"/>
      <c r="M1047" s="85"/>
      <c r="N1047" s="83"/>
      <c r="O1047" s="85" t="s">
        <v>114</v>
      </c>
      <c r="P1047" s="85"/>
      <c r="Q1047" s="85"/>
      <c r="R1047" s="85"/>
      <c r="S1047" s="85"/>
      <c r="T1047" s="85"/>
      <c r="U1047" s="85"/>
      <c r="V1047" s="85"/>
      <c r="W1047" s="85"/>
      <c r="X1047" s="85"/>
      <c r="Y1047" s="85"/>
      <c r="Z1047" s="85"/>
      <c r="AA1047" s="83"/>
      <c r="AB1047" s="85" t="s">
        <v>145</v>
      </c>
      <c r="AC1047" s="85"/>
      <c r="AD1047" s="85"/>
      <c r="AE1047" s="85"/>
      <c r="AF1047" s="85"/>
      <c r="AG1047" s="85"/>
      <c r="AH1047" s="85"/>
      <c r="AI1047" s="85"/>
      <c r="AJ1047" s="85"/>
      <c r="AK1047" s="85"/>
      <c r="AL1047" s="85"/>
      <c r="AM1047" s="85"/>
      <c r="AN1047" s="83"/>
      <c r="AO1047" s="83"/>
      <c r="AP1047" s="83"/>
      <c r="AQ1047" s="83"/>
      <c r="AR1047" s="83"/>
      <c r="AS1047" s="83"/>
      <c r="AT1047" s="83"/>
      <c r="AU1047" s="83"/>
      <c r="AV1047" s="83"/>
      <c r="AW1047" s="83"/>
      <c r="AX1047" s="83"/>
      <c r="AY1047" s="83"/>
      <c r="AZ1047" s="83"/>
    </row>
    <row r="1048" spans="1:52" x14ac:dyDescent="0.25">
      <c r="A1048" s="82"/>
      <c r="B1048" s="87" t="s">
        <v>67</v>
      </c>
      <c r="C1048" s="87">
        <v>2013</v>
      </c>
      <c r="D1048" s="87">
        <v>2014</v>
      </c>
      <c r="E1048" s="87">
        <v>2015</v>
      </c>
      <c r="F1048" s="87">
        <v>2016</v>
      </c>
      <c r="G1048" s="87">
        <v>2017</v>
      </c>
      <c r="H1048" s="87">
        <v>2018</v>
      </c>
      <c r="I1048" s="87">
        <v>2019</v>
      </c>
      <c r="J1048" s="87">
        <v>2020</v>
      </c>
      <c r="K1048" s="87">
        <v>2021</v>
      </c>
      <c r="L1048" s="87">
        <v>2022</v>
      </c>
      <c r="M1048" s="87">
        <v>2023</v>
      </c>
      <c r="N1048" s="83"/>
      <c r="O1048" s="87" t="s">
        <v>67</v>
      </c>
      <c r="P1048" s="87">
        <v>2013</v>
      </c>
      <c r="Q1048" s="87">
        <v>2014</v>
      </c>
      <c r="R1048" s="87">
        <v>2015</v>
      </c>
      <c r="S1048" s="87">
        <v>2016</v>
      </c>
      <c r="T1048" s="87">
        <v>2017</v>
      </c>
      <c r="U1048" s="87">
        <v>2018</v>
      </c>
      <c r="V1048" s="87">
        <v>2019</v>
      </c>
      <c r="W1048" s="87">
        <v>2020</v>
      </c>
      <c r="X1048" s="87">
        <v>2021</v>
      </c>
      <c r="Y1048" s="87">
        <v>2022</v>
      </c>
      <c r="Z1048" s="87">
        <v>2023</v>
      </c>
      <c r="AA1048" s="83"/>
      <c r="AB1048" s="87" t="s">
        <v>67</v>
      </c>
      <c r="AC1048" s="87">
        <v>2013</v>
      </c>
      <c r="AD1048" s="87">
        <v>2014</v>
      </c>
      <c r="AE1048" s="87">
        <v>2015</v>
      </c>
      <c r="AF1048" s="87">
        <v>2016</v>
      </c>
      <c r="AG1048" s="87">
        <v>2017</v>
      </c>
      <c r="AH1048" s="87">
        <v>2018</v>
      </c>
      <c r="AI1048" s="87">
        <v>2019</v>
      </c>
      <c r="AJ1048" s="87">
        <v>2020</v>
      </c>
      <c r="AK1048" s="87">
        <v>2021</v>
      </c>
      <c r="AL1048" s="87">
        <v>2022</v>
      </c>
      <c r="AM1048" s="87">
        <v>2023</v>
      </c>
      <c r="AN1048" s="83"/>
      <c r="AO1048" s="83"/>
      <c r="AP1048" s="83"/>
      <c r="AQ1048" s="83"/>
      <c r="AR1048" s="83"/>
      <c r="AS1048" s="83"/>
      <c r="AT1048" s="83"/>
      <c r="AU1048" s="83"/>
      <c r="AV1048" s="83"/>
      <c r="AW1048" s="83"/>
      <c r="AX1048" s="83"/>
      <c r="AY1048" s="83"/>
      <c r="AZ1048" s="83"/>
    </row>
    <row r="1049" spans="1:52" x14ac:dyDescent="0.25">
      <c r="A1049" s="82"/>
      <c r="B1049" s="89" t="s">
        <v>9</v>
      </c>
      <c r="C1049" s="90">
        <v>19400.214915678655</v>
      </c>
      <c r="D1049" s="90">
        <v>18977.494387841718</v>
      </c>
      <c r="E1049" s="90">
        <v>19579.773124577947</v>
      </c>
      <c r="F1049" s="90">
        <v>21360.419825760575</v>
      </c>
      <c r="G1049" s="90">
        <v>19520.262962705612</v>
      </c>
      <c r="H1049" s="90">
        <v>20957.005872135684</v>
      </c>
      <c r="I1049" s="90">
        <v>21543.409903617303</v>
      </c>
      <c r="J1049" s="90">
        <v>22111.679195801993</v>
      </c>
      <c r="K1049" s="90">
        <v>29494.053098999997</v>
      </c>
      <c r="L1049" s="90">
        <v>28238.846999999998</v>
      </c>
      <c r="M1049" s="90">
        <v>0</v>
      </c>
      <c r="N1049" s="83"/>
      <c r="O1049" s="89" t="s">
        <v>9</v>
      </c>
      <c r="P1049" s="90">
        <v>20436.288916571793</v>
      </c>
      <c r="Q1049" s="90">
        <v>21130.804806923028</v>
      </c>
      <c r="R1049" s="90">
        <v>20636.589330883628</v>
      </c>
      <c r="S1049" s="90">
        <v>22297.61444933639</v>
      </c>
      <c r="T1049" s="90">
        <v>21093.527744833849</v>
      </c>
      <c r="U1049" s="90">
        <v>20688.656013024942</v>
      </c>
      <c r="V1049" s="90">
        <v>20187.258022213278</v>
      </c>
      <c r="W1049" s="90">
        <v>22476.358983455997</v>
      </c>
      <c r="X1049" s="90">
        <v>29267.020713000002</v>
      </c>
      <c r="Y1049" s="90">
        <v>27796.377</v>
      </c>
      <c r="Z1049" s="90">
        <v>28064</v>
      </c>
      <c r="AA1049" s="83"/>
      <c r="AB1049" s="89" t="s">
        <v>9</v>
      </c>
      <c r="AC1049" s="90">
        <v>208</v>
      </c>
      <c r="AD1049" s="90">
        <v>196</v>
      </c>
      <c r="AE1049" s="90">
        <v>205</v>
      </c>
      <c r="AF1049" s="90">
        <v>206</v>
      </c>
      <c r="AG1049" s="90">
        <v>196</v>
      </c>
      <c r="AH1049" s="90">
        <v>198</v>
      </c>
      <c r="AI1049" s="90">
        <v>197</v>
      </c>
      <c r="AJ1049" s="90">
        <v>212</v>
      </c>
      <c r="AK1049" s="90">
        <v>195</v>
      </c>
      <c r="AL1049" s="90">
        <v>202</v>
      </c>
      <c r="AM1049" s="90">
        <v>0</v>
      </c>
      <c r="AN1049" s="83"/>
      <c r="AO1049" s="83"/>
      <c r="AP1049" s="83"/>
      <c r="AQ1049" s="83"/>
      <c r="AR1049" s="83"/>
      <c r="AS1049" s="83"/>
      <c r="AT1049" s="83"/>
      <c r="AU1049" s="83"/>
      <c r="AV1049" s="83"/>
      <c r="AW1049" s="83"/>
      <c r="AX1049" s="83"/>
      <c r="AY1049" s="83"/>
      <c r="AZ1049" s="83"/>
    </row>
    <row r="1050" spans="1:52" x14ac:dyDescent="0.25">
      <c r="A1050" s="82"/>
      <c r="B1050" s="84" t="s">
        <v>10</v>
      </c>
      <c r="C1050" s="93">
        <v>14699.254762497272</v>
      </c>
      <c r="D1050" s="93">
        <v>13594.040331561493</v>
      </c>
      <c r="E1050" s="93">
        <v>13154.026302073749</v>
      </c>
      <c r="F1050" s="93">
        <v>13531.670722332539</v>
      </c>
      <c r="G1050" s="93">
        <v>12616.700077844831</v>
      </c>
      <c r="H1050" s="93">
        <v>12663.206226553137</v>
      </c>
      <c r="I1050" s="93">
        <v>13281.163135274152</v>
      </c>
      <c r="J1050" s="93">
        <v>12997.921307300996</v>
      </c>
      <c r="K1050" s="93">
        <v>20371.382597999997</v>
      </c>
      <c r="L1050" s="93">
        <v>19413.113999999998</v>
      </c>
      <c r="M1050" s="93">
        <v>0</v>
      </c>
      <c r="N1050" s="83"/>
      <c r="O1050" s="84" t="s">
        <v>10</v>
      </c>
      <c r="P1050" s="93">
        <v>13356.209242872599</v>
      </c>
      <c r="Q1050" s="93">
        <v>13380.133358268902</v>
      </c>
      <c r="R1050" s="93">
        <v>12942.54602690273</v>
      </c>
      <c r="S1050" s="93">
        <v>13974.818352531962</v>
      </c>
      <c r="T1050" s="93">
        <v>13933.190831097281</v>
      </c>
      <c r="U1050" s="93">
        <v>12925.853651157769</v>
      </c>
      <c r="V1050" s="93">
        <v>12122.359663040799</v>
      </c>
      <c r="W1050" s="93">
        <v>13777.990793909998</v>
      </c>
      <c r="X1050" s="93">
        <v>20212.247748000002</v>
      </c>
      <c r="Y1050" s="93">
        <v>19051.935000000001</v>
      </c>
      <c r="Z1050" s="93">
        <v>18380</v>
      </c>
      <c r="AA1050" s="83"/>
      <c r="AB1050" s="84" t="s">
        <v>10</v>
      </c>
      <c r="AC1050" s="93">
        <v>208</v>
      </c>
      <c r="AD1050" s="93">
        <v>196</v>
      </c>
      <c r="AE1050" s="93">
        <v>205</v>
      </c>
      <c r="AF1050" s="93">
        <v>206</v>
      </c>
      <c r="AG1050" s="93">
        <v>196</v>
      </c>
      <c r="AH1050" s="93">
        <v>198</v>
      </c>
      <c r="AI1050" s="93">
        <v>197</v>
      </c>
      <c r="AJ1050" s="93">
        <v>212</v>
      </c>
      <c r="AK1050" s="93">
        <v>195</v>
      </c>
      <c r="AL1050" s="93">
        <v>202</v>
      </c>
      <c r="AM1050" s="93">
        <v>0</v>
      </c>
      <c r="AN1050" s="83"/>
      <c r="AO1050" s="83"/>
      <c r="AP1050" s="83"/>
      <c r="AQ1050" s="83"/>
      <c r="AR1050" s="83"/>
      <c r="AS1050" s="83"/>
      <c r="AT1050" s="83"/>
      <c r="AU1050" s="83"/>
      <c r="AV1050" s="83"/>
      <c r="AW1050" s="83"/>
      <c r="AX1050" s="83"/>
      <c r="AY1050" s="83"/>
      <c r="AZ1050" s="83"/>
    </row>
    <row r="1051" spans="1:52" x14ac:dyDescent="0.25">
      <c r="A1051" s="82"/>
      <c r="B1051" s="89" t="s">
        <v>11</v>
      </c>
      <c r="C1051" s="94">
        <v>4700.9601531813805</v>
      </c>
      <c r="D1051" s="94">
        <v>5383.4540562802231</v>
      </c>
      <c r="E1051" s="94">
        <v>6425.7468225041985</v>
      </c>
      <c r="F1051" s="94">
        <v>7828.7491034280347</v>
      </c>
      <c r="G1051" s="94">
        <v>6903.5628848607812</v>
      </c>
      <c r="H1051" s="94">
        <v>8293.7996455825451</v>
      </c>
      <c r="I1051" s="94">
        <v>8262.2467683431514</v>
      </c>
      <c r="J1051" s="94">
        <v>9113.7578885009971</v>
      </c>
      <c r="K1051" s="94">
        <v>9122.6705009999987</v>
      </c>
      <c r="L1051" s="94">
        <v>8825.7330000000002</v>
      </c>
      <c r="M1051" s="94">
        <v>0</v>
      </c>
      <c r="N1051" s="83"/>
      <c r="O1051" s="89" t="s">
        <v>11</v>
      </c>
      <c r="P1051" s="94">
        <v>7080.0796736991961</v>
      </c>
      <c r="Q1051" s="94">
        <v>7750.671448654125</v>
      </c>
      <c r="R1051" s="94">
        <v>7694.0433039808968</v>
      </c>
      <c r="S1051" s="94">
        <v>8322.7960968044263</v>
      </c>
      <c r="T1051" s="94">
        <v>7160.336913736568</v>
      </c>
      <c r="U1051" s="94">
        <v>7762.8023618671714</v>
      </c>
      <c r="V1051" s="94">
        <v>8064.8983591724782</v>
      </c>
      <c r="W1051" s="94">
        <v>8698.3681895459995</v>
      </c>
      <c r="X1051" s="94">
        <v>9054.7729650000001</v>
      </c>
      <c r="Y1051" s="94">
        <v>8744.4419999999991</v>
      </c>
      <c r="Z1051" s="94">
        <v>9684</v>
      </c>
      <c r="AA1051" s="83"/>
      <c r="AB1051" s="89" t="s">
        <v>11</v>
      </c>
      <c r="AC1051" s="94">
        <v>208</v>
      </c>
      <c r="AD1051" s="94">
        <v>196</v>
      </c>
      <c r="AE1051" s="94">
        <v>205</v>
      </c>
      <c r="AF1051" s="94">
        <v>206</v>
      </c>
      <c r="AG1051" s="94">
        <v>196</v>
      </c>
      <c r="AH1051" s="94">
        <v>198</v>
      </c>
      <c r="AI1051" s="94">
        <v>197</v>
      </c>
      <c r="AJ1051" s="94">
        <v>212</v>
      </c>
      <c r="AK1051" s="94">
        <v>195</v>
      </c>
      <c r="AL1051" s="94">
        <v>202</v>
      </c>
      <c r="AM1051" s="94">
        <v>0</v>
      </c>
      <c r="AN1051" s="83"/>
      <c r="AO1051" s="83"/>
      <c r="AP1051" s="83"/>
      <c r="AQ1051" s="83"/>
      <c r="AR1051" s="83"/>
      <c r="AS1051" s="83"/>
      <c r="AT1051" s="83"/>
      <c r="AU1051" s="83"/>
      <c r="AV1051" s="83"/>
      <c r="AW1051" s="83"/>
      <c r="AX1051" s="83"/>
      <c r="AY1051" s="83"/>
      <c r="AZ1051" s="83"/>
    </row>
    <row r="1052" spans="1:52" x14ac:dyDescent="0.25">
      <c r="A1052" s="82"/>
      <c r="B1052" s="84" t="s">
        <v>0</v>
      </c>
      <c r="C1052" s="93">
        <v>1243.4693017687962</v>
      </c>
      <c r="D1052" s="93">
        <v>824.12037505153864</v>
      </c>
      <c r="E1052" s="93">
        <v>700.85756937558313</v>
      </c>
      <c r="F1052" s="93">
        <v>1245.7647992075797</v>
      </c>
      <c r="G1052" s="93">
        <v>1618.5711833414366</v>
      </c>
      <c r="H1052" s="93">
        <v>1782.290314260485</v>
      </c>
      <c r="I1052" s="93">
        <v>1356.7015984212176</v>
      </c>
      <c r="J1052" s="93">
        <v>1459.7980848989996</v>
      </c>
      <c r="K1052" s="93">
        <v>1606.2010859999998</v>
      </c>
      <c r="L1052" s="93">
        <v>1520.8619999999999</v>
      </c>
      <c r="M1052" s="93">
        <v>0</v>
      </c>
      <c r="N1052" s="83"/>
      <c r="O1052" s="84" t="s">
        <v>0</v>
      </c>
      <c r="P1052" s="93">
        <v>1486.6037406543485</v>
      </c>
      <c r="Q1052" s="93">
        <v>1153.6142509721369</v>
      </c>
      <c r="R1052" s="93">
        <v>1221.0147818811818</v>
      </c>
      <c r="S1052" s="93">
        <v>1105.7049869281154</v>
      </c>
      <c r="T1052" s="93">
        <v>1351.2634161835788</v>
      </c>
      <c r="U1052" s="93">
        <v>1352.9305396833042</v>
      </c>
      <c r="V1052" s="93">
        <v>1344.6078240430704</v>
      </c>
      <c r="W1052" s="93">
        <v>1427.4300564089997</v>
      </c>
      <c r="X1052" s="93">
        <v>1331.4282449999998</v>
      </c>
      <c r="Y1052" s="93">
        <v>1284.1919999999998</v>
      </c>
      <c r="Z1052" s="93">
        <v>1413</v>
      </c>
      <c r="AA1052" s="83"/>
      <c r="AB1052" s="84" t="s">
        <v>0</v>
      </c>
      <c r="AC1052" s="93">
        <v>14</v>
      </c>
      <c r="AD1052" s="93">
        <v>11</v>
      </c>
      <c r="AE1052" s="93">
        <v>10</v>
      </c>
      <c r="AF1052" s="93">
        <v>14</v>
      </c>
      <c r="AG1052" s="93">
        <v>13</v>
      </c>
      <c r="AH1052" s="93">
        <v>18</v>
      </c>
      <c r="AI1052" s="93">
        <v>13</v>
      </c>
      <c r="AJ1052" s="93">
        <v>13</v>
      </c>
      <c r="AK1052" s="93">
        <v>0</v>
      </c>
      <c r="AL1052" s="93">
        <v>14</v>
      </c>
      <c r="AM1052" s="93">
        <v>0</v>
      </c>
      <c r="AN1052" s="83"/>
      <c r="AO1052" s="83"/>
      <c r="AP1052" s="83"/>
      <c r="AQ1052" s="83"/>
      <c r="AR1052" s="83"/>
      <c r="AS1052" s="83"/>
      <c r="AT1052" s="83"/>
      <c r="AU1052" s="83"/>
      <c r="AV1052" s="83"/>
      <c r="AW1052" s="83"/>
      <c r="AX1052" s="83"/>
      <c r="AY1052" s="83"/>
      <c r="AZ1052" s="83"/>
    </row>
    <row r="1053" spans="1:52" x14ac:dyDescent="0.25">
      <c r="A1053" s="82"/>
      <c r="B1053" s="84" t="s">
        <v>158</v>
      </c>
      <c r="C1053" s="93">
        <v>8157.4281673108544</v>
      </c>
      <c r="D1053" s="93">
        <v>6996.9237976871927</v>
      </c>
      <c r="E1053" s="93">
        <v>6555.0692929325214</v>
      </c>
      <c r="F1053" s="93">
        <v>6255.6586943114671</v>
      </c>
      <c r="G1053" s="93">
        <v>5195.5115591232816</v>
      </c>
      <c r="H1053" s="93">
        <v>5128.8366822539801</v>
      </c>
      <c r="I1053" s="93">
        <v>5055.1976900654436</v>
      </c>
      <c r="J1053" s="93">
        <v>7560.0925209809984</v>
      </c>
      <c r="K1053" s="93">
        <v>6568.0257089999986</v>
      </c>
      <c r="L1053" s="93">
        <v>4319.7419999999993</v>
      </c>
      <c r="M1053" s="93">
        <v>0</v>
      </c>
      <c r="N1053" s="83"/>
      <c r="O1053" s="84" t="s">
        <v>158</v>
      </c>
      <c r="P1053" s="93">
        <v>9252.4657292304382</v>
      </c>
      <c r="Q1053" s="93">
        <v>6779.7533338173234</v>
      </c>
      <c r="R1053" s="93">
        <v>6967.0286557449208</v>
      </c>
      <c r="S1053" s="93">
        <v>5788.2155630944681</v>
      </c>
      <c r="T1053" s="93">
        <v>4950.8569925720221</v>
      </c>
      <c r="U1053" s="93">
        <v>4850.4237034265889</v>
      </c>
      <c r="V1053" s="93">
        <v>4614.3246422802667</v>
      </c>
      <c r="W1053" s="93">
        <v>4436.5777716959992</v>
      </c>
      <c r="X1053" s="93">
        <v>6657.1412249999994</v>
      </c>
      <c r="Y1053" s="93">
        <v>6031.9979999999996</v>
      </c>
      <c r="Z1053" s="93">
        <v>4562</v>
      </c>
      <c r="AA1053" s="83"/>
      <c r="AB1053" s="84" t="s">
        <v>158</v>
      </c>
      <c r="AC1053" s="93">
        <v>52</v>
      </c>
      <c r="AD1053" s="93">
        <v>47</v>
      </c>
      <c r="AE1053" s="93">
        <v>43</v>
      </c>
      <c r="AF1053" s="93">
        <v>39</v>
      </c>
      <c r="AG1053" s="93">
        <v>32</v>
      </c>
      <c r="AH1053" s="93">
        <v>34</v>
      </c>
      <c r="AI1053" s="93">
        <v>34</v>
      </c>
      <c r="AJ1053" s="93">
        <v>54</v>
      </c>
      <c r="AK1053" s="93">
        <v>43</v>
      </c>
      <c r="AL1053" s="93">
        <v>28</v>
      </c>
      <c r="AM1053" s="93">
        <v>0</v>
      </c>
      <c r="AN1053" s="83"/>
      <c r="AO1053" s="83"/>
      <c r="AP1053" s="83"/>
      <c r="AQ1053" s="83"/>
      <c r="AR1053" s="83"/>
      <c r="AS1053" s="83"/>
      <c r="AT1053" s="83"/>
      <c r="AU1053" s="83"/>
      <c r="AV1053" s="83"/>
      <c r="AW1053" s="83"/>
      <c r="AX1053" s="83"/>
      <c r="AY1053" s="83"/>
      <c r="AZ1053" s="83"/>
    </row>
    <row r="1054" spans="1:52" x14ac:dyDescent="0.25">
      <c r="A1054" s="82"/>
      <c r="B1054" s="84" t="s">
        <v>159</v>
      </c>
      <c r="C1054" s="93">
        <v>177.67285276640322</v>
      </c>
      <c r="D1054" s="93">
        <v>197.29283944462284</v>
      </c>
      <c r="E1054" s="93">
        <v>172.91760186230675</v>
      </c>
      <c r="F1054" s="93">
        <v>448.97624208250198</v>
      </c>
      <c r="G1054" s="93">
        <v>137.0518636699187</v>
      </c>
      <c r="H1054" s="93">
        <v>0</v>
      </c>
      <c r="I1054" s="93">
        <v>0</v>
      </c>
      <c r="J1054" s="93">
        <v>3.2368028489999991</v>
      </c>
      <c r="K1054" s="93">
        <v>0</v>
      </c>
      <c r="L1054" s="93">
        <v>0</v>
      </c>
      <c r="M1054" s="93">
        <v>0</v>
      </c>
      <c r="N1054" s="83"/>
      <c r="O1054" s="84" t="s">
        <v>159</v>
      </c>
      <c r="P1054" s="93">
        <v>63.175243956899202</v>
      </c>
      <c r="Q1054" s="93">
        <v>63.489725776164335</v>
      </c>
      <c r="R1054" s="93">
        <v>192.52078176886266</v>
      </c>
      <c r="S1054" s="93">
        <v>498.60600663146755</v>
      </c>
      <c r="T1054" s="93">
        <v>325.07342870468318</v>
      </c>
      <c r="U1054" s="93">
        <v>325.3742041717698</v>
      </c>
      <c r="V1054" s="93">
        <v>131.93208412523995</v>
      </c>
      <c r="W1054" s="93">
        <v>87.393676922999987</v>
      </c>
      <c r="X1054" s="93">
        <v>86.993717999999973</v>
      </c>
      <c r="Y1054" s="93">
        <v>86.435999999999993</v>
      </c>
      <c r="Z1054" s="93">
        <v>84</v>
      </c>
      <c r="AA1054" s="83"/>
      <c r="AB1054" s="84" t="s">
        <v>159</v>
      </c>
      <c r="AC1054" s="93">
        <v>0</v>
      </c>
      <c r="AD1054" s="93">
        <v>0</v>
      </c>
      <c r="AE1054" s="93">
        <v>0</v>
      </c>
      <c r="AF1054" s="93">
        <v>0</v>
      </c>
      <c r="AG1054" s="93">
        <v>0</v>
      </c>
      <c r="AH1054" s="93">
        <v>0</v>
      </c>
      <c r="AI1054" s="93">
        <v>0</v>
      </c>
      <c r="AJ1054" s="93">
        <v>0</v>
      </c>
      <c r="AK1054" s="93">
        <v>0</v>
      </c>
      <c r="AL1054" s="93">
        <v>0</v>
      </c>
      <c r="AM1054" s="93">
        <v>0</v>
      </c>
      <c r="AN1054" s="83"/>
      <c r="AO1054" s="83"/>
      <c r="AP1054" s="83"/>
      <c r="AQ1054" s="83"/>
      <c r="AR1054" s="83"/>
      <c r="AS1054" s="83"/>
      <c r="AT1054" s="83"/>
      <c r="AU1054" s="83"/>
      <c r="AV1054" s="83"/>
      <c r="AW1054" s="83"/>
      <c r="AX1054" s="83"/>
      <c r="AY1054" s="83"/>
      <c r="AZ1054" s="83"/>
    </row>
    <row r="1055" spans="1:52" x14ac:dyDescent="0.25">
      <c r="A1055" s="82"/>
      <c r="B1055" s="84" t="s">
        <v>1</v>
      </c>
      <c r="C1055" s="93">
        <v>781.32735049932671</v>
      </c>
      <c r="D1055" s="93">
        <v>823.46767693608274</v>
      </c>
      <c r="E1055" s="93">
        <v>626.71658746034018</v>
      </c>
      <c r="F1055" s="93">
        <v>369.91487297542909</v>
      </c>
      <c r="G1055" s="93">
        <v>408.89027094909636</v>
      </c>
      <c r="H1055" s="93">
        <v>319.6717696656666</v>
      </c>
      <c r="I1055" s="93">
        <v>401.29342254760479</v>
      </c>
      <c r="J1055" s="93">
        <v>457.46813599199987</v>
      </c>
      <c r="K1055" s="93">
        <v>770.21267399999988</v>
      </c>
      <c r="L1055" s="93">
        <v>420.86099999999999</v>
      </c>
      <c r="M1055" s="93">
        <v>0</v>
      </c>
      <c r="N1055" s="83"/>
      <c r="O1055" s="84" t="s">
        <v>1</v>
      </c>
      <c r="P1055" s="93">
        <v>637.04712668157003</v>
      </c>
      <c r="Q1055" s="93">
        <v>640.7122046084321</v>
      </c>
      <c r="R1055" s="93">
        <v>759.55007518536092</v>
      </c>
      <c r="S1055" s="93">
        <v>708.66687053639146</v>
      </c>
      <c r="T1055" s="93">
        <v>254.05564480299802</v>
      </c>
      <c r="U1055" s="93">
        <v>253.59061685964738</v>
      </c>
      <c r="V1055" s="93">
        <v>361.16408029284429</v>
      </c>
      <c r="W1055" s="93">
        <v>436.96838461499982</v>
      </c>
      <c r="X1055" s="93">
        <v>436.02948899999996</v>
      </c>
      <c r="Y1055" s="93">
        <v>429.09299999999996</v>
      </c>
      <c r="Z1055" s="93">
        <v>422</v>
      </c>
      <c r="AA1055" s="83"/>
      <c r="AB1055" s="84" t="s">
        <v>1</v>
      </c>
      <c r="AC1055" s="93">
        <v>5</v>
      </c>
      <c r="AD1055" s="93">
        <v>6</v>
      </c>
      <c r="AE1055" s="93">
        <v>4</v>
      </c>
      <c r="AF1055" s="93">
        <v>3</v>
      </c>
      <c r="AG1055" s="93">
        <v>4</v>
      </c>
      <c r="AH1055" s="93">
        <v>3</v>
      </c>
      <c r="AI1055" s="93">
        <v>4</v>
      </c>
      <c r="AJ1055" s="93">
        <v>4</v>
      </c>
      <c r="AK1055" s="93">
        <v>5</v>
      </c>
      <c r="AL1055" s="93">
        <v>3</v>
      </c>
      <c r="AM1055" s="93">
        <v>0</v>
      </c>
      <c r="AN1055" s="83"/>
      <c r="AO1055" s="83"/>
      <c r="AP1055" s="83"/>
      <c r="AQ1055" s="83"/>
      <c r="AR1055" s="83"/>
      <c r="AS1055" s="83"/>
      <c r="AT1055" s="83"/>
      <c r="AU1055" s="83"/>
      <c r="AV1055" s="83"/>
      <c r="AW1055" s="83"/>
      <c r="AX1055" s="83"/>
      <c r="AY1055" s="83"/>
      <c r="AZ1055" s="83"/>
    </row>
    <row r="1056" spans="1:52" x14ac:dyDescent="0.25">
      <c r="A1056" s="82"/>
      <c r="B1056" s="84" t="s">
        <v>2</v>
      </c>
      <c r="C1056" s="93">
        <v>10063.515527839014</v>
      </c>
      <c r="D1056" s="93">
        <v>9991.0280618603247</v>
      </c>
      <c r="E1056" s="93">
        <v>10089.493371607083</v>
      </c>
      <c r="F1056" s="93">
        <v>9817.4599361279215</v>
      </c>
      <c r="G1056" s="93">
        <v>8983.1267005464906</v>
      </c>
      <c r="H1056" s="93">
        <v>9095.9420994410575</v>
      </c>
      <c r="I1056" s="93">
        <v>9776.1674336802789</v>
      </c>
      <c r="J1056" s="93">
        <v>9118.0736256329983</v>
      </c>
      <c r="K1056" s="93">
        <v>8825.6187809999992</v>
      </c>
      <c r="L1056" s="93">
        <v>9522.3659999999982</v>
      </c>
      <c r="M1056" s="93">
        <v>0</v>
      </c>
      <c r="N1056" s="83"/>
      <c r="O1056" s="84" t="s">
        <v>2</v>
      </c>
      <c r="P1056" s="93">
        <v>9245.2457013496514</v>
      </c>
      <c r="Q1056" s="93">
        <v>9112.8524156105759</v>
      </c>
      <c r="R1056" s="93">
        <v>9703.2814689704628</v>
      </c>
      <c r="S1056" s="93">
        <v>9745.9007407317386</v>
      </c>
      <c r="T1056" s="93">
        <v>9609.4876973189293</v>
      </c>
      <c r="U1056" s="93">
        <v>9037.7996299670649</v>
      </c>
      <c r="V1056" s="93">
        <v>8449.150554187243</v>
      </c>
      <c r="W1056" s="93">
        <v>9836.6438581109978</v>
      </c>
      <c r="X1056" s="93">
        <v>9833.4728309999991</v>
      </c>
      <c r="Y1056" s="93">
        <v>8372.9729999999981</v>
      </c>
      <c r="Z1056" s="93">
        <v>8721</v>
      </c>
      <c r="AA1056" s="83"/>
      <c r="AB1056" s="84" t="s">
        <v>2</v>
      </c>
      <c r="AC1056" s="93">
        <v>92</v>
      </c>
      <c r="AD1056" s="93">
        <v>87</v>
      </c>
      <c r="AE1056" s="93">
        <v>87</v>
      </c>
      <c r="AF1056" s="93">
        <v>87</v>
      </c>
      <c r="AG1056" s="93">
        <v>88</v>
      </c>
      <c r="AH1056" s="93">
        <v>81</v>
      </c>
      <c r="AI1056" s="93">
        <v>83</v>
      </c>
      <c r="AJ1056" s="93">
        <v>75</v>
      </c>
      <c r="AK1056" s="93">
        <v>73</v>
      </c>
      <c r="AL1056" s="93">
        <v>77</v>
      </c>
      <c r="AM1056" s="93">
        <v>0</v>
      </c>
      <c r="AN1056" s="83"/>
      <c r="AO1056" s="83"/>
      <c r="AP1056" s="83"/>
      <c r="AQ1056" s="83"/>
      <c r="AR1056" s="83"/>
      <c r="AS1056" s="83"/>
      <c r="AT1056" s="83"/>
      <c r="AU1056" s="83"/>
      <c r="AV1056" s="83"/>
      <c r="AW1056" s="83"/>
      <c r="AX1056" s="83"/>
      <c r="AY1056" s="83"/>
      <c r="AZ1056" s="83"/>
    </row>
    <row r="1057" spans="1:52" x14ac:dyDescent="0.25">
      <c r="A1057" s="82"/>
      <c r="B1057" s="84" t="s">
        <v>156</v>
      </c>
      <c r="C1057" s="93">
        <v>0</v>
      </c>
      <c r="D1057" s="93">
        <v>0</v>
      </c>
      <c r="E1057" s="93">
        <v>0</v>
      </c>
      <c r="F1057" s="93">
        <v>0</v>
      </c>
      <c r="G1057" s="93">
        <v>0</v>
      </c>
      <c r="H1057" s="93">
        <v>0</v>
      </c>
      <c r="I1057" s="93">
        <v>0</v>
      </c>
      <c r="J1057" s="93">
        <v>114.36703399799997</v>
      </c>
      <c r="K1057" s="93">
        <v>1053.4727069999999</v>
      </c>
      <c r="L1057" s="93">
        <v>1882.0409999999999</v>
      </c>
      <c r="M1057" s="93">
        <v>0</v>
      </c>
      <c r="N1057" s="83"/>
      <c r="O1057" s="84" t="s">
        <v>156</v>
      </c>
      <c r="P1057" s="93">
        <v>0</v>
      </c>
      <c r="Q1057" s="93">
        <v>0</v>
      </c>
      <c r="R1057" s="93">
        <v>0</v>
      </c>
      <c r="S1057" s="93">
        <v>0</v>
      </c>
      <c r="T1057" s="93">
        <v>0</v>
      </c>
      <c r="U1057" s="93">
        <v>0</v>
      </c>
      <c r="V1057" s="93">
        <v>0</v>
      </c>
      <c r="W1057" s="93">
        <v>0</v>
      </c>
      <c r="X1057" s="93">
        <v>0</v>
      </c>
      <c r="Y1057" s="93">
        <v>1456.0349999999999</v>
      </c>
      <c r="Z1057" s="93">
        <v>1834</v>
      </c>
      <c r="AA1057" s="83"/>
      <c r="AB1057" s="84" t="s">
        <v>156</v>
      </c>
      <c r="AC1057" s="93">
        <v>0</v>
      </c>
      <c r="AD1057" s="93">
        <v>0</v>
      </c>
      <c r="AE1057" s="93">
        <v>0</v>
      </c>
      <c r="AF1057" s="93">
        <v>0</v>
      </c>
      <c r="AG1057" s="93">
        <v>0</v>
      </c>
      <c r="AH1057" s="93">
        <v>0</v>
      </c>
      <c r="AI1057" s="93">
        <v>0</v>
      </c>
      <c r="AJ1057" s="93">
        <v>0</v>
      </c>
      <c r="AK1057" s="93">
        <v>7</v>
      </c>
      <c r="AL1057" s="93">
        <v>11</v>
      </c>
      <c r="AM1057" s="93">
        <v>0</v>
      </c>
      <c r="AN1057" s="83"/>
      <c r="AO1057" s="83"/>
      <c r="AP1057" s="83"/>
      <c r="AQ1057" s="83"/>
      <c r="AR1057" s="83"/>
      <c r="AS1057" s="83"/>
      <c r="AT1057" s="83"/>
      <c r="AU1057" s="83"/>
      <c r="AV1057" s="83"/>
      <c r="AW1057" s="83"/>
      <c r="AX1057" s="83"/>
      <c r="AY1057" s="83"/>
      <c r="AZ1057" s="83"/>
    </row>
    <row r="1058" spans="1:52" x14ac:dyDescent="0.25">
      <c r="A1058" s="82"/>
      <c r="B1058" s="84" t="s">
        <v>3</v>
      </c>
      <c r="C1058" s="93">
        <v>103.48706629130159</v>
      </c>
      <c r="D1058" s="93">
        <v>526.66804298059299</v>
      </c>
      <c r="E1058" s="93">
        <v>856.33711866429667</v>
      </c>
      <c r="F1058" s="93">
        <v>749.87111691774192</v>
      </c>
      <c r="G1058" s="93">
        <v>712.44315907751127</v>
      </c>
      <c r="H1058" s="93">
        <v>780.45084024706318</v>
      </c>
      <c r="I1058" s="93">
        <v>618.98136135425091</v>
      </c>
      <c r="J1058" s="93">
        <v>632.25548983799979</v>
      </c>
      <c r="K1058" s="93">
        <v>563.33736899999997</v>
      </c>
      <c r="L1058" s="93">
        <v>541.25399999999991</v>
      </c>
      <c r="M1058" s="93">
        <v>0</v>
      </c>
      <c r="N1058" s="83"/>
      <c r="O1058" s="84" t="s">
        <v>3</v>
      </c>
      <c r="P1058" s="93">
        <v>0</v>
      </c>
      <c r="Q1058" s="93">
        <v>213.61029233102022</v>
      </c>
      <c r="R1058" s="93">
        <v>218.853411494087</v>
      </c>
      <c r="S1058" s="93">
        <v>1108.0133480699278</v>
      </c>
      <c r="T1058" s="93">
        <v>1176.8337715127732</v>
      </c>
      <c r="U1058" s="93">
        <v>1177.3850068483628</v>
      </c>
      <c r="V1058" s="93">
        <v>975.19798849239874</v>
      </c>
      <c r="W1058" s="93">
        <v>550.25648433000003</v>
      </c>
      <c r="X1058" s="93">
        <v>602.59063200000003</v>
      </c>
      <c r="Y1058" s="93">
        <v>515.529</v>
      </c>
      <c r="Z1058" s="93">
        <v>507</v>
      </c>
      <c r="AA1058" s="83"/>
      <c r="AB1058" s="84" t="s">
        <v>3</v>
      </c>
      <c r="AC1058" s="93">
        <v>1</v>
      </c>
      <c r="AD1058" s="93">
        <v>4</v>
      </c>
      <c r="AE1058" s="93">
        <v>8</v>
      </c>
      <c r="AF1058" s="93">
        <v>7</v>
      </c>
      <c r="AG1058" s="93">
        <v>6</v>
      </c>
      <c r="AH1058" s="93">
        <v>6</v>
      </c>
      <c r="AI1058" s="93">
        <v>5</v>
      </c>
      <c r="AJ1058" s="93">
        <v>5</v>
      </c>
      <c r="AK1058" s="93">
        <v>4</v>
      </c>
      <c r="AL1058" s="93">
        <v>4</v>
      </c>
      <c r="AM1058" s="93">
        <v>0</v>
      </c>
      <c r="AN1058" s="83"/>
      <c r="AO1058" s="83"/>
      <c r="AP1058" s="83"/>
      <c r="AQ1058" s="83"/>
      <c r="AR1058" s="83"/>
      <c r="AS1058" s="83"/>
      <c r="AT1058" s="83"/>
      <c r="AU1058" s="83"/>
      <c r="AV1058" s="83"/>
      <c r="AW1058" s="83"/>
      <c r="AX1058" s="83"/>
      <c r="AY1058" s="83"/>
      <c r="AZ1058" s="83"/>
    </row>
    <row r="1059" spans="1:52" x14ac:dyDescent="0.25">
      <c r="A1059" s="82"/>
      <c r="B1059" s="84" t="s">
        <v>4</v>
      </c>
      <c r="C1059" s="93">
        <v>0</v>
      </c>
      <c r="D1059" s="93">
        <v>33.228267695936466</v>
      </c>
      <c r="E1059" s="93">
        <v>157.05950707222718</v>
      </c>
      <c r="F1059" s="93">
        <v>25.391972559935848</v>
      </c>
      <c r="G1059" s="93">
        <v>166.50102445849626</v>
      </c>
      <c r="H1059" s="93">
        <v>273.94048117554513</v>
      </c>
      <c r="I1059" s="93">
        <v>595.89324663233378</v>
      </c>
      <c r="J1059" s="93">
        <v>507.09911301</v>
      </c>
      <c r="K1059" s="93">
        <v>401.01982199999992</v>
      </c>
      <c r="L1059" s="93">
        <v>729.56099999999992</v>
      </c>
      <c r="M1059" s="93">
        <v>0</v>
      </c>
      <c r="N1059" s="83"/>
      <c r="O1059" s="84" t="s">
        <v>4</v>
      </c>
      <c r="P1059" s="93">
        <v>0</v>
      </c>
      <c r="Q1059" s="93">
        <v>0</v>
      </c>
      <c r="R1059" s="93">
        <v>0</v>
      </c>
      <c r="S1059" s="93">
        <v>360.10433812272657</v>
      </c>
      <c r="T1059" s="93">
        <v>19.255220515608411</v>
      </c>
      <c r="U1059" s="93">
        <v>19.008115020343947</v>
      </c>
      <c r="V1059" s="93">
        <v>152.82133077840294</v>
      </c>
      <c r="W1059" s="93">
        <v>647.36056979999978</v>
      </c>
      <c r="X1059" s="93">
        <v>577.12905599999999</v>
      </c>
      <c r="Y1059" s="93">
        <v>351.91799999999995</v>
      </c>
      <c r="Z1059" s="93">
        <v>346</v>
      </c>
      <c r="AA1059" s="83"/>
      <c r="AB1059" s="84" t="s">
        <v>4</v>
      </c>
      <c r="AC1059" s="93">
        <v>0</v>
      </c>
      <c r="AD1059" s="93">
        <v>0</v>
      </c>
      <c r="AE1059" s="93">
        <v>1</v>
      </c>
      <c r="AF1059" s="93">
        <v>0</v>
      </c>
      <c r="AG1059" s="93">
        <v>0</v>
      </c>
      <c r="AH1059" s="93">
        <v>0</v>
      </c>
      <c r="AI1059" s="93">
        <v>5</v>
      </c>
      <c r="AJ1059" s="93">
        <v>5</v>
      </c>
      <c r="AK1059" s="93">
        <v>0</v>
      </c>
      <c r="AL1059" s="93">
        <v>6</v>
      </c>
      <c r="AM1059" s="93">
        <v>0</v>
      </c>
      <c r="AN1059" s="83"/>
      <c r="AO1059" s="83"/>
      <c r="AP1059" s="83"/>
      <c r="AQ1059" s="83"/>
      <c r="AR1059" s="83"/>
      <c r="AS1059" s="83"/>
      <c r="AT1059" s="83"/>
      <c r="AU1059" s="83"/>
      <c r="AV1059" s="83"/>
      <c r="AW1059" s="83"/>
      <c r="AX1059" s="83"/>
      <c r="AY1059" s="83"/>
      <c r="AZ1059" s="83"/>
    </row>
    <row r="1060" spans="1:52" x14ac:dyDescent="0.25">
      <c r="A1060" s="82"/>
      <c r="B1060" s="84" t="s">
        <v>6</v>
      </c>
      <c r="C1060" s="93">
        <v>0</v>
      </c>
      <c r="D1060" s="93">
        <v>0</v>
      </c>
      <c r="E1060" s="93">
        <v>91.286449714111171</v>
      </c>
      <c r="F1060" s="93">
        <v>353.17925469728942</v>
      </c>
      <c r="G1060" s="93">
        <v>155.17442415519722</v>
      </c>
      <c r="H1060" s="93">
        <v>21.244363846266761</v>
      </c>
      <c r="I1060" s="93">
        <v>0</v>
      </c>
      <c r="J1060" s="93">
        <v>0</v>
      </c>
      <c r="K1060" s="93">
        <v>0</v>
      </c>
      <c r="L1060" s="93">
        <v>83.34899999999999</v>
      </c>
      <c r="M1060" s="93">
        <v>0</v>
      </c>
      <c r="N1060" s="83"/>
      <c r="O1060" s="84" t="s">
        <v>6</v>
      </c>
      <c r="P1060" s="93">
        <v>0</v>
      </c>
      <c r="Q1060" s="93">
        <v>0</v>
      </c>
      <c r="R1060" s="93">
        <v>0</v>
      </c>
      <c r="S1060" s="93">
        <v>0</v>
      </c>
      <c r="T1060" s="93">
        <v>627.49365680276821</v>
      </c>
      <c r="U1060" s="93">
        <v>145.35617368498313</v>
      </c>
      <c r="V1060" s="93">
        <v>145.12529253776395</v>
      </c>
      <c r="W1060" s="93">
        <v>0</v>
      </c>
      <c r="X1060" s="93">
        <v>0</v>
      </c>
      <c r="Y1060" s="93">
        <v>0</v>
      </c>
      <c r="Z1060" s="93">
        <v>0</v>
      </c>
      <c r="AA1060" s="83"/>
      <c r="AB1060" s="84" t="s">
        <v>6</v>
      </c>
      <c r="AC1060" s="93">
        <v>0</v>
      </c>
      <c r="AD1060" s="93">
        <v>0</v>
      </c>
      <c r="AE1060" s="93">
        <v>0</v>
      </c>
      <c r="AF1060" s="93">
        <v>4</v>
      </c>
      <c r="AG1060" s="93">
        <v>0</v>
      </c>
      <c r="AH1060" s="93">
        <v>0</v>
      </c>
      <c r="AI1060" s="93">
        <v>0</v>
      </c>
      <c r="AJ1060" s="93">
        <v>0</v>
      </c>
      <c r="AK1060" s="93">
        <v>78</v>
      </c>
      <c r="AL1060" s="93">
        <v>0</v>
      </c>
      <c r="AM1060" s="93">
        <v>0</v>
      </c>
      <c r="AN1060" s="83"/>
      <c r="AO1060" s="83"/>
      <c r="AP1060" s="83"/>
      <c r="AQ1060" s="83"/>
      <c r="AR1060" s="83"/>
      <c r="AS1060" s="83"/>
      <c r="AT1060" s="83"/>
      <c r="AU1060" s="83"/>
      <c r="AV1060" s="83"/>
      <c r="AW1060" s="83"/>
      <c r="AX1060" s="83"/>
      <c r="AY1060" s="83"/>
      <c r="AZ1060" s="83"/>
    </row>
    <row r="1061" spans="1:52" x14ac:dyDescent="0.25">
      <c r="A1061" s="82"/>
      <c r="B1061" s="84" t="s">
        <v>7</v>
      </c>
      <c r="C1061" s="93">
        <v>2036.4088637763912</v>
      </c>
      <c r="D1061" s="93">
        <v>2206.9503369333233</v>
      </c>
      <c r="E1061" s="93">
        <v>2641.4553462147301</v>
      </c>
      <c r="F1061" s="93">
        <v>3695.4553519273909</v>
      </c>
      <c r="G1061" s="93">
        <v>2346.871582843567</v>
      </c>
      <c r="H1061" s="93">
        <v>3362.2001097749549</v>
      </c>
      <c r="I1061" s="93">
        <v>2647.986871797003</v>
      </c>
      <c r="J1061" s="93">
        <v>3014.542386701999</v>
      </c>
      <c r="K1061" s="93">
        <v>2767.8854909999995</v>
      </c>
      <c r="L1061" s="93">
        <v>2000.3759999999997</v>
      </c>
      <c r="M1061" s="93">
        <v>0</v>
      </c>
      <c r="N1061" s="83"/>
      <c r="O1061" s="84" t="s">
        <v>7</v>
      </c>
      <c r="P1061" s="93">
        <v>4170.0474363474004</v>
      </c>
      <c r="Q1061" s="93">
        <v>3935.7696361990465</v>
      </c>
      <c r="R1061" s="93">
        <v>2408.323797714077</v>
      </c>
      <c r="S1061" s="93">
        <v>2299.1276972451005</v>
      </c>
      <c r="T1061" s="93">
        <v>3264.3262074107915</v>
      </c>
      <c r="U1061" s="93">
        <v>2929.4859619588906</v>
      </c>
      <c r="V1061" s="93">
        <v>2681.5196098455021</v>
      </c>
      <c r="W1061" s="93">
        <v>2582.9686735019995</v>
      </c>
      <c r="X1061" s="93">
        <v>2634.2122169999998</v>
      </c>
      <c r="Y1061" s="93">
        <v>2197.944</v>
      </c>
      <c r="Z1061" s="93">
        <v>2724</v>
      </c>
      <c r="AA1061" s="83"/>
      <c r="AB1061" s="84" t="s">
        <v>7</v>
      </c>
      <c r="AC1061" s="93">
        <v>23</v>
      </c>
      <c r="AD1061" s="93">
        <v>20</v>
      </c>
      <c r="AE1061" s="93">
        <v>25</v>
      </c>
      <c r="AF1061" s="93">
        <v>27</v>
      </c>
      <c r="AG1061" s="93">
        <v>22</v>
      </c>
      <c r="AH1061" s="93">
        <v>28</v>
      </c>
      <c r="AI1061" s="93">
        <v>23</v>
      </c>
      <c r="AJ1061" s="93">
        <v>26</v>
      </c>
      <c r="AK1061" s="93">
        <v>22</v>
      </c>
      <c r="AL1061" s="93">
        <v>21</v>
      </c>
      <c r="AM1061" s="93">
        <v>0</v>
      </c>
      <c r="AN1061" s="83"/>
      <c r="AO1061" s="83"/>
      <c r="AP1061" s="83"/>
      <c r="AQ1061" s="83"/>
      <c r="AR1061" s="83"/>
      <c r="AS1061" s="83"/>
      <c r="AT1061" s="83"/>
      <c r="AU1061" s="83"/>
      <c r="AV1061" s="83"/>
      <c r="AW1061" s="83"/>
      <c r="AX1061" s="83"/>
      <c r="AY1061" s="83"/>
      <c r="AZ1061" s="83"/>
    </row>
    <row r="1062" spans="1:52" x14ac:dyDescent="0.25">
      <c r="A1062" s="82"/>
      <c r="B1062" s="89" t="s">
        <v>8</v>
      </c>
      <c r="C1062" s="94">
        <v>698.29702987025905</v>
      </c>
      <c r="D1062" s="94">
        <v>1731.1927469582899</v>
      </c>
      <c r="E1062" s="94">
        <v>1445.9539566895432</v>
      </c>
      <c r="F1062" s="94">
        <v>2028.3569353105113</v>
      </c>
      <c r="G1062" s="94">
        <v>2244.3658500987103</v>
      </c>
      <c r="H1062" s="94">
        <v>2366.5103200328208</v>
      </c>
      <c r="I1062" s="94">
        <v>3006.0725367935925</v>
      </c>
      <c r="J1062" s="94">
        <v>2983.2532924949992</v>
      </c>
      <c r="K1062" s="94">
        <v>3225.1329599999995</v>
      </c>
      <c r="L1062" s="94">
        <v>3833.0249999999996</v>
      </c>
      <c r="M1062" s="94">
        <v>0</v>
      </c>
      <c r="N1062" s="83"/>
      <c r="O1062" s="89" t="s">
        <v>8</v>
      </c>
      <c r="P1062" s="94">
        <v>1158.2128058764854</v>
      </c>
      <c r="Q1062" s="94">
        <v>1160.4972492805816</v>
      </c>
      <c r="R1062" s="94">
        <v>1239.0965209591693</v>
      </c>
      <c r="S1062" s="94">
        <v>2404.1581291975622</v>
      </c>
      <c r="T1062" s="94">
        <v>3015.1410007382115</v>
      </c>
      <c r="U1062" s="94">
        <v>2315.356128139837</v>
      </c>
      <c r="V1062" s="94">
        <v>2573.005470652492</v>
      </c>
      <c r="W1062" s="94">
        <v>2631.5207162369993</v>
      </c>
      <c r="X1062" s="94">
        <v>2895.1933709999994</v>
      </c>
      <c r="Y1062" s="94">
        <v>2857.5329999999999</v>
      </c>
      <c r="Z1062" s="94">
        <v>3083</v>
      </c>
      <c r="AA1062" s="83"/>
      <c r="AB1062" s="89" t="s">
        <v>8</v>
      </c>
      <c r="AC1062" s="94">
        <v>18</v>
      </c>
      <c r="AD1062" s="94">
        <v>18</v>
      </c>
      <c r="AE1062" s="94">
        <v>21</v>
      </c>
      <c r="AF1062" s="94">
        <v>24</v>
      </c>
      <c r="AG1062" s="94">
        <v>24</v>
      </c>
      <c r="AH1062" s="94">
        <v>26</v>
      </c>
      <c r="AI1062" s="94">
        <v>30</v>
      </c>
      <c r="AJ1062" s="94">
        <v>30</v>
      </c>
      <c r="AK1062" s="94">
        <v>32</v>
      </c>
      <c r="AL1062" s="94">
        <v>35</v>
      </c>
      <c r="AM1062" s="94">
        <v>0</v>
      </c>
      <c r="AN1062" s="83"/>
      <c r="AO1062" s="83"/>
      <c r="AP1062" s="83"/>
      <c r="AQ1062" s="83"/>
      <c r="AR1062" s="83"/>
      <c r="AS1062" s="83"/>
      <c r="AT1062" s="83"/>
      <c r="AU1062" s="83"/>
      <c r="AV1062" s="83"/>
      <c r="AW1062" s="83"/>
      <c r="AX1062" s="83"/>
      <c r="AY1062" s="83"/>
      <c r="AZ1062" s="83"/>
    </row>
    <row r="1063" spans="1:52" x14ac:dyDescent="0.25">
      <c r="A1063" s="82"/>
      <c r="B1063" s="89" t="s">
        <v>5</v>
      </c>
      <c r="C1063" s="94">
        <v>730.4261539397678</v>
      </c>
      <c r="D1063" s="94">
        <v>42.128696543062389</v>
      </c>
      <c r="E1063" s="94">
        <v>300.19197886755791</v>
      </c>
      <c r="F1063" s="94">
        <v>218.71721818672017</v>
      </c>
      <c r="G1063" s="94">
        <v>309.21618828006456</v>
      </c>
      <c r="H1063" s="94">
        <v>153.74210678219376</v>
      </c>
      <c r="I1063" s="94">
        <v>253.96926194108696</v>
      </c>
      <c r="J1063" s="94">
        <v>186.65563095899986</v>
      </c>
      <c r="K1063" s="94">
        <v>457.24746899999985</v>
      </c>
      <c r="L1063" s="94">
        <v>200.65499999999997</v>
      </c>
      <c r="M1063" s="92">
        <v>0</v>
      </c>
      <c r="N1063" s="83"/>
      <c r="O1063" s="89" t="s">
        <v>5</v>
      </c>
      <c r="P1063" s="94">
        <v>474.71683316184271</v>
      </c>
      <c r="Q1063" s="94">
        <v>569.03408429291198</v>
      </c>
      <c r="R1063" s="94">
        <v>786.46787446003464</v>
      </c>
      <c r="S1063" s="94">
        <v>519.38125690777872</v>
      </c>
      <c r="T1063" s="94">
        <v>509.69701364845793</v>
      </c>
      <c r="U1063" s="94">
        <v>511.54191892984443</v>
      </c>
      <c r="V1063" s="94">
        <v>397.44540342728533</v>
      </c>
      <c r="W1063" s="94">
        <v>470.41534738799987</v>
      </c>
      <c r="X1063" s="94">
        <v>366.01015499999994</v>
      </c>
      <c r="Y1063" s="94">
        <v>360.15</v>
      </c>
      <c r="Z1063" s="94">
        <v>299</v>
      </c>
      <c r="AA1063" s="83"/>
      <c r="AB1063" s="89" t="s">
        <v>5</v>
      </c>
      <c r="AC1063" s="94">
        <v>208</v>
      </c>
      <c r="AD1063" s="94">
        <v>196</v>
      </c>
      <c r="AE1063" s="94">
        <v>205</v>
      </c>
      <c r="AF1063" s="94">
        <v>206</v>
      </c>
      <c r="AG1063" s="94">
        <v>196</v>
      </c>
      <c r="AH1063" s="94">
        <v>198</v>
      </c>
      <c r="AI1063" s="94">
        <v>197</v>
      </c>
      <c r="AJ1063" s="94">
        <v>212</v>
      </c>
      <c r="AK1063" s="94">
        <v>195</v>
      </c>
      <c r="AL1063" s="94">
        <v>202</v>
      </c>
      <c r="AM1063" s="94">
        <v>0</v>
      </c>
      <c r="AN1063" s="83"/>
      <c r="AO1063" s="83"/>
      <c r="AP1063" s="83"/>
      <c r="AQ1063" s="83"/>
      <c r="AR1063" s="83"/>
      <c r="AS1063" s="83"/>
      <c r="AT1063" s="83"/>
      <c r="AU1063" s="83"/>
      <c r="AV1063" s="83"/>
      <c r="AW1063" s="83"/>
      <c r="AX1063" s="83"/>
      <c r="AY1063" s="83"/>
      <c r="AZ1063" s="83"/>
    </row>
    <row r="1064" spans="1:52" x14ac:dyDescent="0.25">
      <c r="A1064" s="82"/>
      <c r="B1064" s="84" t="s">
        <v>157</v>
      </c>
      <c r="C1064" s="93">
        <v>2291.1555141702111</v>
      </c>
      <c r="D1064" s="93">
        <v>2085.0737979200135</v>
      </c>
      <c r="E1064" s="93">
        <v>1781.256108524067</v>
      </c>
      <c r="F1064" s="93">
        <v>1801.6758711845389</v>
      </c>
      <c r="G1064" s="93">
        <v>1551.7442415519724</v>
      </c>
      <c r="H1064" s="93">
        <v>1629.1072696847721</v>
      </c>
      <c r="I1064" s="93">
        <v>1386.3863173493964</v>
      </c>
      <c r="J1064" s="93">
        <v>1185.7487770169996</v>
      </c>
      <c r="K1064" s="93">
        <v>1314.4538609999997</v>
      </c>
      <c r="L1064" s="93">
        <v>1357.251</v>
      </c>
      <c r="M1064" s="93">
        <v>0</v>
      </c>
      <c r="N1064" s="83"/>
      <c r="O1064" s="84" t="s">
        <v>157</v>
      </c>
      <c r="P1064" s="93">
        <v>0</v>
      </c>
      <c r="Q1064" s="93">
        <v>1916.5590117477641</v>
      </c>
      <c r="R1064" s="93">
        <v>2079.6925787432765</v>
      </c>
      <c r="S1064" s="93">
        <v>1731.2708563592621</v>
      </c>
      <c r="T1064" s="93">
        <v>1585.7240424618694</v>
      </c>
      <c r="U1064" s="93">
        <v>1488.2235936516349</v>
      </c>
      <c r="V1064" s="93">
        <v>1552.4008565403235</v>
      </c>
      <c r="W1064" s="93">
        <v>1561.2179075009997</v>
      </c>
      <c r="X1064" s="93">
        <v>1465.1015189999998</v>
      </c>
      <c r="Y1064" s="93">
        <v>1448.8319999999999</v>
      </c>
      <c r="Z1064" s="93">
        <v>1331</v>
      </c>
      <c r="AA1064" s="83"/>
      <c r="AB1064" s="84" t="s">
        <v>117</v>
      </c>
      <c r="AC1064" s="93">
        <v>1059.2640000000001</v>
      </c>
      <c r="AD1064" s="93">
        <v>1026.944</v>
      </c>
      <c r="AE1064" s="93">
        <v>1008.79</v>
      </c>
      <c r="AF1064" s="93">
        <v>1006.6180000000001</v>
      </c>
      <c r="AG1064" s="93">
        <v>968.22</v>
      </c>
      <c r="AH1064" s="93">
        <v>959.51699999999994</v>
      </c>
      <c r="AI1064" s="93">
        <v>946.34399999999994</v>
      </c>
      <c r="AJ1064" s="93">
        <v>928.72</v>
      </c>
      <c r="AK1064" s="93">
        <v>892.58400000000006</v>
      </c>
      <c r="AL1064" s="93">
        <v>880.96199999999999</v>
      </c>
      <c r="AM1064" s="93">
        <v>0</v>
      </c>
      <c r="AN1064" s="83"/>
      <c r="AO1064" s="83"/>
      <c r="AP1064" s="83"/>
      <c r="AQ1064" s="83"/>
      <c r="AR1064" s="83"/>
      <c r="AS1064" s="83"/>
      <c r="AT1064" s="83"/>
      <c r="AU1064" s="83"/>
      <c r="AV1064" s="83"/>
      <c r="AW1064" s="83"/>
      <c r="AX1064" s="83"/>
      <c r="AY1064" s="83"/>
      <c r="AZ1064" s="83"/>
    </row>
    <row r="1065" spans="1:52" x14ac:dyDescent="0.25">
      <c r="A1065" s="82"/>
      <c r="B1065" s="83"/>
      <c r="C1065" s="83"/>
      <c r="D1065" s="83"/>
      <c r="E1065" s="83"/>
      <c r="F1065" s="83"/>
      <c r="G1065" s="83"/>
      <c r="H1065" s="83"/>
      <c r="I1065" s="83"/>
      <c r="J1065" s="83"/>
      <c r="K1065" s="83"/>
      <c r="L1065" s="83"/>
      <c r="M1065" s="83"/>
      <c r="N1065" s="83"/>
      <c r="O1065" s="83"/>
      <c r="P1065" s="83"/>
      <c r="Q1065" s="83"/>
      <c r="R1065" s="83"/>
      <c r="S1065" s="83"/>
      <c r="T1065" s="83"/>
      <c r="U1065" s="83"/>
      <c r="V1065" s="83"/>
      <c r="W1065" s="83"/>
      <c r="X1065" s="83"/>
      <c r="Y1065" s="83"/>
      <c r="Z1065" s="83"/>
      <c r="AA1065" s="83"/>
      <c r="AB1065" s="83"/>
      <c r="AC1065" s="83"/>
      <c r="AD1065" s="83"/>
      <c r="AE1065" s="83"/>
      <c r="AF1065" s="83"/>
      <c r="AG1065" s="83"/>
      <c r="AH1065" s="83"/>
      <c r="AI1065" s="83"/>
      <c r="AJ1065" s="83"/>
      <c r="AK1065" s="83"/>
      <c r="AL1065" s="83"/>
      <c r="AM1065" s="83"/>
      <c r="AN1065" s="83"/>
      <c r="AO1065" s="83"/>
      <c r="AP1065" s="83"/>
      <c r="AQ1065" s="83"/>
      <c r="AR1065" s="83"/>
      <c r="AS1065" s="83"/>
      <c r="AT1065" s="83"/>
      <c r="AU1065" s="83"/>
      <c r="AV1065" s="83"/>
      <c r="AW1065" s="83"/>
      <c r="AX1065" s="83"/>
      <c r="AY1065" s="83"/>
      <c r="AZ1065" s="83"/>
    </row>
    <row r="1066" spans="1:52" x14ac:dyDescent="0.25">
      <c r="A1066" s="82"/>
      <c r="B1066" s="85" t="s">
        <v>113</v>
      </c>
      <c r="C1066" s="85"/>
      <c r="D1066" s="85"/>
      <c r="E1066" s="85"/>
      <c r="F1066" s="85"/>
      <c r="G1066" s="85"/>
      <c r="H1066" s="85"/>
      <c r="I1066" s="85"/>
      <c r="J1066" s="85"/>
      <c r="K1066" s="85"/>
      <c r="L1066" s="85"/>
      <c r="M1066" s="85"/>
      <c r="N1066" s="83"/>
      <c r="O1066" s="85" t="s">
        <v>114</v>
      </c>
      <c r="P1066" s="85"/>
      <c r="Q1066" s="85"/>
      <c r="R1066" s="85"/>
      <c r="S1066" s="85"/>
      <c r="T1066" s="85"/>
      <c r="U1066" s="85"/>
      <c r="V1066" s="85"/>
      <c r="W1066" s="85"/>
      <c r="X1066" s="85"/>
      <c r="Y1066" s="85"/>
      <c r="Z1066" s="85"/>
      <c r="AA1066" s="83"/>
      <c r="AB1066" s="85" t="s">
        <v>145</v>
      </c>
      <c r="AC1066" s="85"/>
      <c r="AD1066" s="85"/>
      <c r="AE1066" s="85"/>
      <c r="AF1066" s="85"/>
      <c r="AG1066" s="85"/>
      <c r="AH1066" s="85"/>
      <c r="AI1066" s="85"/>
      <c r="AJ1066" s="85"/>
      <c r="AK1066" s="85"/>
      <c r="AL1066" s="85"/>
      <c r="AM1066" s="85"/>
      <c r="AN1066" s="83"/>
      <c r="AO1066" s="83"/>
      <c r="AP1066" s="83"/>
      <c r="AQ1066" s="83"/>
      <c r="AR1066" s="83"/>
      <c r="AS1066" s="83"/>
      <c r="AT1066" s="83"/>
      <c r="AU1066" s="83"/>
      <c r="AV1066" s="83"/>
      <c r="AW1066" s="83"/>
      <c r="AX1066" s="83"/>
      <c r="AY1066" s="83"/>
      <c r="AZ1066" s="83"/>
    </row>
    <row r="1067" spans="1:52" x14ac:dyDescent="0.25">
      <c r="A1067" s="82"/>
      <c r="B1067" s="87" t="s">
        <v>68</v>
      </c>
      <c r="C1067" s="87">
        <v>2013</v>
      </c>
      <c r="D1067" s="87">
        <v>2014</v>
      </c>
      <c r="E1067" s="87">
        <v>2015</v>
      </c>
      <c r="F1067" s="87">
        <v>2016</v>
      </c>
      <c r="G1067" s="87">
        <v>2017</v>
      </c>
      <c r="H1067" s="87">
        <v>2018</v>
      </c>
      <c r="I1067" s="87">
        <v>2019</v>
      </c>
      <c r="J1067" s="87">
        <v>2020</v>
      </c>
      <c r="K1067" s="87">
        <v>2021</v>
      </c>
      <c r="L1067" s="87">
        <v>2022</v>
      </c>
      <c r="M1067" s="87">
        <v>2023</v>
      </c>
      <c r="N1067" s="83"/>
      <c r="O1067" s="87" t="s">
        <v>68</v>
      </c>
      <c r="P1067" s="87">
        <v>2013</v>
      </c>
      <c r="Q1067" s="87">
        <v>2014</v>
      </c>
      <c r="R1067" s="87">
        <v>2015</v>
      </c>
      <c r="S1067" s="87">
        <v>2016</v>
      </c>
      <c r="T1067" s="87">
        <v>2017</v>
      </c>
      <c r="U1067" s="87">
        <v>2018</v>
      </c>
      <c r="V1067" s="87">
        <v>2019</v>
      </c>
      <c r="W1067" s="87">
        <v>2020</v>
      </c>
      <c r="X1067" s="87">
        <v>2021</v>
      </c>
      <c r="Y1067" s="87">
        <v>2022</v>
      </c>
      <c r="Z1067" s="87">
        <v>2023</v>
      </c>
      <c r="AA1067" s="83"/>
      <c r="AB1067" s="87" t="s">
        <v>68</v>
      </c>
      <c r="AC1067" s="87">
        <v>2013</v>
      </c>
      <c r="AD1067" s="87">
        <v>2014</v>
      </c>
      <c r="AE1067" s="87">
        <v>2015</v>
      </c>
      <c r="AF1067" s="87">
        <v>2016</v>
      </c>
      <c r="AG1067" s="87">
        <v>2017</v>
      </c>
      <c r="AH1067" s="87">
        <v>2018</v>
      </c>
      <c r="AI1067" s="87">
        <v>2019</v>
      </c>
      <c r="AJ1067" s="87">
        <v>2020</v>
      </c>
      <c r="AK1067" s="87">
        <v>2021</v>
      </c>
      <c r="AL1067" s="87">
        <v>2022</v>
      </c>
      <c r="AM1067" s="87">
        <v>2023</v>
      </c>
      <c r="AN1067" s="83"/>
      <c r="AO1067" s="83"/>
      <c r="AP1067" s="83"/>
      <c r="AQ1067" s="83"/>
      <c r="AR1067" s="83"/>
      <c r="AS1067" s="83"/>
      <c r="AT1067" s="83"/>
      <c r="AU1067" s="83"/>
      <c r="AV1067" s="83"/>
      <c r="AW1067" s="83"/>
      <c r="AX1067" s="83"/>
      <c r="AY1067" s="83"/>
      <c r="AZ1067" s="83"/>
    </row>
    <row r="1068" spans="1:52" x14ac:dyDescent="0.25">
      <c r="A1068" s="82"/>
      <c r="B1068" s="89" t="s">
        <v>9</v>
      </c>
      <c r="C1068" s="90">
        <v>525503.71261328878</v>
      </c>
      <c r="D1068" s="90">
        <v>530660.1819994906</v>
      </c>
      <c r="E1068" s="90">
        <v>519953.57350239041</v>
      </c>
      <c r="F1068" s="90">
        <v>573432.68722388591</v>
      </c>
      <c r="G1068" s="90">
        <v>549258.56318782107</v>
      </c>
      <c r="H1068" s="90">
        <v>545804.60531622078</v>
      </c>
      <c r="I1068" s="90">
        <v>549997.37286726595</v>
      </c>
      <c r="J1068" s="90">
        <v>578457.66861905367</v>
      </c>
      <c r="K1068" s="90">
        <v>702307.71170699992</v>
      </c>
      <c r="L1068" s="90">
        <v>700545.25800000003</v>
      </c>
      <c r="M1068" s="90">
        <v>0</v>
      </c>
      <c r="N1068" s="83"/>
      <c r="O1068" s="89" t="s">
        <v>9</v>
      </c>
      <c r="P1068" s="90">
        <v>546797.74084209837</v>
      </c>
      <c r="Q1068" s="90">
        <v>538302.68356955599</v>
      </c>
      <c r="R1068" s="90">
        <v>515972.07988793647</v>
      </c>
      <c r="S1068" s="90">
        <v>544645.11542434397</v>
      </c>
      <c r="T1068" s="90">
        <v>541343.53489587549</v>
      </c>
      <c r="U1068" s="90">
        <v>538504.3710239958</v>
      </c>
      <c r="V1068" s="90">
        <v>554861.81875236705</v>
      </c>
      <c r="W1068" s="90">
        <v>574125.74747280893</v>
      </c>
      <c r="X1068" s="90">
        <v>718257.26727299974</v>
      </c>
      <c r="Y1068" s="90">
        <v>710998.86899999983</v>
      </c>
      <c r="Z1068" s="90">
        <v>683092</v>
      </c>
      <c r="AA1068" s="83"/>
      <c r="AB1068" s="89" t="s">
        <v>9</v>
      </c>
      <c r="AC1068" s="90">
        <v>5315</v>
      </c>
      <c r="AD1068" s="90">
        <v>5286</v>
      </c>
      <c r="AE1068" s="90">
        <v>5227</v>
      </c>
      <c r="AF1068" s="90">
        <v>5058</v>
      </c>
      <c r="AG1068" s="90">
        <v>4950</v>
      </c>
      <c r="AH1068" s="90">
        <v>4867</v>
      </c>
      <c r="AI1068" s="90">
        <v>4849</v>
      </c>
      <c r="AJ1068" s="90">
        <v>5214</v>
      </c>
      <c r="AK1068" s="90">
        <v>5150</v>
      </c>
      <c r="AL1068" s="90">
        <v>5298</v>
      </c>
      <c r="AM1068" s="90">
        <v>0</v>
      </c>
      <c r="AN1068" s="83"/>
      <c r="AO1068" s="83"/>
      <c r="AP1068" s="83"/>
      <c r="AQ1068" s="83"/>
      <c r="AR1068" s="83"/>
      <c r="AS1068" s="83"/>
      <c r="AT1068" s="83"/>
      <c r="AU1068" s="83"/>
      <c r="AV1068" s="83"/>
      <c r="AW1068" s="83"/>
      <c r="AX1068" s="83"/>
      <c r="AY1068" s="83"/>
      <c r="AZ1068" s="83"/>
    </row>
    <row r="1069" spans="1:52" x14ac:dyDescent="0.25">
      <c r="A1069" s="82"/>
      <c r="B1069" s="84" t="s">
        <v>10</v>
      </c>
      <c r="C1069" s="93">
        <v>356801.50382116932</v>
      </c>
      <c r="D1069" s="93">
        <v>348982.49226903467</v>
      </c>
      <c r="E1069" s="93">
        <v>359507.28062881477</v>
      </c>
      <c r="F1069" s="93">
        <v>406017.98748754553</v>
      </c>
      <c r="G1069" s="93">
        <v>383501.69636925147</v>
      </c>
      <c r="H1069" s="93">
        <v>375383.66029076435</v>
      </c>
      <c r="I1069" s="93">
        <v>377750.03219205234</v>
      </c>
      <c r="J1069" s="93">
        <v>389661.43204258179</v>
      </c>
      <c r="K1069" s="93">
        <v>492381.26118299994</v>
      </c>
      <c r="L1069" s="93">
        <v>481959.93300000002</v>
      </c>
      <c r="M1069" s="93">
        <v>0</v>
      </c>
      <c r="N1069" s="83"/>
      <c r="O1069" s="84" t="s">
        <v>10</v>
      </c>
      <c r="P1069" s="93">
        <v>367864.57204220456</v>
      </c>
      <c r="Q1069" s="93">
        <v>360468.4363600582</v>
      </c>
      <c r="R1069" s="93">
        <v>352884.56573596591</v>
      </c>
      <c r="S1069" s="93">
        <v>390347.90871246648</v>
      </c>
      <c r="T1069" s="93">
        <v>386479.45958898874</v>
      </c>
      <c r="U1069" s="93">
        <v>349764.18742902094</v>
      </c>
      <c r="V1069" s="93">
        <v>375376.02428162214</v>
      </c>
      <c r="W1069" s="93">
        <v>379448.24011970393</v>
      </c>
      <c r="X1069" s="93">
        <v>526750.14518699981</v>
      </c>
      <c r="Y1069" s="93">
        <v>512159.02499999985</v>
      </c>
      <c r="Z1069" s="93">
        <v>482481</v>
      </c>
      <c r="AA1069" s="83"/>
      <c r="AB1069" s="84" t="s">
        <v>10</v>
      </c>
      <c r="AC1069" s="93">
        <v>5315</v>
      </c>
      <c r="AD1069" s="93">
        <v>5286</v>
      </c>
      <c r="AE1069" s="93">
        <v>5227</v>
      </c>
      <c r="AF1069" s="93">
        <v>5058</v>
      </c>
      <c r="AG1069" s="93">
        <v>4950</v>
      </c>
      <c r="AH1069" s="93">
        <v>4867</v>
      </c>
      <c r="AI1069" s="93">
        <v>4849</v>
      </c>
      <c r="AJ1069" s="93">
        <v>5214</v>
      </c>
      <c r="AK1069" s="93">
        <v>5150</v>
      </c>
      <c r="AL1069" s="93">
        <v>5298</v>
      </c>
      <c r="AM1069" s="93">
        <v>0</v>
      </c>
      <c r="AN1069" s="83"/>
      <c r="AO1069" s="83"/>
      <c r="AP1069" s="83"/>
      <c r="AQ1069" s="83"/>
      <c r="AR1069" s="83"/>
      <c r="AS1069" s="83"/>
      <c r="AT1069" s="83"/>
      <c r="AU1069" s="83"/>
      <c r="AV1069" s="83"/>
      <c r="AW1069" s="83"/>
      <c r="AX1069" s="83"/>
      <c r="AY1069" s="83"/>
      <c r="AZ1069" s="83"/>
    </row>
    <row r="1070" spans="1:52" x14ac:dyDescent="0.25">
      <c r="A1070" s="82"/>
      <c r="B1070" s="89" t="s">
        <v>11</v>
      </c>
      <c r="C1070" s="94">
        <v>168702.20879211946</v>
      </c>
      <c r="D1070" s="94">
        <v>181677.68973045592</v>
      </c>
      <c r="E1070" s="94">
        <v>160446.29287357561</v>
      </c>
      <c r="F1070" s="94">
        <v>167414.69973634038</v>
      </c>
      <c r="G1070" s="94">
        <v>165756.8668185696</v>
      </c>
      <c r="H1070" s="94">
        <v>170420.9450254564</v>
      </c>
      <c r="I1070" s="94">
        <v>172247.34067521358</v>
      </c>
      <c r="J1070" s="94">
        <v>188796.23657647194</v>
      </c>
      <c r="K1070" s="94">
        <v>209926.45052399999</v>
      </c>
      <c r="L1070" s="94">
        <v>218585.32499999998</v>
      </c>
      <c r="M1070" s="94">
        <v>0</v>
      </c>
      <c r="N1070" s="83"/>
      <c r="O1070" s="89" t="s">
        <v>11</v>
      </c>
      <c r="P1070" s="94">
        <v>178933.16879989387</v>
      </c>
      <c r="Q1070" s="94">
        <v>177834.24720949776</v>
      </c>
      <c r="R1070" s="94">
        <v>163087.51415197056</v>
      </c>
      <c r="S1070" s="94">
        <v>154297.20671187749</v>
      </c>
      <c r="T1070" s="94">
        <v>154864.07530688678</v>
      </c>
      <c r="U1070" s="94">
        <v>188740.18359497492</v>
      </c>
      <c r="V1070" s="94">
        <v>179485.79447074494</v>
      </c>
      <c r="W1070" s="94">
        <v>194677.50735310497</v>
      </c>
      <c r="X1070" s="94">
        <v>191507.12208599996</v>
      </c>
      <c r="Y1070" s="94">
        <v>198839.84399999998</v>
      </c>
      <c r="Z1070" s="94">
        <v>200611</v>
      </c>
      <c r="AA1070" s="83"/>
      <c r="AB1070" s="89" t="s">
        <v>11</v>
      </c>
      <c r="AC1070" s="94">
        <v>5315</v>
      </c>
      <c r="AD1070" s="94">
        <v>5286</v>
      </c>
      <c r="AE1070" s="94">
        <v>5227</v>
      </c>
      <c r="AF1070" s="94">
        <v>5058</v>
      </c>
      <c r="AG1070" s="94">
        <v>4950</v>
      </c>
      <c r="AH1070" s="94">
        <v>4867</v>
      </c>
      <c r="AI1070" s="94">
        <v>4849</v>
      </c>
      <c r="AJ1070" s="94">
        <v>5214</v>
      </c>
      <c r="AK1070" s="94">
        <v>5150</v>
      </c>
      <c r="AL1070" s="94">
        <v>5298</v>
      </c>
      <c r="AM1070" s="94">
        <v>0</v>
      </c>
      <c r="AN1070" s="83"/>
      <c r="AO1070" s="83"/>
      <c r="AP1070" s="83"/>
      <c r="AQ1070" s="83"/>
      <c r="AR1070" s="83"/>
      <c r="AS1070" s="83"/>
      <c r="AT1070" s="83"/>
      <c r="AU1070" s="83"/>
      <c r="AV1070" s="83"/>
      <c r="AW1070" s="83"/>
      <c r="AX1070" s="83"/>
      <c r="AY1070" s="83"/>
      <c r="AZ1070" s="83"/>
    </row>
    <row r="1071" spans="1:52" x14ac:dyDescent="0.25">
      <c r="A1071" s="82"/>
      <c r="B1071" s="84" t="s">
        <v>0</v>
      </c>
      <c r="C1071" s="93">
        <v>92464.309892600795</v>
      </c>
      <c r="D1071" s="93">
        <v>86567.88507864617</v>
      </c>
      <c r="E1071" s="93">
        <v>90210.03032789896</v>
      </c>
      <c r="F1071" s="93">
        <v>106506.16723042256</v>
      </c>
      <c r="G1071" s="93">
        <v>99046.135948216906</v>
      </c>
      <c r="H1071" s="93">
        <v>98913.981693100621</v>
      </c>
      <c r="I1071" s="93">
        <v>98874.851296609515</v>
      </c>
      <c r="J1071" s="93">
        <v>95039.005252337971</v>
      </c>
      <c r="K1071" s="93">
        <v>91666.978094999999</v>
      </c>
      <c r="L1071" s="93">
        <v>82353.956999999995</v>
      </c>
      <c r="M1071" s="93">
        <v>0</v>
      </c>
      <c r="N1071" s="83"/>
      <c r="O1071" s="84" t="s">
        <v>0</v>
      </c>
      <c r="P1071" s="93">
        <v>85982.349361925939</v>
      </c>
      <c r="Q1071" s="93">
        <v>87249.123902605177</v>
      </c>
      <c r="R1071" s="93">
        <v>84984.407734360575</v>
      </c>
      <c r="S1071" s="93">
        <v>102793.63000604573</v>
      </c>
      <c r="T1071" s="93">
        <v>83349.053651886832</v>
      </c>
      <c r="U1071" s="93">
        <v>74528.58274594268</v>
      </c>
      <c r="V1071" s="93">
        <v>98291.601541372511</v>
      </c>
      <c r="W1071" s="93">
        <v>101479.16398756497</v>
      </c>
      <c r="X1071" s="93">
        <v>94155.847148999979</v>
      </c>
      <c r="Y1071" s="93">
        <v>94423.097999999998</v>
      </c>
      <c r="Z1071" s="93">
        <v>85349</v>
      </c>
      <c r="AA1071" s="83"/>
      <c r="AB1071" s="84" t="s">
        <v>0</v>
      </c>
      <c r="AC1071" s="93">
        <v>879</v>
      </c>
      <c r="AD1071" s="93">
        <v>970</v>
      </c>
      <c r="AE1071" s="93">
        <v>1075</v>
      </c>
      <c r="AF1071" s="93">
        <v>952</v>
      </c>
      <c r="AG1071" s="93">
        <v>856</v>
      </c>
      <c r="AH1071" s="93">
        <v>866</v>
      </c>
      <c r="AI1071" s="93">
        <v>875</v>
      </c>
      <c r="AJ1071" s="93">
        <v>862</v>
      </c>
      <c r="AK1071" s="93">
        <v>831</v>
      </c>
      <c r="AL1071" s="93">
        <v>775</v>
      </c>
      <c r="AM1071" s="93">
        <v>0</v>
      </c>
      <c r="AN1071" s="83"/>
      <c r="AO1071" s="83"/>
      <c r="AP1071" s="83"/>
      <c r="AQ1071" s="83"/>
      <c r="AR1071" s="83"/>
      <c r="AS1071" s="83"/>
      <c r="AT1071" s="83"/>
      <c r="AU1071" s="83"/>
      <c r="AV1071" s="83"/>
      <c r="AW1071" s="83"/>
      <c r="AX1071" s="83"/>
      <c r="AY1071" s="83"/>
      <c r="AZ1071" s="83"/>
    </row>
    <row r="1072" spans="1:52" x14ac:dyDescent="0.25">
      <c r="A1072" s="82"/>
      <c r="B1072" s="84" t="s">
        <v>158</v>
      </c>
      <c r="C1072" s="93">
        <v>129107.33522627949</v>
      </c>
      <c r="D1072" s="93">
        <v>112081.32038608627</v>
      </c>
      <c r="E1072" s="93">
        <v>103269.55174773664</v>
      </c>
      <c r="F1072" s="93">
        <v>87386.473565019201</v>
      </c>
      <c r="G1072" s="93">
        <v>79758.521355741032</v>
      </c>
      <c r="H1072" s="93">
        <v>73570.350124034769</v>
      </c>
      <c r="I1072" s="93">
        <v>78821.724226590231</v>
      </c>
      <c r="J1072" s="93">
        <v>104058.89585821798</v>
      </c>
      <c r="K1072" s="93">
        <v>82294.996328999972</v>
      </c>
      <c r="L1072" s="93">
        <v>54939.338999999993</v>
      </c>
      <c r="M1072" s="93">
        <v>0</v>
      </c>
      <c r="N1072" s="83"/>
      <c r="O1072" s="84" t="s">
        <v>158</v>
      </c>
      <c r="P1072" s="93">
        <v>134907.42429051286</v>
      </c>
      <c r="Q1072" s="93">
        <v>114661.2580279065</v>
      </c>
      <c r="R1072" s="93">
        <v>97873.118162713959</v>
      </c>
      <c r="S1072" s="93">
        <v>103595.78550282551</v>
      </c>
      <c r="T1072" s="93">
        <v>92164.546667944524</v>
      </c>
      <c r="U1072" s="93">
        <v>70249.520617539369</v>
      </c>
      <c r="V1072" s="93">
        <v>85711.877320030879</v>
      </c>
      <c r="W1072" s="93">
        <v>83676.748318064987</v>
      </c>
      <c r="X1072" s="93">
        <v>105035.36639399998</v>
      </c>
      <c r="Y1072" s="93">
        <v>81123.272999999986</v>
      </c>
      <c r="Z1072" s="93">
        <v>51904</v>
      </c>
      <c r="AA1072" s="83"/>
      <c r="AB1072" s="84" t="s">
        <v>158</v>
      </c>
      <c r="AC1072" s="93">
        <v>898</v>
      </c>
      <c r="AD1072" s="93">
        <v>743</v>
      </c>
      <c r="AE1072" s="93">
        <v>664</v>
      </c>
      <c r="AF1072" s="93">
        <v>560</v>
      </c>
      <c r="AG1072" s="93">
        <v>528</v>
      </c>
      <c r="AH1072" s="93">
        <v>504</v>
      </c>
      <c r="AI1072" s="93">
        <v>540</v>
      </c>
      <c r="AJ1072" s="93">
        <v>733</v>
      </c>
      <c r="AK1072" s="93">
        <v>543</v>
      </c>
      <c r="AL1072" s="93">
        <v>362</v>
      </c>
      <c r="AM1072" s="93">
        <v>0</v>
      </c>
      <c r="AN1072" s="83"/>
      <c r="AO1072" s="83"/>
      <c r="AP1072" s="83"/>
      <c r="AQ1072" s="83"/>
      <c r="AR1072" s="83"/>
      <c r="AS1072" s="83"/>
      <c r="AT1072" s="83"/>
      <c r="AU1072" s="83"/>
      <c r="AV1072" s="83"/>
      <c r="AW1072" s="83"/>
      <c r="AX1072" s="83"/>
      <c r="AY1072" s="83"/>
      <c r="AZ1072" s="83"/>
    </row>
    <row r="1073" spans="1:52" x14ac:dyDescent="0.25">
      <c r="A1073" s="82"/>
      <c r="B1073" s="84" t="s">
        <v>159</v>
      </c>
      <c r="C1073" s="93">
        <v>13709.6897745362</v>
      </c>
      <c r="D1073" s="93">
        <v>17995.480405042166</v>
      </c>
      <c r="E1073" s="93">
        <v>16399.025521590625</v>
      </c>
      <c r="F1073" s="93">
        <v>24627.905021995961</v>
      </c>
      <c r="G1073" s="93">
        <v>20888.516279344138</v>
      </c>
      <c r="H1073" s="93">
        <v>18387.555971150363</v>
      </c>
      <c r="I1073" s="93">
        <v>9538.6896822548479</v>
      </c>
      <c r="J1073" s="93">
        <v>5726.9831741639991</v>
      </c>
      <c r="K1073" s="93">
        <v>3678.1368329999996</v>
      </c>
      <c r="L1073" s="93">
        <v>1488.963</v>
      </c>
      <c r="M1073" s="93">
        <v>0</v>
      </c>
      <c r="N1073" s="83"/>
      <c r="O1073" s="84" t="s">
        <v>159</v>
      </c>
      <c r="P1073" s="93">
        <v>12800.507763647913</v>
      </c>
      <c r="Q1073" s="93">
        <v>12672.252583960828</v>
      </c>
      <c r="R1073" s="93">
        <v>17220.428018152787</v>
      </c>
      <c r="S1073" s="93">
        <v>25874.42003857463</v>
      </c>
      <c r="T1073" s="93">
        <v>25446.340241391685</v>
      </c>
      <c r="U1073" s="93">
        <v>21707.267353232783</v>
      </c>
      <c r="V1073" s="93">
        <v>19687.565253588928</v>
      </c>
      <c r="W1073" s="93">
        <v>10291.954125536997</v>
      </c>
      <c r="X1073" s="93">
        <v>5151.725543999999</v>
      </c>
      <c r="Y1073" s="93">
        <v>3098.319</v>
      </c>
      <c r="Z1073" s="93">
        <v>1500</v>
      </c>
      <c r="AA1073" s="83"/>
      <c r="AB1073" s="84" t="s">
        <v>159</v>
      </c>
      <c r="AC1073" s="93">
        <v>0</v>
      </c>
      <c r="AD1073" s="93">
        <v>0</v>
      </c>
      <c r="AE1073" s="93">
        <v>0</v>
      </c>
      <c r="AF1073" s="93">
        <v>0</v>
      </c>
      <c r="AG1073" s="93">
        <v>0</v>
      </c>
      <c r="AH1073" s="93">
        <v>0</v>
      </c>
      <c r="AI1073" s="93">
        <v>0</v>
      </c>
      <c r="AJ1073" s="93">
        <v>0</v>
      </c>
      <c r="AK1073" s="93">
        <v>0</v>
      </c>
      <c r="AL1073" s="93">
        <v>0</v>
      </c>
      <c r="AM1073" s="93">
        <v>0</v>
      </c>
      <c r="AN1073" s="83"/>
      <c r="AO1073" s="83"/>
      <c r="AP1073" s="83"/>
      <c r="AQ1073" s="83"/>
      <c r="AR1073" s="83"/>
      <c r="AS1073" s="83"/>
      <c r="AT1073" s="83"/>
      <c r="AU1073" s="83"/>
      <c r="AV1073" s="83"/>
      <c r="AW1073" s="83"/>
      <c r="AX1073" s="83"/>
      <c r="AY1073" s="83"/>
      <c r="AZ1073" s="83"/>
    </row>
    <row r="1074" spans="1:52" x14ac:dyDescent="0.25">
      <c r="A1074" s="82"/>
      <c r="B1074" s="84" t="s">
        <v>1</v>
      </c>
      <c r="C1074" s="93">
        <v>23907.678321654897</v>
      </c>
      <c r="D1074" s="93">
        <v>13736.03183976931</v>
      </c>
      <c r="E1074" s="93">
        <v>11156.842629802841</v>
      </c>
      <c r="F1074" s="93">
        <v>11170.044147172868</v>
      </c>
      <c r="G1074" s="93">
        <v>10786.208202828664</v>
      </c>
      <c r="H1074" s="93">
        <v>9440.5480435157642</v>
      </c>
      <c r="I1074" s="93">
        <v>9100.1254459418651</v>
      </c>
      <c r="J1074" s="93">
        <v>12154.194697994995</v>
      </c>
      <c r="K1074" s="93">
        <v>11354.801996999999</v>
      </c>
      <c r="L1074" s="93">
        <v>10332.189</v>
      </c>
      <c r="M1074" s="93">
        <v>0</v>
      </c>
      <c r="N1074" s="83"/>
      <c r="O1074" s="84" t="s">
        <v>1</v>
      </c>
      <c r="P1074" s="93">
        <v>26797.374147142476</v>
      </c>
      <c r="Q1074" s="93">
        <v>24156.238580638048</v>
      </c>
      <c r="R1074" s="93">
        <v>15730.995963939153</v>
      </c>
      <c r="S1074" s="93">
        <v>10661.743023745788</v>
      </c>
      <c r="T1074" s="93">
        <v>9378.9913811467923</v>
      </c>
      <c r="U1074" s="93">
        <v>11359.361348598839</v>
      </c>
      <c r="V1074" s="93">
        <v>8841.2087308460796</v>
      </c>
      <c r="W1074" s="93">
        <v>10326.480022592998</v>
      </c>
      <c r="X1074" s="93">
        <v>9187.3853399999971</v>
      </c>
      <c r="Y1074" s="93">
        <v>10244.723999999998</v>
      </c>
      <c r="Z1074" s="93">
        <v>8176</v>
      </c>
      <c r="AA1074" s="83"/>
      <c r="AB1074" s="84" t="s">
        <v>1</v>
      </c>
      <c r="AC1074" s="93">
        <v>131</v>
      </c>
      <c r="AD1074" s="93">
        <v>84</v>
      </c>
      <c r="AE1074" s="93">
        <v>72</v>
      </c>
      <c r="AF1074" s="93">
        <v>70</v>
      </c>
      <c r="AG1074" s="93">
        <v>64</v>
      </c>
      <c r="AH1074" s="93">
        <v>56</v>
      </c>
      <c r="AI1074" s="93">
        <v>57</v>
      </c>
      <c r="AJ1074" s="93">
        <v>76</v>
      </c>
      <c r="AK1074" s="93">
        <v>68</v>
      </c>
      <c r="AL1074" s="93">
        <v>59</v>
      </c>
      <c r="AM1074" s="93">
        <v>0</v>
      </c>
      <c r="AN1074" s="83"/>
      <c r="AO1074" s="83"/>
      <c r="AP1074" s="83"/>
      <c r="AQ1074" s="83"/>
      <c r="AR1074" s="83"/>
      <c r="AS1074" s="83"/>
      <c r="AT1074" s="83"/>
      <c r="AU1074" s="83"/>
      <c r="AV1074" s="83"/>
      <c r="AW1074" s="83"/>
      <c r="AX1074" s="83"/>
      <c r="AY1074" s="83"/>
      <c r="AZ1074" s="83"/>
    </row>
    <row r="1075" spans="1:52" x14ac:dyDescent="0.25">
      <c r="A1075" s="82"/>
      <c r="B1075" s="84" t="s">
        <v>2</v>
      </c>
      <c r="C1075" s="93">
        <v>191767.55052768247</v>
      </c>
      <c r="D1075" s="93">
        <v>185914.53120645715</v>
      </c>
      <c r="E1075" s="93">
        <v>177186.99889508984</v>
      </c>
      <c r="F1075" s="93">
        <v>175908.66081181014</v>
      </c>
      <c r="G1075" s="93">
        <v>176862.59841595424</v>
      </c>
      <c r="H1075" s="93">
        <v>181411.21350533667</v>
      </c>
      <c r="I1075" s="93">
        <v>191175.08706764458</v>
      </c>
      <c r="J1075" s="93">
        <v>209224.77829079394</v>
      </c>
      <c r="K1075" s="93">
        <v>213994.99818899995</v>
      </c>
      <c r="L1075" s="93">
        <v>221351.27699999997</v>
      </c>
      <c r="M1075" s="93">
        <v>0</v>
      </c>
      <c r="N1075" s="83"/>
      <c r="O1075" s="84" t="s">
        <v>2</v>
      </c>
      <c r="P1075" s="93">
        <v>200902.08913486003</v>
      </c>
      <c r="Q1075" s="93">
        <v>199061.05797558514</v>
      </c>
      <c r="R1075" s="93">
        <v>188806.1254689577</v>
      </c>
      <c r="S1075" s="93">
        <v>172393.02679282991</v>
      </c>
      <c r="T1075" s="93">
        <v>175766.18350659494</v>
      </c>
      <c r="U1075" s="93">
        <v>174052.83674363766</v>
      </c>
      <c r="V1075" s="93">
        <v>175930.33474697309</v>
      </c>
      <c r="W1075" s="93">
        <v>189907.53888796194</v>
      </c>
      <c r="X1075" s="93">
        <v>219300.55408799995</v>
      </c>
      <c r="Y1075" s="93">
        <v>226314.14399999997</v>
      </c>
      <c r="Z1075" s="93">
        <v>225445</v>
      </c>
      <c r="AA1075" s="83"/>
      <c r="AB1075" s="84" t="s">
        <v>2</v>
      </c>
      <c r="AC1075" s="93">
        <v>2029</v>
      </c>
      <c r="AD1075" s="93">
        <v>1945</v>
      </c>
      <c r="AE1075" s="93">
        <v>1851</v>
      </c>
      <c r="AF1075" s="93">
        <v>1770</v>
      </c>
      <c r="AG1075" s="93">
        <v>1747</v>
      </c>
      <c r="AH1075" s="93">
        <v>1721</v>
      </c>
      <c r="AI1075" s="93">
        <v>1736</v>
      </c>
      <c r="AJ1075" s="93">
        <v>1803</v>
      </c>
      <c r="AK1075" s="93">
        <v>1858</v>
      </c>
      <c r="AL1075" s="93">
        <v>1931</v>
      </c>
      <c r="AM1075" s="93">
        <v>0</v>
      </c>
      <c r="AN1075" s="83"/>
      <c r="AO1075" s="83"/>
      <c r="AP1075" s="83"/>
      <c r="AQ1075" s="83"/>
      <c r="AR1075" s="83"/>
      <c r="AS1075" s="83"/>
      <c r="AT1075" s="83"/>
      <c r="AU1075" s="83"/>
      <c r="AV1075" s="83"/>
      <c r="AW1075" s="83"/>
      <c r="AX1075" s="83"/>
      <c r="AY1075" s="83"/>
      <c r="AZ1075" s="83"/>
    </row>
    <row r="1076" spans="1:52" x14ac:dyDescent="0.25">
      <c r="A1076" s="82"/>
      <c r="B1076" s="84" t="s">
        <v>156</v>
      </c>
      <c r="C1076" s="93">
        <v>0</v>
      </c>
      <c r="D1076" s="93">
        <v>0</v>
      </c>
      <c r="E1076" s="93">
        <v>0</v>
      </c>
      <c r="F1076" s="93">
        <v>0</v>
      </c>
      <c r="G1076" s="93">
        <v>0</v>
      </c>
      <c r="H1076" s="93">
        <v>0</v>
      </c>
      <c r="I1076" s="93">
        <v>0</v>
      </c>
      <c r="J1076" s="93">
        <v>2162.1843031319995</v>
      </c>
      <c r="K1076" s="93">
        <v>13167.878387999997</v>
      </c>
      <c r="L1076" s="93">
        <v>24634.26</v>
      </c>
      <c r="M1076" s="93">
        <v>0</v>
      </c>
      <c r="N1076" s="83"/>
      <c r="O1076" s="84" t="s">
        <v>156</v>
      </c>
      <c r="P1076" s="93">
        <v>0</v>
      </c>
      <c r="Q1076" s="93">
        <v>0</v>
      </c>
      <c r="R1076" s="93">
        <v>0</v>
      </c>
      <c r="S1076" s="93">
        <v>0</v>
      </c>
      <c r="T1076" s="93">
        <v>0</v>
      </c>
      <c r="U1076" s="93">
        <v>0</v>
      </c>
      <c r="V1076" s="93">
        <v>0</v>
      </c>
      <c r="W1076" s="93">
        <v>0</v>
      </c>
      <c r="X1076" s="93">
        <v>14844.098807999997</v>
      </c>
      <c r="Y1076" s="93">
        <v>21137.717999999997</v>
      </c>
      <c r="Z1076" s="93">
        <v>31420</v>
      </c>
      <c r="AA1076" s="83"/>
      <c r="AB1076" s="84" t="s">
        <v>156</v>
      </c>
      <c r="AC1076" s="93">
        <v>0</v>
      </c>
      <c r="AD1076" s="93">
        <v>0</v>
      </c>
      <c r="AE1076" s="93">
        <v>0</v>
      </c>
      <c r="AF1076" s="93">
        <v>0</v>
      </c>
      <c r="AG1076" s="93">
        <v>0</v>
      </c>
      <c r="AH1076" s="93">
        <v>0</v>
      </c>
      <c r="AI1076" s="93">
        <v>0</v>
      </c>
      <c r="AJ1076" s="93">
        <v>18</v>
      </c>
      <c r="AK1076" s="93">
        <v>86</v>
      </c>
      <c r="AL1076" s="93">
        <v>167</v>
      </c>
      <c r="AM1076" s="93">
        <v>0</v>
      </c>
      <c r="AN1076" s="83"/>
      <c r="AO1076" s="83"/>
      <c r="AP1076" s="83"/>
      <c r="AQ1076" s="83"/>
      <c r="AR1076" s="83"/>
      <c r="AS1076" s="83"/>
      <c r="AT1076" s="83"/>
      <c r="AU1076" s="83"/>
      <c r="AV1076" s="83"/>
      <c r="AW1076" s="83"/>
      <c r="AX1076" s="83"/>
      <c r="AY1076" s="83"/>
      <c r="AZ1076" s="83"/>
    </row>
    <row r="1077" spans="1:52" x14ac:dyDescent="0.25">
      <c r="A1077" s="82"/>
      <c r="B1077" s="84" t="s">
        <v>3</v>
      </c>
      <c r="C1077" s="93">
        <v>132.24684401644237</v>
      </c>
      <c r="D1077" s="93">
        <v>3457.9946156853312</v>
      </c>
      <c r="E1077" s="93">
        <v>8707.9080653569781</v>
      </c>
      <c r="F1077" s="93">
        <v>11744.364399255785</v>
      </c>
      <c r="G1077" s="93">
        <v>12163.862597718935</v>
      </c>
      <c r="H1077" s="93">
        <v>15888.100658416428</v>
      </c>
      <c r="I1077" s="93">
        <v>18629.90971251826</v>
      </c>
      <c r="J1077" s="93">
        <v>19839.443595803994</v>
      </c>
      <c r="K1077" s="93">
        <v>20548.552730999992</v>
      </c>
      <c r="L1077" s="93">
        <v>21086.267999999996</v>
      </c>
      <c r="M1077" s="93">
        <v>0</v>
      </c>
      <c r="N1077" s="83"/>
      <c r="O1077" s="84" t="s">
        <v>3</v>
      </c>
      <c r="P1077" s="93">
        <v>0</v>
      </c>
      <c r="Q1077" s="93">
        <v>5866.450661717583</v>
      </c>
      <c r="R1077" s="93">
        <v>1660.0089778781451</v>
      </c>
      <c r="S1077" s="93">
        <v>10250.27765021774</v>
      </c>
      <c r="T1077" s="93">
        <v>9820.1624629602902</v>
      </c>
      <c r="U1077" s="93">
        <v>9417.9619303739437</v>
      </c>
      <c r="V1077" s="93">
        <v>14995.180794867898</v>
      </c>
      <c r="W1077" s="93">
        <v>17112.976662662993</v>
      </c>
      <c r="X1077" s="93">
        <v>21609.451730999994</v>
      </c>
      <c r="Y1077" s="93">
        <v>23193.66</v>
      </c>
      <c r="Z1077" s="93">
        <v>19976</v>
      </c>
      <c r="AA1077" s="83"/>
      <c r="AB1077" s="84" t="s">
        <v>3</v>
      </c>
      <c r="AC1077" s="93">
        <v>1</v>
      </c>
      <c r="AD1077" s="93">
        <v>30</v>
      </c>
      <c r="AE1077" s="93">
        <v>78</v>
      </c>
      <c r="AF1077" s="93">
        <v>87</v>
      </c>
      <c r="AG1077" s="93">
        <v>90</v>
      </c>
      <c r="AH1077" s="93">
        <v>119</v>
      </c>
      <c r="AI1077" s="93">
        <v>140</v>
      </c>
      <c r="AJ1077" s="93">
        <v>148</v>
      </c>
      <c r="AK1077" s="93">
        <v>155</v>
      </c>
      <c r="AL1077" s="93">
        <v>162</v>
      </c>
      <c r="AM1077" s="93">
        <v>0</v>
      </c>
      <c r="AN1077" s="83"/>
      <c r="AO1077" s="83"/>
      <c r="AP1077" s="83"/>
      <c r="AQ1077" s="83"/>
      <c r="AR1077" s="83"/>
      <c r="AS1077" s="83"/>
      <c r="AT1077" s="83"/>
      <c r="AU1077" s="83"/>
      <c r="AV1077" s="83"/>
      <c r="AW1077" s="83"/>
      <c r="AX1077" s="83"/>
      <c r="AY1077" s="83"/>
      <c r="AZ1077" s="83"/>
    </row>
    <row r="1078" spans="1:52" x14ac:dyDescent="0.25">
      <c r="A1078" s="82"/>
      <c r="B1078" s="84" t="s">
        <v>4</v>
      </c>
      <c r="C1078" s="93">
        <v>0</v>
      </c>
      <c r="D1078" s="93">
        <v>1024.024006957985</v>
      </c>
      <c r="E1078" s="93">
        <v>11608.359454158022</v>
      </c>
      <c r="F1078" s="93">
        <v>14297.527240157333</v>
      </c>
      <c r="G1078" s="93">
        <v>15507.588273255851</v>
      </c>
      <c r="H1078" s="93">
        <v>15919.743579303242</v>
      </c>
      <c r="I1078" s="93">
        <v>15167.791938265083</v>
      </c>
      <c r="J1078" s="93">
        <v>11501.439456779999</v>
      </c>
      <c r="K1078" s="93">
        <v>10772.368446</v>
      </c>
      <c r="L1078" s="93">
        <v>20384.489999999998</v>
      </c>
      <c r="M1078" s="93">
        <v>0</v>
      </c>
      <c r="N1078" s="83"/>
      <c r="O1078" s="84" t="s">
        <v>4</v>
      </c>
      <c r="P1078" s="93">
        <v>0</v>
      </c>
      <c r="Q1078" s="93">
        <v>0</v>
      </c>
      <c r="R1078" s="93">
        <v>0</v>
      </c>
      <c r="S1078" s="93">
        <v>9261.1449009511489</v>
      </c>
      <c r="T1078" s="93">
        <v>8818.8909961486534</v>
      </c>
      <c r="U1078" s="93">
        <v>15761.081725104015</v>
      </c>
      <c r="V1078" s="93">
        <v>15775.778959275567</v>
      </c>
      <c r="W1078" s="93">
        <v>16794.691049177993</v>
      </c>
      <c r="X1078" s="93">
        <v>14951.249606999998</v>
      </c>
      <c r="Y1078" s="93">
        <v>15614.045999999998</v>
      </c>
      <c r="Z1078" s="93">
        <v>19024</v>
      </c>
      <c r="AA1078" s="83"/>
      <c r="AB1078" s="84" t="s">
        <v>4</v>
      </c>
      <c r="AC1078" s="93">
        <v>0</v>
      </c>
      <c r="AD1078" s="93">
        <v>10</v>
      </c>
      <c r="AE1078" s="93">
        <v>79</v>
      </c>
      <c r="AF1078" s="93">
        <v>109</v>
      </c>
      <c r="AG1078" s="93">
        <v>119</v>
      </c>
      <c r="AH1078" s="93">
        <v>127</v>
      </c>
      <c r="AI1078" s="93">
        <v>124</v>
      </c>
      <c r="AJ1078" s="93">
        <v>95</v>
      </c>
      <c r="AK1078" s="93">
        <v>91</v>
      </c>
      <c r="AL1078" s="93">
        <v>165</v>
      </c>
      <c r="AM1078" s="93">
        <v>0</v>
      </c>
      <c r="AN1078" s="83"/>
      <c r="AO1078" s="83"/>
      <c r="AP1078" s="83"/>
      <c r="AQ1078" s="83"/>
      <c r="AR1078" s="83"/>
      <c r="AS1078" s="83"/>
      <c r="AT1078" s="83"/>
      <c r="AU1078" s="83"/>
      <c r="AV1078" s="83"/>
      <c r="AW1078" s="83"/>
      <c r="AX1078" s="83"/>
      <c r="AY1078" s="83"/>
      <c r="AZ1078" s="83"/>
    </row>
    <row r="1079" spans="1:52" x14ac:dyDescent="0.25">
      <c r="A1079" s="82"/>
      <c r="B1079" s="84" t="s">
        <v>6</v>
      </c>
      <c r="C1079" s="93">
        <v>4676.1713907906733</v>
      </c>
      <c r="D1079" s="93">
        <v>8852.9598932745012</v>
      </c>
      <c r="E1079" s="93">
        <v>13650.835249556318</v>
      </c>
      <c r="F1079" s="93">
        <v>20550.185064984442</v>
      </c>
      <c r="G1079" s="93">
        <v>16486.99940148212</v>
      </c>
      <c r="H1079" s="93">
        <v>12307.195413466225</v>
      </c>
      <c r="I1079" s="93">
        <v>8088.5361909115863</v>
      </c>
      <c r="J1079" s="93">
        <v>6636.5247747329986</v>
      </c>
      <c r="K1079" s="93">
        <v>6204.1373519999988</v>
      </c>
      <c r="L1079" s="93">
        <v>8068.3889999999974</v>
      </c>
      <c r="M1079" s="93">
        <v>0</v>
      </c>
      <c r="N1079" s="83"/>
      <c r="O1079" s="84" t="s">
        <v>6</v>
      </c>
      <c r="P1079" s="93">
        <v>2960.2114311232772</v>
      </c>
      <c r="Q1079" s="93">
        <v>4001.6328096677776</v>
      </c>
      <c r="R1079" s="93">
        <v>7409.4168351286926</v>
      </c>
      <c r="S1079" s="93">
        <v>29544.714254056264</v>
      </c>
      <c r="T1079" s="93">
        <v>42679.762602861214</v>
      </c>
      <c r="U1079" s="93">
        <v>20170.96440982381</v>
      </c>
      <c r="V1079" s="93">
        <v>8920.8077549349764</v>
      </c>
      <c r="W1079" s="93">
        <v>5295.4094609639988</v>
      </c>
      <c r="X1079" s="93">
        <v>6198.8328570000003</v>
      </c>
      <c r="Y1079" s="93">
        <v>4998.8819999999987</v>
      </c>
      <c r="Z1079" s="93">
        <v>7659</v>
      </c>
      <c r="AA1079" s="83"/>
      <c r="AB1079" s="84" t="s">
        <v>6</v>
      </c>
      <c r="AC1079" s="93">
        <v>0</v>
      </c>
      <c r="AD1079" s="93">
        <v>0</v>
      </c>
      <c r="AE1079" s="93">
        <v>5</v>
      </c>
      <c r="AF1079" s="93">
        <v>146</v>
      </c>
      <c r="AG1079" s="93">
        <v>201</v>
      </c>
      <c r="AH1079" s="93">
        <v>161</v>
      </c>
      <c r="AI1079" s="93">
        <v>108</v>
      </c>
      <c r="AJ1079" s="93">
        <v>0</v>
      </c>
      <c r="AK1079" s="93">
        <v>54</v>
      </c>
      <c r="AL1079" s="93">
        <v>112</v>
      </c>
      <c r="AM1079" s="93">
        <v>0</v>
      </c>
      <c r="AN1079" s="83"/>
      <c r="AO1079" s="83"/>
      <c r="AP1079" s="83"/>
      <c r="AQ1079" s="83"/>
      <c r="AR1079" s="83"/>
      <c r="AS1079" s="83"/>
      <c r="AT1079" s="83"/>
      <c r="AU1079" s="83"/>
      <c r="AV1079" s="83"/>
      <c r="AW1079" s="83"/>
      <c r="AX1079" s="83"/>
      <c r="AY1079" s="83"/>
      <c r="AZ1079" s="83"/>
    </row>
    <row r="1080" spans="1:52" x14ac:dyDescent="0.25">
      <c r="A1080" s="82"/>
      <c r="B1080" s="84" t="s">
        <v>7</v>
      </c>
      <c r="C1080" s="93">
        <v>72284.031131301992</v>
      </c>
      <c r="D1080" s="93">
        <v>72414.482462138985</v>
      </c>
      <c r="E1080" s="93">
        <v>59538.660978281769</v>
      </c>
      <c r="F1080" s="93">
        <v>67295.998621426712</v>
      </c>
      <c r="G1080" s="93">
        <v>69309.392777938556</v>
      </c>
      <c r="H1080" s="93">
        <v>60284.795849227296</v>
      </c>
      <c r="I1080" s="93">
        <v>55045.363799153238</v>
      </c>
      <c r="J1080" s="93">
        <v>69261.107362901981</v>
      </c>
      <c r="K1080" s="93">
        <v>79454.969705999989</v>
      </c>
      <c r="L1080" s="93">
        <v>76924.952999999994</v>
      </c>
      <c r="M1080" s="93">
        <v>0</v>
      </c>
      <c r="N1080" s="83"/>
      <c r="O1080" s="84" t="s">
        <v>7</v>
      </c>
      <c r="P1080" s="93">
        <v>86138.662965545009</v>
      </c>
      <c r="Q1080" s="93">
        <v>81090.027140394115</v>
      </c>
      <c r="R1080" s="93">
        <v>64163.138893670723</v>
      </c>
      <c r="S1080" s="93">
        <v>54383.834320528054</v>
      </c>
      <c r="T1080" s="93">
        <v>49850.633254879853</v>
      </c>
      <c r="U1080" s="93">
        <v>68398.465651881765</v>
      </c>
      <c r="V1080" s="93">
        <v>64444.975076059396</v>
      </c>
      <c r="W1080" s="93">
        <v>56090.556570320987</v>
      </c>
      <c r="X1080" s="93">
        <v>58725.003245999993</v>
      </c>
      <c r="Y1080" s="93">
        <v>62057.960999999996</v>
      </c>
      <c r="Z1080" s="93">
        <v>61224</v>
      </c>
      <c r="AA1080" s="83"/>
      <c r="AB1080" s="84" t="s">
        <v>7</v>
      </c>
      <c r="AC1080" s="93">
        <v>611</v>
      </c>
      <c r="AD1080" s="93">
        <v>614</v>
      </c>
      <c r="AE1080" s="93">
        <v>527</v>
      </c>
      <c r="AF1080" s="93">
        <v>556</v>
      </c>
      <c r="AG1080" s="93">
        <v>556</v>
      </c>
      <c r="AH1080" s="93">
        <v>515</v>
      </c>
      <c r="AI1080" s="93">
        <v>480</v>
      </c>
      <c r="AJ1080" s="93">
        <v>604</v>
      </c>
      <c r="AK1080" s="93">
        <v>691</v>
      </c>
      <c r="AL1080" s="93">
        <v>721</v>
      </c>
      <c r="AM1080" s="93">
        <v>0</v>
      </c>
      <c r="AN1080" s="83"/>
      <c r="AO1080" s="83"/>
      <c r="AP1080" s="83"/>
      <c r="AQ1080" s="83"/>
      <c r="AR1080" s="83"/>
      <c r="AS1080" s="83"/>
      <c r="AT1080" s="83"/>
      <c r="AU1080" s="83"/>
      <c r="AV1080" s="83"/>
      <c r="AW1080" s="83"/>
      <c r="AX1080" s="83"/>
      <c r="AY1080" s="83"/>
      <c r="AZ1080" s="83"/>
    </row>
    <row r="1081" spans="1:52" x14ac:dyDescent="0.25">
      <c r="A1081" s="82"/>
      <c r="B1081" s="89" t="s">
        <v>8</v>
      </c>
      <c r="C1081" s="94">
        <v>42046.073031367741</v>
      </c>
      <c r="D1081" s="94">
        <v>47284.2402846638</v>
      </c>
      <c r="E1081" s="94">
        <v>46061.621084911931</v>
      </c>
      <c r="F1081" s="94">
        <v>51501.03750857569</v>
      </c>
      <c r="G1081" s="94">
        <v>53787.759520306616</v>
      </c>
      <c r="H1081" s="94">
        <v>57193.237753609646</v>
      </c>
      <c r="I1081" s="94">
        <v>64853.524763233894</v>
      </c>
      <c r="J1081" s="94">
        <v>68677.40391579899</v>
      </c>
      <c r="K1081" s="94">
        <v>76125.868644000002</v>
      </c>
      <c r="L1081" s="94">
        <v>80133.375</v>
      </c>
      <c r="M1081" s="94">
        <v>0</v>
      </c>
      <c r="N1081" s="83"/>
      <c r="O1081" s="89" t="s">
        <v>8</v>
      </c>
      <c r="P1081" s="94">
        <v>41150.66924035197</v>
      </c>
      <c r="Q1081" s="94">
        <v>42069.479023132772</v>
      </c>
      <c r="R1081" s="94">
        <v>46868.569893602697</v>
      </c>
      <c r="S1081" s="94">
        <v>49163.129344148154</v>
      </c>
      <c r="T1081" s="94">
        <v>46030.510770586174</v>
      </c>
      <c r="U1081" s="94">
        <v>47341.499457227328</v>
      </c>
      <c r="V1081" s="94">
        <v>58234.657017775768</v>
      </c>
      <c r="W1081" s="94">
        <v>74965.432917122991</v>
      </c>
      <c r="X1081" s="94">
        <v>72435.00102299999</v>
      </c>
      <c r="Y1081" s="94">
        <v>77654.513999999996</v>
      </c>
      <c r="Z1081" s="94">
        <v>83597</v>
      </c>
      <c r="AA1081" s="83"/>
      <c r="AB1081" s="89" t="s">
        <v>8</v>
      </c>
      <c r="AC1081" s="94">
        <v>576</v>
      </c>
      <c r="AD1081" s="94">
        <v>622</v>
      </c>
      <c r="AE1081" s="94">
        <v>634</v>
      </c>
      <c r="AF1081" s="94">
        <v>641</v>
      </c>
      <c r="AG1081" s="94">
        <v>668</v>
      </c>
      <c r="AH1081" s="94">
        <v>697</v>
      </c>
      <c r="AI1081" s="94">
        <v>734</v>
      </c>
      <c r="AJ1081" s="94">
        <v>773</v>
      </c>
      <c r="AK1081" s="94">
        <v>810</v>
      </c>
      <c r="AL1081" s="94">
        <v>831</v>
      </c>
      <c r="AM1081" s="94">
        <v>0</v>
      </c>
      <c r="AN1081" s="83"/>
      <c r="AO1081" s="83"/>
      <c r="AP1081" s="83"/>
      <c r="AQ1081" s="83"/>
      <c r="AR1081" s="83"/>
      <c r="AS1081" s="83"/>
      <c r="AT1081" s="83"/>
      <c r="AU1081" s="83"/>
      <c r="AV1081" s="83"/>
      <c r="AW1081" s="83"/>
      <c r="AX1081" s="83"/>
      <c r="AY1081" s="83"/>
      <c r="AZ1081" s="83"/>
    </row>
    <row r="1082" spans="1:52" x14ac:dyDescent="0.25">
      <c r="A1082" s="82"/>
      <c r="B1082" s="89" t="s">
        <v>5</v>
      </c>
      <c r="C1082" s="94">
        <v>21152.27501474999</v>
      </c>
      <c r="D1082" s="94">
        <v>23463.310526793135</v>
      </c>
      <c r="E1082" s="94">
        <v>26664.537893672099</v>
      </c>
      <c r="F1082" s="94">
        <v>34788.964514082654</v>
      </c>
      <c r="G1082" s="94">
        <v>28632.512906709711</v>
      </c>
      <c r="H1082" s="94">
        <v>30415.555718700121</v>
      </c>
      <c r="I1082" s="94">
        <v>33813.42355747494</v>
      </c>
      <c r="J1082" s="94">
        <v>32505.05314394099</v>
      </c>
      <c r="K1082" s="94">
        <v>34304.169164999992</v>
      </c>
      <c r="L1082" s="94">
        <v>34577.486999999994</v>
      </c>
      <c r="M1082" s="92">
        <v>0</v>
      </c>
      <c r="N1082" s="83"/>
      <c r="O1082" s="89" t="s">
        <v>5</v>
      </c>
      <c r="P1082" s="94">
        <v>29569.022516779165</v>
      </c>
      <c r="Q1082" s="94">
        <v>21241.763486550532</v>
      </c>
      <c r="R1082" s="94">
        <v>25529.777103379758</v>
      </c>
      <c r="S1082" s="94">
        <v>22703.886010295369</v>
      </c>
      <c r="T1082" s="94">
        <v>25589.621735228418</v>
      </c>
      <c r="U1082" s="94">
        <v>27493.561190308064</v>
      </c>
      <c r="V1082" s="94">
        <v>36751.880901154342</v>
      </c>
      <c r="W1082" s="94">
        <v>31303.120352678998</v>
      </c>
      <c r="X1082" s="94">
        <v>36477.951216000001</v>
      </c>
      <c r="Y1082" s="94">
        <v>31287.774000000005</v>
      </c>
      <c r="Z1082" s="94">
        <v>32554</v>
      </c>
      <c r="AA1082" s="83"/>
      <c r="AB1082" s="89" t="s">
        <v>5</v>
      </c>
      <c r="AC1082" s="94">
        <v>5315</v>
      </c>
      <c r="AD1082" s="94">
        <v>5286</v>
      </c>
      <c r="AE1082" s="94">
        <v>5227</v>
      </c>
      <c r="AF1082" s="94">
        <v>5058</v>
      </c>
      <c r="AG1082" s="94">
        <v>4950</v>
      </c>
      <c r="AH1082" s="94">
        <v>4867</v>
      </c>
      <c r="AI1082" s="94">
        <v>4849</v>
      </c>
      <c r="AJ1082" s="94">
        <v>5214</v>
      </c>
      <c r="AK1082" s="94">
        <v>5150</v>
      </c>
      <c r="AL1082" s="94">
        <v>5298</v>
      </c>
      <c r="AM1082" s="94">
        <v>0</v>
      </c>
      <c r="AN1082" s="83"/>
      <c r="AO1082" s="83"/>
      <c r="AP1082" s="83"/>
      <c r="AQ1082" s="83"/>
      <c r="AR1082" s="83"/>
      <c r="AS1082" s="83"/>
      <c r="AT1082" s="83"/>
      <c r="AU1082" s="83"/>
      <c r="AV1082" s="83"/>
      <c r="AW1082" s="83"/>
      <c r="AX1082" s="83"/>
      <c r="AY1082" s="83"/>
      <c r="AZ1082" s="83"/>
    </row>
    <row r="1083" spans="1:52" x14ac:dyDescent="0.25">
      <c r="A1083" s="82"/>
      <c r="B1083" s="84" t="s">
        <v>157</v>
      </c>
      <c r="C1083" s="93">
        <v>29420.410276232928</v>
      </c>
      <c r="D1083" s="93">
        <v>35102.104649218025</v>
      </c>
      <c r="E1083" s="93">
        <v>41288.393070052931</v>
      </c>
      <c r="F1083" s="93">
        <v>36727.179946805387</v>
      </c>
      <c r="G1083" s="93">
        <v>37513.700204526518</v>
      </c>
      <c r="H1083" s="93">
        <v>40088.114577905377</v>
      </c>
      <c r="I1083" s="93">
        <v>32310.167402271261</v>
      </c>
      <c r="J1083" s="93">
        <v>39071.447190278988</v>
      </c>
      <c r="K1083" s="93">
        <v>32919.695969999993</v>
      </c>
      <c r="L1083" s="93">
        <v>33222.293999999994</v>
      </c>
      <c r="M1083" s="93">
        <v>0</v>
      </c>
      <c r="N1083" s="83"/>
      <c r="O1083" s="84" t="s">
        <v>157</v>
      </c>
      <c r="P1083" s="93">
        <v>27154.524859645477</v>
      </c>
      <c r="Q1083" s="93">
        <v>26728.581189842043</v>
      </c>
      <c r="R1083" s="93">
        <v>32143.363351257223</v>
      </c>
      <c r="S1083" s="93">
        <v>38888.960156112647</v>
      </c>
      <c r="T1083" s="93">
        <v>40525.443225173723</v>
      </c>
      <c r="U1083" s="93">
        <v>39591.667338550513</v>
      </c>
      <c r="V1083" s="93">
        <v>37337.879241477283</v>
      </c>
      <c r="W1083" s="93">
        <v>39921.647405282994</v>
      </c>
      <c r="X1083" s="93">
        <v>37529.302124999995</v>
      </c>
      <c r="Y1083" s="93">
        <v>30277.295999999998</v>
      </c>
      <c r="Z1083" s="93">
        <v>32507</v>
      </c>
      <c r="AA1083" s="83"/>
      <c r="AB1083" s="84" t="s">
        <v>117</v>
      </c>
      <c r="AC1083" s="93">
        <v>25982.487000000001</v>
      </c>
      <c r="AD1083" s="93">
        <v>25929.288000000004</v>
      </c>
      <c r="AE1083" s="93">
        <v>25828.141999999996</v>
      </c>
      <c r="AF1083" s="93">
        <v>25826.303</v>
      </c>
      <c r="AG1083" s="93">
        <v>25702.326000000001</v>
      </c>
      <c r="AH1083" s="93">
        <v>25654.125</v>
      </c>
      <c r="AI1083" s="93">
        <v>25401.22</v>
      </c>
      <c r="AJ1083" s="93">
        <v>25163.599999999999</v>
      </c>
      <c r="AK1083" s="93">
        <v>24838.527999999998</v>
      </c>
      <c r="AL1083" s="93">
        <v>24830.552000000003</v>
      </c>
      <c r="AM1083" s="93">
        <v>0</v>
      </c>
      <c r="AN1083" s="83"/>
      <c r="AO1083" s="83"/>
      <c r="AP1083" s="83"/>
      <c r="AQ1083" s="83"/>
      <c r="AR1083" s="83"/>
      <c r="AS1083" s="83"/>
      <c r="AT1083" s="83"/>
      <c r="AU1083" s="83"/>
      <c r="AV1083" s="83"/>
      <c r="AW1083" s="83"/>
      <c r="AX1083" s="83"/>
      <c r="AY1083" s="83"/>
      <c r="AZ1083" s="83"/>
    </row>
    <row r="1084" spans="1:52" x14ac:dyDescent="0.25">
      <c r="A1084" s="82"/>
      <c r="B1084" s="83"/>
      <c r="C1084" s="83"/>
      <c r="D1084" s="83"/>
      <c r="E1084" s="83"/>
      <c r="F1084" s="83"/>
      <c r="G1084" s="83"/>
      <c r="H1084" s="83"/>
      <c r="I1084" s="83"/>
      <c r="J1084" s="83"/>
      <c r="K1084" s="83"/>
      <c r="L1084" s="83"/>
      <c r="M1084" s="83"/>
      <c r="N1084" s="83"/>
      <c r="O1084" s="83"/>
      <c r="P1084" s="83"/>
      <c r="Q1084" s="83"/>
      <c r="R1084" s="83"/>
      <c r="S1084" s="83"/>
      <c r="T1084" s="83"/>
      <c r="U1084" s="83"/>
      <c r="V1084" s="83"/>
      <c r="W1084" s="83"/>
      <c r="X1084" s="83"/>
      <c r="Y1084" s="83"/>
      <c r="Z1084" s="83"/>
      <c r="AA1084" s="83"/>
      <c r="AB1084" s="83"/>
      <c r="AC1084" s="83"/>
      <c r="AD1084" s="83"/>
      <c r="AE1084" s="83"/>
      <c r="AF1084" s="83"/>
      <c r="AG1084" s="83"/>
      <c r="AH1084" s="83"/>
      <c r="AI1084" s="83"/>
      <c r="AJ1084" s="83"/>
      <c r="AK1084" s="83"/>
      <c r="AL1084" s="83"/>
      <c r="AM1084" s="83"/>
      <c r="AN1084" s="83"/>
      <c r="AO1084" s="83"/>
      <c r="AP1084" s="83"/>
      <c r="AQ1084" s="83"/>
      <c r="AR1084" s="83"/>
      <c r="AS1084" s="83"/>
      <c r="AT1084" s="83"/>
      <c r="AU1084" s="83"/>
      <c r="AV1084" s="83"/>
      <c r="AW1084" s="83"/>
      <c r="AX1084" s="83"/>
      <c r="AY1084" s="83"/>
      <c r="AZ1084" s="83"/>
    </row>
    <row r="1085" spans="1:52" x14ac:dyDescent="0.25">
      <c r="A1085" s="82"/>
      <c r="B1085" s="85" t="s">
        <v>113</v>
      </c>
      <c r="C1085" s="85"/>
      <c r="D1085" s="85"/>
      <c r="E1085" s="85"/>
      <c r="F1085" s="85"/>
      <c r="G1085" s="85"/>
      <c r="H1085" s="85"/>
      <c r="I1085" s="85"/>
      <c r="J1085" s="85"/>
      <c r="K1085" s="85"/>
      <c r="L1085" s="85"/>
      <c r="M1085" s="85"/>
      <c r="N1085" s="83"/>
      <c r="O1085" s="85" t="s">
        <v>114</v>
      </c>
      <c r="P1085" s="85"/>
      <c r="Q1085" s="85"/>
      <c r="R1085" s="85"/>
      <c r="S1085" s="85"/>
      <c r="T1085" s="85"/>
      <c r="U1085" s="85"/>
      <c r="V1085" s="85"/>
      <c r="W1085" s="85"/>
      <c r="X1085" s="85"/>
      <c r="Y1085" s="85"/>
      <c r="Z1085" s="85"/>
      <c r="AA1085" s="83"/>
      <c r="AB1085" s="85" t="s">
        <v>145</v>
      </c>
      <c r="AC1085" s="85"/>
      <c r="AD1085" s="85"/>
      <c r="AE1085" s="85"/>
      <c r="AF1085" s="85"/>
      <c r="AG1085" s="85"/>
      <c r="AH1085" s="85"/>
      <c r="AI1085" s="85"/>
      <c r="AJ1085" s="85"/>
      <c r="AK1085" s="85"/>
      <c r="AL1085" s="85"/>
      <c r="AM1085" s="85"/>
      <c r="AN1085" s="83"/>
      <c r="AO1085" s="83"/>
      <c r="AP1085" s="83"/>
      <c r="AQ1085" s="83"/>
      <c r="AR1085" s="83"/>
      <c r="AS1085" s="83"/>
      <c r="AT1085" s="83"/>
      <c r="AU1085" s="83"/>
      <c r="AV1085" s="83"/>
      <c r="AW1085" s="83"/>
      <c r="AX1085" s="83"/>
      <c r="AY1085" s="83"/>
      <c r="AZ1085" s="83"/>
    </row>
    <row r="1086" spans="1:52" x14ac:dyDescent="0.25">
      <c r="A1086" s="82"/>
      <c r="B1086" s="87" t="s">
        <v>69</v>
      </c>
      <c r="C1086" s="87">
        <v>2013</v>
      </c>
      <c r="D1086" s="87">
        <v>2014</v>
      </c>
      <c r="E1086" s="87">
        <v>2015</v>
      </c>
      <c r="F1086" s="87">
        <v>2016</v>
      </c>
      <c r="G1086" s="87">
        <v>2017</v>
      </c>
      <c r="H1086" s="87">
        <v>2018</v>
      </c>
      <c r="I1086" s="87">
        <v>2019</v>
      </c>
      <c r="J1086" s="87">
        <v>2020</v>
      </c>
      <c r="K1086" s="87">
        <v>2021</v>
      </c>
      <c r="L1086" s="87">
        <v>2022</v>
      </c>
      <c r="M1086" s="87">
        <v>2023</v>
      </c>
      <c r="N1086" s="83"/>
      <c r="O1086" s="87" t="s">
        <v>69</v>
      </c>
      <c r="P1086" s="87">
        <v>2013</v>
      </c>
      <c r="Q1086" s="87">
        <v>2014</v>
      </c>
      <c r="R1086" s="87">
        <v>2015</v>
      </c>
      <c r="S1086" s="87">
        <v>2016</v>
      </c>
      <c r="T1086" s="87">
        <v>2017</v>
      </c>
      <c r="U1086" s="87">
        <v>2018</v>
      </c>
      <c r="V1086" s="87">
        <v>2019</v>
      </c>
      <c r="W1086" s="87">
        <v>2020</v>
      </c>
      <c r="X1086" s="87">
        <v>2021</v>
      </c>
      <c r="Y1086" s="87">
        <v>2022</v>
      </c>
      <c r="Z1086" s="87">
        <v>2023</v>
      </c>
      <c r="AA1086" s="83"/>
      <c r="AB1086" s="87" t="s">
        <v>69</v>
      </c>
      <c r="AC1086" s="87">
        <v>2013</v>
      </c>
      <c r="AD1086" s="87">
        <v>2014</v>
      </c>
      <c r="AE1086" s="87">
        <v>2015</v>
      </c>
      <c r="AF1086" s="87">
        <v>2016</v>
      </c>
      <c r="AG1086" s="87">
        <v>2017</v>
      </c>
      <c r="AH1086" s="87">
        <v>2018</v>
      </c>
      <c r="AI1086" s="87">
        <v>2019</v>
      </c>
      <c r="AJ1086" s="87">
        <v>2020</v>
      </c>
      <c r="AK1086" s="87">
        <v>2021</v>
      </c>
      <c r="AL1086" s="87">
        <v>2022</v>
      </c>
      <c r="AM1086" s="87">
        <v>2023</v>
      </c>
      <c r="AN1086" s="83"/>
      <c r="AO1086" s="83"/>
      <c r="AP1086" s="83"/>
      <c r="AQ1086" s="83"/>
      <c r="AR1086" s="83"/>
      <c r="AS1086" s="83"/>
      <c r="AT1086" s="83"/>
      <c r="AU1086" s="83"/>
      <c r="AV1086" s="83"/>
      <c r="AW1086" s="83"/>
      <c r="AX1086" s="83"/>
      <c r="AY1086" s="83"/>
      <c r="AZ1086" s="83"/>
    </row>
    <row r="1087" spans="1:52" x14ac:dyDescent="0.25">
      <c r="A1087" s="82"/>
      <c r="B1087" s="89" t="s">
        <v>9</v>
      </c>
      <c r="C1087" s="90">
        <v>482189.56201845885</v>
      </c>
      <c r="D1087" s="90">
        <v>468103.81452842813</v>
      </c>
      <c r="E1087" s="90">
        <v>477852.37992815208</v>
      </c>
      <c r="F1087" s="90">
        <v>503268.89613792847</v>
      </c>
      <c r="G1087" s="90">
        <v>484811.34012207948</v>
      </c>
      <c r="H1087" s="90">
        <v>466308.19580349076</v>
      </c>
      <c r="I1087" s="90">
        <v>483716.89267081406</v>
      </c>
      <c r="J1087" s="90">
        <v>501970.93836290087</v>
      </c>
      <c r="K1087" s="90">
        <v>580179.14062499988</v>
      </c>
      <c r="L1087" s="90">
        <v>559838.76899999985</v>
      </c>
      <c r="M1087" s="90">
        <v>0</v>
      </c>
      <c r="N1087" s="83"/>
      <c r="O1087" s="89" t="s">
        <v>9</v>
      </c>
      <c r="P1087" s="90">
        <v>473585.69546051905</v>
      </c>
      <c r="Q1087" s="90">
        <v>478820.52422229084</v>
      </c>
      <c r="R1087" s="90">
        <v>468559.88748289517</v>
      </c>
      <c r="S1087" s="90">
        <v>529710.01883681794</v>
      </c>
      <c r="T1087" s="90">
        <v>514760.00398403266</v>
      </c>
      <c r="U1087" s="90">
        <v>507850.99024265865</v>
      </c>
      <c r="V1087" s="90">
        <v>479587.4184376942</v>
      </c>
      <c r="W1087" s="90">
        <v>487923.21399824088</v>
      </c>
      <c r="X1087" s="90">
        <v>591926.47525199992</v>
      </c>
      <c r="Y1087" s="90">
        <v>599447.03700000001</v>
      </c>
      <c r="Z1087" s="90">
        <v>577521</v>
      </c>
      <c r="AA1087" s="83"/>
      <c r="AB1087" s="89" t="s">
        <v>9</v>
      </c>
      <c r="AC1087" s="90">
        <v>4339</v>
      </c>
      <c r="AD1087" s="90">
        <v>4183</v>
      </c>
      <c r="AE1087" s="90">
        <v>4159</v>
      </c>
      <c r="AF1087" s="90">
        <v>4116</v>
      </c>
      <c r="AG1087" s="90">
        <v>4026</v>
      </c>
      <c r="AH1087" s="90">
        <v>3951</v>
      </c>
      <c r="AI1087" s="90">
        <v>3979</v>
      </c>
      <c r="AJ1087" s="90">
        <v>4241</v>
      </c>
      <c r="AK1087" s="90">
        <v>4101</v>
      </c>
      <c r="AL1087" s="90">
        <v>4197</v>
      </c>
      <c r="AM1087" s="90">
        <v>0</v>
      </c>
      <c r="AN1087" s="83"/>
      <c r="AO1087" s="83"/>
      <c r="AP1087" s="83"/>
      <c r="AQ1087" s="83"/>
      <c r="AR1087" s="83"/>
      <c r="AS1087" s="83"/>
      <c r="AT1087" s="83"/>
      <c r="AU1087" s="83"/>
      <c r="AV1087" s="83"/>
      <c r="AW1087" s="83"/>
      <c r="AX1087" s="83"/>
      <c r="AY1087" s="83"/>
      <c r="AZ1087" s="83"/>
    </row>
    <row r="1088" spans="1:52" x14ac:dyDescent="0.25">
      <c r="A1088" s="82"/>
      <c r="B1088" s="84" t="s">
        <v>10</v>
      </c>
      <c r="C1088" s="93">
        <v>320789.99025946372</v>
      </c>
      <c r="D1088" s="93">
        <v>302880.76296099997</v>
      </c>
      <c r="E1088" s="93">
        <v>325278.25596940983</v>
      </c>
      <c r="F1088" s="93">
        <v>345556.64224382531</v>
      </c>
      <c r="G1088" s="93">
        <v>329634.25421581115</v>
      </c>
      <c r="H1088" s="93">
        <v>302465.06488704489</v>
      </c>
      <c r="I1088" s="93">
        <v>300187.5447367357</v>
      </c>
      <c r="J1088" s="93">
        <v>298702.95624854992</v>
      </c>
      <c r="K1088" s="93">
        <v>368755.76161199989</v>
      </c>
      <c r="L1088" s="93">
        <v>348304.15199999994</v>
      </c>
      <c r="M1088" s="93">
        <v>0</v>
      </c>
      <c r="N1088" s="83"/>
      <c r="O1088" s="84" t="s">
        <v>10</v>
      </c>
      <c r="P1088" s="93">
        <v>304855.44889346248</v>
      </c>
      <c r="Q1088" s="93">
        <v>309848.01866253006</v>
      </c>
      <c r="R1088" s="93">
        <v>311171.046988238</v>
      </c>
      <c r="S1088" s="93">
        <v>371040.77612234798</v>
      </c>
      <c r="T1088" s="93">
        <v>367122.52620265668</v>
      </c>
      <c r="U1088" s="93">
        <v>333226.68011155649</v>
      </c>
      <c r="V1088" s="93">
        <v>305279.84832546156</v>
      </c>
      <c r="W1088" s="93">
        <v>317107.41724796389</v>
      </c>
      <c r="X1088" s="93">
        <v>411833.56550699996</v>
      </c>
      <c r="Y1088" s="93">
        <v>412138.16699999996</v>
      </c>
      <c r="Z1088" s="93">
        <v>382839</v>
      </c>
      <c r="AA1088" s="83"/>
      <c r="AB1088" s="84" t="s">
        <v>10</v>
      </c>
      <c r="AC1088" s="93">
        <v>4339</v>
      </c>
      <c r="AD1088" s="93">
        <v>4183</v>
      </c>
      <c r="AE1088" s="93">
        <v>4159</v>
      </c>
      <c r="AF1088" s="93">
        <v>4116</v>
      </c>
      <c r="AG1088" s="93">
        <v>4026</v>
      </c>
      <c r="AH1088" s="93">
        <v>3951</v>
      </c>
      <c r="AI1088" s="93">
        <v>3979</v>
      </c>
      <c r="AJ1088" s="93">
        <v>4241</v>
      </c>
      <c r="AK1088" s="93">
        <v>4101</v>
      </c>
      <c r="AL1088" s="93">
        <v>4197</v>
      </c>
      <c r="AM1088" s="93">
        <v>0</v>
      </c>
      <c r="AN1088" s="83"/>
      <c r="AO1088" s="83"/>
      <c r="AP1088" s="83"/>
      <c r="AQ1088" s="83"/>
      <c r="AR1088" s="83"/>
      <c r="AS1088" s="83"/>
      <c r="AT1088" s="83"/>
      <c r="AU1088" s="83"/>
      <c r="AV1088" s="83"/>
      <c r="AW1088" s="83"/>
      <c r="AX1088" s="83"/>
      <c r="AY1088" s="83"/>
      <c r="AZ1088" s="83"/>
    </row>
    <row r="1089" spans="1:52" x14ac:dyDescent="0.25">
      <c r="A1089" s="82"/>
      <c r="B1089" s="89" t="s">
        <v>11</v>
      </c>
      <c r="C1089" s="94">
        <v>161399.57175899512</v>
      </c>
      <c r="D1089" s="94">
        <v>165223.05156742813</v>
      </c>
      <c r="E1089" s="94">
        <v>152574.12395874225</v>
      </c>
      <c r="F1089" s="94">
        <v>157712.25389410317</v>
      </c>
      <c r="G1089" s="94">
        <v>155177.08590626836</v>
      </c>
      <c r="H1089" s="94">
        <v>163843.13091644587</v>
      </c>
      <c r="I1089" s="94">
        <v>183529.34793407834</v>
      </c>
      <c r="J1089" s="94">
        <v>203267.98211435098</v>
      </c>
      <c r="K1089" s="94">
        <v>211423.37901299997</v>
      </c>
      <c r="L1089" s="94">
        <v>211534.61699999997</v>
      </c>
      <c r="M1089" s="94">
        <v>0</v>
      </c>
      <c r="N1089" s="83"/>
      <c r="O1089" s="89" t="s">
        <v>11</v>
      </c>
      <c r="P1089" s="94">
        <v>168730.24656705657</v>
      </c>
      <c r="Q1089" s="94">
        <v>168972.50555976079</v>
      </c>
      <c r="R1089" s="94">
        <v>157388.84049465714</v>
      </c>
      <c r="S1089" s="94">
        <v>158669.24271447002</v>
      </c>
      <c r="T1089" s="94">
        <v>147637.47778137602</v>
      </c>
      <c r="U1089" s="94">
        <v>174624.31013110219</v>
      </c>
      <c r="V1089" s="94">
        <v>174307.57011223264</v>
      </c>
      <c r="W1089" s="94">
        <v>170815.79675027699</v>
      </c>
      <c r="X1089" s="94">
        <v>180092.90974499998</v>
      </c>
      <c r="Y1089" s="94">
        <v>187308.87</v>
      </c>
      <c r="Z1089" s="94">
        <v>194682</v>
      </c>
      <c r="AA1089" s="83"/>
      <c r="AB1089" s="89" t="s">
        <v>11</v>
      </c>
      <c r="AC1089" s="94">
        <v>4339</v>
      </c>
      <c r="AD1089" s="94">
        <v>4183</v>
      </c>
      <c r="AE1089" s="94">
        <v>4159</v>
      </c>
      <c r="AF1089" s="94">
        <v>4116</v>
      </c>
      <c r="AG1089" s="94">
        <v>4026</v>
      </c>
      <c r="AH1089" s="94">
        <v>3951</v>
      </c>
      <c r="AI1089" s="94">
        <v>3979</v>
      </c>
      <c r="AJ1089" s="94">
        <v>4241</v>
      </c>
      <c r="AK1089" s="94">
        <v>4101</v>
      </c>
      <c r="AL1089" s="94">
        <v>4197</v>
      </c>
      <c r="AM1089" s="94">
        <v>0</v>
      </c>
      <c r="AN1089" s="83"/>
      <c r="AO1089" s="83"/>
      <c r="AP1089" s="83"/>
      <c r="AQ1089" s="83"/>
      <c r="AR1089" s="83"/>
      <c r="AS1089" s="83"/>
      <c r="AT1089" s="83"/>
      <c r="AU1089" s="83"/>
      <c r="AV1089" s="83"/>
      <c r="AW1089" s="83"/>
      <c r="AX1089" s="83"/>
      <c r="AY1089" s="83"/>
      <c r="AZ1089" s="83"/>
    </row>
    <row r="1090" spans="1:52" x14ac:dyDescent="0.25">
      <c r="A1090" s="82"/>
      <c r="B1090" s="84" t="s">
        <v>0</v>
      </c>
      <c r="C1090" s="93">
        <v>71603.122335244596</v>
      </c>
      <c r="D1090" s="93">
        <v>61818.699928212591</v>
      </c>
      <c r="E1090" s="93">
        <v>61739.542170716013</v>
      </c>
      <c r="F1090" s="93">
        <v>64382.096643088444</v>
      </c>
      <c r="G1090" s="93">
        <v>56254.749699366672</v>
      </c>
      <c r="H1090" s="93">
        <v>48303.980951904494</v>
      </c>
      <c r="I1090" s="93">
        <v>46455.650603670896</v>
      </c>
      <c r="J1090" s="93">
        <v>48144.205576025983</v>
      </c>
      <c r="K1090" s="93">
        <v>44724.319142999993</v>
      </c>
      <c r="L1090" s="93">
        <v>39059.810999999994</v>
      </c>
      <c r="M1090" s="93">
        <v>0</v>
      </c>
      <c r="N1090" s="83"/>
      <c r="O1090" s="84" t="s">
        <v>0</v>
      </c>
      <c r="P1090" s="93">
        <v>58127.361464045942</v>
      </c>
      <c r="Q1090" s="93">
        <v>66724.616308748373</v>
      </c>
      <c r="R1090" s="93">
        <v>54646.175409244963</v>
      </c>
      <c r="S1090" s="93">
        <v>65602.469469736068</v>
      </c>
      <c r="T1090" s="93">
        <v>61590.654469249341</v>
      </c>
      <c r="U1090" s="93">
        <v>59057.766118443462</v>
      </c>
      <c r="V1090" s="93">
        <v>45414.101771203852</v>
      </c>
      <c r="W1090" s="93">
        <v>44653.85317052099</v>
      </c>
      <c r="X1090" s="93">
        <v>49720.092533999989</v>
      </c>
      <c r="Y1090" s="93">
        <v>45708.18</v>
      </c>
      <c r="Z1090" s="93">
        <v>38999</v>
      </c>
      <c r="AA1090" s="83"/>
      <c r="AB1090" s="84" t="s">
        <v>0</v>
      </c>
      <c r="AC1090" s="93">
        <v>732</v>
      </c>
      <c r="AD1090" s="93">
        <v>725</v>
      </c>
      <c r="AE1090" s="93">
        <v>763</v>
      </c>
      <c r="AF1090" s="93">
        <v>628</v>
      </c>
      <c r="AG1090" s="93">
        <v>498</v>
      </c>
      <c r="AH1090" s="93">
        <v>439</v>
      </c>
      <c r="AI1090" s="93">
        <v>422</v>
      </c>
      <c r="AJ1090" s="93">
        <v>457</v>
      </c>
      <c r="AK1090" s="93">
        <v>433</v>
      </c>
      <c r="AL1090" s="93">
        <v>380</v>
      </c>
      <c r="AM1090" s="93">
        <v>0</v>
      </c>
      <c r="AN1090" s="83"/>
      <c r="AO1090" s="83"/>
      <c r="AP1090" s="83"/>
      <c r="AQ1090" s="83"/>
      <c r="AR1090" s="83"/>
      <c r="AS1090" s="83"/>
      <c r="AT1090" s="83"/>
      <c r="AU1090" s="83"/>
      <c r="AV1090" s="83"/>
      <c r="AW1090" s="83"/>
      <c r="AX1090" s="83"/>
      <c r="AY1090" s="83"/>
      <c r="AZ1090" s="83"/>
    </row>
    <row r="1091" spans="1:52" x14ac:dyDescent="0.25">
      <c r="A1091" s="82"/>
      <c r="B1091" s="84" t="s">
        <v>158</v>
      </c>
      <c r="C1091" s="93">
        <v>87500.721225255736</v>
      </c>
      <c r="D1091" s="93">
        <v>68584.331248259172</v>
      </c>
      <c r="E1091" s="93">
        <v>57034.135306638207</v>
      </c>
      <c r="F1091" s="93">
        <v>54030.655065830753</v>
      </c>
      <c r="G1091" s="93">
        <v>53429.838950722362</v>
      </c>
      <c r="H1091" s="93">
        <v>57042.235051639218</v>
      </c>
      <c r="I1091" s="93">
        <v>57680.707179554905</v>
      </c>
      <c r="J1091" s="93">
        <v>74774.461549031985</v>
      </c>
      <c r="K1091" s="93">
        <v>63087.41993399999</v>
      </c>
      <c r="L1091" s="93">
        <v>40063.085999999996</v>
      </c>
      <c r="M1091" s="93">
        <v>0</v>
      </c>
      <c r="N1091" s="83"/>
      <c r="O1091" s="84" t="s">
        <v>158</v>
      </c>
      <c r="P1091" s="93">
        <v>111992.25913487042</v>
      </c>
      <c r="Q1091" s="93">
        <v>96783.263283646404</v>
      </c>
      <c r="R1091" s="93">
        <v>87547.216293129328</v>
      </c>
      <c r="S1091" s="93">
        <v>53026.517969142398</v>
      </c>
      <c r="T1091" s="93">
        <v>60873.680670050497</v>
      </c>
      <c r="U1091" s="93">
        <v>63459.151057624731</v>
      </c>
      <c r="V1091" s="93">
        <v>60537.03680086635</v>
      </c>
      <c r="W1091" s="93">
        <v>50808.094320752993</v>
      </c>
      <c r="X1091" s="93">
        <v>71159.800424999994</v>
      </c>
      <c r="Y1091" s="93">
        <v>66904.550999999992</v>
      </c>
      <c r="Z1091" s="93">
        <v>46806</v>
      </c>
      <c r="AA1091" s="83"/>
      <c r="AB1091" s="84" t="s">
        <v>158</v>
      </c>
      <c r="AC1091" s="93">
        <v>609</v>
      </c>
      <c r="AD1091" s="93">
        <v>465</v>
      </c>
      <c r="AE1091" s="93">
        <v>382</v>
      </c>
      <c r="AF1091" s="93">
        <v>367</v>
      </c>
      <c r="AG1091" s="93">
        <v>374</v>
      </c>
      <c r="AH1091" s="93">
        <v>399</v>
      </c>
      <c r="AI1091" s="93">
        <v>406</v>
      </c>
      <c r="AJ1091" s="93">
        <v>538</v>
      </c>
      <c r="AK1091" s="93">
        <v>427</v>
      </c>
      <c r="AL1091" s="93">
        <v>268</v>
      </c>
      <c r="AM1091" s="93">
        <v>0</v>
      </c>
      <c r="AN1091" s="83"/>
      <c r="AO1091" s="83"/>
      <c r="AP1091" s="83"/>
      <c r="AQ1091" s="83"/>
      <c r="AR1091" s="83"/>
      <c r="AS1091" s="83"/>
      <c r="AT1091" s="83"/>
      <c r="AU1091" s="83"/>
      <c r="AV1091" s="83"/>
      <c r="AW1091" s="83"/>
      <c r="AX1091" s="83"/>
      <c r="AY1091" s="83"/>
      <c r="AZ1091" s="83"/>
    </row>
    <row r="1092" spans="1:52" x14ac:dyDescent="0.25">
      <c r="A1092" s="82"/>
      <c r="B1092" s="84" t="s">
        <v>159</v>
      </c>
      <c r="C1092" s="93">
        <v>5186.146026770366</v>
      </c>
      <c r="D1092" s="93">
        <v>5026.7248680874181</v>
      </c>
      <c r="E1092" s="93">
        <v>3965.1088670693421</v>
      </c>
      <c r="F1092" s="93">
        <v>4799.890740227509</v>
      </c>
      <c r="G1092" s="93">
        <v>4314.8683855417803</v>
      </c>
      <c r="H1092" s="93">
        <v>3432.6419477915238</v>
      </c>
      <c r="I1092" s="93">
        <v>2910.9714928199814</v>
      </c>
      <c r="J1092" s="93">
        <v>2316.4719056009994</v>
      </c>
      <c r="K1092" s="93">
        <v>1653.9415409999999</v>
      </c>
      <c r="L1092" s="93">
        <v>518.61599999999999</v>
      </c>
      <c r="M1092" s="93">
        <v>0</v>
      </c>
      <c r="N1092" s="83"/>
      <c r="O1092" s="84" t="s">
        <v>159</v>
      </c>
      <c r="P1092" s="93">
        <v>9422.3168851259888</v>
      </c>
      <c r="Q1092" s="93">
        <v>6892.4920992142497</v>
      </c>
      <c r="R1092" s="93">
        <v>6364.5380876317859</v>
      </c>
      <c r="S1092" s="93">
        <v>6434.5566828019246</v>
      </c>
      <c r="T1092" s="93">
        <v>5457.1560261294899</v>
      </c>
      <c r="U1092" s="93">
        <v>4909.6842973135463</v>
      </c>
      <c r="V1092" s="93">
        <v>2751.88338804563</v>
      </c>
      <c r="W1092" s="93">
        <v>2804.150201516999</v>
      </c>
      <c r="X1092" s="93">
        <v>2731.8149249999997</v>
      </c>
      <c r="Y1092" s="93">
        <v>1883.07</v>
      </c>
      <c r="Z1092" s="93">
        <v>1282</v>
      </c>
      <c r="AA1092" s="83"/>
      <c r="AB1092" s="84" t="s">
        <v>159</v>
      </c>
      <c r="AC1092" s="93">
        <v>0</v>
      </c>
      <c r="AD1092" s="93">
        <v>0</v>
      </c>
      <c r="AE1092" s="93">
        <v>0</v>
      </c>
      <c r="AF1092" s="93">
        <v>0</v>
      </c>
      <c r="AG1092" s="93">
        <v>0</v>
      </c>
      <c r="AH1092" s="93">
        <v>0</v>
      </c>
      <c r="AI1092" s="93">
        <v>0</v>
      </c>
      <c r="AJ1092" s="93">
        <v>0</v>
      </c>
      <c r="AK1092" s="93">
        <v>0</v>
      </c>
      <c r="AL1092" s="93">
        <v>0</v>
      </c>
      <c r="AM1092" s="93">
        <v>0</v>
      </c>
      <c r="AN1092" s="83"/>
      <c r="AO1092" s="83"/>
      <c r="AP1092" s="83"/>
      <c r="AQ1092" s="83"/>
      <c r="AR1092" s="83"/>
      <c r="AS1092" s="83"/>
      <c r="AT1092" s="83"/>
      <c r="AU1092" s="83"/>
      <c r="AV1092" s="83"/>
      <c r="AW1092" s="83"/>
      <c r="AX1092" s="83"/>
      <c r="AY1092" s="83"/>
      <c r="AZ1092" s="83"/>
    </row>
    <row r="1093" spans="1:52" x14ac:dyDescent="0.25">
      <c r="A1093" s="82"/>
      <c r="B1093" s="84" t="s">
        <v>1</v>
      </c>
      <c r="C1093" s="93">
        <v>18475.931013139714</v>
      </c>
      <c r="D1093" s="93">
        <v>15319.418131672997</v>
      </c>
      <c r="E1093" s="93">
        <v>13196.509611363776</v>
      </c>
      <c r="F1093" s="93">
        <v>14037.49035753217</v>
      </c>
      <c r="G1093" s="93">
        <v>12283.018432909643</v>
      </c>
      <c r="H1093" s="93">
        <v>13665.492950331743</v>
      </c>
      <c r="I1093" s="93">
        <v>15738.508145510186</v>
      </c>
      <c r="J1093" s="93">
        <v>16686.797620877995</v>
      </c>
      <c r="K1093" s="93">
        <v>14195.889518999997</v>
      </c>
      <c r="L1093" s="93">
        <v>12463.248</v>
      </c>
      <c r="M1093" s="93">
        <v>0</v>
      </c>
      <c r="N1093" s="83"/>
      <c r="O1093" s="84" t="s">
        <v>1</v>
      </c>
      <c r="P1093" s="93">
        <v>14091.930083924944</v>
      </c>
      <c r="Q1093" s="93">
        <v>12867.171975712883</v>
      </c>
      <c r="R1093" s="93">
        <v>14544.740253295267</v>
      </c>
      <c r="S1093" s="93">
        <v>10498.426472962565</v>
      </c>
      <c r="T1093" s="93">
        <v>14704.872109761049</v>
      </c>
      <c r="U1093" s="93">
        <v>12635.253116229102</v>
      </c>
      <c r="V1093" s="93">
        <v>11152.87873152716</v>
      </c>
      <c r="W1093" s="93">
        <v>12246.983046332996</v>
      </c>
      <c r="X1093" s="93">
        <v>12633.185291999998</v>
      </c>
      <c r="Y1093" s="93">
        <v>12717.410999999998</v>
      </c>
      <c r="Z1093" s="93">
        <v>12203</v>
      </c>
      <c r="AA1093" s="83"/>
      <c r="AB1093" s="84" t="s">
        <v>1</v>
      </c>
      <c r="AC1093" s="93">
        <v>111</v>
      </c>
      <c r="AD1093" s="93">
        <v>89</v>
      </c>
      <c r="AE1093" s="93">
        <v>83</v>
      </c>
      <c r="AF1093" s="93">
        <v>85</v>
      </c>
      <c r="AG1093" s="93">
        <v>77</v>
      </c>
      <c r="AH1093" s="93">
        <v>88</v>
      </c>
      <c r="AI1093" s="93">
        <v>101</v>
      </c>
      <c r="AJ1093" s="93">
        <v>106</v>
      </c>
      <c r="AK1093" s="93">
        <v>88</v>
      </c>
      <c r="AL1093" s="93">
        <v>80</v>
      </c>
      <c r="AM1093" s="93">
        <v>0</v>
      </c>
      <c r="AN1093" s="83"/>
      <c r="AO1093" s="83"/>
      <c r="AP1093" s="83"/>
      <c r="AQ1093" s="83"/>
      <c r="AR1093" s="83"/>
      <c r="AS1093" s="83"/>
      <c r="AT1093" s="83"/>
      <c r="AU1093" s="83"/>
      <c r="AV1093" s="83"/>
      <c r="AW1093" s="83"/>
      <c r="AX1093" s="83"/>
      <c r="AY1093" s="83"/>
      <c r="AZ1093" s="83"/>
    </row>
    <row r="1094" spans="1:52" x14ac:dyDescent="0.25">
      <c r="A1094" s="82"/>
      <c r="B1094" s="84" t="s">
        <v>2</v>
      </c>
      <c r="C1094" s="93">
        <v>190600.312686955</v>
      </c>
      <c r="D1094" s="93">
        <v>181990.03544679776</v>
      </c>
      <c r="E1094" s="93">
        <v>181043.2662259615</v>
      </c>
      <c r="F1094" s="93">
        <v>179632.04733355343</v>
      </c>
      <c r="G1094" s="93">
        <v>180424.81421134181</v>
      </c>
      <c r="H1094" s="93">
        <v>179312.49398220814</v>
      </c>
      <c r="I1094" s="93">
        <v>183263.55975626767</v>
      </c>
      <c r="J1094" s="93">
        <v>185595.03855881095</v>
      </c>
      <c r="K1094" s="93">
        <v>188958.84268799995</v>
      </c>
      <c r="L1094" s="93">
        <v>191148.06899999999</v>
      </c>
      <c r="M1094" s="93">
        <v>0</v>
      </c>
      <c r="N1094" s="83"/>
      <c r="O1094" s="84" t="s">
        <v>2</v>
      </c>
      <c r="P1094" s="93">
        <v>187837.44868457326</v>
      </c>
      <c r="Q1094" s="93">
        <v>184796.63734325813</v>
      </c>
      <c r="R1094" s="93">
        <v>183827.50294224193</v>
      </c>
      <c r="S1094" s="93">
        <v>182632.91681790951</v>
      </c>
      <c r="T1094" s="93">
        <v>180166.56772442657</v>
      </c>
      <c r="U1094" s="93">
        <v>177684.50483693631</v>
      </c>
      <c r="V1094" s="93">
        <v>180897.57771428837</v>
      </c>
      <c r="W1094" s="93">
        <v>191043.65668796093</v>
      </c>
      <c r="X1094" s="93">
        <v>190385.75184299998</v>
      </c>
      <c r="Y1094" s="93">
        <v>194547.88499999998</v>
      </c>
      <c r="Z1094" s="93">
        <v>193858</v>
      </c>
      <c r="AA1094" s="83"/>
      <c r="AB1094" s="84" t="s">
        <v>2</v>
      </c>
      <c r="AC1094" s="93">
        <v>1776</v>
      </c>
      <c r="AD1094" s="93">
        <v>1718</v>
      </c>
      <c r="AE1094" s="93">
        <v>1648</v>
      </c>
      <c r="AF1094" s="93">
        <v>1599</v>
      </c>
      <c r="AG1094" s="93">
        <v>1552</v>
      </c>
      <c r="AH1094" s="93">
        <v>1516</v>
      </c>
      <c r="AI1094" s="93">
        <v>1517</v>
      </c>
      <c r="AJ1094" s="93">
        <v>1545</v>
      </c>
      <c r="AK1094" s="93">
        <v>1567</v>
      </c>
      <c r="AL1094" s="93">
        <v>1572</v>
      </c>
      <c r="AM1094" s="93">
        <v>0</v>
      </c>
      <c r="AN1094" s="83"/>
      <c r="AO1094" s="83"/>
      <c r="AP1094" s="83"/>
      <c r="AQ1094" s="83"/>
      <c r="AR1094" s="83"/>
      <c r="AS1094" s="83"/>
      <c r="AT1094" s="83"/>
      <c r="AU1094" s="83"/>
      <c r="AV1094" s="83"/>
      <c r="AW1094" s="83"/>
      <c r="AX1094" s="83"/>
      <c r="AY1094" s="83"/>
      <c r="AZ1094" s="83"/>
    </row>
    <row r="1095" spans="1:52" x14ac:dyDescent="0.25">
      <c r="A1095" s="82"/>
      <c r="B1095" s="84" t="s">
        <v>156</v>
      </c>
      <c r="C1095" s="93">
        <v>0</v>
      </c>
      <c r="D1095" s="93">
        <v>0</v>
      </c>
      <c r="E1095" s="93">
        <v>0</v>
      </c>
      <c r="F1095" s="93">
        <v>0</v>
      </c>
      <c r="G1095" s="93">
        <v>0</v>
      </c>
      <c r="H1095" s="93">
        <v>0</v>
      </c>
      <c r="I1095" s="93">
        <v>0</v>
      </c>
      <c r="J1095" s="93">
        <v>3700.7445906899989</v>
      </c>
      <c r="K1095" s="93">
        <v>13803.356888999997</v>
      </c>
      <c r="L1095" s="93">
        <v>22535.1</v>
      </c>
      <c r="M1095" s="93">
        <v>0</v>
      </c>
      <c r="N1095" s="83"/>
      <c r="O1095" s="84" t="s">
        <v>156</v>
      </c>
      <c r="P1095" s="93">
        <v>0</v>
      </c>
      <c r="Q1095" s="93">
        <v>0</v>
      </c>
      <c r="R1095" s="93">
        <v>0</v>
      </c>
      <c r="S1095" s="93">
        <v>0</v>
      </c>
      <c r="T1095" s="93">
        <v>0</v>
      </c>
      <c r="U1095" s="93">
        <v>0</v>
      </c>
      <c r="V1095" s="93">
        <v>0</v>
      </c>
      <c r="W1095" s="93">
        <v>0</v>
      </c>
      <c r="X1095" s="93">
        <v>14288.187731999997</v>
      </c>
      <c r="Y1095" s="93">
        <v>23628.927</v>
      </c>
      <c r="Z1095" s="93">
        <v>32274</v>
      </c>
      <c r="AA1095" s="83"/>
      <c r="AB1095" s="84" t="s">
        <v>156</v>
      </c>
      <c r="AC1095" s="93">
        <v>0</v>
      </c>
      <c r="AD1095" s="93">
        <v>0</v>
      </c>
      <c r="AE1095" s="93">
        <v>0</v>
      </c>
      <c r="AF1095" s="93">
        <v>0</v>
      </c>
      <c r="AG1095" s="93">
        <v>0</v>
      </c>
      <c r="AH1095" s="93">
        <v>0</v>
      </c>
      <c r="AI1095" s="93">
        <v>0</v>
      </c>
      <c r="AJ1095" s="93">
        <v>24</v>
      </c>
      <c r="AK1095" s="93">
        <v>93</v>
      </c>
      <c r="AL1095" s="93">
        <v>154</v>
      </c>
      <c r="AM1095" s="93">
        <v>0</v>
      </c>
      <c r="AN1095" s="83"/>
      <c r="AO1095" s="83"/>
      <c r="AP1095" s="83"/>
      <c r="AQ1095" s="83"/>
      <c r="AR1095" s="83"/>
      <c r="AS1095" s="83"/>
      <c r="AT1095" s="83"/>
      <c r="AU1095" s="83"/>
      <c r="AV1095" s="83"/>
      <c r="AW1095" s="83"/>
      <c r="AX1095" s="83"/>
      <c r="AY1095" s="83"/>
      <c r="AZ1095" s="83"/>
    </row>
    <row r="1096" spans="1:52" x14ac:dyDescent="0.25">
      <c r="A1096" s="82"/>
      <c r="B1096" s="84" t="s">
        <v>3</v>
      </c>
      <c r="C1096" s="93">
        <v>1095.5188971116388</v>
      </c>
      <c r="D1096" s="93">
        <v>6427.0590067018811</v>
      </c>
      <c r="E1096" s="93">
        <v>12539.832342971627</v>
      </c>
      <c r="F1096" s="93">
        <v>18453.616057933374</v>
      </c>
      <c r="G1096" s="93">
        <v>20595.157331488695</v>
      </c>
      <c r="H1096" s="93">
        <v>19573.885973302418</v>
      </c>
      <c r="I1096" s="93">
        <v>18244.008366451933</v>
      </c>
      <c r="J1096" s="93">
        <v>15817.176588779997</v>
      </c>
      <c r="K1096" s="93">
        <v>16383.463256999992</v>
      </c>
      <c r="L1096" s="93">
        <v>16561.754999999997</v>
      </c>
      <c r="M1096" s="93">
        <v>0</v>
      </c>
      <c r="N1096" s="83"/>
      <c r="O1096" s="84" t="s">
        <v>3</v>
      </c>
      <c r="P1096" s="93">
        <v>0</v>
      </c>
      <c r="Q1096" s="93">
        <v>5644.4146300779494</v>
      </c>
      <c r="R1096" s="93">
        <v>10656.52266502358</v>
      </c>
      <c r="S1096" s="93">
        <v>16358.201231453213</v>
      </c>
      <c r="T1096" s="93">
        <v>19631.26364567794</v>
      </c>
      <c r="U1096" s="93">
        <v>22779.548665262773</v>
      </c>
      <c r="V1096" s="93">
        <v>20147.128679958521</v>
      </c>
      <c r="W1096" s="93">
        <v>17798.099932367986</v>
      </c>
      <c r="X1096" s="93">
        <v>16836.467129999994</v>
      </c>
      <c r="Y1096" s="93">
        <v>16028.732999999993</v>
      </c>
      <c r="Z1096" s="93">
        <v>15876</v>
      </c>
      <c r="AA1096" s="83"/>
      <c r="AB1096" s="84" t="s">
        <v>3</v>
      </c>
      <c r="AC1096" s="93">
        <v>8</v>
      </c>
      <c r="AD1096" s="93">
        <v>54</v>
      </c>
      <c r="AE1096" s="93">
        <v>108</v>
      </c>
      <c r="AF1096" s="93">
        <v>137</v>
      </c>
      <c r="AG1096" s="93">
        <v>153</v>
      </c>
      <c r="AH1096" s="93">
        <v>152</v>
      </c>
      <c r="AI1096" s="93">
        <v>149</v>
      </c>
      <c r="AJ1096" s="93">
        <v>130</v>
      </c>
      <c r="AK1096" s="93">
        <v>128</v>
      </c>
      <c r="AL1096" s="93">
        <v>131</v>
      </c>
      <c r="AM1096" s="93">
        <v>0</v>
      </c>
      <c r="AN1096" s="83"/>
      <c r="AO1096" s="83"/>
      <c r="AP1096" s="83"/>
      <c r="AQ1096" s="83"/>
      <c r="AR1096" s="83"/>
      <c r="AS1096" s="83"/>
      <c r="AT1096" s="83"/>
      <c r="AU1096" s="83"/>
      <c r="AV1096" s="83"/>
      <c r="AW1096" s="83"/>
      <c r="AX1096" s="83"/>
      <c r="AY1096" s="83"/>
      <c r="AZ1096" s="83"/>
    </row>
    <row r="1097" spans="1:52" x14ac:dyDescent="0.25">
      <c r="A1097" s="82"/>
      <c r="B1097" s="84" t="s">
        <v>4</v>
      </c>
      <c r="C1097" s="93">
        <v>0</v>
      </c>
      <c r="D1097" s="93">
        <v>1142.1030296631877</v>
      </c>
      <c r="E1097" s="93">
        <v>13771.614244562683</v>
      </c>
      <c r="F1097" s="93">
        <v>15842.051680143973</v>
      </c>
      <c r="G1097" s="93">
        <v>19254.087855578084</v>
      </c>
      <c r="H1097" s="93">
        <v>19411.757933423014</v>
      </c>
      <c r="I1097" s="93">
        <v>17125.883953490524</v>
      </c>
      <c r="J1097" s="93">
        <v>13606.440242912997</v>
      </c>
      <c r="K1097" s="93">
        <v>9667.9725870000002</v>
      </c>
      <c r="L1097" s="93">
        <v>12630.975</v>
      </c>
      <c r="M1097" s="93">
        <v>0</v>
      </c>
      <c r="N1097" s="83"/>
      <c r="O1097" s="84" t="s">
        <v>4</v>
      </c>
      <c r="P1097" s="93">
        <v>0</v>
      </c>
      <c r="Q1097" s="93">
        <v>0</v>
      </c>
      <c r="R1097" s="93">
        <v>10475.705274243706</v>
      </c>
      <c r="S1097" s="93">
        <v>16639.821290754324</v>
      </c>
      <c r="T1097" s="93">
        <v>16675.020966516888</v>
      </c>
      <c r="U1097" s="93">
        <v>19723.714644639251</v>
      </c>
      <c r="V1097" s="93">
        <v>18800.321987846695</v>
      </c>
      <c r="W1097" s="93">
        <v>18064.59670026899</v>
      </c>
      <c r="X1097" s="93">
        <v>20107.218746999995</v>
      </c>
      <c r="Y1097" s="93">
        <v>16942.485000000001</v>
      </c>
      <c r="Z1097" s="93">
        <v>13912</v>
      </c>
      <c r="AA1097" s="83"/>
      <c r="AB1097" s="84" t="s">
        <v>4</v>
      </c>
      <c r="AC1097" s="93">
        <v>0</v>
      </c>
      <c r="AD1097" s="93">
        <v>9</v>
      </c>
      <c r="AE1097" s="93">
        <v>90</v>
      </c>
      <c r="AF1097" s="93">
        <v>122</v>
      </c>
      <c r="AG1097" s="93">
        <v>144</v>
      </c>
      <c r="AH1097" s="93">
        <v>145</v>
      </c>
      <c r="AI1097" s="93">
        <v>127</v>
      </c>
      <c r="AJ1097" s="93">
        <v>102</v>
      </c>
      <c r="AK1097" s="93">
        <v>72</v>
      </c>
      <c r="AL1097" s="93">
        <v>102</v>
      </c>
      <c r="AM1097" s="93">
        <v>0</v>
      </c>
      <c r="AN1097" s="83"/>
      <c r="AO1097" s="83"/>
      <c r="AP1097" s="83"/>
      <c r="AQ1097" s="83"/>
      <c r="AR1097" s="83"/>
      <c r="AS1097" s="83"/>
      <c r="AT1097" s="83"/>
      <c r="AU1097" s="83"/>
      <c r="AV1097" s="83"/>
      <c r="AW1097" s="83"/>
      <c r="AX1097" s="83"/>
      <c r="AY1097" s="83"/>
      <c r="AZ1097" s="83"/>
    </row>
    <row r="1098" spans="1:52" x14ac:dyDescent="0.25">
      <c r="A1098" s="82"/>
      <c r="B1098" s="84" t="s">
        <v>6</v>
      </c>
      <c r="C1098" s="93">
        <v>5406.5975447304409</v>
      </c>
      <c r="D1098" s="93">
        <v>8069.7221547274276</v>
      </c>
      <c r="E1098" s="93">
        <v>14737.49510288391</v>
      </c>
      <c r="F1098" s="93">
        <v>21433.133201727662</v>
      </c>
      <c r="G1098" s="93">
        <v>15264.859228756155</v>
      </c>
      <c r="H1098" s="93">
        <v>10712.750000583253</v>
      </c>
      <c r="I1098" s="93">
        <v>6439.3851393460864</v>
      </c>
      <c r="J1098" s="93">
        <v>4936.1243447249972</v>
      </c>
      <c r="K1098" s="93">
        <v>4194.7946459999994</v>
      </c>
      <c r="L1098" s="93">
        <v>5710.9500000000007</v>
      </c>
      <c r="M1098" s="93">
        <v>0</v>
      </c>
      <c r="N1098" s="83"/>
      <c r="O1098" s="84" t="s">
        <v>6</v>
      </c>
      <c r="P1098" s="93">
        <v>4323.5933626121696</v>
      </c>
      <c r="Q1098" s="93">
        <v>5774.5982360152448</v>
      </c>
      <c r="R1098" s="93">
        <v>8648.805940862585</v>
      </c>
      <c r="S1098" s="93">
        <v>34411.893721567605</v>
      </c>
      <c r="T1098" s="93">
        <v>28284.786277398427</v>
      </c>
      <c r="U1098" s="93">
        <v>15136.050178258587</v>
      </c>
      <c r="V1098" s="93">
        <v>6869.263846787494</v>
      </c>
      <c r="W1098" s="93">
        <v>6207.1089300989988</v>
      </c>
      <c r="X1098" s="93">
        <v>6156.3968969999987</v>
      </c>
      <c r="Y1098" s="93">
        <v>5245.8419999999987</v>
      </c>
      <c r="Z1098" s="93">
        <v>9686</v>
      </c>
      <c r="AA1098" s="83"/>
      <c r="AB1098" s="84" t="s">
        <v>6</v>
      </c>
      <c r="AC1098" s="93">
        <v>0</v>
      </c>
      <c r="AD1098" s="93">
        <v>0</v>
      </c>
      <c r="AE1098" s="93">
        <v>9</v>
      </c>
      <c r="AF1098" s="93">
        <v>153</v>
      </c>
      <c r="AG1098" s="93">
        <v>186</v>
      </c>
      <c r="AH1098" s="93">
        <v>134</v>
      </c>
      <c r="AI1098" s="93">
        <v>83</v>
      </c>
      <c r="AJ1098" s="93">
        <v>0</v>
      </c>
      <c r="AK1098" s="93">
        <v>30</v>
      </c>
      <c r="AL1098" s="93">
        <v>79</v>
      </c>
      <c r="AM1098" s="93">
        <v>0</v>
      </c>
      <c r="AN1098" s="83"/>
      <c r="AO1098" s="83"/>
      <c r="AP1098" s="83"/>
      <c r="AQ1098" s="83"/>
      <c r="AR1098" s="83"/>
      <c r="AS1098" s="83"/>
      <c r="AT1098" s="83"/>
      <c r="AU1098" s="83"/>
      <c r="AV1098" s="83"/>
      <c r="AW1098" s="83"/>
      <c r="AX1098" s="83"/>
      <c r="AY1098" s="83"/>
      <c r="AZ1098" s="83"/>
    </row>
    <row r="1099" spans="1:52" x14ac:dyDescent="0.25">
      <c r="A1099" s="82"/>
      <c r="B1099" s="84" t="s">
        <v>7</v>
      </c>
      <c r="C1099" s="93">
        <v>65370.132432658909</v>
      </c>
      <c r="D1099" s="93">
        <v>61784.878298593532</v>
      </c>
      <c r="E1099" s="93">
        <v>56950.924196706488</v>
      </c>
      <c r="F1099" s="93">
        <v>54621.133845906363</v>
      </c>
      <c r="G1099" s="93">
        <v>53472.880031874891</v>
      </c>
      <c r="H1099" s="93">
        <v>51530.440757945951</v>
      </c>
      <c r="I1099" s="93">
        <v>58470.100816237595</v>
      </c>
      <c r="J1099" s="93">
        <v>71334.819054827982</v>
      </c>
      <c r="K1099" s="93">
        <v>74193.971565</v>
      </c>
      <c r="L1099" s="93">
        <v>72164.798999999999</v>
      </c>
      <c r="M1099" s="93">
        <v>0</v>
      </c>
      <c r="N1099" s="83"/>
      <c r="O1099" s="84" t="s">
        <v>7</v>
      </c>
      <c r="P1099" s="93">
        <v>68206.15938423264</v>
      </c>
      <c r="Q1099" s="93">
        <v>65101.652776571143</v>
      </c>
      <c r="R1099" s="93">
        <v>52308.423059194494</v>
      </c>
      <c r="S1099" s="93">
        <v>48017.374291409586</v>
      </c>
      <c r="T1099" s="93">
        <v>49141.588075893334</v>
      </c>
      <c r="U1099" s="93">
        <v>54545.463237496391</v>
      </c>
      <c r="V1099" s="93">
        <v>53196.11575333112</v>
      </c>
      <c r="W1099" s="93">
        <v>48618.936660545987</v>
      </c>
      <c r="X1099" s="93">
        <v>52066.80112199999</v>
      </c>
      <c r="Y1099" s="93">
        <v>54256.082999999999</v>
      </c>
      <c r="Z1099" s="93">
        <v>58586</v>
      </c>
      <c r="AA1099" s="83"/>
      <c r="AB1099" s="84" t="s">
        <v>7</v>
      </c>
      <c r="AC1099" s="93">
        <v>558</v>
      </c>
      <c r="AD1099" s="93">
        <v>535</v>
      </c>
      <c r="AE1099" s="93">
        <v>495</v>
      </c>
      <c r="AF1099" s="93">
        <v>454</v>
      </c>
      <c r="AG1099" s="93">
        <v>456</v>
      </c>
      <c r="AH1099" s="93">
        <v>460</v>
      </c>
      <c r="AI1099" s="93">
        <v>506</v>
      </c>
      <c r="AJ1099" s="93">
        <v>625</v>
      </c>
      <c r="AK1099" s="93">
        <v>629</v>
      </c>
      <c r="AL1099" s="93">
        <v>694</v>
      </c>
      <c r="AM1099" s="93">
        <v>0</v>
      </c>
      <c r="AN1099" s="83"/>
      <c r="AO1099" s="83"/>
      <c r="AP1099" s="83"/>
      <c r="AQ1099" s="83"/>
      <c r="AR1099" s="83"/>
      <c r="AS1099" s="83"/>
      <c r="AT1099" s="83"/>
      <c r="AU1099" s="83"/>
      <c r="AV1099" s="83"/>
      <c r="AW1099" s="83"/>
      <c r="AX1099" s="83"/>
      <c r="AY1099" s="83"/>
      <c r="AZ1099" s="83"/>
    </row>
    <row r="1100" spans="1:52" x14ac:dyDescent="0.25">
      <c r="A1100" s="82"/>
      <c r="B1100" s="89" t="s">
        <v>8</v>
      </c>
      <c r="C1100" s="94">
        <v>33380.956570239454</v>
      </c>
      <c r="D1100" s="94">
        <v>35477.821418951353</v>
      </c>
      <c r="E1100" s="94">
        <v>36406.499069861158</v>
      </c>
      <c r="F1100" s="94">
        <v>40905.544449599918</v>
      </c>
      <c r="G1100" s="94">
        <v>45802.619572483803</v>
      </c>
      <c r="H1100" s="94">
        <v>49717.681553432274</v>
      </c>
      <c r="I1100" s="94">
        <v>59110.521141262194</v>
      </c>
      <c r="J1100" s="94">
        <v>62855.474524730998</v>
      </c>
      <c r="K1100" s="94">
        <v>67775.532614999989</v>
      </c>
      <c r="L1100" s="94">
        <v>71785.097999999984</v>
      </c>
      <c r="M1100" s="94">
        <v>0</v>
      </c>
      <c r="N1100" s="83"/>
      <c r="O1100" s="89" t="s">
        <v>8</v>
      </c>
      <c r="P1100" s="94">
        <v>35903.754645584952</v>
      </c>
      <c r="Q1100" s="94">
        <v>35097.773107179091</v>
      </c>
      <c r="R1100" s="94">
        <v>38226.434885603827</v>
      </c>
      <c r="S1100" s="94">
        <v>52198.277991460112</v>
      </c>
      <c r="T1100" s="94">
        <v>43854.047889305744</v>
      </c>
      <c r="U1100" s="94">
        <v>49777.724834408291</v>
      </c>
      <c r="V1100" s="94">
        <v>54671.281368956465</v>
      </c>
      <c r="W1100" s="94">
        <v>60574.607450468997</v>
      </c>
      <c r="X1100" s="94">
        <v>65639.942927999989</v>
      </c>
      <c r="Y1100" s="94">
        <v>72201.842999999993</v>
      </c>
      <c r="Z1100" s="94">
        <v>76463</v>
      </c>
      <c r="AA1100" s="83"/>
      <c r="AB1100" s="89" t="s">
        <v>8</v>
      </c>
      <c r="AC1100" s="94">
        <v>462</v>
      </c>
      <c r="AD1100" s="94">
        <v>500</v>
      </c>
      <c r="AE1100" s="94">
        <v>514</v>
      </c>
      <c r="AF1100" s="94">
        <v>527</v>
      </c>
      <c r="AG1100" s="94">
        <v>562</v>
      </c>
      <c r="AH1100" s="94">
        <v>600</v>
      </c>
      <c r="AI1100" s="94">
        <v>652</v>
      </c>
      <c r="AJ1100" s="94">
        <v>662</v>
      </c>
      <c r="AK1100" s="94">
        <v>692</v>
      </c>
      <c r="AL1100" s="94">
        <v>733</v>
      </c>
      <c r="AM1100" s="94">
        <v>0</v>
      </c>
      <c r="AN1100" s="83"/>
      <c r="AO1100" s="83"/>
      <c r="AP1100" s="83"/>
      <c r="AQ1100" s="83"/>
      <c r="AR1100" s="83"/>
      <c r="AS1100" s="83"/>
      <c r="AT1100" s="83"/>
      <c r="AU1100" s="83"/>
      <c r="AV1100" s="83"/>
      <c r="AW1100" s="83"/>
      <c r="AX1100" s="83"/>
      <c r="AY1100" s="83"/>
      <c r="AZ1100" s="83"/>
    </row>
    <row r="1101" spans="1:52" x14ac:dyDescent="0.25">
      <c r="A1101" s="82"/>
      <c r="B1101" s="89" t="s">
        <v>5</v>
      </c>
      <c r="C1101" s="94">
        <v>18380.385977517279</v>
      </c>
      <c r="D1101" s="94">
        <v>14704.695179298171</v>
      </c>
      <c r="E1101" s="94">
        <v>16627.475713695687</v>
      </c>
      <c r="F1101" s="94">
        <v>21826.131686121218</v>
      </c>
      <c r="G1101" s="94">
        <v>18630.785040887535</v>
      </c>
      <c r="H1101" s="94">
        <v>14299.022242715675</v>
      </c>
      <c r="I1101" s="94">
        <v>10680.232040148487</v>
      </c>
      <c r="J1101" s="94">
        <v>8956.2334831829958</v>
      </c>
      <c r="K1101" s="94">
        <v>7161.0682500000003</v>
      </c>
      <c r="L1101" s="94">
        <v>6039.201</v>
      </c>
      <c r="M1101" s="92">
        <v>0</v>
      </c>
      <c r="N1101" s="83"/>
      <c r="O1101" s="89" t="s">
        <v>5</v>
      </c>
      <c r="P1101" s="94">
        <v>23119.130943274788</v>
      </c>
      <c r="Q1101" s="94">
        <v>19587.470444831401</v>
      </c>
      <c r="R1101" s="94">
        <v>19706.169747259028</v>
      </c>
      <c r="S1101" s="94">
        <v>23728.2212669746</v>
      </c>
      <c r="T1101" s="94">
        <v>25815.1343472671</v>
      </c>
      <c r="U1101" s="94">
        <v>22293.052733183271</v>
      </c>
      <c r="V1101" s="94">
        <v>19207.112580566187</v>
      </c>
      <c r="W1101" s="94">
        <v>22706.171985734989</v>
      </c>
      <c r="X1101" s="94">
        <v>21666.740276999997</v>
      </c>
      <c r="Y1101" s="94">
        <v>22828.364999999998</v>
      </c>
      <c r="Z1101" s="94">
        <v>18435</v>
      </c>
      <c r="AA1101" s="83"/>
      <c r="AB1101" s="89" t="s">
        <v>5</v>
      </c>
      <c r="AC1101" s="94">
        <v>4339</v>
      </c>
      <c r="AD1101" s="94">
        <v>4183</v>
      </c>
      <c r="AE1101" s="94">
        <v>4159</v>
      </c>
      <c r="AF1101" s="94">
        <v>4116</v>
      </c>
      <c r="AG1101" s="94">
        <v>4026</v>
      </c>
      <c r="AH1101" s="94">
        <v>3951</v>
      </c>
      <c r="AI1101" s="94">
        <v>3979</v>
      </c>
      <c r="AJ1101" s="94">
        <v>4241</v>
      </c>
      <c r="AK1101" s="94">
        <v>4101</v>
      </c>
      <c r="AL1101" s="94">
        <v>4197</v>
      </c>
      <c r="AM1101" s="94">
        <v>0</v>
      </c>
      <c r="AN1101" s="83"/>
      <c r="AO1101" s="83"/>
      <c r="AP1101" s="83"/>
      <c r="AQ1101" s="83"/>
      <c r="AR1101" s="83"/>
      <c r="AS1101" s="83"/>
      <c r="AT1101" s="83"/>
      <c r="AU1101" s="83"/>
      <c r="AV1101" s="83"/>
      <c r="AW1101" s="83"/>
      <c r="AX1101" s="83"/>
      <c r="AY1101" s="83"/>
      <c r="AZ1101" s="83"/>
    </row>
    <row r="1102" spans="1:52" x14ac:dyDescent="0.25">
      <c r="A1102" s="82"/>
      <c r="B1102" s="84" t="s">
        <v>157</v>
      </c>
      <c r="C1102" s="93">
        <v>30115.939628748889</v>
      </c>
      <c r="D1102" s="93">
        <v>31937.112151180081</v>
      </c>
      <c r="E1102" s="93">
        <v>36368.287498282109</v>
      </c>
      <c r="F1102" s="93">
        <v>48756.049856789548</v>
      </c>
      <c r="G1102" s="93">
        <v>45991.660531545866</v>
      </c>
      <c r="H1102" s="93">
        <v>48495.292038962201</v>
      </c>
      <c r="I1102" s="93">
        <v>46101.46792949635</v>
      </c>
      <c r="J1102" s="93">
        <v>47189.348735570988</v>
      </c>
      <c r="K1102" s="93">
        <v>46797.315788999993</v>
      </c>
      <c r="L1102" s="93">
        <v>43123.331999999995</v>
      </c>
      <c r="M1102" s="93">
        <v>0</v>
      </c>
      <c r="N1102" s="83"/>
      <c r="O1102" s="84" t="s">
        <v>157</v>
      </c>
      <c r="P1102" s="93">
        <v>27970.388010174578</v>
      </c>
      <c r="Q1102" s="93">
        <v>30254.337737150152</v>
      </c>
      <c r="R1102" s="93">
        <v>33854.399113847365</v>
      </c>
      <c r="S1102" s="93">
        <v>44411.714187898695</v>
      </c>
      <c r="T1102" s="93">
        <v>46557.990546710811</v>
      </c>
      <c r="U1102" s="93">
        <v>45932.550884454657</v>
      </c>
      <c r="V1102" s="93">
        <v>48226.67391794709</v>
      </c>
      <c r="W1102" s="93">
        <v>47659.764082958995</v>
      </c>
      <c r="X1102" s="93">
        <v>46514.055755999994</v>
      </c>
      <c r="Y1102" s="93">
        <v>46348.217999999993</v>
      </c>
      <c r="Z1102" s="93">
        <v>43510</v>
      </c>
      <c r="AA1102" s="83"/>
      <c r="AB1102" s="84" t="s">
        <v>117</v>
      </c>
      <c r="AC1102" s="93">
        <v>22701.415000000001</v>
      </c>
      <c r="AD1102" s="93">
        <v>22724.055</v>
      </c>
      <c r="AE1102" s="93">
        <v>22714.2</v>
      </c>
      <c r="AF1102" s="93">
        <v>22634.061000000002</v>
      </c>
      <c r="AG1102" s="93">
        <v>22665.334999999999</v>
      </c>
      <c r="AH1102" s="93">
        <v>22658.53</v>
      </c>
      <c r="AI1102" s="93">
        <v>22861.929</v>
      </c>
      <c r="AJ1102" s="93">
        <v>23000.976000000002</v>
      </c>
      <c r="AK1102" s="93">
        <v>23000.207999999999</v>
      </c>
      <c r="AL1102" s="93">
        <v>23286.563999999998</v>
      </c>
      <c r="AM1102" s="93">
        <v>0</v>
      </c>
      <c r="AN1102" s="83"/>
      <c r="AO1102" s="83"/>
      <c r="AP1102" s="83"/>
      <c r="AQ1102" s="83"/>
      <c r="AR1102" s="83"/>
      <c r="AS1102" s="83"/>
      <c r="AT1102" s="83"/>
      <c r="AU1102" s="83"/>
      <c r="AV1102" s="83"/>
      <c r="AW1102" s="83"/>
      <c r="AX1102" s="83"/>
      <c r="AY1102" s="83"/>
      <c r="AZ1102" s="83"/>
    </row>
    <row r="1103" spans="1:52" x14ac:dyDescent="0.25">
      <c r="A1103" s="82"/>
      <c r="B1103" s="83"/>
      <c r="C1103" s="83"/>
      <c r="D1103" s="83"/>
      <c r="E1103" s="83"/>
      <c r="F1103" s="83"/>
      <c r="G1103" s="83"/>
      <c r="H1103" s="83"/>
      <c r="I1103" s="83"/>
      <c r="J1103" s="83"/>
      <c r="K1103" s="83"/>
      <c r="L1103" s="83"/>
      <c r="M1103" s="83"/>
      <c r="N1103" s="83"/>
      <c r="O1103" s="83"/>
      <c r="P1103" s="83"/>
      <c r="Q1103" s="83"/>
      <c r="R1103" s="83"/>
      <c r="S1103" s="83"/>
      <c r="T1103" s="83"/>
      <c r="U1103" s="83"/>
      <c r="V1103" s="83"/>
      <c r="W1103" s="83"/>
      <c r="X1103" s="83"/>
      <c r="Y1103" s="83"/>
      <c r="Z1103" s="83"/>
      <c r="AA1103" s="83"/>
      <c r="AB1103" s="83"/>
      <c r="AC1103" s="83"/>
      <c r="AD1103" s="83"/>
      <c r="AE1103" s="83"/>
      <c r="AF1103" s="83"/>
      <c r="AG1103" s="83"/>
      <c r="AH1103" s="83"/>
      <c r="AI1103" s="83"/>
      <c r="AJ1103" s="83"/>
      <c r="AK1103" s="83"/>
      <c r="AL1103" s="83"/>
      <c r="AM1103" s="83"/>
      <c r="AN1103" s="83"/>
      <c r="AO1103" s="83"/>
      <c r="AP1103" s="83"/>
      <c r="AQ1103" s="83"/>
      <c r="AR1103" s="83"/>
      <c r="AS1103" s="83"/>
      <c r="AT1103" s="83"/>
      <c r="AU1103" s="83"/>
      <c r="AV1103" s="83"/>
      <c r="AW1103" s="83"/>
      <c r="AX1103" s="83"/>
      <c r="AY1103" s="83"/>
      <c r="AZ1103" s="83"/>
    </row>
    <row r="1104" spans="1:52" x14ac:dyDescent="0.25">
      <c r="A1104" s="82"/>
      <c r="B1104" s="85" t="s">
        <v>113</v>
      </c>
      <c r="C1104" s="85"/>
      <c r="D1104" s="85"/>
      <c r="E1104" s="85"/>
      <c r="F1104" s="85"/>
      <c r="G1104" s="85"/>
      <c r="H1104" s="85"/>
      <c r="I1104" s="85"/>
      <c r="J1104" s="85"/>
      <c r="K1104" s="85"/>
      <c r="L1104" s="85"/>
      <c r="M1104" s="85"/>
      <c r="N1104" s="83"/>
      <c r="O1104" s="85" t="s">
        <v>114</v>
      </c>
      <c r="P1104" s="85"/>
      <c r="Q1104" s="85"/>
      <c r="R1104" s="85"/>
      <c r="S1104" s="85"/>
      <c r="T1104" s="85"/>
      <c r="U1104" s="85"/>
      <c r="V1104" s="85"/>
      <c r="W1104" s="85"/>
      <c r="X1104" s="85"/>
      <c r="Y1104" s="85"/>
      <c r="Z1104" s="85"/>
      <c r="AA1104" s="83"/>
      <c r="AB1104" s="85" t="s">
        <v>145</v>
      </c>
      <c r="AC1104" s="85"/>
      <c r="AD1104" s="85"/>
      <c r="AE1104" s="85"/>
      <c r="AF1104" s="85"/>
      <c r="AG1104" s="85"/>
      <c r="AH1104" s="85"/>
      <c r="AI1104" s="85"/>
      <c r="AJ1104" s="85"/>
      <c r="AK1104" s="85"/>
      <c r="AL1104" s="85"/>
      <c r="AM1104" s="85"/>
      <c r="AN1104" s="83"/>
      <c r="AO1104" s="83"/>
      <c r="AP1104" s="83"/>
      <c r="AQ1104" s="83"/>
      <c r="AR1104" s="83"/>
      <c r="AS1104" s="83"/>
      <c r="AT1104" s="83"/>
      <c r="AU1104" s="83"/>
      <c r="AV1104" s="83"/>
      <c r="AW1104" s="83"/>
      <c r="AX1104" s="83"/>
      <c r="AY1104" s="83"/>
      <c r="AZ1104" s="83"/>
    </row>
    <row r="1105" spans="1:52" x14ac:dyDescent="0.25">
      <c r="A1105" s="82"/>
      <c r="B1105" s="87" t="s">
        <v>70</v>
      </c>
      <c r="C1105" s="87">
        <v>2013</v>
      </c>
      <c r="D1105" s="87">
        <v>2014</v>
      </c>
      <c r="E1105" s="87">
        <v>2015</v>
      </c>
      <c r="F1105" s="87">
        <v>2016</v>
      </c>
      <c r="G1105" s="87">
        <v>2017</v>
      </c>
      <c r="H1105" s="87">
        <v>2018</v>
      </c>
      <c r="I1105" s="87">
        <v>2019</v>
      </c>
      <c r="J1105" s="87">
        <v>2020</v>
      </c>
      <c r="K1105" s="87">
        <v>2021</v>
      </c>
      <c r="L1105" s="87">
        <v>2022</v>
      </c>
      <c r="M1105" s="87">
        <v>2023</v>
      </c>
      <c r="N1105" s="83"/>
      <c r="O1105" s="87" t="s">
        <v>70</v>
      </c>
      <c r="P1105" s="87">
        <v>2013</v>
      </c>
      <c r="Q1105" s="87">
        <v>2014</v>
      </c>
      <c r="R1105" s="87">
        <v>2015</v>
      </c>
      <c r="S1105" s="87">
        <v>2016</v>
      </c>
      <c r="T1105" s="87">
        <v>2017</v>
      </c>
      <c r="U1105" s="87">
        <v>2018</v>
      </c>
      <c r="V1105" s="87">
        <v>2019</v>
      </c>
      <c r="W1105" s="87">
        <v>2020</v>
      </c>
      <c r="X1105" s="87">
        <v>2021</v>
      </c>
      <c r="Y1105" s="87">
        <v>2022</v>
      </c>
      <c r="Z1105" s="87">
        <v>2023</v>
      </c>
      <c r="AA1105" s="83"/>
      <c r="AB1105" s="87" t="s">
        <v>70</v>
      </c>
      <c r="AC1105" s="87">
        <v>2013</v>
      </c>
      <c r="AD1105" s="87">
        <v>2014</v>
      </c>
      <c r="AE1105" s="87">
        <v>2015</v>
      </c>
      <c r="AF1105" s="87">
        <v>2016</v>
      </c>
      <c r="AG1105" s="87">
        <v>2017</v>
      </c>
      <c r="AH1105" s="87">
        <v>2018</v>
      </c>
      <c r="AI1105" s="87">
        <v>2019</v>
      </c>
      <c r="AJ1105" s="87">
        <v>2020</v>
      </c>
      <c r="AK1105" s="87">
        <v>2021</v>
      </c>
      <c r="AL1105" s="87">
        <v>2022</v>
      </c>
      <c r="AM1105" s="87">
        <v>2023</v>
      </c>
      <c r="AN1105" s="83"/>
      <c r="AO1105" s="83"/>
      <c r="AP1105" s="83"/>
      <c r="AQ1105" s="83"/>
      <c r="AR1105" s="83"/>
      <c r="AS1105" s="83"/>
      <c r="AT1105" s="83"/>
      <c r="AU1105" s="83"/>
      <c r="AV1105" s="83"/>
      <c r="AW1105" s="83"/>
      <c r="AX1105" s="83"/>
      <c r="AY1105" s="83"/>
      <c r="AZ1105" s="83"/>
    </row>
    <row r="1106" spans="1:52" x14ac:dyDescent="0.25">
      <c r="A1106" s="82"/>
      <c r="B1106" s="89" t="s">
        <v>9</v>
      </c>
      <c r="C1106" s="90">
        <v>319587.31411522132</v>
      </c>
      <c r="D1106" s="90">
        <v>311319.79357669078</v>
      </c>
      <c r="E1106" s="90">
        <v>311884.83680465643</v>
      </c>
      <c r="F1106" s="90">
        <v>335942.72205137659</v>
      </c>
      <c r="G1106" s="90">
        <v>323275.8972365497</v>
      </c>
      <c r="H1106" s="90">
        <v>333540.98488403996</v>
      </c>
      <c r="I1106" s="90">
        <v>349145.06742903509</v>
      </c>
      <c r="J1106" s="90">
        <v>359846.16206615989</v>
      </c>
      <c r="K1106" s="90">
        <v>405458.62341599987</v>
      </c>
      <c r="L1106" s="90">
        <v>391581.83400000003</v>
      </c>
      <c r="M1106" s="90">
        <v>0</v>
      </c>
      <c r="N1106" s="83"/>
      <c r="O1106" s="89" t="s">
        <v>9</v>
      </c>
      <c r="P1106" s="90">
        <v>335429.25862365146</v>
      </c>
      <c r="Q1106" s="90">
        <v>328875.592796685</v>
      </c>
      <c r="R1106" s="90">
        <v>302120.11253299372</v>
      </c>
      <c r="S1106" s="90">
        <v>299871.11666884599</v>
      </c>
      <c r="T1106" s="90">
        <v>336786.26607832481</v>
      </c>
      <c r="U1106" s="90">
        <v>337257.63043272367</v>
      </c>
      <c r="V1106" s="90">
        <v>335563.15411365707</v>
      </c>
      <c r="W1106" s="90">
        <v>345253.57588858483</v>
      </c>
      <c r="X1106" s="90">
        <v>403572.34499399993</v>
      </c>
      <c r="Y1106" s="90">
        <v>397946.19899999996</v>
      </c>
      <c r="Z1106" s="90">
        <v>395699</v>
      </c>
      <c r="AA1106" s="83"/>
      <c r="AB1106" s="89" t="s">
        <v>9</v>
      </c>
      <c r="AC1106" s="90">
        <v>3002</v>
      </c>
      <c r="AD1106" s="90">
        <v>2922</v>
      </c>
      <c r="AE1106" s="90">
        <v>2873</v>
      </c>
      <c r="AF1106" s="90">
        <v>2819</v>
      </c>
      <c r="AG1106" s="90">
        <v>2772</v>
      </c>
      <c r="AH1106" s="90">
        <v>2745</v>
      </c>
      <c r="AI1106" s="90">
        <v>2746</v>
      </c>
      <c r="AJ1106" s="90">
        <v>2874</v>
      </c>
      <c r="AK1106" s="90">
        <v>2768</v>
      </c>
      <c r="AL1106" s="90">
        <v>2849</v>
      </c>
      <c r="AM1106" s="90">
        <v>0</v>
      </c>
      <c r="AN1106" s="83"/>
      <c r="AO1106" s="83"/>
      <c r="AP1106" s="83"/>
      <c r="AQ1106" s="83"/>
      <c r="AR1106" s="83"/>
      <c r="AS1106" s="83"/>
      <c r="AT1106" s="83"/>
      <c r="AU1106" s="83"/>
      <c r="AV1106" s="83"/>
      <c r="AW1106" s="83"/>
      <c r="AX1106" s="83"/>
      <c r="AY1106" s="83"/>
      <c r="AZ1106" s="83"/>
    </row>
    <row r="1107" spans="1:52" x14ac:dyDescent="0.25">
      <c r="A1107" s="82"/>
      <c r="B1107" s="84" t="s">
        <v>10</v>
      </c>
      <c r="C1107" s="93">
        <v>228280.49502570889</v>
      </c>
      <c r="D1107" s="93">
        <v>211451.93833559213</v>
      </c>
      <c r="E1107" s="93">
        <v>210374.65582429449</v>
      </c>
      <c r="F1107" s="93">
        <v>229094.10944556622</v>
      </c>
      <c r="G1107" s="93">
        <v>226771.84682740373</v>
      </c>
      <c r="H1107" s="93">
        <v>226789.62193072771</v>
      </c>
      <c r="I1107" s="93">
        <v>233616.64904010337</v>
      </c>
      <c r="J1107" s="93">
        <v>241187.12749038593</v>
      </c>
      <c r="K1107" s="93">
        <v>274179.7984589999</v>
      </c>
      <c r="L1107" s="93">
        <v>262840.55700000003</v>
      </c>
      <c r="M1107" s="93">
        <v>0</v>
      </c>
      <c r="N1107" s="83"/>
      <c r="O1107" s="84" t="s">
        <v>10</v>
      </c>
      <c r="P1107" s="93">
        <v>240842.56136859386</v>
      </c>
      <c r="Q1107" s="93">
        <v>232025.63563287744</v>
      </c>
      <c r="R1107" s="93">
        <v>210958.36244987027</v>
      </c>
      <c r="S1107" s="93">
        <v>220623.92448985711</v>
      </c>
      <c r="T1107" s="93">
        <v>233408.21521110967</v>
      </c>
      <c r="U1107" s="93">
        <v>226702.29641407533</v>
      </c>
      <c r="V1107" s="93">
        <v>230864.65570865429</v>
      </c>
      <c r="W1107" s="93">
        <v>238220.05821213589</v>
      </c>
      <c r="X1107" s="93">
        <v>295774.39760399994</v>
      </c>
      <c r="Y1107" s="93">
        <v>287505.68699999998</v>
      </c>
      <c r="Z1107" s="93">
        <v>274187</v>
      </c>
      <c r="AA1107" s="83"/>
      <c r="AB1107" s="84" t="s">
        <v>10</v>
      </c>
      <c r="AC1107" s="93">
        <v>3002</v>
      </c>
      <c r="AD1107" s="93">
        <v>2922</v>
      </c>
      <c r="AE1107" s="93">
        <v>2873</v>
      </c>
      <c r="AF1107" s="93">
        <v>2819</v>
      </c>
      <c r="AG1107" s="93">
        <v>2772</v>
      </c>
      <c r="AH1107" s="93">
        <v>2745</v>
      </c>
      <c r="AI1107" s="93">
        <v>2746</v>
      </c>
      <c r="AJ1107" s="93">
        <v>2874</v>
      </c>
      <c r="AK1107" s="93">
        <v>2768</v>
      </c>
      <c r="AL1107" s="93">
        <v>2849</v>
      </c>
      <c r="AM1107" s="93">
        <v>0</v>
      </c>
      <c r="AN1107" s="83"/>
      <c r="AO1107" s="83"/>
      <c r="AP1107" s="83"/>
      <c r="AQ1107" s="83"/>
      <c r="AR1107" s="83"/>
      <c r="AS1107" s="83"/>
      <c r="AT1107" s="83"/>
      <c r="AU1107" s="83"/>
      <c r="AV1107" s="83"/>
      <c r="AW1107" s="83"/>
      <c r="AX1107" s="83"/>
      <c r="AY1107" s="83"/>
      <c r="AZ1107" s="83"/>
    </row>
    <row r="1108" spans="1:52" x14ac:dyDescent="0.25">
      <c r="A1108" s="82"/>
      <c r="B1108" s="89" t="s">
        <v>11</v>
      </c>
      <c r="C1108" s="94">
        <v>91306.819089512428</v>
      </c>
      <c r="D1108" s="94">
        <v>99867.85524109863</v>
      </c>
      <c r="E1108" s="94">
        <v>101510.18098036195</v>
      </c>
      <c r="F1108" s="94">
        <v>106848.61260581034</v>
      </c>
      <c r="G1108" s="94">
        <v>96504.050409145959</v>
      </c>
      <c r="H1108" s="94">
        <v>106751.36295331229</v>
      </c>
      <c r="I1108" s="94">
        <v>115528.41838893174</v>
      </c>
      <c r="J1108" s="94">
        <v>118659.03457577397</v>
      </c>
      <c r="K1108" s="94">
        <v>131278.82495699998</v>
      </c>
      <c r="L1108" s="94">
        <v>128741.27699999999</v>
      </c>
      <c r="M1108" s="94">
        <v>0</v>
      </c>
      <c r="N1108" s="83"/>
      <c r="O1108" s="89" t="s">
        <v>11</v>
      </c>
      <c r="P1108" s="94">
        <v>94586.697255057588</v>
      </c>
      <c r="Q1108" s="94">
        <v>96849.957163807572</v>
      </c>
      <c r="R1108" s="94">
        <v>91161.750083123465</v>
      </c>
      <c r="S1108" s="94">
        <v>79247.192178988858</v>
      </c>
      <c r="T1108" s="94">
        <v>103378.05086721515</v>
      </c>
      <c r="U1108" s="94">
        <v>110555.33401864837</v>
      </c>
      <c r="V1108" s="94">
        <v>104698.4984050028</v>
      </c>
      <c r="W1108" s="94">
        <v>107033.51767644897</v>
      </c>
      <c r="X1108" s="94">
        <v>107797.94739</v>
      </c>
      <c r="Y1108" s="94">
        <v>110440.51199999999</v>
      </c>
      <c r="Z1108" s="94">
        <v>121512</v>
      </c>
      <c r="AA1108" s="83"/>
      <c r="AB1108" s="89" t="s">
        <v>11</v>
      </c>
      <c r="AC1108" s="94">
        <v>3002</v>
      </c>
      <c r="AD1108" s="94">
        <v>2922</v>
      </c>
      <c r="AE1108" s="94">
        <v>2873</v>
      </c>
      <c r="AF1108" s="94">
        <v>2819</v>
      </c>
      <c r="AG1108" s="94">
        <v>2772</v>
      </c>
      <c r="AH1108" s="94">
        <v>2745</v>
      </c>
      <c r="AI1108" s="94">
        <v>2746</v>
      </c>
      <c r="AJ1108" s="94">
        <v>2874</v>
      </c>
      <c r="AK1108" s="94">
        <v>2768</v>
      </c>
      <c r="AL1108" s="94">
        <v>2849</v>
      </c>
      <c r="AM1108" s="94">
        <v>0</v>
      </c>
      <c r="AN1108" s="83"/>
      <c r="AO1108" s="83"/>
      <c r="AP1108" s="83"/>
      <c r="AQ1108" s="83"/>
      <c r="AR1108" s="83"/>
      <c r="AS1108" s="83"/>
      <c r="AT1108" s="83"/>
      <c r="AU1108" s="83"/>
      <c r="AV1108" s="83"/>
      <c r="AW1108" s="83"/>
      <c r="AX1108" s="83"/>
      <c r="AY1108" s="83"/>
      <c r="AZ1108" s="83"/>
    </row>
    <row r="1109" spans="1:52" x14ac:dyDescent="0.25">
      <c r="A1109" s="82"/>
      <c r="B1109" s="84" t="s">
        <v>0</v>
      </c>
      <c r="C1109" s="93">
        <v>42878.121077729615</v>
      </c>
      <c r="D1109" s="93">
        <v>38336.579828455877</v>
      </c>
      <c r="E1109" s="93">
        <v>33667.671510618042</v>
      </c>
      <c r="F1109" s="93">
        <v>38382.505721599016</v>
      </c>
      <c r="G1109" s="93">
        <v>33114.448646725155</v>
      </c>
      <c r="H1109" s="93">
        <v>31161.121077262786</v>
      </c>
      <c r="I1109" s="93">
        <v>31193.252366747671</v>
      </c>
      <c r="J1109" s="93">
        <v>33422.147284490995</v>
      </c>
      <c r="K1109" s="93">
        <v>31819.543706999993</v>
      </c>
      <c r="L1109" s="93">
        <v>27576.170999999998</v>
      </c>
      <c r="M1109" s="93">
        <v>0</v>
      </c>
      <c r="N1109" s="83"/>
      <c r="O1109" s="84" t="s">
        <v>0</v>
      </c>
      <c r="P1109" s="93">
        <v>45352.605133172859</v>
      </c>
      <c r="Q1109" s="93">
        <v>38537.551511823964</v>
      </c>
      <c r="R1109" s="93">
        <v>36555.132135421314</v>
      </c>
      <c r="S1109" s="93">
        <v>37793.12341306579</v>
      </c>
      <c r="T1109" s="93">
        <v>33734.070316317135</v>
      </c>
      <c r="U1109" s="93">
        <v>35161.490695735469</v>
      </c>
      <c r="V1109" s="93">
        <v>31631.266886043461</v>
      </c>
      <c r="W1109" s="93">
        <v>31258.88404707599</v>
      </c>
      <c r="X1109" s="93">
        <v>31517.187491999994</v>
      </c>
      <c r="Y1109" s="93">
        <v>31273.367999999999</v>
      </c>
      <c r="Z1109" s="93">
        <v>28249</v>
      </c>
      <c r="AA1109" s="83"/>
      <c r="AB1109" s="84" t="s">
        <v>0</v>
      </c>
      <c r="AC1109" s="93">
        <v>449</v>
      </c>
      <c r="AD1109" s="93">
        <v>458</v>
      </c>
      <c r="AE1109" s="93">
        <v>448</v>
      </c>
      <c r="AF1109" s="93">
        <v>394</v>
      </c>
      <c r="AG1109" s="93">
        <v>314</v>
      </c>
      <c r="AH1109" s="93">
        <v>300</v>
      </c>
      <c r="AI1109" s="93">
        <v>302</v>
      </c>
      <c r="AJ1109" s="93">
        <v>325</v>
      </c>
      <c r="AK1109" s="93">
        <v>296</v>
      </c>
      <c r="AL1109" s="93">
        <v>267</v>
      </c>
      <c r="AM1109" s="93">
        <v>0</v>
      </c>
      <c r="AN1109" s="83"/>
      <c r="AO1109" s="83"/>
      <c r="AP1109" s="83"/>
      <c r="AQ1109" s="83"/>
      <c r="AR1109" s="83"/>
      <c r="AS1109" s="83"/>
      <c r="AT1109" s="83"/>
      <c r="AU1109" s="83"/>
      <c r="AV1109" s="83"/>
      <c r="AW1109" s="83"/>
      <c r="AX1109" s="83"/>
      <c r="AY1109" s="83"/>
      <c r="AZ1109" s="83"/>
    </row>
    <row r="1110" spans="1:52" x14ac:dyDescent="0.25">
      <c r="A1110" s="82"/>
      <c r="B1110" s="84" t="s">
        <v>158</v>
      </c>
      <c r="C1110" s="93">
        <v>54127.345684291126</v>
      </c>
      <c r="D1110" s="93">
        <v>47118.870316684195</v>
      </c>
      <c r="E1110" s="93">
        <v>40826.109125987881</v>
      </c>
      <c r="F1110" s="93">
        <v>28666.382839596667</v>
      </c>
      <c r="G1110" s="93">
        <v>33479.165176491384</v>
      </c>
      <c r="H1110" s="93">
        <v>31611.613403244944</v>
      </c>
      <c r="I1110" s="93">
        <v>32315.664572443151</v>
      </c>
      <c r="J1110" s="93">
        <v>40248.56449303199</v>
      </c>
      <c r="K1110" s="93">
        <v>27398.777573999992</v>
      </c>
      <c r="L1110" s="93">
        <v>19164.095999999998</v>
      </c>
      <c r="M1110" s="93">
        <v>0</v>
      </c>
      <c r="N1110" s="83"/>
      <c r="O1110" s="84" t="s">
        <v>158</v>
      </c>
      <c r="P1110" s="93">
        <v>81979.806572412825</v>
      </c>
      <c r="Q1110" s="93">
        <v>64234.988351630331</v>
      </c>
      <c r="R1110" s="93">
        <v>55613.343640574989</v>
      </c>
      <c r="S1110" s="93">
        <v>50415.761517752631</v>
      </c>
      <c r="T1110" s="93">
        <v>32049.748218215042</v>
      </c>
      <c r="U1110" s="93">
        <v>31500.919086361762</v>
      </c>
      <c r="V1110" s="93">
        <v>31044.718828703339</v>
      </c>
      <c r="W1110" s="93">
        <v>30663.312322859991</v>
      </c>
      <c r="X1110" s="93">
        <v>39716.875862999994</v>
      </c>
      <c r="Y1110" s="93">
        <v>31363.919999999998</v>
      </c>
      <c r="Z1110" s="93">
        <v>21893</v>
      </c>
      <c r="AA1110" s="83"/>
      <c r="AB1110" s="84" t="s">
        <v>158</v>
      </c>
      <c r="AC1110" s="93">
        <v>378</v>
      </c>
      <c r="AD1110" s="93">
        <v>312</v>
      </c>
      <c r="AE1110" s="93">
        <v>268</v>
      </c>
      <c r="AF1110" s="93">
        <v>203</v>
      </c>
      <c r="AG1110" s="93">
        <v>210</v>
      </c>
      <c r="AH1110" s="93">
        <v>218</v>
      </c>
      <c r="AI1110" s="93">
        <v>222</v>
      </c>
      <c r="AJ1110" s="93">
        <v>286</v>
      </c>
      <c r="AK1110" s="93">
        <v>182</v>
      </c>
      <c r="AL1110" s="93">
        <v>127</v>
      </c>
      <c r="AM1110" s="93">
        <v>0</v>
      </c>
      <c r="AN1110" s="83"/>
      <c r="AO1110" s="83"/>
      <c r="AP1110" s="83"/>
      <c r="AQ1110" s="83"/>
      <c r="AR1110" s="83"/>
      <c r="AS1110" s="83"/>
      <c r="AT1110" s="83"/>
      <c r="AU1110" s="83"/>
      <c r="AV1110" s="83"/>
      <c r="AW1110" s="83"/>
      <c r="AX1110" s="83"/>
      <c r="AY1110" s="83"/>
      <c r="AZ1110" s="83"/>
    </row>
    <row r="1111" spans="1:52" x14ac:dyDescent="0.25">
      <c r="A1111" s="82"/>
      <c r="B1111" s="84" t="s">
        <v>159</v>
      </c>
      <c r="C1111" s="93">
        <v>2372.9223299201412</v>
      </c>
      <c r="D1111" s="93">
        <v>1705.9748652247674</v>
      </c>
      <c r="E1111" s="93">
        <v>1389.1339934380039</v>
      </c>
      <c r="F1111" s="93">
        <v>2592.2895622552687</v>
      </c>
      <c r="G1111" s="93">
        <v>2192.8298187186992</v>
      </c>
      <c r="H1111" s="93">
        <v>2544.8511639001663</v>
      </c>
      <c r="I1111" s="93">
        <v>2811.2528259019882</v>
      </c>
      <c r="J1111" s="93">
        <v>3158.040646340999</v>
      </c>
      <c r="K1111" s="93">
        <v>2461.2856799999995</v>
      </c>
      <c r="L1111" s="93">
        <v>2067.261</v>
      </c>
      <c r="M1111" s="93">
        <v>0</v>
      </c>
      <c r="N1111" s="83"/>
      <c r="O1111" s="84" t="s">
        <v>159</v>
      </c>
      <c r="P1111" s="93">
        <v>3834.6771412847761</v>
      </c>
      <c r="Q1111" s="93">
        <v>3057.2973089877269</v>
      </c>
      <c r="R1111" s="93">
        <v>1895.5397215315406</v>
      </c>
      <c r="S1111" s="93">
        <v>2379.862628179987</v>
      </c>
      <c r="T1111" s="93">
        <v>2157.943889784538</v>
      </c>
      <c r="U1111" s="93">
        <v>2519.1343024020539</v>
      </c>
      <c r="V1111" s="93">
        <v>2311.0103402604532</v>
      </c>
      <c r="W1111" s="93">
        <v>2279.7881399789994</v>
      </c>
      <c r="X1111" s="93">
        <v>2330.7951029999995</v>
      </c>
      <c r="Y1111" s="93">
        <v>2432.5559999999996</v>
      </c>
      <c r="Z1111" s="93">
        <v>2428</v>
      </c>
      <c r="AA1111" s="83"/>
      <c r="AB1111" s="84" t="s">
        <v>159</v>
      </c>
      <c r="AC1111" s="93">
        <v>0</v>
      </c>
      <c r="AD1111" s="93">
        <v>0</v>
      </c>
      <c r="AE1111" s="93">
        <v>0</v>
      </c>
      <c r="AF1111" s="93">
        <v>0</v>
      </c>
      <c r="AG1111" s="93">
        <v>0</v>
      </c>
      <c r="AH1111" s="93">
        <v>0</v>
      </c>
      <c r="AI1111" s="93">
        <v>0</v>
      </c>
      <c r="AJ1111" s="93">
        <v>0</v>
      </c>
      <c r="AK1111" s="93">
        <v>0</v>
      </c>
      <c r="AL1111" s="93">
        <v>0</v>
      </c>
      <c r="AM1111" s="93">
        <v>0</v>
      </c>
      <c r="AN1111" s="83"/>
      <c r="AO1111" s="83"/>
      <c r="AP1111" s="83"/>
      <c r="AQ1111" s="83"/>
      <c r="AR1111" s="83"/>
      <c r="AS1111" s="83"/>
      <c r="AT1111" s="83"/>
      <c r="AU1111" s="83"/>
      <c r="AV1111" s="83"/>
      <c r="AW1111" s="83"/>
      <c r="AX1111" s="83"/>
      <c r="AY1111" s="83"/>
      <c r="AZ1111" s="83"/>
    </row>
    <row r="1112" spans="1:52" x14ac:dyDescent="0.25">
      <c r="A1112" s="82"/>
      <c r="B1112" s="84" t="s">
        <v>1</v>
      </c>
      <c r="C1112" s="93">
        <v>15643.754743102412</v>
      </c>
      <c r="D1112" s="93">
        <v>12480.774691362994</v>
      </c>
      <c r="E1112" s="93">
        <v>12588.694000350657</v>
      </c>
      <c r="F1112" s="93">
        <v>14448.724894946043</v>
      </c>
      <c r="G1112" s="93">
        <v>14465.597678353855</v>
      </c>
      <c r="H1112" s="93">
        <v>15385.503734790278</v>
      </c>
      <c r="I1112" s="93">
        <v>16958.000376441156</v>
      </c>
      <c r="J1112" s="93">
        <v>17117.292399794995</v>
      </c>
      <c r="K1112" s="93">
        <v>13728.033059999998</v>
      </c>
      <c r="L1112" s="93">
        <v>10293.087</v>
      </c>
      <c r="M1112" s="93">
        <v>0</v>
      </c>
      <c r="N1112" s="83"/>
      <c r="O1112" s="84" t="s">
        <v>1</v>
      </c>
      <c r="P1112" s="93">
        <v>16671.585878831665</v>
      </c>
      <c r="Q1112" s="93">
        <v>11309.122237927351</v>
      </c>
      <c r="R1112" s="93">
        <v>9543.2375971960391</v>
      </c>
      <c r="S1112" s="93">
        <v>11736.862225544892</v>
      </c>
      <c r="T1112" s="93">
        <v>13116.203151220321</v>
      </c>
      <c r="U1112" s="93">
        <v>13955.198985730047</v>
      </c>
      <c r="V1112" s="93">
        <v>14899.420090473661</v>
      </c>
      <c r="W1112" s="93">
        <v>17394.578510525997</v>
      </c>
      <c r="X1112" s="93">
        <v>16283.738750999999</v>
      </c>
      <c r="Y1112" s="93">
        <v>12854.267999999998</v>
      </c>
      <c r="Z1112" s="93">
        <v>8862</v>
      </c>
      <c r="AA1112" s="83"/>
      <c r="AB1112" s="84" t="s">
        <v>1</v>
      </c>
      <c r="AC1112" s="93">
        <v>100</v>
      </c>
      <c r="AD1112" s="93">
        <v>76</v>
      </c>
      <c r="AE1112" s="93">
        <v>78</v>
      </c>
      <c r="AF1112" s="93">
        <v>85</v>
      </c>
      <c r="AG1112" s="93">
        <v>88</v>
      </c>
      <c r="AH1112" s="93">
        <v>94</v>
      </c>
      <c r="AI1112" s="93">
        <v>101</v>
      </c>
      <c r="AJ1112" s="93">
        <v>104</v>
      </c>
      <c r="AK1112" s="93">
        <v>84</v>
      </c>
      <c r="AL1112" s="93">
        <v>65</v>
      </c>
      <c r="AM1112" s="93">
        <v>0</v>
      </c>
      <c r="AN1112" s="83"/>
      <c r="AO1112" s="83"/>
      <c r="AP1112" s="83"/>
      <c r="AQ1112" s="83"/>
      <c r="AR1112" s="83"/>
      <c r="AS1112" s="83"/>
      <c r="AT1112" s="83"/>
      <c r="AU1112" s="83"/>
      <c r="AV1112" s="83"/>
      <c r="AW1112" s="83"/>
      <c r="AX1112" s="83"/>
      <c r="AY1112" s="83"/>
      <c r="AZ1112" s="83"/>
    </row>
    <row r="1113" spans="1:52" x14ac:dyDescent="0.25">
      <c r="A1113" s="82"/>
      <c r="B1113" s="84" t="s">
        <v>2</v>
      </c>
      <c r="C1113" s="93">
        <v>144703.79878676269</v>
      </c>
      <c r="D1113" s="93">
        <v>140814.27815230106</v>
      </c>
      <c r="E1113" s="93">
        <v>135525.26765248811</v>
      </c>
      <c r="F1113" s="93">
        <v>132302.56466240392</v>
      </c>
      <c r="G1113" s="93">
        <v>132740.95959448308</v>
      </c>
      <c r="H1113" s="93">
        <v>134259.9070107541</v>
      </c>
      <c r="I1113" s="93">
        <v>138274.71906956087</v>
      </c>
      <c r="J1113" s="93">
        <v>141798.93814327498</v>
      </c>
      <c r="K1113" s="93">
        <v>142996.45441199999</v>
      </c>
      <c r="L1113" s="93">
        <v>143827.446</v>
      </c>
      <c r="M1113" s="93">
        <v>0</v>
      </c>
      <c r="N1113" s="83"/>
      <c r="O1113" s="84" t="s">
        <v>2</v>
      </c>
      <c r="P1113" s="93">
        <v>154147.59525483407</v>
      </c>
      <c r="Q1113" s="93">
        <v>149263.7519378392</v>
      </c>
      <c r="R1113" s="93">
        <v>136095.22279365189</v>
      </c>
      <c r="S1113" s="93">
        <v>136631.89598387296</v>
      </c>
      <c r="T1113" s="93">
        <v>136317.89997026493</v>
      </c>
      <c r="U1113" s="93">
        <v>135542.39571242081</v>
      </c>
      <c r="V1113" s="93">
        <v>136738.80972353622</v>
      </c>
      <c r="W1113" s="93">
        <v>142112.90801962797</v>
      </c>
      <c r="X1113" s="93">
        <v>148808.05913399998</v>
      </c>
      <c r="Y1113" s="93">
        <v>147237.552</v>
      </c>
      <c r="Z1113" s="93">
        <v>147752</v>
      </c>
      <c r="AA1113" s="83"/>
      <c r="AB1113" s="84" t="s">
        <v>2</v>
      </c>
      <c r="AC1113" s="93">
        <v>1402</v>
      </c>
      <c r="AD1113" s="93">
        <v>1341</v>
      </c>
      <c r="AE1113" s="93">
        <v>1273</v>
      </c>
      <c r="AF1113" s="93">
        <v>1211</v>
      </c>
      <c r="AG1113" s="93">
        <v>1161</v>
      </c>
      <c r="AH1113" s="93">
        <v>1129</v>
      </c>
      <c r="AI1113" s="93">
        <v>1110</v>
      </c>
      <c r="AJ1113" s="93">
        <v>1099</v>
      </c>
      <c r="AK1113" s="93">
        <v>1105</v>
      </c>
      <c r="AL1113" s="93">
        <v>1124</v>
      </c>
      <c r="AM1113" s="93">
        <v>0</v>
      </c>
      <c r="AN1113" s="83"/>
      <c r="AO1113" s="83"/>
      <c r="AP1113" s="83"/>
      <c r="AQ1113" s="83"/>
      <c r="AR1113" s="83"/>
      <c r="AS1113" s="83"/>
      <c r="AT1113" s="83"/>
      <c r="AU1113" s="83"/>
      <c r="AV1113" s="83"/>
      <c r="AW1113" s="83"/>
      <c r="AX1113" s="83"/>
      <c r="AY1113" s="83"/>
      <c r="AZ1113" s="83"/>
    </row>
    <row r="1114" spans="1:52" x14ac:dyDescent="0.25">
      <c r="A1114" s="82"/>
      <c r="B1114" s="84" t="s">
        <v>156</v>
      </c>
      <c r="C1114" s="93">
        <v>0</v>
      </c>
      <c r="D1114" s="93">
        <v>0</v>
      </c>
      <c r="E1114" s="93">
        <v>0</v>
      </c>
      <c r="F1114" s="93">
        <v>0</v>
      </c>
      <c r="G1114" s="93">
        <v>0</v>
      </c>
      <c r="H1114" s="93">
        <v>0</v>
      </c>
      <c r="I1114" s="93">
        <v>0</v>
      </c>
      <c r="J1114" s="93">
        <v>2087.7378376049992</v>
      </c>
      <c r="K1114" s="93">
        <v>8584.7947079999976</v>
      </c>
      <c r="L1114" s="93">
        <v>12288.317999999999</v>
      </c>
      <c r="M1114" s="93">
        <v>0</v>
      </c>
      <c r="N1114" s="83"/>
      <c r="O1114" s="84" t="s">
        <v>156</v>
      </c>
      <c r="P1114" s="93">
        <v>0</v>
      </c>
      <c r="Q1114" s="93">
        <v>0</v>
      </c>
      <c r="R1114" s="93">
        <v>0</v>
      </c>
      <c r="S1114" s="93">
        <v>0</v>
      </c>
      <c r="T1114" s="93">
        <v>0</v>
      </c>
      <c r="U1114" s="93">
        <v>0</v>
      </c>
      <c r="V1114" s="93">
        <v>0</v>
      </c>
      <c r="W1114" s="93">
        <v>0</v>
      </c>
      <c r="X1114" s="93">
        <v>5980.2876629999992</v>
      </c>
      <c r="Y1114" s="93">
        <v>12407.681999999999</v>
      </c>
      <c r="Z1114" s="93">
        <v>15391</v>
      </c>
      <c r="AA1114" s="83"/>
      <c r="AB1114" s="84" t="s">
        <v>156</v>
      </c>
      <c r="AC1114" s="93">
        <v>0</v>
      </c>
      <c r="AD1114" s="93">
        <v>0</v>
      </c>
      <c r="AE1114" s="93">
        <v>0</v>
      </c>
      <c r="AF1114" s="93">
        <v>0</v>
      </c>
      <c r="AG1114" s="93">
        <v>0</v>
      </c>
      <c r="AH1114" s="93">
        <v>0</v>
      </c>
      <c r="AI1114" s="93">
        <v>0</v>
      </c>
      <c r="AJ1114" s="93">
        <v>14</v>
      </c>
      <c r="AK1114" s="93">
        <v>53</v>
      </c>
      <c r="AL1114" s="93">
        <v>82</v>
      </c>
      <c r="AM1114" s="93">
        <v>0</v>
      </c>
      <c r="AN1114" s="83"/>
      <c r="AO1114" s="83"/>
      <c r="AP1114" s="83"/>
      <c r="AQ1114" s="83"/>
      <c r="AR1114" s="83"/>
      <c r="AS1114" s="83"/>
      <c r="AT1114" s="83"/>
      <c r="AU1114" s="83"/>
      <c r="AV1114" s="83"/>
      <c r="AW1114" s="83"/>
      <c r="AX1114" s="83"/>
      <c r="AY1114" s="83"/>
      <c r="AZ1114" s="83"/>
    </row>
    <row r="1115" spans="1:52" x14ac:dyDescent="0.25">
      <c r="A1115" s="82"/>
      <c r="B1115" s="84" t="s">
        <v>3</v>
      </c>
      <c r="C1115" s="93">
        <v>335.00929366858554</v>
      </c>
      <c r="D1115" s="93">
        <v>2269.7280284017174</v>
      </c>
      <c r="E1115" s="93">
        <v>6164.1760339003031</v>
      </c>
      <c r="F1115" s="93">
        <v>9917.8736457967607</v>
      </c>
      <c r="G1115" s="93">
        <v>11367.376064390943</v>
      </c>
      <c r="H1115" s="93">
        <v>12955.70757298384</v>
      </c>
      <c r="I1115" s="93">
        <v>12079.481735700094</v>
      </c>
      <c r="J1115" s="93">
        <v>13669.018431326997</v>
      </c>
      <c r="K1115" s="93">
        <v>15351.20853</v>
      </c>
      <c r="L1115" s="93">
        <v>13542.669</v>
      </c>
      <c r="M1115" s="93">
        <v>0</v>
      </c>
      <c r="N1115" s="83"/>
      <c r="O1115" s="84" t="s">
        <v>3</v>
      </c>
      <c r="P1115" s="93">
        <v>0</v>
      </c>
      <c r="Q1115" s="93">
        <v>3288.0557608975419</v>
      </c>
      <c r="R1115" s="93">
        <v>4095.3676087767849</v>
      </c>
      <c r="S1115" s="93">
        <v>7017.4178711095437</v>
      </c>
      <c r="T1115" s="93">
        <v>10260.767214758625</v>
      </c>
      <c r="U1115" s="93">
        <v>12982.542558894913</v>
      </c>
      <c r="V1115" s="93">
        <v>14559.804917254607</v>
      </c>
      <c r="W1115" s="93">
        <v>12403.428517367995</v>
      </c>
      <c r="X1115" s="93">
        <v>11971.184315999999</v>
      </c>
      <c r="Y1115" s="93">
        <v>13740.236999999999</v>
      </c>
      <c r="Z1115" s="93">
        <v>14980</v>
      </c>
      <c r="AA1115" s="83"/>
      <c r="AB1115" s="84" t="s">
        <v>3</v>
      </c>
      <c r="AC1115" s="93">
        <v>3</v>
      </c>
      <c r="AD1115" s="93">
        <v>20</v>
      </c>
      <c r="AE1115" s="93">
        <v>53</v>
      </c>
      <c r="AF1115" s="93">
        <v>69</v>
      </c>
      <c r="AG1115" s="93">
        <v>86</v>
      </c>
      <c r="AH1115" s="93">
        <v>97</v>
      </c>
      <c r="AI1115" s="93">
        <v>91</v>
      </c>
      <c r="AJ1115" s="93">
        <v>104</v>
      </c>
      <c r="AK1115" s="93">
        <v>117</v>
      </c>
      <c r="AL1115" s="93">
        <v>109</v>
      </c>
      <c r="AM1115" s="93">
        <v>0</v>
      </c>
      <c r="AN1115" s="83"/>
      <c r="AO1115" s="83"/>
      <c r="AP1115" s="83"/>
      <c r="AQ1115" s="83"/>
      <c r="AR1115" s="83"/>
      <c r="AS1115" s="83"/>
      <c r="AT1115" s="83"/>
      <c r="AU1115" s="83"/>
      <c r="AV1115" s="83"/>
      <c r="AW1115" s="83"/>
      <c r="AX1115" s="83"/>
      <c r="AY1115" s="83"/>
      <c r="AZ1115" s="83"/>
    </row>
    <row r="1116" spans="1:52" x14ac:dyDescent="0.25">
      <c r="A1116" s="82"/>
      <c r="B1116" s="84" t="s">
        <v>4</v>
      </c>
      <c r="C1116" s="93">
        <v>0</v>
      </c>
      <c r="D1116" s="93">
        <v>116.29893693577765</v>
      </c>
      <c r="E1116" s="93">
        <v>2161.148180026637</v>
      </c>
      <c r="F1116" s="93">
        <v>3550.259436107393</v>
      </c>
      <c r="G1116" s="93">
        <v>8948.014239606262</v>
      </c>
      <c r="H1116" s="93">
        <v>10690.387512324025</v>
      </c>
      <c r="I1116" s="93">
        <v>12917.250469895369</v>
      </c>
      <c r="J1116" s="93">
        <v>11838.066953075995</v>
      </c>
      <c r="K1116" s="93">
        <v>9865.2998009999974</v>
      </c>
      <c r="L1116" s="93">
        <v>11021.618999999997</v>
      </c>
      <c r="M1116" s="93">
        <v>0</v>
      </c>
      <c r="N1116" s="83"/>
      <c r="O1116" s="84" t="s">
        <v>4</v>
      </c>
      <c r="P1116" s="93">
        <v>0</v>
      </c>
      <c r="Q1116" s="93">
        <v>0</v>
      </c>
      <c r="R1116" s="93">
        <v>1398.0870875445794</v>
      </c>
      <c r="S1116" s="93">
        <v>3531.7925469728953</v>
      </c>
      <c r="T1116" s="93">
        <v>5997.4348605968553</v>
      </c>
      <c r="U1116" s="93">
        <v>9106.0052191577088</v>
      </c>
      <c r="V1116" s="93">
        <v>10341.276527350061</v>
      </c>
      <c r="W1116" s="93">
        <v>11683.779350606999</v>
      </c>
      <c r="X1116" s="93">
        <v>12805.050929999998</v>
      </c>
      <c r="Y1116" s="93">
        <v>11052.489</v>
      </c>
      <c r="Z1116" s="93">
        <v>10969</v>
      </c>
      <c r="AA1116" s="83"/>
      <c r="AB1116" s="84" t="s">
        <v>4</v>
      </c>
      <c r="AC1116" s="93">
        <v>0</v>
      </c>
      <c r="AD1116" s="93">
        <v>1</v>
      </c>
      <c r="AE1116" s="93">
        <v>13</v>
      </c>
      <c r="AF1116" s="93">
        <v>26</v>
      </c>
      <c r="AG1116" s="93">
        <v>72</v>
      </c>
      <c r="AH1116" s="93">
        <v>83</v>
      </c>
      <c r="AI1116" s="93">
        <v>97</v>
      </c>
      <c r="AJ1116" s="93">
        <v>89</v>
      </c>
      <c r="AK1116" s="93">
        <v>76</v>
      </c>
      <c r="AL1116" s="93">
        <v>93</v>
      </c>
      <c r="AM1116" s="93">
        <v>0</v>
      </c>
      <c r="AN1116" s="83"/>
      <c r="AO1116" s="83"/>
      <c r="AP1116" s="83"/>
      <c r="AQ1116" s="83"/>
      <c r="AR1116" s="83"/>
      <c r="AS1116" s="83"/>
      <c r="AT1116" s="83"/>
      <c r="AU1116" s="83"/>
      <c r="AV1116" s="83"/>
      <c r="AW1116" s="83"/>
      <c r="AX1116" s="83"/>
      <c r="AY1116" s="83"/>
      <c r="AZ1116" s="83"/>
    </row>
    <row r="1117" spans="1:52" x14ac:dyDescent="0.25">
      <c r="A1117" s="82"/>
      <c r="B1117" s="84" t="s">
        <v>6</v>
      </c>
      <c r="C1117" s="93">
        <v>3709.8909927451487</v>
      </c>
      <c r="D1117" s="93">
        <v>3868.7197388840314</v>
      </c>
      <c r="E1117" s="93">
        <v>7068.2629877996724</v>
      </c>
      <c r="F1117" s="93">
        <v>12391.28260924869</v>
      </c>
      <c r="G1117" s="93">
        <v>9968.5409269335087</v>
      </c>
      <c r="H1117" s="93">
        <v>7245.4461959899263</v>
      </c>
      <c r="I1117" s="93">
        <v>4736.3618200961146</v>
      </c>
      <c r="J1117" s="93">
        <v>3899.2684987619991</v>
      </c>
      <c r="K1117" s="93">
        <v>2672.4045809999984</v>
      </c>
      <c r="L1117" s="93">
        <v>3777.4589999999989</v>
      </c>
      <c r="M1117" s="93">
        <v>0</v>
      </c>
      <c r="N1117" s="83"/>
      <c r="O1117" s="84" t="s">
        <v>6</v>
      </c>
      <c r="P1117" s="93">
        <v>4920.4490007573504</v>
      </c>
      <c r="Q1117" s="93">
        <v>4948.6384390019657</v>
      </c>
      <c r="R1117" s="93">
        <v>4502.2945134639194</v>
      </c>
      <c r="S1117" s="93">
        <v>9034.9255090535371</v>
      </c>
      <c r="T1117" s="93">
        <v>16810.940170156471</v>
      </c>
      <c r="U1117" s="93">
        <v>10110.360473100296</v>
      </c>
      <c r="V1117" s="93">
        <v>5582.9260265664052</v>
      </c>
      <c r="W1117" s="93">
        <v>4711.7060138609977</v>
      </c>
      <c r="X1117" s="93">
        <v>3591.1431149999989</v>
      </c>
      <c r="Y1117" s="93">
        <v>1677.2700000000002</v>
      </c>
      <c r="Z1117" s="93">
        <v>2260</v>
      </c>
      <c r="AA1117" s="83"/>
      <c r="AB1117" s="84" t="s">
        <v>6</v>
      </c>
      <c r="AC1117" s="93">
        <v>0</v>
      </c>
      <c r="AD1117" s="93">
        <v>0</v>
      </c>
      <c r="AE1117" s="93">
        <v>5</v>
      </c>
      <c r="AF1117" s="93">
        <v>93</v>
      </c>
      <c r="AG1117" s="93">
        <v>130</v>
      </c>
      <c r="AH1117" s="93">
        <v>88</v>
      </c>
      <c r="AI1117" s="93">
        <v>55</v>
      </c>
      <c r="AJ1117" s="93">
        <v>0</v>
      </c>
      <c r="AK1117" s="93">
        <v>83</v>
      </c>
      <c r="AL1117" s="93">
        <v>55</v>
      </c>
      <c r="AM1117" s="93">
        <v>0</v>
      </c>
      <c r="AN1117" s="83"/>
      <c r="AO1117" s="83"/>
      <c r="AP1117" s="83"/>
      <c r="AQ1117" s="83"/>
      <c r="AR1117" s="83"/>
      <c r="AS1117" s="83"/>
      <c r="AT1117" s="83"/>
      <c r="AU1117" s="83"/>
      <c r="AV1117" s="83"/>
      <c r="AW1117" s="83"/>
      <c r="AX1117" s="83"/>
      <c r="AY1117" s="83"/>
      <c r="AZ1117" s="83"/>
    </row>
    <row r="1118" spans="1:52" x14ac:dyDescent="0.25">
      <c r="A1118" s="82"/>
      <c r="B1118" s="84" t="s">
        <v>7</v>
      </c>
      <c r="C1118" s="93">
        <v>34963.707015506297</v>
      </c>
      <c r="D1118" s="93">
        <v>36187.363606644234</v>
      </c>
      <c r="E1118" s="93">
        <v>38671.982980554618</v>
      </c>
      <c r="F1118" s="93">
        <v>40807.20826495871</v>
      </c>
      <c r="G1118" s="93">
        <v>30384.511441624014</v>
      </c>
      <c r="H1118" s="93">
        <v>32498.845124929816</v>
      </c>
      <c r="I1118" s="93">
        <v>30498.849830635158</v>
      </c>
      <c r="J1118" s="93">
        <v>34973.654783444996</v>
      </c>
      <c r="K1118" s="93">
        <v>41855.648246999997</v>
      </c>
      <c r="L1118" s="93">
        <v>36880.388999999996</v>
      </c>
      <c r="M1118" s="93">
        <v>0</v>
      </c>
      <c r="N1118" s="83"/>
      <c r="O1118" s="84" t="s">
        <v>7</v>
      </c>
      <c r="P1118" s="93">
        <v>42496.84343872498</v>
      </c>
      <c r="Q1118" s="93">
        <v>37372.307367158268</v>
      </c>
      <c r="R1118" s="93">
        <v>32322.191165568966</v>
      </c>
      <c r="S1118" s="93">
        <v>30663.115227264341</v>
      </c>
      <c r="T1118" s="93">
        <v>35291.987555034393</v>
      </c>
      <c r="U1118" s="93">
        <v>31993.452890271263</v>
      </c>
      <c r="V1118" s="93">
        <v>31240.418086822447</v>
      </c>
      <c r="W1118" s="93">
        <v>29801.243830742991</v>
      </c>
      <c r="X1118" s="93">
        <v>29746.547060999997</v>
      </c>
      <c r="Y1118" s="93">
        <v>31503.863999999998</v>
      </c>
      <c r="Z1118" s="93">
        <v>32213</v>
      </c>
      <c r="AA1118" s="83"/>
      <c r="AB1118" s="84" t="s">
        <v>7</v>
      </c>
      <c r="AC1118" s="93">
        <v>296</v>
      </c>
      <c r="AD1118" s="93">
        <v>303</v>
      </c>
      <c r="AE1118" s="93">
        <v>310</v>
      </c>
      <c r="AF1118" s="93">
        <v>306</v>
      </c>
      <c r="AG1118" s="93">
        <v>277</v>
      </c>
      <c r="AH1118" s="93">
        <v>273</v>
      </c>
      <c r="AI1118" s="93">
        <v>258</v>
      </c>
      <c r="AJ1118" s="93">
        <v>313</v>
      </c>
      <c r="AK1118" s="93">
        <v>352</v>
      </c>
      <c r="AL1118" s="93">
        <v>351</v>
      </c>
      <c r="AM1118" s="93">
        <v>0</v>
      </c>
      <c r="AN1118" s="83"/>
      <c r="AO1118" s="83"/>
      <c r="AP1118" s="83"/>
      <c r="AQ1118" s="83"/>
      <c r="AR1118" s="83"/>
      <c r="AS1118" s="83"/>
      <c r="AT1118" s="83"/>
      <c r="AU1118" s="83"/>
      <c r="AV1118" s="83"/>
      <c r="AW1118" s="83"/>
      <c r="AX1118" s="83"/>
      <c r="AY1118" s="83"/>
      <c r="AZ1118" s="83"/>
    </row>
    <row r="1119" spans="1:52" x14ac:dyDescent="0.25">
      <c r="A1119" s="82"/>
      <c r="B1119" s="89" t="s">
        <v>8</v>
      </c>
      <c r="C1119" s="94">
        <v>22438.583148611462</v>
      </c>
      <c r="D1119" s="94">
        <v>24217.176850144697</v>
      </c>
      <c r="E1119" s="94">
        <v>28761.785558898853</v>
      </c>
      <c r="F1119" s="94">
        <v>35362.188294623193</v>
      </c>
      <c r="G1119" s="94">
        <v>36742.641888879414</v>
      </c>
      <c r="H1119" s="94">
        <v>41154.525736767318</v>
      </c>
      <c r="I1119" s="94">
        <v>48092.927767665118</v>
      </c>
      <c r="J1119" s="94">
        <v>48723.593285996983</v>
      </c>
      <c r="K1119" s="94">
        <v>53714.37726899999</v>
      </c>
      <c r="L1119" s="94">
        <v>58282.559999999998</v>
      </c>
      <c r="M1119" s="94">
        <v>0</v>
      </c>
      <c r="N1119" s="83"/>
      <c r="O1119" s="89" t="s">
        <v>8</v>
      </c>
      <c r="P1119" s="94">
        <v>21569.712960057568</v>
      </c>
      <c r="Q1119" s="94">
        <v>21470.445171729345</v>
      </c>
      <c r="R1119" s="94">
        <v>22205.428892957541</v>
      </c>
      <c r="S1119" s="94">
        <v>33930.542714471179</v>
      </c>
      <c r="T1119" s="94">
        <v>37356.147194307618</v>
      </c>
      <c r="U1119" s="94">
        <v>39834.971210810909</v>
      </c>
      <c r="V1119" s="94">
        <v>41696.03575374771</v>
      </c>
      <c r="W1119" s="94">
        <v>42315.802579259987</v>
      </c>
      <c r="X1119" s="94">
        <v>47722.419716999997</v>
      </c>
      <c r="Y1119" s="94">
        <v>47259.911999999997</v>
      </c>
      <c r="Z1119" s="94">
        <v>61921</v>
      </c>
      <c r="AA1119" s="83"/>
      <c r="AB1119" s="89" t="s">
        <v>8</v>
      </c>
      <c r="AC1119" s="94">
        <v>309</v>
      </c>
      <c r="AD1119" s="94">
        <v>356</v>
      </c>
      <c r="AE1119" s="94">
        <v>383</v>
      </c>
      <c r="AF1119" s="94">
        <v>408</v>
      </c>
      <c r="AG1119" s="94">
        <v>422</v>
      </c>
      <c r="AH1119" s="94">
        <v>449</v>
      </c>
      <c r="AI1119" s="94">
        <v>492</v>
      </c>
      <c r="AJ1119" s="94">
        <v>492</v>
      </c>
      <c r="AK1119" s="94">
        <v>513</v>
      </c>
      <c r="AL1119" s="94">
        <v>566</v>
      </c>
      <c r="AM1119" s="94">
        <v>0</v>
      </c>
      <c r="AN1119" s="83"/>
      <c r="AO1119" s="83"/>
      <c r="AP1119" s="83"/>
      <c r="AQ1119" s="83"/>
      <c r="AR1119" s="83"/>
      <c r="AS1119" s="83"/>
      <c r="AT1119" s="83"/>
      <c r="AU1119" s="83"/>
      <c r="AV1119" s="83"/>
      <c r="AW1119" s="83"/>
      <c r="AX1119" s="83"/>
      <c r="AY1119" s="83"/>
      <c r="AZ1119" s="83"/>
    </row>
    <row r="1120" spans="1:52" x14ac:dyDescent="0.25">
      <c r="A1120" s="82"/>
      <c r="B1120" s="89" t="s">
        <v>5</v>
      </c>
      <c r="C1120" s="94">
        <v>10581.552528285591</v>
      </c>
      <c r="D1120" s="94">
        <v>6801.1143630504257</v>
      </c>
      <c r="E1120" s="94">
        <v>7867.7216262574839</v>
      </c>
      <c r="F1120" s="94">
        <v>11385.875913932323</v>
      </c>
      <c r="G1120" s="94">
        <v>11367.829128403078</v>
      </c>
      <c r="H1120" s="94">
        <v>15314.950084332411</v>
      </c>
      <c r="I1120" s="94">
        <v>15154.378843045688</v>
      </c>
      <c r="J1120" s="94">
        <v>13503.941486027998</v>
      </c>
      <c r="K1120" s="94">
        <v>15610.067885999999</v>
      </c>
      <c r="L1120" s="94">
        <v>16583.363999999998</v>
      </c>
      <c r="M1120" s="92">
        <v>0</v>
      </c>
      <c r="N1120" s="83"/>
      <c r="O1120" s="89" t="s">
        <v>5</v>
      </c>
      <c r="P1120" s="94">
        <v>11930.494404012899</v>
      </c>
      <c r="Q1120" s="94">
        <v>10596.257223464885</v>
      </c>
      <c r="R1120" s="94">
        <v>13239.461056293369</v>
      </c>
      <c r="S1120" s="94">
        <v>8868.1464165575926</v>
      </c>
      <c r="T1120" s="94">
        <v>12481.460470223441</v>
      </c>
      <c r="U1120" s="94">
        <v>12751.42624273579</v>
      </c>
      <c r="V1120" s="94">
        <v>14175.662665643284</v>
      </c>
      <c r="W1120" s="94">
        <v>15825.808063043993</v>
      </c>
      <c r="X1120" s="94">
        <v>19344.432366000008</v>
      </c>
      <c r="Y1120" s="94">
        <v>19579.811999999998</v>
      </c>
      <c r="Z1120" s="94">
        <v>17772</v>
      </c>
      <c r="AA1120" s="83"/>
      <c r="AB1120" s="89" t="s">
        <v>5</v>
      </c>
      <c r="AC1120" s="94">
        <v>3002</v>
      </c>
      <c r="AD1120" s="94">
        <v>2922</v>
      </c>
      <c r="AE1120" s="94">
        <v>2873</v>
      </c>
      <c r="AF1120" s="94">
        <v>2819</v>
      </c>
      <c r="AG1120" s="94">
        <v>2772</v>
      </c>
      <c r="AH1120" s="94">
        <v>2745</v>
      </c>
      <c r="AI1120" s="94">
        <v>2746</v>
      </c>
      <c r="AJ1120" s="94">
        <v>2874</v>
      </c>
      <c r="AK1120" s="94">
        <v>2768</v>
      </c>
      <c r="AL1120" s="94">
        <v>2849</v>
      </c>
      <c r="AM1120" s="94">
        <v>0</v>
      </c>
      <c r="AN1120" s="83"/>
      <c r="AO1120" s="83"/>
      <c r="AP1120" s="83"/>
      <c r="AQ1120" s="83"/>
      <c r="AR1120" s="83"/>
      <c r="AS1120" s="83"/>
      <c r="AT1120" s="83"/>
      <c r="AU1120" s="83"/>
      <c r="AV1120" s="83"/>
      <c r="AW1120" s="83"/>
      <c r="AX1120" s="83"/>
      <c r="AY1120" s="83"/>
      <c r="AZ1120" s="83"/>
    </row>
    <row r="1121" spans="1:52" x14ac:dyDescent="0.25">
      <c r="A1121" s="82"/>
      <c r="B1121" s="84" t="s">
        <v>157</v>
      </c>
      <c r="C1121" s="93">
        <v>21598.713405378745</v>
      </c>
      <c r="D1121" s="93">
        <v>24813.208901940561</v>
      </c>
      <c r="E1121" s="93">
        <v>22871.937009780449</v>
      </c>
      <c r="F1121" s="93">
        <v>21922.505763791884</v>
      </c>
      <c r="G1121" s="93">
        <v>23563.859270983376</v>
      </c>
      <c r="H1121" s="93">
        <v>24488.042768267806</v>
      </c>
      <c r="I1121" s="93">
        <v>20859.561934234811</v>
      </c>
      <c r="J1121" s="93">
        <v>21607.816885640994</v>
      </c>
      <c r="K1121" s="93">
        <v>21785.560964999997</v>
      </c>
      <c r="L1121" s="93">
        <v>21559.607999999997</v>
      </c>
      <c r="M1121" s="93">
        <v>0</v>
      </c>
      <c r="N1121" s="83"/>
      <c r="O1121" s="84" t="s">
        <v>157</v>
      </c>
      <c r="P1121" s="93">
        <v>22042.745120047239</v>
      </c>
      <c r="Q1121" s="93">
        <v>24234.087664954237</v>
      </c>
      <c r="R1121" s="93">
        <v>22008.226754793082</v>
      </c>
      <c r="S1121" s="93">
        <v>22518.062938379477</v>
      </c>
      <c r="T1121" s="93">
        <v>23980.678162144788</v>
      </c>
      <c r="U1121" s="93">
        <v>23372.15460413232</v>
      </c>
      <c r="V1121" s="93">
        <v>22106.320129218333</v>
      </c>
      <c r="W1121" s="93">
        <v>21458.923954586993</v>
      </c>
      <c r="X1121" s="93">
        <v>21293.303828999997</v>
      </c>
      <c r="Y1121" s="93">
        <v>21009.092999999997</v>
      </c>
      <c r="Z1121" s="93">
        <v>21139</v>
      </c>
      <c r="AA1121" s="83"/>
      <c r="AB1121" s="84" t="s">
        <v>117</v>
      </c>
      <c r="AC1121" s="93">
        <v>12819.344999999999</v>
      </c>
      <c r="AD1121" s="93">
        <v>12622.803</v>
      </c>
      <c r="AE1121" s="93">
        <v>12427.152</v>
      </c>
      <c r="AF1121" s="93">
        <v>12212.368</v>
      </c>
      <c r="AG1121" s="93">
        <v>12130.355</v>
      </c>
      <c r="AH1121" s="93">
        <v>12000.69</v>
      </c>
      <c r="AI1121" s="93">
        <v>11854.143</v>
      </c>
      <c r="AJ1121" s="93">
        <v>11723.013000000001</v>
      </c>
      <c r="AK1121" s="93">
        <v>11578.082</v>
      </c>
      <c r="AL1121" s="93">
        <v>11519.031999999999</v>
      </c>
      <c r="AM1121" s="93">
        <v>0</v>
      </c>
      <c r="AN1121" s="83"/>
      <c r="AO1121" s="83"/>
      <c r="AP1121" s="83"/>
      <c r="AQ1121" s="83"/>
      <c r="AR1121" s="83"/>
      <c r="AS1121" s="83"/>
      <c r="AT1121" s="83"/>
      <c r="AU1121" s="83"/>
      <c r="AV1121" s="83"/>
      <c r="AW1121" s="83"/>
      <c r="AX1121" s="83"/>
      <c r="AY1121" s="83"/>
      <c r="AZ1121" s="83"/>
    </row>
    <row r="1122" spans="1:52" x14ac:dyDescent="0.25">
      <c r="A1122" s="82"/>
      <c r="B1122" s="83"/>
      <c r="C1122" s="83"/>
      <c r="D1122" s="83"/>
      <c r="E1122" s="83"/>
      <c r="F1122" s="83"/>
      <c r="G1122" s="83"/>
      <c r="H1122" s="83"/>
      <c r="I1122" s="83"/>
      <c r="J1122" s="83"/>
      <c r="K1122" s="83"/>
      <c r="L1122" s="83"/>
      <c r="M1122" s="83"/>
      <c r="N1122" s="83"/>
      <c r="O1122" s="83"/>
      <c r="P1122" s="83"/>
      <c r="Q1122" s="83"/>
      <c r="R1122" s="83"/>
      <c r="S1122" s="83"/>
      <c r="T1122" s="83"/>
      <c r="U1122" s="83"/>
      <c r="V1122" s="83"/>
      <c r="W1122" s="83"/>
      <c r="X1122" s="83"/>
      <c r="Y1122" s="83"/>
      <c r="Z1122" s="83"/>
      <c r="AA1122" s="83"/>
      <c r="AB1122" s="83"/>
      <c r="AC1122" s="83"/>
      <c r="AD1122" s="83"/>
      <c r="AE1122" s="83"/>
      <c r="AF1122" s="83"/>
      <c r="AG1122" s="83"/>
      <c r="AH1122" s="83"/>
      <c r="AI1122" s="83"/>
      <c r="AJ1122" s="83"/>
      <c r="AK1122" s="83"/>
      <c r="AL1122" s="83"/>
      <c r="AM1122" s="83"/>
      <c r="AN1122" s="83"/>
      <c r="AO1122" s="83"/>
      <c r="AP1122" s="83"/>
      <c r="AQ1122" s="83"/>
      <c r="AR1122" s="83"/>
      <c r="AS1122" s="83"/>
      <c r="AT1122" s="83"/>
      <c r="AU1122" s="83"/>
      <c r="AV1122" s="83"/>
      <c r="AW1122" s="83"/>
      <c r="AX1122" s="83"/>
      <c r="AY1122" s="83"/>
      <c r="AZ1122" s="83"/>
    </row>
    <row r="1123" spans="1:52" x14ac:dyDescent="0.25">
      <c r="A1123" s="82"/>
      <c r="B1123" s="85" t="s">
        <v>113</v>
      </c>
      <c r="C1123" s="85"/>
      <c r="D1123" s="85"/>
      <c r="E1123" s="85"/>
      <c r="F1123" s="85"/>
      <c r="G1123" s="85"/>
      <c r="H1123" s="85"/>
      <c r="I1123" s="85"/>
      <c r="J1123" s="85"/>
      <c r="K1123" s="85"/>
      <c r="L1123" s="85"/>
      <c r="M1123" s="85"/>
      <c r="N1123" s="83"/>
      <c r="O1123" s="85" t="s">
        <v>114</v>
      </c>
      <c r="P1123" s="85"/>
      <c r="Q1123" s="85"/>
      <c r="R1123" s="85"/>
      <c r="S1123" s="85"/>
      <c r="T1123" s="85"/>
      <c r="U1123" s="85"/>
      <c r="V1123" s="85"/>
      <c r="W1123" s="85"/>
      <c r="X1123" s="85"/>
      <c r="Y1123" s="85"/>
      <c r="Z1123" s="85"/>
      <c r="AA1123" s="83"/>
      <c r="AB1123" s="85" t="s">
        <v>145</v>
      </c>
      <c r="AC1123" s="85"/>
      <c r="AD1123" s="85"/>
      <c r="AE1123" s="85"/>
      <c r="AF1123" s="85"/>
      <c r="AG1123" s="85"/>
      <c r="AH1123" s="85"/>
      <c r="AI1123" s="85"/>
      <c r="AJ1123" s="85"/>
      <c r="AK1123" s="85"/>
      <c r="AL1123" s="85"/>
      <c r="AM1123" s="85"/>
      <c r="AN1123" s="83"/>
      <c r="AO1123" s="83"/>
      <c r="AP1123" s="83"/>
      <c r="AQ1123" s="83"/>
      <c r="AR1123" s="83"/>
      <c r="AS1123" s="83"/>
      <c r="AT1123" s="83"/>
      <c r="AU1123" s="83"/>
      <c r="AV1123" s="83"/>
      <c r="AW1123" s="83"/>
      <c r="AX1123" s="83"/>
      <c r="AY1123" s="83"/>
      <c r="AZ1123" s="83"/>
    </row>
    <row r="1124" spans="1:52" x14ac:dyDescent="0.25">
      <c r="A1124" s="82"/>
      <c r="B1124" s="87" t="s">
        <v>71</v>
      </c>
      <c r="C1124" s="87">
        <v>2013</v>
      </c>
      <c r="D1124" s="87">
        <v>2014</v>
      </c>
      <c r="E1124" s="87">
        <v>2015</v>
      </c>
      <c r="F1124" s="87">
        <v>2016</v>
      </c>
      <c r="G1124" s="87">
        <v>2017</v>
      </c>
      <c r="H1124" s="87">
        <v>2018</v>
      </c>
      <c r="I1124" s="87">
        <v>2019</v>
      </c>
      <c r="J1124" s="87">
        <v>2020</v>
      </c>
      <c r="K1124" s="87">
        <v>2021</v>
      </c>
      <c r="L1124" s="87">
        <v>2022</v>
      </c>
      <c r="M1124" s="87">
        <v>2023</v>
      </c>
      <c r="N1124" s="83"/>
      <c r="O1124" s="87" t="s">
        <v>71</v>
      </c>
      <c r="P1124" s="87">
        <v>2013</v>
      </c>
      <c r="Q1124" s="87">
        <v>2014</v>
      </c>
      <c r="R1124" s="87">
        <v>2015</v>
      </c>
      <c r="S1124" s="87">
        <v>2016</v>
      </c>
      <c r="T1124" s="87">
        <v>2017</v>
      </c>
      <c r="U1124" s="87">
        <v>2018</v>
      </c>
      <c r="V1124" s="87">
        <v>2019</v>
      </c>
      <c r="W1124" s="87">
        <v>2020</v>
      </c>
      <c r="X1124" s="87">
        <v>2021</v>
      </c>
      <c r="Y1124" s="87">
        <v>2022</v>
      </c>
      <c r="Z1124" s="87">
        <v>2023</v>
      </c>
      <c r="AA1124" s="83"/>
      <c r="AB1124" s="87" t="s">
        <v>71</v>
      </c>
      <c r="AC1124" s="87">
        <v>2013</v>
      </c>
      <c r="AD1124" s="87">
        <v>2014</v>
      </c>
      <c r="AE1124" s="87">
        <v>2015</v>
      </c>
      <c r="AF1124" s="87">
        <v>2016</v>
      </c>
      <c r="AG1124" s="87">
        <v>2017</v>
      </c>
      <c r="AH1124" s="87">
        <v>2018</v>
      </c>
      <c r="AI1124" s="87">
        <v>2019</v>
      </c>
      <c r="AJ1124" s="87">
        <v>2020</v>
      </c>
      <c r="AK1124" s="87">
        <v>2021</v>
      </c>
      <c r="AL1124" s="87">
        <v>2022</v>
      </c>
      <c r="AM1124" s="87">
        <v>2023</v>
      </c>
      <c r="AN1124" s="83"/>
      <c r="AO1124" s="83"/>
      <c r="AP1124" s="83"/>
      <c r="AQ1124" s="83"/>
      <c r="AR1124" s="83"/>
      <c r="AS1124" s="83"/>
      <c r="AT1124" s="83"/>
      <c r="AU1124" s="83"/>
      <c r="AV1124" s="83"/>
      <c r="AW1124" s="83"/>
      <c r="AX1124" s="83"/>
      <c r="AY1124" s="83"/>
      <c r="AZ1124" s="83"/>
    </row>
    <row r="1125" spans="1:52" x14ac:dyDescent="0.25">
      <c r="A1125" s="82"/>
      <c r="B1125" s="89" t="s">
        <v>9</v>
      </c>
      <c r="C1125" s="90">
        <v>509216.53305221</v>
      </c>
      <c r="D1125" s="90">
        <v>499624.97997148591</v>
      </c>
      <c r="E1125" s="90">
        <v>524791.17016768886</v>
      </c>
      <c r="F1125" s="90">
        <v>559771.80598664016</v>
      </c>
      <c r="G1125" s="90">
        <v>555142.73204538482</v>
      </c>
      <c r="H1125" s="90">
        <v>556612.39589190588</v>
      </c>
      <c r="I1125" s="90">
        <v>586877.88755044248</v>
      </c>
      <c r="J1125" s="90">
        <v>606304.96246328368</v>
      </c>
      <c r="K1125" s="90">
        <v>729032.81841599988</v>
      </c>
      <c r="L1125" s="90">
        <v>706123.46699999995</v>
      </c>
      <c r="M1125" s="90">
        <v>0</v>
      </c>
      <c r="N1125" s="83"/>
      <c r="O1125" s="89" t="s">
        <v>9</v>
      </c>
      <c r="P1125" s="90">
        <v>530851.34659699304</v>
      </c>
      <c r="Q1125" s="90">
        <v>543592.5051143642</v>
      </c>
      <c r="R1125" s="90">
        <v>503849.70750154217</v>
      </c>
      <c r="S1125" s="90">
        <v>562579.92731565516</v>
      </c>
      <c r="T1125" s="90">
        <v>538787.12120742095</v>
      </c>
      <c r="U1125" s="90">
        <v>535564.82194232044</v>
      </c>
      <c r="V1125" s="90">
        <v>586968.59085827856</v>
      </c>
      <c r="W1125" s="90">
        <v>590532.02218010696</v>
      </c>
      <c r="X1125" s="90">
        <v>748125.81771899981</v>
      </c>
      <c r="Y1125" s="90">
        <v>734740.98600000003</v>
      </c>
      <c r="Z1125" s="90">
        <v>725850</v>
      </c>
      <c r="AA1125" s="83"/>
      <c r="AB1125" s="89" t="s">
        <v>9</v>
      </c>
      <c r="AC1125" s="90">
        <v>4957</v>
      </c>
      <c r="AD1125" s="90">
        <v>4870</v>
      </c>
      <c r="AE1125" s="90">
        <v>4891</v>
      </c>
      <c r="AF1125" s="90">
        <v>4917</v>
      </c>
      <c r="AG1125" s="90">
        <v>4897</v>
      </c>
      <c r="AH1125" s="90">
        <v>4811</v>
      </c>
      <c r="AI1125" s="90">
        <v>4772</v>
      </c>
      <c r="AJ1125" s="90">
        <v>4942</v>
      </c>
      <c r="AK1125" s="90">
        <v>4865</v>
      </c>
      <c r="AL1125" s="90">
        <v>5072</v>
      </c>
      <c r="AM1125" s="90">
        <v>0</v>
      </c>
      <c r="AN1125" s="83"/>
      <c r="AO1125" s="83"/>
      <c r="AP1125" s="83"/>
      <c r="AQ1125" s="83"/>
      <c r="AR1125" s="83"/>
      <c r="AS1125" s="83"/>
      <c r="AT1125" s="83"/>
      <c r="AU1125" s="83"/>
      <c r="AV1125" s="83"/>
      <c r="AW1125" s="83"/>
      <c r="AX1125" s="83"/>
      <c r="AY1125" s="83"/>
      <c r="AZ1125" s="83"/>
    </row>
    <row r="1126" spans="1:52" x14ac:dyDescent="0.25">
      <c r="A1126" s="82"/>
      <c r="B1126" s="84" t="s">
        <v>10</v>
      </c>
      <c r="C1126" s="93">
        <v>347724.78560393711</v>
      </c>
      <c r="D1126" s="93">
        <v>332396.48377622326</v>
      </c>
      <c r="E1126" s="93">
        <v>368979.53715966258</v>
      </c>
      <c r="F1126" s="93">
        <v>398688.01751783455</v>
      </c>
      <c r="G1126" s="93">
        <v>387388.30599732546</v>
      </c>
      <c r="H1126" s="93">
        <v>381606.13446133595</v>
      </c>
      <c r="I1126" s="93">
        <v>405925.22819103167</v>
      </c>
      <c r="J1126" s="93">
        <v>414774.16694654827</v>
      </c>
      <c r="K1126" s="93">
        <v>514720.08097649988</v>
      </c>
      <c r="L1126" s="93">
        <v>491355.7319999999</v>
      </c>
      <c r="M1126" s="93">
        <v>0</v>
      </c>
      <c r="N1126" s="83"/>
      <c r="O1126" s="84" t="s">
        <v>10</v>
      </c>
      <c r="P1126" s="93">
        <v>357894.97704371484</v>
      </c>
      <c r="Q1126" s="93">
        <v>371099.64260079607</v>
      </c>
      <c r="R1126" s="93">
        <v>347213.98021702631</v>
      </c>
      <c r="S1126" s="93">
        <v>391434.16575677489</v>
      </c>
      <c r="T1126" s="93">
        <v>395435.34581580583</v>
      </c>
      <c r="U1126" s="93">
        <v>369852.52244472702</v>
      </c>
      <c r="V1126" s="93">
        <v>403043.06186991243</v>
      </c>
      <c r="W1126" s="93">
        <v>407217.85069555801</v>
      </c>
      <c r="X1126" s="93">
        <v>559365.36314399983</v>
      </c>
      <c r="Y1126" s="93">
        <v>543962.32799999998</v>
      </c>
      <c r="Z1126" s="93">
        <v>527814</v>
      </c>
      <c r="AA1126" s="83"/>
      <c r="AB1126" s="84" t="s">
        <v>10</v>
      </c>
      <c r="AC1126" s="93">
        <v>4957</v>
      </c>
      <c r="AD1126" s="93">
        <v>4870</v>
      </c>
      <c r="AE1126" s="93">
        <v>4891</v>
      </c>
      <c r="AF1126" s="93">
        <v>4917</v>
      </c>
      <c r="AG1126" s="93">
        <v>4897</v>
      </c>
      <c r="AH1126" s="93">
        <v>4811</v>
      </c>
      <c r="AI1126" s="93">
        <v>4772</v>
      </c>
      <c r="AJ1126" s="93">
        <v>4942</v>
      </c>
      <c r="AK1126" s="93">
        <v>4865</v>
      </c>
      <c r="AL1126" s="93">
        <v>5072</v>
      </c>
      <c r="AM1126" s="93">
        <v>0</v>
      </c>
      <c r="AN1126" s="83"/>
      <c r="AO1126" s="83"/>
      <c r="AP1126" s="83"/>
      <c r="AQ1126" s="83"/>
      <c r="AR1126" s="83"/>
      <c r="AS1126" s="83"/>
      <c r="AT1126" s="83"/>
      <c r="AU1126" s="83"/>
      <c r="AV1126" s="83"/>
      <c r="AW1126" s="83"/>
      <c r="AX1126" s="83"/>
      <c r="AY1126" s="83"/>
      <c r="AZ1126" s="83"/>
    </row>
    <row r="1127" spans="1:52" x14ac:dyDescent="0.25">
      <c r="A1127" s="82"/>
      <c r="B1127" s="89" t="s">
        <v>11</v>
      </c>
      <c r="C1127" s="94">
        <v>161491.74744827289</v>
      </c>
      <c r="D1127" s="94">
        <v>167228.49619526265</v>
      </c>
      <c r="E1127" s="94">
        <v>155811.63300802626</v>
      </c>
      <c r="F1127" s="94">
        <v>161083.78846880561</v>
      </c>
      <c r="G1127" s="94">
        <v>167754.42604805942</v>
      </c>
      <c r="H1127" s="94">
        <v>175006.2614305699</v>
      </c>
      <c r="I1127" s="94">
        <v>180952.65935941081</v>
      </c>
      <c r="J1127" s="94">
        <v>191530.79551673547</v>
      </c>
      <c r="K1127" s="94">
        <v>214312.73743949994</v>
      </c>
      <c r="L1127" s="94">
        <v>214767.73499999999</v>
      </c>
      <c r="M1127" s="94">
        <v>0</v>
      </c>
      <c r="N1127" s="83"/>
      <c r="O1127" s="89" t="s">
        <v>11</v>
      </c>
      <c r="P1127" s="94">
        <v>172956.36955327814</v>
      </c>
      <c r="Q1127" s="94">
        <v>172492.86251356814</v>
      </c>
      <c r="R1127" s="94">
        <v>156635.72728451583</v>
      </c>
      <c r="S1127" s="94">
        <v>171145.76155888021</v>
      </c>
      <c r="T1127" s="94">
        <v>143351.77539161514</v>
      </c>
      <c r="U1127" s="94">
        <v>165712.29949759343</v>
      </c>
      <c r="V1127" s="94">
        <v>183925.52898836613</v>
      </c>
      <c r="W1127" s="94">
        <v>183314.17148454895</v>
      </c>
      <c r="X1127" s="94">
        <v>188760.45457499998</v>
      </c>
      <c r="Y1127" s="94">
        <v>190778.658</v>
      </c>
      <c r="Z1127" s="94">
        <v>198036</v>
      </c>
      <c r="AA1127" s="83"/>
      <c r="AB1127" s="89" t="s">
        <v>11</v>
      </c>
      <c r="AC1127" s="94">
        <v>4957</v>
      </c>
      <c r="AD1127" s="94">
        <v>4870</v>
      </c>
      <c r="AE1127" s="94">
        <v>4891</v>
      </c>
      <c r="AF1127" s="94">
        <v>4917</v>
      </c>
      <c r="AG1127" s="94">
        <v>4897</v>
      </c>
      <c r="AH1127" s="94">
        <v>4811</v>
      </c>
      <c r="AI1127" s="94">
        <v>4772</v>
      </c>
      <c r="AJ1127" s="94">
        <v>4942</v>
      </c>
      <c r="AK1127" s="94">
        <v>4865</v>
      </c>
      <c r="AL1127" s="94">
        <v>5072</v>
      </c>
      <c r="AM1127" s="94">
        <v>0</v>
      </c>
      <c r="AN1127" s="83"/>
      <c r="AO1127" s="83"/>
      <c r="AP1127" s="83"/>
      <c r="AQ1127" s="83"/>
      <c r="AR1127" s="83"/>
      <c r="AS1127" s="83"/>
      <c r="AT1127" s="83"/>
      <c r="AU1127" s="83"/>
      <c r="AV1127" s="83"/>
      <c r="AW1127" s="83"/>
      <c r="AX1127" s="83"/>
      <c r="AY1127" s="83"/>
      <c r="AZ1127" s="83"/>
    </row>
    <row r="1128" spans="1:52" x14ac:dyDescent="0.25">
      <c r="A1128" s="82"/>
      <c r="B1128" s="84" t="s">
        <v>0</v>
      </c>
      <c r="C1128" s="93">
        <v>100618.36871356725</v>
      </c>
      <c r="D1128" s="93">
        <v>97517.014637803411</v>
      </c>
      <c r="E1128" s="93">
        <v>99611.071724578782</v>
      </c>
      <c r="F1128" s="93">
        <v>104343.92534888694</v>
      </c>
      <c r="G1128" s="93">
        <v>83766.382240061896</v>
      </c>
      <c r="H1128" s="93">
        <v>79592.847743348146</v>
      </c>
      <c r="I1128" s="93">
        <v>77372.505254176198</v>
      </c>
      <c r="J1128" s="93">
        <v>73621.080800504977</v>
      </c>
      <c r="K1128" s="93">
        <v>68785.508462999976</v>
      </c>
      <c r="L1128" s="93">
        <v>59409.314999999995</v>
      </c>
      <c r="M1128" s="93">
        <v>0</v>
      </c>
      <c r="N1128" s="83"/>
      <c r="O1128" s="84" t="s">
        <v>0</v>
      </c>
      <c r="P1128" s="93">
        <v>91301.464235500811</v>
      </c>
      <c r="Q1128" s="93">
        <v>95056.164733957747</v>
      </c>
      <c r="R1128" s="93">
        <v>94584.933430447738</v>
      </c>
      <c r="S1128" s="93">
        <v>108045.49785784009</v>
      </c>
      <c r="T1128" s="93">
        <v>88528.707970585514</v>
      </c>
      <c r="U1128" s="93">
        <v>83765.408521416874</v>
      </c>
      <c r="V1128" s="93">
        <v>74289.527306677919</v>
      </c>
      <c r="W1128" s="93">
        <v>70089.728892245985</v>
      </c>
      <c r="X1128" s="93">
        <v>71456.852144999983</v>
      </c>
      <c r="Y1128" s="93">
        <v>65894.072999999989</v>
      </c>
      <c r="Z1128" s="93">
        <v>65431</v>
      </c>
      <c r="AA1128" s="83"/>
      <c r="AB1128" s="84" t="s">
        <v>0</v>
      </c>
      <c r="AC1128" s="93">
        <v>975</v>
      </c>
      <c r="AD1128" s="93">
        <v>1061</v>
      </c>
      <c r="AE1128" s="93">
        <v>1081</v>
      </c>
      <c r="AF1128" s="93">
        <v>949</v>
      </c>
      <c r="AG1128" s="93">
        <v>753</v>
      </c>
      <c r="AH1128" s="93">
        <v>696</v>
      </c>
      <c r="AI1128" s="93">
        <v>684</v>
      </c>
      <c r="AJ1128" s="93">
        <v>664</v>
      </c>
      <c r="AK1128" s="93">
        <v>625</v>
      </c>
      <c r="AL1128" s="93">
        <v>571</v>
      </c>
      <c r="AM1128" s="93">
        <v>0</v>
      </c>
      <c r="AN1128" s="83"/>
      <c r="AO1128" s="83"/>
      <c r="AP1128" s="83"/>
      <c r="AQ1128" s="83"/>
      <c r="AR1128" s="83"/>
      <c r="AS1128" s="83"/>
      <c r="AT1128" s="83"/>
      <c r="AU1128" s="83"/>
      <c r="AV1128" s="83"/>
      <c r="AW1128" s="83"/>
      <c r="AX1128" s="83"/>
      <c r="AY1128" s="83"/>
      <c r="AZ1128" s="83"/>
    </row>
    <row r="1129" spans="1:52" x14ac:dyDescent="0.25">
      <c r="A1129" s="82"/>
      <c r="B1129" s="84" t="s">
        <v>158</v>
      </c>
      <c r="C1129" s="93">
        <v>109837.08081245505</v>
      </c>
      <c r="D1129" s="93">
        <v>99211.300273142318</v>
      </c>
      <c r="E1129" s="93">
        <v>84926.827050694774</v>
      </c>
      <c r="F1129" s="93">
        <v>83272.974010309597</v>
      </c>
      <c r="G1129" s="93">
        <v>84317.47797781894</v>
      </c>
      <c r="H1129" s="93">
        <v>77856.120998915838</v>
      </c>
      <c r="I1129" s="93">
        <v>80130.050727498849</v>
      </c>
      <c r="J1129" s="93">
        <v>88080.958061270983</v>
      </c>
      <c r="K1129" s="93">
        <v>72924.075461999993</v>
      </c>
      <c r="L1129" s="93">
        <v>51480.869999999995</v>
      </c>
      <c r="M1129" s="93">
        <v>0</v>
      </c>
      <c r="N1129" s="83"/>
      <c r="O1129" s="84" t="s">
        <v>158</v>
      </c>
      <c r="P1129" s="93">
        <v>122955.87147184771</v>
      </c>
      <c r="Q1129" s="93">
        <v>109707.87269351941</v>
      </c>
      <c r="R1129" s="93">
        <v>105132.73159318362</v>
      </c>
      <c r="S1129" s="93">
        <v>97246.638182270661</v>
      </c>
      <c r="T1129" s="93">
        <v>65291.05478833714</v>
      </c>
      <c r="U1129" s="93">
        <v>72062.0002909498</v>
      </c>
      <c r="V1129" s="93">
        <v>76986.76882321501</v>
      </c>
      <c r="W1129" s="93">
        <v>73559.581546373985</v>
      </c>
      <c r="X1129" s="93">
        <v>102997.37941499999</v>
      </c>
      <c r="Y1129" s="93">
        <v>83304.752999999997</v>
      </c>
      <c r="Z1129" s="93">
        <v>59143</v>
      </c>
      <c r="AA1129" s="83"/>
      <c r="AB1129" s="84" t="s">
        <v>158</v>
      </c>
      <c r="AC1129" s="93">
        <v>786</v>
      </c>
      <c r="AD1129" s="93">
        <v>650</v>
      </c>
      <c r="AE1129" s="93">
        <v>566</v>
      </c>
      <c r="AF1129" s="93">
        <v>555</v>
      </c>
      <c r="AG1129" s="93">
        <v>565</v>
      </c>
      <c r="AH1129" s="93">
        <v>540</v>
      </c>
      <c r="AI1129" s="93">
        <v>529</v>
      </c>
      <c r="AJ1129" s="93">
        <v>615</v>
      </c>
      <c r="AK1129" s="93">
        <v>490</v>
      </c>
      <c r="AL1129" s="93">
        <v>325</v>
      </c>
      <c r="AM1129" s="93">
        <v>0</v>
      </c>
      <c r="AN1129" s="83"/>
      <c r="AO1129" s="83"/>
      <c r="AP1129" s="83"/>
      <c r="AQ1129" s="83"/>
      <c r="AR1129" s="83"/>
      <c r="AS1129" s="83"/>
      <c r="AT1129" s="83"/>
      <c r="AU1129" s="83"/>
      <c r="AV1129" s="83"/>
      <c r="AW1129" s="83"/>
      <c r="AX1129" s="83"/>
      <c r="AY1129" s="83"/>
      <c r="AZ1129" s="83"/>
    </row>
    <row r="1130" spans="1:52" x14ac:dyDescent="0.25">
      <c r="A1130" s="82"/>
      <c r="B1130" s="84" t="s">
        <v>159</v>
      </c>
      <c r="C1130" s="93">
        <v>6165.542808799325</v>
      </c>
      <c r="D1130" s="93">
        <v>5096.2668854796284</v>
      </c>
      <c r="E1130" s="93">
        <v>3238.7964222927085</v>
      </c>
      <c r="F1130" s="93">
        <v>2675.9676536459656</v>
      </c>
      <c r="G1130" s="93">
        <v>3141.9989241351614</v>
      </c>
      <c r="H1130" s="93">
        <v>2349.7384538384003</v>
      </c>
      <c r="I1130" s="93">
        <v>1401.7234221289555</v>
      </c>
      <c r="J1130" s="93">
        <v>514.65165299099988</v>
      </c>
      <c r="K1130" s="93">
        <v>662.00097599999992</v>
      </c>
      <c r="L1130" s="93">
        <v>519.64499999999998</v>
      </c>
      <c r="M1130" s="93">
        <v>0</v>
      </c>
      <c r="N1130" s="83"/>
      <c r="O1130" s="84" t="s">
        <v>159</v>
      </c>
      <c r="P1130" s="93">
        <v>7064.1956123614646</v>
      </c>
      <c r="Q1130" s="93">
        <v>7695.9634793404566</v>
      </c>
      <c r="R1130" s="93">
        <v>5027.8352858244534</v>
      </c>
      <c r="S1130" s="93">
        <v>5584.0410201011655</v>
      </c>
      <c r="T1130" s="93">
        <v>4521.5788410769883</v>
      </c>
      <c r="U1130" s="93">
        <v>3215.7258116770104</v>
      </c>
      <c r="V1130" s="93">
        <v>1233.5649865709936</v>
      </c>
      <c r="W1130" s="93">
        <v>748.78039240199985</v>
      </c>
      <c r="X1130" s="93">
        <v>724.59401699999978</v>
      </c>
      <c r="Y1130" s="93">
        <v>1612.4429999999998</v>
      </c>
      <c r="Z1130" s="93">
        <v>1582</v>
      </c>
      <c r="AA1130" s="83"/>
      <c r="AB1130" s="84" t="s">
        <v>159</v>
      </c>
      <c r="AC1130" s="93">
        <v>0</v>
      </c>
      <c r="AD1130" s="93">
        <v>0</v>
      </c>
      <c r="AE1130" s="93">
        <v>0</v>
      </c>
      <c r="AF1130" s="93">
        <v>0</v>
      </c>
      <c r="AG1130" s="93">
        <v>0</v>
      </c>
      <c r="AH1130" s="93">
        <v>0</v>
      </c>
      <c r="AI1130" s="93">
        <v>0</v>
      </c>
      <c r="AJ1130" s="93">
        <v>0</v>
      </c>
      <c r="AK1130" s="93">
        <v>0</v>
      </c>
      <c r="AL1130" s="93">
        <v>0</v>
      </c>
      <c r="AM1130" s="93">
        <v>0</v>
      </c>
      <c r="AN1130" s="83"/>
      <c r="AO1130" s="83"/>
      <c r="AP1130" s="83"/>
      <c r="AQ1130" s="83"/>
      <c r="AR1130" s="83"/>
      <c r="AS1130" s="83"/>
      <c r="AT1130" s="83"/>
      <c r="AU1130" s="83"/>
      <c r="AV1130" s="83"/>
      <c r="AW1130" s="83"/>
      <c r="AX1130" s="83"/>
      <c r="AY1130" s="83"/>
      <c r="AZ1130" s="83"/>
    </row>
    <row r="1131" spans="1:52" x14ac:dyDescent="0.25">
      <c r="A1131" s="82"/>
      <c r="B1131" s="84" t="s">
        <v>1</v>
      </c>
      <c r="C1131" s="93">
        <v>31654.828404639946</v>
      </c>
      <c r="D1131" s="93">
        <v>26480.496569776489</v>
      </c>
      <c r="E1131" s="93">
        <v>23532.768981973684</v>
      </c>
      <c r="F1131" s="93">
        <v>18198.6575698202</v>
      </c>
      <c r="G1131" s="93">
        <v>22154.886826254493</v>
      </c>
      <c r="H1131" s="93">
        <v>23698.926463820291</v>
      </c>
      <c r="I1131" s="93">
        <v>27240.896956565794</v>
      </c>
      <c r="J1131" s="93">
        <v>25894.42279199999</v>
      </c>
      <c r="K1131" s="93">
        <v>23624.098931999994</v>
      </c>
      <c r="L1131" s="93">
        <v>18260.633999999998</v>
      </c>
      <c r="M1131" s="93">
        <v>0</v>
      </c>
      <c r="N1131" s="83"/>
      <c r="O1131" s="84" t="s">
        <v>1</v>
      </c>
      <c r="P1131" s="93">
        <v>37135.010066855422</v>
      </c>
      <c r="Q1131" s="93">
        <v>37690.824047500741</v>
      </c>
      <c r="R1131" s="93">
        <v>27524.503063542983</v>
      </c>
      <c r="S1131" s="93">
        <v>21768.076403404641</v>
      </c>
      <c r="T1131" s="93">
        <v>17090.25413363583</v>
      </c>
      <c r="U1131" s="93">
        <v>21858.102336541284</v>
      </c>
      <c r="V1131" s="93">
        <v>24775.416134475374</v>
      </c>
      <c r="W1131" s="93">
        <v>26805.043326851996</v>
      </c>
      <c r="X1131" s="93">
        <v>23956.160318999995</v>
      </c>
      <c r="Y1131" s="93">
        <v>25593.287999999997</v>
      </c>
      <c r="Z1131" s="93">
        <v>26442</v>
      </c>
      <c r="AA1131" s="83"/>
      <c r="AB1131" s="84" t="s">
        <v>1</v>
      </c>
      <c r="AC1131" s="93">
        <v>173</v>
      </c>
      <c r="AD1131" s="93">
        <v>145</v>
      </c>
      <c r="AE1131" s="93">
        <v>135</v>
      </c>
      <c r="AF1131" s="93">
        <v>107</v>
      </c>
      <c r="AG1131" s="93">
        <v>136</v>
      </c>
      <c r="AH1131" s="93">
        <v>148</v>
      </c>
      <c r="AI1131" s="93">
        <v>165</v>
      </c>
      <c r="AJ1131" s="93">
        <v>160</v>
      </c>
      <c r="AK1131" s="93">
        <v>146</v>
      </c>
      <c r="AL1131" s="93">
        <v>114</v>
      </c>
      <c r="AM1131" s="93">
        <v>0</v>
      </c>
      <c r="AN1131" s="83"/>
      <c r="AO1131" s="83"/>
      <c r="AP1131" s="83"/>
      <c r="AQ1131" s="83"/>
      <c r="AR1131" s="83"/>
      <c r="AS1131" s="83"/>
      <c r="AT1131" s="83"/>
      <c r="AU1131" s="83"/>
      <c r="AV1131" s="83"/>
      <c r="AW1131" s="83"/>
      <c r="AX1131" s="83"/>
      <c r="AY1131" s="83"/>
      <c r="AZ1131" s="83"/>
    </row>
    <row r="1132" spans="1:52" x14ac:dyDescent="0.25">
      <c r="A1132" s="82"/>
      <c r="B1132" s="84" t="s">
        <v>2</v>
      </c>
      <c r="C1132" s="93">
        <v>172777.67386322861</v>
      </c>
      <c r="D1132" s="93">
        <v>169146.12325847201</v>
      </c>
      <c r="E1132" s="93">
        <v>170835.56860536567</v>
      </c>
      <c r="F1132" s="93">
        <v>181157.87404829139</v>
      </c>
      <c r="G1132" s="93">
        <v>197990.10596169799</v>
      </c>
      <c r="H1132" s="93">
        <v>215053.34084251954</v>
      </c>
      <c r="I1132" s="93">
        <v>233396.6522898245</v>
      </c>
      <c r="J1132" s="93">
        <v>245732.67762466491</v>
      </c>
      <c r="K1132" s="93">
        <v>252436.67345399997</v>
      </c>
      <c r="L1132" s="93">
        <v>256624.36799999996</v>
      </c>
      <c r="M1132" s="93">
        <v>0</v>
      </c>
      <c r="N1132" s="83"/>
      <c r="O1132" s="84" t="s">
        <v>2</v>
      </c>
      <c r="P1132" s="93">
        <v>186128.70875278665</v>
      </c>
      <c r="Q1132" s="93">
        <v>184343.30883397782</v>
      </c>
      <c r="R1132" s="93">
        <v>175275.83514658795</v>
      </c>
      <c r="S1132" s="93">
        <v>166966.06974842906</v>
      </c>
      <c r="T1132" s="93">
        <v>167821.70605386092</v>
      </c>
      <c r="U1132" s="93">
        <v>183663.11607304096</v>
      </c>
      <c r="V1132" s="93">
        <v>232773.27319233274</v>
      </c>
      <c r="W1132" s="93">
        <v>241214.10084746094</v>
      </c>
      <c r="X1132" s="93">
        <v>256470.21145199996</v>
      </c>
      <c r="Y1132" s="93">
        <v>258701.91899999999</v>
      </c>
      <c r="Z1132" s="93">
        <v>255790</v>
      </c>
      <c r="AA1132" s="83"/>
      <c r="AB1132" s="84" t="s">
        <v>2</v>
      </c>
      <c r="AC1132" s="93">
        <v>1823</v>
      </c>
      <c r="AD1132" s="93">
        <v>1750</v>
      </c>
      <c r="AE1132" s="93">
        <v>1705</v>
      </c>
      <c r="AF1132" s="93">
        <v>1688</v>
      </c>
      <c r="AG1132" s="93">
        <v>1720</v>
      </c>
      <c r="AH1132" s="93">
        <v>1738</v>
      </c>
      <c r="AI1132" s="93">
        <v>1786</v>
      </c>
      <c r="AJ1132" s="93">
        <v>1826</v>
      </c>
      <c r="AK1132" s="93">
        <v>1856</v>
      </c>
      <c r="AL1132" s="93">
        <v>1903</v>
      </c>
      <c r="AM1132" s="93">
        <v>0</v>
      </c>
      <c r="AN1132" s="83"/>
      <c r="AO1132" s="83"/>
      <c r="AP1132" s="83"/>
      <c r="AQ1132" s="83"/>
      <c r="AR1132" s="83"/>
      <c r="AS1132" s="83"/>
      <c r="AT1132" s="83"/>
      <c r="AU1132" s="83"/>
      <c r="AV1132" s="83"/>
      <c r="AW1132" s="83"/>
      <c r="AX1132" s="83"/>
      <c r="AY1132" s="83"/>
      <c r="AZ1132" s="83"/>
    </row>
    <row r="1133" spans="1:52" x14ac:dyDescent="0.25">
      <c r="A1133" s="82"/>
      <c r="B1133" s="84" t="s">
        <v>156</v>
      </c>
      <c r="C1133" s="93">
        <v>0</v>
      </c>
      <c r="D1133" s="93">
        <v>0</v>
      </c>
      <c r="E1133" s="93">
        <v>0</v>
      </c>
      <c r="F1133" s="93">
        <v>0</v>
      </c>
      <c r="G1133" s="93">
        <v>0</v>
      </c>
      <c r="H1133" s="93">
        <v>0</v>
      </c>
      <c r="I1133" s="93">
        <v>0</v>
      </c>
      <c r="J1133" s="93">
        <v>9120.2314941989971</v>
      </c>
      <c r="K1133" s="93">
        <v>26187.230915999997</v>
      </c>
      <c r="L1133" s="93">
        <v>38166.638999999996</v>
      </c>
      <c r="M1133" s="93">
        <v>0</v>
      </c>
      <c r="N1133" s="83"/>
      <c r="O1133" s="84" t="s">
        <v>156</v>
      </c>
      <c r="P1133" s="93">
        <v>0</v>
      </c>
      <c r="Q1133" s="93">
        <v>0</v>
      </c>
      <c r="R1133" s="93">
        <v>0</v>
      </c>
      <c r="S1133" s="93">
        <v>0</v>
      </c>
      <c r="T1133" s="93">
        <v>0</v>
      </c>
      <c r="U1133" s="93">
        <v>0</v>
      </c>
      <c r="V1133" s="93">
        <v>0</v>
      </c>
      <c r="W1133" s="93">
        <v>0</v>
      </c>
      <c r="X1133" s="93">
        <v>23275.063160999995</v>
      </c>
      <c r="Y1133" s="93">
        <v>28187.396999999997</v>
      </c>
      <c r="Z1133" s="93">
        <v>41914</v>
      </c>
      <c r="AA1133" s="83"/>
      <c r="AB1133" s="84" t="s">
        <v>156</v>
      </c>
      <c r="AC1133" s="93">
        <v>0</v>
      </c>
      <c r="AD1133" s="93">
        <v>0</v>
      </c>
      <c r="AE1133" s="93">
        <v>0</v>
      </c>
      <c r="AF1133" s="93">
        <v>0</v>
      </c>
      <c r="AG1133" s="93">
        <v>0</v>
      </c>
      <c r="AH1133" s="93">
        <v>0</v>
      </c>
      <c r="AI1133" s="93">
        <v>0</v>
      </c>
      <c r="AJ1133" s="93">
        <v>61</v>
      </c>
      <c r="AK1133" s="93">
        <v>160</v>
      </c>
      <c r="AL1133" s="93">
        <v>237</v>
      </c>
      <c r="AM1133" s="93">
        <v>0</v>
      </c>
      <c r="AN1133" s="83"/>
      <c r="AO1133" s="83"/>
      <c r="AP1133" s="83"/>
      <c r="AQ1133" s="83"/>
      <c r="AR1133" s="83"/>
      <c r="AS1133" s="83"/>
      <c r="AT1133" s="83"/>
      <c r="AU1133" s="83"/>
      <c r="AV1133" s="83"/>
      <c r="AW1133" s="83"/>
      <c r="AX1133" s="83"/>
      <c r="AY1133" s="83"/>
      <c r="AZ1133" s="83"/>
    </row>
    <row r="1134" spans="1:52" x14ac:dyDescent="0.25">
      <c r="A1134" s="82"/>
      <c r="B1134" s="84" t="s">
        <v>3</v>
      </c>
      <c r="C1134" s="93">
        <v>240.66759602628267</v>
      </c>
      <c r="D1134" s="93">
        <v>507.32444428617288</v>
      </c>
      <c r="E1134" s="93">
        <v>6742.9087183057882</v>
      </c>
      <c r="F1134" s="93">
        <v>13412.039906158117</v>
      </c>
      <c r="G1134" s="93">
        <v>18480.027990850624</v>
      </c>
      <c r="H1134" s="93">
        <v>19488.349455710872</v>
      </c>
      <c r="I1134" s="93">
        <v>17613.15311752641</v>
      </c>
      <c r="J1134" s="93">
        <v>15927.227885645993</v>
      </c>
      <c r="K1134" s="93">
        <v>15614.311481999999</v>
      </c>
      <c r="L1134" s="93">
        <v>11520.684000000001</v>
      </c>
      <c r="M1134" s="93">
        <v>0</v>
      </c>
      <c r="N1134" s="83"/>
      <c r="O1134" s="84" t="s">
        <v>3</v>
      </c>
      <c r="P1134" s="93">
        <v>0</v>
      </c>
      <c r="Q1134" s="93">
        <v>7773.0411931565677</v>
      </c>
      <c r="R1134" s="93">
        <v>2850.3608753681769</v>
      </c>
      <c r="S1134" s="93">
        <v>6084.1474614748086</v>
      </c>
      <c r="T1134" s="93">
        <v>6705.3473795530472</v>
      </c>
      <c r="U1134" s="93">
        <v>15225.500131295503</v>
      </c>
      <c r="V1134" s="93">
        <v>18217.621949626882</v>
      </c>
      <c r="W1134" s="93">
        <v>16984.583482985996</v>
      </c>
      <c r="X1134" s="93">
        <v>15580.362713999997</v>
      </c>
      <c r="Y1134" s="93">
        <v>15584.205000000002</v>
      </c>
      <c r="Z1134" s="93">
        <v>13206</v>
      </c>
      <c r="AA1134" s="83"/>
      <c r="AB1134" s="84" t="s">
        <v>3</v>
      </c>
      <c r="AC1134" s="93">
        <v>2</v>
      </c>
      <c r="AD1134" s="93">
        <v>4</v>
      </c>
      <c r="AE1134" s="93">
        <v>56</v>
      </c>
      <c r="AF1134" s="93">
        <v>97</v>
      </c>
      <c r="AG1134" s="93">
        <v>132</v>
      </c>
      <c r="AH1134" s="93">
        <v>140</v>
      </c>
      <c r="AI1134" s="93">
        <v>127</v>
      </c>
      <c r="AJ1134" s="93">
        <v>115</v>
      </c>
      <c r="AK1134" s="93">
        <v>113</v>
      </c>
      <c r="AL1134" s="93">
        <v>85</v>
      </c>
      <c r="AM1134" s="93">
        <v>0</v>
      </c>
      <c r="AN1134" s="83"/>
      <c r="AO1134" s="83"/>
      <c r="AP1134" s="83"/>
      <c r="AQ1134" s="83"/>
      <c r="AR1134" s="83"/>
      <c r="AS1134" s="83"/>
      <c r="AT1134" s="83"/>
      <c r="AU1134" s="83"/>
      <c r="AV1134" s="83"/>
      <c r="AW1134" s="83"/>
      <c r="AX1134" s="83"/>
      <c r="AY1134" s="83"/>
      <c r="AZ1134" s="83"/>
    </row>
    <row r="1135" spans="1:52" x14ac:dyDescent="0.25">
      <c r="A1135" s="82"/>
      <c r="B1135" s="84" t="s">
        <v>4</v>
      </c>
      <c r="C1135" s="93">
        <v>0</v>
      </c>
      <c r="D1135" s="93">
        <v>1665.6855906434439</v>
      </c>
      <c r="E1135" s="93">
        <v>18398.432838149431</v>
      </c>
      <c r="F1135" s="93">
        <v>23693.480431790322</v>
      </c>
      <c r="G1135" s="93">
        <v>22206.706022642084</v>
      </c>
      <c r="H1135" s="93">
        <v>20527.087035352019</v>
      </c>
      <c r="I1135" s="93">
        <v>19325.851456278902</v>
      </c>
      <c r="J1135" s="93">
        <v>15233.473141676997</v>
      </c>
      <c r="K1135" s="93">
        <v>13177.426478999994</v>
      </c>
      <c r="L1135" s="93">
        <v>20425.650000000001</v>
      </c>
      <c r="M1135" s="93">
        <v>0</v>
      </c>
      <c r="N1135" s="83"/>
      <c r="O1135" s="84" t="s">
        <v>4</v>
      </c>
      <c r="P1135" s="93">
        <v>0</v>
      </c>
      <c r="Q1135" s="93">
        <v>0</v>
      </c>
      <c r="R1135" s="93">
        <v>6485.9022521875968</v>
      </c>
      <c r="S1135" s="93">
        <v>20875.202313751619</v>
      </c>
      <c r="T1135" s="93">
        <v>21333.991469272889</v>
      </c>
      <c r="U1135" s="93">
        <v>22434.942721188072</v>
      </c>
      <c r="V1135" s="93">
        <v>18037.314767989057</v>
      </c>
      <c r="W1135" s="93">
        <v>18306.277979660998</v>
      </c>
      <c r="X1135" s="93">
        <v>16684.758572999996</v>
      </c>
      <c r="Y1135" s="93">
        <v>19678.595999999998</v>
      </c>
      <c r="Z1135" s="93">
        <v>19300</v>
      </c>
      <c r="AA1135" s="83"/>
      <c r="AB1135" s="84" t="s">
        <v>4</v>
      </c>
      <c r="AC1135" s="93">
        <v>0</v>
      </c>
      <c r="AD1135" s="93">
        <v>16</v>
      </c>
      <c r="AE1135" s="93">
        <v>145</v>
      </c>
      <c r="AF1135" s="93">
        <v>188</v>
      </c>
      <c r="AG1135" s="93">
        <v>171</v>
      </c>
      <c r="AH1135" s="93">
        <v>158</v>
      </c>
      <c r="AI1135" s="93">
        <v>149</v>
      </c>
      <c r="AJ1135" s="93">
        <v>117</v>
      </c>
      <c r="AK1135" s="93">
        <v>105</v>
      </c>
      <c r="AL1135" s="93">
        <v>174</v>
      </c>
      <c r="AM1135" s="93">
        <v>0</v>
      </c>
      <c r="AN1135" s="83"/>
      <c r="AO1135" s="83"/>
      <c r="AP1135" s="83"/>
      <c r="AQ1135" s="83"/>
      <c r="AR1135" s="83"/>
      <c r="AS1135" s="83"/>
      <c r="AT1135" s="83"/>
      <c r="AU1135" s="83"/>
      <c r="AV1135" s="83"/>
      <c r="AW1135" s="83"/>
      <c r="AX1135" s="83"/>
      <c r="AY1135" s="83"/>
      <c r="AZ1135" s="83"/>
    </row>
    <row r="1136" spans="1:52" x14ac:dyDescent="0.25">
      <c r="A1136" s="82"/>
      <c r="B1136" s="84" t="s">
        <v>6</v>
      </c>
      <c r="C1136" s="93">
        <v>4896.3822411547217</v>
      </c>
      <c r="D1136" s="93">
        <v>7382.6090477293128</v>
      </c>
      <c r="E1136" s="93">
        <v>12212.488497009617</v>
      </c>
      <c r="F1136" s="93">
        <v>19925.773376124202</v>
      </c>
      <c r="G1136" s="93">
        <v>18846.330244659319</v>
      </c>
      <c r="H1136" s="93">
        <v>13899.404577523272</v>
      </c>
      <c r="I1136" s="93">
        <v>10090.605567512104</v>
      </c>
      <c r="J1136" s="93">
        <v>7534.7375653304998</v>
      </c>
      <c r="K1136" s="93">
        <v>6756.3352814999962</v>
      </c>
      <c r="L1136" s="93">
        <v>7937.7059999999992</v>
      </c>
      <c r="M1136" s="93">
        <v>0</v>
      </c>
      <c r="N1136" s="83"/>
      <c r="O1136" s="84" t="s">
        <v>6</v>
      </c>
      <c r="P1136" s="93">
        <v>3494.4934943016247</v>
      </c>
      <c r="Q1136" s="93">
        <v>3509.142413460148</v>
      </c>
      <c r="R1136" s="93">
        <v>7218.6515620081764</v>
      </c>
      <c r="S1136" s="93">
        <v>27576.836380661232</v>
      </c>
      <c r="T1136" s="93">
        <v>44502.212591662035</v>
      </c>
      <c r="U1136" s="93">
        <v>21379.656900235092</v>
      </c>
      <c r="V1136" s="93">
        <v>13026.094439298693</v>
      </c>
      <c r="W1136" s="93">
        <v>8098.4807281979956</v>
      </c>
      <c r="X1136" s="93">
        <v>7613.0112239999971</v>
      </c>
      <c r="Y1136" s="93">
        <v>6390.0899999999983</v>
      </c>
      <c r="Z1136" s="93">
        <v>16034</v>
      </c>
      <c r="AA1136" s="83"/>
      <c r="AB1136" s="84" t="s">
        <v>6</v>
      </c>
      <c r="AC1136" s="93">
        <v>0</v>
      </c>
      <c r="AD1136" s="93">
        <v>0</v>
      </c>
      <c r="AE1136" s="93">
        <v>7</v>
      </c>
      <c r="AF1136" s="93">
        <v>165</v>
      </c>
      <c r="AG1136" s="93">
        <v>238</v>
      </c>
      <c r="AH1136" s="93">
        <v>175</v>
      </c>
      <c r="AI1136" s="93">
        <v>118</v>
      </c>
      <c r="AJ1136" s="93">
        <v>0</v>
      </c>
      <c r="AK1136" s="93">
        <v>72</v>
      </c>
      <c r="AL1136" s="93">
        <v>108</v>
      </c>
      <c r="AM1136" s="93">
        <v>0</v>
      </c>
      <c r="AN1136" s="83"/>
      <c r="AO1136" s="83"/>
      <c r="AP1136" s="83"/>
      <c r="AQ1136" s="83"/>
      <c r="AR1136" s="83"/>
      <c r="AS1136" s="83"/>
      <c r="AT1136" s="83"/>
      <c r="AU1136" s="83"/>
      <c r="AV1136" s="83"/>
      <c r="AW1136" s="83"/>
      <c r="AX1136" s="83"/>
      <c r="AY1136" s="83"/>
      <c r="AZ1136" s="83"/>
    </row>
    <row r="1137" spans="1:52" x14ac:dyDescent="0.25">
      <c r="A1137" s="82"/>
      <c r="B1137" s="84" t="s">
        <v>7</v>
      </c>
      <c r="C1137" s="93">
        <v>78158.486482707493</v>
      </c>
      <c r="D1137" s="93">
        <v>77598.448239858932</v>
      </c>
      <c r="E1137" s="93">
        <v>67332.066071759182</v>
      </c>
      <c r="F1137" s="93">
        <v>66163.862899424828</v>
      </c>
      <c r="G1137" s="93">
        <v>63486.727360021607</v>
      </c>
      <c r="H1137" s="93">
        <v>58789.975321539205</v>
      </c>
      <c r="I1137" s="93">
        <v>50303.724695692108</v>
      </c>
      <c r="J1137" s="93">
        <v>63877.225290731985</v>
      </c>
      <c r="K1137" s="93">
        <v>78124.60235999999</v>
      </c>
      <c r="L1137" s="93">
        <v>73897.634999999995</v>
      </c>
      <c r="M1137" s="93">
        <v>0</v>
      </c>
      <c r="N1137" s="83"/>
      <c r="O1137" s="84" t="s">
        <v>7</v>
      </c>
      <c r="P1137" s="93">
        <v>87918.881173351416</v>
      </c>
      <c r="Q1137" s="93">
        <v>78557.914469579089</v>
      </c>
      <c r="R1137" s="93">
        <v>64212.761271464049</v>
      </c>
      <c r="S1137" s="93">
        <v>71969.968261368325</v>
      </c>
      <c r="T1137" s="93">
        <v>58410.145104082963</v>
      </c>
      <c r="U1137" s="93">
        <v>57739.944685327144</v>
      </c>
      <c r="V1137" s="93">
        <v>57492.703959676444</v>
      </c>
      <c r="W1137" s="93">
        <v>55472.327226161986</v>
      </c>
      <c r="X1137" s="93">
        <v>58576.477385999991</v>
      </c>
      <c r="Y1137" s="93">
        <v>59862.074999999997</v>
      </c>
      <c r="Z1137" s="93">
        <v>65331</v>
      </c>
      <c r="AA1137" s="83"/>
      <c r="AB1137" s="84" t="s">
        <v>7</v>
      </c>
      <c r="AC1137" s="93">
        <v>630</v>
      </c>
      <c r="AD1137" s="93">
        <v>630</v>
      </c>
      <c r="AE1137" s="93">
        <v>559</v>
      </c>
      <c r="AF1137" s="93">
        <v>537</v>
      </c>
      <c r="AG1137" s="93">
        <v>518</v>
      </c>
      <c r="AH1137" s="93">
        <v>496</v>
      </c>
      <c r="AI1137" s="93">
        <v>447</v>
      </c>
      <c r="AJ1137" s="93">
        <v>591</v>
      </c>
      <c r="AK1137" s="93">
        <v>655</v>
      </c>
      <c r="AL1137" s="93">
        <v>714</v>
      </c>
      <c r="AM1137" s="93">
        <v>0</v>
      </c>
      <c r="AN1137" s="83"/>
      <c r="AO1137" s="83"/>
      <c r="AP1137" s="83"/>
      <c r="AQ1137" s="83"/>
      <c r="AR1137" s="83"/>
      <c r="AS1137" s="83"/>
      <c r="AT1137" s="83"/>
      <c r="AU1137" s="83"/>
      <c r="AV1137" s="83"/>
      <c r="AW1137" s="83"/>
      <c r="AX1137" s="83"/>
      <c r="AY1137" s="83"/>
      <c r="AZ1137" s="83"/>
    </row>
    <row r="1138" spans="1:52" x14ac:dyDescent="0.25">
      <c r="A1138" s="82"/>
      <c r="B1138" s="89" t="s">
        <v>8</v>
      </c>
      <c r="C1138" s="94">
        <v>30314.430228571564</v>
      </c>
      <c r="D1138" s="94">
        <v>34107.57072984019</v>
      </c>
      <c r="E1138" s="94">
        <v>36478.182339668718</v>
      </c>
      <c r="F1138" s="94">
        <v>46533.155786252799</v>
      </c>
      <c r="G1138" s="94">
        <v>56887.340326305915</v>
      </c>
      <c r="H1138" s="94">
        <v>64116.720024887349</v>
      </c>
      <c r="I1138" s="94">
        <v>73479.849112060998</v>
      </c>
      <c r="J1138" s="94">
        <v>73088.08726470299</v>
      </c>
      <c r="K1138" s="94">
        <v>79929.191558999984</v>
      </c>
      <c r="L1138" s="94">
        <v>86370.143999999986</v>
      </c>
      <c r="M1138" s="94">
        <v>0</v>
      </c>
      <c r="N1138" s="83"/>
      <c r="O1138" s="89" t="s">
        <v>8</v>
      </c>
      <c r="P1138" s="94">
        <v>28462.553244048326</v>
      </c>
      <c r="Q1138" s="94">
        <v>31352.947337847054</v>
      </c>
      <c r="R1138" s="94">
        <v>31947.799687831222</v>
      </c>
      <c r="S1138" s="94">
        <v>37524.1416310161</v>
      </c>
      <c r="T1138" s="94">
        <v>39624.468804047814</v>
      </c>
      <c r="U1138" s="94">
        <v>42718.502259397086</v>
      </c>
      <c r="V1138" s="94">
        <v>72448.140214201645</v>
      </c>
      <c r="W1138" s="94">
        <v>73495.924423676974</v>
      </c>
      <c r="X1138" s="94">
        <v>75130.745381999994</v>
      </c>
      <c r="Y1138" s="94">
        <v>77854.14</v>
      </c>
      <c r="Z1138" s="94">
        <v>80701</v>
      </c>
      <c r="AA1138" s="83"/>
      <c r="AB1138" s="89" t="s">
        <v>8</v>
      </c>
      <c r="AC1138" s="94">
        <v>444</v>
      </c>
      <c r="AD1138" s="94">
        <v>480</v>
      </c>
      <c r="AE1138" s="94">
        <v>528</v>
      </c>
      <c r="AF1138" s="94">
        <v>592</v>
      </c>
      <c r="AG1138" s="94">
        <v>643</v>
      </c>
      <c r="AH1138" s="94">
        <v>709</v>
      </c>
      <c r="AI1138" s="94">
        <v>758</v>
      </c>
      <c r="AJ1138" s="94">
        <v>758</v>
      </c>
      <c r="AK1138" s="94">
        <v>787</v>
      </c>
      <c r="AL1138" s="94">
        <v>840</v>
      </c>
      <c r="AM1138" s="94">
        <v>0</v>
      </c>
      <c r="AN1138" s="83"/>
      <c r="AO1138" s="83"/>
      <c r="AP1138" s="83"/>
      <c r="AQ1138" s="83"/>
      <c r="AR1138" s="83"/>
      <c r="AS1138" s="83"/>
      <c r="AT1138" s="83"/>
      <c r="AU1138" s="83"/>
      <c r="AV1138" s="83"/>
      <c r="AW1138" s="83"/>
      <c r="AX1138" s="83"/>
      <c r="AY1138" s="83"/>
      <c r="AZ1138" s="83"/>
    </row>
    <row r="1139" spans="1:52" x14ac:dyDescent="0.25">
      <c r="A1139" s="82"/>
      <c r="B1139" s="89" t="s">
        <v>5</v>
      </c>
      <c r="C1139" s="94">
        <v>20531.954285992244</v>
      </c>
      <c r="D1139" s="94">
        <v>16487.154396415906</v>
      </c>
      <c r="E1139" s="94">
        <v>24654.948626952864</v>
      </c>
      <c r="F1139" s="94">
        <v>27670.902097190086</v>
      </c>
      <c r="G1139" s="94">
        <v>16245.176485006688</v>
      </c>
      <c r="H1139" s="94">
        <v>14988.793193071568</v>
      </c>
      <c r="I1139" s="94">
        <v>18846.168387080215</v>
      </c>
      <c r="J1139" s="94">
        <v>18418.487145093004</v>
      </c>
      <c r="K1139" s="94">
        <v>26242.397664</v>
      </c>
      <c r="L1139" s="94">
        <v>25394.690999999999</v>
      </c>
      <c r="M1139" s="92">
        <v>0</v>
      </c>
      <c r="N1139" s="83"/>
      <c r="O1139" s="89" t="s">
        <v>5</v>
      </c>
      <c r="P1139" s="94">
        <v>26636.487859198904</v>
      </c>
      <c r="Q1139" s="94">
        <v>29249.776001271224</v>
      </c>
      <c r="R1139" s="94">
        <v>23017.059058043906</v>
      </c>
      <c r="S1139" s="94">
        <v>28476.520135682604</v>
      </c>
      <c r="T1139" s="94">
        <v>34793.730407692274</v>
      </c>
      <c r="U1139" s="94">
        <v>18158.005029169381</v>
      </c>
      <c r="V1139" s="94">
        <v>17246.821697271993</v>
      </c>
      <c r="W1139" s="94">
        <v>23653.476286208992</v>
      </c>
      <c r="X1139" s="94">
        <v>31894.867535999994</v>
      </c>
      <c r="Y1139" s="94">
        <v>28447.734</v>
      </c>
      <c r="Z1139" s="94">
        <v>25451</v>
      </c>
      <c r="AA1139" s="83"/>
      <c r="AB1139" s="89" t="s">
        <v>5</v>
      </c>
      <c r="AC1139" s="94">
        <v>4957</v>
      </c>
      <c r="AD1139" s="94">
        <v>4870</v>
      </c>
      <c r="AE1139" s="94">
        <v>4891</v>
      </c>
      <c r="AF1139" s="94">
        <v>4917</v>
      </c>
      <c r="AG1139" s="94">
        <v>4897</v>
      </c>
      <c r="AH1139" s="94">
        <v>4811</v>
      </c>
      <c r="AI1139" s="94">
        <v>4772</v>
      </c>
      <c r="AJ1139" s="94">
        <v>4942</v>
      </c>
      <c r="AK1139" s="94">
        <v>4865</v>
      </c>
      <c r="AL1139" s="94">
        <v>5072</v>
      </c>
      <c r="AM1139" s="94">
        <v>0</v>
      </c>
      <c r="AN1139" s="83"/>
      <c r="AO1139" s="83"/>
      <c r="AP1139" s="83"/>
      <c r="AQ1139" s="83"/>
      <c r="AR1139" s="83"/>
      <c r="AS1139" s="83"/>
      <c r="AT1139" s="83"/>
      <c r="AU1139" s="83"/>
      <c r="AV1139" s="83"/>
      <c r="AW1139" s="83"/>
      <c r="AX1139" s="83"/>
      <c r="AY1139" s="83"/>
      <c r="AZ1139" s="83"/>
    </row>
    <row r="1140" spans="1:52" x14ac:dyDescent="0.25">
      <c r="A1140" s="82"/>
      <c r="B1140" s="84" t="s">
        <v>157</v>
      </c>
      <c r="C1140" s="93">
        <v>31479.321560237786</v>
      </c>
      <c r="D1140" s="93">
        <v>35663.425028510108</v>
      </c>
      <c r="E1140" s="93">
        <v>43207.749192247051</v>
      </c>
      <c r="F1140" s="93">
        <v>34796.235851679368</v>
      </c>
      <c r="G1140" s="93">
        <v>43531.522945669298</v>
      </c>
      <c r="H1140" s="93">
        <v>42688.871962453617</v>
      </c>
      <c r="I1140" s="93">
        <v>48452.057894994374</v>
      </c>
      <c r="J1140" s="93">
        <v>53612.24452226999</v>
      </c>
      <c r="K1140" s="93">
        <v>53263.495193999996</v>
      </c>
      <c r="L1140" s="93">
        <v>54102.761999999995</v>
      </c>
      <c r="M1140" s="93">
        <v>0</v>
      </c>
      <c r="N1140" s="83"/>
      <c r="O1140" s="84" t="s">
        <v>157</v>
      </c>
      <c r="P1140" s="93">
        <v>31262.720723814124</v>
      </c>
      <c r="Q1140" s="93">
        <v>32197.004673516156</v>
      </c>
      <c r="R1140" s="93">
        <v>34798.862766658742</v>
      </c>
      <c r="S1140" s="93">
        <v>40585.605595344721</v>
      </c>
      <c r="T1140" s="93">
        <v>40917.34359566788</v>
      </c>
      <c r="U1140" s="93">
        <v>46572.118048668584</v>
      </c>
      <c r="V1140" s="93">
        <v>44527.078392268479</v>
      </c>
      <c r="W1140" s="93">
        <v>51917.238763676978</v>
      </c>
      <c r="X1140" s="93">
        <v>53173.318778999994</v>
      </c>
      <c r="Y1140" s="93">
        <v>52175.444999999992</v>
      </c>
      <c r="Z1140" s="93">
        <v>53334</v>
      </c>
      <c r="AA1140" s="83"/>
      <c r="AB1140" s="84" t="s">
        <v>117</v>
      </c>
      <c r="AC1140" s="93">
        <v>23657.77</v>
      </c>
      <c r="AD1140" s="93">
        <v>23513.5</v>
      </c>
      <c r="AE1140" s="93">
        <v>23458.861999999997</v>
      </c>
      <c r="AF1140" s="93">
        <v>23572.991999999998</v>
      </c>
      <c r="AG1140" s="93">
        <v>23430.884999999998</v>
      </c>
      <c r="AH1140" s="93">
        <v>23414.761000000002</v>
      </c>
      <c r="AI1140" s="93">
        <v>22871.759999999998</v>
      </c>
      <c r="AJ1140" s="93">
        <v>22438.845000000001</v>
      </c>
      <c r="AK1140" s="93">
        <v>22239.686000000002</v>
      </c>
      <c r="AL1140" s="93">
        <v>22004.916000000001</v>
      </c>
      <c r="AM1140" s="93">
        <v>0</v>
      </c>
      <c r="AN1140" s="83"/>
      <c r="AO1140" s="83"/>
      <c r="AP1140" s="83"/>
      <c r="AQ1140" s="83"/>
      <c r="AR1140" s="83"/>
      <c r="AS1140" s="83"/>
      <c r="AT1140" s="83"/>
      <c r="AU1140" s="83"/>
      <c r="AV1140" s="83"/>
      <c r="AW1140" s="83"/>
      <c r="AX1140" s="83"/>
      <c r="AY1140" s="83"/>
      <c r="AZ1140" s="83"/>
    </row>
    <row r="1141" spans="1:52" x14ac:dyDescent="0.25">
      <c r="A1141" s="82"/>
      <c r="B1141" s="83"/>
      <c r="C1141" s="83"/>
      <c r="D1141" s="83"/>
      <c r="E1141" s="83"/>
      <c r="F1141" s="83"/>
      <c r="G1141" s="83"/>
      <c r="H1141" s="83"/>
      <c r="I1141" s="83"/>
      <c r="J1141" s="83"/>
      <c r="K1141" s="83"/>
      <c r="L1141" s="83"/>
      <c r="M1141" s="83"/>
      <c r="N1141" s="83"/>
      <c r="O1141" s="83"/>
      <c r="P1141" s="83"/>
      <c r="Q1141" s="83"/>
      <c r="R1141" s="83"/>
      <c r="S1141" s="83"/>
      <c r="T1141" s="83"/>
      <c r="U1141" s="83"/>
      <c r="V1141" s="83"/>
      <c r="W1141" s="83"/>
      <c r="X1141" s="83"/>
      <c r="Y1141" s="83"/>
      <c r="Z1141" s="83"/>
      <c r="AA1141" s="83"/>
      <c r="AB1141" s="83"/>
      <c r="AC1141" s="83"/>
      <c r="AD1141" s="83"/>
      <c r="AE1141" s="83"/>
      <c r="AF1141" s="83"/>
      <c r="AG1141" s="83"/>
      <c r="AH1141" s="83"/>
      <c r="AI1141" s="83"/>
      <c r="AJ1141" s="83"/>
      <c r="AK1141" s="83"/>
      <c r="AL1141" s="83"/>
      <c r="AM1141" s="83"/>
      <c r="AN1141" s="83"/>
      <c r="AO1141" s="83"/>
      <c r="AP1141" s="83"/>
      <c r="AQ1141" s="83"/>
      <c r="AR1141" s="83"/>
      <c r="AS1141" s="83"/>
      <c r="AT1141" s="83"/>
      <c r="AU1141" s="83"/>
      <c r="AV1141" s="83"/>
      <c r="AW1141" s="83"/>
      <c r="AX1141" s="83"/>
      <c r="AY1141" s="83"/>
      <c r="AZ1141" s="83"/>
    </row>
    <row r="1142" spans="1:52" x14ac:dyDescent="0.25">
      <c r="A1142" s="82"/>
      <c r="B1142" s="85" t="s">
        <v>113</v>
      </c>
      <c r="C1142" s="85"/>
      <c r="D1142" s="85"/>
      <c r="E1142" s="85"/>
      <c r="F1142" s="85"/>
      <c r="G1142" s="85"/>
      <c r="H1142" s="85"/>
      <c r="I1142" s="85"/>
      <c r="J1142" s="85"/>
      <c r="K1142" s="85"/>
      <c r="L1142" s="85"/>
      <c r="M1142" s="85"/>
      <c r="N1142" s="83"/>
      <c r="O1142" s="85" t="s">
        <v>114</v>
      </c>
      <c r="P1142" s="85"/>
      <c r="Q1142" s="85"/>
      <c r="R1142" s="85"/>
      <c r="S1142" s="85"/>
      <c r="T1142" s="85"/>
      <c r="U1142" s="85"/>
      <c r="V1142" s="85"/>
      <c r="W1142" s="85"/>
      <c r="X1142" s="85"/>
      <c r="Y1142" s="85"/>
      <c r="Z1142" s="85"/>
      <c r="AA1142" s="83"/>
      <c r="AB1142" s="85" t="s">
        <v>145</v>
      </c>
      <c r="AC1142" s="85"/>
      <c r="AD1142" s="85"/>
      <c r="AE1142" s="85"/>
      <c r="AF1142" s="85"/>
      <c r="AG1142" s="85"/>
      <c r="AH1142" s="85"/>
      <c r="AI1142" s="85"/>
      <c r="AJ1142" s="85"/>
      <c r="AK1142" s="85"/>
      <c r="AL1142" s="85"/>
      <c r="AM1142" s="85"/>
      <c r="AN1142" s="83"/>
      <c r="AO1142" s="83"/>
      <c r="AP1142" s="83"/>
      <c r="AQ1142" s="83"/>
      <c r="AR1142" s="83"/>
      <c r="AS1142" s="83"/>
      <c r="AT1142" s="83"/>
      <c r="AU1142" s="83"/>
      <c r="AV1142" s="83"/>
      <c r="AW1142" s="83"/>
      <c r="AX1142" s="83"/>
      <c r="AY1142" s="83"/>
      <c r="AZ1142" s="83"/>
    </row>
    <row r="1143" spans="1:52" x14ac:dyDescent="0.25">
      <c r="A1143" s="82"/>
      <c r="B1143" s="87" t="s">
        <v>72</v>
      </c>
      <c r="C1143" s="87">
        <v>2013</v>
      </c>
      <c r="D1143" s="87">
        <v>2014</v>
      </c>
      <c r="E1143" s="87">
        <v>2015</v>
      </c>
      <c r="F1143" s="87">
        <v>2016</v>
      </c>
      <c r="G1143" s="87">
        <v>2017</v>
      </c>
      <c r="H1143" s="87">
        <v>2018</v>
      </c>
      <c r="I1143" s="87">
        <v>2019</v>
      </c>
      <c r="J1143" s="87">
        <v>2020</v>
      </c>
      <c r="K1143" s="87">
        <v>2021</v>
      </c>
      <c r="L1143" s="87">
        <v>2022</v>
      </c>
      <c r="M1143" s="87">
        <v>2023</v>
      </c>
      <c r="N1143" s="83"/>
      <c r="O1143" s="87" t="s">
        <v>72</v>
      </c>
      <c r="P1143" s="87">
        <v>2013</v>
      </c>
      <c r="Q1143" s="87">
        <v>2014</v>
      </c>
      <c r="R1143" s="87">
        <v>2015</v>
      </c>
      <c r="S1143" s="87">
        <v>2016</v>
      </c>
      <c r="T1143" s="87">
        <v>2017</v>
      </c>
      <c r="U1143" s="87">
        <v>2018</v>
      </c>
      <c r="V1143" s="87">
        <v>2019</v>
      </c>
      <c r="W1143" s="87">
        <v>2020</v>
      </c>
      <c r="X1143" s="87">
        <v>2021</v>
      </c>
      <c r="Y1143" s="87">
        <v>2022</v>
      </c>
      <c r="Z1143" s="87">
        <v>2023</v>
      </c>
      <c r="AA1143" s="83"/>
      <c r="AB1143" s="87" t="s">
        <v>72</v>
      </c>
      <c r="AC1143" s="87">
        <v>2013</v>
      </c>
      <c r="AD1143" s="87">
        <v>2014</v>
      </c>
      <c r="AE1143" s="87">
        <v>2015</v>
      </c>
      <c r="AF1143" s="87">
        <v>2016</v>
      </c>
      <c r="AG1143" s="87">
        <v>2017</v>
      </c>
      <c r="AH1143" s="87">
        <v>2018</v>
      </c>
      <c r="AI1143" s="87">
        <v>2019</v>
      </c>
      <c r="AJ1143" s="87">
        <v>2020</v>
      </c>
      <c r="AK1143" s="87">
        <v>2021</v>
      </c>
      <c r="AL1143" s="87">
        <v>2022</v>
      </c>
      <c r="AM1143" s="87">
        <v>2023</v>
      </c>
      <c r="AN1143" s="83"/>
      <c r="AO1143" s="83"/>
      <c r="AP1143" s="83"/>
      <c r="AQ1143" s="83"/>
      <c r="AR1143" s="83"/>
      <c r="AS1143" s="83"/>
      <c r="AT1143" s="83"/>
      <c r="AU1143" s="83"/>
      <c r="AV1143" s="83"/>
      <c r="AW1143" s="83"/>
      <c r="AX1143" s="83"/>
      <c r="AY1143" s="83"/>
      <c r="AZ1143" s="83"/>
    </row>
    <row r="1144" spans="1:52" x14ac:dyDescent="0.25">
      <c r="A1144" s="82"/>
      <c r="B1144" s="89" t="s">
        <v>9</v>
      </c>
      <c r="C1144" s="90">
        <v>410468.2117266662</v>
      </c>
      <c r="D1144" s="90">
        <v>399601.36722556263</v>
      </c>
      <c r="E1144" s="90">
        <v>406473.98345586035</v>
      </c>
      <c r="F1144" s="90">
        <v>428547.24597746274</v>
      </c>
      <c r="G1144" s="90">
        <v>413870.57710245688</v>
      </c>
      <c r="H1144" s="90">
        <v>405494.5271069326</v>
      </c>
      <c r="I1144" s="90">
        <v>413611.48146876495</v>
      </c>
      <c r="J1144" s="90">
        <v>442562.65887235489</v>
      </c>
      <c r="K1144" s="90">
        <v>541115.7785459999</v>
      </c>
      <c r="L1144" s="90">
        <v>508956.777</v>
      </c>
      <c r="M1144" s="90">
        <v>0</v>
      </c>
      <c r="N1144" s="83"/>
      <c r="O1144" s="89" t="s">
        <v>9</v>
      </c>
      <c r="P1144" s="90">
        <v>393037.86108446273</v>
      </c>
      <c r="Q1144" s="90">
        <v>420665.1221351705</v>
      </c>
      <c r="R1144" s="90">
        <v>403242.09203425096</v>
      </c>
      <c r="S1144" s="90">
        <v>399180.27553132607</v>
      </c>
      <c r="T1144" s="90">
        <v>435401.87794901326</v>
      </c>
      <c r="U1144" s="90">
        <v>410674.79751218279</v>
      </c>
      <c r="V1144" s="90">
        <v>398448.08726663725</v>
      </c>
      <c r="W1144" s="90">
        <v>416430.8705380949</v>
      </c>
      <c r="X1144" s="90">
        <v>551749.16922299995</v>
      </c>
      <c r="Y1144" s="90">
        <v>531221.25</v>
      </c>
      <c r="Z1144" s="90">
        <v>517801</v>
      </c>
      <c r="AA1144" s="83"/>
      <c r="AB1144" s="89" t="s">
        <v>9</v>
      </c>
      <c r="AC1144" s="90">
        <v>3841</v>
      </c>
      <c r="AD1144" s="90">
        <v>3692</v>
      </c>
      <c r="AE1144" s="90">
        <v>3742</v>
      </c>
      <c r="AF1144" s="90">
        <v>3638</v>
      </c>
      <c r="AG1144" s="90">
        <v>3581</v>
      </c>
      <c r="AH1144" s="90">
        <v>3502</v>
      </c>
      <c r="AI1144" s="90">
        <v>3519</v>
      </c>
      <c r="AJ1144" s="90">
        <v>3779</v>
      </c>
      <c r="AK1144" s="90">
        <v>3669</v>
      </c>
      <c r="AL1144" s="90">
        <v>3694</v>
      </c>
      <c r="AM1144" s="90">
        <v>0</v>
      </c>
      <c r="AN1144" s="83"/>
      <c r="AO1144" s="83"/>
      <c r="AP1144" s="83"/>
      <c r="AQ1144" s="83"/>
      <c r="AR1144" s="83"/>
      <c r="AS1144" s="83"/>
      <c r="AT1144" s="83"/>
      <c r="AU1144" s="83"/>
      <c r="AV1144" s="83"/>
      <c r="AW1144" s="83"/>
      <c r="AX1144" s="83"/>
      <c r="AY1144" s="83"/>
      <c r="AZ1144" s="83"/>
    </row>
    <row r="1145" spans="1:52" x14ac:dyDescent="0.25">
      <c r="A1145" s="82"/>
      <c r="B1145" s="84" t="s">
        <v>10</v>
      </c>
      <c r="C1145" s="93">
        <v>283345.90283241146</v>
      </c>
      <c r="D1145" s="93">
        <v>271468.36075845407</v>
      </c>
      <c r="E1145" s="93">
        <v>289153.51603760873</v>
      </c>
      <c r="F1145" s="93">
        <v>311991.51309810311</v>
      </c>
      <c r="G1145" s="93">
        <v>291195.73709652026</v>
      </c>
      <c r="H1145" s="93">
        <v>271299.80674945412</v>
      </c>
      <c r="I1145" s="93">
        <v>277788.77515437332</v>
      </c>
      <c r="J1145" s="93">
        <v>288464.40937002149</v>
      </c>
      <c r="K1145" s="93">
        <v>369432.88039874996</v>
      </c>
      <c r="L1145" s="93">
        <v>357557.43450000003</v>
      </c>
      <c r="M1145" s="93">
        <v>0</v>
      </c>
      <c r="N1145" s="83"/>
      <c r="O1145" s="84" t="s">
        <v>10</v>
      </c>
      <c r="P1145" s="93">
        <v>258705.15101326056</v>
      </c>
      <c r="Q1145" s="93">
        <v>285905.56838279992</v>
      </c>
      <c r="R1145" s="93">
        <v>284558.00401491747</v>
      </c>
      <c r="S1145" s="93">
        <v>321083.80138153065</v>
      </c>
      <c r="T1145" s="93">
        <v>317927.36330732878</v>
      </c>
      <c r="U1145" s="93">
        <v>280869.60997510824</v>
      </c>
      <c r="V1145" s="93">
        <v>269412.79193517379</v>
      </c>
      <c r="W1145" s="93">
        <v>288960.17967305996</v>
      </c>
      <c r="X1145" s="93">
        <v>396467.50439099997</v>
      </c>
      <c r="Y1145" s="93">
        <v>385745.34599999996</v>
      </c>
      <c r="Z1145" s="93">
        <v>369574</v>
      </c>
      <c r="AA1145" s="83"/>
      <c r="AB1145" s="84" t="s">
        <v>10</v>
      </c>
      <c r="AC1145" s="93">
        <v>3841</v>
      </c>
      <c r="AD1145" s="93">
        <v>3692</v>
      </c>
      <c r="AE1145" s="93">
        <v>3742</v>
      </c>
      <c r="AF1145" s="93">
        <v>3638</v>
      </c>
      <c r="AG1145" s="93">
        <v>3581</v>
      </c>
      <c r="AH1145" s="93">
        <v>3502</v>
      </c>
      <c r="AI1145" s="93">
        <v>3519</v>
      </c>
      <c r="AJ1145" s="93">
        <v>3779</v>
      </c>
      <c r="AK1145" s="93">
        <v>3669</v>
      </c>
      <c r="AL1145" s="93">
        <v>3694</v>
      </c>
      <c r="AM1145" s="93">
        <v>0</v>
      </c>
      <c r="AN1145" s="83"/>
      <c r="AO1145" s="83"/>
      <c r="AP1145" s="83"/>
      <c r="AQ1145" s="83"/>
      <c r="AR1145" s="83"/>
      <c r="AS1145" s="83"/>
      <c r="AT1145" s="83"/>
      <c r="AU1145" s="83"/>
      <c r="AV1145" s="83"/>
      <c r="AW1145" s="83"/>
      <c r="AX1145" s="83"/>
      <c r="AY1145" s="83"/>
      <c r="AZ1145" s="83"/>
    </row>
    <row r="1146" spans="1:52" x14ac:dyDescent="0.25">
      <c r="A1146" s="82"/>
      <c r="B1146" s="89" t="s">
        <v>11</v>
      </c>
      <c r="C1146" s="94">
        <v>127122.30889425475</v>
      </c>
      <c r="D1146" s="94">
        <v>128133.00646710856</v>
      </c>
      <c r="E1146" s="94">
        <v>117320.46741825162</v>
      </c>
      <c r="F1146" s="94">
        <v>116555.73287935961</v>
      </c>
      <c r="G1146" s="94">
        <v>122674.84000593661</v>
      </c>
      <c r="H1146" s="94">
        <v>134194.72035747845</v>
      </c>
      <c r="I1146" s="94">
        <v>135822.7063143916</v>
      </c>
      <c r="J1146" s="94">
        <v>154098.24950233343</v>
      </c>
      <c r="K1146" s="94">
        <v>171682.89814724997</v>
      </c>
      <c r="L1146" s="94">
        <v>151399.3425</v>
      </c>
      <c r="M1146" s="94">
        <v>0</v>
      </c>
      <c r="N1146" s="83"/>
      <c r="O1146" s="89" t="s">
        <v>11</v>
      </c>
      <c r="P1146" s="94">
        <v>134332.71007120219</v>
      </c>
      <c r="Q1146" s="94">
        <v>134759.55375237056</v>
      </c>
      <c r="R1146" s="94">
        <v>118684.0880193335</v>
      </c>
      <c r="S1146" s="94">
        <v>78096.474149795409</v>
      </c>
      <c r="T1146" s="94">
        <v>117474.51464168447</v>
      </c>
      <c r="U1146" s="94">
        <v>129805.18753707455</v>
      </c>
      <c r="V1146" s="94">
        <v>129035.29533146347</v>
      </c>
      <c r="W1146" s="94">
        <v>127470.69086503497</v>
      </c>
      <c r="X1146" s="94">
        <v>155281.66483199998</v>
      </c>
      <c r="Y1146" s="94">
        <v>145475.90400000001</v>
      </c>
      <c r="Z1146" s="94">
        <v>148227</v>
      </c>
      <c r="AA1146" s="83"/>
      <c r="AB1146" s="89" t="s">
        <v>11</v>
      </c>
      <c r="AC1146" s="94">
        <v>3841</v>
      </c>
      <c r="AD1146" s="94">
        <v>3692</v>
      </c>
      <c r="AE1146" s="94">
        <v>3742</v>
      </c>
      <c r="AF1146" s="94">
        <v>3638</v>
      </c>
      <c r="AG1146" s="94">
        <v>3581</v>
      </c>
      <c r="AH1146" s="94">
        <v>3502</v>
      </c>
      <c r="AI1146" s="94">
        <v>3519</v>
      </c>
      <c r="AJ1146" s="94">
        <v>3779</v>
      </c>
      <c r="AK1146" s="94">
        <v>3669</v>
      </c>
      <c r="AL1146" s="94">
        <v>3694</v>
      </c>
      <c r="AM1146" s="94">
        <v>0</v>
      </c>
      <c r="AN1146" s="83"/>
      <c r="AO1146" s="83"/>
      <c r="AP1146" s="83"/>
      <c r="AQ1146" s="83"/>
      <c r="AR1146" s="83"/>
      <c r="AS1146" s="83"/>
      <c r="AT1146" s="83"/>
      <c r="AU1146" s="83"/>
      <c r="AV1146" s="83"/>
      <c r="AW1146" s="83"/>
      <c r="AX1146" s="83"/>
      <c r="AY1146" s="83"/>
      <c r="AZ1146" s="83"/>
    </row>
    <row r="1147" spans="1:52" x14ac:dyDescent="0.25">
      <c r="A1147" s="82"/>
      <c r="B1147" s="84" t="s">
        <v>0</v>
      </c>
      <c r="C1147" s="93">
        <v>69144.642674937117</v>
      </c>
      <c r="D1147" s="93">
        <v>62428.794657586928</v>
      </c>
      <c r="E1147" s="93">
        <v>66303.923173376519</v>
      </c>
      <c r="F1147" s="93">
        <v>67234.480796997406</v>
      </c>
      <c r="G1147" s="93">
        <v>58942.325419333458</v>
      </c>
      <c r="H1147" s="93">
        <v>56028.767083730992</v>
      </c>
      <c r="I1147" s="93">
        <v>53873.861863822844</v>
      </c>
      <c r="J1147" s="93">
        <v>53155.855320560986</v>
      </c>
      <c r="K1147" s="93">
        <v>48177.545387999991</v>
      </c>
      <c r="L1147" s="93">
        <v>40712.384999999995</v>
      </c>
      <c r="M1147" s="93">
        <v>0</v>
      </c>
      <c r="N1147" s="83"/>
      <c r="O1147" s="84" t="s">
        <v>0</v>
      </c>
      <c r="P1147" s="93">
        <v>53162.870293215776</v>
      </c>
      <c r="Q1147" s="93">
        <v>66464.130424489151</v>
      </c>
      <c r="R1147" s="93">
        <v>63018.43022103775</v>
      </c>
      <c r="S1147" s="93">
        <v>72602.920886453299</v>
      </c>
      <c r="T1147" s="93">
        <v>74713.653580651648</v>
      </c>
      <c r="U1147" s="93">
        <v>61838.988783243658</v>
      </c>
      <c r="V1147" s="93">
        <v>53430.295202653433</v>
      </c>
      <c r="W1147" s="93">
        <v>55911.453479342978</v>
      </c>
      <c r="X1147" s="93">
        <v>52925.068412999986</v>
      </c>
      <c r="Y1147" s="93">
        <v>50925.21</v>
      </c>
      <c r="Z1147" s="93">
        <v>44989</v>
      </c>
      <c r="AA1147" s="83"/>
      <c r="AB1147" s="84" t="s">
        <v>0</v>
      </c>
      <c r="AC1147" s="93">
        <v>694</v>
      </c>
      <c r="AD1147" s="93">
        <v>706</v>
      </c>
      <c r="AE1147" s="93">
        <v>765</v>
      </c>
      <c r="AF1147" s="93">
        <v>636</v>
      </c>
      <c r="AG1147" s="93">
        <v>511</v>
      </c>
      <c r="AH1147" s="93">
        <v>491</v>
      </c>
      <c r="AI1147" s="93">
        <v>475</v>
      </c>
      <c r="AJ1147" s="93">
        <v>480</v>
      </c>
      <c r="AK1147" s="93">
        <v>436</v>
      </c>
      <c r="AL1147" s="93">
        <v>383</v>
      </c>
      <c r="AM1147" s="93">
        <v>0</v>
      </c>
      <c r="AN1147" s="83"/>
      <c r="AO1147" s="83"/>
      <c r="AP1147" s="83"/>
      <c r="AQ1147" s="83"/>
      <c r="AR1147" s="83"/>
      <c r="AS1147" s="83"/>
      <c r="AT1147" s="83"/>
      <c r="AU1147" s="83"/>
      <c r="AV1147" s="83"/>
      <c r="AW1147" s="83"/>
      <c r="AX1147" s="83"/>
      <c r="AY1147" s="83"/>
      <c r="AZ1147" s="83"/>
    </row>
    <row r="1148" spans="1:52" x14ac:dyDescent="0.25">
      <c r="A1148" s="82"/>
      <c r="B1148" s="84" t="s">
        <v>158</v>
      </c>
      <c r="C1148" s="93">
        <v>88099.983539361201</v>
      </c>
      <c r="D1148" s="93">
        <v>74298.406568113962</v>
      </c>
      <c r="E1148" s="93">
        <v>72965.961459948405</v>
      </c>
      <c r="F1148" s="93">
        <v>66963.248362834463</v>
      </c>
      <c r="G1148" s="93">
        <v>63910.342211364987</v>
      </c>
      <c r="H1148" s="93">
        <v>56243.894220784779</v>
      </c>
      <c r="I1148" s="93">
        <v>59250.698980645262</v>
      </c>
      <c r="J1148" s="93">
        <v>80581.28586013797</v>
      </c>
      <c r="K1148" s="93">
        <v>67439.22763199998</v>
      </c>
      <c r="L1148" s="93">
        <v>47585.075999999994</v>
      </c>
      <c r="M1148" s="93">
        <v>0</v>
      </c>
      <c r="N1148" s="83"/>
      <c r="O1148" s="84" t="s">
        <v>158</v>
      </c>
      <c r="P1148" s="93">
        <v>118887.38576102341</v>
      </c>
      <c r="Q1148" s="93">
        <v>99318.105419307816</v>
      </c>
      <c r="R1148" s="93">
        <v>85019.283839507785</v>
      </c>
      <c r="S1148" s="93">
        <v>74097.238471605524</v>
      </c>
      <c r="T1148" s="93">
        <v>72605.773264207688</v>
      </c>
      <c r="U1148" s="93">
        <v>53358.015110931374</v>
      </c>
      <c r="V1148" s="93">
        <v>54746.31774180269</v>
      </c>
      <c r="W1148" s="93">
        <v>54747.28338798599</v>
      </c>
      <c r="X1148" s="93">
        <v>79579.094889</v>
      </c>
      <c r="Y1148" s="93">
        <v>71991.926999999996</v>
      </c>
      <c r="Z1148" s="93">
        <v>44634</v>
      </c>
      <c r="AA1148" s="83"/>
      <c r="AB1148" s="84" t="s">
        <v>158</v>
      </c>
      <c r="AC1148" s="93">
        <v>602</v>
      </c>
      <c r="AD1148" s="93">
        <v>478</v>
      </c>
      <c r="AE1148" s="93">
        <v>482</v>
      </c>
      <c r="AF1148" s="93">
        <v>434</v>
      </c>
      <c r="AG1148" s="93">
        <v>422</v>
      </c>
      <c r="AH1148" s="93">
        <v>384</v>
      </c>
      <c r="AI1148" s="93">
        <v>396</v>
      </c>
      <c r="AJ1148" s="93">
        <v>558</v>
      </c>
      <c r="AK1148" s="93">
        <v>433</v>
      </c>
      <c r="AL1148" s="93">
        <v>298</v>
      </c>
      <c r="AM1148" s="93">
        <v>0</v>
      </c>
      <c r="AN1148" s="83"/>
      <c r="AO1148" s="83"/>
      <c r="AP1148" s="83"/>
      <c r="AQ1148" s="83"/>
      <c r="AR1148" s="83"/>
      <c r="AS1148" s="83"/>
      <c r="AT1148" s="83"/>
      <c r="AU1148" s="83"/>
      <c r="AV1148" s="83"/>
      <c r="AW1148" s="83"/>
      <c r="AX1148" s="83"/>
      <c r="AY1148" s="83"/>
      <c r="AZ1148" s="83"/>
    </row>
    <row r="1149" spans="1:52" x14ac:dyDescent="0.25">
      <c r="A1149" s="82"/>
      <c r="B1149" s="84" t="s">
        <v>159</v>
      </c>
      <c r="C1149" s="93">
        <v>8240.8194893339587</v>
      </c>
      <c r="D1149" s="93">
        <v>8934.0724681679731</v>
      </c>
      <c r="E1149" s="93">
        <v>7185.1798637796683</v>
      </c>
      <c r="F1149" s="93">
        <v>7536.222037731869</v>
      </c>
      <c r="G1149" s="93">
        <v>4629.181543958327</v>
      </c>
      <c r="H1149" s="93">
        <v>2947.3759525662731</v>
      </c>
      <c r="I1149" s="93">
        <v>2815.6505620394955</v>
      </c>
      <c r="J1149" s="93">
        <v>1254.8005711289998</v>
      </c>
      <c r="K1149" s="93">
        <v>1014.2194439999998</v>
      </c>
      <c r="L1149" s="93">
        <v>616.37099999999998</v>
      </c>
      <c r="M1149" s="93">
        <v>0</v>
      </c>
      <c r="N1149" s="83"/>
      <c r="O1149" s="84" t="s">
        <v>159</v>
      </c>
      <c r="P1149" s="93">
        <v>6790.9175570736188</v>
      </c>
      <c r="Q1149" s="93">
        <v>8598.3482920543884</v>
      </c>
      <c r="R1149" s="93">
        <v>9799.1907581252217</v>
      </c>
      <c r="S1149" s="93">
        <v>17437.360065250487</v>
      </c>
      <c r="T1149" s="93">
        <v>8351.1024036224026</v>
      </c>
      <c r="U1149" s="93">
        <v>5517.9439779645509</v>
      </c>
      <c r="V1149" s="93">
        <v>5254.1952502876811</v>
      </c>
      <c r="W1149" s="93">
        <v>3596.087965238999</v>
      </c>
      <c r="X1149" s="93">
        <v>1809.8936939999999</v>
      </c>
      <c r="Y1149" s="93">
        <v>828.34499999999991</v>
      </c>
      <c r="Z1149" s="93">
        <v>661</v>
      </c>
      <c r="AA1149" s="83"/>
      <c r="AB1149" s="84" t="s">
        <v>159</v>
      </c>
      <c r="AC1149" s="93">
        <v>0</v>
      </c>
      <c r="AD1149" s="93">
        <v>0</v>
      </c>
      <c r="AE1149" s="93">
        <v>0</v>
      </c>
      <c r="AF1149" s="93">
        <v>0</v>
      </c>
      <c r="AG1149" s="93">
        <v>0</v>
      </c>
      <c r="AH1149" s="93">
        <v>0</v>
      </c>
      <c r="AI1149" s="93">
        <v>0</v>
      </c>
      <c r="AJ1149" s="93">
        <v>0</v>
      </c>
      <c r="AK1149" s="93">
        <v>0</v>
      </c>
      <c r="AL1149" s="93">
        <v>0</v>
      </c>
      <c r="AM1149" s="93">
        <v>0</v>
      </c>
      <c r="AN1149" s="83"/>
      <c r="AO1149" s="83"/>
      <c r="AP1149" s="83"/>
      <c r="AQ1149" s="83"/>
      <c r="AR1149" s="83"/>
      <c r="AS1149" s="83"/>
      <c r="AT1149" s="83"/>
      <c r="AU1149" s="83"/>
      <c r="AV1149" s="83"/>
      <c r="AW1149" s="83"/>
      <c r="AX1149" s="83"/>
      <c r="AY1149" s="83"/>
      <c r="AZ1149" s="83"/>
    </row>
    <row r="1150" spans="1:52" x14ac:dyDescent="0.25">
      <c r="A1150" s="82"/>
      <c r="B1150" s="84" t="s">
        <v>1</v>
      </c>
      <c r="C1150" s="93">
        <v>16820.799788367956</v>
      </c>
      <c r="D1150" s="93">
        <v>14596.584636901744</v>
      </c>
      <c r="E1150" s="93">
        <v>14585.351020027054</v>
      </c>
      <c r="F1150" s="93">
        <v>15285.159554681744</v>
      </c>
      <c r="G1150" s="93">
        <v>12658.835030973101</v>
      </c>
      <c r="H1150" s="93">
        <v>10817.741882960332</v>
      </c>
      <c r="I1150" s="93">
        <v>12035.944147938768</v>
      </c>
      <c r="J1150" s="93">
        <v>14276.458432655998</v>
      </c>
      <c r="K1150" s="93">
        <v>11188.240853999998</v>
      </c>
      <c r="L1150" s="93">
        <v>11405.436</v>
      </c>
      <c r="M1150" s="93">
        <v>0</v>
      </c>
      <c r="N1150" s="83"/>
      <c r="O1150" s="84" t="s">
        <v>1</v>
      </c>
      <c r="P1150" s="93">
        <v>15355.194295466905</v>
      </c>
      <c r="Q1150" s="93">
        <v>16731.144819211779</v>
      </c>
      <c r="R1150" s="93">
        <v>15114.812428368903</v>
      </c>
      <c r="S1150" s="93">
        <v>14641.242214173191</v>
      </c>
      <c r="T1150" s="93">
        <v>16104.38684323668</v>
      </c>
      <c r="U1150" s="93">
        <v>10713.868124996214</v>
      </c>
      <c r="V1150" s="93">
        <v>7989.3672410107793</v>
      </c>
      <c r="W1150" s="93">
        <v>10629.660556115996</v>
      </c>
      <c r="X1150" s="93">
        <v>13635.734846999998</v>
      </c>
      <c r="Y1150" s="93">
        <v>14156.981999999998</v>
      </c>
      <c r="Z1150" s="93">
        <v>10091</v>
      </c>
      <c r="AA1150" s="83"/>
      <c r="AB1150" s="84" t="s">
        <v>1</v>
      </c>
      <c r="AC1150" s="93">
        <v>99</v>
      </c>
      <c r="AD1150" s="93">
        <v>89</v>
      </c>
      <c r="AE1150" s="93">
        <v>92</v>
      </c>
      <c r="AF1150" s="93">
        <v>90</v>
      </c>
      <c r="AG1150" s="93">
        <v>77</v>
      </c>
      <c r="AH1150" s="93">
        <v>67</v>
      </c>
      <c r="AI1150" s="93">
        <v>74</v>
      </c>
      <c r="AJ1150" s="93">
        <v>87</v>
      </c>
      <c r="AK1150" s="93">
        <v>68</v>
      </c>
      <c r="AL1150" s="93">
        <v>71</v>
      </c>
      <c r="AM1150" s="93">
        <v>0</v>
      </c>
      <c r="AN1150" s="83"/>
      <c r="AO1150" s="83"/>
      <c r="AP1150" s="83"/>
      <c r="AQ1150" s="83"/>
      <c r="AR1150" s="83"/>
      <c r="AS1150" s="83"/>
      <c r="AT1150" s="83"/>
      <c r="AU1150" s="83"/>
      <c r="AV1150" s="83"/>
      <c r="AW1150" s="83"/>
      <c r="AX1150" s="83"/>
      <c r="AY1150" s="83"/>
      <c r="AZ1150" s="83"/>
    </row>
    <row r="1151" spans="1:52" x14ac:dyDescent="0.25">
      <c r="A1151" s="82"/>
      <c r="B1151" s="84" t="s">
        <v>2</v>
      </c>
      <c r="C1151" s="93">
        <v>153816.67731029794</v>
      </c>
      <c r="D1151" s="93">
        <v>150926.35204648232</v>
      </c>
      <c r="E1151" s="93">
        <v>148825.00117237482</v>
      </c>
      <c r="F1151" s="93">
        <v>143155.32457063469</v>
      </c>
      <c r="G1151" s="93">
        <v>144712.04345503985</v>
      </c>
      <c r="H1151" s="93">
        <v>147802.6299005427</v>
      </c>
      <c r="I1151" s="93">
        <v>154711.25788349702</v>
      </c>
      <c r="J1151" s="93">
        <v>164914.02622226696</v>
      </c>
      <c r="K1151" s="93">
        <v>170650.90864499996</v>
      </c>
      <c r="L1151" s="93">
        <v>172935.79799999998</v>
      </c>
      <c r="M1151" s="93">
        <v>0</v>
      </c>
      <c r="N1151" s="83"/>
      <c r="O1151" s="84" t="s">
        <v>2</v>
      </c>
      <c r="P1151" s="93">
        <v>159679.33994949819</v>
      </c>
      <c r="Q1151" s="93">
        <v>159303.43567739715</v>
      </c>
      <c r="R1151" s="93">
        <v>152946.93547869657</v>
      </c>
      <c r="S1151" s="93">
        <v>154260.85002389387</v>
      </c>
      <c r="T1151" s="93">
        <v>145940.97958794783</v>
      </c>
      <c r="U1151" s="93">
        <v>142926.48933561798</v>
      </c>
      <c r="V1151" s="93">
        <v>141876.46496617992</v>
      </c>
      <c r="W1151" s="93">
        <v>157379.82812407796</v>
      </c>
      <c r="X1151" s="93">
        <v>172861.82216099999</v>
      </c>
      <c r="Y1151" s="93">
        <v>181251.147</v>
      </c>
      <c r="Z1151" s="93">
        <v>181581</v>
      </c>
      <c r="AA1151" s="83"/>
      <c r="AB1151" s="84" t="s">
        <v>2</v>
      </c>
      <c r="AC1151" s="93">
        <v>1473</v>
      </c>
      <c r="AD1151" s="93">
        <v>1421</v>
      </c>
      <c r="AE1151" s="93">
        <v>1363</v>
      </c>
      <c r="AF1151" s="93">
        <v>1301</v>
      </c>
      <c r="AG1151" s="93">
        <v>1268</v>
      </c>
      <c r="AH1151" s="93">
        <v>1245</v>
      </c>
      <c r="AI1151" s="93">
        <v>1258</v>
      </c>
      <c r="AJ1151" s="93">
        <v>1288</v>
      </c>
      <c r="AK1151" s="93">
        <v>1328</v>
      </c>
      <c r="AL1151" s="93">
        <v>1349</v>
      </c>
      <c r="AM1151" s="93">
        <v>0</v>
      </c>
      <c r="AN1151" s="83"/>
      <c r="AO1151" s="83"/>
      <c r="AP1151" s="83"/>
      <c r="AQ1151" s="83"/>
      <c r="AR1151" s="83"/>
      <c r="AS1151" s="83"/>
      <c r="AT1151" s="83"/>
      <c r="AU1151" s="83"/>
      <c r="AV1151" s="83"/>
      <c r="AW1151" s="83"/>
      <c r="AX1151" s="83"/>
      <c r="AY1151" s="83"/>
      <c r="AZ1151" s="83"/>
    </row>
    <row r="1152" spans="1:52" x14ac:dyDescent="0.25">
      <c r="A1152" s="82"/>
      <c r="B1152" s="84" t="s">
        <v>156</v>
      </c>
      <c r="C1152" s="93">
        <v>0</v>
      </c>
      <c r="D1152" s="93">
        <v>0</v>
      </c>
      <c r="E1152" s="93">
        <v>0</v>
      </c>
      <c r="F1152" s="93">
        <v>0</v>
      </c>
      <c r="G1152" s="93">
        <v>0</v>
      </c>
      <c r="H1152" s="93">
        <v>0</v>
      </c>
      <c r="I1152" s="93">
        <v>0</v>
      </c>
      <c r="J1152" s="93">
        <v>2048.8962034169995</v>
      </c>
      <c r="K1152" s="93">
        <v>14746.496099999998</v>
      </c>
      <c r="L1152" s="93">
        <v>24146.513999999999</v>
      </c>
      <c r="M1152" s="93">
        <v>0</v>
      </c>
      <c r="N1152" s="83"/>
      <c r="O1152" s="84" t="s">
        <v>156</v>
      </c>
      <c r="P1152" s="93">
        <v>0</v>
      </c>
      <c r="Q1152" s="93">
        <v>0</v>
      </c>
      <c r="R1152" s="93">
        <v>0</v>
      </c>
      <c r="S1152" s="93">
        <v>0</v>
      </c>
      <c r="T1152" s="93">
        <v>0</v>
      </c>
      <c r="U1152" s="93">
        <v>0</v>
      </c>
      <c r="V1152" s="93">
        <v>0</v>
      </c>
      <c r="W1152" s="93">
        <v>0</v>
      </c>
      <c r="X1152" s="93">
        <v>11924.504759999998</v>
      </c>
      <c r="Y1152" s="93">
        <v>10687.194</v>
      </c>
      <c r="Z1152" s="93">
        <v>25211</v>
      </c>
      <c r="AA1152" s="83"/>
      <c r="AB1152" s="84" t="s">
        <v>156</v>
      </c>
      <c r="AC1152" s="93">
        <v>0</v>
      </c>
      <c r="AD1152" s="93">
        <v>0</v>
      </c>
      <c r="AE1152" s="93">
        <v>0</v>
      </c>
      <c r="AF1152" s="93">
        <v>0</v>
      </c>
      <c r="AG1152" s="93">
        <v>0</v>
      </c>
      <c r="AH1152" s="93">
        <v>0</v>
      </c>
      <c r="AI1152" s="93">
        <v>0</v>
      </c>
      <c r="AJ1152" s="93">
        <v>16</v>
      </c>
      <c r="AK1152" s="93">
        <v>94</v>
      </c>
      <c r="AL1152" s="93">
        <v>159</v>
      </c>
      <c r="AM1152" s="93">
        <v>0</v>
      </c>
      <c r="AN1152" s="83"/>
      <c r="AO1152" s="83"/>
      <c r="AP1152" s="83"/>
      <c r="AQ1152" s="83"/>
      <c r="AR1152" s="83"/>
      <c r="AS1152" s="83"/>
      <c r="AT1152" s="83"/>
      <c r="AU1152" s="83"/>
      <c r="AV1152" s="83"/>
      <c r="AW1152" s="83"/>
      <c r="AX1152" s="83"/>
      <c r="AY1152" s="83"/>
      <c r="AZ1152" s="83"/>
    </row>
    <row r="1153" spans="1:52" x14ac:dyDescent="0.25">
      <c r="A1153" s="82"/>
      <c r="B1153" s="84" t="s">
        <v>3</v>
      </c>
      <c r="C1153" s="93">
        <v>599.62331549948328</v>
      </c>
      <c r="D1153" s="93">
        <v>2814.6716186150757</v>
      </c>
      <c r="E1153" s="93">
        <v>7387.5314939792815</v>
      </c>
      <c r="F1153" s="93">
        <v>13006.691689655869</v>
      </c>
      <c r="G1153" s="93">
        <v>13013.131088460299</v>
      </c>
      <c r="H1153" s="93">
        <v>14534.499244085348</v>
      </c>
      <c r="I1153" s="93">
        <v>13890.249590319014</v>
      </c>
      <c r="J1153" s="93">
        <v>13952.778147756006</v>
      </c>
      <c r="K1153" s="93">
        <v>14131.174679999996</v>
      </c>
      <c r="L1153" s="93">
        <v>15471.014999999996</v>
      </c>
      <c r="M1153" s="93">
        <v>0</v>
      </c>
      <c r="N1153" s="83"/>
      <c r="O1153" s="84" t="s">
        <v>3</v>
      </c>
      <c r="P1153" s="93">
        <v>0</v>
      </c>
      <c r="Q1153" s="93">
        <v>6596.8791891050441</v>
      </c>
      <c r="R1153" s="93">
        <v>6529.9070023061959</v>
      </c>
      <c r="S1153" s="93">
        <v>7748.0141724931527</v>
      </c>
      <c r="T1153" s="93">
        <v>13001.804488157</v>
      </c>
      <c r="U1153" s="93">
        <v>14517.727377890928</v>
      </c>
      <c r="V1153" s="93">
        <v>14229.974706941506</v>
      </c>
      <c r="W1153" s="93">
        <v>14048.803298942999</v>
      </c>
      <c r="X1153" s="93">
        <v>12882.496556999999</v>
      </c>
      <c r="Y1153" s="93">
        <v>12824.426999999996</v>
      </c>
      <c r="Z1153" s="93">
        <v>12599</v>
      </c>
      <c r="AA1153" s="83"/>
      <c r="AB1153" s="84" t="s">
        <v>3</v>
      </c>
      <c r="AC1153" s="93">
        <v>6</v>
      </c>
      <c r="AD1153" s="93">
        <v>22</v>
      </c>
      <c r="AE1153" s="93">
        <v>61</v>
      </c>
      <c r="AF1153" s="93">
        <v>90</v>
      </c>
      <c r="AG1153" s="93">
        <v>91</v>
      </c>
      <c r="AH1153" s="93">
        <v>102</v>
      </c>
      <c r="AI1153" s="93">
        <v>98</v>
      </c>
      <c r="AJ1153" s="93">
        <v>100</v>
      </c>
      <c r="AK1153" s="93">
        <v>102</v>
      </c>
      <c r="AL1153" s="93">
        <v>115</v>
      </c>
      <c r="AM1153" s="93">
        <v>0</v>
      </c>
      <c r="AN1153" s="83"/>
      <c r="AO1153" s="83"/>
      <c r="AP1153" s="83"/>
      <c r="AQ1153" s="83"/>
      <c r="AR1153" s="83"/>
      <c r="AS1153" s="83"/>
      <c r="AT1153" s="83"/>
      <c r="AU1153" s="83"/>
      <c r="AV1153" s="83"/>
      <c r="AW1153" s="83"/>
      <c r="AX1153" s="83"/>
      <c r="AY1153" s="83"/>
      <c r="AZ1153" s="83"/>
    </row>
    <row r="1154" spans="1:52" x14ac:dyDescent="0.25">
      <c r="A1154" s="82"/>
      <c r="B1154" s="84" t="s">
        <v>4</v>
      </c>
      <c r="C1154" s="93">
        <v>0</v>
      </c>
      <c r="D1154" s="93">
        <v>758.07919300586502</v>
      </c>
      <c r="E1154" s="93">
        <v>8048.3049492175787</v>
      </c>
      <c r="F1154" s="93">
        <v>14677.137229928372</v>
      </c>
      <c r="G1154" s="93">
        <v>18562.485641058644</v>
      </c>
      <c r="H1154" s="93">
        <v>20376.028427160931</v>
      </c>
      <c r="I1154" s="93">
        <v>22095.325788874561</v>
      </c>
      <c r="J1154" s="93">
        <v>20072.493400931991</v>
      </c>
      <c r="K1154" s="93">
        <v>17997.090635999994</v>
      </c>
      <c r="L1154" s="93">
        <v>25260.921000000002</v>
      </c>
      <c r="M1154" s="93">
        <v>0</v>
      </c>
      <c r="N1154" s="83"/>
      <c r="O1154" s="84" t="s">
        <v>4</v>
      </c>
      <c r="P1154" s="93">
        <v>0</v>
      </c>
      <c r="Q1154" s="93">
        <v>0</v>
      </c>
      <c r="R1154" s="93">
        <v>5931.3955871293192</v>
      </c>
      <c r="S1154" s="93">
        <v>9150.3435661441545</v>
      </c>
      <c r="T1154" s="93">
        <v>10830.495210014567</v>
      </c>
      <c r="U1154" s="93">
        <v>14684.327915422178</v>
      </c>
      <c r="V1154" s="93">
        <v>16849.926010861895</v>
      </c>
      <c r="W1154" s="93">
        <v>18907.244375291993</v>
      </c>
      <c r="X1154" s="93">
        <v>20049.930200999996</v>
      </c>
      <c r="Y1154" s="93">
        <v>20483.273999999998</v>
      </c>
      <c r="Z1154" s="93">
        <v>20438</v>
      </c>
      <c r="AA1154" s="83"/>
      <c r="AB1154" s="84" t="s">
        <v>4</v>
      </c>
      <c r="AC1154" s="93">
        <v>0</v>
      </c>
      <c r="AD1154" s="93">
        <v>7</v>
      </c>
      <c r="AE1154" s="93">
        <v>53</v>
      </c>
      <c r="AF1154" s="93">
        <v>110</v>
      </c>
      <c r="AG1154" s="93">
        <v>142</v>
      </c>
      <c r="AH1154" s="93">
        <v>153</v>
      </c>
      <c r="AI1154" s="93">
        <v>165</v>
      </c>
      <c r="AJ1154" s="93">
        <v>146</v>
      </c>
      <c r="AK1154" s="93">
        <v>134</v>
      </c>
      <c r="AL1154" s="93">
        <v>202</v>
      </c>
      <c r="AM1154" s="93">
        <v>0</v>
      </c>
      <c r="AN1154" s="83"/>
      <c r="AO1154" s="83"/>
      <c r="AP1154" s="83"/>
      <c r="AQ1154" s="83"/>
      <c r="AR1154" s="83"/>
      <c r="AS1154" s="83"/>
      <c r="AT1154" s="83"/>
      <c r="AU1154" s="83"/>
      <c r="AV1154" s="83"/>
      <c r="AW1154" s="83"/>
      <c r="AX1154" s="83"/>
      <c r="AY1154" s="83"/>
      <c r="AZ1154" s="83"/>
    </row>
    <row r="1155" spans="1:52" x14ac:dyDescent="0.25">
      <c r="A1155" s="82"/>
      <c r="B1155" s="84" t="s">
        <v>6</v>
      </c>
      <c r="C1155" s="93">
        <v>5254.9769592338826</v>
      </c>
      <c r="D1155" s="93">
        <v>6570.8899368714365</v>
      </c>
      <c r="E1155" s="93">
        <v>12105.987639009823</v>
      </c>
      <c r="F1155" s="93">
        <v>17856.904702774886</v>
      </c>
      <c r="G1155" s="93">
        <v>15593.89696756699</v>
      </c>
      <c r="H1155" s="93">
        <v>13144.670598774317</v>
      </c>
      <c r="I1155" s="93">
        <v>9342.4407071185542</v>
      </c>
      <c r="J1155" s="93">
        <v>7639.3941907814988</v>
      </c>
      <c r="K1155" s="93">
        <v>5136.0772837499999</v>
      </c>
      <c r="L1155" s="93">
        <v>5681.6234999999997</v>
      </c>
      <c r="M1155" s="93">
        <v>0</v>
      </c>
      <c r="N1155" s="83"/>
      <c r="O1155" s="84" t="s">
        <v>6</v>
      </c>
      <c r="P1155" s="93">
        <v>4577.4976764198982</v>
      </c>
      <c r="Q1155" s="93">
        <v>5584.7224206098936</v>
      </c>
      <c r="R1155" s="93">
        <v>6086.9336533729775</v>
      </c>
      <c r="S1155" s="93">
        <v>17490.452371512172</v>
      </c>
      <c r="T1155" s="93">
        <v>15545.758916277971</v>
      </c>
      <c r="U1155" s="93">
        <v>15359.675060850866</v>
      </c>
      <c r="V1155" s="93">
        <v>11872.788137237219</v>
      </c>
      <c r="W1155" s="93">
        <v>11830.514413094998</v>
      </c>
      <c r="X1155" s="93">
        <v>6013.1755319999984</v>
      </c>
      <c r="Y1155" s="93">
        <v>5543.222999999999</v>
      </c>
      <c r="Z1155" s="93">
        <v>7637</v>
      </c>
      <c r="AA1155" s="83"/>
      <c r="AB1155" s="84" t="s">
        <v>6</v>
      </c>
      <c r="AC1155" s="93">
        <v>0</v>
      </c>
      <c r="AD1155" s="93">
        <v>0</v>
      </c>
      <c r="AE1155" s="93">
        <v>6</v>
      </c>
      <c r="AF1155" s="93">
        <v>137</v>
      </c>
      <c r="AG1155" s="93">
        <v>197</v>
      </c>
      <c r="AH1155" s="93">
        <v>163</v>
      </c>
      <c r="AI1155" s="93">
        <v>118</v>
      </c>
      <c r="AJ1155" s="93">
        <v>0</v>
      </c>
      <c r="AK1155" s="93">
        <v>64</v>
      </c>
      <c r="AL1155" s="93">
        <v>85</v>
      </c>
      <c r="AM1155" s="93">
        <v>0</v>
      </c>
      <c r="AN1155" s="83"/>
      <c r="AO1155" s="83"/>
      <c r="AP1155" s="83"/>
      <c r="AQ1155" s="83"/>
      <c r="AR1155" s="83"/>
      <c r="AS1155" s="83"/>
      <c r="AT1155" s="83"/>
      <c r="AU1155" s="83"/>
      <c r="AV1155" s="83"/>
      <c r="AW1155" s="83"/>
      <c r="AX1155" s="83"/>
      <c r="AY1155" s="83"/>
      <c r="AZ1155" s="83"/>
    </row>
    <row r="1156" spans="1:52" x14ac:dyDescent="0.25">
      <c r="A1156" s="82"/>
      <c r="B1156" s="84" t="s">
        <v>7</v>
      </c>
      <c r="C1156" s="93">
        <v>60096.985069925038</v>
      </c>
      <c r="D1156" s="93">
        <v>53355.93483559609</v>
      </c>
      <c r="E1156" s="93">
        <v>48465.61462796008</v>
      </c>
      <c r="F1156" s="93">
        <v>45763.490472544006</v>
      </c>
      <c r="G1156" s="93">
        <v>47959.317536234972</v>
      </c>
      <c r="H1156" s="93">
        <v>49258.635575690969</v>
      </c>
      <c r="I1156" s="93">
        <v>49802.822549629949</v>
      </c>
      <c r="J1156" s="93">
        <v>60906.919209632979</v>
      </c>
      <c r="K1156" s="93">
        <v>70970.96040299999</v>
      </c>
      <c r="L1156" s="93">
        <v>53192.096999999994</v>
      </c>
      <c r="M1156" s="93">
        <v>0</v>
      </c>
      <c r="N1156" s="83"/>
      <c r="O1156" s="84" t="s">
        <v>7</v>
      </c>
      <c r="P1156" s="93">
        <v>65411.527259175433</v>
      </c>
      <c r="Q1156" s="93">
        <v>62817.209372475503</v>
      </c>
      <c r="R1156" s="93">
        <v>50614.942383087851</v>
      </c>
      <c r="S1156" s="93">
        <v>54255.720277157459</v>
      </c>
      <c r="T1156" s="93">
        <v>52150.499446464739</v>
      </c>
      <c r="U1156" s="93">
        <v>36604.59796932411</v>
      </c>
      <c r="V1156" s="93">
        <v>42805.914411451296</v>
      </c>
      <c r="W1156" s="93">
        <v>41834.597889041986</v>
      </c>
      <c r="X1156" s="93">
        <v>46433.427431999997</v>
      </c>
      <c r="Y1156" s="93">
        <v>49260.287999999993</v>
      </c>
      <c r="Z1156" s="93">
        <v>49746</v>
      </c>
      <c r="AA1156" s="83"/>
      <c r="AB1156" s="84" t="s">
        <v>7</v>
      </c>
      <c r="AC1156" s="93">
        <v>500</v>
      </c>
      <c r="AD1156" s="93">
        <v>443</v>
      </c>
      <c r="AE1156" s="93">
        <v>411</v>
      </c>
      <c r="AF1156" s="93">
        <v>378</v>
      </c>
      <c r="AG1156" s="93">
        <v>397</v>
      </c>
      <c r="AH1156" s="93">
        <v>400</v>
      </c>
      <c r="AI1156" s="93">
        <v>417</v>
      </c>
      <c r="AJ1156" s="93">
        <v>522</v>
      </c>
      <c r="AK1156" s="93">
        <v>570</v>
      </c>
      <c r="AL1156" s="93">
        <v>489</v>
      </c>
      <c r="AM1156" s="93">
        <v>0</v>
      </c>
      <c r="AN1156" s="83"/>
      <c r="AO1156" s="83"/>
      <c r="AP1156" s="83"/>
      <c r="AQ1156" s="83"/>
      <c r="AR1156" s="83"/>
      <c r="AS1156" s="83"/>
      <c r="AT1156" s="83"/>
      <c r="AU1156" s="83"/>
      <c r="AV1156" s="83"/>
      <c r="AW1156" s="83"/>
      <c r="AX1156" s="83"/>
      <c r="AY1156" s="83"/>
      <c r="AZ1156" s="83"/>
    </row>
    <row r="1157" spans="1:52" x14ac:dyDescent="0.25">
      <c r="A1157" s="82"/>
      <c r="B1157" s="89" t="s">
        <v>8</v>
      </c>
      <c r="C1157" s="94">
        <v>23423.695786046042</v>
      </c>
      <c r="D1157" s="94">
        <v>27099.313719420988</v>
      </c>
      <c r="E1157" s="94">
        <v>28541.820325260822</v>
      </c>
      <c r="F1157" s="94">
        <v>31908.706899386285</v>
      </c>
      <c r="G1157" s="94">
        <v>40430.526314632079</v>
      </c>
      <c r="H1157" s="94">
        <v>43217.688903563714</v>
      </c>
      <c r="I1157" s="94">
        <v>48308.087008192706</v>
      </c>
      <c r="J1157" s="94">
        <v>49461.584335568987</v>
      </c>
      <c r="K1157" s="94">
        <v>54792.250652999996</v>
      </c>
      <c r="L1157" s="94">
        <v>54616.233</v>
      </c>
      <c r="M1157" s="94">
        <v>0</v>
      </c>
      <c r="N1157" s="83"/>
      <c r="O1157" s="89" t="s">
        <v>8</v>
      </c>
      <c r="P1157" s="94">
        <v>24328.365279508838</v>
      </c>
      <c r="Q1157" s="94">
        <v>26077.959841117136</v>
      </c>
      <c r="R1157" s="94">
        <v>27591.095358270322</v>
      </c>
      <c r="S1157" s="94">
        <v>21630.498079352623</v>
      </c>
      <c r="T1157" s="94">
        <v>39795.727000633691</v>
      </c>
      <c r="U1157" s="94">
        <v>40833.84765512999</v>
      </c>
      <c r="V1157" s="94">
        <v>43985.112385022345</v>
      </c>
      <c r="W1157" s="94">
        <v>43229.659916960991</v>
      </c>
      <c r="X1157" s="94">
        <v>55638.848054999988</v>
      </c>
      <c r="Y1157" s="94">
        <v>54627.551999999996</v>
      </c>
      <c r="Z1157" s="94">
        <v>61340</v>
      </c>
      <c r="AA1157" s="83"/>
      <c r="AB1157" s="89" t="s">
        <v>8</v>
      </c>
      <c r="AC1157" s="94">
        <v>330</v>
      </c>
      <c r="AD1157" s="94">
        <v>367</v>
      </c>
      <c r="AE1157" s="94">
        <v>388</v>
      </c>
      <c r="AF1157" s="94">
        <v>404</v>
      </c>
      <c r="AG1157" s="94">
        <v>449</v>
      </c>
      <c r="AH1157" s="94">
        <v>478</v>
      </c>
      <c r="AI1157" s="94">
        <v>502</v>
      </c>
      <c r="AJ1157" s="94">
        <v>493</v>
      </c>
      <c r="AK1157" s="94">
        <v>521</v>
      </c>
      <c r="AL1157" s="94">
        <v>539</v>
      </c>
      <c r="AM1157" s="94">
        <v>0</v>
      </c>
      <c r="AN1157" s="83"/>
      <c r="AO1157" s="83"/>
      <c r="AP1157" s="83"/>
      <c r="AQ1157" s="83"/>
      <c r="AR1157" s="83"/>
      <c r="AS1157" s="83"/>
      <c r="AT1157" s="83"/>
      <c r="AU1157" s="83"/>
      <c r="AV1157" s="83"/>
      <c r="AW1157" s="83"/>
      <c r="AX1157" s="83"/>
      <c r="AY1157" s="83"/>
      <c r="AZ1157" s="83"/>
    </row>
    <row r="1158" spans="1:52" x14ac:dyDescent="0.25">
      <c r="A1158" s="82"/>
      <c r="B1158" s="89" t="s">
        <v>5</v>
      </c>
      <c r="C1158" s="94">
        <v>16196.929212568828</v>
      </c>
      <c r="D1158" s="94">
        <v>15723.497601332507</v>
      </c>
      <c r="E1158" s="94">
        <v>14760.901884861883</v>
      </c>
      <c r="F1158" s="94">
        <v>24923.836920376303</v>
      </c>
      <c r="G1158" s="94">
        <v>16401.143771183109</v>
      </c>
      <c r="H1158" s="94">
        <v>14933.446034629978</v>
      </c>
      <c r="I1158" s="94">
        <v>15079.507385304616</v>
      </c>
      <c r="J1158" s="94">
        <v>11747.436473303998</v>
      </c>
      <c r="K1158" s="94">
        <v>14982.015678</v>
      </c>
      <c r="L1158" s="94">
        <v>13185.606000000002</v>
      </c>
      <c r="M1158" s="92">
        <v>0</v>
      </c>
      <c r="N1158" s="83"/>
      <c r="O1158" s="89" t="s">
        <v>5</v>
      </c>
      <c r="P1158" s="94">
        <v>12231.930568035817</v>
      </c>
      <c r="Q1158" s="94">
        <v>14121.420408849857</v>
      </c>
      <c r="R1158" s="94">
        <v>17124.986864637591</v>
      </c>
      <c r="S1158" s="94">
        <v>17241.495622367715</v>
      </c>
      <c r="T1158" s="94">
        <v>21658.385301959381</v>
      </c>
      <c r="U1158" s="94">
        <v>19882.600123721069</v>
      </c>
      <c r="V1158" s="94">
        <v>16796.053743177425</v>
      </c>
      <c r="W1158" s="94">
        <v>16734.270729330001</v>
      </c>
      <c r="X1158" s="94">
        <v>18905.220179999997</v>
      </c>
      <c r="Y1158" s="94">
        <v>13754.643</v>
      </c>
      <c r="Z1158" s="94">
        <v>11291</v>
      </c>
      <c r="AA1158" s="83"/>
      <c r="AB1158" s="89" t="s">
        <v>5</v>
      </c>
      <c r="AC1158" s="94">
        <v>3841</v>
      </c>
      <c r="AD1158" s="94">
        <v>3692</v>
      </c>
      <c r="AE1158" s="94">
        <v>3742</v>
      </c>
      <c r="AF1158" s="94">
        <v>3638</v>
      </c>
      <c r="AG1158" s="94">
        <v>3581</v>
      </c>
      <c r="AH1158" s="94">
        <v>3502</v>
      </c>
      <c r="AI1158" s="94">
        <v>3519</v>
      </c>
      <c r="AJ1158" s="94">
        <v>3779</v>
      </c>
      <c r="AK1158" s="94">
        <v>3669</v>
      </c>
      <c r="AL1158" s="94">
        <v>3694</v>
      </c>
      <c r="AM1158" s="94">
        <v>0</v>
      </c>
      <c r="AN1158" s="83"/>
      <c r="AO1158" s="83"/>
      <c r="AP1158" s="83"/>
      <c r="AQ1158" s="83"/>
      <c r="AR1158" s="83"/>
      <c r="AS1158" s="83"/>
      <c r="AT1158" s="83"/>
      <c r="AU1158" s="83"/>
      <c r="AV1158" s="83"/>
      <c r="AW1158" s="83"/>
      <c r="AX1158" s="83"/>
      <c r="AY1158" s="83"/>
      <c r="AZ1158" s="83"/>
    </row>
    <row r="1159" spans="1:52" x14ac:dyDescent="0.25">
      <c r="A1159" s="82"/>
      <c r="B1159" s="84" t="s">
        <v>157</v>
      </c>
      <c r="C1159" s="93">
        <v>25232.794105375611</v>
      </c>
      <c r="D1159" s="93">
        <v>26365.443692879311</v>
      </c>
      <c r="E1159" s="93">
        <v>26625.214499949092</v>
      </c>
      <c r="F1159" s="93">
        <v>30720.824255809657</v>
      </c>
      <c r="G1159" s="93">
        <v>31176.467334830679</v>
      </c>
      <c r="H1159" s="93">
        <v>30720.468246114699</v>
      </c>
      <c r="I1159" s="93">
        <v>29286.723807734514</v>
      </c>
      <c r="J1159" s="93">
        <v>29588.693776991993</v>
      </c>
      <c r="K1159" s="93">
        <v>30557.073896999995</v>
      </c>
      <c r="L1159" s="93">
        <v>34244.091</v>
      </c>
      <c r="M1159" s="93">
        <v>0</v>
      </c>
      <c r="N1159" s="83"/>
      <c r="O1159" s="84" t="s">
        <v>157</v>
      </c>
      <c r="P1159" s="93">
        <v>23901.902299350269</v>
      </c>
      <c r="Q1159" s="93">
        <v>24700.470136543634</v>
      </c>
      <c r="R1159" s="93">
        <v>25736.927123884856</v>
      </c>
      <c r="S1159" s="93">
        <v>33299.263651214045</v>
      </c>
      <c r="T1159" s="93">
        <v>27720.721582294133</v>
      </c>
      <c r="U1159" s="93">
        <v>26424.634251516971</v>
      </c>
      <c r="V1159" s="93">
        <v>28996.473222658988</v>
      </c>
      <c r="W1159" s="93">
        <v>29400.959211749989</v>
      </c>
      <c r="X1159" s="93">
        <v>30031.928891999996</v>
      </c>
      <c r="Y1159" s="93">
        <v>30094.133999999998</v>
      </c>
      <c r="Z1159" s="93">
        <v>32116</v>
      </c>
      <c r="AA1159" s="83"/>
      <c r="AB1159" s="84" t="s">
        <v>117</v>
      </c>
      <c r="AC1159" s="93">
        <v>17826.64</v>
      </c>
      <c r="AD1159" s="93">
        <v>17701.194</v>
      </c>
      <c r="AE1159" s="93">
        <v>17621.21</v>
      </c>
      <c r="AF1159" s="93">
        <v>17754.588</v>
      </c>
      <c r="AG1159" s="93">
        <v>17667.599999999999</v>
      </c>
      <c r="AH1159" s="93">
        <v>17680.083999999999</v>
      </c>
      <c r="AI1159" s="93">
        <v>17786.107</v>
      </c>
      <c r="AJ1159" s="93">
        <v>17739.669999999998</v>
      </c>
      <c r="AK1159" s="93">
        <v>17552.106</v>
      </c>
      <c r="AL1159" s="93">
        <v>17650.115999999998</v>
      </c>
      <c r="AM1159" s="93">
        <v>0</v>
      </c>
      <c r="AN1159" s="83"/>
      <c r="AO1159" s="83"/>
      <c r="AP1159" s="83"/>
      <c r="AQ1159" s="83"/>
      <c r="AR1159" s="83"/>
      <c r="AS1159" s="83"/>
      <c r="AT1159" s="83"/>
      <c r="AU1159" s="83"/>
      <c r="AV1159" s="83"/>
      <c r="AW1159" s="83"/>
      <c r="AX1159" s="83"/>
      <c r="AY1159" s="83"/>
      <c r="AZ1159" s="83"/>
    </row>
    <row r="1160" spans="1:52" x14ac:dyDescent="0.25">
      <c r="A1160" s="82"/>
      <c r="B1160" s="83"/>
      <c r="C1160" s="83"/>
      <c r="D1160" s="83"/>
      <c r="E1160" s="83"/>
      <c r="F1160" s="83"/>
      <c r="G1160" s="83"/>
      <c r="H1160" s="83"/>
      <c r="I1160" s="83"/>
      <c r="J1160" s="83"/>
      <c r="K1160" s="83"/>
      <c r="L1160" s="83"/>
      <c r="M1160" s="83"/>
      <c r="N1160" s="83"/>
      <c r="O1160" s="83"/>
      <c r="P1160" s="83"/>
      <c r="Q1160" s="83"/>
      <c r="R1160" s="83"/>
      <c r="S1160" s="83"/>
      <c r="T1160" s="83"/>
      <c r="U1160" s="83"/>
      <c r="V1160" s="83"/>
      <c r="W1160" s="83"/>
      <c r="X1160" s="83"/>
      <c r="Y1160" s="83"/>
      <c r="Z1160" s="83"/>
      <c r="AA1160" s="83"/>
      <c r="AB1160" s="83"/>
      <c r="AC1160" s="83"/>
      <c r="AD1160" s="83"/>
      <c r="AE1160" s="83"/>
      <c r="AF1160" s="83"/>
      <c r="AG1160" s="83"/>
      <c r="AH1160" s="83"/>
      <c r="AI1160" s="83"/>
      <c r="AJ1160" s="83"/>
      <c r="AK1160" s="83"/>
      <c r="AL1160" s="83"/>
      <c r="AM1160" s="83"/>
      <c r="AN1160" s="83"/>
      <c r="AO1160" s="83"/>
      <c r="AP1160" s="83"/>
      <c r="AQ1160" s="83"/>
      <c r="AR1160" s="83"/>
      <c r="AS1160" s="83"/>
      <c r="AT1160" s="83"/>
      <c r="AU1160" s="83"/>
      <c r="AV1160" s="83"/>
      <c r="AW1160" s="83"/>
      <c r="AX1160" s="83"/>
      <c r="AY1160" s="83"/>
      <c r="AZ1160" s="83"/>
    </row>
    <row r="1161" spans="1:52" x14ac:dyDescent="0.25">
      <c r="A1161" s="82"/>
      <c r="B1161" s="85" t="s">
        <v>113</v>
      </c>
      <c r="C1161" s="85"/>
      <c r="D1161" s="85"/>
      <c r="E1161" s="85"/>
      <c r="F1161" s="85"/>
      <c r="G1161" s="85"/>
      <c r="H1161" s="85"/>
      <c r="I1161" s="85"/>
      <c r="J1161" s="85"/>
      <c r="K1161" s="85"/>
      <c r="L1161" s="85"/>
      <c r="M1161" s="85"/>
      <c r="N1161" s="83"/>
      <c r="O1161" s="85" t="s">
        <v>114</v>
      </c>
      <c r="P1161" s="85"/>
      <c r="Q1161" s="85"/>
      <c r="R1161" s="85"/>
      <c r="S1161" s="85"/>
      <c r="T1161" s="85"/>
      <c r="U1161" s="85"/>
      <c r="V1161" s="85"/>
      <c r="W1161" s="85"/>
      <c r="X1161" s="85"/>
      <c r="Y1161" s="85"/>
      <c r="Z1161" s="85"/>
      <c r="AA1161" s="83"/>
      <c r="AB1161" s="85" t="s">
        <v>145</v>
      </c>
      <c r="AC1161" s="85"/>
      <c r="AD1161" s="85"/>
      <c r="AE1161" s="85"/>
      <c r="AF1161" s="85"/>
      <c r="AG1161" s="85"/>
      <c r="AH1161" s="85"/>
      <c r="AI1161" s="85"/>
      <c r="AJ1161" s="85"/>
      <c r="AK1161" s="85"/>
      <c r="AL1161" s="85"/>
      <c r="AM1161" s="85"/>
      <c r="AN1161" s="83"/>
      <c r="AO1161" s="83"/>
      <c r="AP1161" s="83"/>
      <c r="AQ1161" s="83"/>
      <c r="AR1161" s="83"/>
      <c r="AS1161" s="83"/>
      <c r="AT1161" s="83"/>
      <c r="AU1161" s="83"/>
      <c r="AV1161" s="83"/>
      <c r="AW1161" s="83"/>
      <c r="AX1161" s="83"/>
      <c r="AY1161" s="83"/>
      <c r="AZ1161" s="83"/>
    </row>
    <row r="1162" spans="1:52" x14ac:dyDescent="0.25">
      <c r="A1162" s="82"/>
      <c r="B1162" s="87" t="s">
        <v>73</v>
      </c>
      <c r="C1162" s="87">
        <v>2013</v>
      </c>
      <c r="D1162" s="87">
        <v>2014</v>
      </c>
      <c r="E1162" s="87">
        <v>2015</v>
      </c>
      <c r="F1162" s="87">
        <v>2016</v>
      </c>
      <c r="G1162" s="87">
        <v>2017</v>
      </c>
      <c r="H1162" s="87">
        <v>2018</v>
      </c>
      <c r="I1162" s="87">
        <v>2019</v>
      </c>
      <c r="J1162" s="87">
        <v>2020</v>
      </c>
      <c r="K1162" s="87">
        <v>2021</v>
      </c>
      <c r="L1162" s="87">
        <v>2022</v>
      </c>
      <c r="M1162" s="87">
        <v>2023</v>
      </c>
      <c r="N1162" s="83"/>
      <c r="O1162" s="87" t="s">
        <v>73</v>
      </c>
      <c r="P1162" s="87">
        <v>2013</v>
      </c>
      <c r="Q1162" s="87">
        <v>2014</v>
      </c>
      <c r="R1162" s="87">
        <v>2015</v>
      </c>
      <c r="S1162" s="87">
        <v>2016</v>
      </c>
      <c r="T1162" s="87">
        <v>2017</v>
      </c>
      <c r="U1162" s="87">
        <v>2018</v>
      </c>
      <c r="V1162" s="87">
        <v>2019</v>
      </c>
      <c r="W1162" s="87">
        <v>2020</v>
      </c>
      <c r="X1162" s="87">
        <v>2021</v>
      </c>
      <c r="Y1162" s="87">
        <v>2022</v>
      </c>
      <c r="Z1162" s="87">
        <v>2023</v>
      </c>
      <c r="AA1162" s="83"/>
      <c r="AB1162" s="87" t="s">
        <v>73</v>
      </c>
      <c r="AC1162" s="87">
        <v>2013</v>
      </c>
      <c r="AD1162" s="87">
        <v>2014</v>
      </c>
      <c r="AE1162" s="87">
        <v>2015</v>
      </c>
      <c r="AF1162" s="87">
        <v>2016</v>
      </c>
      <c r="AG1162" s="87">
        <v>2017</v>
      </c>
      <c r="AH1162" s="87">
        <v>2018</v>
      </c>
      <c r="AI1162" s="87">
        <v>2019</v>
      </c>
      <c r="AJ1162" s="87">
        <v>2020</v>
      </c>
      <c r="AK1162" s="87">
        <v>2021</v>
      </c>
      <c r="AL1162" s="87">
        <v>2022</v>
      </c>
      <c r="AM1162" s="87">
        <v>2023</v>
      </c>
      <c r="AN1162" s="83"/>
      <c r="AO1162" s="83"/>
      <c r="AP1162" s="83"/>
      <c r="AQ1162" s="83"/>
      <c r="AR1162" s="83"/>
      <c r="AS1162" s="83"/>
      <c r="AT1162" s="83"/>
      <c r="AU1162" s="83"/>
      <c r="AV1162" s="83"/>
      <c r="AW1162" s="83"/>
      <c r="AX1162" s="83"/>
      <c r="AY1162" s="83"/>
      <c r="AZ1162" s="83"/>
    </row>
    <row r="1163" spans="1:52" x14ac:dyDescent="0.25">
      <c r="A1163" s="82"/>
      <c r="B1163" s="89" t="s">
        <v>9</v>
      </c>
      <c r="C1163" s="90">
        <v>499477.91877900704</v>
      </c>
      <c r="D1163" s="90">
        <v>493480.71725735324</v>
      </c>
      <c r="E1163" s="90">
        <v>499221.01636539685</v>
      </c>
      <c r="F1163" s="90">
        <v>536719.3574439314</v>
      </c>
      <c r="G1163" s="90">
        <v>520195.63946958585</v>
      </c>
      <c r="H1163" s="90">
        <v>522308.33890224993</v>
      </c>
      <c r="I1163" s="90">
        <v>518861.40101370914</v>
      </c>
      <c r="J1163" s="90">
        <v>541215.01503845979</v>
      </c>
      <c r="K1163" s="90">
        <v>626913.86337299983</v>
      </c>
      <c r="L1163" s="90">
        <v>599624.02500000002</v>
      </c>
      <c r="M1163" s="90">
        <v>0</v>
      </c>
      <c r="N1163" s="83"/>
      <c r="O1163" s="89" t="s">
        <v>9</v>
      </c>
      <c r="P1163" s="90">
        <v>514664.52542345732</v>
      </c>
      <c r="Q1163" s="90">
        <v>519991.53462140216</v>
      </c>
      <c r="R1163" s="90">
        <v>515489.31500964076</v>
      </c>
      <c r="S1163" s="90">
        <v>545146.60688240279</v>
      </c>
      <c r="T1163" s="90">
        <v>536800.43551422236</v>
      </c>
      <c r="U1163" s="90">
        <v>529941.77426953742</v>
      </c>
      <c r="V1163" s="90">
        <v>504380.75534692977</v>
      </c>
      <c r="W1163" s="90">
        <v>518508.84305272484</v>
      </c>
      <c r="X1163" s="90">
        <v>618784.19433599978</v>
      </c>
      <c r="Y1163" s="90">
        <v>615740.223</v>
      </c>
      <c r="Z1163" s="90">
        <v>568945</v>
      </c>
      <c r="AA1163" s="83"/>
      <c r="AB1163" s="89" t="s">
        <v>9</v>
      </c>
      <c r="AC1163" s="90">
        <v>4517</v>
      </c>
      <c r="AD1163" s="90">
        <v>4458</v>
      </c>
      <c r="AE1163" s="90">
        <v>4514</v>
      </c>
      <c r="AF1163" s="90">
        <v>4543</v>
      </c>
      <c r="AG1163" s="90">
        <v>4476</v>
      </c>
      <c r="AH1163" s="90">
        <v>4340</v>
      </c>
      <c r="AI1163" s="90">
        <v>4305</v>
      </c>
      <c r="AJ1163" s="90">
        <v>4565</v>
      </c>
      <c r="AK1163" s="90">
        <v>4418</v>
      </c>
      <c r="AL1163" s="90">
        <v>4471</v>
      </c>
      <c r="AM1163" s="90">
        <v>0</v>
      </c>
      <c r="AN1163" s="83"/>
      <c r="AO1163" s="83"/>
      <c r="AP1163" s="83"/>
      <c r="AQ1163" s="83"/>
      <c r="AR1163" s="83"/>
      <c r="AS1163" s="83"/>
      <c r="AT1163" s="83"/>
      <c r="AU1163" s="83"/>
      <c r="AV1163" s="83"/>
      <c r="AW1163" s="83"/>
      <c r="AX1163" s="83"/>
      <c r="AY1163" s="83"/>
      <c r="AZ1163" s="83"/>
    </row>
    <row r="1164" spans="1:52" x14ac:dyDescent="0.25">
      <c r="A1164" s="82"/>
      <c r="B1164" s="84" t="s">
        <v>10</v>
      </c>
      <c r="C1164" s="93">
        <v>367403.45292821818</v>
      </c>
      <c r="D1164" s="93">
        <v>354482.12658986589</v>
      </c>
      <c r="E1164" s="93">
        <v>369618.95192634605</v>
      </c>
      <c r="F1164" s="93">
        <v>396726.94930980791</v>
      </c>
      <c r="G1164" s="93">
        <v>379113.31834774133</v>
      </c>
      <c r="H1164" s="93">
        <v>359309.83916735515</v>
      </c>
      <c r="I1164" s="93">
        <v>364368.71061624639</v>
      </c>
      <c r="J1164" s="93">
        <v>379079.24459491792</v>
      </c>
      <c r="K1164" s="93">
        <v>447976.27263899992</v>
      </c>
      <c r="L1164" s="93">
        <v>422313.43350000004</v>
      </c>
      <c r="M1164" s="93">
        <v>0</v>
      </c>
      <c r="N1164" s="83"/>
      <c r="O1164" s="84" t="s">
        <v>10</v>
      </c>
      <c r="P1164" s="93">
        <v>365840.55755962356</v>
      </c>
      <c r="Q1164" s="93">
        <v>381408.94999822963</v>
      </c>
      <c r="R1164" s="93">
        <v>371584.24385817198</v>
      </c>
      <c r="S1164" s="93">
        <v>417584.26182471041</v>
      </c>
      <c r="T1164" s="93">
        <v>396725.2190583456</v>
      </c>
      <c r="U1164" s="93">
        <v>369838.04273357906</v>
      </c>
      <c r="V1164" s="93">
        <v>347392.51460653631</v>
      </c>
      <c r="W1164" s="93">
        <v>367245.49337897392</v>
      </c>
      <c r="X1164" s="93">
        <v>466930.29417299986</v>
      </c>
      <c r="Y1164" s="93">
        <v>414766.23300000001</v>
      </c>
      <c r="Z1164" s="93">
        <v>398167</v>
      </c>
      <c r="AA1164" s="83"/>
      <c r="AB1164" s="84" t="s">
        <v>10</v>
      </c>
      <c r="AC1164" s="93">
        <v>4517</v>
      </c>
      <c r="AD1164" s="93">
        <v>4458</v>
      </c>
      <c r="AE1164" s="93">
        <v>4514</v>
      </c>
      <c r="AF1164" s="93">
        <v>4543</v>
      </c>
      <c r="AG1164" s="93">
        <v>4476</v>
      </c>
      <c r="AH1164" s="93">
        <v>4340</v>
      </c>
      <c r="AI1164" s="93">
        <v>4305</v>
      </c>
      <c r="AJ1164" s="93">
        <v>4565</v>
      </c>
      <c r="AK1164" s="93">
        <v>4418</v>
      </c>
      <c r="AL1164" s="93">
        <v>4471</v>
      </c>
      <c r="AM1164" s="93">
        <v>0</v>
      </c>
      <c r="AN1164" s="83"/>
      <c r="AO1164" s="83"/>
      <c r="AP1164" s="83"/>
      <c r="AQ1164" s="83"/>
      <c r="AR1164" s="83"/>
      <c r="AS1164" s="83"/>
      <c r="AT1164" s="83"/>
      <c r="AU1164" s="83"/>
      <c r="AV1164" s="83"/>
      <c r="AW1164" s="83"/>
      <c r="AX1164" s="83"/>
      <c r="AY1164" s="83"/>
      <c r="AZ1164" s="83"/>
    </row>
    <row r="1165" spans="1:52" x14ac:dyDescent="0.25">
      <c r="A1165" s="82"/>
      <c r="B1165" s="89" t="s">
        <v>11</v>
      </c>
      <c r="C1165" s="94">
        <v>132074.46585078884</v>
      </c>
      <c r="D1165" s="94">
        <v>138998.59066748735</v>
      </c>
      <c r="E1165" s="94">
        <v>129602.0644390508</v>
      </c>
      <c r="F1165" s="94">
        <v>139992.40813412346</v>
      </c>
      <c r="G1165" s="94">
        <v>141082.32112184455</v>
      </c>
      <c r="H1165" s="94">
        <v>162998.49973489475</v>
      </c>
      <c r="I1165" s="94">
        <v>154492.69039746278</v>
      </c>
      <c r="J1165" s="94">
        <v>162135.77044354193</v>
      </c>
      <c r="K1165" s="94">
        <v>178937.59073399994</v>
      </c>
      <c r="L1165" s="94">
        <v>177310.59149999998</v>
      </c>
      <c r="M1165" s="94">
        <v>0</v>
      </c>
      <c r="N1165" s="83"/>
      <c r="O1165" s="89" t="s">
        <v>11</v>
      </c>
      <c r="P1165" s="94">
        <v>148823.96786383376</v>
      </c>
      <c r="Q1165" s="94">
        <v>138582.58462317256</v>
      </c>
      <c r="R1165" s="94">
        <v>143905.07115146876</v>
      </c>
      <c r="S1165" s="94">
        <v>127562.34505769234</v>
      </c>
      <c r="T1165" s="94">
        <v>140075.21645587683</v>
      </c>
      <c r="U1165" s="94">
        <v>160103.73153595833</v>
      </c>
      <c r="V1165" s="94">
        <v>156988.24074039349</v>
      </c>
      <c r="W1165" s="94">
        <v>151263.34967375096</v>
      </c>
      <c r="X1165" s="94">
        <v>151853.90016299995</v>
      </c>
      <c r="Y1165" s="94">
        <v>200973.99</v>
      </c>
      <c r="Z1165" s="94">
        <v>170778</v>
      </c>
      <c r="AA1165" s="83"/>
      <c r="AB1165" s="89" t="s">
        <v>11</v>
      </c>
      <c r="AC1165" s="94">
        <v>4517</v>
      </c>
      <c r="AD1165" s="94">
        <v>4458</v>
      </c>
      <c r="AE1165" s="94">
        <v>4514</v>
      </c>
      <c r="AF1165" s="94">
        <v>4543</v>
      </c>
      <c r="AG1165" s="94">
        <v>4476</v>
      </c>
      <c r="AH1165" s="94">
        <v>4340</v>
      </c>
      <c r="AI1165" s="94">
        <v>4305</v>
      </c>
      <c r="AJ1165" s="94">
        <v>4565</v>
      </c>
      <c r="AK1165" s="94">
        <v>4418</v>
      </c>
      <c r="AL1165" s="94">
        <v>4471</v>
      </c>
      <c r="AM1165" s="94">
        <v>0</v>
      </c>
      <c r="AN1165" s="83"/>
      <c r="AO1165" s="83"/>
      <c r="AP1165" s="83"/>
      <c r="AQ1165" s="83"/>
      <c r="AR1165" s="83"/>
      <c r="AS1165" s="83"/>
      <c r="AT1165" s="83"/>
      <c r="AU1165" s="83"/>
      <c r="AV1165" s="83"/>
      <c r="AW1165" s="83"/>
      <c r="AX1165" s="83"/>
      <c r="AY1165" s="83"/>
      <c r="AZ1165" s="83"/>
    </row>
    <row r="1166" spans="1:52" x14ac:dyDescent="0.25">
      <c r="A1166" s="82"/>
      <c r="B1166" s="84" t="s">
        <v>0</v>
      </c>
      <c r="C1166" s="93">
        <v>58730.775294182851</v>
      </c>
      <c r="D1166" s="93">
        <v>56732.520195426405</v>
      </c>
      <c r="E1166" s="93">
        <v>61449.941760693502</v>
      </c>
      <c r="F1166" s="93">
        <v>70213.651686620433</v>
      </c>
      <c r="G1166" s="93">
        <v>62338.436621273133</v>
      </c>
      <c r="H1166" s="93">
        <v>59208.042039545471</v>
      </c>
      <c r="I1166" s="93">
        <v>56026.388788027827</v>
      </c>
      <c r="J1166" s="93">
        <v>55123.831452752995</v>
      </c>
      <c r="K1166" s="93">
        <v>48534.007451999991</v>
      </c>
      <c r="L1166" s="93">
        <v>44202.752999999997</v>
      </c>
      <c r="M1166" s="93">
        <v>0</v>
      </c>
      <c r="N1166" s="83"/>
      <c r="O1166" s="84" t="s">
        <v>0</v>
      </c>
      <c r="P1166" s="93">
        <v>58496.304888754239</v>
      </c>
      <c r="Q1166" s="93">
        <v>54467.301717640548</v>
      </c>
      <c r="R1166" s="93">
        <v>54222.33710457875</v>
      </c>
      <c r="S1166" s="93">
        <v>66829.36341660934</v>
      </c>
      <c r="T1166" s="93">
        <v>67324.915771799046</v>
      </c>
      <c r="U1166" s="93">
        <v>62932.123115575378</v>
      </c>
      <c r="V1166" s="93">
        <v>55943.216603327201</v>
      </c>
      <c r="W1166" s="93">
        <v>55416.222643445988</v>
      </c>
      <c r="X1166" s="93">
        <v>56862.064601999984</v>
      </c>
      <c r="Y1166" s="93">
        <v>46988.255999999994</v>
      </c>
      <c r="Z1166" s="93">
        <v>45260</v>
      </c>
      <c r="AA1166" s="83"/>
      <c r="AB1166" s="84" t="s">
        <v>0</v>
      </c>
      <c r="AC1166" s="93">
        <v>585</v>
      </c>
      <c r="AD1166" s="93">
        <v>642</v>
      </c>
      <c r="AE1166" s="93">
        <v>747</v>
      </c>
      <c r="AF1166" s="93">
        <v>679</v>
      </c>
      <c r="AG1166" s="93">
        <v>560</v>
      </c>
      <c r="AH1166" s="93">
        <v>541</v>
      </c>
      <c r="AI1166" s="93">
        <v>511</v>
      </c>
      <c r="AJ1166" s="93">
        <v>517</v>
      </c>
      <c r="AK1166" s="93">
        <v>459</v>
      </c>
      <c r="AL1166" s="93">
        <v>434</v>
      </c>
      <c r="AM1166" s="93">
        <v>0</v>
      </c>
      <c r="AN1166" s="83"/>
      <c r="AO1166" s="83"/>
      <c r="AP1166" s="83"/>
      <c r="AQ1166" s="83"/>
      <c r="AR1166" s="83"/>
      <c r="AS1166" s="83"/>
      <c r="AT1166" s="83"/>
      <c r="AU1166" s="83"/>
      <c r="AV1166" s="83"/>
      <c r="AW1166" s="83"/>
      <c r="AX1166" s="83"/>
      <c r="AY1166" s="83"/>
      <c r="AZ1166" s="83"/>
    </row>
    <row r="1167" spans="1:52" x14ac:dyDescent="0.25">
      <c r="A1167" s="82"/>
      <c r="B1167" s="84" t="s">
        <v>158</v>
      </c>
      <c r="C1167" s="93">
        <v>95748.399741076442</v>
      </c>
      <c r="D1167" s="93">
        <v>78111.35028622266</v>
      </c>
      <c r="E1167" s="93">
        <v>72874.675010234278</v>
      </c>
      <c r="F1167" s="93">
        <v>64202.448437226878</v>
      </c>
      <c r="G1167" s="93">
        <v>60875.94599011117</v>
      </c>
      <c r="H1167" s="93">
        <v>51443.786115941446</v>
      </c>
      <c r="I1167" s="93">
        <v>54616.584525746221</v>
      </c>
      <c r="J1167" s="93">
        <v>75603.083078375974</v>
      </c>
      <c r="K1167" s="93">
        <v>61856.77709399999</v>
      </c>
      <c r="L1167" s="93">
        <v>42214.724999999999</v>
      </c>
      <c r="M1167" s="93">
        <v>0</v>
      </c>
      <c r="N1167" s="83"/>
      <c r="O1167" s="84" t="s">
        <v>158</v>
      </c>
      <c r="P1167" s="93">
        <v>116471.08309691951</v>
      </c>
      <c r="Q1167" s="93">
        <v>97541.579821421503</v>
      </c>
      <c r="R1167" s="93">
        <v>85765.960184605239</v>
      </c>
      <c r="S1167" s="93">
        <v>76574.109976770167</v>
      </c>
      <c r="T1167" s="93">
        <v>71000.794001230213</v>
      </c>
      <c r="U1167" s="93">
        <v>70818.64594373673</v>
      </c>
      <c r="V1167" s="93">
        <v>68659.655446843622</v>
      </c>
      <c r="W1167" s="93">
        <v>66234.696699086984</v>
      </c>
      <c r="X1167" s="93">
        <v>73069.418624999991</v>
      </c>
      <c r="Y1167" s="93">
        <v>54268.430999999997</v>
      </c>
      <c r="Z1167" s="93">
        <v>42870</v>
      </c>
      <c r="AA1167" s="83"/>
      <c r="AB1167" s="84" t="s">
        <v>158</v>
      </c>
      <c r="AC1167" s="93">
        <v>655</v>
      </c>
      <c r="AD1167" s="93">
        <v>525</v>
      </c>
      <c r="AE1167" s="93">
        <v>469</v>
      </c>
      <c r="AF1167" s="93">
        <v>427</v>
      </c>
      <c r="AG1167" s="93">
        <v>398</v>
      </c>
      <c r="AH1167" s="93">
        <v>356</v>
      </c>
      <c r="AI1167" s="93">
        <v>377</v>
      </c>
      <c r="AJ1167" s="93">
        <v>538</v>
      </c>
      <c r="AK1167" s="93">
        <v>407</v>
      </c>
      <c r="AL1167" s="93">
        <v>272</v>
      </c>
      <c r="AM1167" s="93">
        <v>0</v>
      </c>
      <c r="AN1167" s="83"/>
      <c r="AO1167" s="83"/>
      <c r="AP1167" s="83"/>
      <c r="AQ1167" s="83"/>
      <c r="AR1167" s="83"/>
      <c r="AS1167" s="83"/>
      <c r="AT1167" s="83"/>
      <c r="AU1167" s="83"/>
      <c r="AV1167" s="83"/>
      <c r="AW1167" s="83"/>
      <c r="AX1167" s="83"/>
      <c r="AY1167" s="83"/>
      <c r="AZ1167" s="83"/>
    </row>
    <row r="1168" spans="1:52" x14ac:dyDescent="0.25">
      <c r="A1168" s="82"/>
      <c r="B1168" s="84" t="s">
        <v>159</v>
      </c>
      <c r="C1168" s="93">
        <v>12249.800137040769</v>
      </c>
      <c r="D1168" s="93">
        <v>11660.036479273364</v>
      </c>
      <c r="E1168" s="93">
        <v>7773.2752609763456</v>
      </c>
      <c r="F1168" s="93">
        <v>8000.7797175216047</v>
      </c>
      <c r="G1168" s="93">
        <v>5536.4422282525848</v>
      </c>
      <c r="H1168" s="93">
        <v>3126.2758586400982</v>
      </c>
      <c r="I1168" s="93">
        <v>3441.2285276000093</v>
      </c>
      <c r="J1168" s="93">
        <v>2545.2059735969992</v>
      </c>
      <c r="K1168" s="93">
        <v>2183.3301419999998</v>
      </c>
      <c r="L1168" s="93">
        <v>1822.3589999999999</v>
      </c>
      <c r="M1168" s="93">
        <v>0</v>
      </c>
      <c r="N1168" s="83"/>
      <c r="O1168" s="84" t="s">
        <v>159</v>
      </c>
      <c r="P1168" s="93">
        <v>13541.703792509858</v>
      </c>
      <c r="Q1168" s="93">
        <v>12636.472859995383</v>
      </c>
      <c r="R1168" s="93">
        <v>12746.748295656946</v>
      </c>
      <c r="S1168" s="93">
        <v>16071.964449868487</v>
      </c>
      <c r="T1168" s="93">
        <v>8510.2411378837551</v>
      </c>
      <c r="U1168" s="93">
        <v>5235.0585014853141</v>
      </c>
      <c r="V1168" s="93">
        <v>3100.4039769431388</v>
      </c>
      <c r="W1168" s="93">
        <v>3296.1442345649989</v>
      </c>
      <c r="X1168" s="93">
        <v>2734.9976219999994</v>
      </c>
      <c r="Y1168" s="93">
        <v>1439.5709999999999</v>
      </c>
      <c r="Z1168" s="93">
        <v>1530</v>
      </c>
      <c r="AA1168" s="83"/>
      <c r="AB1168" s="84" t="s">
        <v>159</v>
      </c>
      <c r="AC1168" s="93">
        <v>0</v>
      </c>
      <c r="AD1168" s="93">
        <v>0</v>
      </c>
      <c r="AE1168" s="93">
        <v>0</v>
      </c>
      <c r="AF1168" s="93">
        <v>0</v>
      </c>
      <c r="AG1168" s="93">
        <v>0</v>
      </c>
      <c r="AH1168" s="93">
        <v>0</v>
      </c>
      <c r="AI1168" s="93">
        <v>0</v>
      </c>
      <c r="AJ1168" s="93">
        <v>0</v>
      </c>
      <c r="AK1168" s="93">
        <v>0</v>
      </c>
      <c r="AL1168" s="93">
        <v>0</v>
      </c>
      <c r="AM1168" s="93">
        <v>0</v>
      </c>
      <c r="AN1168" s="83"/>
      <c r="AO1168" s="83"/>
      <c r="AP1168" s="83"/>
      <c r="AQ1168" s="83"/>
      <c r="AR1168" s="83"/>
      <c r="AS1168" s="83"/>
      <c r="AT1168" s="83"/>
      <c r="AU1168" s="83"/>
      <c r="AV1168" s="83"/>
      <c r="AW1168" s="83"/>
      <c r="AX1168" s="83"/>
      <c r="AY1168" s="83"/>
      <c r="AZ1168" s="83"/>
    </row>
    <row r="1169" spans="1:52" x14ac:dyDescent="0.25">
      <c r="A1169" s="82"/>
      <c r="B1169" s="84" t="s">
        <v>1</v>
      </c>
      <c r="C1169" s="93">
        <v>21995.694605024095</v>
      </c>
      <c r="D1169" s="93">
        <v>15498.554096269479</v>
      </c>
      <c r="E1169" s="93">
        <v>17435.126725845788</v>
      </c>
      <c r="F1169" s="93">
        <v>18107.823558889886</v>
      </c>
      <c r="G1169" s="93">
        <v>20872.545772916488</v>
      </c>
      <c r="H1169" s="93">
        <v>19474.149275666259</v>
      </c>
      <c r="I1169" s="93">
        <v>25138.229365819781</v>
      </c>
      <c r="J1169" s="93">
        <v>29823.901450685993</v>
      </c>
      <c r="K1169" s="93">
        <v>27529.268150999997</v>
      </c>
      <c r="L1169" s="93">
        <v>20464.752</v>
      </c>
      <c r="M1169" s="93">
        <v>0</v>
      </c>
      <c r="N1169" s="83"/>
      <c r="O1169" s="84" t="s">
        <v>1</v>
      </c>
      <c r="P1169" s="93">
        <v>19398.169241112424</v>
      </c>
      <c r="Q1169" s="93">
        <v>23528.817683107987</v>
      </c>
      <c r="R1169" s="93">
        <v>14908.94978087259</v>
      </c>
      <c r="S1169" s="93">
        <v>17830.935639929496</v>
      </c>
      <c r="T1169" s="93">
        <v>17791.937022425202</v>
      </c>
      <c r="U1169" s="93">
        <v>17398.351303003405</v>
      </c>
      <c r="V1169" s="93">
        <v>18281.059293410439</v>
      </c>
      <c r="W1169" s="93">
        <v>19791.970487351995</v>
      </c>
      <c r="X1169" s="93">
        <v>30227.134307999993</v>
      </c>
      <c r="Y1169" s="93">
        <v>27120.323999999997</v>
      </c>
      <c r="Z1169" s="93">
        <v>16218</v>
      </c>
      <c r="AA1169" s="83"/>
      <c r="AB1169" s="84" t="s">
        <v>1</v>
      </c>
      <c r="AC1169" s="93">
        <v>136</v>
      </c>
      <c r="AD1169" s="93">
        <v>102</v>
      </c>
      <c r="AE1169" s="93">
        <v>117</v>
      </c>
      <c r="AF1169" s="93">
        <v>111</v>
      </c>
      <c r="AG1169" s="93">
        <v>128</v>
      </c>
      <c r="AH1169" s="93">
        <v>118</v>
      </c>
      <c r="AI1169" s="93">
        <v>157</v>
      </c>
      <c r="AJ1169" s="93">
        <v>181</v>
      </c>
      <c r="AK1169" s="93">
        <v>168</v>
      </c>
      <c r="AL1169" s="93">
        <v>127</v>
      </c>
      <c r="AM1169" s="93">
        <v>0</v>
      </c>
      <c r="AN1169" s="83"/>
      <c r="AO1169" s="83"/>
      <c r="AP1169" s="83"/>
      <c r="AQ1169" s="83"/>
      <c r="AR1169" s="83"/>
      <c r="AS1169" s="83"/>
      <c r="AT1169" s="83"/>
      <c r="AU1169" s="83"/>
      <c r="AV1169" s="83"/>
      <c r="AW1169" s="83"/>
      <c r="AX1169" s="83"/>
      <c r="AY1169" s="83"/>
      <c r="AZ1169" s="83"/>
    </row>
    <row r="1170" spans="1:52" x14ac:dyDescent="0.25">
      <c r="A1170" s="82"/>
      <c r="B1170" s="84" t="s">
        <v>2</v>
      </c>
      <c r="C1170" s="93">
        <v>240188.66751019045</v>
      </c>
      <c r="D1170" s="93">
        <v>236306.38589119105</v>
      </c>
      <c r="E1170" s="93">
        <v>232409.44927663254</v>
      </c>
      <c r="F1170" s="93">
        <v>231437.4422586771</v>
      </c>
      <c r="G1170" s="93">
        <v>230841.77748138661</v>
      </c>
      <c r="H1170" s="93">
        <v>231706.68584916677</v>
      </c>
      <c r="I1170" s="93">
        <v>240722.18126087845</v>
      </c>
      <c r="J1170" s="93">
        <v>249283.45035001793</v>
      </c>
      <c r="K1170" s="93">
        <v>250627.84065899998</v>
      </c>
      <c r="L1170" s="93">
        <v>243819.49199999997</v>
      </c>
      <c r="M1170" s="93">
        <v>0</v>
      </c>
      <c r="N1170" s="83"/>
      <c r="O1170" s="84" t="s">
        <v>2</v>
      </c>
      <c r="P1170" s="93">
        <v>248630.0834408123</v>
      </c>
      <c r="Q1170" s="93">
        <v>249195.39358567554</v>
      </c>
      <c r="R1170" s="93">
        <v>244901.64881827901</v>
      </c>
      <c r="S1170" s="93">
        <v>230855.73525094037</v>
      </c>
      <c r="T1170" s="93">
        <v>228319.34359384194</v>
      </c>
      <c r="U1170" s="93">
        <v>230544.95458409988</v>
      </c>
      <c r="V1170" s="93">
        <v>223624.88259228171</v>
      </c>
      <c r="W1170" s="93">
        <v>244495.14000206397</v>
      </c>
      <c r="X1170" s="93">
        <v>253262.05287599994</v>
      </c>
      <c r="Y1170" s="93">
        <v>241545.402</v>
      </c>
      <c r="Z1170" s="93">
        <v>240710</v>
      </c>
      <c r="AA1170" s="83"/>
      <c r="AB1170" s="84" t="s">
        <v>2</v>
      </c>
      <c r="AC1170" s="93">
        <v>2126</v>
      </c>
      <c r="AD1170" s="93">
        <v>2064</v>
      </c>
      <c r="AE1170" s="93">
        <v>2007</v>
      </c>
      <c r="AF1170" s="93">
        <v>1967</v>
      </c>
      <c r="AG1170" s="93">
        <v>1936</v>
      </c>
      <c r="AH1170" s="93">
        <v>1887</v>
      </c>
      <c r="AI1170" s="93">
        <v>1898</v>
      </c>
      <c r="AJ1170" s="93">
        <v>1925</v>
      </c>
      <c r="AK1170" s="93">
        <v>1932</v>
      </c>
      <c r="AL1170" s="93">
        <v>1924</v>
      </c>
      <c r="AM1170" s="93">
        <v>0</v>
      </c>
      <c r="AN1170" s="83"/>
      <c r="AO1170" s="83"/>
      <c r="AP1170" s="83"/>
      <c r="AQ1170" s="83"/>
      <c r="AR1170" s="83"/>
      <c r="AS1170" s="83"/>
      <c r="AT1170" s="83"/>
      <c r="AU1170" s="83"/>
      <c r="AV1170" s="83"/>
      <c r="AW1170" s="83"/>
      <c r="AX1170" s="83"/>
      <c r="AY1170" s="83"/>
      <c r="AZ1170" s="83"/>
    </row>
    <row r="1171" spans="1:52" x14ac:dyDescent="0.25">
      <c r="A1171" s="82"/>
      <c r="B1171" s="84" t="s">
        <v>156</v>
      </c>
      <c r="C1171" s="93">
        <v>0</v>
      </c>
      <c r="D1171" s="93">
        <v>0</v>
      </c>
      <c r="E1171" s="93">
        <v>0</v>
      </c>
      <c r="F1171" s="93">
        <v>0</v>
      </c>
      <c r="G1171" s="93">
        <v>0</v>
      </c>
      <c r="H1171" s="93">
        <v>0</v>
      </c>
      <c r="I1171" s="93">
        <v>0</v>
      </c>
      <c r="J1171" s="93">
        <v>3572.3514110129991</v>
      </c>
      <c r="K1171" s="93">
        <v>14883.352070999998</v>
      </c>
      <c r="L1171" s="93">
        <v>22451.750999999997</v>
      </c>
      <c r="M1171" s="93">
        <v>0</v>
      </c>
      <c r="N1171" s="83"/>
      <c r="O1171" s="84" t="s">
        <v>156</v>
      </c>
      <c r="P1171" s="93">
        <v>0</v>
      </c>
      <c r="Q1171" s="93">
        <v>0</v>
      </c>
      <c r="R1171" s="93">
        <v>0</v>
      </c>
      <c r="S1171" s="93">
        <v>0</v>
      </c>
      <c r="T1171" s="93">
        <v>0</v>
      </c>
      <c r="U1171" s="93">
        <v>0</v>
      </c>
      <c r="V1171" s="93">
        <v>0</v>
      </c>
      <c r="W1171" s="93">
        <v>0</v>
      </c>
      <c r="X1171" s="93">
        <v>699.13244099999997</v>
      </c>
      <c r="Y1171" s="93">
        <v>12494.117999999999</v>
      </c>
      <c r="Z1171" s="93">
        <v>21966</v>
      </c>
      <c r="AA1171" s="83"/>
      <c r="AB1171" s="84" t="s">
        <v>156</v>
      </c>
      <c r="AC1171" s="93">
        <v>0</v>
      </c>
      <c r="AD1171" s="93">
        <v>0</v>
      </c>
      <c r="AE1171" s="93">
        <v>0</v>
      </c>
      <c r="AF1171" s="93">
        <v>0</v>
      </c>
      <c r="AG1171" s="93">
        <v>0</v>
      </c>
      <c r="AH1171" s="93">
        <v>0</v>
      </c>
      <c r="AI1171" s="93">
        <v>0</v>
      </c>
      <c r="AJ1171" s="93">
        <v>25</v>
      </c>
      <c r="AK1171" s="93">
        <v>90</v>
      </c>
      <c r="AL1171" s="93">
        <v>141</v>
      </c>
      <c r="AM1171" s="93">
        <v>0</v>
      </c>
      <c r="AN1171" s="83"/>
      <c r="AO1171" s="83"/>
      <c r="AP1171" s="83"/>
      <c r="AQ1171" s="83"/>
      <c r="AR1171" s="83"/>
      <c r="AS1171" s="83"/>
      <c r="AT1171" s="83"/>
      <c r="AU1171" s="83"/>
      <c r="AV1171" s="83"/>
      <c r="AW1171" s="83"/>
      <c r="AX1171" s="83"/>
      <c r="AY1171" s="83"/>
      <c r="AZ1171" s="83"/>
    </row>
    <row r="1172" spans="1:52" x14ac:dyDescent="0.25">
      <c r="A1172" s="82"/>
      <c r="B1172" s="84" t="s">
        <v>3</v>
      </c>
      <c r="C1172" s="93">
        <v>1951.2125347830868</v>
      </c>
      <c r="D1172" s="93">
        <v>7266.3101107935345</v>
      </c>
      <c r="E1172" s="93">
        <v>15850.604619846617</v>
      </c>
      <c r="F1172" s="93">
        <v>21520.504670945262</v>
      </c>
      <c r="G1172" s="93">
        <v>21669.372104253576</v>
      </c>
      <c r="H1172" s="93">
        <v>19752.338629611058</v>
      </c>
      <c r="I1172" s="93">
        <v>14991.002945537266</v>
      </c>
      <c r="J1172" s="93">
        <v>13683.044577005996</v>
      </c>
      <c r="K1172" s="93">
        <v>15818.004089999999</v>
      </c>
      <c r="L1172" s="93">
        <v>15185.982</v>
      </c>
      <c r="M1172" s="93">
        <v>0</v>
      </c>
      <c r="N1172" s="83"/>
      <c r="O1172" s="84" t="s">
        <v>3</v>
      </c>
      <c r="P1172" s="93">
        <v>0</v>
      </c>
      <c r="Q1172" s="93">
        <v>10490.757473530279</v>
      </c>
      <c r="R1172" s="93">
        <v>15078.648950212932</v>
      </c>
      <c r="S1172" s="93">
        <v>27120.935055153295</v>
      </c>
      <c r="T1172" s="93">
        <v>21768.593122910475</v>
      </c>
      <c r="U1172" s="93">
        <v>22441.875092548427</v>
      </c>
      <c r="V1172" s="93">
        <v>19647.985628351358</v>
      </c>
      <c r="W1172" s="93">
        <v>13157.603581185002</v>
      </c>
      <c r="X1172" s="93">
        <v>13324.891439999992</v>
      </c>
      <c r="Y1172" s="93">
        <v>15066.617999999999</v>
      </c>
      <c r="Z1172" s="93">
        <v>13386</v>
      </c>
      <c r="AA1172" s="83"/>
      <c r="AB1172" s="84" t="s">
        <v>3</v>
      </c>
      <c r="AC1172" s="93">
        <v>14</v>
      </c>
      <c r="AD1172" s="93">
        <v>54</v>
      </c>
      <c r="AE1172" s="93">
        <v>130</v>
      </c>
      <c r="AF1172" s="93">
        <v>153</v>
      </c>
      <c r="AG1172" s="93">
        <v>156</v>
      </c>
      <c r="AH1172" s="93">
        <v>139</v>
      </c>
      <c r="AI1172" s="93">
        <v>103</v>
      </c>
      <c r="AJ1172" s="93">
        <v>94</v>
      </c>
      <c r="AK1172" s="93">
        <v>111</v>
      </c>
      <c r="AL1172" s="93">
        <v>110</v>
      </c>
      <c r="AM1172" s="93">
        <v>0</v>
      </c>
      <c r="AN1172" s="83"/>
      <c r="AO1172" s="83"/>
      <c r="AP1172" s="83"/>
      <c r="AQ1172" s="83"/>
      <c r="AR1172" s="83"/>
      <c r="AS1172" s="83"/>
      <c r="AT1172" s="83"/>
      <c r="AU1172" s="83"/>
      <c r="AV1172" s="83"/>
      <c r="AW1172" s="83"/>
      <c r="AX1172" s="83"/>
      <c r="AY1172" s="83"/>
      <c r="AZ1172" s="83"/>
    </row>
    <row r="1173" spans="1:52" x14ac:dyDescent="0.25">
      <c r="A1173" s="82"/>
      <c r="B1173" s="84" t="s">
        <v>4</v>
      </c>
      <c r="C1173" s="93">
        <v>0</v>
      </c>
      <c r="D1173" s="93">
        <v>958.3981782585106</v>
      </c>
      <c r="E1173" s="93">
        <v>8314.9081959467403</v>
      </c>
      <c r="F1173" s="93">
        <v>10412.555438487147</v>
      </c>
      <c r="G1173" s="93">
        <v>11725.070101969126</v>
      </c>
      <c r="H1173" s="93">
        <v>14621.712948296337</v>
      </c>
      <c r="I1173" s="93">
        <v>15315.116098871604</v>
      </c>
      <c r="J1173" s="93">
        <v>15196.789376054996</v>
      </c>
      <c r="K1173" s="93">
        <v>13874.437121999999</v>
      </c>
      <c r="L1173" s="93">
        <v>20620.130999999998</v>
      </c>
      <c r="M1173" s="93">
        <v>0</v>
      </c>
      <c r="N1173" s="83"/>
      <c r="O1173" s="84" t="s">
        <v>4</v>
      </c>
      <c r="P1173" s="93">
        <v>0</v>
      </c>
      <c r="Q1173" s="93">
        <v>0</v>
      </c>
      <c r="R1173" s="93">
        <v>1551.7526112300002</v>
      </c>
      <c r="S1173" s="93">
        <v>9010.6877170645075</v>
      </c>
      <c r="T1173" s="93">
        <v>10856.546390712156</v>
      </c>
      <c r="U1173" s="93">
        <v>11506.618333785853</v>
      </c>
      <c r="V1173" s="93">
        <v>12525.851953657157</v>
      </c>
      <c r="W1173" s="93">
        <v>15305.761738637993</v>
      </c>
      <c r="X1173" s="93">
        <v>16826.919039</v>
      </c>
      <c r="Y1173" s="93">
        <v>9198.2309999999998</v>
      </c>
      <c r="Z1173" s="93">
        <v>15182</v>
      </c>
      <c r="AA1173" s="83"/>
      <c r="AB1173" s="84" t="s">
        <v>4</v>
      </c>
      <c r="AC1173" s="93">
        <v>0</v>
      </c>
      <c r="AD1173" s="93">
        <v>7</v>
      </c>
      <c r="AE1173" s="93">
        <v>55</v>
      </c>
      <c r="AF1173" s="93">
        <v>75</v>
      </c>
      <c r="AG1173" s="93">
        <v>87</v>
      </c>
      <c r="AH1173" s="93">
        <v>108</v>
      </c>
      <c r="AI1173" s="93">
        <v>113</v>
      </c>
      <c r="AJ1173" s="93">
        <v>110</v>
      </c>
      <c r="AK1173" s="93">
        <v>104</v>
      </c>
      <c r="AL1173" s="93">
        <v>160</v>
      </c>
      <c r="AM1173" s="93">
        <v>0</v>
      </c>
      <c r="AN1173" s="83"/>
      <c r="AO1173" s="83"/>
      <c r="AP1173" s="83"/>
      <c r="AQ1173" s="83"/>
      <c r="AR1173" s="83"/>
      <c r="AS1173" s="83"/>
      <c r="AT1173" s="83"/>
      <c r="AU1173" s="83"/>
      <c r="AV1173" s="83"/>
      <c r="AW1173" s="83"/>
      <c r="AX1173" s="83"/>
      <c r="AY1173" s="83"/>
      <c r="AZ1173" s="83"/>
    </row>
    <row r="1174" spans="1:52" x14ac:dyDescent="0.25">
      <c r="A1174" s="82"/>
      <c r="B1174" s="84" t="s">
        <v>6</v>
      </c>
      <c r="C1174" s="93">
        <v>4005.9121358574757</v>
      </c>
      <c r="D1174" s="93">
        <v>5682.033776005138</v>
      </c>
      <c r="E1174" s="93">
        <v>11593.964283241572</v>
      </c>
      <c r="F1174" s="93">
        <v>19378.691785514675</v>
      </c>
      <c r="G1174" s="93">
        <v>16177.783213202056</v>
      </c>
      <c r="H1174" s="93">
        <v>11221.496608480697</v>
      </c>
      <c r="I1174" s="93">
        <v>8531.6081067655159</v>
      </c>
      <c r="J1174" s="93">
        <v>7006.5992338019978</v>
      </c>
      <c r="K1174" s="93">
        <v>4637.1895289999993</v>
      </c>
      <c r="L1174" s="93">
        <v>5080.6874999999991</v>
      </c>
      <c r="M1174" s="93">
        <v>0</v>
      </c>
      <c r="N1174" s="83"/>
      <c r="O1174" s="84" t="s">
        <v>6</v>
      </c>
      <c r="P1174" s="93">
        <v>2827.8442533088219</v>
      </c>
      <c r="Q1174" s="93">
        <v>3850.9188811897798</v>
      </c>
      <c r="R1174" s="93">
        <v>5213.8606855944263</v>
      </c>
      <c r="S1174" s="93">
        <v>20218.935241134368</v>
      </c>
      <c r="T1174" s="93">
        <v>20904.37351976876</v>
      </c>
      <c r="U1174" s="93">
        <v>14178.935680763621</v>
      </c>
      <c r="V1174" s="93">
        <v>9768.4713954396411</v>
      </c>
      <c r="W1174" s="93">
        <v>6753.0496772969982</v>
      </c>
      <c r="X1174" s="93">
        <v>7706.3703359999981</v>
      </c>
      <c r="Y1174" s="93">
        <v>3520.2090000000003</v>
      </c>
      <c r="Z1174" s="93">
        <v>3915</v>
      </c>
      <c r="AA1174" s="83"/>
      <c r="AB1174" s="84" t="s">
        <v>6</v>
      </c>
      <c r="AC1174" s="93">
        <v>0</v>
      </c>
      <c r="AD1174" s="93">
        <v>0</v>
      </c>
      <c r="AE1174" s="93">
        <v>5</v>
      </c>
      <c r="AF1174" s="93">
        <v>142</v>
      </c>
      <c r="AG1174" s="93">
        <v>200</v>
      </c>
      <c r="AH1174" s="93">
        <v>144</v>
      </c>
      <c r="AI1174" s="93">
        <v>110</v>
      </c>
      <c r="AJ1174" s="93">
        <v>0</v>
      </c>
      <c r="AK1174" s="93">
        <v>130</v>
      </c>
      <c r="AL1174" s="93">
        <v>77</v>
      </c>
      <c r="AM1174" s="93">
        <v>0</v>
      </c>
      <c r="AN1174" s="83"/>
      <c r="AO1174" s="83"/>
      <c r="AP1174" s="83"/>
      <c r="AQ1174" s="83"/>
      <c r="AR1174" s="83"/>
      <c r="AS1174" s="83"/>
      <c r="AT1174" s="83"/>
      <c r="AU1174" s="83"/>
      <c r="AV1174" s="83"/>
      <c r="AW1174" s="83"/>
      <c r="AX1174" s="83"/>
      <c r="AY1174" s="83"/>
      <c r="AZ1174" s="83"/>
    </row>
    <row r="1175" spans="1:52" x14ac:dyDescent="0.25">
      <c r="A1175" s="82"/>
      <c r="B1175" s="84" t="s">
        <v>7</v>
      </c>
      <c r="C1175" s="93">
        <v>52481.299661269353</v>
      </c>
      <c r="D1175" s="93">
        <v>52965.858707322732</v>
      </c>
      <c r="E1175" s="93">
        <v>48343.080124305357</v>
      </c>
      <c r="F1175" s="93">
        <v>52454.390660144207</v>
      </c>
      <c r="G1175" s="93">
        <v>52581.929652017388</v>
      </c>
      <c r="H1175" s="93">
        <v>57423.068226693882</v>
      </c>
      <c r="I1175" s="93">
        <v>49016.067554629779</v>
      </c>
      <c r="J1175" s="93">
        <v>53832.347116001991</v>
      </c>
      <c r="K1175" s="93">
        <v>64078.299599999991</v>
      </c>
      <c r="L1175" s="93">
        <v>58805.291999999994</v>
      </c>
      <c r="M1175" s="93">
        <v>0</v>
      </c>
      <c r="N1175" s="83"/>
      <c r="O1175" s="84" t="s">
        <v>7</v>
      </c>
      <c r="P1175" s="93">
        <v>65568.683199380597</v>
      </c>
      <c r="Q1175" s="93">
        <v>55764.153536859092</v>
      </c>
      <c r="R1175" s="93">
        <v>52107.007700274</v>
      </c>
      <c r="S1175" s="93">
        <v>50283.607842383863</v>
      </c>
      <c r="T1175" s="93">
        <v>49719.244691361579</v>
      </c>
      <c r="U1175" s="93">
        <v>51548.330748553337</v>
      </c>
      <c r="V1175" s="93">
        <v>55476.891657646222</v>
      </c>
      <c r="W1175" s="93">
        <v>48063.285504800988</v>
      </c>
      <c r="X1175" s="93">
        <v>50795.844119999994</v>
      </c>
      <c r="Y1175" s="93">
        <v>49526.798999999999</v>
      </c>
      <c r="Z1175" s="93">
        <v>56116</v>
      </c>
      <c r="AA1175" s="83"/>
      <c r="AB1175" s="84" t="s">
        <v>7</v>
      </c>
      <c r="AC1175" s="93">
        <v>428</v>
      </c>
      <c r="AD1175" s="93">
        <v>451</v>
      </c>
      <c r="AE1175" s="93">
        <v>403</v>
      </c>
      <c r="AF1175" s="93">
        <v>424</v>
      </c>
      <c r="AG1175" s="93">
        <v>437</v>
      </c>
      <c r="AH1175" s="93">
        <v>444</v>
      </c>
      <c r="AI1175" s="93">
        <v>411</v>
      </c>
      <c r="AJ1175" s="93">
        <v>477</v>
      </c>
      <c r="AK1175" s="93">
        <v>530</v>
      </c>
      <c r="AL1175" s="93">
        <v>541</v>
      </c>
      <c r="AM1175" s="93">
        <v>0</v>
      </c>
      <c r="AN1175" s="83"/>
      <c r="AO1175" s="83"/>
      <c r="AP1175" s="83"/>
      <c r="AQ1175" s="83"/>
      <c r="AR1175" s="83"/>
      <c r="AS1175" s="83"/>
      <c r="AT1175" s="83"/>
      <c r="AU1175" s="83"/>
      <c r="AV1175" s="83"/>
      <c r="AW1175" s="83"/>
      <c r="AX1175" s="83"/>
      <c r="AY1175" s="83"/>
      <c r="AZ1175" s="83"/>
    </row>
    <row r="1176" spans="1:52" x14ac:dyDescent="0.25">
      <c r="A1176" s="82"/>
      <c r="B1176" s="89" t="s">
        <v>8</v>
      </c>
      <c r="C1176" s="94">
        <v>28558.579614862814</v>
      </c>
      <c r="D1176" s="94">
        <v>30518.917818679049</v>
      </c>
      <c r="E1176" s="94">
        <v>31518.519306355127</v>
      </c>
      <c r="F1176" s="94">
        <v>41892.311128696165</v>
      </c>
      <c r="G1176" s="94">
        <v>46256.306547632441</v>
      </c>
      <c r="H1176" s="94">
        <v>52048.02054870579</v>
      </c>
      <c r="I1176" s="94">
        <v>56040.791373878172</v>
      </c>
      <c r="J1176" s="94">
        <v>56688.286163102988</v>
      </c>
      <c r="K1176" s="94">
        <v>63765.334394999991</v>
      </c>
      <c r="L1176" s="94">
        <v>68286.497999999992</v>
      </c>
      <c r="M1176" s="94">
        <v>0</v>
      </c>
      <c r="N1176" s="83"/>
      <c r="O1176" s="89" t="s">
        <v>8</v>
      </c>
      <c r="P1176" s="94">
        <v>30805.933626556245</v>
      </c>
      <c r="Q1176" s="94">
        <v>27868.548116581922</v>
      </c>
      <c r="R1176" s="94">
        <v>36767.373131006614</v>
      </c>
      <c r="S1176" s="94">
        <v>37480.4558964073</v>
      </c>
      <c r="T1176" s="94">
        <v>48854.855189215312</v>
      </c>
      <c r="U1176" s="94">
        <v>53648.839270742646</v>
      </c>
      <c r="V1176" s="94">
        <v>53426.117353322792</v>
      </c>
      <c r="W1176" s="94">
        <v>54000.660864149992</v>
      </c>
      <c r="X1176" s="94">
        <v>52344.756659999992</v>
      </c>
      <c r="Y1176" s="94">
        <v>64778.636999999995</v>
      </c>
      <c r="Z1176" s="94">
        <v>65359</v>
      </c>
      <c r="AA1176" s="83"/>
      <c r="AB1176" s="89" t="s">
        <v>8</v>
      </c>
      <c r="AC1176" s="94">
        <v>387</v>
      </c>
      <c r="AD1176" s="94">
        <v>431</v>
      </c>
      <c r="AE1176" s="94">
        <v>450</v>
      </c>
      <c r="AF1176" s="94">
        <v>503</v>
      </c>
      <c r="AG1176" s="94">
        <v>544</v>
      </c>
      <c r="AH1176" s="94">
        <v>587</v>
      </c>
      <c r="AI1176" s="94">
        <v>605</v>
      </c>
      <c r="AJ1176" s="94">
        <v>615</v>
      </c>
      <c r="AK1176" s="94">
        <v>631</v>
      </c>
      <c r="AL1176" s="94">
        <v>677</v>
      </c>
      <c r="AM1176" s="94">
        <v>0</v>
      </c>
      <c r="AN1176" s="83"/>
      <c r="AO1176" s="83"/>
      <c r="AP1176" s="83"/>
      <c r="AQ1176" s="83"/>
      <c r="AR1176" s="83"/>
      <c r="AS1176" s="83"/>
      <c r="AT1176" s="83"/>
      <c r="AU1176" s="83"/>
      <c r="AV1176" s="83"/>
      <c r="AW1176" s="83"/>
      <c r="AX1176" s="83"/>
      <c r="AY1176" s="83"/>
      <c r="AZ1176" s="83"/>
    </row>
    <row r="1177" spans="1:52" x14ac:dyDescent="0.25">
      <c r="A1177" s="82"/>
      <c r="B1177" s="89" t="s">
        <v>5</v>
      </c>
      <c r="C1177" s="94">
        <v>13643.446018729965</v>
      </c>
      <c r="D1177" s="94">
        <v>11608.532664344653</v>
      </c>
      <c r="E1177" s="94">
        <v>8617.0897512824286</v>
      </c>
      <c r="F1177" s="94">
        <v>11148.230134382744</v>
      </c>
      <c r="G1177" s="94">
        <v>9946.2275243360091</v>
      </c>
      <c r="H1177" s="94">
        <v>9369.9943930578975</v>
      </c>
      <c r="I1177" s="94">
        <v>5348.7465772441028</v>
      </c>
      <c r="J1177" s="94">
        <v>5062.3596558359986</v>
      </c>
      <c r="K1177" s="94">
        <v>6991.3244100000002</v>
      </c>
      <c r="L1177" s="94">
        <v>5091.492000000002</v>
      </c>
      <c r="M1177" s="92">
        <v>0</v>
      </c>
      <c r="N1177" s="83"/>
      <c r="O1177" s="89" t="s">
        <v>5</v>
      </c>
      <c r="P1177" s="94">
        <v>19721.506156373736</v>
      </c>
      <c r="Q1177" s="94">
        <v>18903.917509372142</v>
      </c>
      <c r="R1177" s="94">
        <v>16241.380844968944</v>
      </c>
      <c r="S1177" s="94">
        <v>14692.14157735015</v>
      </c>
      <c r="T1177" s="94">
        <v>13389.740548544993</v>
      </c>
      <c r="U1177" s="94">
        <v>10951.469562750515</v>
      </c>
      <c r="V1177" s="94">
        <v>8793.9330673678687</v>
      </c>
      <c r="W1177" s="94">
        <v>9450.3853847969967</v>
      </c>
      <c r="X1177" s="94">
        <v>9281.8053509999991</v>
      </c>
      <c r="Y1177" s="94">
        <v>799.53300000000036</v>
      </c>
      <c r="Z1177" s="94">
        <v>-3306</v>
      </c>
      <c r="AA1177" s="83"/>
      <c r="AB1177" s="89" t="s">
        <v>5</v>
      </c>
      <c r="AC1177" s="94">
        <v>4517</v>
      </c>
      <c r="AD1177" s="94">
        <v>4458</v>
      </c>
      <c r="AE1177" s="94">
        <v>4514</v>
      </c>
      <c r="AF1177" s="94">
        <v>4543</v>
      </c>
      <c r="AG1177" s="94">
        <v>4476</v>
      </c>
      <c r="AH1177" s="94">
        <v>4340</v>
      </c>
      <c r="AI1177" s="94">
        <v>4305</v>
      </c>
      <c r="AJ1177" s="94">
        <v>4565</v>
      </c>
      <c r="AK1177" s="94">
        <v>4418</v>
      </c>
      <c r="AL1177" s="94">
        <v>4471</v>
      </c>
      <c r="AM1177" s="94">
        <v>0</v>
      </c>
      <c r="AN1177" s="83"/>
      <c r="AO1177" s="83"/>
      <c r="AP1177" s="83"/>
      <c r="AQ1177" s="83"/>
      <c r="AR1177" s="83"/>
      <c r="AS1177" s="83"/>
      <c r="AT1177" s="83"/>
      <c r="AU1177" s="83"/>
      <c r="AV1177" s="83"/>
      <c r="AW1177" s="83"/>
      <c r="AX1177" s="83"/>
      <c r="AY1177" s="83"/>
      <c r="AZ1177" s="83"/>
    </row>
    <row r="1178" spans="1:52" x14ac:dyDescent="0.25">
      <c r="A1178" s="82"/>
      <c r="B1178" s="84" t="s">
        <v>157</v>
      </c>
      <c r="C1178" s="93">
        <v>29022.105404809437</v>
      </c>
      <c r="D1178" s="93">
        <v>30788.363467977706</v>
      </c>
      <c r="E1178" s="93">
        <v>34013.565231297602</v>
      </c>
      <c r="F1178" s="93">
        <v>37385.062872221912</v>
      </c>
      <c r="G1178" s="93">
        <v>38200.092182906425</v>
      </c>
      <c r="H1178" s="93">
        <v>38026.293160404544</v>
      </c>
      <c r="I1178" s="93">
        <v>32116.667012220914</v>
      </c>
      <c r="J1178" s="93">
        <v>30444.288663410993</v>
      </c>
      <c r="K1178" s="93">
        <v>31203.161387999993</v>
      </c>
      <c r="L1178" s="93">
        <v>29013.683999999997</v>
      </c>
      <c r="M1178" s="93">
        <v>0</v>
      </c>
      <c r="N1178" s="83"/>
      <c r="O1178" s="84" t="s">
        <v>157</v>
      </c>
      <c r="P1178" s="93">
        <v>24680.46197249529</v>
      </c>
      <c r="Q1178" s="93">
        <v>28939.447715468097</v>
      </c>
      <c r="R1178" s="93">
        <v>29637.66734051477</v>
      </c>
      <c r="S1178" s="93">
        <v>34619.646224330718</v>
      </c>
      <c r="T1178" s="93">
        <v>38467.399950064289</v>
      </c>
      <c r="U1178" s="93">
        <v>38362.848608705928</v>
      </c>
      <c r="V1178" s="93">
        <v>32237.604756002384</v>
      </c>
      <c r="W1178" s="93">
        <v>30553.261025993994</v>
      </c>
      <c r="X1178" s="93">
        <v>30515.698835999996</v>
      </c>
      <c r="Y1178" s="93">
        <v>29750.447999999997</v>
      </c>
      <c r="Z1178" s="93">
        <v>28751</v>
      </c>
      <c r="AA1178" s="83"/>
      <c r="AB1178" s="84" t="s">
        <v>117</v>
      </c>
      <c r="AC1178" s="93">
        <v>18966.75</v>
      </c>
      <c r="AD1178" s="93">
        <v>18819.714</v>
      </c>
      <c r="AE1178" s="93">
        <v>18943.8</v>
      </c>
      <c r="AF1178" s="93">
        <v>19067.827999999998</v>
      </c>
      <c r="AG1178" s="93">
        <v>19124.490000000002</v>
      </c>
      <c r="AH1178" s="93">
        <v>18866.848000000002</v>
      </c>
      <c r="AI1178" s="93">
        <v>18872.738000000001</v>
      </c>
      <c r="AJ1178" s="93">
        <v>18821.292000000001</v>
      </c>
      <c r="AK1178" s="93">
        <v>18712.738000000001</v>
      </c>
      <c r="AL1178" s="93">
        <v>18777.330000000002</v>
      </c>
      <c r="AM1178" s="93">
        <v>0</v>
      </c>
      <c r="AN1178" s="83"/>
      <c r="AO1178" s="83"/>
      <c r="AP1178" s="83"/>
      <c r="AQ1178" s="83"/>
      <c r="AR1178" s="83"/>
      <c r="AS1178" s="83"/>
      <c r="AT1178" s="83"/>
      <c r="AU1178" s="83"/>
      <c r="AV1178" s="83"/>
      <c r="AW1178" s="83"/>
      <c r="AX1178" s="83"/>
      <c r="AY1178" s="83"/>
      <c r="AZ1178" s="83"/>
    </row>
    <row r="1179" spans="1:52" x14ac:dyDescent="0.25">
      <c r="A1179" s="82"/>
      <c r="B1179" s="83"/>
      <c r="C1179" s="83"/>
      <c r="D1179" s="83"/>
      <c r="E1179" s="83"/>
      <c r="F1179" s="83"/>
      <c r="G1179" s="83"/>
      <c r="H1179" s="83"/>
      <c r="I1179" s="83"/>
      <c r="J1179" s="83"/>
      <c r="K1179" s="83"/>
      <c r="L1179" s="83"/>
      <c r="M1179" s="83"/>
      <c r="N1179" s="83"/>
      <c r="O1179" s="83"/>
      <c r="P1179" s="83"/>
      <c r="Q1179" s="83"/>
      <c r="R1179" s="83"/>
      <c r="S1179" s="83"/>
      <c r="T1179" s="83"/>
      <c r="U1179" s="83"/>
      <c r="V1179" s="83"/>
      <c r="W1179" s="83"/>
      <c r="X1179" s="83"/>
      <c r="Y1179" s="83"/>
      <c r="Z1179" s="83"/>
      <c r="AA1179" s="83"/>
      <c r="AB1179" s="83"/>
      <c r="AC1179" s="83"/>
      <c r="AD1179" s="83"/>
      <c r="AE1179" s="83"/>
      <c r="AF1179" s="83"/>
      <c r="AG1179" s="83"/>
      <c r="AH1179" s="83"/>
      <c r="AI1179" s="83"/>
      <c r="AJ1179" s="83"/>
      <c r="AK1179" s="83"/>
      <c r="AL1179" s="83"/>
      <c r="AM1179" s="83"/>
      <c r="AN1179" s="83"/>
      <c r="AO1179" s="83"/>
      <c r="AP1179" s="83"/>
      <c r="AQ1179" s="83"/>
      <c r="AR1179" s="83"/>
      <c r="AS1179" s="83"/>
      <c r="AT1179" s="83"/>
      <c r="AU1179" s="83"/>
      <c r="AV1179" s="83"/>
      <c r="AW1179" s="83"/>
      <c r="AX1179" s="83"/>
      <c r="AY1179" s="83"/>
      <c r="AZ1179" s="83"/>
    </row>
    <row r="1180" spans="1:52" x14ac:dyDescent="0.25">
      <c r="A1180" s="82"/>
      <c r="B1180" s="85" t="s">
        <v>113</v>
      </c>
      <c r="C1180" s="85"/>
      <c r="D1180" s="85"/>
      <c r="E1180" s="85"/>
      <c r="F1180" s="85"/>
      <c r="G1180" s="85"/>
      <c r="H1180" s="85"/>
      <c r="I1180" s="85"/>
      <c r="J1180" s="85"/>
      <c r="K1180" s="85"/>
      <c r="L1180" s="85"/>
      <c r="M1180" s="85"/>
      <c r="N1180" s="83"/>
      <c r="O1180" s="85" t="s">
        <v>114</v>
      </c>
      <c r="P1180" s="85"/>
      <c r="Q1180" s="85"/>
      <c r="R1180" s="85"/>
      <c r="S1180" s="85"/>
      <c r="T1180" s="85"/>
      <c r="U1180" s="85"/>
      <c r="V1180" s="85"/>
      <c r="W1180" s="85"/>
      <c r="X1180" s="85"/>
      <c r="Y1180" s="85"/>
      <c r="Z1180" s="85"/>
      <c r="AA1180" s="83"/>
      <c r="AB1180" s="85" t="s">
        <v>145</v>
      </c>
      <c r="AC1180" s="85"/>
      <c r="AD1180" s="85"/>
      <c r="AE1180" s="85"/>
      <c r="AF1180" s="85"/>
      <c r="AG1180" s="85"/>
      <c r="AH1180" s="85"/>
      <c r="AI1180" s="85"/>
      <c r="AJ1180" s="85"/>
      <c r="AK1180" s="85"/>
      <c r="AL1180" s="85"/>
      <c r="AM1180" s="85"/>
      <c r="AN1180" s="83"/>
      <c r="AO1180" s="83"/>
      <c r="AP1180" s="83"/>
      <c r="AQ1180" s="83"/>
      <c r="AR1180" s="83"/>
      <c r="AS1180" s="83"/>
      <c r="AT1180" s="83"/>
      <c r="AU1180" s="83"/>
      <c r="AV1180" s="83"/>
      <c r="AW1180" s="83"/>
      <c r="AX1180" s="83"/>
      <c r="AY1180" s="83"/>
      <c r="AZ1180" s="83"/>
    </row>
    <row r="1181" spans="1:52" x14ac:dyDescent="0.25">
      <c r="A1181" s="82"/>
      <c r="B1181" s="87" t="s">
        <v>74</v>
      </c>
      <c r="C1181" s="87">
        <v>2013</v>
      </c>
      <c r="D1181" s="87">
        <v>2014</v>
      </c>
      <c r="E1181" s="87">
        <v>2015</v>
      </c>
      <c r="F1181" s="87">
        <v>2016</v>
      </c>
      <c r="G1181" s="87">
        <v>2017</v>
      </c>
      <c r="H1181" s="87">
        <v>2018</v>
      </c>
      <c r="I1181" s="87">
        <v>2019</v>
      </c>
      <c r="J1181" s="87">
        <v>2020</v>
      </c>
      <c r="K1181" s="87">
        <v>2021</v>
      </c>
      <c r="L1181" s="87">
        <v>2022</v>
      </c>
      <c r="M1181" s="87">
        <v>2023</v>
      </c>
      <c r="N1181" s="83"/>
      <c r="O1181" s="87" t="s">
        <v>74</v>
      </c>
      <c r="P1181" s="87">
        <v>2013</v>
      </c>
      <c r="Q1181" s="87">
        <v>2014</v>
      </c>
      <c r="R1181" s="87">
        <v>2015</v>
      </c>
      <c r="S1181" s="87">
        <v>2016</v>
      </c>
      <c r="T1181" s="87">
        <v>2017</v>
      </c>
      <c r="U1181" s="87">
        <v>2018</v>
      </c>
      <c r="V1181" s="87">
        <v>2019</v>
      </c>
      <c r="W1181" s="87">
        <v>2020</v>
      </c>
      <c r="X1181" s="87">
        <v>2021</v>
      </c>
      <c r="Y1181" s="87">
        <v>2022</v>
      </c>
      <c r="Z1181" s="87">
        <v>2023</v>
      </c>
      <c r="AA1181" s="83"/>
      <c r="AB1181" s="87" t="s">
        <v>74</v>
      </c>
      <c r="AC1181" s="87">
        <v>2013</v>
      </c>
      <c r="AD1181" s="87">
        <v>2014</v>
      </c>
      <c r="AE1181" s="87">
        <v>2015</v>
      </c>
      <c r="AF1181" s="87">
        <v>2016</v>
      </c>
      <c r="AG1181" s="87">
        <v>2017</v>
      </c>
      <c r="AH1181" s="87">
        <v>2018</v>
      </c>
      <c r="AI1181" s="87">
        <v>2019</v>
      </c>
      <c r="AJ1181" s="87">
        <v>2020</v>
      </c>
      <c r="AK1181" s="87">
        <v>2021</v>
      </c>
      <c r="AL1181" s="87">
        <v>2022</v>
      </c>
      <c r="AM1181" s="87">
        <v>2023</v>
      </c>
      <c r="AN1181" s="83"/>
      <c r="AO1181" s="83"/>
      <c r="AP1181" s="83"/>
      <c r="AQ1181" s="83"/>
      <c r="AR1181" s="83"/>
      <c r="AS1181" s="83"/>
      <c r="AT1181" s="83"/>
      <c r="AU1181" s="83"/>
      <c r="AV1181" s="83"/>
      <c r="AW1181" s="83"/>
      <c r="AX1181" s="83"/>
      <c r="AY1181" s="83"/>
      <c r="AZ1181" s="83"/>
    </row>
    <row r="1182" spans="1:52" x14ac:dyDescent="0.25">
      <c r="A1182" s="82"/>
      <c r="B1182" s="89" t="s">
        <v>9</v>
      </c>
      <c r="C1182" s="90">
        <v>1143096.4741700748</v>
      </c>
      <c r="D1182" s="90">
        <v>1130009.1269457131</v>
      </c>
      <c r="E1182" s="90">
        <v>1150028.4490070206</v>
      </c>
      <c r="F1182" s="90">
        <v>1208600.1848244008</v>
      </c>
      <c r="G1182" s="90">
        <v>1149200.2647528143</v>
      </c>
      <c r="H1182" s="90">
        <v>1154253.2489930179</v>
      </c>
      <c r="I1182" s="90">
        <v>1216816.2084912946</v>
      </c>
      <c r="J1182" s="90">
        <v>1251745.0292395437</v>
      </c>
      <c r="K1182" s="90">
        <v>1461383.0680049998</v>
      </c>
      <c r="L1182" s="90">
        <v>1431218.6069999998</v>
      </c>
      <c r="M1182" s="90">
        <v>0</v>
      </c>
      <c r="N1182" s="83"/>
      <c r="O1182" s="89" t="s">
        <v>9</v>
      </c>
      <c r="P1182" s="90">
        <v>1085949.59249224</v>
      </c>
      <c r="Q1182" s="90">
        <v>1119611.052604578</v>
      </c>
      <c r="R1182" s="90">
        <v>1097347.3899787369</v>
      </c>
      <c r="S1182" s="90">
        <v>1234213.7600539506</v>
      </c>
      <c r="T1182" s="90">
        <v>1214542.2892425163</v>
      </c>
      <c r="U1182" s="90">
        <v>1224195.2853969927</v>
      </c>
      <c r="V1182" s="90">
        <v>1193541.1899835335</v>
      </c>
      <c r="W1182" s="90">
        <v>1219333.8433782239</v>
      </c>
      <c r="X1182" s="90">
        <v>1523057.370471</v>
      </c>
      <c r="Y1182" s="90">
        <v>1476196.1969999997</v>
      </c>
      <c r="Z1182" s="90">
        <v>1424434</v>
      </c>
      <c r="AA1182" s="83"/>
      <c r="AB1182" s="89" t="s">
        <v>9</v>
      </c>
      <c r="AC1182" s="90">
        <v>10457</v>
      </c>
      <c r="AD1182" s="90">
        <v>10207</v>
      </c>
      <c r="AE1182" s="90">
        <v>10222</v>
      </c>
      <c r="AF1182" s="90">
        <v>10073</v>
      </c>
      <c r="AG1182" s="90">
        <v>9858</v>
      </c>
      <c r="AH1182" s="90">
        <v>9761</v>
      </c>
      <c r="AI1182" s="90">
        <v>9764</v>
      </c>
      <c r="AJ1182" s="90">
        <v>10302</v>
      </c>
      <c r="AK1182" s="90">
        <v>9880</v>
      </c>
      <c r="AL1182" s="90">
        <v>10015</v>
      </c>
      <c r="AM1182" s="90">
        <v>0</v>
      </c>
      <c r="AN1182" s="83"/>
      <c r="AO1182" s="83"/>
      <c r="AP1182" s="83"/>
      <c r="AQ1182" s="83"/>
      <c r="AR1182" s="83"/>
      <c r="AS1182" s="83"/>
      <c r="AT1182" s="83"/>
      <c r="AU1182" s="83"/>
      <c r="AV1182" s="83"/>
      <c r="AW1182" s="83"/>
      <c r="AX1182" s="83"/>
      <c r="AY1182" s="83"/>
      <c r="AZ1182" s="83"/>
    </row>
    <row r="1183" spans="1:52" x14ac:dyDescent="0.25">
      <c r="A1183" s="82"/>
      <c r="B1183" s="84" t="s">
        <v>10</v>
      </c>
      <c r="C1183" s="93">
        <v>811984.79221913486</v>
      </c>
      <c r="D1183" s="93">
        <v>784044.82943493128</v>
      </c>
      <c r="E1183" s="93">
        <v>812176.94751336577</v>
      </c>
      <c r="F1183" s="93">
        <v>880498.67702661804</v>
      </c>
      <c r="G1183" s="93">
        <v>835012.60506762599</v>
      </c>
      <c r="H1183" s="93">
        <v>792192.43242623273</v>
      </c>
      <c r="I1183" s="93">
        <v>827332.41159565176</v>
      </c>
      <c r="J1183" s="93">
        <v>850063.19035005895</v>
      </c>
      <c r="K1183" s="93">
        <v>1038513.5006504998</v>
      </c>
      <c r="L1183" s="93">
        <v>988072.03949999996</v>
      </c>
      <c r="M1183" s="93">
        <v>0</v>
      </c>
      <c r="N1183" s="83"/>
      <c r="O1183" s="84" t="s">
        <v>10</v>
      </c>
      <c r="P1183" s="93">
        <v>764645.29558006814</v>
      </c>
      <c r="Q1183" s="93">
        <v>792681.33089864394</v>
      </c>
      <c r="R1183" s="93">
        <v>786210.75096000673</v>
      </c>
      <c r="S1183" s="93">
        <v>882222.61883635214</v>
      </c>
      <c r="T1183" s="93">
        <v>888442.89708236023</v>
      </c>
      <c r="U1183" s="93">
        <v>863872.98457370105</v>
      </c>
      <c r="V1183" s="93">
        <v>827496.61206868605</v>
      </c>
      <c r="W1183" s="93">
        <v>846120.76447997696</v>
      </c>
      <c r="X1183" s="93">
        <v>1121333.1115350001</v>
      </c>
      <c r="Y1183" s="93">
        <v>1078717.1639999999</v>
      </c>
      <c r="Z1183" s="93">
        <v>1002446</v>
      </c>
      <c r="AA1183" s="83"/>
      <c r="AB1183" s="84" t="s">
        <v>10</v>
      </c>
      <c r="AC1183" s="93">
        <v>10457</v>
      </c>
      <c r="AD1183" s="93">
        <v>10207</v>
      </c>
      <c r="AE1183" s="93">
        <v>10222</v>
      </c>
      <c r="AF1183" s="93">
        <v>10073</v>
      </c>
      <c r="AG1183" s="93">
        <v>9858</v>
      </c>
      <c r="AH1183" s="93">
        <v>9761</v>
      </c>
      <c r="AI1183" s="93">
        <v>9764</v>
      </c>
      <c r="AJ1183" s="93">
        <v>10302</v>
      </c>
      <c r="AK1183" s="93">
        <v>9880</v>
      </c>
      <c r="AL1183" s="93">
        <v>10015</v>
      </c>
      <c r="AM1183" s="93">
        <v>0</v>
      </c>
      <c r="AN1183" s="83"/>
      <c r="AO1183" s="83"/>
      <c r="AP1183" s="83"/>
      <c r="AQ1183" s="83"/>
      <c r="AR1183" s="83"/>
      <c r="AS1183" s="83"/>
      <c r="AT1183" s="83"/>
      <c r="AU1183" s="83"/>
      <c r="AV1183" s="83"/>
      <c r="AW1183" s="83"/>
      <c r="AX1183" s="83"/>
      <c r="AY1183" s="83"/>
      <c r="AZ1183" s="83"/>
    </row>
    <row r="1184" spans="1:52" x14ac:dyDescent="0.25">
      <c r="A1184" s="82"/>
      <c r="B1184" s="89" t="s">
        <v>11</v>
      </c>
      <c r="C1184" s="94">
        <v>331111.68195093994</v>
      </c>
      <c r="D1184" s="94">
        <v>345964.29751078191</v>
      </c>
      <c r="E1184" s="94">
        <v>337851.50149365474</v>
      </c>
      <c r="F1184" s="94">
        <v>328101.50779778278</v>
      </c>
      <c r="G1184" s="94">
        <v>314187.65968518838</v>
      </c>
      <c r="H1184" s="94">
        <v>362060.81656678522</v>
      </c>
      <c r="I1184" s="94">
        <v>389483.79689564294</v>
      </c>
      <c r="J1184" s="94">
        <v>401681.83888948482</v>
      </c>
      <c r="K1184" s="94">
        <v>422869.56735449994</v>
      </c>
      <c r="L1184" s="94">
        <v>443146.56749999995</v>
      </c>
      <c r="M1184" s="94">
        <v>0</v>
      </c>
      <c r="N1184" s="83"/>
      <c r="O1184" s="89" t="s">
        <v>11</v>
      </c>
      <c r="P1184" s="94">
        <v>321304.29691217182</v>
      </c>
      <c r="Q1184" s="94">
        <v>326929.72170593415</v>
      </c>
      <c r="R1184" s="94">
        <v>311136.63901873014</v>
      </c>
      <c r="S1184" s="94">
        <v>351991.1412175984</v>
      </c>
      <c r="T1184" s="94">
        <v>326099.39216015593</v>
      </c>
      <c r="U1184" s="94">
        <v>360322.30082329165</v>
      </c>
      <c r="V1184" s="94">
        <v>366044.57791484735</v>
      </c>
      <c r="W1184" s="94">
        <v>373213.07889824692</v>
      </c>
      <c r="X1184" s="94">
        <v>401724.25893599982</v>
      </c>
      <c r="Y1184" s="94">
        <v>397479.03299999994</v>
      </c>
      <c r="Z1184" s="94">
        <v>421988</v>
      </c>
      <c r="AA1184" s="83"/>
      <c r="AB1184" s="89" t="s">
        <v>11</v>
      </c>
      <c r="AC1184" s="94">
        <v>10457</v>
      </c>
      <c r="AD1184" s="94">
        <v>10207</v>
      </c>
      <c r="AE1184" s="94">
        <v>10222</v>
      </c>
      <c r="AF1184" s="94">
        <v>10073</v>
      </c>
      <c r="AG1184" s="94">
        <v>9858</v>
      </c>
      <c r="AH1184" s="94">
        <v>9761</v>
      </c>
      <c r="AI1184" s="94">
        <v>9764</v>
      </c>
      <c r="AJ1184" s="94">
        <v>10302</v>
      </c>
      <c r="AK1184" s="94">
        <v>9880</v>
      </c>
      <c r="AL1184" s="94">
        <v>10015</v>
      </c>
      <c r="AM1184" s="94">
        <v>0</v>
      </c>
      <c r="AN1184" s="83"/>
      <c r="AO1184" s="83"/>
      <c r="AP1184" s="83"/>
      <c r="AQ1184" s="83"/>
      <c r="AR1184" s="83"/>
      <c r="AS1184" s="83"/>
      <c r="AT1184" s="83"/>
      <c r="AU1184" s="83"/>
      <c r="AV1184" s="83"/>
      <c r="AW1184" s="83"/>
      <c r="AX1184" s="83"/>
      <c r="AY1184" s="83"/>
      <c r="AZ1184" s="83"/>
    </row>
    <row r="1185" spans="1:52" x14ac:dyDescent="0.25">
      <c r="A1185" s="82"/>
      <c r="B1185" s="84" t="s">
        <v>0</v>
      </c>
      <c r="C1185" s="93">
        <v>229931.77556894429</v>
      </c>
      <c r="D1185" s="93">
        <v>212585.14093640819</v>
      </c>
      <c r="E1185" s="93">
        <v>211541.89352458128</v>
      </c>
      <c r="F1185" s="93">
        <v>231676.01138268333</v>
      </c>
      <c r="G1185" s="93">
        <v>208358.87231034858</v>
      </c>
      <c r="H1185" s="93">
        <v>194820.99140242414</v>
      </c>
      <c r="I1185" s="93">
        <v>181228.23250012728</v>
      </c>
      <c r="J1185" s="93">
        <v>174592.06674077694</v>
      </c>
      <c r="K1185" s="93">
        <v>165811.08740699998</v>
      </c>
      <c r="L1185" s="93">
        <v>152226.14399999997</v>
      </c>
      <c r="M1185" s="93">
        <v>0</v>
      </c>
      <c r="N1185" s="83"/>
      <c r="O1185" s="84" t="s">
        <v>0</v>
      </c>
      <c r="P1185" s="93">
        <v>196579.27794193497</v>
      </c>
      <c r="Q1185" s="93">
        <v>213489.24649869927</v>
      </c>
      <c r="R1185" s="93">
        <v>207878.3225263432</v>
      </c>
      <c r="S1185" s="93">
        <v>233106.84903643574</v>
      </c>
      <c r="T1185" s="93">
        <v>217745.79231170772</v>
      </c>
      <c r="U1185" s="93">
        <v>204506.18506749588</v>
      </c>
      <c r="V1185" s="93">
        <v>189825.42184704338</v>
      </c>
      <c r="W1185" s="93">
        <v>179399.79790582496</v>
      </c>
      <c r="X1185" s="93">
        <v>184526.406666</v>
      </c>
      <c r="Y1185" s="93">
        <v>169690.33199999999</v>
      </c>
      <c r="Z1185" s="93">
        <v>142143</v>
      </c>
      <c r="AA1185" s="83"/>
      <c r="AB1185" s="84" t="s">
        <v>0</v>
      </c>
      <c r="AC1185" s="93">
        <v>2203</v>
      </c>
      <c r="AD1185" s="93">
        <v>2204</v>
      </c>
      <c r="AE1185" s="93">
        <v>2209</v>
      </c>
      <c r="AF1185" s="93">
        <v>2092</v>
      </c>
      <c r="AG1185" s="93">
        <v>1815</v>
      </c>
      <c r="AH1185" s="93">
        <v>1756</v>
      </c>
      <c r="AI1185" s="93">
        <v>1654</v>
      </c>
      <c r="AJ1185" s="93">
        <v>1615</v>
      </c>
      <c r="AK1185" s="93">
        <v>1532</v>
      </c>
      <c r="AL1185" s="93">
        <v>1457</v>
      </c>
      <c r="AM1185" s="93">
        <v>0</v>
      </c>
      <c r="AN1185" s="83"/>
      <c r="AO1185" s="83"/>
      <c r="AP1185" s="83"/>
      <c r="AQ1185" s="83"/>
      <c r="AR1185" s="83"/>
      <c r="AS1185" s="83"/>
      <c r="AT1185" s="83"/>
      <c r="AU1185" s="83"/>
      <c r="AV1185" s="83"/>
      <c r="AW1185" s="83"/>
      <c r="AX1185" s="83"/>
      <c r="AY1185" s="83"/>
      <c r="AZ1185" s="83"/>
    </row>
    <row r="1186" spans="1:52" x14ac:dyDescent="0.25">
      <c r="A1186" s="82"/>
      <c r="B1186" s="84" t="s">
        <v>158</v>
      </c>
      <c r="C1186" s="93">
        <v>228524.71246877659</v>
      </c>
      <c r="D1186" s="93">
        <v>195269.47528670949</v>
      </c>
      <c r="E1186" s="93">
        <v>180126.89071152377</v>
      </c>
      <c r="F1186" s="93">
        <v>168219.5098484332</v>
      </c>
      <c r="G1186" s="93">
        <v>160641.77412159974</v>
      </c>
      <c r="H1186" s="93">
        <v>148796.64250366535</v>
      </c>
      <c r="I1186" s="93">
        <v>143410.17544413582</v>
      </c>
      <c r="J1186" s="93">
        <v>196949.74295310295</v>
      </c>
      <c r="K1186" s="93">
        <v>170857.78394999998</v>
      </c>
      <c r="L1186" s="93">
        <v>130366.06799999998</v>
      </c>
      <c r="M1186" s="93">
        <v>0</v>
      </c>
      <c r="N1186" s="83"/>
      <c r="O1186" s="84" t="s">
        <v>158</v>
      </c>
      <c r="P1186" s="93">
        <v>242887.75459962527</v>
      </c>
      <c r="Q1186" s="93">
        <v>211712.72090081294</v>
      </c>
      <c r="R1186" s="93">
        <v>179819.09152851335</v>
      </c>
      <c r="S1186" s="93">
        <v>172979.35052285023</v>
      </c>
      <c r="T1186" s="93">
        <v>155101.9339132561</v>
      </c>
      <c r="U1186" s="93">
        <v>155898.96877479626</v>
      </c>
      <c r="V1186" s="93">
        <v>154112.06633476156</v>
      </c>
      <c r="W1186" s="93">
        <v>147624.10433719194</v>
      </c>
      <c r="X1186" s="93">
        <v>195356.06365799997</v>
      </c>
      <c r="Y1186" s="93">
        <v>151238.30399999997</v>
      </c>
      <c r="Z1186" s="93">
        <v>122812</v>
      </c>
      <c r="AA1186" s="83"/>
      <c r="AB1186" s="84" t="s">
        <v>158</v>
      </c>
      <c r="AC1186" s="93">
        <v>1544</v>
      </c>
      <c r="AD1186" s="93">
        <v>1282</v>
      </c>
      <c r="AE1186" s="93">
        <v>1170</v>
      </c>
      <c r="AF1186" s="93">
        <v>1078</v>
      </c>
      <c r="AG1186" s="93">
        <v>1098</v>
      </c>
      <c r="AH1186" s="93">
        <v>1030</v>
      </c>
      <c r="AI1186" s="93">
        <v>973</v>
      </c>
      <c r="AJ1186" s="93">
        <v>1373</v>
      </c>
      <c r="AK1186" s="93">
        <v>1113</v>
      </c>
      <c r="AL1186" s="93">
        <v>830</v>
      </c>
      <c r="AM1186" s="93">
        <v>0</v>
      </c>
      <c r="AN1186" s="83"/>
      <c r="AO1186" s="83"/>
      <c r="AP1186" s="83"/>
      <c r="AQ1186" s="83"/>
      <c r="AR1186" s="83"/>
      <c r="AS1186" s="83"/>
      <c r="AT1186" s="83"/>
      <c r="AU1186" s="83"/>
      <c r="AV1186" s="83"/>
      <c r="AW1186" s="83"/>
      <c r="AX1186" s="83"/>
      <c r="AY1186" s="83"/>
      <c r="AZ1186" s="83"/>
    </row>
    <row r="1187" spans="1:52" x14ac:dyDescent="0.25">
      <c r="A1187" s="82"/>
      <c r="B1187" s="84" t="s">
        <v>159</v>
      </c>
      <c r="C1187" s="93">
        <v>15274.089315606043</v>
      </c>
      <c r="D1187" s="93">
        <v>16595.205602620015</v>
      </c>
      <c r="E1187" s="93">
        <v>13914.220063763507</v>
      </c>
      <c r="F1187" s="93">
        <v>16712.015285464502</v>
      </c>
      <c r="G1187" s="93">
        <v>13658.237608734695</v>
      </c>
      <c r="H1187" s="93">
        <v>14607.680486913674</v>
      </c>
      <c r="I1187" s="93">
        <v>22339.400144506257</v>
      </c>
      <c r="J1187" s="93">
        <v>22623.094045943995</v>
      </c>
      <c r="K1187" s="93">
        <v>15492.308096999999</v>
      </c>
      <c r="L1187" s="93">
        <v>10166.519999999999</v>
      </c>
      <c r="M1187" s="93">
        <v>0</v>
      </c>
      <c r="N1187" s="83"/>
      <c r="O1187" s="84" t="s">
        <v>159</v>
      </c>
      <c r="P1187" s="93">
        <v>17008.580680167463</v>
      </c>
      <c r="Q1187" s="93">
        <v>16774.163558639557</v>
      </c>
      <c r="R1187" s="93">
        <v>16017.260907529815</v>
      </c>
      <c r="S1187" s="93">
        <v>18499.437026598353</v>
      </c>
      <c r="T1187" s="93">
        <v>15046.992071922195</v>
      </c>
      <c r="U1187" s="93">
        <v>17948.133076856528</v>
      </c>
      <c r="V1187" s="93">
        <v>16826.288179122792</v>
      </c>
      <c r="W1187" s="93">
        <v>23207.876427329997</v>
      </c>
      <c r="X1187" s="93">
        <v>20241.952919999996</v>
      </c>
      <c r="Y1187" s="93">
        <v>14663.249999999998</v>
      </c>
      <c r="Z1187" s="93">
        <v>10183</v>
      </c>
      <c r="AA1187" s="83"/>
      <c r="AB1187" s="84" t="s">
        <v>159</v>
      </c>
      <c r="AC1187" s="93">
        <v>0</v>
      </c>
      <c r="AD1187" s="93">
        <v>0</v>
      </c>
      <c r="AE1187" s="93">
        <v>0</v>
      </c>
      <c r="AF1187" s="93">
        <v>0</v>
      </c>
      <c r="AG1187" s="93">
        <v>0</v>
      </c>
      <c r="AH1187" s="93">
        <v>0</v>
      </c>
      <c r="AI1187" s="93">
        <v>0</v>
      </c>
      <c r="AJ1187" s="93">
        <v>0</v>
      </c>
      <c r="AK1187" s="93">
        <v>0</v>
      </c>
      <c r="AL1187" s="93">
        <v>0</v>
      </c>
      <c r="AM1187" s="93">
        <v>0</v>
      </c>
      <c r="AN1187" s="83"/>
      <c r="AO1187" s="83"/>
      <c r="AP1187" s="83"/>
      <c r="AQ1187" s="83"/>
      <c r="AR1187" s="83"/>
      <c r="AS1187" s="83"/>
      <c r="AT1187" s="83"/>
      <c r="AU1187" s="83"/>
      <c r="AV1187" s="83"/>
      <c r="AW1187" s="83"/>
      <c r="AX1187" s="83"/>
      <c r="AY1187" s="83"/>
      <c r="AZ1187" s="83"/>
    </row>
    <row r="1188" spans="1:52" x14ac:dyDescent="0.25">
      <c r="A1188" s="82"/>
      <c r="B1188" s="84" t="s">
        <v>1</v>
      </c>
      <c r="C1188" s="93">
        <v>43787.724256910951</v>
      </c>
      <c r="D1188" s="93">
        <v>41967.42077235238</v>
      </c>
      <c r="E1188" s="93">
        <v>37195.951309023389</v>
      </c>
      <c r="F1188" s="93">
        <v>34839.633041145433</v>
      </c>
      <c r="G1188" s="93">
        <v>43520.196345366006</v>
      </c>
      <c r="H1188" s="93">
        <v>43227.584304618409</v>
      </c>
      <c r="I1188" s="93">
        <v>37749.727230754899</v>
      </c>
      <c r="J1188" s="93">
        <v>43121.766488660985</v>
      </c>
      <c r="K1188" s="93">
        <v>35960.232503999992</v>
      </c>
      <c r="L1188" s="93">
        <v>30317.427</v>
      </c>
      <c r="M1188" s="93">
        <v>0</v>
      </c>
      <c r="N1188" s="83"/>
      <c r="O1188" s="84" t="s">
        <v>1</v>
      </c>
      <c r="P1188" s="93">
        <v>46805.154408989489</v>
      </c>
      <c r="Q1188" s="93">
        <v>42141.987850140686</v>
      </c>
      <c r="R1188" s="93">
        <v>41778.765152491556</v>
      </c>
      <c r="S1188" s="93">
        <v>36989.178936401084</v>
      </c>
      <c r="T1188" s="93">
        <v>33891.000363519335</v>
      </c>
      <c r="U1188" s="93">
        <v>39992.738565479776</v>
      </c>
      <c r="V1188" s="93">
        <v>40532.174884956214</v>
      </c>
      <c r="W1188" s="93">
        <v>34941.286754954992</v>
      </c>
      <c r="X1188" s="93">
        <v>37881.520592999994</v>
      </c>
      <c r="Y1188" s="93">
        <v>35659.994999999995</v>
      </c>
      <c r="Z1188" s="93">
        <v>35435</v>
      </c>
      <c r="AA1188" s="83"/>
      <c r="AB1188" s="84" t="s">
        <v>1</v>
      </c>
      <c r="AC1188" s="93">
        <v>265</v>
      </c>
      <c r="AD1188" s="93">
        <v>254</v>
      </c>
      <c r="AE1188" s="93">
        <v>223</v>
      </c>
      <c r="AF1188" s="93">
        <v>213</v>
      </c>
      <c r="AG1188" s="93">
        <v>265</v>
      </c>
      <c r="AH1188" s="93">
        <v>262</v>
      </c>
      <c r="AI1188" s="93">
        <v>234</v>
      </c>
      <c r="AJ1188" s="93">
        <v>264</v>
      </c>
      <c r="AK1188" s="93">
        <v>215</v>
      </c>
      <c r="AL1188" s="93">
        <v>189</v>
      </c>
      <c r="AM1188" s="93">
        <v>0</v>
      </c>
      <c r="AN1188" s="83"/>
      <c r="AO1188" s="83"/>
      <c r="AP1188" s="83"/>
      <c r="AQ1188" s="83"/>
      <c r="AR1188" s="83"/>
      <c r="AS1188" s="83"/>
      <c r="AT1188" s="83"/>
      <c r="AU1188" s="83"/>
      <c r="AV1188" s="83"/>
      <c r="AW1188" s="83"/>
      <c r="AX1188" s="83"/>
      <c r="AY1188" s="83"/>
      <c r="AZ1188" s="83"/>
    </row>
    <row r="1189" spans="1:52" x14ac:dyDescent="0.25">
      <c r="A1189" s="82"/>
      <c r="B1189" s="84" t="s">
        <v>2</v>
      </c>
      <c r="C1189" s="93">
        <v>413582.45041924639</v>
      </c>
      <c r="D1189" s="93">
        <v>404542.29195956362</v>
      </c>
      <c r="E1189" s="93">
        <v>392930.81940340262</v>
      </c>
      <c r="F1189" s="93">
        <v>382463.12414232094</v>
      </c>
      <c r="G1189" s="93">
        <v>378306.18481012824</v>
      </c>
      <c r="H1189" s="93">
        <v>384839.41482629644</v>
      </c>
      <c r="I1189" s="93">
        <v>411459.88906348898</v>
      </c>
      <c r="J1189" s="93">
        <v>433512.55810655095</v>
      </c>
      <c r="K1189" s="93">
        <v>455970.14660399989</v>
      </c>
      <c r="L1189" s="93">
        <v>459389.84699999995</v>
      </c>
      <c r="M1189" s="93">
        <v>0</v>
      </c>
      <c r="N1189" s="83"/>
      <c r="O1189" s="84" t="s">
        <v>2</v>
      </c>
      <c r="P1189" s="93">
        <v>431010.39438548964</v>
      </c>
      <c r="Q1189" s="93">
        <v>417735.10095869674</v>
      </c>
      <c r="R1189" s="93">
        <v>410407.49316725926</v>
      </c>
      <c r="S1189" s="93">
        <v>400960.02197166329</v>
      </c>
      <c r="T1189" s="93">
        <v>387236.07648924913</v>
      </c>
      <c r="U1189" s="93">
        <v>398946.79054463055</v>
      </c>
      <c r="V1189" s="93">
        <v>394259.24359566078</v>
      </c>
      <c r="W1189" s="93">
        <v>435006.8820885059</v>
      </c>
      <c r="X1189" s="93">
        <v>459065.84988599992</v>
      </c>
      <c r="Y1189" s="93">
        <v>477328.40399999998</v>
      </c>
      <c r="Z1189" s="93">
        <v>475219</v>
      </c>
      <c r="AA1189" s="83"/>
      <c r="AB1189" s="84" t="s">
        <v>2</v>
      </c>
      <c r="AC1189" s="93">
        <v>4108</v>
      </c>
      <c r="AD1189" s="93">
        <v>3922</v>
      </c>
      <c r="AE1189" s="93">
        <v>3757</v>
      </c>
      <c r="AF1189" s="93">
        <v>3573</v>
      </c>
      <c r="AG1189" s="93">
        <v>3467</v>
      </c>
      <c r="AH1189" s="93">
        <v>3411</v>
      </c>
      <c r="AI1189" s="93">
        <v>3493</v>
      </c>
      <c r="AJ1189" s="93">
        <v>3581</v>
      </c>
      <c r="AK1189" s="93">
        <v>3666</v>
      </c>
      <c r="AL1189" s="93">
        <v>3741</v>
      </c>
      <c r="AM1189" s="93">
        <v>0</v>
      </c>
      <c r="AN1189" s="83"/>
      <c r="AO1189" s="83"/>
      <c r="AP1189" s="83"/>
      <c r="AQ1189" s="83"/>
      <c r="AR1189" s="83"/>
      <c r="AS1189" s="83"/>
      <c r="AT1189" s="83"/>
      <c r="AU1189" s="83"/>
      <c r="AV1189" s="83"/>
      <c r="AW1189" s="83"/>
      <c r="AX1189" s="83"/>
      <c r="AY1189" s="83"/>
      <c r="AZ1189" s="83"/>
    </row>
    <row r="1190" spans="1:52" x14ac:dyDescent="0.25">
      <c r="A1190" s="82"/>
      <c r="B1190" s="84" t="s">
        <v>156</v>
      </c>
      <c r="C1190" s="93">
        <v>0</v>
      </c>
      <c r="D1190" s="93">
        <v>0</v>
      </c>
      <c r="E1190" s="93">
        <v>0</v>
      </c>
      <c r="F1190" s="93">
        <v>0</v>
      </c>
      <c r="G1190" s="93">
        <v>0</v>
      </c>
      <c r="H1190" s="93">
        <v>0</v>
      </c>
      <c r="I1190" s="93">
        <v>0</v>
      </c>
      <c r="J1190" s="93">
        <v>15424.444509767996</v>
      </c>
      <c r="K1190" s="93">
        <v>40113.652088999996</v>
      </c>
      <c r="L1190" s="93">
        <v>57464.504999999997</v>
      </c>
      <c r="M1190" s="93">
        <v>0</v>
      </c>
      <c r="N1190" s="83"/>
      <c r="O1190" s="84" t="s">
        <v>156</v>
      </c>
      <c r="P1190" s="93">
        <v>0</v>
      </c>
      <c r="Q1190" s="93">
        <v>0</v>
      </c>
      <c r="R1190" s="93">
        <v>0</v>
      </c>
      <c r="S1190" s="93">
        <v>0</v>
      </c>
      <c r="T1190" s="93">
        <v>0</v>
      </c>
      <c r="U1190" s="93">
        <v>0</v>
      </c>
      <c r="V1190" s="93">
        <v>0</v>
      </c>
      <c r="W1190" s="93">
        <v>0</v>
      </c>
      <c r="X1190" s="93">
        <v>46935.232658999994</v>
      </c>
      <c r="Y1190" s="93">
        <v>56095.934999999998</v>
      </c>
      <c r="Z1190" s="93">
        <v>74021</v>
      </c>
      <c r="AA1190" s="83"/>
      <c r="AB1190" s="84" t="s">
        <v>156</v>
      </c>
      <c r="AC1190" s="93">
        <v>0</v>
      </c>
      <c r="AD1190" s="93">
        <v>0</v>
      </c>
      <c r="AE1190" s="93">
        <v>0</v>
      </c>
      <c r="AF1190" s="93">
        <v>0</v>
      </c>
      <c r="AG1190" s="93">
        <v>0</v>
      </c>
      <c r="AH1190" s="93">
        <v>0</v>
      </c>
      <c r="AI1190" s="93">
        <v>0</v>
      </c>
      <c r="AJ1190" s="93">
        <v>98</v>
      </c>
      <c r="AK1190" s="93">
        <v>238</v>
      </c>
      <c r="AL1190" s="93">
        <v>352</v>
      </c>
      <c r="AM1190" s="93">
        <v>0</v>
      </c>
      <c r="AN1190" s="83"/>
      <c r="AO1190" s="83"/>
      <c r="AP1190" s="83"/>
      <c r="AQ1190" s="83"/>
      <c r="AR1190" s="83"/>
      <c r="AS1190" s="83"/>
      <c r="AT1190" s="83"/>
      <c r="AU1190" s="83"/>
      <c r="AV1190" s="83"/>
      <c r="AW1190" s="83"/>
      <c r="AX1190" s="83"/>
      <c r="AY1190" s="83"/>
      <c r="AZ1190" s="83"/>
    </row>
    <row r="1191" spans="1:52" x14ac:dyDescent="0.25">
      <c r="A1191" s="82"/>
      <c r="B1191" s="84" t="s">
        <v>3</v>
      </c>
      <c r="C1191" s="93">
        <v>3631.1926888445532</v>
      </c>
      <c r="D1191" s="93">
        <v>12982.284188802378</v>
      </c>
      <c r="E1191" s="93">
        <v>30609.868029970046</v>
      </c>
      <c r="F1191" s="93">
        <v>46422.873832702702</v>
      </c>
      <c r="G1191" s="93">
        <v>46587.666239505459</v>
      </c>
      <c r="H1191" s="93">
        <v>43485.647419129913</v>
      </c>
      <c r="I1191" s="93">
        <v>42317.215983170718</v>
      </c>
      <c r="J1191" s="93">
        <v>39436.126977932967</v>
      </c>
      <c r="K1191" s="93">
        <v>30305.640833999998</v>
      </c>
      <c r="L1191" s="93">
        <v>24995.439000000006</v>
      </c>
      <c r="M1191" s="93">
        <v>0</v>
      </c>
      <c r="N1191" s="83"/>
      <c r="O1191" s="84" t="s">
        <v>3</v>
      </c>
      <c r="P1191" s="93">
        <v>0</v>
      </c>
      <c r="Q1191" s="93">
        <v>21064.941633454298</v>
      </c>
      <c r="R1191" s="93">
        <v>24664.8965092935</v>
      </c>
      <c r="S1191" s="93">
        <v>38913.082530044587</v>
      </c>
      <c r="T1191" s="93">
        <v>56778.661596395759</v>
      </c>
      <c r="U1191" s="93">
        <v>51658.466003230031</v>
      </c>
      <c r="V1191" s="93">
        <v>48304.733734387853</v>
      </c>
      <c r="W1191" s="93">
        <v>45841.759816103986</v>
      </c>
      <c r="X1191" s="93">
        <v>39379.509981000003</v>
      </c>
      <c r="Y1191" s="93">
        <v>33037.074000000001</v>
      </c>
      <c r="Z1191" s="93">
        <v>24073</v>
      </c>
      <c r="AA1191" s="83"/>
      <c r="AB1191" s="84" t="s">
        <v>3</v>
      </c>
      <c r="AC1191" s="93">
        <v>29</v>
      </c>
      <c r="AD1191" s="93">
        <v>105</v>
      </c>
      <c r="AE1191" s="93">
        <v>253</v>
      </c>
      <c r="AF1191" s="93">
        <v>336</v>
      </c>
      <c r="AG1191" s="93">
        <v>330</v>
      </c>
      <c r="AH1191" s="93">
        <v>313</v>
      </c>
      <c r="AI1191" s="93">
        <v>304</v>
      </c>
      <c r="AJ1191" s="93">
        <v>281</v>
      </c>
      <c r="AK1191" s="93">
        <v>214</v>
      </c>
      <c r="AL1191" s="93">
        <v>184</v>
      </c>
      <c r="AM1191" s="93">
        <v>0</v>
      </c>
      <c r="AN1191" s="83"/>
      <c r="AO1191" s="83"/>
      <c r="AP1191" s="83"/>
      <c r="AQ1191" s="83"/>
      <c r="AR1191" s="83"/>
      <c r="AS1191" s="83"/>
      <c r="AT1191" s="83"/>
      <c r="AU1191" s="83"/>
      <c r="AV1191" s="83"/>
      <c r="AW1191" s="83"/>
      <c r="AX1191" s="83"/>
      <c r="AY1191" s="83"/>
      <c r="AZ1191" s="83"/>
    </row>
    <row r="1192" spans="1:52" x14ac:dyDescent="0.25">
      <c r="A1192" s="82"/>
      <c r="B1192" s="84" t="s">
        <v>4</v>
      </c>
      <c r="C1192" s="93">
        <v>0</v>
      </c>
      <c r="D1192" s="93">
        <v>2442.3963480359589</v>
      </c>
      <c r="E1192" s="93">
        <v>31520.625916733145</v>
      </c>
      <c r="F1192" s="93">
        <v>43185.51274936799</v>
      </c>
      <c r="G1192" s="93">
        <v>49278.52667356022</v>
      </c>
      <c r="H1192" s="93">
        <v>50638.512913726649</v>
      </c>
      <c r="I1192" s="93">
        <v>49887.478970276978</v>
      </c>
      <c r="J1192" s="93">
        <v>45811.549656179996</v>
      </c>
      <c r="K1192" s="93">
        <v>34181.104880999992</v>
      </c>
      <c r="L1192" s="93">
        <v>32635.763999999999</v>
      </c>
      <c r="M1192" s="93">
        <v>0</v>
      </c>
      <c r="N1192" s="83"/>
      <c r="O1192" s="84" t="s">
        <v>4</v>
      </c>
      <c r="P1192" s="93">
        <v>0</v>
      </c>
      <c r="Q1192" s="93">
        <v>0</v>
      </c>
      <c r="R1192" s="93">
        <v>19572.751089984551</v>
      </c>
      <c r="S1192" s="93">
        <v>34016.009785746784</v>
      </c>
      <c r="T1192" s="93">
        <v>44275.907117602117</v>
      </c>
      <c r="U1192" s="93">
        <v>44458.862908171519</v>
      </c>
      <c r="V1192" s="93">
        <v>46864.475149353981</v>
      </c>
      <c r="W1192" s="93">
        <v>44999.112141080994</v>
      </c>
      <c r="X1192" s="93">
        <v>38825.720702999992</v>
      </c>
      <c r="Y1192" s="93">
        <v>36124.074000000001</v>
      </c>
      <c r="Z1192" s="93">
        <v>28247</v>
      </c>
      <c r="AA1192" s="83"/>
      <c r="AB1192" s="84" t="s">
        <v>4</v>
      </c>
      <c r="AC1192" s="93">
        <v>0</v>
      </c>
      <c r="AD1192" s="93">
        <v>20</v>
      </c>
      <c r="AE1192" s="93">
        <v>210</v>
      </c>
      <c r="AF1192" s="93">
        <v>330</v>
      </c>
      <c r="AG1192" s="93">
        <v>382</v>
      </c>
      <c r="AH1192" s="93">
        <v>391</v>
      </c>
      <c r="AI1192" s="93">
        <v>380</v>
      </c>
      <c r="AJ1192" s="93">
        <v>352</v>
      </c>
      <c r="AK1192" s="93">
        <v>256</v>
      </c>
      <c r="AL1192" s="93">
        <v>256</v>
      </c>
      <c r="AM1192" s="93">
        <v>0</v>
      </c>
      <c r="AN1192" s="83"/>
      <c r="AO1192" s="83"/>
      <c r="AP1192" s="83"/>
      <c r="AQ1192" s="83"/>
      <c r="AR1192" s="83"/>
      <c r="AS1192" s="83"/>
      <c r="AT1192" s="83"/>
      <c r="AU1192" s="83"/>
      <c r="AV1192" s="83"/>
      <c r="AW1192" s="83"/>
      <c r="AX1192" s="83"/>
      <c r="AY1192" s="83"/>
      <c r="AZ1192" s="83"/>
    </row>
    <row r="1193" spans="1:52" x14ac:dyDescent="0.25">
      <c r="A1193" s="82"/>
      <c r="B1193" s="84" t="s">
        <v>6</v>
      </c>
      <c r="C1193" s="93">
        <v>9881.8114928391678</v>
      </c>
      <c r="D1193" s="93">
        <v>11745.005906667258</v>
      </c>
      <c r="E1193" s="93">
        <v>18124.456455097214</v>
      </c>
      <c r="F1193" s="93">
        <v>30219.909888036374</v>
      </c>
      <c r="G1193" s="93">
        <v>29718.73387579609</v>
      </c>
      <c r="H1193" s="93">
        <v>23448.187064213696</v>
      </c>
      <c r="I1193" s="93">
        <v>15884.622928678891</v>
      </c>
      <c r="J1193" s="93">
        <v>12714.161590872</v>
      </c>
      <c r="K1193" s="93">
        <v>10089.679939499998</v>
      </c>
      <c r="L1193" s="93">
        <v>11623.069499999998</v>
      </c>
      <c r="M1193" s="93">
        <v>0</v>
      </c>
      <c r="N1193" s="83"/>
      <c r="O1193" s="84" t="s">
        <v>6</v>
      </c>
      <c r="P1193" s="93">
        <v>7229.654584629533</v>
      </c>
      <c r="Q1193" s="93">
        <v>9772.6708741441744</v>
      </c>
      <c r="R1193" s="93">
        <v>10533.051890089751</v>
      </c>
      <c r="S1193" s="93">
        <v>49551.280270143907</v>
      </c>
      <c r="T1193" s="93">
        <v>44668.713616120534</v>
      </c>
      <c r="U1193" s="93">
        <v>33284.327525035209</v>
      </c>
      <c r="V1193" s="93">
        <v>19318.155418038263</v>
      </c>
      <c r="W1193" s="93">
        <v>10528.240733513998</v>
      </c>
      <c r="X1193" s="93">
        <v>9765.5752949999987</v>
      </c>
      <c r="Y1193" s="93">
        <v>10577.090999999997</v>
      </c>
      <c r="Z1193" s="93">
        <v>15135</v>
      </c>
      <c r="AA1193" s="83"/>
      <c r="AB1193" s="84" t="s">
        <v>6</v>
      </c>
      <c r="AC1193" s="93">
        <v>0</v>
      </c>
      <c r="AD1193" s="93">
        <v>0</v>
      </c>
      <c r="AE1193" s="93">
        <v>10</v>
      </c>
      <c r="AF1193" s="93">
        <v>236</v>
      </c>
      <c r="AG1193" s="93">
        <v>384</v>
      </c>
      <c r="AH1193" s="93">
        <v>304</v>
      </c>
      <c r="AI1193" s="93">
        <v>204</v>
      </c>
      <c r="AJ1193" s="93">
        <v>0</v>
      </c>
      <c r="AK1193" s="93">
        <v>37</v>
      </c>
      <c r="AL1193" s="93">
        <v>170</v>
      </c>
      <c r="AM1193" s="93">
        <v>0</v>
      </c>
      <c r="AN1193" s="83"/>
      <c r="AO1193" s="83"/>
      <c r="AP1193" s="83"/>
      <c r="AQ1193" s="83"/>
      <c r="AR1193" s="83"/>
      <c r="AS1193" s="83"/>
      <c r="AT1193" s="83"/>
      <c r="AU1193" s="83"/>
      <c r="AV1193" s="83"/>
      <c r="AW1193" s="83"/>
      <c r="AX1193" s="83"/>
      <c r="AY1193" s="83"/>
      <c r="AZ1193" s="83"/>
    </row>
    <row r="1194" spans="1:52" x14ac:dyDescent="0.25">
      <c r="A1194" s="82"/>
      <c r="B1194" s="84" t="s">
        <v>7</v>
      </c>
      <c r="C1194" s="93">
        <v>137050.80990072296</v>
      </c>
      <c r="D1194" s="93">
        <v>142956.43336722732</v>
      </c>
      <c r="E1194" s="93">
        <v>139367.60794808299</v>
      </c>
      <c r="F1194" s="93">
        <v>126815.59022831597</v>
      </c>
      <c r="G1194" s="93">
        <v>118844.35368236547</v>
      </c>
      <c r="H1194" s="93">
        <v>134445.06841354052</v>
      </c>
      <c r="I1194" s="93">
        <v>140532.84663276779</v>
      </c>
      <c r="J1194" s="93">
        <v>147796.73382247193</v>
      </c>
      <c r="K1194" s="93">
        <v>165007.98686399998</v>
      </c>
      <c r="L1194" s="93">
        <v>161619.88499999998</v>
      </c>
      <c r="M1194" s="93">
        <v>0</v>
      </c>
      <c r="N1194" s="83"/>
      <c r="O1194" s="84" t="s">
        <v>7</v>
      </c>
      <c r="P1194" s="93">
        <v>154542.16977851916</v>
      </c>
      <c r="Q1194" s="93">
        <v>142278.81405099947</v>
      </c>
      <c r="R1194" s="93">
        <v>117363.36034622617</v>
      </c>
      <c r="S1194" s="93">
        <v>140050.57883489702</v>
      </c>
      <c r="T1194" s="93">
        <v>136492.32961493576</v>
      </c>
      <c r="U1194" s="93">
        <v>134039.63650140067</v>
      </c>
      <c r="V1194" s="93">
        <v>121561.12287896172</v>
      </c>
      <c r="W1194" s="93">
        <v>132444.57790966498</v>
      </c>
      <c r="X1194" s="93">
        <v>138310.46352899997</v>
      </c>
      <c r="Y1194" s="93">
        <v>141502.935</v>
      </c>
      <c r="Z1194" s="93">
        <v>158500</v>
      </c>
      <c r="AA1194" s="83"/>
      <c r="AB1194" s="84" t="s">
        <v>7</v>
      </c>
      <c r="AC1194" s="93">
        <v>1139</v>
      </c>
      <c r="AD1194" s="93">
        <v>1151</v>
      </c>
      <c r="AE1194" s="93">
        <v>1106</v>
      </c>
      <c r="AF1194" s="93">
        <v>1022</v>
      </c>
      <c r="AG1194" s="93">
        <v>978</v>
      </c>
      <c r="AH1194" s="93">
        <v>1070</v>
      </c>
      <c r="AI1194" s="93">
        <v>1134</v>
      </c>
      <c r="AJ1194" s="93">
        <v>1265</v>
      </c>
      <c r="AK1194" s="93">
        <v>1362</v>
      </c>
      <c r="AL1194" s="93">
        <v>1435</v>
      </c>
      <c r="AM1194" s="93">
        <v>0</v>
      </c>
      <c r="AN1194" s="83"/>
      <c r="AO1194" s="83"/>
      <c r="AP1194" s="83"/>
      <c r="AQ1194" s="83"/>
      <c r="AR1194" s="83"/>
      <c r="AS1194" s="83"/>
      <c r="AT1194" s="83"/>
      <c r="AU1194" s="83"/>
      <c r="AV1194" s="83"/>
      <c r="AW1194" s="83"/>
      <c r="AX1194" s="83"/>
      <c r="AY1194" s="83"/>
      <c r="AZ1194" s="83"/>
    </row>
    <row r="1195" spans="1:52" x14ac:dyDescent="0.25">
      <c r="A1195" s="82"/>
      <c r="B1195" s="89" t="s">
        <v>8</v>
      </c>
      <c r="C1195" s="94">
        <v>71122.6896466771</v>
      </c>
      <c r="D1195" s="94">
        <v>72233.269730811473</v>
      </c>
      <c r="E1195" s="94">
        <v>77657.558322659184</v>
      </c>
      <c r="F1195" s="94">
        <v>83536.011762419133</v>
      </c>
      <c r="G1195" s="94">
        <v>88292.151923251091</v>
      </c>
      <c r="H1195" s="94">
        <v>99844.708454449719</v>
      </c>
      <c r="I1195" s="94">
        <v>120543.87153865441</v>
      </c>
      <c r="J1195" s="94">
        <v>124532.75281242596</v>
      </c>
      <c r="K1195" s="94">
        <v>130632.73746599998</v>
      </c>
      <c r="L1195" s="94">
        <v>137619.48899999997</v>
      </c>
      <c r="M1195" s="94">
        <v>0</v>
      </c>
      <c r="N1195" s="83"/>
      <c r="O1195" s="89" t="s">
        <v>8</v>
      </c>
      <c r="P1195" s="94">
        <v>54709.761266674723</v>
      </c>
      <c r="Q1195" s="94">
        <v>60784.885449522764</v>
      </c>
      <c r="R1195" s="94">
        <v>71078.672629064109</v>
      </c>
      <c r="S1195" s="94">
        <v>90968.299839740896</v>
      </c>
      <c r="T1195" s="94">
        <v>95487.431398923378</v>
      </c>
      <c r="U1195" s="94">
        <v>95185.931275404699</v>
      </c>
      <c r="V1195" s="94">
        <v>112553.02006169723</v>
      </c>
      <c r="W1195" s="94">
        <v>114545.05815469497</v>
      </c>
      <c r="X1195" s="94">
        <v>141533.47469099995</v>
      </c>
      <c r="Y1195" s="94">
        <v>139417.152</v>
      </c>
      <c r="Z1195" s="94">
        <v>146091</v>
      </c>
      <c r="AA1195" s="83"/>
      <c r="AB1195" s="89" t="s">
        <v>8</v>
      </c>
      <c r="AC1195" s="94">
        <v>910</v>
      </c>
      <c r="AD1195" s="94">
        <v>968</v>
      </c>
      <c r="AE1195" s="94">
        <v>1018</v>
      </c>
      <c r="AF1195" s="94">
        <v>1027</v>
      </c>
      <c r="AG1195" s="94">
        <v>1049</v>
      </c>
      <c r="AH1195" s="94">
        <v>1144</v>
      </c>
      <c r="AI1195" s="94">
        <v>1261</v>
      </c>
      <c r="AJ1195" s="94">
        <v>1273</v>
      </c>
      <c r="AK1195" s="94">
        <v>1300</v>
      </c>
      <c r="AL1195" s="94">
        <v>1336</v>
      </c>
      <c r="AM1195" s="94">
        <v>0</v>
      </c>
      <c r="AN1195" s="83"/>
      <c r="AO1195" s="83"/>
      <c r="AP1195" s="83"/>
      <c r="AQ1195" s="83"/>
      <c r="AR1195" s="83"/>
      <c r="AS1195" s="83"/>
      <c r="AT1195" s="83"/>
      <c r="AU1195" s="83"/>
      <c r="AV1195" s="83"/>
      <c r="AW1195" s="83"/>
      <c r="AX1195" s="83"/>
      <c r="AY1195" s="83"/>
      <c r="AZ1195" s="83"/>
    </row>
    <row r="1196" spans="1:52" x14ac:dyDescent="0.25">
      <c r="A1196" s="82"/>
      <c r="B1196" s="89" t="s">
        <v>5</v>
      </c>
      <c r="C1196" s="94">
        <v>60986.973840030238</v>
      </c>
      <c r="D1196" s="94">
        <v>59851.230463459273</v>
      </c>
      <c r="E1196" s="94">
        <v>63249.338125250491</v>
      </c>
      <c r="F1196" s="94">
        <v>78694.108849410622</v>
      </c>
      <c r="G1196" s="94">
        <v>59241.064502332978</v>
      </c>
      <c r="H1196" s="94">
        <v>57032.619181687769</v>
      </c>
      <c r="I1196" s="94">
        <v>79380.896376474382</v>
      </c>
      <c r="J1196" s="94">
        <v>67048.213148468989</v>
      </c>
      <c r="K1196" s="94">
        <v>73348.43506199996</v>
      </c>
      <c r="L1196" s="94">
        <v>75488.469000000026</v>
      </c>
      <c r="M1196" s="92">
        <v>0</v>
      </c>
      <c r="N1196" s="83"/>
      <c r="O1196" s="89" t="s">
        <v>5</v>
      </c>
      <c r="P1196" s="94">
        <v>44352.029602693576</v>
      </c>
      <c r="Q1196" s="94">
        <v>47194.820642846338</v>
      </c>
      <c r="R1196" s="94">
        <v>37035.380784654473</v>
      </c>
      <c r="S1196" s="94">
        <v>50557.610309916992</v>
      </c>
      <c r="T1196" s="94">
        <v>72706.919804916135</v>
      </c>
      <c r="U1196" s="94">
        <v>72830.375387536886</v>
      </c>
      <c r="V1196" s="94">
        <v>76893.976590713602</v>
      </c>
      <c r="W1196" s="94">
        <v>77469.639387966003</v>
      </c>
      <c r="X1196" s="94">
        <v>84478.326470999964</v>
      </c>
      <c r="Y1196" s="94">
        <v>81346.566000000006</v>
      </c>
      <c r="Z1196" s="94">
        <v>67368</v>
      </c>
      <c r="AA1196" s="83"/>
      <c r="AB1196" s="89" t="s">
        <v>5</v>
      </c>
      <c r="AC1196" s="94">
        <v>10457</v>
      </c>
      <c r="AD1196" s="94">
        <v>10207</v>
      </c>
      <c r="AE1196" s="94">
        <v>10222</v>
      </c>
      <c r="AF1196" s="94">
        <v>10073</v>
      </c>
      <c r="AG1196" s="94">
        <v>9858</v>
      </c>
      <c r="AH1196" s="94">
        <v>9761</v>
      </c>
      <c r="AI1196" s="94">
        <v>9764</v>
      </c>
      <c r="AJ1196" s="94">
        <v>10302</v>
      </c>
      <c r="AK1196" s="94">
        <v>9880</v>
      </c>
      <c r="AL1196" s="94">
        <v>10015</v>
      </c>
      <c r="AM1196" s="94">
        <v>0</v>
      </c>
      <c r="AN1196" s="83"/>
      <c r="AO1196" s="83"/>
      <c r="AP1196" s="83"/>
      <c r="AQ1196" s="83"/>
      <c r="AR1196" s="83"/>
      <c r="AS1196" s="83"/>
      <c r="AT1196" s="83"/>
      <c r="AU1196" s="83"/>
      <c r="AV1196" s="83"/>
      <c r="AW1196" s="83"/>
      <c r="AX1196" s="83"/>
      <c r="AY1196" s="83"/>
      <c r="AZ1196" s="83"/>
    </row>
    <row r="1197" spans="1:52" x14ac:dyDescent="0.25">
      <c r="A1197" s="82"/>
      <c r="B1197" s="84" t="s">
        <v>157</v>
      </c>
      <c r="C1197" s="93">
        <v>64510.949114845083</v>
      </c>
      <c r="D1197" s="93">
        <v>72098.220557104418</v>
      </c>
      <c r="E1197" s="93">
        <v>84375.597335113416</v>
      </c>
      <c r="F1197" s="93">
        <v>85838.717419434048</v>
      </c>
      <c r="G1197" s="93">
        <v>90267.341117141914</v>
      </c>
      <c r="H1197" s="93">
        <v>82931.287709347671</v>
      </c>
      <c r="I1197" s="93">
        <v>85759.152983509091</v>
      </c>
      <c r="J1197" s="93">
        <v>84027.401960039977</v>
      </c>
      <c r="K1197" s="93">
        <v>86049.517889999988</v>
      </c>
      <c r="L1197" s="93">
        <v>85027.298999999999</v>
      </c>
      <c r="M1197" s="93">
        <v>0</v>
      </c>
      <c r="N1197" s="83"/>
      <c r="O1197" s="84" t="s">
        <v>157</v>
      </c>
      <c r="P1197" s="93">
        <v>62500.171350045493</v>
      </c>
      <c r="Q1197" s="93">
        <v>61656.237433656403</v>
      </c>
      <c r="R1197" s="93">
        <v>60927.853488674722</v>
      </c>
      <c r="S1197" s="93">
        <v>79715.789490776762</v>
      </c>
      <c r="T1197" s="93">
        <v>80942.151087435792</v>
      </c>
      <c r="U1197" s="93">
        <v>83311.450009754539</v>
      </c>
      <c r="V1197" s="93">
        <v>84239.735148000094</v>
      </c>
      <c r="W1197" s="93">
        <v>84414.739367636983</v>
      </c>
      <c r="X1197" s="93">
        <v>87544.324580999979</v>
      </c>
      <c r="Y1197" s="93">
        <v>85840.208999999988</v>
      </c>
      <c r="Z1197" s="93">
        <v>84753</v>
      </c>
      <c r="AA1197" s="83"/>
      <c r="AB1197" s="84" t="s">
        <v>117</v>
      </c>
      <c r="AC1197" s="93">
        <v>50970.363999999994</v>
      </c>
      <c r="AD1197" s="93">
        <v>50895</v>
      </c>
      <c r="AE1197" s="93">
        <v>50809.314000000006</v>
      </c>
      <c r="AF1197" s="93">
        <v>51134.382000000005</v>
      </c>
      <c r="AG1197" s="93">
        <v>51035.057999999997</v>
      </c>
      <c r="AH1197" s="93">
        <v>51089.807999999997</v>
      </c>
      <c r="AI1197" s="93">
        <v>51205.447</v>
      </c>
      <c r="AJ1197" s="93">
        <v>51049.802000000003</v>
      </c>
      <c r="AK1197" s="93">
        <v>50823.591000000008</v>
      </c>
      <c r="AL1197" s="93">
        <v>51034.808999999994</v>
      </c>
      <c r="AM1197" s="93">
        <v>0</v>
      </c>
      <c r="AN1197" s="83"/>
      <c r="AO1197" s="83"/>
      <c r="AP1197" s="83"/>
      <c r="AQ1197" s="83"/>
      <c r="AR1197" s="83"/>
      <c r="AS1197" s="83"/>
      <c r="AT1197" s="83"/>
      <c r="AU1197" s="83"/>
      <c r="AV1197" s="83"/>
      <c r="AW1197" s="83"/>
      <c r="AX1197" s="83"/>
      <c r="AY1197" s="83"/>
      <c r="AZ1197" s="83"/>
    </row>
    <row r="1198" spans="1:52" x14ac:dyDescent="0.25">
      <c r="A1198" s="82"/>
      <c r="B1198" s="83"/>
      <c r="C1198" s="83"/>
      <c r="D1198" s="83"/>
      <c r="E1198" s="83"/>
      <c r="F1198" s="83"/>
      <c r="G1198" s="83"/>
      <c r="H1198" s="83"/>
      <c r="I1198" s="83"/>
      <c r="J1198" s="83"/>
      <c r="K1198" s="83"/>
      <c r="L1198" s="83"/>
      <c r="M1198" s="83"/>
      <c r="N1198" s="83"/>
      <c r="O1198" s="83"/>
      <c r="P1198" s="83"/>
      <c r="Q1198" s="83"/>
      <c r="R1198" s="83"/>
      <c r="S1198" s="83"/>
      <c r="T1198" s="83"/>
      <c r="U1198" s="83"/>
      <c r="V1198" s="83"/>
      <c r="W1198" s="83"/>
      <c r="X1198" s="83"/>
      <c r="Y1198" s="83"/>
      <c r="Z1198" s="83"/>
      <c r="AA1198" s="83"/>
      <c r="AB1198" s="83"/>
      <c r="AC1198" s="83"/>
      <c r="AD1198" s="83"/>
      <c r="AE1198" s="83"/>
      <c r="AF1198" s="83"/>
      <c r="AG1198" s="83"/>
      <c r="AH1198" s="83"/>
      <c r="AI1198" s="83"/>
      <c r="AJ1198" s="83"/>
      <c r="AK1198" s="83"/>
      <c r="AL1198" s="83"/>
      <c r="AM1198" s="83"/>
      <c r="AN1198" s="83"/>
      <c r="AO1198" s="83"/>
      <c r="AP1198" s="83"/>
      <c r="AQ1198" s="83"/>
      <c r="AR1198" s="83"/>
      <c r="AS1198" s="83"/>
      <c r="AT1198" s="83"/>
      <c r="AU1198" s="83"/>
      <c r="AV1198" s="83"/>
      <c r="AW1198" s="83"/>
      <c r="AX1198" s="83"/>
      <c r="AY1198" s="83"/>
      <c r="AZ1198" s="83"/>
    </row>
    <row r="1199" spans="1:52" x14ac:dyDescent="0.25">
      <c r="A1199" s="82"/>
      <c r="B1199" s="85" t="s">
        <v>113</v>
      </c>
      <c r="C1199" s="85"/>
      <c r="D1199" s="85"/>
      <c r="E1199" s="85"/>
      <c r="F1199" s="85"/>
      <c r="G1199" s="85"/>
      <c r="H1199" s="85"/>
      <c r="I1199" s="85"/>
      <c r="J1199" s="85"/>
      <c r="K1199" s="85"/>
      <c r="L1199" s="85"/>
      <c r="M1199" s="85"/>
      <c r="N1199" s="83"/>
      <c r="O1199" s="85" t="s">
        <v>114</v>
      </c>
      <c r="P1199" s="85"/>
      <c r="Q1199" s="85"/>
      <c r="R1199" s="85"/>
      <c r="S1199" s="85"/>
      <c r="T1199" s="85"/>
      <c r="U1199" s="85"/>
      <c r="V1199" s="85"/>
      <c r="W1199" s="85"/>
      <c r="X1199" s="85"/>
      <c r="Y1199" s="85"/>
      <c r="Z1199" s="85"/>
      <c r="AA1199" s="83"/>
      <c r="AB1199" s="85" t="s">
        <v>145</v>
      </c>
      <c r="AC1199" s="85"/>
      <c r="AD1199" s="85"/>
      <c r="AE1199" s="85"/>
      <c r="AF1199" s="85"/>
      <c r="AG1199" s="85"/>
      <c r="AH1199" s="85"/>
      <c r="AI1199" s="85"/>
      <c r="AJ1199" s="85"/>
      <c r="AK1199" s="85"/>
      <c r="AL1199" s="85"/>
      <c r="AM1199" s="85"/>
      <c r="AN1199" s="83"/>
      <c r="AO1199" s="83"/>
      <c r="AP1199" s="83"/>
      <c r="AQ1199" s="83"/>
      <c r="AR1199" s="83"/>
      <c r="AS1199" s="83"/>
      <c r="AT1199" s="83"/>
      <c r="AU1199" s="83"/>
      <c r="AV1199" s="83"/>
      <c r="AW1199" s="83"/>
      <c r="AX1199" s="83"/>
      <c r="AY1199" s="83"/>
      <c r="AZ1199" s="83"/>
    </row>
    <row r="1200" spans="1:52" x14ac:dyDescent="0.25">
      <c r="A1200" s="82"/>
      <c r="B1200" s="87" t="s">
        <v>75</v>
      </c>
      <c r="C1200" s="87">
        <v>2013</v>
      </c>
      <c r="D1200" s="87">
        <v>2014</v>
      </c>
      <c r="E1200" s="87">
        <v>2015</v>
      </c>
      <c r="F1200" s="87">
        <v>2016</v>
      </c>
      <c r="G1200" s="87">
        <v>2017</v>
      </c>
      <c r="H1200" s="87">
        <v>2018</v>
      </c>
      <c r="I1200" s="87">
        <v>2019</v>
      </c>
      <c r="J1200" s="87">
        <v>2020</v>
      </c>
      <c r="K1200" s="87">
        <v>2021</v>
      </c>
      <c r="L1200" s="87">
        <v>2022</v>
      </c>
      <c r="M1200" s="87">
        <v>2023</v>
      </c>
      <c r="N1200" s="83"/>
      <c r="O1200" s="87" t="s">
        <v>75</v>
      </c>
      <c r="P1200" s="87">
        <v>2013</v>
      </c>
      <c r="Q1200" s="87">
        <v>2014</v>
      </c>
      <c r="R1200" s="87">
        <v>2015</v>
      </c>
      <c r="S1200" s="87">
        <v>2016</v>
      </c>
      <c r="T1200" s="87">
        <v>2017</v>
      </c>
      <c r="U1200" s="87">
        <v>2018</v>
      </c>
      <c r="V1200" s="87">
        <v>2019</v>
      </c>
      <c r="W1200" s="87">
        <v>2020</v>
      </c>
      <c r="X1200" s="87">
        <v>2021</v>
      </c>
      <c r="Y1200" s="87">
        <v>2022</v>
      </c>
      <c r="Z1200" s="87">
        <v>2023</v>
      </c>
      <c r="AA1200" s="83"/>
      <c r="AB1200" s="87" t="s">
        <v>75</v>
      </c>
      <c r="AC1200" s="87">
        <v>2013</v>
      </c>
      <c r="AD1200" s="87">
        <v>2014</v>
      </c>
      <c r="AE1200" s="87">
        <v>2015</v>
      </c>
      <c r="AF1200" s="87">
        <v>2016</v>
      </c>
      <c r="AG1200" s="87">
        <v>2017</v>
      </c>
      <c r="AH1200" s="87">
        <v>2018</v>
      </c>
      <c r="AI1200" s="87">
        <v>2019</v>
      </c>
      <c r="AJ1200" s="87">
        <v>2020</v>
      </c>
      <c r="AK1200" s="87">
        <v>2021</v>
      </c>
      <c r="AL1200" s="87">
        <v>2022</v>
      </c>
      <c r="AM1200" s="87">
        <v>2023</v>
      </c>
      <c r="AN1200" s="83"/>
      <c r="AO1200" s="83"/>
      <c r="AP1200" s="83"/>
      <c r="AQ1200" s="83"/>
      <c r="AR1200" s="83"/>
      <c r="AS1200" s="83"/>
      <c r="AT1200" s="83"/>
      <c r="AU1200" s="83"/>
      <c r="AV1200" s="83"/>
      <c r="AW1200" s="83"/>
      <c r="AX1200" s="83"/>
      <c r="AY1200" s="83"/>
      <c r="AZ1200" s="83"/>
    </row>
    <row r="1201" spans="1:52" x14ac:dyDescent="0.25">
      <c r="A1201" s="82"/>
      <c r="B1201" s="89" t="s">
        <v>9</v>
      </c>
      <c r="C1201" s="90">
        <v>266465.95898232004</v>
      </c>
      <c r="D1201" s="90">
        <v>265144.36871780199</v>
      </c>
      <c r="E1201" s="90">
        <v>288298.99294454767</v>
      </c>
      <c r="F1201" s="90">
        <v>309649.33446556318</v>
      </c>
      <c r="G1201" s="90">
        <v>302080.43008898606</v>
      </c>
      <c r="H1201" s="90">
        <v>311517.28832193906</v>
      </c>
      <c r="I1201" s="90">
        <v>315076.90500579501</v>
      </c>
      <c r="J1201" s="90">
        <v>324404.24980389292</v>
      </c>
      <c r="K1201" s="90">
        <v>374018.88155099994</v>
      </c>
      <c r="L1201" s="90">
        <v>353427.54299999995</v>
      </c>
      <c r="M1201" s="90">
        <v>0</v>
      </c>
      <c r="N1201" s="83"/>
      <c r="O1201" s="89" t="s">
        <v>9</v>
      </c>
      <c r="P1201" s="90">
        <v>263600.81125162728</v>
      </c>
      <c r="Q1201" s="90">
        <v>266959.46284069249</v>
      </c>
      <c r="R1201" s="90">
        <v>257018.16950917884</v>
      </c>
      <c r="S1201" s="90">
        <v>297548.90536018286</v>
      </c>
      <c r="T1201" s="90">
        <v>304873.56972377968</v>
      </c>
      <c r="U1201" s="90">
        <v>308877.39658293733</v>
      </c>
      <c r="V1201" s="90">
        <v>317386.81591202097</v>
      </c>
      <c r="W1201" s="90">
        <v>324078.41165042692</v>
      </c>
      <c r="X1201" s="90">
        <v>389540.89481999987</v>
      </c>
      <c r="Y1201" s="90">
        <v>371606.88599999994</v>
      </c>
      <c r="Z1201" s="90">
        <v>353360</v>
      </c>
      <c r="AA1201" s="83"/>
      <c r="AB1201" s="89" t="s">
        <v>9</v>
      </c>
      <c r="AC1201" s="90">
        <v>2353</v>
      </c>
      <c r="AD1201" s="90">
        <v>2296</v>
      </c>
      <c r="AE1201" s="90">
        <v>2405</v>
      </c>
      <c r="AF1201" s="90">
        <v>2439</v>
      </c>
      <c r="AG1201" s="90">
        <v>2426</v>
      </c>
      <c r="AH1201" s="90">
        <v>2431</v>
      </c>
      <c r="AI1201" s="90">
        <v>2415</v>
      </c>
      <c r="AJ1201" s="90">
        <v>2536</v>
      </c>
      <c r="AK1201" s="90">
        <v>2514</v>
      </c>
      <c r="AL1201" s="90">
        <v>2522</v>
      </c>
      <c r="AM1201" s="90">
        <v>0</v>
      </c>
      <c r="AN1201" s="83"/>
      <c r="AO1201" s="83"/>
      <c r="AP1201" s="83"/>
      <c r="AQ1201" s="83"/>
      <c r="AR1201" s="83"/>
      <c r="AS1201" s="83"/>
      <c r="AT1201" s="83"/>
      <c r="AU1201" s="83"/>
      <c r="AV1201" s="83"/>
      <c r="AW1201" s="83"/>
      <c r="AX1201" s="83"/>
      <c r="AY1201" s="83"/>
      <c r="AZ1201" s="83"/>
    </row>
    <row r="1202" spans="1:52" x14ac:dyDescent="0.25">
      <c r="A1202" s="82"/>
      <c r="B1202" s="84" t="s">
        <v>10</v>
      </c>
      <c r="C1202" s="93">
        <v>168577.783644974</v>
      </c>
      <c r="D1202" s="93">
        <v>161790.21549728408</v>
      </c>
      <c r="E1202" s="93">
        <v>178565.65835359265</v>
      </c>
      <c r="F1202" s="93">
        <v>205908.29533788905</v>
      </c>
      <c r="G1202" s="93">
        <v>195688.82394507516</v>
      </c>
      <c r="H1202" s="93">
        <v>190115.47662291737</v>
      </c>
      <c r="I1202" s="93">
        <v>187881.95230447515</v>
      </c>
      <c r="J1202" s="93">
        <v>193868.30664085495</v>
      </c>
      <c r="K1202" s="93">
        <v>235697.80903199993</v>
      </c>
      <c r="L1202" s="93">
        <v>225939.58799999996</v>
      </c>
      <c r="M1202" s="93">
        <v>0</v>
      </c>
      <c r="N1202" s="83"/>
      <c r="O1202" s="84" t="s">
        <v>10</v>
      </c>
      <c r="P1202" s="93">
        <v>160703.32040369103</v>
      </c>
      <c r="Q1202" s="93">
        <v>163945.89936405802</v>
      </c>
      <c r="R1202" s="93">
        <v>165037.24057378111</v>
      </c>
      <c r="S1202" s="93">
        <v>173773.42675563373</v>
      </c>
      <c r="T1202" s="93">
        <v>205003.53686950079</v>
      </c>
      <c r="U1202" s="93">
        <v>191370.68308890791</v>
      </c>
      <c r="V1202" s="93">
        <v>190905.72572922221</v>
      </c>
      <c r="W1202" s="93">
        <v>192952.29143458797</v>
      </c>
      <c r="X1202" s="93">
        <v>257154.4913069999</v>
      </c>
      <c r="Y1202" s="93">
        <v>239103.58499999999</v>
      </c>
      <c r="Z1202" s="93">
        <v>226502</v>
      </c>
      <c r="AA1202" s="83"/>
      <c r="AB1202" s="84" t="s">
        <v>10</v>
      </c>
      <c r="AC1202" s="93">
        <v>2353</v>
      </c>
      <c r="AD1202" s="93">
        <v>2296</v>
      </c>
      <c r="AE1202" s="93">
        <v>2405</v>
      </c>
      <c r="AF1202" s="93">
        <v>2439</v>
      </c>
      <c r="AG1202" s="93">
        <v>2426</v>
      </c>
      <c r="AH1202" s="93">
        <v>2431</v>
      </c>
      <c r="AI1202" s="93">
        <v>2415</v>
      </c>
      <c r="AJ1202" s="93">
        <v>2536</v>
      </c>
      <c r="AK1202" s="93">
        <v>2514</v>
      </c>
      <c r="AL1202" s="93">
        <v>2522</v>
      </c>
      <c r="AM1202" s="93">
        <v>0</v>
      </c>
      <c r="AN1202" s="83"/>
      <c r="AO1202" s="83"/>
      <c r="AP1202" s="83"/>
      <c r="AQ1202" s="83"/>
      <c r="AR1202" s="83"/>
      <c r="AS1202" s="83"/>
      <c r="AT1202" s="83"/>
      <c r="AU1202" s="83"/>
      <c r="AV1202" s="83"/>
      <c r="AW1202" s="83"/>
      <c r="AX1202" s="83"/>
      <c r="AY1202" s="83"/>
      <c r="AZ1202" s="83"/>
    </row>
    <row r="1203" spans="1:52" x14ac:dyDescent="0.25">
      <c r="A1203" s="82"/>
      <c r="B1203" s="89" t="s">
        <v>11</v>
      </c>
      <c r="C1203" s="94">
        <v>97888.175337346067</v>
      </c>
      <c r="D1203" s="94">
        <v>103354.1532205179</v>
      </c>
      <c r="E1203" s="94">
        <v>109733.33459095506</v>
      </c>
      <c r="F1203" s="94">
        <v>103741.03912767413</v>
      </c>
      <c r="G1203" s="94">
        <v>106391.60614391092</v>
      </c>
      <c r="H1203" s="94">
        <v>121401.81169902169</v>
      </c>
      <c r="I1203" s="94">
        <v>127194.95270131987</v>
      </c>
      <c r="J1203" s="94">
        <v>130535.94316303798</v>
      </c>
      <c r="K1203" s="94">
        <v>138321.07251899998</v>
      </c>
      <c r="L1203" s="94">
        <v>127487.955</v>
      </c>
      <c r="M1203" s="94">
        <v>0</v>
      </c>
      <c r="N1203" s="83"/>
      <c r="O1203" s="89" t="s">
        <v>11</v>
      </c>
      <c r="P1203" s="94">
        <v>102897.49084793623</v>
      </c>
      <c r="Q1203" s="94">
        <v>103013.56347663447</v>
      </c>
      <c r="R1203" s="94">
        <v>91980.928935397751</v>
      </c>
      <c r="S1203" s="94">
        <v>123775.47860454911</v>
      </c>
      <c r="T1203" s="94">
        <v>99870.032854278863</v>
      </c>
      <c r="U1203" s="94">
        <v>117506.71349402945</v>
      </c>
      <c r="V1203" s="94">
        <v>126481.0901827988</v>
      </c>
      <c r="W1203" s="94">
        <v>131126.12021583895</v>
      </c>
      <c r="X1203" s="94">
        <v>132386.40351299997</v>
      </c>
      <c r="Y1203" s="94">
        <v>132503.30099999998</v>
      </c>
      <c r="Z1203" s="94">
        <v>126858</v>
      </c>
      <c r="AA1203" s="83"/>
      <c r="AB1203" s="89" t="s">
        <v>11</v>
      </c>
      <c r="AC1203" s="94">
        <v>2353</v>
      </c>
      <c r="AD1203" s="94">
        <v>2296</v>
      </c>
      <c r="AE1203" s="94">
        <v>2405</v>
      </c>
      <c r="AF1203" s="94">
        <v>2439</v>
      </c>
      <c r="AG1203" s="94">
        <v>2426</v>
      </c>
      <c r="AH1203" s="94">
        <v>2431</v>
      </c>
      <c r="AI1203" s="94">
        <v>2415</v>
      </c>
      <c r="AJ1203" s="94">
        <v>2536</v>
      </c>
      <c r="AK1203" s="94">
        <v>2514</v>
      </c>
      <c r="AL1203" s="94">
        <v>2522</v>
      </c>
      <c r="AM1203" s="94">
        <v>0</v>
      </c>
      <c r="AN1203" s="83"/>
      <c r="AO1203" s="83"/>
      <c r="AP1203" s="83"/>
      <c r="AQ1203" s="83"/>
      <c r="AR1203" s="83"/>
      <c r="AS1203" s="83"/>
      <c r="AT1203" s="83"/>
      <c r="AU1203" s="83"/>
      <c r="AV1203" s="83"/>
      <c r="AW1203" s="83"/>
      <c r="AX1203" s="83"/>
      <c r="AY1203" s="83"/>
      <c r="AZ1203" s="83"/>
    </row>
    <row r="1204" spans="1:52" x14ac:dyDescent="0.25">
      <c r="A1204" s="82"/>
      <c r="B1204" s="84" t="s">
        <v>0</v>
      </c>
      <c r="C1204" s="93">
        <v>32159.92952180011</v>
      </c>
      <c r="D1204" s="93">
        <v>28375.39787132958</v>
      </c>
      <c r="E1204" s="93">
        <v>29354.679346401019</v>
      </c>
      <c r="F1204" s="93">
        <v>30461.133627355757</v>
      </c>
      <c r="G1204" s="93">
        <v>27717.040437195563</v>
      </c>
      <c r="H1204" s="93">
        <v>27618.902937001054</v>
      </c>
      <c r="I1204" s="93">
        <v>26696.457222742305</v>
      </c>
      <c r="J1204" s="93">
        <v>29393.406671768993</v>
      </c>
      <c r="K1204" s="93">
        <v>27935.592467999995</v>
      </c>
      <c r="L1204" s="93">
        <v>24347.168999999998</v>
      </c>
      <c r="M1204" s="93">
        <v>0</v>
      </c>
      <c r="N1204" s="83"/>
      <c r="O1204" s="84" t="s">
        <v>0</v>
      </c>
      <c r="P1204" s="93">
        <v>29309.58284826282</v>
      </c>
      <c r="Q1204" s="93">
        <v>28172.82411076899</v>
      </c>
      <c r="R1204" s="93">
        <v>27515.140350751786</v>
      </c>
      <c r="S1204" s="93">
        <v>31237.89715157562</v>
      </c>
      <c r="T1204" s="93">
        <v>30015.49080374253</v>
      </c>
      <c r="U1204" s="93">
        <v>26419.490879217345</v>
      </c>
      <c r="V1204" s="93">
        <v>26940.091804760246</v>
      </c>
      <c r="W1204" s="93">
        <v>25576.137178514993</v>
      </c>
      <c r="X1204" s="93">
        <v>31082.218901999997</v>
      </c>
      <c r="Y1204" s="93">
        <v>26493.662999999997</v>
      </c>
      <c r="Z1204" s="93">
        <v>24041</v>
      </c>
      <c r="AA1204" s="83"/>
      <c r="AB1204" s="84" t="s">
        <v>0</v>
      </c>
      <c r="AC1204" s="93">
        <v>346</v>
      </c>
      <c r="AD1204" s="93">
        <v>357</v>
      </c>
      <c r="AE1204" s="93">
        <v>392</v>
      </c>
      <c r="AF1204" s="93">
        <v>335</v>
      </c>
      <c r="AG1204" s="93">
        <v>272</v>
      </c>
      <c r="AH1204" s="93">
        <v>271</v>
      </c>
      <c r="AI1204" s="93">
        <v>268</v>
      </c>
      <c r="AJ1204" s="93">
        <v>275</v>
      </c>
      <c r="AK1204" s="93">
        <v>276</v>
      </c>
      <c r="AL1204" s="93">
        <v>255</v>
      </c>
      <c r="AM1204" s="93">
        <v>0</v>
      </c>
      <c r="AN1204" s="83"/>
      <c r="AO1204" s="83"/>
      <c r="AP1204" s="83"/>
      <c r="AQ1204" s="83"/>
      <c r="AR1204" s="83"/>
      <c r="AS1204" s="83"/>
      <c r="AT1204" s="83"/>
      <c r="AU1204" s="83"/>
      <c r="AV1204" s="83"/>
      <c r="AW1204" s="83"/>
      <c r="AX1204" s="83"/>
      <c r="AY1204" s="83"/>
      <c r="AZ1204" s="83"/>
    </row>
    <row r="1205" spans="1:52" x14ac:dyDescent="0.25">
      <c r="A1205" s="82"/>
      <c r="B1205" s="84" t="s">
        <v>158</v>
      </c>
      <c r="C1205" s="93">
        <v>49234.573457076782</v>
      </c>
      <c r="D1205" s="93">
        <v>39542.825282010686</v>
      </c>
      <c r="E1205" s="93">
        <v>33919.938103385692</v>
      </c>
      <c r="F1205" s="93">
        <v>32562.896446975912</v>
      </c>
      <c r="G1205" s="93">
        <v>29617.927133096731</v>
      </c>
      <c r="H1205" s="93">
        <v>30691.397011377703</v>
      </c>
      <c r="I1205" s="93">
        <v>29421.954193962887</v>
      </c>
      <c r="J1205" s="93">
        <v>42739.823752478987</v>
      </c>
      <c r="K1205" s="93">
        <v>36998.852625</v>
      </c>
      <c r="L1205" s="93">
        <v>24364.661999999997</v>
      </c>
      <c r="M1205" s="93">
        <v>0</v>
      </c>
      <c r="N1205" s="83"/>
      <c r="O1205" s="84" t="s">
        <v>158</v>
      </c>
      <c r="P1205" s="93">
        <v>59495.436413657335</v>
      </c>
      <c r="Q1205" s="93">
        <v>54064.764988981209</v>
      </c>
      <c r="R1205" s="93">
        <v>52303.624668888995</v>
      </c>
      <c r="S1205" s="93">
        <v>37510.868554450688</v>
      </c>
      <c r="T1205" s="93">
        <v>38360.929907213278</v>
      </c>
      <c r="U1205" s="93">
        <v>29630.296943477319</v>
      </c>
      <c r="V1205" s="93">
        <v>29128.405306784232</v>
      </c>
      <c r="W1205" s="93">
        <v>28591.758499499992</v>
      </c>
      <c r="X1205" s="93">
        <v>38404.543799999992</v>
      </c>
      <c r="Y1205" s="93">
        <v>33250.076999999997</v>
      </c>
      <c r="Z1205" s="93">
        <v>23001</v>
      </c>
      <c r="AA1205" s="83"/>
      <c r="AB1205" s="84" t="s">
        <v>158</v>
      </c>
      <c r="AC1205" s="93">
        <v>342</v>
      </c>
      <c r="AD1205" s="93">
        <v>261</v>
      </c>
      <c r="AE1205" s="93">
        <v>236</v>
      </c>
      <c r="AF1205" s="93">
        <v>212</v>
      </c>
      <c r="AG1205" s="93">
        <v>197</v>
      </c>
      <c r="AH1205" s="93">
        <v>216</v>
      </c>
      <c r="AI1205" s="93">
        <v>212</v>
      </c>
      <c r="AJ1205" s="93">
        <v>304</v>
      </c>
      <c r="AK1205" s="93">
        <v>250</v>
      </c>
      <c r="AL1205" s="93">
        <v>164</v>
      </c>
      <c r="AM1205" s="93">
        <v>0</v>
      </c>
      <c r="AN1205" s="83"/>
      <c r="AO1205" s="83"/>
      <c r="AP1205" s="83"/>
      <c r="AQ1205" s="83"/>
      <c r="AR1205" s="83"/>
      <c r="AS1205" s="83"/>
      <c r="AT1205" s="83"/>
      <c r="AU1205" s="83"/>
      <c r="AV1205" s="83"/>
      <c r="AW1205" s="83"/>
      <c r="AX1205" s="83"/>
      <c r="AY1205" s="83"/>
      <c r="AZ1205" s="83"/>
    </row>
    <row r="1206" spans="1:52" x14ac:dyDescent="0.25">
      <c r="A1206" s="82"/>
      <c r="B1206" s="84" t="s">
        <v>159</v>
      </c>
      <c r="C1206" s="93">
        <v>9640.4218940248084</v>
      </c>
      <c r="D1206" s="93">
        <v>8010.1486176439976</v>
      </c>
      <c r="E1206" s="93">
        <v>5691.9442074946119</v>
      </c>
      <c r="F1206" s="93">
        <v>5738.0087082600485</v>
      </c>
      <c r="G1206" s="93">
        <v>3279.0507878050798</v>
      </c>
      <c r="H1206" s="93">
        <v>2195.9963470562066</v>
      </c>
      <c r="I1206" s="93">
        <v>573.90456594479394</v>
      </c>
      <c r="J1206" s="93">
        <v>185.57669667599995</v>
      </c>
      <c r="K1206" s="93">
        <v>140.03866799999997</v>
      </c>
      <c r="L1206" s="93">
        <v>10.29</v>
      </c>
      <c r="M1206" s="93">
        <v>0</v>
      </c>
      <c r="N1206" s="83"/>
      <c r="O1206" s="84" t="s">
        <v>159</v>
      </c>
      <c r="P1206" s="93">
        <v>12719.10194929202</v>
      </c>
      <c r="Q1206" s="93">
        <v>12674.210678307194</v>
      </c>
      <c r="R1206" s="93">
        <v>9579.2255244871794</v>
      </c>
      <c r="S1206" s="93">
        <v>10907.006395063352</v>
      </c>
      <c r="T1206" s="93">
        <v>5493.4011471000476</v>
      </c>
      <c r="U1206" s="93">
        <v>2392.7862437374147</v>
      </c>
      <c r="V1206" s="93">
        <v>1962.4897513629442</v>
      </c>
      <c r="W1206" s="93">
        <v>395.96888186099994</v>
      </c>
      <c r="X1206" s="93">
        <v>625.93040999999994</v>
      </c>
      <c r="Y1206" s="93">
        <v>231.52499999999998</v>
      </c>
      <c r="Z1206" s="93">
        <v>80</v>
      </c>
      <c r="AA1206" s="83"/>
      <c r="AB1206" s="84" t="s">
        <v>159</v>
      </c>
      <c r="AC1206" s="93">
        <v>0</v>
      </c>
      <c r="AD1206" s="93">
        <v>0</v>
      </c>
      <c r="AE1206" s="93">
        <v>0</v>
      </c>
      <c r="AF1206" s="93">
        <v>0</v>
      </c>
      <c r="AG1206" s="93">
        <v>0</v>
      </c>
      <c r="AH1206" s="93">
        <v>0</v>
      </c>
      <c r="AI1206" s="93">
        <v>0</v>
      </c>
      <c r="AJ1206" s="93">
        <v>0</v>
      </c>
      <c r="AK1206" s="93">
        <v>0</v>
      </c>
      <c r="AL1206" s="93">
        <v>0</v>
      </c>
      <c r="AM1206" s="93">
        <v>0</v>
      </c>
      <c r="AN1206" s="83"/>
      <c r="AO1206" s="83"/>
      <c r="AP1206" s="83"/>
      <c r="AQ1206" s="83"/>
      <c r="AR1206" s="83"/>
      <c r="AS1206" s="83"/>
      <c r="AT1206" s="83"/>
      <c r="AU1206" s="83"/>
      <c r="AV1206" s="83"/>
      <c r="AW1206" s="83"/>
      <c r="AX1206" s="83"/>
      <c r="AY1206" s="83"/>
      <c r="AZ1206" s="83"/>
    </row>
    <row r="1207" spans="1:52" x14ac:dyDescent="0.25">
      <c r="A1207" s="82"/>
      <c r="B1207" s="84" t="s">
        <v>1</v>
      </c>
      <c r="C1207" s="93">
        <v>11115.834591463934</v>
      </c>
      <c r="D1207" s="93">
        <v>11237.800134765712</v>
      </c>
      <c r="E1207" s="93">
        <v>15356.780037066239</v>
      </c>
      <c r="F1207" s="93">
        <v>22140.068801407695</v>
      </c>
      <c r="G1207" s="93">
        <v>21296.160624259868</v>
      </c>
      <c r="H1207" s="93">
        <v>18974.794912837693</v>
      </c>
      <c r="I1207" s="93">
        <v>17026.3851733794</v>
      </c>
      <c r="J1207" s="93">
        <v>16611.272221067997</v>
      </c>
      <c r="K1207" s="93">
        <v>12411.457400999998</v>
      </c>
      <c r="L1207" s="93">
        <v>12570.263999999999</v>
      </c>
      <c r="M1207" s="93">
        <v>0</v>
      </c>
      <c r="N1207" s="83"/>
      <c r="O1207" s="84" t="s">
        <v>1</v>
      </c>
      <c r="P1207" s="93">
        <v>12696.178360770517</v>
      </c>
      <c r="Q1207" s="93">
        <v>11170.631565066073</v>
      </c>
      <c r="R1207" s="93">
        <v>9719.6662163550427</v>
      </c>
      <c r="S1207" s="93">
        <v>15546.812290106174</v>
      </c>
      <c r="T1207" s="93">
        <v>20314.257643966874</v>
      </c>
      <c r="U1207" s="93">
        <v>22331.404400547839</v>
      </c>
      <c r="V1207" s="93">
        <v>16271.073991762405</v>
      </c>
      <c r="W1207" s="93">
        <v>13952.778147755997</v>
      </c>
      <c r="X1207" s="93">
        <v>16316.626619999997</v>
      </c>
      <c r="Y1207" s="93">
        <v>10453.610999999999</v>
      </c>
      <c r="Z1207" s="93">
        <v>11250</v>
      </c>
      <c r="AA1207" s="83"/>
      <c r="AB1207" s="84" t="s">
        <v>1</v>
      </c>
      <c r="AC1207" s="93">
        <v>66</v>
      </c>
      <c r="AD1207" s="93">
        <v>71</v>
      </c>
      <c r="AE1207" s="93">
        <v>99</v>
      </c>
      <c r="AF1207" s="93">
        <v>133</v>
      </c>
      <c r="AG1207" s="93">
        <v>124</v>
      </c>
      <c r="AH1207" s="93">
        <v>111</v>
      </c>
      <c r="AI1207" s="93">
        <v>104</v>
      </c>
      <c r="AJ1207" s="93">
        <v>102</v>
      </c>
      <c r="AK1207" s="93">
        <v>75</v>
      </c>
      <c r="AL1207" s="93">
        <v>77</v>
      </c>
      <c r="AM1207" s="93">
        <v>0</v>
      </c>
      <c r="AN1207" s="83"/>
      <c r="AO1207" s="83"/>
      <c r="AP1207" s="83"/>
      <c r="AQ1207" s="83"/>
      <c r="AR1207" s="83"/>
      <c r="AS1207" s="83"/>
      <c r="AT1207" s="83"/>
      <c r="AU1207" s="83"/>
      <c r="AV1207" s="83"/>
      <c r="AW1207" s="83"/>
      <c r="AX1207" s="83"/>
      <c r="AY1207" s="83"/>
      <c r="AZ1207" s="83"/>
    </row>
    <row r="1208" spans="1:52" x14ac:dyDescent="0.25">
      <c r="A1208" s="82"/>
      <c r="B1208" s="84" t="s">
        <v>2</v>
      </c>
      <c r="C1208" s="93">
        <v>91598.087047603214</v>
      </c>
      <c r="D1208" s="93">
        <v>90268.149367550272</v>
      </c>
      <c r="E1208" s="93">
        <v>92358.480328702542</v>
      </c>
      <c r="F1208" s="93">
        <v>93937.602485482668</v>
      </c>
      <c r="G1208" s="93">
        <v>93573.575745674898</v>
      </c>
      <c r="H1208" s="93">
        <v>95377.130550021117</v>
      </c>
      <c r="I1208" s="93">
        <v>98409.240983050855</v>
      </c>
      <c r="J1208" s="93">
        <v>104803.36051348798</v>
      </c>
      <c r="K1208" s="93">
        <v>105711.15905699998</v>
      </c>
      <c r="L1208" s="93">
        <v>105185.40899999999</v>
      </c>
      <c r="M1208" s="93">
        <v>0</v>
      </c>
      <c r="N1208" s="83"/>
      <c r="O1208" s="84" t="s">
        <v>2</v>
      </c>
      <c r="P1208" s="93">
        <v>86589.794374296267</v>
      </c>
      <c r="Q1208" s="93">
        <v>87819.938072667544</v>
      </c>
      <c r="R1208" s="93">
        <v>88945.771516313442</v>
      </c>
      <c r="S1208" s="93">
        <v>92717.633622034831</v>
      </c>
      <c r="T1208" s="93">
        <v>94577.112532547195</v>
      </c>
      <c r="U1208" s="93">
        <v>91134.966527245531</v>
      </c>
      <c r="V1208" s="93">
        <v>93472.782168698133</v>
      </c>
      <c r="W1208" s="93">
        <v>101960.36867778297</v>
      </c>
      <c r="X1208" s="93">
        <v>110120.25530099997</v>
      </c>
      <c r="Y1208" s="93">
        <v>111324.42299999998</v>
      </c>
      <c r="Z1208" s="93">
        <v>106598</v>
      </c>
      <c r="AA1208" s="83"/>
      <c r="AB1208" s="84" t="s">
        <v>2</v>
      </c>
      <c r="AC1208" s="93">
        <v>835</v>
      </c>
      <c r="AD1208" s="93">
        <v>801</v>
      </c>
      <c r="AE1208" s="93">
        <v>782</v>
      </c>
      <c r="AF1208" s="93">
        <v>763</v>
      </c>
      <c r="AG1208" s="93">
        <v>753</v>
      </c>
      <c r="AH1208" s="93">
        <v>756</v>
      </c>
      <c r="AI1208" s="93">
        <v>756</v>
      </c>
      <c r="AJ1208" s="93">
        <v>782</v>
      </c>
      <c r="AK1208" s="93">
        <v>797</v>
      </c>
      <c r="AL1208" s="93">
        <v>804</v>
      </c>
      <c r="AM1208" s="93">
        <v>0</v>
      </c>
      <c r="AN1208" s="83"/>
      <c r="AO1208" s="83"/>
      <c r="AP1208" s="83"/>
      <c r="AQ1208" s="83"/>
      <c r="AR1208" s="83"/>
      <c r="AS1208" s="83"/>
      <c r="AT1208" s="83"/>
      <c r="AU1208" s="83"/>
      <c r="AV1208" s="83"/>
      <c r="AW1208" s="83"/>
      <c r="AX1208" s="83"/>
      <c r="AY1208" s="83"/>
      <c r="AZ1208" s="83"/>
    </row>
    <row r="1209" spans="1:52" x14ac:dyDescent="0.25">
      <c r="A1209" s="82"/>
      <c r="B1209" s="84" t="s">
        <v>156</v>
      </c>
      <c r="C1209" s="93">
        <v>0</v>
      </c>
      <c r="D1209" s="93">
        <v>0</v>
      </c>
      <c r="E1209" s="93">
        <v>0</v>
      </c>
      <c r="F1209" s="93">
        <v>0</v>
      </c>
      <c r="G1209" s="93">
        <v>0</v>
      </c>
      <c r="H1209" s="93">
        <v>0</v>
      </c>
      <c r="I1209" s="93">
        <v>0</v>
      </c>
      <c r="J1209" s="93">
        <v>1337.8785109199998</v>
      </c>
      <c r="K1209" s="93">
        <v>7800.7903469999983</v>
      </c>
      <c r="L1209" s="93">
        <v>12638.177999999998</v>
      </c>
      <c r="M1209" s="93">
        <v>0</v>
      </c>
      <c r="N1209" s="83"/>
      <c r="O1209" s="84" t="s">
        <v>156</v>
      </c>
      <c r="P1209" s="93">
        <v>0</v>
      </c>
      <c r="Q1209" s="93">
        <v>0</v>
      </c>
      <c r="R1209" s="93">
        <v>0</v>
      </c>
      <c r="S1209" s="93">
        <v>0</v>
      </c>
      <c r="T1209" s="93">
        <v>0</v>
      </c>
      <c r="U1209" s="93">
        <v>0</v>
      </c>
      <c r="V1209" s="93">
        <v>0</v>
      </c>
      <c r="W1209" s="93">
        <v>0</v>
      </c>
      <c r="X1209" s="93">
        <v>7637.4119009999986</v>
      </c>
      <c r="Y1209" s="93">
        <v>9632.4689999999991</v>
      </c>
      <c r="Z1209" s="93">
        <v>13263</v>
      </c>
      <c r="AA1209" s="83"/>
      <c r="AB1209" s="84" t="s">
        <v>156</v>
      </c>
      <c r="AC1209" s="93">
        <v>0</v>
      </c>
      <c r="AD1209" s="93">
        <v>0</v>
      </c>
      <c r="AE1209" s="93">
        <v>0</v>
      </c>
      <c r="AF1209" s="93">
        <v>0</v>
      </c>
      <c r="AG1209" s="93">
        <v>0</v>
      </c>
      <c r="AH1209" s="93">
        <v>0</v>
      </c>
      <c r="AI1209" s="93">
        <v>0</v>
      </c>
      <c r="AJ1209" s="93">
        <v>9</v>
      </c>
      <c r="AK1209" s="93">
        <v>46</v>
      </c>
      <c r="AL1209" s="93">
        <v>80</v>
      </c>
      <c r="AM1209" s="93">
        <v>0</v>
      </c>
      <c r="AN1209" s="83"/>
      <c r="AO1209" s="83"/>
      <c r="AP1209" s="83"/>
      <c r="AQ1209" s="83"/>
      <c r="AR1209" s="83"/>
      <c r="AS1209" s="83"/>
      <c r="AT1209" s="83"/>
      <c r="AU1209" s="83"/>
      <c r="AV1209" s="83"/>
      <c r="AW1209" s="83"/>
      <c r="AX1209" s="83"/>
      <c r="AY1209" s="83"/>
      <c r="AZ1209" s="83"/>
    </row>
    <row r="1210" spans="1:52" x14ac:dyDescent="0.25">
      <c r="A1210" s="82"/>
      <c r="B1210" s="84" t="s">
        <v>3</v>
      </c>
      <c r="C1210" s="93">
        <v>976.26810328061595</v>
      </c>
      <c r="D1210" s="93">
        <v>2815.8583424613589</v>
      </c>
      <c r="E1210" s="93">
        <v>4541.6179071869228</v>
      </c>
      <c r="F1210" s="93">
        <v>7292.9207733848471</v>
      </c>
      <c r="G1210" s="93">
        <v>9086.198763306511</v>
      </c>
      <c r="H1210" s="93">
        <v>10891.649906657081</v>
      </c>
      <c r="I1210" s="93">
        <v>11866.741250048146</v>
      </c>
      <c r="J1210" s="93">
        <v>10475.372953646995</v>
      </c>
      <c r="K1210" s="93">
        <v>10681.131131999995</v>
      </c>
      <c r="L1210" s="93">
        <v>8722.8329999999987</v>
      </c>
      <c r="M1210" s="93">
        <v>0</v>
      </c>
      <c r="N1210" s="83"/>
      <c r="O1210" s="84" t="s">
        <v>3</v>
      </c>
      <c r="P1210" s="93">
        <v>0</v>
      </c>
      <c r="Q1210" s="93">
        <v>6289.6363853022613</v>
      </c>
      <c r="R1210" s="93">
        <v>4154.7038010909573</v>
      </c>
      <c r="S1210" s="93">
        <v>5655.4847974402564</v>
      </c>
      <c r="T1210" s="93">
        <v>7758.7212077598606</v>
      </c>
      <c r="U1210" s="93">
        <v>8705.7166793175275</v>
      </c>
      <c r="V1210" s="93">
        <v>11047.113177420091</v>
      </c>
      <c r="W1210" s="93">
        <v>13611.834914327999</v>
      </c>
      <c r="X1210" s="93">
        <v>11988.158699999994</v>
      </c>
      <c r="Y1210" s="93">
        <v>9712.7309999999998</v>
      </c>
      <c r="Z1210" s="93">
        <v>9495</v>
      </c>
      <c r="AA1210" s="83"/>
      <c r="AB1210" s="84" t="s">
        <v>3</v>
      </c>
      <c r="AC1210" s="93">
        <v>8</v>
      </c>
      <c r="AD1210" s="93">
        <v>24</v>
      </c>
      <c r="AE1210" s="93">
        <v>39</v>
      </c>
      <c r="AF1210" s="93">
        <v>53</v>
      </c>
      <c r="AG1210" s="93">
        <v>64</v>
      </c>
      <c r="AH1210" s="93">
        <v>75</v>
      </c>
      <c r="AI1210" s="93">
        <v>85</v>
      </c>
      <c r="AJ1210" s="93">
        <v>75</v>
      </c>
      <c r="AK1210" s="93">
        <v>76</v>
      </c>
      <c r="AL1210" s="93">
        <v>64</v>
      </c>
      <c r="AM1210" s="93">
        <v>0</v>
      </c>
      <c r="AN1210" s="83"/>
      <c r="AO1210" s="83"/>
      <c r="AP1210" s="83"/>
      <c r="AQ1210" s="83"/>
      <c r="AR1210" s="83"/>
      <c r="AS1210" s="83"/>
      <c r="AT1210" s="83"/>
      <c r="AU1210" s="83"/>
      <c r="AV1210" s="83"/>
      <c r="AW1210" s="83"/>
      <c r="AX1210" s="83"/>
      <c r="AY1210" s="83"/>
      <c r="AZ1210" s="83"/>
    </row>
    <row r="1211" spans="1:52" x14ac:dyDescent="0.25">
      <c r="A1211" s="82"/>
      <c r="B1211" s="84" t="s">
        <v>4</v>
      </c>
      <c r="C1211" s="93">
        <v>0</v>
      </c>
      <c r="D1211" s="93">
        <v>389.95745588874024</v>
      </c>
      <c r="E1211" s="93">
        <v>4688.0273284591676</v>
      </c>
      <c r="F1211" s="93">
        <v>8958.8650094308196</v>
      </c>
      <c r="G1211" s="93">
        <v>11597.645848557017</v>
      </c>
      <c r="H1211" s="93">
        <v>11893.153943346617</v>
      </c>
      <c r="I1211" s="93">
        <v>11832.10907796527</v>
      </c>
      <c r="J1211" s="93">
        <v>10581.108513380996</v>
      </c>
      <c r="K1211" s="93">
        <v>11277.356369999996</v>
      </c>
      <c r="L1211" s="93">
        <v>16740.800999999999</v>
      </c>
      <c r="M1211" s="93">
        <v>0</v>
      </c>
      <c r="N1211" s="83"/>
      <c r="O1211" s="84" t="s">
        <v>4</v>
      </c>
      <c r="P1211" s="93">
        <v>0</v>
      </c>
      <c r="Q1211" s="93">
        <v>0</v>
      </c>
      <c r="R1211" s="93">
        <v>5881.188039786558</v>
      </c>
      <c r="S1211" s="93">
        <v>3866.5049125356854</v>
      </c>
      <c r="T1211" s="93">
        <v>8608.2162305072907</v>
      </c>
      <c r="U1211" s="93">
        <v>12193.146723344158</v>
      </c>
      <c r="V1211" s="93">
        <v>13006.304626679903</v>
      </c>
      <c r="W1211" s="93">
        <v>12768.108305021997</v>
      </c>
      <c r="X1211" s="93">
        <v>12729.727100999999</v>
      </c>
      <c r="Y1211" s="93">
        <v>13683.641999999996</v>
      </c>
      <c r="Z1211" s="93">
        <v>14605</v>
      </c>
      <c r="AA1211" s="83"/>
      <c r="AB1211" s="84" t="s">
        <v>4</v>
      </c>
      <c r="AC1211" s="93">
        <v>0</v>
      </c>
      <c r="AD1211" s="93">
        <v>2</v>
      </c>
      <c r="AE1211" s="93">
        <v>31</v>
      </c>
      <c r="AF1211" s="93">
        <v>71</v>
      </c>
      <c r="AG1211" s="93">
        <v>88</v>
      </c>
      <c r="AH1211" s="93">
        <v>88</v>
      </c>
      <c r="AI1211" s="93">
        <v>90</v>
      </c>
      <c r="AJ1211" s="93">
        <v>79</v>
      </c>
      <c r="AK1211" s="93">
        <v>89</v>
      </c>
      <c r="AL1211" s="93">
        <v>142</v>
      </c>
      <c r="AM1211" s="93">
        <v>0</v>
      </c>
      <c r="AN1211" s="83"/>
      <c r="AO1211" s="83"/>
      <c r="AP1211" s="83"/>
      <c r="AQ1211" s="83"/>
      <c r="AR1211" s="83"/>
      <c r="AS1211" s="83"/>
      <c r="AT1211" s="83"/>
      <c r="AU1211" s="83"/>
      <c r="AV1211" s="83"/>
      <c r="AW1211" s="83"/>
      <c r="AX1211" s="83"/>
      <c r="AY1211" s="83"/>
      <c r="AZ1211" s="83"/>
    </row>
    <row r="1212" spans="1:52" x14ac:dyDescent="0.25">
      <c r="A1212" s="82"/>
      <c r="B1212" s="84" t="s">
        <v>6</v>
      </c>
      <c r="C1212" s="93">
        <v>3339.262894864672</v>
      </c>
      <c r="D1212" s="93">
        <v>4907.1031043820467</v>
      </c>
      <c r="E1212" s="93">
        <v>8565.1266952913156</v>
      </c>
      <c r="F1212" s="93">
        <v>15414.081524451965</v>
      </c>
      <c r="G1212" s="93">
        <v>12894.768115290823</v>
      </c>
      <c r="H1212" s="93">
        <v>8965.6806053310538</v>
      </c>
      <c r="I1212" s="93">
        <v>5833.5969864043609</v>
      </c>
      <c r="J1212" s="93">
        <v>4187.343952322999</v>
      </c>
      <c r="K1212" s="93">
        <v>3116.9212619999994</v>
      </c>
      <c r="L1212" s="93">
        <v>3227.973</v>
      </c>
      <c r="M1212" s="93">
        <v>0</v>
      </c>
      <c r="N1212" s="83"/>
      <c r="O1212" s="84" t="s">
        <v>6</v>
      </c>
      <c r="P1212" s="93">
        <v>2481.2829150309753</v>
      </c>
      <c r="Q1212" s="93">
        <v>2670.1286541377517</v>
      </c>
      <c r="R1212" s="93">
        <v>3979.1529362561287</v>
      </c>
      <c r="S1212" s="93">
        <v>12811.404337058542</v>
      </c>
      <c r="T1212" s="93">
        <v>15970.506427651684</v>
      </c>
      <c r="U1212" s="93">
        <v>12673.940220917566</v>
      </c>
      <c r="V1212" s="93">
        <v>6969.3123439158016</v>
      </c>
      <c r="W1212" s="93">
        <v>4385.8678603949993</v>
      </c>
      <c r="X1212" s="93">
        <v>3635.7008729999998</v>
      </c>
      <c r="Y1212" s="93">
        <v>2364.6419999999998</v>
      </c>
      <c r="Z1212" s="93">
        <v>5700</v>
      </c>
      <c r="AA1212" s="83"/>
      <c r="AB1212" s="84" t="s">
        <v>6</v>
      </c>
      <c r="AC1212" s="93">
        <v>0</v>
      </c>
      <c r="AD1212" s="93">
        <v>0</v>
      </c>
      <c r="AE1212" s="93">
        <v>6</v>
      </c>
      <c r="AF1212" s="93">
        <v>126</v>
      </c>
      <c r="AG1212" s="93">
        <v>165</v>
      </c>
      <c r="AH1212" s="93">
        <v>112</v>
      </c>
      <c r="AI1212" s="93">
        <v>70</v>
      </c>
      <c r="AJ1212" s="93">
        <v>0</v>
      </c>
      <c r="AK1212" s="93">
        <v>426</v>
      </c>
      <c r="AL1212" s="93">
        <v>47</v>
      </c>
      <c r="AM1212" s="93">
        <v>0</v>
      </c>
      <c r="AN1212" s="83"/>
      <c r="AO1212" s="83"/>
      <c r="AP1212" s="83"/>
      <c r="AQ1212" s="83"/>
      <c r="AR1212" s="83"/>
      <c r="AS1212" s="83"/>
      <c r="AT1212" s="83"/>
      <c r="AU1212" s="83"/>
      <c r="AV1212" s="83"/>
      <c r="AW1212" s="83"/>
      <c r="AX1212" s="83"/>
      <c r="AY1212" s="83"/>
      <c r="AZ1212" s="83"/>
    </row>
    <row r="1213" spans="1:52" x14ac:dyDescent="0.25">
      <c r="A1213" s="82"/>
      <c r="B1213" s="84" t="s">
        <v>7</v>
      </c>
      <c r="C1213" s="93">
        <v>38116.572857248626</v>
      </c>
      <c r="D1213" s="93">
        <v>37436.153110088308</v>
      </c>
      <c r="E1213" s="93">
        <v>44126.699452702436</v>
      </c>
      <c r="F1213" s="93">
        <v>35273.951189977422</v>
      </c>
      <c r="G1213" s="93">
        <v>31974.426326198103</v>
      </c>
      <c r="H1213" s="93">
        <v>32511.703555678872</v>
      </c>
      <c r="I1213" s="93">
        <v>33702.050889792547</v>
      </c>
      <c r="J1213" s="93">
        <v>36130.272334820991</v>
      </c>
      <c r="K1213" s="93">
        <v>40925.239823999997</v>
      </c>
      <c r="L1213" s="93">
        <v>33038.102999999996</v>
      </c>
      <c r="M1213" s="93">
        <v>0</v>
      </c>
      <c r="N1213" s="83"/>
      <c r="O1213" s="84" t="s">
        <v>7</v>
      </c>
      <c r="P1213" s="93">
        <v>39764.183219644554</v>
      </c>
      <c r="Q1213" s="93">
        <v>43926.58317018173</v>
      </c>
      <c r="R1213" s="93">
        <v>29773.192608167246</v>
      </c>
      <c r="S1213" s="93">
        <v>54996.704203679234</v>
      </c>
      <c r="T1213" s="93">
        <v>37583.925126406961</v>
      </c>
      <c r="U1213" s="93">
        <v>31421.5322530415</v>
      </c>
      <c r="V1213" s="93">
        <v>32285.979853514968</v>
      </c>
      <c r="W1213" s="93">
        <v>30487.446034730991</v>
      </c>
      <c r="X1213" s="93">
        <v>32675.689199999993</v>
      </c>
      <c r="Y1213" s="93">
        <v>35392.454999999994</v>
      </c>
      <c r="Z1213" s="93">
        <v>30798</v>
      </c>
      <c r="AA1213" s="83"/>
      <c r="AB1213" s="84" t="s">
        <v>7</v>
      </c>
      <c r="AC1213" s="93">
        <v>311</v>
      </c>
      <c r="AD1213" s="93">
        <v>331</v>
      </c>
      <c r="AE1213" s="93">
        <v>364</v>
      </c>
      <c r="AF1213" s="93">
        <v>303</v>
      </c>
      <c r="AG1213" s="93">
        <v>288</v>
      </c>
      <c r="AH1213" s="93">
        <v>298</v>
      </c>
      <c r="AI1213" s="93">
        <v>297</v>
      </c>
      <c r="AJ1213" s="93">
        <v>328</v>
      </c>
      <c r="AK1213" s="93">
        <v>368</v>
      </c>
      <c r="AL1213" s="93">
        <v>341</v>
      </c>
      <c r="AM1213" s="93">
        <v>0</v>
      </c>
      <c r="AN1213" s="83"/>
      <c r="AO1213" s="83"/>
      <c r="AP1213" s="83"/>
      <c r="AQ1213" s="83"/>
      <c r="AR1213" s="83"/>
      <c r="AS1213" s="83"/>
      <c r="AT1213" s="83"/>
      <c r="AU1213" s="83"/>
      <c r="AV1213" s="83"/>
      <c r="AW1213" s="83"/>
      <c r="AX1213" s="83"/>
      <c r="AY1213" s="83"/>
      <c r="AZ1213" s="83"/>
    </row>
    <row r="1214" spans="1:52" x14ac:dyDescent="0.25">
      <c r="A1214" s="82"/>
      <c r="B1214" s="89" t="s">
        <v>8</v>
      </c>
      <c r="C1214" s="94">
        <v>26697.015759599512</v>
      </c>
      <c r="D1214" s="94">
        <v>25253.483448911724</v>
      </c>
      <c r="E1214" s="94">
        <v>29326.240106297781</v>
      </c>
      <c r="F1214" s="94">
        <v>35361.495786280655</v>
      </c>
      <c r="G1214" s="94">
        <v>43076.703310490324</v>
      </c>
      <c r="H1214" s="94">
        <v>47069.068444009288</v>
      </c>
      <c r="I1214" s="94">
        <v>54653.0307639858</v>
      </c>
      <c r="J1214" s="94">
        <v>54126.896175260983</v>
      </c>
      <c r="K1214" s="94">
        <v>56624.423225999992</v>
      </c>
      <c r="L1214" s="94">
        <v>56330.546999999999</v>
      </c>
      <c r="M1214" s="94">
        <v>0</v>
      </c>
      <c r="N1214" s="83"/>
      <c r="O1214" s="89" t="s">
        <v>8</v>
      </c>
      <c r="P1214" s="94">
        <v>24254.239659932748</v>
      </c>
      <c r="Q1214" s="94">
        <v>23155.949050605723</v>
      </c>
      <c r="R1214" s="94">
        <v>23625.167253831754</v>
      </c>
      <c r="S1214" s="94">
        <v>37147.301674615235</v>
      </c>
      <c r="T1214" s="94">
        <v>33736.279003376272</v>
      </c>
      <c r="U1214" s="94">
        <v>48399.916026536601</v>
      </c>
      <c r="V1214" s="94">
        <v>55311.426835472477</v>
      </c>
      <c r="W1214" s="94">
        <v>60236.901019889985</v>
      </c>
      <c r="X1214" s="94">
        <v>60025.66541999999</v>
      </c>
      <c r="Y1214" s="94">
        <v>57475.823999999993</v>
      </c>
      <c r="Z1214" s="94">
        <v>56753</v>
      </c>
      <c r="AA1214" s="83"/>
      <c r="AB1214" s="89" t="s">
        <v>8</v>
      </c>
      <c r="AC1214" s="94">
        <v>317</v>
      </c>
      <c r="AD1214" s="94">
        <v>333</v>
      </c>
      <c r="AE1214" s="94">
        <v>368</v>
      </c>
      <c r="AF1214" s="94">
        <v>395</v>
      </c>
      <c r="AG1214" s="94">
        <v>450</v>
      </c>
      <c r="AH1214" s="94">
        <v>486</v>
      </c>
      <c r="AI1214" s="94">
        <v>525</v>
      </c>
      <c r="AJ1214" s="94">
        <v>538</v>
      </c>
      <c r="AK1214" s="94">
        <v>545</v>
      </c>
      <c r="AL1214" s="94">
        <v>548</v>
      </c>
      <c r="AM1214" s="94">
        <v>0</v>
      </c>
      <c r="AN1214" s="83"/>
      <c r="AO1214" s="83"/>
      <c r="AP1214" s="83"/>
      <c r="AQ1214" s="83"/>
      <c r="AR1214" s="83"/>
      <c r="AS1214" s="83"/>
      <c r="AT1214" s="83"/>
      <c r="AU1214" s="83"/>
      <c r="AV1214" s="83"/>
      <c r="AW1214" s="83"/>
      <c r="AX1214" s="83"/>
      <c r="AY1214" s="83"/>
      <c r="AZ1214" s="83"/>
    </row>
    <row r="1215" spans="1:52" x14ac:dyDescent="0.25">
      <c r="A1215" s="82"/>
      <c r="B1215" s="89" t="s">
        <v>5</v>
      </c>
      <c r="C1215" s="94">
        <v>12820.362840320084</v>
      </c>
      <c r="D1215" s="94">
        <v>9516.3385233469508</v>
      </c>
      <c r="E1215" s="94">
        <v>13153.441132524302</v>
      </c>
      <c r="F1215" s="94">
        <v>16214.274914261219</v>
      </c>
      <c r="G1215" s="94">
        <v>14824.707540969948</v>
      </c>
      <c r="H1215" s="94">
        <v>17234.21063918067</v>
      </c>
      <c r="I1215" s="94">
        <v>20397.909583199915</v>
      </c>
      <c r="J1215" s="94">
        <v>16833.532683366</v>
      </c>
      <c r="K1215" s="94">
        <v>15745.862958000002</v>
      </c>
      <c r="L1215" s="94">
        <v>15755.019</v>
      </c>
      <c r="M1215" s="92">
        <v>0</v>
      </c>
      <c r="N1215" s="83"/>
      <c r="O1215" s="89" t="s">
        <v>5</v>
      </c>
      <c r="P1215" s="94">
        <v>11694.640159907138</v>
      </c>
      <c r="Q1215" s="94">
        <v>10591.510328079752</v>
      </c>
      <c r="R1215" s="94">
        <v>10671.151903759815</v>
      </c>
      <c r="S1215" s="94">
        <v>11305.198692025982</v>
      </c>
      <c r="T1215" s="94">
        <v>17089.574537617638</v>
      </c>
      <c r="U1215" s="94">
        <v>17370.845442444555</v>
      </c>
      <c r="V1215" s="94">
        <v>18793.615440236994</v>
      </c>
      <c r="W1215" s="94">
        <v>19041.032226383995</v>
      </c>
      <c r="X1215" s="94">
        <v>19627.692398999996</v>
      </c>
      <c r="Y1215" s="94">
        <v>17899.454999999994</v>
      </c>
      <c r="Z1215" s="94">
        <v>16745</v>
      </c>
      <c r="AA1215" s="83"/>
      <c r="AB1215" s="89" t="s">
        <v>5</v>
      </c>
      <c r="AC1215" s="94">
        <v>2353</v>
      </c>
      <c r="AD1215" s="94">
        <v>2296</v>
      </c>
      <c r="AE1215" s="94">
        <v>2405</v>
      </c>
      <c r="AF1215" s="94">
        <v>2439</v>
      </c>
      <c r="AG1215" s="94">
        <v>2426</v>
      </c>
      <c r="AH1215" s="94">
        <v>2431</v>
      </c>
      <c r="AI1215" s="94">
        <v>2415</v>
      </c>
      <c r="AJ1215" s="94">
        <v>2536</v>
      </c>
      <c r="AK1215" s="94">
        <v>2514</v>
      </c>
      <c r="AL1215" s="94">
        <v>2522</v>
      </c>
      <c r="AM1215" s="94">
        <v>0</v>
      </c>
      <c r="AN1215" s="83"/>
      <c r="AO1215" s="83"/>
      <c r="AP1215" s="83"/>
      <c r="AQ1215" s="83"/>
      <c r="AR1215" s="83"/>
      <c r="AS1215" s="83"/>
      <c r="AT1215" s="83"/>
      <c r="AU1215" s="83"/>
      <c r="AV1215" s="83"/>
      <c r="AW1215" s="83"/>
      <c r="AX1215" s="83"/>
      <c r="AY1215" s="83"/>
      <c r="AZ1215" s="83"/>
    </row>
    <row r="1216" spans="1:52" x14ac:dyDescent="0.25">
      <c r="A1216" s="82"/>
      <c r="B1216" s="84" t="s">
        <v>157</v>
      </c>
      <c r="C1216" s="93">
        <v>14186.151447769233</v>
      </c>
      <c r="D1216" s="93">
        <v>14107.7730846176</v>
      </c>
      <c r="E1216" s="93">
        <v>14289.840397555099</v>
      </c>
      <c r="F1216" s="93">
        <v>16922.595530626335</v>
      </c>
      <c r="G1216" s="93">
        <v>15628.443098492055</v>
      </c>
      <c r="H1216" s="93">
        <v>19232.85802734919</v>
      </c>
      <c r="I1216" s="93">
        <v>23547.678148286577</v>
      </c>
      <c r="J1216" s="93">
        <v>24921.224068733994</v>
      </c>
      <c r="K1216" s="93">
        <v>22130.353139999999</v>
      </c>
      <c r="L1216" s="93">
        <v>20848.569</v>
      </c>
      <c r="M1216" s="93">
        <v>0</v>
      </c>
      <c r="N1216" s="83"/>
      <c r="O1216" s="84" t="s">
        <v>157</v>
      </c>
      <c r="P1216" s="93">
        <v>13230.701091544894</v>
      </c>
      <c r="Q1216" s="93">
        <v>12778.642376780139</v>
      </c>
      <c r="R1216" s="93">
        <v>11812.232525186208</v>
      </c>
      <c r="S1216" s="93">
        <v>13835.16250345232</v>
      </c>
      <c r="T1216" s="93">
        <v>16558.356983392907</v>
      </c>
      <c r="U1216" s="93">
        <v>18821.388243379391</v>
      </c>
      <c r="V1216" s="93">
        <v>24084.201957062549</v>
      </c>
      <c r="W1216" s="93">
        <v>24486.413552684997</v>
      </c>
      <c r="X1216" s="93">
        <v>23364.178676999996</v>
      </c>
      <c r="Y1216" s="93">
        <v>22556.708999999999</v>
      </c>
      <c r="Z1216" s="93">
        <v>20698</v>
      </c>
      <c r="AA1216" s="83"/>
      <c r="AB1216" s="84" t="s">
        <v>117</v>
      </c>
      <c r="AC1216" s="93">
        <v>13232.6</v>
      </c>
      <c r="AD1216" s="93">
        <v>13150.892</v>
      </c>
      <c r="AE1216" s="93">
        <v>13134.871999999999</v>
      </c>
      <c r="AF1216" s="93">
        <v>13190.076000000001</v>
      </c>
      <c r="AG1216" s="93">
        <v>13197.621000000001</v>
      </c>
      <c r="AH1216" s="93">
        <v>13326.714</v>
      </c>
      <c r="AI1216" s="93">
        <v>13219.525</v>
      </c>
      <c r="AJ1216" s="93">
        <v>13272.364000000001</v>
      </c>
      <c r="AK1216" s="93">
        <v>13235.904000000002</v>
      </c>
      <c r="AL1216" s="93">
        <v>13376.495999999999</v>
      </c>
      <c r="AM1216" s="93">
        <v>0</v>
      </c>
      <c r="AN1216" s="83"/>
      <c r="AO1216" s="83"/>
      <c r="AP1216" s="83"/>
      <c r="AQ1216" s="83"/>
      <c r="AR1216" s="83"/>
      <c r="AS1216" s="83"/>
      <c r="AT1216" s="83"/>
      <c r="AU1216" s="83"/>
      <c r="AV1216" s="83"/>
      <c r="AW1216" s="83"/>
      <c r="AX1216" s="83"/>
      <c r="AY1216" s="83"/>
      <c r="AZ1216" s="83"/>
    </row>
    <row r="1217" spans="1:52" x14ac:dyDescent="0.25">
      <c r="A1217" s="82"/>
      <c r="B1217" s="83"/>
      <c r="C1217" s="83"/>
      <c r="D1217" s="83"/>
      <c r="E1217" s="83"/>
      <c r="F1217" s="83"/>
      <c r="G1217" s="83"/>
      <c r="H1217" s="83"/>
      <c r="I1217" s="83"/>
      <c r="J1217" s="83"/>
      <c r="K1217" s="83"/>
      <c r="L1217" s="83"/>
      <c r="M1217" s="83"/>
      <c r="N1217" s="83"/>
      <c r="O1217" s="83"/>
      <c r="P1217" s="83"/>
      <c r="Q1217" s="83"/>
      <c r="R1217" s="83"/>
      <c r="S1217" s="83"/>
      <c r="T1217" s="83"/>
      <c r="U1217" s="83"/>
      <c r="V1217" s="83"/>
      <c r="W1217" s="83"/>
      <c r="X1217" s="83"/>
      <c r="Y1217" s="83"/>
      <c r="Z1217" s="83"/>
      <c r="AA1217" s="83"/>
      <c r="AB1217" s="83"/>
      <c r="AC1217" s="83"/>
      <c r="AD1217" s="83"/>
      <c r="AE1217" s="83"/>
      <c r="AF1217" s="83"/>
      <c r="AG1217" s="83"/>
      <c r="AH1217" s="83"/>
      <c r="AI1217" s="83"/>
      <c r="AJ1217" s="83"/>
      <c r="AK1217" s="83"/>
      <c r="AL1217" s="83"/>
      <c r="AM1217" s="83"/>
      <c r="AN1217" s="83"/>
      <c r="AO1217" s="83"/>
      <c r="AP1217" s="83"/>
      <c r="AQ1217" s="83"/>
      <c r="AR1217" s="83"/>
      <c r="AS1217" s="83"/>
      <c r="AT1217" s="83"/>
      <c r="AU1217" s="83"/>
      <c r="AV1217" s="83"/>
      <c r="AW1217" s="83"/>
      <c r="AX1217" s="83"/>
      <c r="AY1217" s="83"/>
      <c r="AZ1217" s="83"/>
    </row>
    <row r="1218" spans="1:52" x14ac:dyDescent="0.25">
      <c r="A1218" s="82"/>
      <c r="B1218" s="85" t="s">
        <v>113</v>
      </c>
      <c r="C1218" s="85"/>
      <c r="D1218" s="85"/>
      <c r="E1218" s="85"/>
      <c r="F1218" s="85"/>
      <c r="G1218" s="85"/>
      <c r="H1218" s="85"/>
      <c r="I1218" s="85"/>
      <c r="J1218" s="85"/>
      <c r="K1218" s="85"/>
      <c r="L1218" s="85"/>
      <c r="M1218" s="85"/>
      <c r="N1218" s="83"/>
      <c r="O1218" s="85" t="s">
        <v>114</v>
      </c>
      <c r="P1218" s="85"/>
      <c r="Q1218" s="85"/>
      <c r="R1218" s="85"/>
      <c r="S1218" s="85"/>
      <c r="T1218" s="85"/>
      <c r="U1218" s="85"/>
      <c r="V1218" s="85"/>
      <c r="W1218" s="85"/>
      <c r="X1218" s="85"/>
      <c r="Y1218" s="85"/>
      <c r="Z1218" s="85"/>
      <c r="AA1218" s="83"/>
      <c r="AB1218" s="85" t="s">
        <v>145</v>
      </c>
      <c r="AC1218" s="85"/>
      <c r="AD1218" s="85"/>
      <c r="AE1218" s="85"/>
      <c r="AF1218" s="85"/>
      <c r="AG1218" s="85"/>
      <c r="AH1218" s="85"/>
      <c r="AI1218" s="85"/>
      <c r="AJ1218" s="85"/>
      <c r="AK1218" s="85"/>
      <c r="AL1218" s="85"/>
      <c r="AM1218" s="85"/>
      <c r="AN1218" s="83"/>
      <c r="AO1218" s="83"/>
      <c r="AP1218" s="83"/>
      <c r="AQ1218" s="83"/>
      <c r="AR1218" s="83"/>
      <c r="AS1218" s="83"/>
      <c r="AT1218" s="83"/>
      <c r="AU1218" s="83"/>
      <c r="AV1218" s="83"/>
      <c r="AW1218" s="83"/>
      <c r="AX1218" s="83"/>
      <c r="AY1218" s="83"/>
      <c r="AZ1218" s="83"/>
    </row>
    <row r="1219" spans="1:52" x14ac:dyDescent="0.25">
      <c r="A1219" s="82"/>
      <c r="B1219" s="87" t="s">
        <v>76</v>
      </c>
      <c r="C1219" s="87">
        <v>2013</v>
      </c>
      <c r="D1219" s="87">
        <v>2014</v>
      </c>
      <c r="E1219" s="87">
        <v>2015</v>
      </c>
      <c r="F1219" s="87">
        <v>2016</v>
      </c>
      <c r="G1219" s="87">
        <v>2017</v>
      </c>
      <c r="H1219" s="87">
        <v>2018</v>
      </c>
      <c r="I1219" s="87">
        <v>2019</v>
      </c>
      <c r="J1219" s="87">
        <v>2020</v>
      </c>
      <c r="K1219" s="87">
        <v>2021</v>
      </c>
      <c r="L1219" s="87">
        <v>2022</v>
      </c>
      <c r="M1219" s="87">
        <v>2023</v>
      </c>
      <c r="N1219" s="83"/>
      <c r="O1219" s="87" t="s">
        <v>76</v>
      </c>
      <c r="P1219" s="87">
        <v>2013</v>
      </c>
      <c r="Q1219" s="87">
        <v>2014</v>
      </c>
      <c r="R1219" s="87">
        <v>2015</v>
      </c>
      <c r="S1219" s="87">
        <v>2016</v>
      </c>
      <c r="T1219" s="87">
        <v>2017</v>
      </c>
      <c r="U1219" s="87">
        <v>2018</v>
      </c>
      <c r="V1219" s="87">
        <v>2019</v>
      </c>
      <c r="W1219" s="87">
        <v>2020</v>
      </c>
      <c r="X1219" s="87">
        <v>2021</v>
      </c>
      <c r="Y1219" s="87">
        <v>2022</v>
      </c>
      <c r="Z1219" s="87">
        <v>2023</v>
      </c>
      <c r="AA1219" s="83"/>
      <c r="AB1219" s="87" t="s">
        <v>76</v>
      </c>
      <c r="AC1219" s="87">
        <v>2013</v>
      </c>
      <c r="AD1219" s="87">
        <v>2014</v>
      </c>
      <c r="AE1219" s="87">
        <v>2015</v>
      </c>
      <c r="AF1219" s="87">
        <v>2016</v>
      </c>
      <c r="AG1219" s="87">
        <v>2017</v>
      </c>
      <c r="AH1219" s="87">
        <v>2018</v>
      </c>
      <c r="AI1219" s="87">
        <v>2019</v>
      </c>
      <c r="AJ1219" s="87">
        <v>2020</v>
      </c>
      <c r="AK1219" s="87">
        <v>2021</v>
      </c>
      <c r="AL1219" s="87">
        <v>2022</v>
      </c>
      <c r="AM1219" s="87">
        <v>2023</v>
      </c>
      <c r="AN1219" s="83"/>
      <c r="AO1219" s="83"/>
      <c r="AP1219" s="83"/>
      <c r="AQ1219" s="83"/>
      <c r="AR1219" s="83"/>
      <c r="AS1219" s="83"/>
      <c r="AT1219" s="83"/>
      <c r="AU1219" s="83"/>
      <c r="AV1219" s="83"/>
      <c r="AW1219" s="83"/>
      <c r="AX1219" s="83"/>
      <c r="AY1219" s="83"/>
      <c r="AZ1219" s="83"/>
    </row>
    <row r="1220" spans="1:52" x14ac:dyDescent="0.25">
      <c r="A1220" s="82"/>
      <c r="B1220" s="89" t="s">
        <v>9</v>
      </c>
      <c r="C1220" s="90">
        <v>3028255.3805477875</v>
      </c>
      <c r="D1220" s="90">
        <v>3001963.3428451451</v>
      </c>
      <c r="E1220" s="90">
        <v>3029551.4948005821</v>
      </c>
      <c r="F1220" s="90">
        <v>3222005.8650193936</v>
      </c>
      <c r="G1220" s="90">
        <v>3155787.9273443986</v>
      </c>
      <c r="H1220" s="90">
        <v>3100673.0458321082</v>
      </c>
      <c r="I1220" s="90">
        <v>3219180.2334130248</v>
      </c>
      <c r="J1220" s="90">
        <v>3397146.509599478</v>
      </c>
      <c r="K1220" s="90">
        <v>3998250.3754619993</v>
      </c>
      <c r="L1220" s="90">
        <v>3780502.7819999987</v>
      </c>
      <c r="M1220" s="90">
        <v>0</v>
      </c>
      <c r="N1220" s="83"/>
      <c r="O1220" s="89" t="s">
        <v>9</v>
      </c>
      <c r="P1220" s="90">
        <v>2944086.3411881216</v>
      </c>
      <c r="Q1220" s="90">
        <v>3077055.0743044978</v>
      </c>
      <c r="R1220" s="90">
        <v>2998789.7167555736</v>
      </c>
      <c r="S1220" s="90">
        <v>3327550.4844161943</v>
      </c>
      <c r="T1220" s="90">
        <v>3290557.4810532019</v>
      </c>
      <c r="U1220" s="90">
        <v>3248182.7271364545</v>
      </c>
      <c r="V1220" s="90">
        <v>3233776.3196534123</v>
      </c>
      <c r="W1220" s="90">
        <v>3268558.0428172546</v>
      </c>
      <c r="X1220" s="90">
        <v>4315295.7980159987</v>
      </c>
      <c r="Y1220" s="90">
        <v>4195291.6529999999</v>
      </c>
      <c r="Z1220" s="90">
        <v>3929128</v>
      </c>
      <c r="AA1220" s="83"/>
      <c r="AB1220" s="89" t="s">
        <v>9</v>
      </c>
      <c r="AC1220" s="90">
        <v>27876</v>
      </c>
      <c r="AD1220" s="90">
        <v>27035</v>
      </c>
      <c r="AE1220" s="90">
        <v>26985</v>
      </c>
      <c r="AF1220" s="90">
        <v>27176</v>
      </c>
      <c r="AG1220" s="90">
        <v>26722</v>
      </c>
      <c r="AH1220" s="90">
        <v>26275</v>
      </c>
      <c r="AI1220" s="90">
        <v>26296</v>
      </c>
      <c r="AJ1220" s="90">
        <v>28006</v>
      </c>
      <c r="AK1220" s="90">
        <v>26695</v>
      </c>
      <c r="AL1220" s="90">
        <v>26426</v>
      </c>
      <c r="AM1220" s="90">
        <v>0</v>
      </c>
      <c r="AN1220" s="83"/>
      <c r="AO1220" s="83"/>
      <c r="AP1220" s="83"/>
      <c r="AQ1220" s="83"/>
      <c r="AR1220" s="83"/>
      <c r="AS1220" s="83"/>
      <c r="AT1220" s="83"/>
      <c r="AU1220" s="83"/>
      <c r="AV1220" s="83"/>
      <c r="AW1220" s="83"/>
      <c r="AX1220" s="83"/>
      <c r="AY1220" s="83"/>
      <c r="AZ1220" s="83"/>
    </row>
    <row r="1221" spans="1:52" x14ac:dyDescent="0.25">
      <c r="A1221" s="82"/>
      <c r="B1221" s="84" t="s">
        <v>10</v>
      </c>
      <c r="C1221" s="93">
        <v>2188864.2649966655</v>
      </c>
      <c r="D1221" s="93">
        <v>2175043.9609297621</v>
      </c>
      <c r="E1221" s="93">
        <v>2249530.0821651011</v>
      </c>
      <c r="F1221" s="93">
        <v>2394510.3915143861</v>
      </c>
      <c r="G1221" s="93">
        <v>2301738.3087160066</v>
      </c>
      <c r="H1221" s="93">
        <v>2206968.2223894927</v>
      </c>
      <c r="I1221" s="93">
        <v>2305497.4481818769</v>
      </c>
      <c r="J1221" s="93">
        <v>2379510.7989538405</v>
      </c>
      <c r="K1221" s="93">
        <v>2955826.9315469991</v>
      </c>
      <c r="L1221" s="93">
        <v>2773789.8929999992</v>
      </c>
      <c r="M1221" s="93">
        <v>0</v>
      </c>
      <c r="N1221" s="83"/>
      <c r="O1221" s="84" t="s">
        <v>10</v>
      </c>
      <c r="P1221" s="93">
        <v>1911401.4815491166</v>
      </c>
      <c r="Q1221" s="93">
        <v>1897760.1786349807</v>
      </c>
      <c r="R1221" s="93">
        <v>1945879.2831246576</v>
      </c>
      <c r="S1221" s="93">
        <v>2235317.4393658671</v>
      </c>
      <c r="T1221" s="93">
        <v>2293491.0146041643</v>
      </c>
      <c r="U1221" s="93">
        <v>2367062.7853052658</v>
      </c>
      <c r="V1221" s="93">
        <v>2316678.8022548943</v>
      </c>
      <c r="W1221" s="93">
        <v>2353424.3258594661</v>
      </c>
      <c r="X1221" s="93">
        <v>3332291.1852929993</v>
      </c>
      <c r="Y1221" s="93">
        <v>3206007.9659999995</v>
      </c>
      <c r="Z1221" s="93">
        <v>2883191</v>
      </c>
      <c r="AA1221" s="83"/>
      <c r="AB1221" s="84" t="s">
        <v>10</v>
      </c>
      <c r="AC1221" s="93">
        <v>27876</v>
      </c>
      <c r="AD1221" s="93">
        <v>27035</v>
      </c>
      <c r="AE1221" s="93">
        <v>26985</v>
      </c>
      <c r="AF1221" s="93">
        <v>27176</v>
      </c>
      <c r="AG1221" s="93">
        <v>26722</v>
      </c>
      <c r="AH1221" s="93">
        <v>26275</v>
      </c>
      <c r="AI1221" s="93">
        <v>26296</v>
      </c>
      <c r="AJ1221" s="93">
        <v>28006</v>
      </c>
      <c r="AK1221" s="93">
        <v>26695</v>
      </c>
      <c r="AL1221" s="93">
        <v>26426</v>
      </c>
      <c r="AM1221" s="93">
        <v>0</v>
      </c>
      <c r="AN1221" s="83"/>
      <c r="AO1221" s="83"/>
      <c r="AP1221" s="83"/>
      <c r="AQ1221" s="83"/>
      <c r="AR1221" s="83"/>
      <c r="AS1221" s="83"/>
      <c r="AT1221" s="83"/>
      <c r="AU1221" s="83"/>
      <c r="AV1221" s="83"/>
      <c r="AW1221" s="83"/>
      <c r="AX1221" s="83"/>
      <c r="AY1221" s="83"/>
      <c r="AZ1221" s="83"/>
    </row>
    <row r="1222" spans="1:52" x14ac:dyDescent="0.25">
      <c r="A1222" s="82"/>
      <c r="B1222" s="89" t="s">
        <v>11</v>
      </c>
      <c r="C1222" s="94">
        <v>839391.11555112188</v>
      </c>
      <c r="D1222" s="94">
        <v>826919.38191538316</v>
      </c>
      <c r="E1222" s="94">
        <v>780021.41263548099</v>
      </c>
      <c r="F1222" s="94">
        <v>827495.47350500769</v>
      </c>
      <c r="G1222" s="94">
        <v>854049.618628392</v>
      </c>
      <c r="H1222" s="94">
        <v>893704.82344261569</v>
      </c>
      <c r="I1222" s="94">
        <v>913682.78523114789</v>
      </c>
      <c r="J1222" s="94">
        <v>1017635.7106456377</v>
      </c>
      <c r="K1222" s="94">
        <v>1042423.443915</v>
      </c>
      <c r="L1222" s="94">
        <v>1006712.8889999997</v>
      </c>
      <c r="M1222" s="94">
        <v>0</v>
      </c>
      <c r="N1222" s="83"/>
      <c r="O1222" s="89" t="s">
        <v>11</v>
      </c>
      <c r="P1222" s="94">
        <v>1032684.859639005</v>
      </c>
      <c r="Q1222" s="94">
        <v>1179294.8956695171</v>
      </c>
      <c r="R1222" s="94">
        <v>1052910.4336309163</v>
      </c>
      <c r="S1222" s="94">
        <v>1092233.0450503272</v>
      </c>
      <c r="T1222" s="94">
        <v>997066.46644903754</v>
      </c>
      <c r="U1222" s="94">
        <v>881119.94183118851</v>
      </c>
      <c r="V1222" s="94">
        <v>917097.51739851793</v>
      </c>
      <c r="W1222" s="94">
        <v>915133.71695778868</v>
      </c>
      <c r="X1222" s="94">
        <v>983004.61272299988</v>
      </c>
      <c r="Y1222" s="94">
        <v>989283.68700000003</v>
      </c>
      <c r="Z1222" s="94">
        <v>1045937</v>
      </c>
      <c r="AA1222" s="83"/>
      <c r="AB1222" s="89" t="s">
        <v>11</v>
      </c>
      <c r="AC1222" s="94">
        <v>27876</v>
      </c>
      <c r="AD1222" s="94">
        <v>27035</v>
      </c>
      <c r="AE1222" s="94">
        <v>26985</v>
      </c>
      <c r="AF1222" s="94">
        <v>27176</v>
      </c>
      <c r="AG1222" s="94">
        <v>26722</v>
      </c>
      <c r="AH1222" s="94">
        <v>26275</v>
      </c>
      <c r="AI1222" s="94">
        <v>26296</v>
      </c>
      <c r="AJ1222" s="94">
        <v>28006</v>
      </c>
      <c r="AK1222" s="94">
        <v>26695</v>
      </c>
      <c r="AL1222" s="94">
        <v>26426</v>
      </c>
      <c r="AM1222" s="94">
        <v>0</v>
      </c>
      <c r="AN1222" s="83"/>
      <c r="AO1222" s="83"/>
      <c r="AP1222" s="83"/>
      <c r="AQ1222" s="83"/>
      <c r="AR1222" s="83"/>
      <c r="AS1222" s="83"/>
      <c r="AT1222" s="83"/>
      <c r="AU1222" s="83"/>
      <c r="AV1222" s="83"/>
      <c r="AW1222" s="83"/>
      <c r="AX1222" s="83"/>
      <c r="AY1222" s="83"/>
      <c r="AZ1222" s="83"/>
    </row>
    <row r="1223" spans="1:52" x14ac:dyDescent="0.25">
      <c r="A1223" s="82"/>
      <c r="B1223" s="84" t="s">
        <v>0</v>
      </c>
      <c r="C1223" s="93">
        <v>760132.29681938281</v>
      </c>
      <c r="D1223" s="93">
        <v>743257.60552770761</v>
      </c>
      <c r="E1223" s="93">
        <v>761876.24117833236</v>
      </c>
      <c r="F1223" s="93">
        <v>826801.40701869386</v>
      </c>
      <c r="G1223" s="93">
        <v>751048.2904872637</v>
      </c>
      <c r="H1223" s="93">
        <v>697524.80772245617</v>
      </c>
      <c r="I1223" s="93">
        <v>640138.32019478444</v>
      </c>
      <c r="J1223" s="93">
        <v>601195.12969899573</v>
      </c>
      <c r="K1223" s="93">
        <v>515584.18321199989</v>
      </c>
      <c r="L1223" s="93">
        <v>424272.13499999995</v>
      </c>
      <c r="M1223" s="93">
        <v>0</v>
      </c>
      <c r="N1223" s="83"/>
      <c r="O1223" s="84" t="s">
        <v>0</v>
      </c>
      <c r="P1223" s="93">
        <v>681984.82087919384</v>
      </c>
      <c r="Q1223" s="93">
        <v>600036.41407037468</v>
      </c>
      <c r="R1223" s="93">
        <v>614978.08629838494</v>
      </c>
      <c r="S1223" s="93">
        <v>794655.63143004314</v>
      </c>
      <c r="T1223" s="93">
        <v>832232.0379591689</v>
      </c>
      <c r="U1223" s="93">
        <v>741659.07911354513</v>
      </c>
      <c r="V1223" s="93">
        <v>689749.40144881932</v>
      </c>
      <c r="W1223" s="93">
        <v>625524.01884636271</v>
      </c>
      <c r="X1223" s="93">
        <v>621454.47711899981</v>
      </c>
      <c r="Y1223" s="93">
        <v>517333.86599999998</v>
      </c>
      <c r="Z1223" s="93">
        <v>422007</v>
      </c>
      <c r="AA1223" s="83"/>
      <c r="AB1223" s="84" t="s">
        <v>0</v>
      </c>
      <c r="AC1223" s="93">
        <v>6779</v>
      </c>
      <c r="AD1223" s="93">
        <v>7081</v>
      </c>
      <c r="AE1223" s="93">
        <v>7329</v>
      </c>
      <c r="AF1223" s="93">
        <v>7009</v>
      </c>
      <c r="AG1223" s="93">
        <v>6303</v>
      </c>
      <c r="AH1223" s="93">
        <v>5975</v>
      </c>
      <c r="AI1223" s="93">
        <v>5550</v>
      </c>
      <c r="AJ1223" s="93">
        <v>5301</v>
      </c>
      <c r="AK1223" s="93">
        <v>4618</v>
      </c>
      <c r="AL1223" s="93">
        <v>3981</v>
      </c>
      <c r="AM1223" s="93">
        <v>0</v>
      </c>
      <c r="AN1223" s="83"/>
      <c r="AO1223" s="83"/>
      <c r="AP1223" s="83"/>
      <c r="AQ1223" s="83"/>
      <c r="AR1223" s="83"/>
      <c r="AS1223" s="83"/>
      <c r="AT1223" s="83"/>
      <c r="AU1223" s="83"/>
      <c r="AV1223" s="83"/>
      <c r="AW1223" s="83"/>
      <c r="AX1223" s="83"/>
      <c r="AY1223" s="83"/>
      <c r="AZ1223" s="83"/>
    </row>
    <row r="1224" spans="1:52" x14ac:dyDescent="0.25">
      <c r="A1224" s="82"/>
      <c r="B1224" s="84" t="s">
        <v>158</v>
      </c>
      <c r="C1224" s="93">
        <v>685069.93879265501</v>
      </c>
      <c r="D1224" s="93">
        <v>591695.76286154077</v>
      </c>
      <c r="E1224" s="93">
        <v>569860.34369673452</v>
      </c>
      <c r="F1224" s="93">
        <v>543447.07599174324</v>
      </c>
      <c r="G1224" s="93">
        <v>537970.47332555312</v>
      </c>
      <c r="H1224" s="93">
        <v>484807.56421593711</v>
      </c>
      <c r="I1224" s="93">
        <v>500147.93431457842</v>
      </c>
      <c r="J1224" s="93">
        <v>623595.96328264184</v>
      </c>
      <c r="K1224" s="93">
        <v>540765.6818759999</v>
      </c>
      <c r="L1224" s="93">
        <v>398331.04499999998</v>
      </c>
      <c r="M1224" s="93">
        <v>0</v>
      </c>
      <c r="N1224" s="83"/>
      <c r="O1224" s="84" t="s">
        <v>158</v>
      </c>
      <c r="P1224" s="93">
        <v>774958.08257049113</v>
      </c>
      <c r="Q1224" s="93">
        <v>662534.8694177384</v>
      </c>
      <c r="R1224" s="93">
        <v>553882.87431856734</v>
      </c>
      <c r="S1224" s="93">
        <v>509746.157501854</v>
      </c>
      <c r="T1224" s="93">
        <v>489347.64354355092</v>
      </c>
      <c r="U1224" s="93">
        <v>495076.41882457468</v>
      </c>
      <c r="V1224" s="93">
        <v>444618.81954029924</v>
      </c>
      <c r="W1224" s="93">
        <v>486950.01527497492</v>
      </c>
      <c r="X1224" s="93">
        <v>719972.74095599982</v>
      </c>
      <c r="Y1224" s="93">
        <v>538524.06299999997</v>
      </c>
      <c r="Z1224" s="93">
        <v>363089</v>
      </c>
      <c r="AA1224" s="83"/>
      <c r="AB1224" s="84" t="s">
        <v>158</v>
      </c>
      <c r="AC1224" s="93">
        <v>4644</v>
      </c>
      <c r="AD1224" s="93">
        <v>3898</v>
      </c>
      <c r="AE1224" s="93">
        <v>3746</v>
      </c>
      <c r="AF1224" s="93">
        <v>3700</v>
      </c>
      <c r="AG1224" s="93">
        <v>3735</v>
      </c>
      <c r="AH1224" s="93">
        <v>3541</v>
      </c>
      <c r="AI1224" s="93">
        <v>3577</v>
      </c>
      <c r="AJ1224" s="93">
        <v>4619</v>
      </c>
      <c r="AK1224" s="93">
        <v>3809</v>
      </c>
      <c r="AL1224" s="93">
        <v>2771</v>
      </c>
      <c r="AM1224" s="93">
        <v>0</v>
      </c>
      <c r="AN1224" s="83"/>
      <c r="AO1224" s="83"/>
      <c r="AP1224" s="83"/>
      <c r="AQ1224" s="83"/>
      <c r="AR1224" s="83"/>
      <c r="AS1224" s="83"/>
      <c r="AT1224" s="83"/>
      <c r="AU1224" s="83"/>
      <c r="AV1224" s="83"/>
      <c r="AW1224" s="83"/>
      <c r="AX1224" s="83"/>
      <c r="AY1224" s="83"/>
      <c r="AZ1224" s="83"/>
    </row>
    <row r="1225" spans="1:52" x14ac:dyDescent="0.25">
      <c r="A1225" s="82"/>
      <c r="B1225" s="84" t="s">
        <v>159</v>
      </c>
      <c r="C1225" s="93">
        <v>10297.023262883515</v>
      </c>
      <c r="D1225" s="93">
        <v>26105.4324981586</v>
      </c>
      <c r="E1225" s="93">
        <v>22401.636242887944</v>
      </c>
      <c r="F1225" s="93">
        <v>37367.115364344303</v>
      </c>
      <c r="G1225" s="93">
        <v>34688.16649286553</v>
      </c>
      <c r="H1225" s="93">
        <v>29982.673852222117</v>
      </c>
      <c r="I1225" s="93">
        <v>25244.874467154354</v>
      </c>
      <c r="J1225" s="93">
        <v>20768.406013466996</v>
      </c>
      <c r="K1225" s="93">
        <v>14160.879851999998</v>
      </c>
      <c r="L1225" s="93">
        <v>9777.5579999999991</v>
      </c>
      <c r="M1225" s="93">
        <v>0</v>
      </c>
      <c r="N1225" s="83"/>
      <c r="O1225" s="84" t="s">
        <v>159</v>
      </c>
      <c r="P1225" s="93">
        <v>35545.34042820282</v>
      </c>
      <c r="Q1225" s="93">
        <v>25111.373268319276</v>
      </c>
      <c r="R1225" s="93">
        <v>82577.078724880572</v>
      </c>
      <c r="S1225" s="93">
        <v>32361.261101238608</v>
      </c>
      <c r="T1225" s="93">
        <v>33818.96318559035</v>
      </c>
      <c r="U1225" s="93">
        <v>36048.331073875815</v>
      </c>
      <c r="V1225" s="93">
        <v>30840.224098309216</v>
      </c>
      <c r="W1225" s="93">
        <v>18703.325795804994</v>
      </c>
      <c r="X1225" s="93">
        <v>19054.806938999995</v>
      </c>
      <c r="Y1225" s="93">
        <v>12172.040999999999</v>
      </c>
      <c r="Z1225" s="93">
        <v>7927</v>
      </c>
      <c r="AA1225" s="83"/>
      <c r="AB1225" s="84" t="s">
        <v>159</v>
      </c>
      <c r="AC1225" s="93">
        <v>0</v>
      </c>
      <c r="AD1225" s="93">
        <v>0</v>
      </c>
      <c r="AE1225" s="93">
        <v>0</v>
      </c>
      <c r="AF1225" s="93">
        <v>0</v>
      </c>
      <c r="AG1225" s="93">
        <v>0</v>
      </c>
      <c r="AH1225" s="93">
        <v>0</v>
      </c>
      <c r="AI1225" s="93">
        <v>0</v>
      </c>
      <c r="AJ1225" s="93">
        <v>0</v>
      </c>
      <c r="AK1225" s="93">
        <v>0</v>
      </c>
      <c r="AL1225" s="93">
        <v>0</v>
      </c>
      <c r="AM1225" s="93">
        <v>0</v>
      </c>
      <c r="AN1225" s="83"/>
      <c r="AO1225" s="83"/>
      <c r="AP1225" s="83"/>
      <c r="AQ1225" s="83"/>
      <c r="AR1225" s="83"/>
      <c r="AS1225" s="83"/>
      <c r="AT1225" s="83"/>
      <c r="AU1225" s="83"/>
      <c r="AV1225" s="83"/>
      <c r="AW1225" s="83"/>
      <c r="AX1225" s="83"/>
      <c r="AY1225" s="83"/>
      <c r="AZ1225" s="83"/>
    </row>
    <row r="1226" spans="1:52" x14ac:dyDescent="0.25">
      <c r="A1226" s="82"/>
      <c r="B1226" s="84" t="s">
        <v>1</v>
      </c>
      <c r="C1226" s="93">
        <v>100610.54701669642</v>
      </c>
      <c r="D1226" s="93">
        <v>106580.14332425472</v>
      </c>
      <c r="E1226" s="93">
        <v>108690.79652165592</v>
      </c>
      <c r="F1226" s="93">
        <v>96964.671868798279</v>
      </c>
      <c r="G1226" s="93">
        <v>87543.180478195471</v>
      </c>
      <c r="H1226" s="93">
        <v>88532.755580960424</v>
      </c>
      <c r="I1226" s="93">
        <v>106272.39319691516</v>
      </c>
      <c r="J1226" s="93">
        <v>124607.19927795297</v>
      </c>
      <c r="K1226" s="93">
        <v>108063.17213999998</v>
      </c>
      <c r="L1226" s="93">
        <v>93343.676999999996</v>
      </c>
      <c r="M1226" s="93">
        <v>0</v>
      </c>
      <c r="N1226" s="83"/>
      <c r="O1226" s="84" t="s">
        <v>1</v>
      </c>
      <c r="P1226" s="93">
        <v>51020.146518894777</v>
      </c>
      <c r="Q1226" s="93">
        <v>62026.969963235344</v>
      </c>
      <c r="R1226" s="93">
        <v>101919.79966497657</v>
      </c>
      <c r="S1226" s="93">
        <v>110699.76691675304</v>
      </c>
      <c r="T1226" s="93">
        <v>90491.721069150255</v>
      </c>
      <c r="U1226" s="93">
        <v>74210.140913131268</v>
      </c>
      <c r="V1226" s="93">
        <v>90673.513173770843</v>
      </c>
      <c r="W1226" s="93">
        <v>107438.11803257397</v>
      </c>
      <c r="X1226" s="93">
        <v>127150.86694799997</v>
      </c>
      <c r="Y1226" s="93">
        <v>101900.841</v>
      </c>
      <c r="Z1226" s="93">
        <v>95505</v>
      </c>
      <c r="AA1226" s="83"/>
      <c r="AB1226" s="84" t="s">
        <v>1</v>
      </c>
      <c r="AC1226" s="93">
        <v>597</v>
      </c>
      <c r="AD1226" s="93">
        <v>621</v>
      </c>
      <c r="AE1226" s="93">
        <v>636</v>
      </c>
      <c r="AF1226" s="93">
        <v>561</v>
      </c>
      <c r="AG1226" s="93">
        <v>524</v>
      </c>
      <c r="AH1226" s="93">
        <v>533</v>
      </c>
      <c r="AI1226" s="93">
        <v>647</v>
      </c>
      <c r="AJ1226" s="93">
        <v>763</v>
      </c>
      <c r="AK1226" s="93">
        <v>659</v>
      </c>
      <c r="AL1226" s="93">
        <v>590</v>
      </c>
      <c r="AM1226" s="93">
        <v>0</v>
      </c>
      <c r="AN1226" s="83"/>
      <c r="AO1226" s="83"/>
      <c r="AP1226" s="83"/>
      <c r="AQ1226" s="83"/>
      <c r="AR1226" s="83"/>
      <c r="AS1226" s="83"/>
      <c r="AT1226" s="83"/>
      <c r="AU1226" s="83"/>
      <c r="AV1226" s="83"/>
      <c r="AW1226" s="83"/>
      <c r="AX1226" s="83"/>
      <c r="AY1226" s="83"/>
      <c r="AZ1226" s="83"/>
    </row>
    <row r="1227" spans="1:52" x14ac:dyDescent="0.25">
      <c r="A1227" s="82"/>
      <c r="B1227" s="84" t="s">
        <v>2</v>
      </c>
      <c r="C1227" s="93">
        <v>1115749.4152336083</v>
      </c>
      <c r="D1227" s="93">
        <v>1089210.7478343348</v>
      </c>
      <c r="E1227" s="93">
        <v>1059492.7718248533</v>
      </c>
      <c r="F1227" s="93">
        <v>1050205.0599955211</v>
      </c>
      <c r="G1227" s="93">
        <v>1047931.396761078</v>
      </c>
      <c r="H1227" s="93">
        <v>1049226.7047591396</v>
      </c>
      <c r="I1227" s="93">
        <v>1099564.8670270906</v>
      </c>
      <c r="J1227" s="93">
        <v>1182911.1798527096</v>
      </c>
      <c r="K1227" s="93">
        <v>1265297.1058349998</v>
      </c>
      <c r="L1227" s="93">
        <v>1318601.7599999998</v>
      </c>
      <c r="M1227" s="93">
        <v>0</v>
      </c>
      <c r="N1227" s="83"/>
      <c r="O1227" s="84" t="s">
        <v>2</v>
      </c>
      <c r="P1227" s="93">
        <v>1203759.1484244596</v>
      </c>
      <c r="Q1227" s="93">
        <v>1154842.5101530408</v>
      </c>
      <c r="R1227" s="93">
        <v>1171008.5328634314</v>
      </c>
      <c r="S1227" s="93">
        <v>1202570.7455219869</v>
      </c>
      <c r="T1227" s="93">
        <v>1054218.7925894393</v>
      </c>
      <c r="U1227" s="93">
        <v>1151755.3590544618</v>
      </c>
      <c r="V1227" s="93">
        <v>1036406.7794882692</v>
      </c>
      <c r="W1227" s="93">
        <v>1127775.4801228438</v>
      </c>
      <c r="X1227" s="93">
        <v>1276069.4742809997</v>
      </c>
      <c r="Y1227" s="93">
        <v>1455420.6869999997</v>
      </c>
      <c r="Z1227" s="93">
        <v>1429724</v>
      </c>
      <c r="AA1227" s="83"/>
      <c r="AB1227" s="84" t="s">
        <v>2</v>
      </c>
      <c r="AC1227" s="93">
        <v>9959</v>
      </c>
      <c r="AD1227" s="93">
        <v>9458</v>
      </c>
      <c r="AE1227" s="93">
        <v>9029</v>
      </c>
      <c r="AF1227" s="93">
        <v>8737</v>
      </c>
      <c r="AG1227" s="93">
        <v>8527</v>
      </c>
      <c r="AH1227" s="93">
        <v>8314</v>
      </c>
      <c r="AI1227" s="93">
        <v>8468</v>
      </c>
      <c r="AJ1227" s="93">
        <v>8834</v>
      </c>
      <c r="AK1227" s="93">
        <v>9243</v>
      </c>
      <c r="AL1227" s="93">
        <v>9653</v>
      </c>
      <c r="AM1227" s="93">
        <v>0</v>
      </c>
      <c r="AN1227" s="83"/>
      <c r="AO1227" s="83"/>
      <c r="AP1227" s="83"/>
      <c r="AQ1227" s="83"/>
      <c r="AR1227" s="83"/>
      <c r="AS1227" s="83"/>
      <c r="AT1227" s="83"/>
      <c r="AU1227" s="83"/>
      <c r="AV1227" s="83"/>
      <c r="AW1227" s="83"/>
      <c r="AX1227" s="83"/>
      <c r="AY1227" s="83"/>
      <c r="AZ1227" s="83"/>
    </row>
    <row r="1228" spans="1:52" x14ac:dyDescent="0.25">
      <c r="A1228" s="82"/>
      <c r="B1228" s="84" t="s">
        <v>156</v>
      </c>
      <c r="C1228" s="93">
        <v>0</v>
      </c>
      <c r="D1228" s="93">
        <v>0</v>
      </c>
      <c r="E1228" s="93">
        <v>0</v>
      </c>
      <c r="F1228" s="93">
        <v>0</v>
      </c>
      <c r="G1228" s="93">
        <v>0</v>
      </c>
      <c r="H1228" s="93">
        <v>0</v>
      </c>
      <c r="I1228" s="93">
        <v>0</v>
      </c>
      <c r="J1228" s="93">
        <v>17776.521246707995</v>
      </c>
      <c r="K1228" s="93">
        <v>66601.117421999981</v>
      </c>
      <c r="L1228" s="93">
        <v>106020.95699999999</v>
      </c>
      <c r="M1228" s="93">
        <v>0</v>
      </c>
      <c r="N1228" s="83"/>
      <c r="O1228" s="84" t="s">
        <v>156</v>
      </c>
      <c r="P1228" s="93">
        <v>0</v>
      </c>
      <c r="Q1228" s="93">
        <v>0</v>
      </c>
      <c r="R1228" s="93">
        <v>0</v>
      </c>
      <c r="S1228" s="93">
        <v>0</v>
      </c>
      <c r="T1228" s="93">
        <v>0</v>
      </c>
      <c r="U1228" s="93">
        <v>0</v>
      </c>
      <c r="V1228" s="93">
        <v>0</v>
      </c>
      <c r="W1228" s="93">
        <v>0</v>
      </c>
      <c r="X1228" s="93">
        <v>41508.734273999995</v>
      </c>
      <c r="Y1228" s="93">
        <v>83942.732999999993</v>
      </c>
      <c r="Z1228" s="93">
        <v>128549</v>
      </c>
      <c r="AA1228" s="83"/>
      <c r="AB1228" s="84" t="s">
        <v>156</v>
      </c>
      <c r="AC1228" s="93">
        <v>0</v>
      </c>
      <c r="AD1228" s="93">
        <v>0</v>
      </c>
      <c r="AE1228" s="93">
        <v>0</v>
      </c>
      <c r="AF1228" s="93">
        <v>0</v>
      </c>
      <c r="AG1228" s="93">
        <v>0</v>
      </c>
      <c r="AH1228" s="93">
        <v>0</v>
      </c>
      <c r="AI1228" s="93">
        <v>0</v>
      </c>
      <c r="AJ1228" s="93">
        <v>121</v>
      </c>
      <c r="AK1228" s="93">
        <v>401</v>
      </c>
      <c r="AL1228" s="93">
        <v>651</v>
      </c>
      <c r="AM1228" s="93">
        <v>0</v>
      </c>
      <c r="AN1228" s="83"/>
      <c r="AO1228" s="83"/>
      <c r="AP1228" s="83"/>
      <c r="AQ1228" s="83"/>
      <c r="AR1228" s="83"/>
      <c r="AS1228" s="83"/>
      <c r="AT1228" s="83"/>
      <c r="AU1228" s="83"/>
      <c r="AV1228" s="83"/>
      <c r="AW1228" s="83"/>
      <c r="AX1228" s="83"/>
      <c r="AY1228" s="83"/>
      <c r="AZ1228" s="83"/>
    </row>
    <row r="1229" spans="1:52" x14ac:dyDescent="0.25">
      <c r="A1229" s="82"/>
      <c r="B1229" s="84" t="s">
        <v>3</v>
      </c>
      <c r="C1229" s="93">
        <v>3363.9313234573669</v>
      </c>
      <c r="D1229" s="93">
        <v>12409.096571047476</v>
      </c>
      <c r="E1229" s="93">
        <v>38140.883097474325</v>
      </c>
      <c r="F1229" s="93">
        <v>73871.711588050472</v>
      </c>
      <c r="G1229" s="93">
        <v>89741.786863068832</v>
      </c>
      <c r="H1229" s="93">
        <v>103321.18087922932</v>
      </c>
      <c r="I1229" s="93">
        <v>114261.98032473279</v>
      </c>
      <c r="J1229" s="93">
        <v>115741.59627454203</v>
      </c>
      <c r="K1229" s="93">
        <v>105684.63658199998</v>
      </c>
      <c r="L1229" s="93">
        <v>91148.819999999978</v>
      </c>
      <c r="M1229" s="93">
        <v>0</v>
      </c>
      <c r="N1229" s="83"/>
      <c r="O1229" s="84" t="s">
        <v>3</v>
      </c>
      <c r="P1229" s="93">
        <v>0</v>
      </c>
      <c r="Q1229" s="93">
        <v>25679.635982112104</v>
      </c>
      <c r="R1229" s="93">
        <v>33995.893110904239</v>
      </c>
      <c r="S1229" s="93">
        <v>73636.720423813967</v>
      </c>
      <c r="T1229" s="93">
        <v>114624.06240935622</v>
      </c>
      <c r="U1229" s="93">
        <v>117076.57103236316</v>
      </c>
      <c r="V1229" s="93">
        <v>140844.09640789989</v>
      </c>
      <c r="W1229" s="93">
        <v>120679.87848783295</v>
      </c>
      <c r="X1229" s="93">
        <v>117139.16308499998</v>
      </c>
      <c r="Y1229" s="93">
        <v>102808.41899999999</v>
      </c>
      <c r="Z1229" s="93">
        <v>82314</v>
      </c>
      <c r="AA1229" s="83"/>
      <c r="AB1229" s="84" t="s">
        <v>3</v>
      </c>
      <c r="AC1229" s="93">
        <v>26</v>
      </c>
      <c r="AD1229" s="93">
        <v>99</v>
      </c>
      <c r="AE1229" s="93">
        <v>308</v>
      </c>
      <c r="AF1229" s="93">
        <v>534</v>
      </c>
      <c r="AG1229" s="93">
        <v>656</v>
      </c>
      <c r="AH1229" s="93">
        <v>760</v>
      </c>
      <c r="AI1229" s="93">
        <v>845</v>
      </c>
      <c r="AJ1229" s="93">
        <v>873</v>
      </c>
      <c r="AK1229" s="93">
        <v>813</v>
      </c>
      <c r="AL1229" s="93">
        <v>710</v>
      </c>
      <c r="AM1229" s="93">
        <v>0</v>
      </c>
      <c r="AN1229" s="83"/>
      <c r="AO1229" s="83"/>
      <c r="AP1229" s="83"/>
      <c r="AQ1229" s="83"/>
      <c r="AR1229" s="83"/>
      <c r="AS1229" s="83"/>
      <c r="AT1229" s="83"/>
      <c r="AU1229" s="83"/>
      <c r="AV1229" s="83"/>
      <c r="AW1229" s="83"/>
      <c r="AX1229" s="83"/>
      <c r="AY1229" s="83"/>
      <c r="AZ1229" s="83"/>
    </row>
    <row r="1230" spans="1:52" x14ac:dyDescent="0.25">
      <c r="A1230" s="82"/>
      <c r="B1230" s="84" t="s">
        <v>4</v>
      </c>
      <c r="C1230" s="93">
        <v>0</v>
      </c>
      <c r="D1230" s="93">
        <v>8772.0253269579716</v>
      </c>
      <c r="E1230" s="93">
        <v>75329.227202354887</v>
      </c>
      <c r="F1230" s="93">
        <v>99554.422233797552</v>
      </c>
      <c r="G1230" s="93">
        <v>116419.10202542307</v>
      </c>
      <c r="H1230" s="93">
        <v>132152.46611720443</v>
      </c>
      <c r="I1230" s="93">
        <v>133391.58280587543</v>
      </c>
      <c r="J1230" s="93">
        <v>110631.76351025398</v>
      </c>
      <c r="K1230" s="93">
        <v>94042.330955999991</v>
      </c>
      <c r="L1230" s="93">
        <v>118016.01000000001</v>
      </c>
      <c r="M1230" s="93">
        <v>0</v>
      </c>
      <c r="N1230" s="83"/>
      <c r="O1230" s="84" t="s">
        <v>4</v>
      </c>
      <c r="P1230" s="93">
        <v>0</v>
      </c>
      <c r="Q1230" s="93">
        <v>0</v>
      </c>
      <c r="R1230" s="93">
        <v>54414.916403302566</v>
      </c>
      <c r="S1230" s="93">
        <v>54358.673184082283</v>
      </c>
      <c r="T1230" s="93">
        <v>72807.386749606405</v>
      </c>
      <c r="U1230" s="93">
        <v>112553.75778193426</v>
      </c>
      <c r="V1230" s="93">
        <v>132494.99435084098</v>
      </c>
      <c r="W1230" s="93">
        <v>126552.51779020198</v>
      </c>
      <c r="X1230" s="93">
        <v>128996.83120799999</v>
      </c>
      <c r="Y1230" s="93">
        <v>128511.81</v>
      </c>
      <c r="Z1230" s="93">
        <v>127107</v>
      </c>
      <c r="AA1230" s="83"/>
      <c r="AB1230" s="84" t="s">
        <v>4</v>
      </c>
      <c r="AC1230" s="93">
        <v>0</v>
      </c>
      <c r="AD1230" s="93">
        <v>71</v>
      </c>
      <c r="AE1230" s="93">
        <v>516</v>
      </c>
      <c r="AF1230" s="93">
        <v>756</v>
      </c>
      <c r="AG1230" s="93">
        <v>867</v>
      </c>
      <c r="AH1230" s="93">
        <v>982</v>
      </c>
      <c r="AI1230" s="93">
        <v>1007</v>
      </c>
      <c r="AJ1230" s="93">
        <v>833</v>
      </c>
      <c r="AK1230" s="93">
        <v>717</v>
      </c>
      <c r="AL1230" s="93">
        <v>961</v>
      </c>
      <c r="AM1230" s="93">
        <v>0</v>
      </c>
      <c r="AN1230" s="83"/>
      <c r="AO1230" s="83"/>
      <c r="AP1230" s="83"/>
      <c r="AQ1230" s="83"/>
      <c r="AR1230" s="83"/>
      <c r="AS1230" s="83"/>
      <c r="AT1230" s="83"/>
      <c r="AU1230" s="83"/>
      <c r="AV1230" s="83"/>
      <c r="AW1230" s="83"/>
      <c r="AX1230" s="83"/>
      <c r="AY1230" s="83"/>
      <c r="AZ1230" s="83"/>
    </row>
    <row r="1231" spans="1:52" x14ac:dyDescent="0.25">
      <c r="A1231" s="82"/>
      <c r="B1231" s="84" t="s">
        <v>6</v>
      </c>
      <c r="C1231" s="93">
        <v>8843.3308159857588</v>
      </c>
      <c r="D1231" s="93">
        <v>13693.606462264679</v>
      </c>
      <c r="E1231" s="93">
        <v>29616.601236734583</v>
      </c>
      <c r="F1231" s="93">
        <v>61924.673080543544</v>
      </c>
      <c r="G1231" s="93">
        <v>61910.630927817532</v>
      </c>
      <c r="H1231" s="93">
        <v>48265.51747209864</v>
      </c>
      <c r="I1231" s="93">
        <v>40461.371333142342</v>
      </c>
      <c r="J1231" s="93">
        <v>40390.983818388006</v>
      </c>
      <c r="K1231" s="93">
        <v>34278.707589000005</v>
      </c>
      <c r="L1231" s="93">
        <v>39846.995999999992</v>
      </c>
      <c r="M1231" s="93">
        <v>0</v>
      </c>
      <c r="N1231" s="83"/>
      <c r="O1231" s="84" t="s">
        <v>6</v>
      </c>
      <c r="P1231" s="93">
        <v>9171.8420845616347</v>
      </c>
      <c r="Q1231" s="93">
        <v>10482.331734221671</v>
      </c>
      <c r="R1231" s="93">
        <v>19062.19065808993</v>
      </c>
      <c r="S1231" s="93">
        <v>65981.04069699331</v>
      </c>
      <c r="T1231" s="93">
        <v>82636.610492809341</v>
      </c>
      <c r="U1231" s="93">
        <v>58721.657919907251</v>
      </c>
      <c r="V1231" s="93">
        <v>48206.884105328303</v>
      </c>
      <c r="W1231" s="93">
        <v>28242.183791807987</v>
      </c>
      <c r="X1231" s="93">
        <v>40691.84204399999</v>
      </c>
      <c r="Y1231" s="93">
        <v>34738.010999999991</v>
      </c>
      <c r="Z1231" s="93">
        <v>43977</v>
      </c>
      <c r="AA1231" s="83"/>
      <c r="AB1231" s="84" t="s">
        <v>6</v>
      </c>
      <c r="AC1231" s="93">
        <v>0</v>
      </c>
      <c r="AD1231" s="93">
        <v>0</v>
      </c>
      <c r="AE1231" s="93">
        <v>17</v>
      </c>
      <c r="AF1231" s="93">
        <v>506</v>
      </c>
      <c r="AG1231" s="93">
        <v>745</v>
      </c>
      <c r="AH1231" s="93">
        <v>614</v>
      </c>
      <c r="AI1231" s="93">
        <v>495</v>
      </c>
      <c r="AJ1231" s="93">
        <v>0</v>
      </c>
      <c r="AK1231" s="93">
        <v>72</v>
      </c>
      <c r="AL1231" s="93">
        <v>542</v>
      </c>
      <c r="AM1231" s="93">
        <v>0</v>
      </c>
      <c r="AN1231" s="83"/>
      <c r="AO1231" s="83"/>
      <c r="AP1231" s="83"/>
      <c r="AQ1231" s="83"/>
      <c r="AR1231" s="83"/>
      <c r="AS1231" s="83"/>
      <c r="AT1231" s="83"/>
      <c r="AU1231" s="83"/>
      <c r="AV1231" s="83"/>
      <c r="AW1231" s="83"/>
      <c r="AX1231" s="83"/>
      <c r="AY1231" s="83"/>
      <c r="AZ1231" s="83"/>
    </row>
    <row r="1232" spans="1:52" x14ac:dyDescent="0.25">
      <c r="A1232" s="82"/>
      <c r="B1232" s="84" t="s">
        <v>7</v>
      </c>
      <c r="C1232" s="93">
        <v>326561.74071426498</v>
      </c>
      <c r="D1232" s="93">
        <v>308516.27716223081</v>
      </c>
      <c r="E1232" s="93">
        <v>270140.71368949226</v>
      </c>
      <c r="F1232" s="93">
        <v>287434.93643538904</v>
      </c>
      <c r="G1232" s="93">
        <v>302645.06111410557</v>
      </c>
      <c r="H1232" s="93">
        <v>292095.80270612333</v>
      </c>
      <c r="I1232" s="93">
        <v>289616.76135470963</v>
      </c>
      <c r="J1232" s="93">
        <v>349719.28488592198</v>
      </c>
      <c r="K1232" s="93">
        <v>377995.13100299996</v>
      </c>
      <c r="L1232" s="93">
        <v>345011.35199999996</v>
      </c>
      <c r="M1232" s="93">
        <v>0</v>
      </c>
      <c r="N1232" s="83"/>
      <c r="O1232" s="84" t="s">
        <v>7</v>
      </c>
      <c r="P1232" s="93">
        <v>330077.29262321908</v>
      </c>
      <c r="Q1232" s="93">
        <v>315712.92658324743</v>
      </c>
      <c r="R1232" s="93">
        <v>248320.20932616259</v>
      </c>
      <c r="S1232" s="93">
        <v>286181.38091732789</v>
      </c>
      <c r="T1232" s="93">
        <v>292309.53833734524</v>
      </c>
      <c r="U1232" s="93">
        <v>273371.91491155414</v>
      </c>
      <c r="V1232" s="93">
        <v>289607.41616541729</v>
      </c>
      <c r="W1232" s="93">
        <v>284008.95024837292</v>
      </c>
      <c r="X1232" s="93">
        <v>302155.705089</v>
      </c>
      <c r="Y1232" s="93">
        <v>303776.23499999999</v>
      </c>
      <c r="Z1232" s="93">
        <v>311470</v>
      </c>
      <c r="AA1232" s="83"/>
      <c r="AB1232" s="84" t="s">
        <v>7</v>
      </c>
      <c r="AC1232" s="93">
        <v>2590</v>
      </c>
      <c r="AD1232" s="93">
        <v>2445</v>
      </c>
      <c r="AE1232" s="93">
        <v>2244</v>
      </c>
      <c r="AF1232" s="93">
        <v>2332</v>
      </c>
      <c r="AG1232" s="93">
        <v>2365</v>
      </c>
      <c r="AH1232" s="93">
        <v>2402</v>
      </c>
      <c r="AI1232" s="93">
        <v>2377</v>
      </c>
      <c r="AJ1232" s="93">
        <v>2949</v>
      </c>
      <c r="AK1232" s="93">
        <v>3054</v>
      </c>
      <c r="AL1232" s="93">
        <v>3145</v>
      </c>
      <c r="AM1232" s="93">
        <v>0</v>
      </c>
      <c r="AN1232" s="83"/>
      <c r="AO1232" s="83"/>
      <c r="AP1232" s="83"/>
      <c r="AQ1232" s="83"/>
      <c r="AR1232" s="83"/>
      <c r="AS1232" s="83"/>
      <c r="AT1232" s="83"/>
      <c r="AU1232" s="83"/>
      <c r="AV1232" s="83"/>
      <c r="AW1232" s="83"/>
      <c r="AX1232" s="83"/>
      <c r="AY1232" s="83"/>
      <c r="AZ1232" s="83"/>
    </row>
    <row r="1233" spans="1:52" x14ac:dyDescent="0.25">
      <c r="A1233" s="82"/>
      <c r="B1233" s="89" t="s">
        <v>8</v>
      </c>
      <c r="C1233" s="94">
        <v>165394.47335233432</v>
      </c>
      <c r="D1233" s="94">
        <v>169315.46875133671</v>
      </c>
      <c r="E1233" s="94">
        <v>166287.98196877434</v>
      </c>
      <c r="F1233" s="94">
        <v>198360.99316667646</v>
      </c>
      <c r="G1233" s="94">
        <v>227331.66404739424</v>
      </c>
      <c r="H1233" s="94">
        <v>254659.65561087982</v>
      </c>
      <c r="I1233" s="94">
        <v>295174.34542678361</v>
      </c>
      <c r="J1233" s="94">
        <v>323142.97562706587</v>
      </c>
      <c r="K1233" s="94">
        <v>324791.04615299992</v>
      </c>
      <c r="L1233" s="94">
        <v>334591.69799999997</v>
      </c>
      <c r="M1233" s="94">
        <v>0</v>
      </c>
      <c r="N1233" s="83"/>
      <c r="O1233" s="89" t="s">
        <v>8</v>
      </c>
      <c r="P1233" s="94">
        <v>158253.1437754464</v>
      </c>
      <c r="Q1233" s="94">
        <v>177260.76291078128</v>
      </c>
      <c r="R1233" s="94">
        <v>159160.61685648028</v>
      </c>
      <c r="S1233" s="94">
        <v>96664.411793277002</v>
      </c>
      <c r="T1233" s="94">
        <v>248273.24544915932</v>
      </c>
      <c r="U1233" s="94">
        <v>273548.5785688021</v>
      </c>
      <c r="V1233" s="94">
        <v>288561.7444553214</v>
      </c>
      <c r="W1233" s="94">
        <v>290293.7424468479</v>
      </c>
      <c r="X1233" s="94">
        <v>315256.74683999998</v>
      </c>
      <c r="Y1233" s="94">
        <v>337318.54800000001</v>
      </c>
      <c r="Z1233" s="94">
        <v>356614</v>
      </c>
      <c r="AA1233" s="83"/>
      <c r="AB1233" s="89" t="s">
        <v>8</v>
      </c>
      <c r="AC1233" s="94">
        <v>2514</v>
      </c>
      <c r="AD1233" s="94">
        <v>2549</v>
      </c>
      <c r="AE1233" s="94">
        <v>2503</v>
      </c>
      <c r="AF1233" s="94">
        <v>2636</v>
      </c>
      <c r="AG1233" s="94">
        <v>2768</v>
      </c>
      <c r="AH1233" s="94">
        <v>2973</v>
      </c>
      <c r="AI1233" s="94">
        <v>3177</v>
      </c>
      <c r="AJ1233" s="94">
        <v>3221</v>
      </c>
      <c r="AK1233" s="94">
        <v>3276</v>
      </c>
      <c r="AL1233" s="94">
        <v>3359</v>
      </c>
      <c r="AM1233" s="94">
        <v>0</v>
      </c>
      <c r="AN1233" s="83"/>
      <c r="AO1233" s="83"/>
      <c r="AP1233" s="83"/>
      <c r="AQ1233" s="83"/>
      <c r="AR1233" s="83"/>
      <c r="AS1233" s="83"/>
      <c r="AT1233" s="83"/>
      <c r="AU1233" s="83"/>
      <c r="AV1233" s="83"/>
      <c r="AW1233" s="83"/>
      <c r="AX1233" s="83"/>
      <c r="AY1233" s="83"/>
      <c r="AZ1233" s="83"/>
    </row>
    <row r="1234" spans="1:52" x14ac:dyDescent="0.25">
      <c r="A1234" s="82"/>
      <c r="B1234" s="89" t="s">
        <v>5</v>
      </c>
      <c r="C1234" s="94">
        <v>103941.92804779121</v>
      </c>
      <c r="D1234" s="94">
        <v>131537.65784590336</v>
      </c>
      <c r="E1234" s="94">
        <v>127293.68760038304</v>
      </c>
      <c r="F1234" s="94">
        <v>117017.52052577927</v>
      </c>
      <c r="G1234" s="94">
        <v>102613.33544773793</v>
      </c>
      <c r="H1234" s="94">
        <v>84282.317437528924</v>
      </c>
      <c r="I1234" s="94">
        <v>157906.98279122065</v>
      </c>
      <c r="J1234" s="94">
        <v>168199.381114002</v>
      </c>
      <c r="K1234" s="94">
        <v>179710.98610499996</v>
      </c>
      <c r="L1234" s="94">
        <v>166430.46</v>
      </c>
      <c r="M1234" s="92">
        <v>0</v>
      </c>
      <c r="N1234" s="83"/>
      <c r="O1234" s="89" t="s">
        <v>5</v>
      </c>
      <c r="P1234" s="94">
        <v>-97465.56303872398</v>
      </c>
      <c r="Q1234" s="94">
        <v>-118540.65828140709</v>
      </c>
      <c r="R1234" s="94">
        <v>-166324.49654866004</v>
      </c>
      <c r="S1234" s="94">
        <v>-152868.56200120976</v>
      </c>
      <c r="T1234" s="94">
        <v>-39788.647875444127</v>
      </c>
      <c r="U1234" s="94">
        <v>86750.241641817396</v>
      </c>
      <c r="V1234" s="94">
        <v>138437.65519345555</v>
      </c>
      <c r="W1234" s="94">
        <v>189469.49156906398</v>
      </c>
      <c r="X1234" s="94">
        <v>201185.70366299993</v>
      </c>
      <c r="Y1234" s="94">
        <v>206169.41099999999</v>
      </c>
      <c r="Z1234" s="94">
        <v>176920</v>
      </c>
      <c r="AA1234" s="83"/>
      <c r="AB1234" s="89" t="s">
        <v>5</v>
      </c>
      <c r="AC1234" s="94">
        <v>27876</v>
      </c>
      <c r="AD1234" s="94">
        <v>27035</v>
      </c>
      <c r="AE1234" s="94">
        <v>26985</v>
      </c>
      <c r="AF1234" s="94">
        <v>27176</v>
      </c>
      <c r="AG1234" s="94">
        <v>26722</v>
      </c>
      <c r="AH1234" s="94">
        <v>26275</v>
      </c>
      <c r="AI1234" s="94">
        <v>26296</v>
      </c>
      <c r="AJ1234" s="94">
        <v>28006</v>
      </c>
      <c r="AK1234" s="94">
        <v>26695</v>
      </c>
      <c r="AL1234" s="94">
        <v>26426</v>
      </c>
      <c r="AM1234" s="94">
        <v>0</v>
      </c>
      <c r="AN1234" s="83"/>
      <c r="AO1234" s="83"/>
      <c r="AP1234" s="83"/>
      <c r="AQ1234" s="83"/>
      <c r="AR1234" s="83"/>
      <c r="AS1234" s="83"/>
      <c r="AT1234" s="83"/>
      <c r="AU1234" s="83"/>
      <c r="AV1234" s="83"/>
      <c r="AW1234" s="83"/>
      <c r="AX1234" s="83"/>
      <c r="AY1234" s="83"/>
      <c r="AZ1234" s="83"/>
    </row>
    <row r="1235" spans="1:52" x14ac:dyDescent="0.25">
      <c r="A1235" s="82"/>
      <c r="B1235" s="84" t="s">
        <v>157</v>
      </c>
      <c r="C1235" s="93">
        <v>148173.0221834816</v>
      </c>
      <c r="D1235" s="93">
        <v>139765.21427218651</v>
      </c>
      <c r="E1235" s="93">
        <v>141702.31741647632</v>
      </c>
      <c r="F1235" s="93">
        <v>157297.49910594802</v>
      </c>
      <c r="G1235" s="93">
        <v>178799.4470678184</v>
      </c>
      <c r="H1235" s="93">
        <v>225507.80410370871</v>
      </c>
      <c r="I1235" s="93">
        <v>216474.16363269373</v>
      </c>
      <c r="J1235" s="93">
        <v>236488.36868792094</v>
      </c>
      <c r="K1235" s="93">
        <v>247211.74587899997</v>
      </c>
      <c r="L1235" s="93">
        <v>247592.83499999999</v>
      </c>
      <c r="M1235" s="93">
        <v>0</v>
      </c>
      <c r="N1235" s="83"/>
      <c r="O1235" s="84" t="s">
        <v>157</v>
      </c>
      <c r="P1235" s="93">
        <v>125946.16635247428</v>
      </c>
      <c r="Q1235" s="93">
        <v>139464.97313907678</v>
      </c>
      <c r="R1235" s="93">
        <v>135085.22015130217</v>
      </c>
      <c r="S1235" s="93">
        <v>126817.89858945778</v>
      </c>
      <c r="T1235" s="93">
        <v>133895.14016538925</v>
      </c>
      <c r="U1235" s="93">
        <v>199779.76136146672</v>
      </c>
      <c r="V1235" s="93">
        <v>206350.57504415029</v>
      </c>
      <c r="W1235" s="93">
        <v>228509.64966513595</v>
      </c>
      <c r="X1235" s="93">
        <v>226928.41789799996</v>
      </c>
      <c r="Y1235" s="93">
        <v>244262.99099999998</v>
      </c>
      <c r="Z1235" s="93">
        <v>236107</v>
      </c>
      <c r="AA1235" s="83"/>
      <c r="AB1235" s="84" t="s">
        <v>117</v>
      </c>
      <c r="AC1235" s="93">
        <v>127817.56999999998</v>
      </c>
      <c r="AD1235" s="93">
        <v>129617.614</v>
      </c>
      <c r="AE1235" s="93">
        <v>130534.27999999998</v>
      </c>
      <c r="AF1235" s="93">
        <v>131520.492</v>
      </c>
      <c r="AG1235" s="93">
        <v>132572.14299999998</v>
      </c>
      <c r="AH1235" s="93">
        <v>133954.37600000002</v>
      </c>
      <c r="AI1235" s="93">
        <v>135372.666</v>
      </c>
      <c r="AJ1235" s="93">
        <v>135640.49</v>
      </c>
      <c r="AK1235" s="93">
        <v>135841.44899999999</v>
      </c>
      <c r="AL1235" s="93">
        <v>136151.45799999998</v>
      </c>
      <c r="AM1235" s="93">
        <v>0</v>
      </c>
      <c r="AN1235" s="83"/>
      <c r="AO1235" s="83"/>
      <c r="AP1235" s="83"/>
      <c r="AQ1235" s="83"/>
      <c r="AR1235" s="83"/>
      <c r="AS1235" s="83"/>
      <c r="AT1235" s="83"/>
      <c r="AU1235" s="83"/>
      <c r="AV1235" s="83"/>
      <c r="AW1235" s="83"/>
      <c r="AX1235" s="83"/>
      <c r="AY1235" s="83"/>
      <c r="AZ1235" s="83"/>
    </row>
    <row r="1236" spans="1:52" x14ac:dyDescent="0.25">
      <c r="A1236" s="82"/>
      <c r="B1236" s="83"/>
      <c r="C1236" s="83"/>
      <c r="D1236" s="83"/>
      <c r="E1236" s="83"/>
      <c r="F1236" s="83"/>
      <c r="G1236" s="83"/>
      <c r="H1236" s="83"/>
      <c r="I1236" s="83"/>
      <c r="J1236" s="83"/>
      <c r="K1236" s="83"/>
      <c r="L1236" s="83"/>
      <c r="M1236" s="83"/>
      <c r="N1236" s="83"/>
      <c r="O1236" s="83"/>
      <c r="P1236" s="83"/>
      <c r="Q1236" s="83"/>
      <c r="R1236" s="83"/>
      <c r="S1236" s="83"/>
      <c r="T1236" s="83"/>
      <c r="U1236" s="83"/>
      <c r="V1236" s="83"/>
      <c r="W1236" s="83"/>
      <c r="X1236" s="83"/>
      <c r="Y1236" s="83"/>
      <c r="Z1236" s="83"/>
      <c r="AA1236" s="83"/>
      <c r="AB1236" s="83"/>
      <c r="AC1236" s="83"/>
      <c r="AD1236" s="83"/>
      <c r="AE1236" s="83"/>
      <c r="AF1236" s="83"/>
      <c r="AG1236" s="83"/>
      <c r="AH1236" s="83"/>
      <c r="AI1236" s="83"/>
      <c r="AJ1236" s="83"/>
      <c r="AK1236" s="83"/>
      <c r="AL1236" s="83"/>
      <c r="AM1236" s="83"/>
      <c r="AN1236" s="83"/>
      <c r="AO1236" s="83"/>
      <c r="AP1236" s="83"/>
      <c r="AQ1236" s="83"/>
      <c r="AR1236" s="83"/>
      <c r="AS1236" s="83"/>
      <c r="AT1236" s="83"/>
      <c r="AU1236" s="83"/>
      <c r="AV1236" s="83"/>
      <c r="AW1236" s="83"/>
      <c r="AX1236" s="83"/>
      <c r="AY1236" s="83"/>
      <c r="AZ1236" s="83"/>
    </row>
    <row r="1237" spans="1:52" x14ac:dyDescent="0.25">
      <c r="A1237" s="82"/>
      <c r="B1237" s="85" t="s">
        <v>113</v>
      </c>
      <c r="C1237" s="85"/>
      <c r="D1237" s="85"/>
      <c r="E1237" s="85"/>
      <c r="F1237" s="85"/>
      <c r="G1237" s="85"/>
      <c r="H1237" s="85"/>
      <c r="I1237" s="85"/>
      <c r="J1237" s="85"/>
      <c r="K1237" s="85"/>
      <c r="L1237" s="85"/>
      <c r="M1237" s="85"/>
      <c r="N1237" s="83"/>
      <c r="O1237" s="85" t="s">
        <v>114</v>
      </c>
      <c r="P1237" s="85"/>
      <c r="Q1237" s="85"/>
      <c r="R1237" s="85"/>
      <c r="S1237" s="85"/>
      <c r="T1237" s="85"/>
      <c r="U1237" s="85"/>
      <c r="V1237" s="85"/>
      <c r="W1237" s="85"/>
      <c r="X1237" s="85"/>
      <c r="Y1237" s="85"/>
      <c r="Z1237" s="85"/>
      <c r="AA1237" s="83"/>
      <c r="AB1237" s="85" t="s">
        <v>145</v>
      </c>
      <c r="AC1237" s="85"/>
      <c r="AD1237" s="85"/>
      <c r="AE1237" s="85"/>
      <c r="AF1237" s="85"/>
      <c r="AG1237" s="85"/>
      <c r="AH1237" s="85"/>
      <c r="AI1237" s="85"/>
      <c r="AJ1237" s="85"/>
      <c r="AK1237" s="85"/>
      <c r="AL1237" s="85"/>
      <c r="AM1237" s="85"/>
      <c r="AN1237" s="83"/>
      <c r="AO1237" s="83"/>
      <c r="AP1237" s="83"/>
      <c r="AQ1237" s="83"/>
      <c r="AR1237" s="83"/>
      <c r="AS1237" s="83"/>
      <c r="AT1237" s="83"/>
      <c r="AU1237" s="83"/>
      <c r="AV1237" s="83"/>
      <c r="AW1237" s="83"/>
      <c r="AX1237" s="83"/>
      <c r="AY1237" s="83"/>
      <c r="AZ1237" s="83"/>
    </row>
    <row r="1238" spans="1:52" x14ac:dyDescent="0.25">
      <c r="A1238" s="82"/>
      <c r="B1238" s="87" t="s">
        <v>77</v>
      </c>
      <c r="C1238" s="87">
        <v>2013</v>
      </c>
      <c r="D1238" s="87">
        <v>2014</v>
      </c>
      <c r="E1238" s="87">
        <v>2015</v>
      </c>
      <c r="F1238" s="87">
        <v>2016</v>
      </c>
      <c r="G1238" s="87">
        <v>2017</v>
      </c>
      <c r="H1238" s="87">
        <v>2018</v>
      </c>
      <c r="I1238" s="87">
        <v>2019</v>
      </c>
      <c r="J1238" s="87">
        <v>2020</v>
      </c>
      <c r="K1238" s="87">
        <v>2021</v>
      </c>
      <c r="L1238" s="87">
        <v>2022</v>
      </c>
      <c r="M1238" s="87">
        <v>2023</v>
      </c>
      <c r="N1238" s="83"/>
      <c r="O1238" s="87" t="s">
        <v>77</v>
      </c>
      <c r="P1238" s="87">
        <v>2013</v>
      </c>
      <c r="Q1238" s="87">
        <v>2014</v>
      </c>
      <c r="R1238" s="87">
        <v>2015</v>
      </c>
      <c r="S1238" s="87">
        <v>2016</v>
      </c>
      <c r="T1238" s="87">
        <v>2017</v>
      </c>
      <c r="U1238" s="87">
        <v>2018</v>
      </c>
      <c r="V1238" s="87">
        <v>2019</v>
      </c>
      <c r="W1238" s="87">
        <v>2020</v>
      </c>
      <c r="X1238" s="87">
        <v>2021</v>
      </c>
      <c r="Y1238" s="87">
        <v>2022</v>
      </c>
      <c r="Z1238" s="87">
        <v>2023</v>
      </c>
      <c r="AA1238" s="83"/>
      <c r="AB1238" s="87" t="s">
        <v>77</v>
      </c>
      <c r="AC1238" s="87">
        <v>2013</v>
      </c>
      <c r="AD1238" s="87">
        <v>2014</v>
      </c>
      <c r="AE1238" s="87">
        <v>2015</v>
      </c>
      <c r="AF1238" s="87">
        <v>2016</v>
      </c>
      <c r="AG1238" s="87">
        <v>2017</v>
      </c>
      <c r="AH1238" s="87">
        <v>2018</v>
      </c>
      <c r="AI1238" s="87">
        <v>2019</v>
      </c>
      <c r="AJ1238" s="87">
        <v>2020</v>
      </c>
      <c r="AK1238" s="87">
        <v>2021</v>
      </c>
      <c r="AL1238" s="87">
        <v>2022</v>
      </c>
      <c r="AM1238" s="87">
        <v>2023</v>
      </c>
      <c r="AN1238" s="83"/>
      <c r="AO1238" s="83"/>
      <c r="AP1238" s="83"/>
      <c r="AQ1238" s="83"/>
      <c r="AR1238" s="83"/>
      <c r="AS1238" s="83"/>
      <c r="AT1238" s="83"/>
      <c r="AU1238" s="83"/>
      <c r="AV1238" s="83"/>
      <c r="AW1238" s="83"/>
      <c r="AX1238" s="83"/>
      <c r="AY1238" s="83"/>
      <c r="AZ1238" s="83"/>
    </row>
    <row r="1239" spans="1:52" x14ac:dyDescent="0.25">
      <c r="A1239" s="82"/>
      <c r="B1239" s="89" t="s">
        <v>9</v>
      </c>
      <c r="C1239" s="90">
        <v>520579.95443308644</v>
      </c>
      <c r="D1239" s="90">
        <v>492569.90670533082</v>
      </c>
      <c r="E1239" s="90">
        <v>487194.02661556308</v>
      </c>
      <c r="F1239" s="90">
        <v>526884.58479923976</v>
      </c>
      <c r="G1239" s="90">
        <v>507838.31853868661</v>
      </c>
      <c r="H1239" s="90">
        <v>520534.99358329305</v>
      </c>
      <c r="I1239" s="90">
        <v>542752.10258072149</v>
      </c>
      <c r="J1239" s="90">
        <v>549385.78436361882</v>
      </c>
      <c r="K1239" s="90">
        <v>638178.48895499995</v>
      </c>
      <c r="L1239" s="90">
        <v>632393.55899999989</v>
      </c>
      <c r="M1239" s="90">
        <v>0</v>
      </c>
      <c r="N1239" s="83"/>
      <c r="O1239" s="89" t="s">
        <v>9</v>
      </c>
      <c r="P1239" s="90">
        <v>522722.67820740724</v>
      </c>
      <c r="Q1239" s="90">
        <v>538786.27353691659</v>
      </c>
      <c r="R1239" s="90">
        <v>506083.88484134001</v>
      </c>
      <c r="S1239" s="90">
        <v>547579.04243558738</v>
      </c>
      <c r="T1239" s="90">
        <v>529239.19358275062</v>
      </c>
      <c r="U1239" s="90">
        <v>514933.1902743564</v>
      </c>
      <c r="V1239" s="90">
        <v>517674.56197359948</v>
      </c>
      <c r="W1239" s="90">
        <v>563236.06375448999</v>
      </c>
      <c r="X1239" s="90">
        <v>690570.98606999987</v>
      </c>
      <c r="Y1239" s="90">
        <v>675825.59100000001</v>
      </c>
      <c r="Z1239" s="90">
        <v>652535</v>
      </c>
      <c r="AA1239" s="83"/>
      <c r="AB1239" s="89" t="s">
        <v>9</v>
      </c>
      <c r="AC1239" s="90">
        <v>4898</v>
      </c>
      <c r="AD1239" s="90">
        <v>4786</v>
      </c>
      <c r="AE1239" s="90">
        <v>4692</v>
      </c>
      <c r="AF1239" s="90">
        <v>4569</v>
      </c>
      <c r="AG1239" s="90">
        <v>4531</v>
      </c>
      <c r="AH1239" s="90">
        <v>4427</v>
      </c>
      <c r="AI1239" s="90">
        <v>4432</v>
      </c>
      <c r="AJ1239" s="90">
        <v>4601</v>
      </c>
      <c r="AK1239" s="90">
        <v>4570</v>
      </c>
      <c r="AL1239" s="90">
        <v>4582</v>
      </c>
      <c r="AM1239" s="90">
        <v>0</v>
      </c>
      <c r="AN1239" s="83"/>
      <c r="AO1239" s="83"/>
      <c r="AP1239" s="83"/>
      <c r="AQ1239" s="83"/>
      <c r="AR1239" s="83"/>
      <c r="AS1239" s="83"/>
      <c r="AT1239" s="83"/>
      <c r="AU1239" s="83"/>
      <c r="AV1239" s="83"/>
      <c r="AW1239" s="83"/>
      <c r="AX1239" s="83"/>
      <c r="AY1239" s="83"/>
      <c r="AZ1239" s="83"/>
    </row>
    <row r="1240" spans="1:52" x14ac:dyDescent="0.25">
      <c r="A1240" s="82"/>
      <c r="B1240" s="84" t="s">
        <v>10</v>
      </c>
      <c r="C1240" s="93">
        <v>379637.60967151739</v>
      </c>
      <c r="D1240" s="93">
        <v>363469.12694157817</v>
      </c>
      <c r="E1240" s="93">
        <v>368316.59857709135</v>
      </c>
      <c r="F1240" s="93">
        <v>395792.87097377342</v>
      </c>
      <c r="G1240" s="93">
        <v>378141.49604171817</v>
      </c>
      <c r="H1240" s="93">
        <v>375288.2283721182</v>
      </c>
      <c r="I1240" s="93">
        <v>381465.1297376157</v>
      </c>
      <c r="J1240" s="93">
        <v>378037.53354468138</v>
      </c>
      <c r="K1240" s="93">
        <v>447760.91014199995</v>
      </c>
      <c r="L1240" s="93">
        <v>438887.02199999994</v>
      </c>
      <c r="M1240" s="93">
        <v>0</v>
      </c>
      <c r="N1240" s="83"/>
      <c r="O1240" s="84" t="s">
        <v>10</v>
      </c>
      <c r="P1240" s="93">
        <v>373791.49292954383</v>
      </c>
      <c r="Q1240" s="93">
        <v>379793.04747293785</v>
      </c>
      <c r="R1240" s="93">
        <v>370943.36616761488</v>
      </c>
      <c r="S1240" s="93">
        <v>419682.33126650361</v>
      </c>
      <c r="T1240" s="93">
        <v>402401.82796535152</v>
      </c>
      <c r="U1240" s="93">
        <v>375110.94974644319</v>
      </c>
      <c r="V1240" s="93">
        <v>374270.21352984582</v>
      </c>
      <c r="W1240" s="93">
        <v>398000.51511588902</v>
      </c>
      <c r="X1240" s="93">
        <v>521113.58879999985</v>
      </c>
      <c r="Y1240" s="93">
        <v>497186.04600000009</v>
      </c>
      <c r="Z1240" s="93">
        <v>467740</v>
      </c>
      <c r="AA1240" s="83"/>
      <c r="AB1240" s="84" t="s">
        <v>10</v>
      </c>
      <c r="AC1240" s="93">
        <v>4898</v>
      </c>
      <c r="AD1240" s="93">
        <v>4786</v>
      </c>
      <c r="AE1240" s="93">
        <v>4692</v>
      </c>
      <c r="AF1240" s="93">
        <v>4569</v>
      </c>
      <c r="AG1240" s="93">
        <v>4531</v>
      </c>
      <c r="AH1240" s="93">
        <v>4427</v>
      </c>
      <c r="AI1240" s="93">
        <v>4432</v>
      </c>
      <c r="AJ1240" s="93">
        <v>4601</v>
      </c>
      <c r="AK1240" s="93">
        <v>4570</v>
      </c>
      <c r="AL1240" s="93">
        <v>4582</v>
      </c>
      <c r="AM1240" s="93">
        <v>0</v>
      </c>
      <c r="AN1240" s="83"/>
      <c r="AO1240" s="83"/>
      <c r="AP1240" s="83"/>
      <c r="AQ1240" s="83"/>
      <c r="AR1240" s="83"/>
      <c r="AS1240" s="83"/>
      <c r="AT1240" s="83"/>
      <c r="AU1240" s="83"/>
      <c r="AV1240" s="83"/>
      <c r="AW1240" s="83"/>
      <c r="AX1240" s="83"/>
      <c r="AY1240" s="83"/>
      <c r="AZ1240" s="83"/>
    </row>
    <row r="1241" spans="1:52" x14ac:dyDescent="0.25">
      <c r="A1241" s="82"/>
      <c r="B1241" s="89" t="s">
        <v>11</v>
      </c>
      <c r="C1241" s="94">
        <v>140942.34476156902</v>
      </c>
      <c r="D1241" s="94">
        <v>129100.77976375262</v>
      </c>
      <c r="E1241" s="94">
        <v>118877.42803847171</v>
      </c>
      <c r="F1241" s="94">
        <v>131091.71382546634</v>
      </c>
      <c r="G1241" s="94">
        <v>129696.82249696847</v>
      </c>
      <c r="H1241" s="94">
        <v>145246.76521117482</v>
      </c>
      <c r="I1241" s="94">
        <v>161286.97284310585</v>
      </c>
      <c r="J1241" s="94">
        <v>171348.25081893743</v>
      </c>
      <c r="K1241" s="94">
        <v>190417.57881299997</v>
      </c>
      <c r="L1241" s="94">
        <v>193506.53699999998</v>
      </c>
      <c r="M1241" s="94">
        <v>0</v>
      </c>
      <c r="N1241" s="83"/>
      <c r="O1241" s="89" t="s">
        <v>11</v>
      </c>
      <c r="P1241" s="94">
        <v>148931.18527786343</v>
      </c>
      <c r="Q1241" s="94">
        <v>158993.22606397868</v>
      </c>
      <c r="R1241" s="94">
        <v>135140.51867372516</v>
      </c>
      <c r="S1241" s="94">
        <v>127896.71116908372</v>
      </c>
      <c r="T1241" s="94">
        <v>126837.36561739906</v>
      </c>
      <c r="U1241" s="94">
        <v>139822.24052791321</v>
      </c>
      <c r="V1241" s="94">
        <v>143404.34844375367</v>
      </c>
      <c r="W1241" s="94">
        <v>165235.54863860094</v>
      </c>
      <c r="X1241" s="94">
        <v>169457.39726999999</v>
      </c>
      <c r="Y1241" s="94">
        <v>178639.54499999998</v>
      </c>
      <c r="Z1241" s="94">
        <v>184795</v>
      </c>
      <c r="AA1241" s="83"/>
      <c r="AB1241" s="89" t="s">
        <v>11</v>
      </c>
      <c r="AC1241" s="94">
        <v>4898</v>
      </c>
      <c r="AD1241" s="94">
        <v>4786</v>
      </c>
      <c r="AE1241" s="94">
        <v>4692</v>
      </c>
      <c r="AF1241" s="94">
        <v>4569</v>
      </c>
      <c r="AG1241" s="94">
        <v>4531</v>
      </c>
      <c r="AH1241" s="94">
        <v>4427</v>
      </c>
      <c r="AI1241" s="94">
        <v>4432</v>
      </c>
      <c r="AJ1241" s="94">
        <v>4601</v>
      </c>
      <c r="AK1241" s="94">
        <v>4570</v>
      </c>
      <c r="AL1241" s="94">
        <v>4582</v>
      </c>
      <c r="AM1241" s="94">
        <v>0</v>
      </c>
      <c r="AN1241" s="83"/>
      <c r="AO1241" s="83"/>
      <c r="AP1241" s="83"/>
      <c r="AQ1241" s="83"/>
      <c r="AR1241" s="83"/>
      <c r="AS1241" s="83"/>
      <c r="AT1241" s="83"/>
      <c r="AU1241" s="83"/>
      <c r="AV1241" s="83"/>
      <c r="AW1241" s="83"/>
      <c r="AX1241" s="83"/>
      <c r="AY1241" s="83"/>
      <c r="AZ1241" s="83"/>
    </row>
    <row r="1242" spans="1:52" x14ac:dyDescent="0.25">
      <c r="A1242" s="82"/>
      <c r="B1242" s="84" t="s">
        <v>0</v>
      </c>
      <c r="C1242" s="93">
        <v>94853.477285252724</v>
      </c>
      <c r="D1242" s="93">
        <v>88356.989949303112</v>
      </c>
      <c r="E1242" s="93">
        <v>84924.720440316727</v>
      </c>
      <c r="F1242" s="93">
        <v>93700.187542047279</v>
      </c>
      <c r="G1242" s="93">
        <v>90839.787496470657</v>
      </c>
      <c r="H1242" s="93">
        <v>86381.42830420204</v>
      </c>
      <c r="I1242" s="93">
        <v>77594.53595741863</v>
      </c>
      <c r="J1242" s="93">
        <v>65064.053002031986</v>
      </c>
      <c r="K1242" s="93">
        <v>50370.423620999994</v>
      </c>
      <c r="L1242" s="93">
        <v>40821.458999999995</v>
      </c>
      <c r="M1242" s="93">
        <v>0</v>
      </c>
      <c r="N1242" s="83"/>
      <c r="O1242" s="84" t="s">
        <v>0</v>
      </c>
      <c r="P1242" s="93">
        <v>85781.03091784993</v>
      </c>
      <c r="Q1242" s="93">
        <v>84637.085380743039</v>
      </c>
      <c r="R1242" s="93">
        <v>72950.922602527557</v>
      </c>
      <c r="S1242" s="93">
        <v>91437.416532785704</v>
      </c>
      <c r="T1242" s="93">
        <v>89340.258882316892</v>
      </c>
      <c r="U1242" s="93">
        <v>84482.685332331617</v>
      </c>
      <c r="V1242" s="93">
        <v>79419.816341291327</v>
      </c>
      <c r="W1242" s="93">
        <v>80143.238541239989</v>
      </c>
      <c r="X1242" s="93">
        <v>85236.869255999976</v>
      </c>
      <c r="Y1242" s="93">
        <v>57627.087</v>
      </c>
      <c r="Z1242" s="93">
        <v>44444</v>
      </c>
      <c r="AA1242" s="83"/>
      <c r="AB1242" s="84" t="s">
        <v>0</v>
      </c>
      <c r="AC1242" s="93">
        <v>971</v>
      </c>
      <c r="AD1242" s="93">
        <v>1014</v>
      </c>
      <c r="AE1242" s="93">
        <v>1055</v>
      </c>
      <c r="AF1242" s="93">
        <v>934</v>
      </c>
      <c r="AG1242" s="93">
        <v>833</v>
      </c>
      <c r="AH1242" s="93">
        <v>788</v>
      </c>
      <c r="AI1242" s="93">
        <v>715</v>
      </c>
      <c r="AJ1242" s="93">
        <v>613</v>
      </c>
      <c r="AK1242" s="93">
        <v>492</v>
      </c>
      <c r="AL1242" s="93">
        <v>412</v>
      </c>
      <c r="AM1242" s="93">
        <v>0</v>
      </c>
      <c r="AN1242" s="83"/>
      <c r="AO1242" s="83"/>
      <c r="AP1242" s="83"/>
      <c r="AQ1242" s="83"/>
      <c r="AR1242" s="83"/>
      <c r="AS1242" s="83"/>
      <c r="AT1242" s="83"/>
      <c r="AU1242" s="83"/>
      <c r="AV1242" s="83"/>
      <c r="AW1242" s="83"/>
      <c r="AX1242" s="83"/>
      <c r="AY1242" s="83"/>
      <c r="AZ1242" s="83"/>
    </row>
    <row r="1243" spans="1:52" x14ac:dyDescent="0.25">
      <c r="A1243" s="82"/>
      <c r="B1243" s="84" t="s">
        <v>158</v>
      </c>
      <c r="C1243" s="93">
        <v>80605.594599102726</v>
      </c>
      <c r="D1243" s="93">
        <v>78322.587130861124</v>
      </c>
      <c r="E1243" s="93">
        <v>67168.101564003446</v>
      </c>
      <c r="F1243" s="93">
        <v>59593.805417598531</v>
      </c>
      <c r="G1243" s="93">
        <v>58831.494635365685</v>
      </c>
      <c r="H1243" s="93">
        <v>53966.274791582378</v>
      </c>
      <c r="I1243" s="93">
        <v>53843.682399579178</v>
      </c>
      <c r="J1243" s="93">
        <v>64089.775344482987</v>
      </c>
      <c r="K1243" s="93">
        <v>59085.708905999993</v>
      </c>
      <c r="L1243" s="93">
        <v>39565.049999999996</v>
      </c>
      <c r="M1243" s="93">
        <v>0</v>
      </c>
      <c r="N1243" s="83"/>
      <c r="O1243" s="84" t="s">
        <v>158</v>
      </c>
      <c r="P1243" s="93">
        <v>82613.965687942065</v>
      </c>
      <c r="Q1243" s="93">
        <v>79798.871595637713</v>
      </c>
      <c r="R1243" s="93">
        <v>66739.757453806451</v>
      </c>
      <c r="S1243" s="93">
        <v>68616.03494037209</v>
      </c>
      <c r="T1243" s="93">
        <v>62091.29020265516</v>
      </c>
      <c r="U1243" s="93">
        <v>58578.537995048187</v>
      </c>
      <c r="V1243" s="93">
        <v>51213.8361893494</v>
      </c>
      <c r="W1243" s="93">
        <v>48467.885860925991</v>
      </c>
      <c r="X1243" s="93">
        <v>65678.135291999992</v>
      </c>
      <c r="Y1243" s="93">
        <v>59918.67</v>
      </c>
      <c r="Z1243" s="93">
        <v>46271</v>
      </c>
      <c r="AA1243" s="83"/>
      <c r="AB1243" s="84" t="s">
        <v>158</v>
      </c>
      <c r="AC1243" s="93">
        <v>557</v>
      </c>
      <c r="AD1243" s="93">
        <v>509</v>
      </c>
      <c r="AE1243" s="93">
        <v>433</v>
      </c>
      <c r="AF1243" s="93">
        <v>383</v>
      </c>
      <c r="AG1243" s="93">
        <v>379</v>
      </c>
      <c r="AH1243" s="93">
        <v>360</v>
      </c>
      <c r="AI1243" s="93">
        <v>356</v>
      </c>
      <c r="AJ1243" s="93">
        <v>449</v>
      </c>
      <c r="AK1243" s="93">
        <v>390</v>
      </c>
      <c r="AL1243" s="93">
        <v>251</v>
      </c>
      <c r="AM1243" s="93">
        <v>0</v>
      </c>
      <c r="AN1243" s="83"/>
      <c r="AO1243" s="83"/>
      <c r="AP1243" s="83"/>
      <c r="AQ1243" s="83"/>
      <c r="AR1243" s="83"/>
      <c r="AS1243" s="83"/>
      <c r="AT1243" s="83"/>
      <c r="AU1243" s="83"/>
      <c r="AV1243" s="83"/>
      <c r="AW1243" s="83"/>
      <c r="AX1243" s="83"/>
      <c r="AY1243" s="83"/>
      <c r="AZ1243" s="83"/>
    </row>
    <row r="1244" spans="1:52" x14ac:dyDescent="0.25">
      <c r="A1244" s="82"/>
      <c r="B1244" s="84" t="s">
        <v>159</v>
      </c>
      <c r="C1244" s="93">
        <v>8630.8213286945502</v>
      </c>
      <c r="D1244" s="93">
        <v>5866.5693341022125</v>
      </c>
      <c r="E1244" s="93">
        <v>2996.302161000865</v>
      </c>
      <c r="F1244" s="93">
        <v>2713.1322680291451</v>
      </c>
      <c r="G1244" s="93">
        <v>1693.3267453432106</v>
      </c>
      <c r="H1244" s="93">
        <v>1286.569855774045</v>
      </c>
      <c r="I1244" s="93">
        <v>1855.8446500283753</v>
      </c>
      <c r="J1244" s="93">
        <v>2005.7388320969997</v>
      </c>
      <c r="K1244" s="93">
        <v>1678.3422179999998</v>
      </c>
      <c r="L1244" s="93">
        <v>1585.6889999999999</v>
      </c>
      <c r="M1244" s="93">
        <v>0</v>
      </c>
      <c r="N1244" s="83"/>
      <c r="O1244" s="84" t="s">
        <v>159</v>
      </c>
      <c r="P1244" s="93">
        <v>10692.018954861649</v>
      </c>
      <c r="Q1244" s="93">
        <v>8534.5025491243396</v>
      </c>
      <c r="R1244" s="93">
        <v>5384.7301940336611</v>
      </c>
      <c r="S1244" s="93">
        <v>3781.0955502886277</v>
      </c>
      <c r="T1244" s="93">
        <v>2536.0258079086616</v>
      </c>
      <c r="U1244" s="93">
        <v>2493.417440903941</v>
      </c>
      <c r="V1244" s="93">
        <v>1878.9327647502923</v>
      </c>
      <c r="W1244" s="93">
        <v>1492.1661133889997</v>
      </c>
      <c r="X1244" s="93">
        <v>2791.2252689999996</v>
      </c>
      <c r="Y1244" s="93">
        <v>2557.0649999999996</v>
      </c>
      <c r="Z1244" s="93">
        <v>2685</v>
      </c>
      <c r="AA1244" s="83"/>
      <c r="AB1244" s="84" t="s">
        <v>159</v>
      </c>
      <c r="AC1244" s="93">
        <v>0</v>
      </c>
      <c r="AD1244" s="93">
        <v>0</v>
      </c>
      <c r="AE1244" s="93">
        <v>0</v>
      </c>
      <c r="AF1244" s="93">
        <v>0</v>
      </c>
      <c r="AG1244" s="93">
        <v>0</v>
      </c>
      <c r="AH1244" s="93">
        <v>0</v>
      </c>
      <c r="AI1244" s="93">
        <v>0</v>
      </c>
      <c r="AJ1244" s="93">
        <v>0</v>
      </c>
      <c r="AK1244" s="93">
        <v>0</v>
      </c>
      <c r="AL1244" s="93">
        <v>0</v>
      </c>
      <c r="AM1244" s="93">
        <v>0</v>
      </c>
      <c r="AN1244" s="83"/>
      <c r="AO1244" s="83"/>
      <c r="AP1244" s="83"/>
      <c r="AQ1244" s="83"/>
      <c r="AR1244" s="83"/>
      <c r="AS1244" s="83"/>
      <c r="AT1244" s="83"/>
      <c r="AU1244" s="83"/>
      <c r="AV1244" s="83"/>
      <c r="AW1244" s="83"/>
      <c r="AX1244" s="83"/>
      <c r="AY1244" s="83"/>
      <c r="AZ1244" s="83"/>
    </row>
    <row r="1245" spans="1:52" x14ac:dyDescent="0.25">
      <c r="A1245" s="82"/>
      <c r="B1245" s="84" t="s">
        <v>1</v>
      </c>
      <c r="C1245" s="93">
        <v>22561.14312188785</v>
      </c>
      <c r="D1245" s="93">
        <v>19889.254318941286</v>
      </c>
      <c r="E1245" s="93">
        <v>17846.091300424123</v>
      </c>
      <c r="F1245" s="93">
        <v>16526.019086462973</v>
      </c>
      <c r="G1245" s="93">
        <v>16112.202197445957</v>
      </c>
      <c r="H1245" s="93">
        <v>15181.949185410653</v>
      </c>
      <c r="I1245" s="93">
        <v>12873.822825537478</v>
      </c>
      <c r="J1245" s="93">
        <v>16461.300355730997</v>
      </c>
      <c r="K1245" s="93">
        <v>17091.082889999994</v>
      </c>
      <c r="L1245" s="93">
        <v>16625.553</v>
      </c>
      <c r="M1245" s="93">
        <v>0</v>
      </c>
      <c r="N1245" s="83"/>
      <c r="O1245" s="84" t="s">
        <v>1</v>
      </c>
      <c r="P1245" s="93">
        <v>16321.595027310441</v>
      </c>
      <c r="Q1245" s="93">
        <v>12676.584125999765</v>
      </c>
      <c r="R1245" s="93">
        <v>22794.811663163007</v>
      </c>
      <c r="S1245" s="93">
        <v>18049.07576783076</v>
      </c>
      <c r="T1245" s="93">
        <v>17562.233568274307</v>
      </c>
      <c r="U1245" s="93">
        <v>16193.348623154896</v>
      </c>
      <c r="V1245" s="93">
        <v>16666.10064031406</v>
      </c>
      <c r="W1245" s="93">
        <v>12996.842373017998</v>
      </c>
      <c r="X1245" s="93">
        <v>22086.856280999997</v>
      </c>
      <c r="Y1245" s="93">
        <v>13949.123999999998</v>
      </c>
      <c r="Z1245" s="93">
        <v>14735</v>
      </c>
      <c r="AA1245" s="83"/>
      <c r="AB1245" s="84" t="s">
        <v>1</v>
      </c>
      <c r="AC1245" s="93">
        <v>130</v>
      </c>
      <c r="AD1245" s="93">
        <v>118</v>
      </c>
      <c r="AE1245" s="93">
        <v>104</v>
      </c>
      <c r="AF1245" s="93">
        <v>98</v>
      </c>
      <c r="AG1245" s="93">
        <v>95</v>
      </c>
      <c r="AH1245" s="93">
        <v>93</v>
      </c>
      <c r="AI1245" s="93">
        <v>81</v>
      </c>
      <c r="AJ1245" s="93">
        <v>108</v>
      </c>
      <c r="AK1245" s="93">
        <v>110</v>
      </c>
      <c r="AL1245" s="93">
        <v>105</v>
      </c>
      <c r="AM1245" s="93">
        <v>0</v>
      </c>
      <c r="AN1245" s="83"/>
      <c r="AO1245" s="83"/>
      <c r="AP1245" s="83"/>
      <c r="AQ1245" s="83"/>
      <c r="AR1245" s="83"/>
      <c r="AS1245" s="83"/>
      <c r="AT1245" s="83"/>
      <c r="AU1245" s="83"/>
      <c r="AV1245" s="83"/>
      <c r="AW1245" s="83"/>
      <c r="AX1245" s="83"/>
      <c r="AY1245" s="83"/>
      <c r="AZ1245" s="83"/>
    </row>
    <row r="1246" spans="1:52" x14ac:dyDescent="0.25">
      <c r="A1246" s="82"/>
      <c r="B1246" s="84" t="s">
        <v>2</v>
      </c>
      <c r="C1246" s="93">
        <v>207684.10199088074</v>
      </c>
      <c r="D1246" s="93">
        <v>201733.56007741546</v>
      </c>
      <c r="E1246" s="93">
        <v>195494.61341916467</v>
      </c>
      <c r="F1246" s="93">
        <v>193055.16737319223</v>
      </c>
      <c r="G1246" s="93">
        <v>197211.96852086138</v>
      </c>
      <c r="H1246" s="93">
        <v>200026.86685673118</v>
      </c>
      <c r="I1246" s="93">
        <v>213115.392657672</v>
      </c>
      <c r="J1246" s="93">
        <v>226175.91481100692</v>
      </c>
      <c r="K1246" s="93">
        <v>236459.53451399997</v>
      </c>
      <c r="L1246" s="93">
        <v>244597.41599999997</v>
      </c>
      <c r="M1246" s="93">
        <v>0</v>
      </c>
      <c r="N1246" s="83"/>
      <c r="O1246" s="84" t="s">
        <v>2</v>
      </c>
      <c r="P1246" s="93">
        <v>226095.1730868913</v>
      </c>
      <c r="Q1246" s="93">
        <v>229343.87708504609</v>
      </c>
      <c r="R1246" s="93">
        <v>203891.79645376399</v>
      </c>
      <c r="S1246" s="93">
        <v>197854.25018702011</v>
      </c>
      <c r="T1246" s="93">
        <v>190044.49584893373</v>
      </c>
      <c r="U1246" s="93">
        <v>185921.72738722301</v>
      </c>
      <c r="V1246" s="93">
        <v>193232.12814596394</v>
      </c>
      <c r="W1246" s="93">
        <v>222919.69114491297</v>
      </c>
      <c r="X1246" s="93">
        <v>245306.37127499998</v>
      </c>
      <c r="Y1246" s="93">
        <v>250964.86799999999</v>
      </c>
      <c r="Z1246" s="93">
        <v>248671</v>
      </c>
      <c r="AA1246" s="83"/>
      <c r="AB1246" s="84" t="s">
        <v>2</v>
      </c>
      <c r="AC1246" s="93">
        <v>2190</v>
      </c>
      <c r="AD1246" s="93">
        <v>2082</v>
      </c>
      <c r="AE1246" s="93">
        <v>1996</v>
      </c>
      <c r="AF1246" s="93">
        <v>1891</v>
      </c>
      <c r="AG1246" s="93">
        <v>1838</v>
      </c>
      <c r="AH1246" s="93">
        <v>1802</v>
      </c>
      <c r="AI1246" s="93">
        <v>1830</v>
      </c>
      <c r="AJ1246" s="93">
        <v>1877</v>
      </c>
      <c r="AK1246" s="93">
        <v>1937</v>
      </c>
      <c r="AL1246" s="93">
        <v>1968</v>
      </c>
      <c r="AM1246" s="93">
        <v>0</v>
      </c>
      <c r="AN1246" s="83"/>
      <c r="AO1246" s="83"/>
      <c r="AP1246" s="83"/>
      <c r="AQ1246" s="83"/>
      <c r="AR1246" s="83"/>
      <c r="AS1246" s="83"/>
      <c r="AT1246" s="83"/>
      <c r="AU1246" s="83"/>
      <c r="AV1246" s="83"/>
      <c r="AW1246" s="83"/>
      <c r="AX1246" s="83"/>
      <c r="AY1246" s="83"/>
      <c r="AZ1246" s="83"/>
    </row>
    <row r="1247" spans="1:52" x14ac:dyDescent="0.25">
      <c r="A1247" s="82"/>
      <c r="B1247" s="84" t="s">
        <v>156</v>
      </c>
      <c r="C1247" s="93">
        <v>0</v>
      </c>
      <c r="D1247" s="93">
        <v>0</v>
      </c>
      <c r="E1247" s="93">
        <v>0</v>
      </c>
      <c r="F1247" s="93">
        <v>0</v>
      </c>
      <c r="G1247" s="93">
        <v>0</v>
      </c>
      <c r="H1247" s="93">
        <v>0</v>
      </c>
      <c r="I1247" s="93">
        <v>0</v>
      </c>
      <c r="J1247" s="93">
        <v>4371.8417147159989</v>
      </c>
      <c r="K1247" s="93">
        <v>17012.576363999997</v>
      </c>
      <c r="L1247" s="93">
        <v>25932.857999999997</v>
      </c>
      <c r="M1247" s="93">
        <v>0</v>
      </c>
      <c r="N1247" s="83"/>
      <c r="O1247" s="84" t="s">
        <v>156</v>
      </c>
      <c r="P1247" s="93">
        <v>0</v>
      </c>
      <c r="Q1247" s="93">
        <v>0</v>
      </c>
      <c r="R1247" s="93">
        <v>0</v>
      </c>
      <c r="S1247" s="93">
        <v>0</v>
      </c>
      <c r="T1247" s="93">
        <v>0</v>
      </c>
      <c r="U1247" s="93">
        <v>0</v>
      </c>
      <c r="V1247" s="93">
        <v>0</v>
      </c>
      <c r="W1247" s="93">
        <v>0</v>
      </c>
      <c r="X1247" s="93">
        <v>4839.8212379999995</v>
      </c>
      <c r="Y1247" s="93">
        <v>20477.099999999999</v>
      </c>
      <c r="Z1247" s="93">
        <v>30932</v>
      </c>
      <c r="AA1247" s="83"/>
      <c r="AB1247" s="84" t="s">
        <v>156</v>
      </c>
      <c r="AC1247" s="93">
        <v>0</v>
      </c>
      <c r="AD1247" s="93">
        <v>0</v>
      </c>
      <c r="AE1247" s="93">
        <v>0</v>
      </c>
      <c r="AF1247" s="93">
        <v>0</v>
      </c>
      <c r="AG1247" s="93">
        <v>0</v>
      </c>
      <c r="AH1247" s="93">
        <v>0</v>
      </c>
      <c r="AI1247" s="93">
        <v>0</v>
      </c>
      <c r="AJ1247" s="93">
        <v>32</v>
      </c>
      <c r="AK1247" s="93">
        <v>108</v>
      </c>
      <c r="AL1247" s="93">
        <v>169</v>
      </c>
      <c r="AM1247" s="93">
        <v>0</v>
      </c>
      <c r="AN1247" s="83"/>
      <c r="AO1247" s="83"/>
      <c r="AP1247" s="83"/>
      <c r="AQ1247" s="83"/>
      <c r="AR1247" s="83"/>
      <c r="AS1247" s="83"/>
      <c r="AT1247" s="83"/>
      <c r="AU1247" s="83"/>
      <c r="AV1247" s="83"/>
      <c r="AW1247" s="83"/>
      <c r="AX1247" s="83"/>
      <c r="AY1247" s="83"/>
      <c r="AZ1247" s="83"/>
    </row>
    <row r="1248" spans="1:52" x14ac:dyDescent="0.25">
      <c r="A1248" s="82"/>
      <c r="B1248" s="84" t="s">
        <v>3</v>
      </c>
      <c r="C1248" s="93">
        <v>1294.7916666214012</v>
      </c>
      <c r="D1248" s="93">
        <v>6996.2117633794232</v>
      </c>
      <c r="E1248" s="93">
        <v>11497.879443221969</v>
      </c>
      <c r="F1248" s="93">
        <v>16109.244482308754</v>
      </c>
      <c r="G1248" s="93">
        <v>15780.21954255626</v>
      </c>
      <c r="H1248" s="93">
        <v>14780.039365171673</v>
      </c>
      <c r="I1248" s="93">
        <v>14669.198603675117</v>
      </c>
      <c r="J1248" s="93">
        <v>18039.781211759993</v>
      </c>
      <c r="K1248" s="93">
        <v>21693.262751999988</v>
      </c>
      <c r="L1248" s="93">
        <v>19585.985999999997</v>
      </c>
      <c r="M1248" s="93">
        <v>0</v>
      </c>
      <c r="N1248" s="83"/>
      <c r="O1248" s="84" t="s">
        <v>3</v>
      </c>
      <c r="P1248" s="93">
        <v>0</v>
      </c>
      <c r="Q1248" s="93">
        <v>7992.2290875651188</v>
      </c>
      <c r="R1248" s="93">
        <v>15975.128699969455</v>
      </c>
      <c r="S1248" s="93">
        <v>21092.649933310346</v>
      </c>
      <c r="T1248" s="93">
        <v>17304.779943380316</v>
      </c>
      <c r="U1248" s="93">
        <v>17022.326062924487</v>
      </c>
      <c r="V1248" s="93">
        <v>15293.127418184065</v>
      </c>
      <c r="W1248" s="93">
        <v>11921.144892866992</v>
      </c>
      <c r="X1248" s="93">
        <v>21583.990155000003</v>
      </c>
      <c r="Y1248" s="93">
        <v>21197.399999999998</v>
      </c>
      <c r="Z1248" s="93">
        <v>20082</v>
      </c>
      <c r="AA1248" s="83"/>
      <c r="AB1248" s="84" t="s">
        <v>3</v>
      </c>
      <c r="AC1248" s="93">
        <v>10</v>
      </c>
      <c r="AD1248" s="93">
        <v>57</v>
      </c>
      <c r="AE1248" s="93">
        <v>96</v>
      </c>
      <c r="AF1248" s="93">
        <v>116</v>
      </c>
      <c r="AG1248" s="93">
        <v>113</v>
      </c>
      <c r="AH1248" s="93">
        <v>107</v>
      </c>
      <c r="AI1248" s="93">
        <v>105</v>
      </c>
      <c r="AJ1248" s="93">
        <v>133</v>
      </c>
      <c r="AK1248" s="93">
        <v>161</v>
      </c>
      <c r="AL1248" s="93">
        <v>151</v>
      </c>
      <c r="AM1248" s="93">
        <v>0</v>
      </c>
      <c r="AN1248" s="83"/>
      <c r="AO1248" s="83"/>
      <c r="AP1248" s="83"/>
      <c r="AQ1248" s="83"/>
      <c r="AR1248" s="83"/>
      <c r="AS1248" s="83"/>
      <c r="AT1248" s="83"/>
      <c r="AU1248" s="83"/>
      <c r="AV1248" s="83"/>
      <c r="AW1248" s="83"/>
      <c r="AX1248" s="83"/>
      <c r="AY1248" s="83"/>
      <c r="AZ1248" s="83"/>
    </row>
    <row r="1249" spans="1:52" x14ac:dyDescent="0.25">
      <c r="A1249" s="82"/>
      <c r="B1249" s="84" t="s">
        <v>4</v>
      </c>
      <c r="C1249" s="93">
        <v>0</v>
      </c>
      <c r="D1249" s="93">
        <v>805.07345731868929</v>
      </c>
      <c r="E1249" s="93">
        <v>8010.9711319627067</v>
      </c>
      <c r="F1249" s="93">
        <v>13169.431150153638</v>
      </c>
      <c r="G1249" s="93">
        <v>16448.488960450904</v>
      </c>
      <c r="H1249" s="93">
        <v>17267.083496921736</v>
      </c>
      <c r="I1249" s="93">
        <v>19309.689775973555</v>
      </c>
      <c r="J1249" s="93">
        <v>18431.434356488993</v>
      </c>
      <c r="K1249" s="93">
        <v>11694.289676999997</v>
      </c>
      <c r="L1249" s="93">
        <v>15808.526999999998</v>
      </c>
      <c r="M1249" s="93">
        <v>0</v>
      </c>
      <c r="N1249" s="83"/>
      <c r="O1249" s="84" t="s">
        <v>4</v>
      </c>
      <c r="P1249" s="93">
        <v>0</v>
      </c>
      <c r="Q1249" s="93">
        <v>0</v>
      </c>
      <c r="R1249" s="93">
        <v>5385.9005331325588</v>
      </c>
      <c r="S1249" s="93">
        <v>15934.616961930651</v>
      </c>
      <c r="T1249" s="93">
        <v>14263.587761944516</v>
      </c>
      <c r="U1249" s="93">
        <v>14030.225133839755</v>
      </c>
      <c r="V1249" s="93">
        <v>15284.331945909049</v>
      </c>
      <c r="W1249" s="93">
        <v>15202.184047469998</v>
      </c>
      <c r="X1249" s="93">
        <v>16552.146197999999</v>
      </c>
      <c r="Y1249" s="93">
        <v>14950.340999999997</v>
      </c>
      <c r="Z1249" s="93">
        <v>18034</v>
      </c>
      <c r="AA1249" s="83"/>
      <c r="AB1249" s="84" t="s">
        <v>4</v>
      </c>
      <c r="AC1249" s="93">
        <v>0</v>
      </c>
      <c r="AD1249" s="93">
        <v>7</v>
      </c>
      <c r="AE1249" s="93">
        <v>59</v>
      </c>
      <c r="AF1249" s="93">
        <v>107</v>
      </c>
      <c r="AG1249" s="93">
        <v>130</v>
      </c>
      <c r="AH1249" s="93">
        <v>141</v>
      </c>
      <c r="AI1249" s="93">
        <v>156</v>
      </c>
      <c r="AJ1249" s="93">
        <v>142</v>
      </c>
      <c r="AK1249" s="93">
        <v>93</v>
      </c>
      <c r="AL1249" s="93">
        <v>133</v>
      </c>
      <c r="AM1249" s="93">
        <v>0</v>
      </c>
      <c r="AN1249" s="83"/>
      <c r="AO1249" s="83"/>
      <c r="AP1249" s="83"/>
      <c r="AQ1249" s="83"/>
      <c r="AR1249" s="83"/>
      <c r="AS1249" s="83"/>
      <c r="AT1249" s="83"/>
      <c r="AU1249" s="83"/>
      <c r="AV1249" s="83"/>
      <c r="AW1249" s="83"/>
      <c r="AX1249" s="83"/>
      <c r="AY1249" s="83"/>
      <c r="AZ1249" s="83"/>
    </row>
    <row r="1250" spans="1:52" x14ac:dyDescent="0.25">
      <c r="A1250" s="82"/>
      <c r="B1250" s="84" t="s">
        <v>6</v>
      </c>
      <c r="C1250" s="93">
        <v>3187.6423093681146</v>
      </c>
      <c r="D1250" s="93">
        <v>6459.337895320793</v>
      </c>
      <c r="E1250" s="93">
        <v>12539.013105602402</v>
      </c>
      <c r="F1250" s="93">
        <v>19671.276560239388</v>
      </c>
      <c r="G1250" s="93">
        <v>15648.83097903799</v>
      </c>
      <c r="H1250" s="93">
        <v>10569.630075724193</v>
      </c>
      <c r="I1250" s="93">
        <v>7321.6809519336284</v>
      </c>
      <c r="J1250" s="93">
        <v>6743.8787358914969</v>
      </c>
      <c r="K1250" s="93">
        <v>5126.2639680000002</v>
      </c>
      <c r="L1250" s="93">
        <v>5142.9419999999982</v>
      </c>
      <c r="M1250" s="93">
        <v>0</v>
      </c>
      <c r="N1250" s="83"/>
      <c r="O1250" s="84" t="s">
        <v>6</v>
      </c>
      <c r="P1250" s="93">
        <v>1405.4987607934911</v>
      </c>
      <c r="Q1250" s="93">
        <v>3085.4820003369573</v>
      </c>
      <c r="R1250" s="93">
        <v>5265.355605945977</v>
      </c>
      <c r="S1250" s="93">
        <v>21287.706449793492</v>
      </c>
      <c r="T1250" s="93">
        <v>23369.041745766637</v>
      </c>
      <c r="U1250" s="93">
        <v>22928.259212186644</v>
      </c>
      <c r="V1250" s="93">
        <v>10827.226370544691</v>
      </c>
      <c r="W1250" s="93">
        <v>6189.8459815710003</v>
      </c>
      <c r="X1250" s="93">
        <v>2836.8439259999982</v>
      </c>
      <c r="Y1250" s="93">
        <v>5692.4279999999972</v>
      </c>
      <c r="Z1250" s="93">
        <v>7139</v>
      </c>
      <c r="AA1250" s="83"/>
      <c r="AB1250" s="84" t="s">
        <v>6</v>
      </c>
      <c r="AC1250" s="93">
        <v>0</v>
      </c>
      <c r="AD1250" s="93">
        <v>0</v>
      </c>
      <c r="AE1250" s="93">
        <v>5</v>
      </c>
      <c r="AF1250" s="93">
        <v>135</v>
      </c>
      <c r="AG1250" s="93">
        <v>200</v>
      </c>
      <c r="AH1250" s="93">
        <v>140</v>
      </c>
      <c r="AI1250" s="93">
        <v>91</v>
      </c>
      <c r="AJ1250" s="93">
        <v>0</v>
      </c>
      <c r="AK1250" s="93">
        <v>226</v>
      </c>
      <c r="AL1250" s="93">
        <v>68</v>
      </c>
      <c r="AM1250" s="93">
        <v>0</v>
      </c>
      <c r="AN1250" s="83"/>
      <c r="AO1250" s="83"/>
      <c r="AP1250" s="83"/>
      <c r="AQ1250" s="83"/>
      <c r="AR1250" s="83"/>
      <c r="AS1250" s="83"/>
      <c r="AT1250" s="83"/>
      <c r="AU1250" s="83"/>
      <c r="AV1250" s="83"/>
      <c r="AW1250" s="83"/>
      <c r="AX1250" s="83"/>
      <c r="AY1250" s="83"/>
      <c r="AZ1250" s="83"/>
    </row>
    <row r="1251" spans="1:52" x14ac:dyDescent="0.25">
      <c r="A1251" s="82"/>
      <c r="B1251" s="84" t="s">
        <v>7</v>
      </c>
      <c r="C1251" s="93">
        <v>61622.21595974161</v>
      </c>
      <c r="D1251" s="93">
        <v>47392.291490867894</v>
      </c>
      <c r="E1251" s="93">
        <v>39845.7160628403</v>
      </c>
      <c r="F1251" s="93">
        <v>41710.354561692795</v>
      </c>
      <c r="G1251" s="93">
        <v>44714.473081345845</v>
      </c>
      <c r="H1251" s="93">
        <v>45745.15323284232</v>
      </c>
      <c r="I1251" s="93">
        <v>51236.154700247258</v>
      </c>
      <c r="J1251" s="93">
        <v>60380.399279528981</v>
      </c>
      <c r="K1251" s="93">
        <v>77241.934391999996</v>
      </c>
      <c r="L1251" s="93">
        <v>71605.023000000001</v>
      </c>
      <c r="M1251" s="93">
        <v>0</v>
      </c>
      <c r="N1251" s="83"/>
      <c r="O1251" s="84" t="s">
        <v>7</v>
      </c>
      <c r="P1251" s="93">
        <v>61711.744305463391</v>
      </c>
      <c r="Q1251" s="93">
        <v>61942.949914918485</v>
      </c>
      <c r="R1251" s="93">
        <v>48428.631912434881</v>
      </c>
      <c r="S1251" s="93">
        <v>46930.136193615974</v>
      </c>
      <c r="T1251" s="93">
        <v>41284.891775509932</v>
      </c>
      <c r="U1251" s="93">
        <v>40398.39410250217</v>
      </c>
      <c r="V1251" s="93">
        <v>40710.94285894592</v>
      </c>
      <c r="W1251" s="93">
        <v>45484.632568430985</v>
      </c>
      <c r="X1251" s="93">
        <v>50663.231744999997</v>
      </c>
      <c r="Y1251" s="93">
        <v>56615.579999999994</v>
      </c>
      <c r="Z1251" s="93">
        <v>65491</v>
      </c>
      <c r="AA1251" s="83"/>
      <c r="AB1251" s="84" t="s">
        <v>7</v>
      </c>
      <c r="AC1251" s="93">
        <v>486</v>
      </c>
      <c r="AD1251" s="93">
        <v>413</v>
      </c>
      <c r="AE1251" s="93">
        <v>364</v>
      </c>
      <c r="AF1251" s="93">
        <v>358</v>
      </c>
      <c r="AG1251" s="93">
        <v>391</v>
      </c>
      <c r="AH1251" s="93">
        <v>389</v>
      </c>
      <c r="AI1251" s="93">
        <v>436</v>
      </c>
      <c r="AJ1251" s="93">
        <v>533</v>
      </c>
      <c r="AK1251" s="93">
        <v>634</v>
      </c>
      <c r="AL1251" s="93">
        <v>626</v>
      </c>
      <c r="AM1251" s="93">
        <v>0</v>
      </c>
      <c r="AN1251" s="83"/>
      <c r="AO1251" s="83"/>
      <c r="AP1251" s="83"/>
      <c r="AQ1251" s="83"/>
      <c r="AR1251" s="83"/>
      <c r="AS1251" s="83"/>
      <c r="AT1251" s="83"/>
      <c r="AU1251" s="83"/>
      <c r="AV1251" s="83"/>
      <c r="AW1251" s="83"/>
      <c r="AX1251" s="83"/>
      <c r="AY1251" s="83"/>
      <c r="AZ1251" s="83"/>
    </row>
    <row r="1252" spans="1:52" x14ac:dyDescent="0.25">
      <c r="A1252" s="82"/>
      <c r="B1252" s="89" t="s">
        <v>8</v>
      </c>
      <c r="C1252" s="94">
        <v>35451.841067146612</v>
      </c>
      <c r="D1252" s="94">
        <v>36698.960256777042</v>
      </c>
      <c r="E1252" s="94">
        <v>38682.750100264486</v>
      </c>
      <c r="F1252" s="94">
        <v>42770.23857995592</v>
      </c>
      <c r="G1252" s="94">
        <v>45048.834322299248</v>
      </c>
      <c r="H1252" s="94">
        <v>51778.27303407884</v>
      </c>
      <c r="I1252" s="94">
        <v>63455.594388523547</v>
      </c>
      <c r="J1252" s="94">
        <v>62654.792748092987</v>
      </c>
      <c r="K1252" s="94">
        <v>69541.929449999981</v>
      </c>
      <c r="L1252" s="94">
        <v>69859.839000000007</v>
      </c>
      <c r="M1252" s="94">
        <v>0</v>
      </c>
      <c r="N1252" s="83"/>
      <c r="O1252" s="89" t="s">
        <v>8</v>
      </c>
      <c r="P1252" s="94">
        <v>34455.778054092829</v>
      </c>
      <c r="Q1252" s="94">
        <v>42830.406353369719</v>
      </c>
      <c r="R1252" s="94">
        <v>40842.259805552676</v>
      </c>
      <c r="S1252" s="94">
        <v>42763.544332644691</v>
      </c>
      <c r="T1252" s="94">
        <v>44497.73858454224</v>
      </c>
      <c r="U1252" s="94">
        <v>43828.29664548194</v>
      </c>
      <c r="V1252" s="94">
        <v>47855.889789853449</v>
      </c>
      <c r="W1252" s="94">
        <v>69138.10885463997</v>
      </c>
      <c r="X1252" s="94">
        <v>70054.343666999994</v>
      </c>
      <c r="Y1252" s="94">
        <v>76420.742999999988</v>
      </c>
      <c r="Z1252" s="94">
        <v>70640</v>
      </c>
      <c r="AA1252" s="83"/>
      <c r="AB1252" s="89" t="s">
        <v>8</v>
      </c>
      <c r="AC1252" s="94">
        <v>424</v>
      </c>
      <c r="AD1252" s="94">
        <v>473</v>
      </c>
      <c r="AE1252" s="94">
        <v>500</v>
      </c>
      <c r="AF1252" s="94">
        <v>513</v>
      </c>
      <c r="AG1252" s="94">
        <v>544</v>
      </c>
      <c r="AH1252" s="94">
        <v>599</v>
      </c>
      <c r="AI1252" s="94">
        <v>651</v>
      </c>
      <c r="AJ1252" s="94">
        <v>645</v>
      </c>
      <c r="AK1252" s="94">
        <v>672</v>
      </c>
      <c r="AL1252" s="94">
        <v>690</v>
      </c>
      <c r="AM1252" s="94">
        <v>0</v>
      </c>
      <c r="AN1252" s="83"/>
      <c r="AO1252" s="83"/>
      <c r="AP1252" s="83"/>
      <c r="AQ1252" s="83"/>
      <c r="AR1252" s="83"/>
      <c r="AS1252" s="83"/>
      <c r="AT1252" s="83"/>
      <c r="AU1252" s="83"/>
      <c r="AV1252" s="83"/>
      <c r="AW1252" s="83"/>
      <c r="AX1252" s="83"/>
      <c r="AY1252" s="83"/>
      <c r="AZ1252" s="83"/>
    </row>
    <row r="1253" spans="1:52" x14ac:dyDescent="0.25">
      <c r="A1253" s="82"/>
      <c r="B1253" s="89" t="s">
        <v>5</v>
      </c>
      <c r="C1253" s="94">
        <v>22315.902841537067</v>
      </c>
      <c r="D1253" s="94">
        <v>18685.560321655987</v>
      </c>
      <c r="E1253" s="94">
        <v>24216.773668325131</v>
      </c>
      <c r="F1253" s="94">
        <v>25510.276068453724</v>
      </c>
      <c r="G1253" s="94">
        <v>24249.231855336006</v>
      </c>
      <c r="H1253" s="94">
        <v>32620.161623736134</v>
      </c>
      <c r="I1253" s="94">
        <v>34966.839802939838</v>
      </c>
      <c r="J1253" s="94">
        <v>23083.798984784989</v>
      </c>
      <c r="K1253" s="94">
        <v>26550.058374000007</v>
      </c>
      <c r="L1253" s="94">
        <v>28647.359999999997</v>
      </c>
      <c r="M1253" s="92">
        <v>0</v>
      </c>
      <c r="N1253" s="83"/>
      <c r="O1253" s="89" t="s">
        <v>5</v>
      </c>
      <c r="P1253" s="94">
        <v>23028.880594764927</v>
      </c>
      <c r="Q1253" s="94">
        <v>20198.633225667389</v>
      </c>
      <c r="R1253" s="94">
        <v>26107.339448686347</v>
      </c>
      <c r="S1253" s="94">
        <v>30907.224418010999</v>
      </c>
      <c r="T1253" s="94">
        <v>32909.097383226341</v>
      </c>
      <c r="U1253" s="94">
        <v>30473.586375732815</v>
      </c>
      <c r="V1253" s="94">
        <v>34957.604557051076</v>
      </c>
      <c r="W1253" s="94">
        <v>40966.055791227001</v>
      </c>
      <c r="X1253" s="94">
        <v>46151.228297999995</v>
      </c>
      <c r="Y1253" s="94">
        <v>44680.208999999995</v>
      </c>
      <c r="Z1253" s="94">
        <v>33663</v>
      </c>
      <c r="AA1253" s="83"/>
      <c r="AB1253" s="89" t="s">
        <v>5</v>
      </c>
      <c r="AC1253" s="94">
        <v>4898</v>
      </c>
      <c r="AD1253" s="94">
        <v>4786</v>
      </c>
      <c r="AE1253" s="94">
        <v>4692</v>
      </c>
      <c r="AF1253" s="94">
        <v>4569</v>
      </c>
      <c r="AG1253" s="94">
        <v>4531</v>
      </c>
      <c r="AH1253" s="94">
        <v>4427</v>
      </c>
      <c r="AI1253" s="94">
        <v>4432</v>
      </c>
      <c r="AJ1253" s="94">
        <v>4601</v>
      </c>
      <c r="AK1253" s="94">
        <v>4570</v>
      </c>
      <c r="AL1253" s="94">
        <v>4582</v>
      </c>
      <c r="AM1253" s="94">
        <v>0</v>
      </c>
      <c r="AN1253" s="83"/>
      <c r="AO1253" s="83"/>
      <c r="AP1253" s="83"/>
      <c r="AQ1253" s="83"/>
      <c r="AR1253" s="83"/>
      <c r="AS1253" s="83"/>
      <c r="AT1253" s="83"/>
      <c r="AU1253" s="83"/>
      <c r="AV1253" s="83"/>
      <c r="AW1253" s="83"/>
      <c r="AX1253" s="83"/>
      <c r="AY1253" s="83"/>
      <c r="AZ1253" s="83"/>
    </row>
    <row r="1254" spans="1:52" x14ac:dyDescent="0.25">
      <c r="A1254" s="82"/>
      <c r="B1254" s="84" t="s">
        <v>157</v>
      </c>
      <c r="C1254" s="93">
        <v>42226.333060791425</v>
      </c>
      <c r="D1254" s="93">
        <v>46086.420570417606</v>
      </c>
      <c r="E1254" s="93">
        <v>39191.145404826173</v>
      </c>
      <c r="F1254" s="93">
        <v>36048.521771112552</v>
      </c>
      <c r="G1254" s="93">
        <v>33811.034565378046</v>
      </c>
      <c r="H1254" s="93">
        <v>37195.526721574213</v>
      </c>
      <c r="I1254" s="93">
        <v>32588.324212968648</v>
      </c>
      <c r="J1254" s="93">
        <v>32496.421669676994</v>
      </c>
      <c r="K1254" s="93">
        <v>34596.977288999995</v>
      </c>
      <c r="L1254" s="93">
        <v>25196.093999999997</v>
      </c>
      <c r="M1254" s="93">
        <v>0</v>
      </c>
      <c r="N1254" s="83"/>
      <c r="O1254" s="84" t="s">
        <v>157</v>
      </c>
      <c r="P1254" s="93">
        <v>46019.254374165655</v>
      </c>
      <c r="Q1254" s="93">
        <v>42938.042206227619</v>
      </c>
      <c r="R1254" s="93">
        <v>43652.47804982862</v>
      </c>
      <c r="S1254" s="93">
        <v>42111.432310082695</v>
      </c>
      <c r="T1254" s="93">
        <v>38114.010020601359</v>
      </c>
      <c r="U1254" s="93">
        <v>33216.12193584456</v>
      </c>
      <c r="V1254" s="93">
        <v>36267.03049199409</v>
      </c>
      <c r="W1254" s="93">
        <v>35370.702599588985</v>
      </c>
      <c r="X1254" s="93">
        <v>34282.951184999998</v>
      </c>
      <c r="Y1254" s="93">
        <v>31590.299999999996</v>
      </c>
      <c r="Z1254" s="93">
        <v>24743</v>
      </c>
      <c r="AA1254" s="83"/>
      <c r="AB1254" s="84" t="s">
        <v>117</v>
      </c>
      <c r="AC1254" s="93">
        <v>19536.104000000003</v>
      </c>
      <c r="AD1254" s="93">
        <v>19390.264000000003</v>
      </c>
      <c r="AE1254" s="93">
        <v>19174.355</v>
      </c>
      <c r="AF1254" s="93">
        <v>19098.912</v>
      </c>
      <c r="AG1254" s="93">
        <v>19021.248</v>
      </c>
      <c r="AH1254" s="93">
        <v>18923.476000000002</v>
      </c>
      <c r="AI1254" s="93">
        <v>18813.295999999998</v>
      </c>
      <c r="AJ1254" s="93">
        <v>18554.790999999997</v>
      </c>
      <c r="AK1254" s="93">
        <v>18469.803</v>
      </c>
      <c r="AL1254" s="93">
        <v>18314.717000000001</v>
      </c>
      <c r="AM1254" s="93">
        <v>0</v>
      </c>
      <c r="AN1254" s="83"/>
      <c r="AO1254" s="83"/>
      <c r="AP1254" s="83"/>
      <c r="AQ1254" s="83"/>
      <c r="AR1254" s="83"/>
      <c r="AS1254" s="83"/>
      <c r="AT1254" s="83"/>
      <c r="AU1254" s="83"/>
      <c r="AV1254" s="83"/>
      <c r="AW1254" s="83"/>
      <c r="AX1254" s="83"/>
      <c r="AY1254" s="83"/>
      <c r="AZ1254" s="83"/>
    </row>
    <row r="1255" spans="1:52" x14ac:dyDescent="0.25">
      <c r="A1255" s="82"/>
      <c r="B1255" s="83"/>
      <c r="C1255" s="83"/>
      <c r="D1255" s="83"/>
      <c r="E1255" s="83"/>
      <c r="F1255" s="83"/>
      <c r="G1255" s="83"/>
      <c r="H1255" s="83"/>
      <c r="I1255" s="83"/>
      <c r="J1255" s="83"/>
      <c r="K1255" s="83"/>
      <c r="L1255" s="83"/>
      <c r="M1255" s="83"/>
      <c r="N1255" s="83"/>
      <c r="O1255" s="83"/>
      <c r="P1255" s="83"/>
      <c r="Q1255" s="83"/>
      <c r="R1255" s="83"/>
      <c r="S1255" s="83"/>
      <c r="T1255" s="83"/>
      <c r="U1255" s="83"/>
      <c r="V1255" s="83"/>
      <c r="W1255" s="83"/>
      <c r="X1255" s="83"/>
      <c r="Y1255" s="83"/>
      <c r="Z1255" s="83"/>
      <c r="AA1255" s="83"/>
      <c r="AB1255" s="83"/>
      <c r="AC1255" s="83"/>
      <c r="AD1255" s="83"/>
      <c r="AE1255" s="83"/>
      <c r="AF1255" s="83"/>
      <c r="AG1255" s="83"/>
      <c r="AH1255" s="83"/>
      <c r="AI1255" s="83"/>
      <c r="AJ1255" s="83"/>
      <c r="AK1255" s="83"/>
      <c r="AL1255" s="83"/>
      <c r="AM1255" s="83"/>
      <c r="AN1255" s="83"/>
      <c r="AO1255" s="83"/>
      <c r="AP1255" s="83"/>
      <c r="AQ1255" s="83"/>
      <c r="AR1255" s="83"/>
      <c r="AS1255" s="83"/>
      <c r="AT1255" s="83"/>
      <c r="AU1255" s="83"/>
      <c r="AV1255" s="83"/>
      <c r="AW1255" s="83"/>
      <c r="AX1255" s="83"/>
      <c r="AY1255" s="83"/>
      <c r="AZ1255" s="83"/>
    </row>
    <row r="1256" spans="1:52" x14ac:dyDescent="0.25">
      <c r="A1256" s="82"/>
      <c r="B1256" s="85" t="s">
        <v>113</v>
      </c>
      <c r="C1256" s="85"/>
      <c r="D1256" s="85"/>
      <c r="E1256" s="85"/>
      <c r="F1256" s="85"/>
      <c r="G1256" s="85"/>
      <c r="H1256" s="85"/>
      <c r="I1256" s="85"/>
      <c r="J1256" s="85"/>
      <c r="K1256" s="85"/>
      <c r="L1256" s="85"/>
      <c r="M1256" s="85"/>
      <c r="N1256" s="83"/>
      <c r="O1256" s="85" t="s">
        <v>114</v>
      </c>
      <c r="P1256" s="85"/>
      <c r="Q1256" s="85"/>
      <c r="R1256" s="85"/>
      <c r="S1256" s="85"/>
      <c r="T1256" s="85"/>
      <c r="U1256" s="85"/>
      <c r="V1256" s="85"/>
      <c r="W1256" s="85"/>
      <c r="X1256" s="85"/>
      <c r="Y1256" s="85"/>
      <c r="Z1256" s="85"/>
      <c r="AA1256" s="83"/>
      <c r="AB1256" s="85" t="s">
        <v>145</v>
      </c>
      <c r="AC1256" s="85"/>
      <c r="AD1256" s="85"/>
      <c r="AE1256" s="85"/>
      <c r="AF1256" s="85"/>
      <c r="AG1256" s="85"/>
      <c r="AH1256" s="85"/>
      <c r="AI1256" s="85"/>
      <c r="AJ1256" s="85"/>
      <c r="AK1256" s="85"/>
      <c r="AL1256" s="85"/>
      <c r="AM1256" s="85"/>
      <c r="AN1256" s="83"/>
      <c r="AO1256" s="83"/>
      <c r="AP1256" s="83"/>
      <c r="AQ1256" s="83"/>
      <c r="AR1256" s="83"/>
      <c r="AS1256" s="83"/>
      <c r="AT1256" s="83"/>
      <c r="AU1256" s="83"/>
      <c r="AV1256" s="83"/>
      <c r="AW1256" s="83"/>
      <c r="AX1256" s="83"/>
      <c r="AY1256" s="83"/>
      <c r="AZ1256" s="83"/>
    </row>
    <row r="1257" spans="1:52" x14ac:dyDescent="0.25">
      <c r="A1257" s="82"/>
      <c r="B1257" s="87" t="s">
        <v>78</v>
      </c>
      <c r="C1257" s="87">
        <v>2013</v>
      </c>
      <c r="D1257" s="87">
        <v>2014</v>
      </c>
      <c r="E1257" s="87">
        <v>2015</v>
      </c>
      <c r="F1257" s="87">
        <v>2016</v>
      </c>
      <c r="G1257" s="87">
        <v>2017</v>
      </c>
      <c r="H1257" s="87">
        <v>2018</v>
      </c>
      <c r="I1257" s="87">
        <v>2019</v>
      </c>
      <c r="J1257" s="87">
        <v>2020</v>
      </c>
      <c r="K1257" s="87">
        <v>2021</v>
      </c>
      <c r="L1257" s="87">
        <v>2022</v>
      </c>
      <c r="M1257" s="87">
        <v>2023</v>
      </c>
      <c r="N1257" s="83"/>
      <c r="O1257" s="87" t="s">
        <v>78</v>
      </c>
      <c r="P1257" s="87">
        <v>2013</v>
      </c>
      <c r="Q1257" s="87">
        <v>2014</v>
      </c>
      <c r="R1257" s="87">
        <v>2015</v>
      </c>
      <c r="S1257" s="87">
        <v>2016</v>
      </c>
      <c r="T1257" s="87">
        <v>2017</v>
      </c>
      <c r="U1257" s="87">
        <v>2018</v>
      </c>
      <c r="V1257" s="87">
        <v>2019</v>
      </c>
      <c r="W1257" s="87">
        <v>2020</v>
      </c>
      <c r="X1257" s="87">
        <v>2021</v>
      </c>
      <c r="Y1257" s="87">
        <v>2022</v>
      </c>
      <c r="Z1257" s="87">
        <v>2023</v>
      </c>
      <c r="AA1257" s="83"/>
      <c r="AB1257" s="87" t="s">
        <v>78</v>
      </c>
      <c r="AC1257" s="87">
        <v>2013</v>
      </c>
      <c r="AD1257" s="87">
        <v>2014</v>
      </c>
      <c r="AE1257" s="87">
        <v>2015</v>
      </c>
      <c r="AF1257" s="87">
        <v>2016</v>
      </c>
      <c r="AG1257" s="87">
        <v>2017</v>
      </c>
      <c r="AH1257" s="87">
        <v>2018</v>
      </c>
      <c r="AI1257" s="87">
        <v>2019</v>
      </c>
      <c r="AJ1257" s="87">
        <v>2020</v>
      </c>
      <c r="AK1257" s="87">
        <v>2021</v>
      </c>
      <c r="AL1257" s="87">
        <v>2022</v>
      </c>
      <c r="AM1257" s="87">
        <v>2023</v>
      </c>
      <c r="AN1257" s="83"/>
      <c r="AO1257" s="83"/>
      <c r="AP1257" s="83"/>
      <c r="AQ1257" s="83"/>
      <c r="AR1257" s="83"/>
      <c r="AS1257" s="83"/>
      <c r="AT1257" s="83"/>
      <c r="AU1257" s="83"/>
      <c r="AV1257" s="83"/>
      <c r="AW1257" s="83"/>
      <c r="AX1257" s="83"/>
      <c r="AY1257" s="83"/>
      <c r="AZ1257" s="83"/>
    </row>
    <row r="1258" spans="1:52" x14ac:dyDescent="0.25">
      <c r="A1258" s="82"/>
      <c r="B1258" s="89" t="s">
        <v>9</v>
      </c>
      <c r="C1258" s="90">
        <v>1469702.8587234027</v>
      </c>
      <c r="D1258" s="90">
        <v>1431031.1243462798</v>
      </c>
      <c r="E1258" s="90">
        <v>1444587.000622029</v>
      </c>
      <c r="F1258" s="90">
        <v>1559266.7884188276</v>
      </c>
      <c r="G1258" s="90">
        <v>1547738.0230246948</v>
      </c>
      <c r="H1258" s="90">
        <v>1549123.3579279911</v>
      </c>
      <c r="I1258" s="90">
        <v>1615124.6676355656</v>
      </c>
      <c r="J1258" s="90">
        <v>1699136.9979626066</v>
      </c>
      <c r="K1258" s="90">
        <v>1998910.8861329998</v>
      </c>
      <c r="L1258" s="90">
        <v>1939667.058</v>
      </c>
      <c r="M1258" s="90">
        <v>0</v>
      </c>
      <c r="N1258" s="83"/>
      <c r="O1258" s="89" t="s">
        <v>9</v>
      </c>
      <c r="P1258" s="90">
        <v>1451362.3032330275</v>
      </c>
      <c r="Q1258" s="90">
        <v>1509443.9024894577</v>
      </c>
      <c r="R1258" s="90">
        <v>1445101.9498255453</v>
      </c>
      <c r="S1258" s="90">
        <v>1615418.8273739838</v>
      </c>
      <c r="T1258" s="90">
        <v>1543611.7425342035</v>
      </c>
      <c r="U1258" s="90">
        <v>1564840.8328009895</v>
      </c>
      <c r="V1258" s="90">
        <v>1586786.7553994986</v>
      </c>
      <c r="W1258" s="90">
        <v>1627654.3649110077</v>
      </c>
      <c r="X1258" s="90">
        <v>2053048.5621029998</v>
      </c>
      <c r="Y1258" s="90">
        <v>2021608.3859999999</v>
      </c>
      <c r="Z1258" s="90">
        <v>1934604</v>
      </c>
      <c r="AA1258" s="83"/>
      <c r="AB1258" s="89" t="s">
        <v>9</v>
      </c>
      <c r="AC1258" s="90">
        <v>13503</v>
      </c>
      <c r="AD1258" s="90">
        <v>13078</v>
      </c>
      <c r="AE1258" s="90">
        <v>13011</v>
      </c>
      <c r="AF1258" s="90">
        <v>12927</v>
      </c>
      <c r="AG1258" s="90">
        <v>12831</v>
      </c>
      <c r="AH1258" s="90">
        <v>12636</v>
      </c>
      <c r="AI1258" s="90">
        <v>12831</v>
      </c>
      <c r="AJ1258" s="90">
        <v>13727</v>
      </c>
      <c r="AK1258" s="90">
        <v>13487</v>
      </c>
      <c r="AL1258" s="90">
        <v>13747</v>
      </c>
      <c r="AM1258" s="90">
        <v>0</v>
      </c>
      <c r="AN1258" s="83"/>
      <c r="AO1258" s="83"/>
      <c r="AP1258" s="83"/>
      <c r="AQ1258" s="83"/>
      <c r="AR1258" s="83"/>
      <c r="AS1258" s="83"/>
      <c r="AT1258" s="83"/>
      <c r="AU1258" s="83"/>
      <c r="AV1258" s="83"/>
      <c r="AW1258" s="83"/>
      <c r="AX1258" s="83"/>
      <c r="AY1258" s="83"/>
      <c r="AZ1258" s="83"/>
    </row>
    <row r="1259" spans="1:52" x14ac:dyDescent="0.25">
      <c r="A1259" s="82"/>
      <c r="B1259" s="84" t="s">
        <v>10</v>
      </c>
      <c r="C1259" s="93">
        <v>1019650.1221375255</v>
      </c>
      <c r="D1259" s="93">
        <v>971764.30827539344</v>
      </c>
      <c r="E1259" s="93">
        <v>1006643.0084154633</v>
      </c>
      <c r="F1259" s="93">
        <v>1119469.6867077141</v>
      </c>
      <c r="G1259" s="93">
        <v>1099702.3418313793</v>
      </c>
      <c r="H1259" s="93">
        <v>1071564.202937738</v>
      </c>
      <c r="I1259" s="93">
        <v>1116044.9984004896</v>
      </c>
      <c r="J1259" s="93">
        <v>1148835.1983927209</v>
      </c>
      <c r="K1259" s="93">
        <v>1407100.0488719998</v>
      </c>
      <c r="L1259" s="93">
        <v>1363706.946</v>
      </c>
      <c r="M1259" s="93">
        <v>0</v>
      </c>
      <c r="N1259" s="83"/>
      <c r="O1259" s="84" t="s">
        <v>10</v>
      </c>
      <c r="P1259" s="93">
        <v>885062.78574972739</v>
      </c>
      <c r="Q1259" s="93">
        <v>897031.62011573184</v>
      </c>
      <c r="R1259" s="93">
        <v>949973.25818726735</v>
      </c>
      <c r="S1259" s="93">
        <v>299388.66919020721</v>
      </c>
      <c r="T1259" s="93">
        <v>1132912.1604526583</v>
      </c>
      <c r="U1259" s="93">
        <v>999381.72474129149</v>
      </c>
      <c r="V1259" s="93">
        <v>1018127.479289314</v>
      </c>
      <c r="W1259" s="93">
        <v>1101485.0884489827</v>
      </c>
      <c r="X1259" s="93">
        <v>1514754.7748969998</v>
      </c>
      <c r="Y1259" s="93">
        <v>1489737.8370000001</v>
      </c>
      <c r="Z1259" s="93">
        <v>1387298</v>
      </c>
      <c r="AA1259" s="83"/>
      <c r="AB1259" s="84" t="s">
        <v>10</v>
      </c>
      <c r="AC1259" s="93">
        <v>13503</v>
      </c>
      <c r="AD1259" s="93">
        <v>13078</v>
      </c>
      <c r="AE1259" s="93">
        <v>13011</v>
      </c>
      <c r="AF1259" s="93">
        <v>12927</v>
      </c>
      <c r="AG1259" s="93">
        <v>12831</v>
      </c>
      <c r="AH1259" s="93">
        <v>12636</v>
      </c>
      <c r="AI1259" s="93">
        <v>12831</v>
      </c>
      <c r="AJ1259" s="93">
        <v>13727</v>
      </c>
      <c r="AK1259" s="93">
        <v>13487</v>
      </c>
      <c r="AL1259" s="93">
        <v>13747</v>
      </c>
      <c r="AM1259" s="93">
        <v>0</v>
      </c>
      <c r="AN1259" s="83"/>
      <c r="AO1259" s="83"/>
      <c r="AP1259" s="83"/>
      <c r="AQ1259" s="83"/>
      <c r="AR1259" s="83"/>
      <c r="AS1259" s="83"/>
      <c r="AT1259" s="83"/>
      <c r="AU1259" s="83"/>
      <c r="AV1259" s="83"/>
      <c r="AW1259" s="83"/>
      <c r="AX1259" s="83"/>
      <c r="AY1259" s="83"/>
      <c r="AZ1259" s="83"/>
    </row>
    <row r="1260" spans="1:52" x14ac:dyDescent="0.25">
      <c r="A1260" s="82"/>
      <c r="B1260" s="89" t="s">
        <v>11</v>
      </c>
      <c r="C1260" s="94">
        <v>450052.73658587725</v>
      </c>
      <c r="D1260" s="94">
        <v>459266.81607088639</v>
      </c>
      <c r="E1260" s="94">
        <v>437943.99220656569</v>
      </c>
      <c r="F1260" s="94">
        <v>439797.10171111359</v>
      </c>
      <c r="G1260" s="94">
        <v>448035.68119331537</v>
      </c>
      <c r="H1260" s="94">
        <v>477559.15499025304</v>
      </c>
      <c r="I1260" s="94">
        <v>499079.66923507606</v>
      </c>
      <c r="J1260" s="94">
        <v>550301.79956988583</v>
      </c>
      <c r="K1260" s="94">
        <v>591810.83726099983</v>
      </c>
      <c r="L1260" s="94">
        <v>575960.11199999996</v>
      </c>
      <c r="M1260" s="94">
        <v>0</v>
      </c>
      <c r="N1260" s="83"/>
      <c r="O1260" s="89" t="s">
        <v>11</v>
      </c>
      <c r="P1260" s="94">
        <v>566299.51748330006</v>
      </c>
      <c r="Q1260" s="94">
        <v>612412.2823737259</v>
      </c>
      <c r="R1260" s="94">
        <v>495128.69163827784</v>
      </c>
      <c r="S1260" s="94">
        <v>1316030.1581837765</v>
      </c>
      <c r="T1260" s="94">
        <v>410699.58208154526</v>
      </c>
      <c r="U1260" s="94">
        <v>565459.10805969802</v>
      </c>
      <c r="V1260" s="94">
        <v>568659.27611018473</v>
      </c>
      <c r="W1260" s="94">
        <v>526169.27646202489</v>
      </c>
      <c r="X1260" s="94">
        <v>538293.78720599995</v>
      </c>
      <c r="Y1260" s="94">
        <v>531870.549</v>
      </c>
      <c r="Z1260" s="94">
        <v>547306</v>
      </c>
      <c r="AA1260" s="83"/>
      <c r="AB1260" s="89" t="s">
        <v>11</v>
      </c>
      <c r="AC1260" s="94">
        <v>13503</v>
      </c>
      <c r="AD1260" s="94">
        <v>13078</v>
      </c>
      <c r="AE1260" s="94">
        <v>13011</v>
      </c>
      <c r="AF1260" s="94">
        <v>12927</v>
      </c>
      <c r="AG1260" s="94">
        <v>12831</v>
      </c>
      <c r="AH1260" s="94">
        <v>12636</v>
      </c>
      <c r="AI1260" s="94">
        <v>12831</v>
      </c>
      <c r="AJ1260" s="94">
        <v>13727</v>
      </c>
      <c r="AK1260" s="94">
        <v>13487</v>
      </c>
      <c r="AL1260" s="94">
        <v>13747</v>
      </c>
      <c r="AM1260" s="94">
        <v>0</v>
      </c>
      <c r="AN1260" s="83"/>
      <c r="AO1260" s="83"/>
      <c r="AP1260" s="83"/>
      <c r="AQ1260" s="83"/>
      <c r="AR1260" s="83"/>
      <c r="AS1260" s="83"/>
      <c r="AT1260" s="83"/>
      <c r="AU1260" s="83"/>
      <c r="AV1260" s="83"/>
      <c r="AW1260" s="83"/>
      <c r="AX1260" s="83"/>
      <c r="AY1260" s="83"/>
      <c r="AZ1260" s="83"/>
    </row>
    <row r="1261" spans="1:52" x14ac:dyDescent="0.25">
      <c r="A1261" s="82"/>
      <c r="B1261" s="84" t="s">
        <v>0</v>
      </c>
      <c r="C1261" s="93">
        <v>297081.52454041952</v>
      </c>
      <c r="D1261" s="93">
        <v>277554.4740041187</v>
      </c>
      <c r="E1261" s="93">
        <v>266523.66367043549</v>
      </c>
      <c r="F1261" s="93">
        <v>301865.88694954314</v>
      </c>
      <c r="G1261" s="93">
        <v>287193.76604435709</v>
      </c>
      <c r="H1261" s="93">
        <v>271019.15752180078</v>
      </c>
      <c r="I1261" s="93">
        <v>266593.01849550533</v>
      </c>
      <c r="J1261" s="93">
        <v>256211.28738116092</v>
      </c>
      <c r="K1261" s="93">
        <v>238595.12420099997</v>
      </c>
      <c r="L1261" s="93">
        <v>218500.94699999999</v>
      </c>
      <c r="M1261" s="93">
        <v>0</v>
      </c>
      <c r="N1261" s="83"/>
      <c r="O1261" s="84" t="s">
        <v>0</v>
      </c>
      <c r="P1261" s="93">
        <v>253609.97733778812</v>
      </c>
      <c r="Q1261" s="93">
        <v>270342.81252644659</v>
      </c>
      <c r="R1261" s="93">
        <v>262121.66721774722</v>
      </c>
      <c r="S1261" s="93">
        <v>-92652.99951006411</v>
      </c>
      <c r="T1261" s="93">
        <v>264682.48773955932</v>
      </c>
      <c r="U1261" s="93">
        <v>283776.50982392533</v>
      </c>
      <c r="V1261" s="93">
        <v>260327.17901848571</v>
      </c>
      <c r="W1261" s="93">
        <v>248182.93738135794</v>
      </c>
      <c r="X1261" s="93">
        <v>274864.07831399993</v>
      </c>
      <c r="Y1261" s="93">
        <v>246032.87099999998</v>
      </c>
      <c r="Z1261" s="93">
        <v>223108</v>
      </c>
      <c r="AA1261" s="83"/>
      <c r="AB1261" s="84" t="s">
        <v>0</v>
      </c>
      <c r="AC1261" s="93">
        <v>2849</v>
      </c>
      <c r="AD1261" s="93">
        <v>2919</v>
      </c>
      <c r="AE1261" s="93">
        <v>2908</v>
      </c>
      <c r="AF1261" s="93">
        <v>2734</v>
      </c>
      <c r="AG1261" s="93">
        <v>2515</v>
      </c>
      <c r="AH1261" s="93">
        <v>2380</v>
      </c>
      <c r="AI1261" s="93">
        <v>2361</v>
      </c>
      <c r="AJ1261" s="93">
        <v>2339</v>
      </c>
      <c r="AK1261" s="93">
        <v>2169</v>
      </c>
      <c r="AL1261" s="93">
        <v>2058</v>
      </c>
      <c r="AM1261" s="93">
        <v>0</v>
      </c>
      <c r="AN1261" s="83"/>
      <c r="AO1261" s="83"/>
      <c r="AP1261" s="83"/>
      <c r="AQ1261" s="83"/>
      <c r="AR1261" s="83"/>
      <c r="AS1261" s="83"/>
      <c r="AT1261" s="83"/>
      <c r="AU1261" s="83"/>
      <c r="AV1261" s="83"/>
      <c r="AW1261" s="83"/>
      <c r="AX1261" s="83"/>
      <c r="AY1261" s="83"/>
      <c r="AZ1261" s="83"/>
    </row>
    <row r="1262" spans="1:52" x14ac:dyDescent="0.25">
      <c r="A1262" s="82"/>
      <c r="B1262" s="84" t="s">
        <v>158</v>
      </c>
      <c r="C1262" s="93">
        <v>280380.15604657965</v>
      </c>
      <c r="D1262" s="93">
        <v>265820.20794826036</v>
      </c>
      <c r="E1262" s="93">
        <v>240567.88313505653</v>
      </c>
      <c r="F1262" s="93">
        <v>217409.5315998834</v>
      </c>
      <c r="G1262" s="93">
        <v>196108.75765132005</v>
      </c>
      <c r="H1262" s="93">
        <v>189139.68944772595</v>
      </c>
      <c r="I1262" s="93">
        <v>201023.81714759377</v>
      </c>
      <c r="J1262" s="93">
        <v>257073.35587327791</v>
      </c>
      <c r="K1262" s="93">
        <v>220961.92192199998</v>
      </c>
      <c r="L1262" s="93">
        <v>160208.09699999998</v>
      </c>
      <c r="M1262" s="93">
        <v>0</v>
      </c>
      <c r="N1262" s="83"/>
      <c r="O1262" s="84" t="s">
        <v>158</v>
      </c>
      <c r="P1262" s="93">
        <v>336929.82108487532</v>
      </c>
      <c r="Q1262" s="93">
        <v>296225.25961388857</v>
      </c>
      <c r="R1262" s="93">
        <v>265731.3441004809</v>
      </c>
      <c r="S1262" s="93">
        <v>0</v>
      </c>
      <c r="T1262" s="93">
        <v>222616.40034113082</v>
      </c>
      <c r="U1262" s="93">
        <v>215704.08925086306</v>
      </c>
      <c r="V1262" s="93">
        <v>203076.46048977561</v>
      </c>
      <c r="W1262" s="93">
        <v>201007.61479146595</v>
      </c>
      <c r="X1262" s="93">
        <v>271086.21697499993</v>
      </c>
      <c r="Y1262" s="93">
        <v>227958.48599999998</v>
      </c>
      <c r="Z1262" s="93">
        <v>158305</v>
      </c>
      <c r="AA1262" s="83"/>
      <c r="AB1262" s="84" t="s">
        <v>158</v>
      </c>
      <c r="AC1262" s="93">
        <v>2050</v>
      </c>
      <c r="AD1262" s="93">
        <v>1803</v>
      </c>
      <c r="AE1262" s="93">
        <v>1600</v>
      </c>
      <c r="AF1262" s="93">
        <v>1408</v>
      </c>
      <c r="AG1262" s="93">
        <v>1357</v>
      </c>
      <c r="AH1262" s="93">
        <v>1344</v>
      </c>
      <c r="AI1262" s="93">
        <v>1392</v>
      </c>
      <c r="AJ1262" s="93">
        <v>1814</v>
      </c>
      <c r="AK1262" s="93">
        <v>1487</v>
      </c>
      <c r="AL1262" s="93">
        <v>1038</v>
      </c>
      <c r="AM1262" s="93">
        <v>0</v>
      </c>
      <c r="AN1262" s="83"/>
      <c r="AO1262" s="83"/>
      <c r="AP1262" s="83"/>
      <c r="AQ1262" s="83"/>
      <c r="AR1262" s="83"/>
      <c r="AS1262" s="83"/>
      <c r="AT1262" s="83"/>
      <c r="AU1262" s="83"/>
      <c r="AV1262" s="83"/>
      <c r="AW1262" s="83"/>
      <c r="AX1262" s="83"/>
      <c r="AY1262" s="83"/>
      <c r="AZ1262" s="83"/>
    </row>
    <row r="1263" spans="1:52" x14ac:dyDescent="0.25">
      <c r="A1263" s="82"/>
      <c r="B1263" s="84" t="s">
        <v>159</v>
      </c>
      <c r="C1263" s="93">
        <v>8965.5899547671106</v>
      </c>
      <c r="D1263" s="93">
        <v>4931.0155898846569</v>
      </c>
      <c r="E1263" s="93">
        <v>3452.5588587065859</v>
      </c>
      <c r="F1263" s="93">
        <v>2255.2111265221197</v>
      </c>
      <c r="G1263" s="93">
        <v>1097.0945053775476</v>
      </c>
      <c r="H1263" s="93">
        <v>869.84488706332775</v>
      </c>
      <c r="I1263" s="93">
        <v>736.62080303258972</v>
      </c>
      <c r="J1263" s="93">
        <v>715.33342962899985</v>
      </c>
      <c r="K1263" s="93">
        <v>780.82166399999983</v>
      </c>
      <c r="L1263" s="93">
        <v>967.25999999999988</v>
      </c>
      <c r="M1263" s="93">
        <v>0</v>
      </c>
      <c r="N1263" s="83"/>
      <c r="O1263" s="84" t="s">
        <v>159</v>
      </c>
      <c r="P1263" s="93">
        <v>20486.227442747251</v>
      </c>
      <c r="Q1263" s="93">
        <v>10783.047556869897</v>
      </c>
      <c r="R1263" s="93">
        <v>4433.0104388091058</v>
      </c>
      <c r="S1263" s="93">
        <v>-1385.01668508741</v>
      </c>
      <c r="T1263" s="93">
        <v>1971.9611128043673</v>
      </c>
      <c r="U1263" s="93">
        <v>1089.053178224412</v>
      </c>
      <c r="V1263" s="93">
        <v>1100.5334684113768</v>
      </c>
      <c r="W1263" s="93">
        <v>776.83268375999978</v>
      </c>
      <c r="X1263" s="93">
        <v>3012.9531599999996</v>
      </c>
      <c r="Y1263" s="93">
        <v>1901.5919999999999</v>
      </c>
      <c r="Z1263" s="93">
        <v>957</v>
      </c>
      <c r="AA1263" s="83"/>
      <c r="AB1263" s="84" t="s">
        <v>159</v>
      </c>
      <c r="AC1263" s="93">
        <v>0</v>
      </c>
      <c r="AD1263" s="93">
        <v>0</v>
      </c>
      <c r="AE1263" s="93">
        <v>0</v>
      </c>
      <c r="AF1263" s="93">
        <v>0</v>
      </c>
      <c r="AG1263" s="93">
        <v>0</v>
      </c>
      <c r="AH1263" s="93">
        <v>0</v>
      </c>
      <c r="AI1263" s="93">
        <v>0</v>
      </c>
      <c r="AJ1263" s="93">
        <v>0</v>
      </c>
      <c r="AK1263" s="93">
        <v>0</v>
      </c>
      <c r="AL1263" s="93">
        <v>0</v>
      </c>
      <c r="AM1263" s="93">
        <v>0</v>
      </c>
      <c r="AN1263" s="83"/>
      <c r="AO1263" s="83"/>
      <c r="AP1263" s="83"/>
      <c r="AQ1263" s="83"/>
      <c r="AR1263" s="83"/>
      <c r="AS1263" s="83"/>
      <c r="AT1263" s="83"/>
      <c r="AU1263" s="83"/>
      <c r="AV1263" s="83"/>
      <c r="AW1263" s="83"/>
      <c r="AX1263" s="83"/>
      <c r="AY1263" s="83"/>
      <c r="AZ1263" s="83"/>
    </row>
    <row r="1264" spans="1:52" x14ac:dyDescent="0.25">
      <c r="A1264" s="82"/>
      <c r="B1264" s="84" t="s">
        <v>1</v>
      </c>
      <c r="C1264" s="93">
        <v>56022.723336796116</v>
      </c>
      <c r="D1264" s="93">
        <v>41374.652211133813</v>
      </c>
      <c r="E1264" s="93">
        <v>42489.86318898249</v>
      </c>
      <c r="F1264" s="93">
        <v>43632.065212251575</v>
      </c>
      <c r="G1264" s="93">
        <v>42747.495672674944</v>
      </c>
      <c r="H1264" s="93">
        <v>46601.860158053358</v>
      </c>
      <c r="I1264" s="93">
        <v>48042.848547399262</v>
      </c>
      <c r="J1264" s="93">
        <v>53427.746759876994</v>
      </c>
      <c r="K1264" s="93">
        <v>49545.044198999996</v>
      </c>
      <c r="L1264" s="93">
        <v>43319.870999999992</v>
      </c>
      <c r="M1264" s="93">
        <v>0</v>
      </c>
      <c r="N1264" s="83"/>
      <c r="O1264" s="84" t="s">
        <v>1</v>
      </c>
      <c r="P1264" s="93">
        <v>62646.376914631452</v>
      </c>
      <c r="Q1264" s="93">
        <v>61002.589939123478</v>
      </c>
      <c r="R1264" s="93">
        <v>43431.518027956532</v>
      </c>
      <c r="S1264" s="93">
        <v>-14458.420011741651</v>
      </c>
      <c r="T1264" s="93">
        <v>41478.463374693318</v>
      </c>
      <c r="U1264" s="93">
        <v>53684.507439516106</v>
      </c>
      <c r="V1264" s="93">
        <v>52213.221726598094</v>
      </c>
      <c r="W1264" s="93">
        <v>33012.152256950983</v>
      </c>
      <c r="X1264" s="93">
        <v>51412.226438999991</v>
      </c>
      <c r="Y1264" s="93">
        <v>52882.367999999995</v>
      </c>
      <c r="Z1264" s="93">
        <v>44363</v>
      </c>
      <c r="AA1264" s="83"/>
      <c r="AB1264" s="84" t="s">
        <v>1</v>
      </c>
      <c r="AC1264" s="93">
        <v>310</v>
      </c>
      <c r="AD1264" s="93">
        <v>244</v>
      </c>
      <c r="AE1264" s="93">
        <v>264</v>
      </c>
      <c r="AF1264" s="93">
        <v>268</v>
      </c>
      <c r="AG1264" s="93">
        <v>265</v>
      </c>
      <c r="AH1264" s="93">
        <v>292</v>
      </c>
      <c r="AI1264" s="93">
        <v>310</v>
      </c>
      <c r="AJ1264" s="93">
        <v>343</v>
      </c>
      <c r="AK1264" s="93">
        <v>307</v>
      </c>
      <c r="AL1264" s="93">
        <v>273</v>
      </c>
      <c r="AM1264" s="93">
        <v>0</v>
      </c>
      <c r="AN1264" s="83"/>
      <c r="AO1264" s="83"/>
      <c r="AP1264" s="83"/>
      <c r="AQ1264" s="83"/>
      <c r="AR1264" s="83"/>
      <c r="AS1264" s="83"/>
      <c r="AT1264" s="83"/>
      <c r="AU1264" s="83"/>
      <c r="AV1264" s="83"/>
      <c r="AW1264" s="83"/>
      <c r="AX1264" s="83"/>
      <c r="AY1264" s="83"/>
      <c r="AZ1264" s="83"/>
    </row>
    <row r="1265" spans="1:52" x14ac:dyDescent="0.25">
      <c r="A1265" s="82"/>
      <c r="B1265" s="84" t="s">
        <v>2</v>
      </c>
      <c r="C1265" s="93">
        <v>565218.67930954625</v>
      </c>
      <c r="D1265" s="93">
        <v>550642.23812321131</v>
      </c>
      <c r="E1265" s="93">
        <v>531910.92807584011</v>
      </c>
      <c r="F1265" s="93">
        <v>552304.25769287744</v>
      </c>
      <c r="G1265" s="93">
        <v>547201.65257274185</v>
      </c>
      <c r="H1265" s="93">
        <v>543823.28885645326</v>
      </c>
      <c r="I1265" s="93">
        <v>570430.35439616255</v>
      </c>
      <c r="J1265" s="93">
        <v>596379.84599396691</v>
      </c>
      <c r="K1265" s="93">
        <v>620224.89517799998</v>
      </c>
      <c r="L1265" s="93">
        <v>623563.71</v>
      </c>
      <c r="M1265" s="93">
        <v>0</v>
      </c>
      <c r="N1265" s="83"/>
      <c r="O1265" s="84" t="s">
        <v>2</v>
      </c>
      <c r="P1265" s="93">
        <v>584955.82885966159</v>
      </c>
      <c r="Q1265" s="93">
        <v>559001.52089643164</v>
      </c>
      <c r="R1265" s="93">
        <v>536877.84721156699</v>
      </c>
      <c r="S1265" s="93">
        <v>531938.74151923787</v>
      </c>
      <c r="T1265" s="93">
        <v>555001.14954159362</v>
      </c>
      <c r="U1265" s="93">
        <v>535390.39453389833</v>
      </c>
      <c r="V1265" s="93">
        <v>553367.13818263146</v>
      </c>
      <c r="W1265" s="93">
        <v>589282.61628039286</v>
      </c>
      <c r="X1265" s="93">
        <v>616858.66265099985</v>
      </c>
      <c r="Y1265" s="93">
        <v>637154.74199999997</v>
      </c>
      <c r="Z1265" s="93">
        <v>648766</v>
      </c>
      <c r="AA1265" s="83"/>
      <c r="AB1265" s="84" t="s">
        <v>2</v>
      </c>
      <c r="AC1265" s="93">
        <v>4967</v>
      </c>
      <c r="AD1265" s="93">
        <v>4733</v>
      </c>
      <c r="AE1265" s="93">
        <v>4542</v>
      </c>
      <c r="AF1265" s="93">
        <v>4455</v>
      </c>
      <c r="AG1265" s="93">
        <v>4335</v>
      </c>
      <c r="AH1265" s="93">
        <v>4181</v>
      </c>
      <c r="AI1265" s="93">
        <v>4225</v>
      </c>
      <c r="AJ1265" s="93">
        <v>4338</v>
      </c>
      <c r="AK1265" s="93">
        <v>4462</v>
      </c>
      <c r="AL1265" s="93">
        <v>4577</v>
      </c>
      <c r="AM1265" s="93">
        <v>0</v>
      </c>
      <c r="AN1265" s="83"/>
      <c r="AO1265" s="83"/>
      <c r="AP1265" s="83"/>
      <c r="AQ1265" s="83"/>
      <c r="AR1265" s="83"/>
      <c r="AS1265" s="83"/>
      <c r="AT1265" s="83"/>
      <c r="AU1265" s="83"/>
      <c r="AV1265" s="83"/>
      <c r="AW1265" s="83"/>
      <c r="AX1265" s="83"/>
      <c r="AY1265" s="83"/>
      <c r="AZ1265" s="83"/>
    </row>
    <row r="1266" spans="1:52" x14ac:dyDescent="0.25">
      <c r="A1266" s="82"/>
      <c r="B1266" s="84" t="s">
        <v>156</v>
      </c>
      <c r="C1266" s="93">
        <v>0</v>
      </c>
      <c r="D1266" s="93">
        <v>0</v>
      </c>
      <c r="E1266" s="93">
        <v>0</v>
      </c>
      <c r="F1266" s="93">
        <v>0</v>
      </c>
      <c r="G1266" s="93">
        <v>0</v>
      </c>
      <c r="H1266" s="93">
        <v>0</v>
      </c>
      <c r="I1266" s="93">
        <v>0</v>
      </c>
      <c r="J1266" s="93">
        <v>9505.411033229997</v>
      </c>
      <c r="K1266" s="93">
        <v>33280.401629999993</v>
      </c>
      <c r="L1266" s="93">
        <v>53057.297999999995</v>
      </c>
      <c r="M1266" s="93">
        <v>0</v>
      </c>
      <c r="N1266" s="83"/>
      <c r="O1266" s="84" t="s">
        <v>156</v>
      </c>
      <c r="P1266" s="93">
        <v>0</v>
      </c>
      <c r="Q1266" s="93">
        <v>0</v>
      </c>
      <c r="R1266" s="93">
        <v>0</v>
      </c>
      <c r="S1266" s="93">
        <v>0</v>
      </c>
      <c r="T1266" s="93">
        <v>0</v>
      </c>
      <c r="U1266" s="93">
        <v>0</v>
      </c>
      <c r="V1266" s="93">
        <v>0</v>
      </c>
      <c r="W1266" s="93">
        <v>0</v>
      </c>
      <c r="X1266" s="93">
        <v>37480.500770999999</v>
      </c>
      <c r="Y1266" s="93">
        <v>50075.255999999994</v>
      </c>
      <c r="Z1266" s="93">
        <v>65852</v>
      </c>
      <c r="AA1266" s="83"/>
      <c r="AB1266" s="84" t="s">
        <v>156</v>
      </c>
      <c r="AC1266" s="93">
        <v>0</v>
      </c>
      <c r="AD1266" s="93">
        <v>0</v>
      </c>
      <c r="AE1266" s="93">
        <v>0</v>
      </c>
      <c r="AF1266" s="93">
        <v>0</v>
      </c>
      <c r="AG1266" s="93">
        <v>0</v>
      </c>
      <c r="AH1266" s="93">
        <v>0</v>
      </c>
      <c r="AI1266" s="93">
        <v>0</v>
      </c>
      <c r="AJ1266" s="93">
        <v>61</v>
      </c>
      <c r="AK1266" s="93">
        <v>197</v>
      </c>
      <c r="AL1266" s="93">
        <v>326</v>
      </c>
      <c r="AM1266" s="93">
        <v>0</v>
      </c>
      <c r="AN1266" s="83"/>
      <c r="AO1266" s="83"/>
      <c r="AP1266" s="83"/>
      <c r="AQ1266" s="83"/>
      <c r="AR1266" s="83"/>
      <c r="AS1266" s="83"/>
      <c r="AT1266" s="83"/>
      <c r="AU1266" s="83"/>
      <c r="AV1266" s="83"/>
      <c r="AW1266" s="83"/>
      <c r="AX1266" s="83"/>
      <c r="AY1266" s="83"/>
      <c r="AZ1266" s="83"/>
    </row>
    <row r="1267" spans="1:52" x14ac:dyDescent="0.25">
      <c r="A1267" s="82"/>
      <c r="B1267" s="84" t="s">
        <v>3</v>
      </c>
      <c r="C1267" s="93">
        <v>591.80161862862906</v>
      </c>
      <c r="D1267" s="93">
        <v>10550.687027767597</v>
      </c>
      <c r="E1267" s="93">
        <v>27963.497259539949</v>
      </c>
      <c r="F1267" s="93">
        <v>40936.591906957292</v>
      </c>
      <c r="G1267" s="93">
        <v>51692.338464196269</v>
      </c>
      <c r="H1267" s="93">
        <v>62881.080736123688</v>
      </c>
      <c r="I1267" s="93">
        <v>63629.74473956885</v>
      </c>
      <c r="J1267" s="93">
        <v>70956.113121494986</v>
      </c>
      <c r="K1267" s="93">
        <v>75457.502273999999</v>
      </c>
      <c r="L1267" s="93">
        <v>75565.644</v>
      </c>
      <c r="M1267" s="93">
        <v>0</v>
      </c>
      <c r="N1267" s="83"/>
      <c r="O1267" s="84" t="s">
        <v>3</v>
      </c>
      <c r="P1267" s="93">
        <v>0</v>
      </c>
      <c r="Q1267" s="93">
        <v>23721.660308129034</v>
      </c>
      <c r="R1267" s="93">
        <v>39115.307431217509</v>
      </c>
      <c r="S1267" s="93">
        <v>0</v>
      </c>
      <c r="T1267" s="93">
        <v>44044.617939408752</v>
      </c>
      <c r="U1267" s="93">
        <v>65926.851637030559</v>
      </c>
      <c r="V1267" s="93">
        <v>66116.66452532963</v>
      </c>
      <c r="W1267" s="93">
        <v>62578.188413999975</v>
      </c>
      <c r="X1267" s="93">
        <v>70997.482877999981</v>
      </c>
      <c r="Y1267" s="93">
        <v>72146.277000000002</v>
      </c>
      <c r="Z1267" s="93">
        <v>73025</v>
      </c>
      <c r="AA1267" s="83"/>
      <c r="AB1267" s="84" t="s">
        <v>3</v>
      </c>
      <c r="AC1267" s="93">
        <v>4</v>
      </c>
      <c r="AD1267" s="93">
        <v>86</v>
      </c>
      <c r="AE1267" s="93">
        <v>234</v>
      </c>
      <c r="AF1267" s="93">
        <v>288</v>
      </c>
      <c r="AG1267" s="93">
        <v>371</v>
      </c>
      <c r="AH1267" s="93">
        <v>447</v>
      </c>
      <c r="AI1267" s="93">
        <v>466</v>
      </c>
      <c r="AJ1267" s="93">
        <v>514</v>
      </c>
      <c r="AK1267" s="93">
        <v>552</v>
      </c>
      <c r="AL1267" s="93">
        <v>570</v>
      </c>
      <c r="AM1267" s="93">
        <v>0</v>
      </c>
      <c r="AN1267" s="83"/>
      <c r="AO1267" s="83"/>
      <c r="AP1267" s="83"/>
      <c r="AQ1267" s="83"/>
      <c r="AR1267" s="83"/>
      <c r="AS1267" s="83"/>
      <c r="AT1267" s="83"/>
      <c r="AU1267" s="83"/>
      <c r="AV1267" s="83"/>
      <c r="AW1267" s="83"/>
      <c r="AX1267" s="83"/>
      <c r="AY1267" s="83"/>
      <c r="AZ1267" s="83"/>
    </row>
    <row r="1268" spans="1:52" x14ac:dyDescent="0.25">
      <c r="A1268" s="82"/>
      <c r="B1268" s="84" t="s">
        <v>4</v>
      </c>
      <c r="C1268" s="93">
        <v>0</v>
      </c>
      <c r="D1268" s="93">
        <v>4028.2154238245266</v>
      </c>
      <c r="E1268" s="93">
        <v>42347.901056286071</v>
      </c>
      <c r="F1268" s="93">
        <v>53440.291703812254</v>
      </c>
      <c r="G1268" s="93">
        <v>61027.042838157169</v>
      </c>
      <c r="H1268" s="93">
        <v>65330.77951248084</v>
      </c>
      <c r="I1268" s="93">
        <v>69913.010246033402</v>
      </c>
      <c r="J1268" s="93">
        <v>65074.842344861972</v>
      </c>
      <c r="K1268" s="93">
        <v>58607.243456999968</v>
      </c>
      <c r="L1268" s="93">
        <v>78617.657999999981</v>
      </c>
      <c r="M1268" s="93">
        <v>0</v>
      </c>
      <c r="N1268" s="83"/>
      <c r="O1268" s="84" t="s">
        <v>4</v>
      </c>
      <c r="P1268" s="93">
        <v>0</v>
      </c>
      <c r="Q1268" s="93">
        <v>0</v>
      </c>
      <c r="R1268" s="93">
        <v>28402.608489446793</v>
      </c>
      <c r="S1268" s="93">
        <v>0</v>
      </c>
      <c r="T1268" s="93">
        <v>51660.623983347046</v>
      </c>
      <c r="U1268" s="93">
        <v>56833.145786415436</v>
      </c>
      <c r="V1268" s="93">
        <v>59883.972984446416</v>
      </c>
      <c r="W1268" s="93">
        <v>63499.598291681992</v>
      </c>
      <c r="X1268" s="93">
        <v>72195.237848999997</v>
      </c>
      <c r="Y1268" s="93">
        <v>77566.01999999999</v>
      </c>
      <c r="Z1268" s="93">
        <v>66005</v>
      </c>
      <c r="AA1268" s="83"/>
      <c r="AB1268" s="84" t="s">
        <v>4</v>
      </c>
      <c r="AC1268" s="93">
        <v>0</v>
      </c>
      <c r="AD1268" s="93">
        <v>32</v>
      </c>
      <c r="AE1268" s="93">
        <v>297</v>
      </c>
      <c r="AF1268" s="93">
        <v>410</v>
      </c>
      <c r="AG1268" s="93">
        <v>478</v>
      </c>
      <c r="AH1268" s="93">
        <v>510</v>
      </c>
      <c r="AI1268" s="93">
        <v>544</v>
      </c>
      <c r="AJ1268" s="93">
        <v>509</v>
      </c>
      <c r="AK1268" s="93">
        <v>458</v>
      </c>
      <c r="AL1268" s="93">
        <v>646</v>
      </c>
      <c r="AM1268" s="93">
        <v>0</v>
      </c>
      <c r="AN1268" s="83"/>
      <c r="AO1268" s="83"/>
      <c r="AP1268" s="83"/>
      <c r="AQ1268" s="83"/>
      <c r="AR1268" s="83"/>
      <c r="AS1268" s="83"/>
      <c r="AT1268" s="83"/>
      <c r="AU1268" s="83"/>
      <c r="AV1268" s="83"/>
      <c r="AW1268" s="83"/>
      <c r="AX1268" s="83"/>
      <c r="AY1268" s="83"/>
      <c r="AZ1268" s="83"/>
    </row>
    <row r="1269" spans="1:52" x14ac:dyDescent="0.25">
      <c r="A1269" s="82"/>
      <c r="B1269" s="84" t="s">
        <v>6</v>
      </c>
      <c r="C1269" s="93">
        <v>7940.8273308871985</v>
      </c>
      <c r="D1269" s="93">
        <v>11784.167793594612</v>
      </c>
      <c r="E1269" s="93">
        <v>22067.328879287481</v>
      </c>
      <c r="F1269" s="93">
        <v>38944.360823516152</v>
      </c>
      <c r="G1269" s="93">
        <v>34672.422518443942</v>
      </c>
      <c r="H1269" s="93">
        <v>28693.867747622142</v>
      </c>
      <c r="I1269" s="93">
        <v>23660.91985382741</v>
      </c>
      <c r="J1269" s="93">
        <v>20760.853473485997</v>
      </c>
      <c r="K1269" s="93">
        <v>17663.968349999999</v>
      </c>
      <c r="L1269" s="93">
        <v>22219.196999999996</v>
      </c>
      <c r="M1269" s="93">
        <v>0</v>
      </c>
      <c r="N1269" s="83"/>
      <c r="O1269" s="84" t="s">
        <v>6</v>
      </c>
      <c r="P1269" s="93">
        <v>5932.4562420478687</v>
      </c>
      <c r="Q1269" s="93">
        <v>6801.1143630504248</v>
      </c>
      <c r="R1269" s="93">
        <v>10912.241758132983</v>
      </c>
      <c r="S1269" s="93">
        <v>-28969.932329744992</v>
      </c>
      <c r="T1269" s="93">
        <v>78810.48491035492</v>
      </c>
      <c r="U1269" s="93">
        <v>34102.794595322957</v>
      </c>
      <c r="V1269" s="93">
        <v>27684.848419647227</v>
      </c>
      <c r="W1269" s="93">
        <v>21176.243172440998</v>
      </c>
      <c r="X1269" s="93">
        <v>21142.656170999999</v>
      </c>
      <c r="Y1269" s="93">
        <v>18535.376999999997</v>
      </c>
      <c r="Z1269" s="93">
        <v>29506</v>
      </c>
      <c r="AA1269" s="83"/>
      <c r="AB1269" s="84" t="s">
        <v>6</v>
      </c>
      <c r="AC1269" s="93">
        <v>0</v>
      </c>
      <c r="AD1269" s="93">
        <v>0</v>
      </c>
      <c r="AE1269" s="93">
        <v>9</v>
      </c>
      <c r="AF1269" s="93">
        <v>308</v>
      </c>
      <c r="AG1269" s="93">
        <v>458</v>
      </c>
      <c r="AH1269" s="93">
        <v>359</v>
      </c>
      <c r="AI1269" s="93">
        <v>292</v>
      </c>
      <c r="AJ1269" s="93">
        <v>0</v>
      </c>
      <c r="AK1269" s="93">
        <v>59</v>
      </c>
      <c r="AL1269" s="93">
        <v>308</v>
      </c>
      <c r="AM1269" s="93">
        <v>0</v>
      </c>
      <c r="AN1269" s="83"/>
      <c r="AO1269" s="83"/>
      <c r="AP1269" s="83"/>
      <c r="AQ1269" s="83"/>
      <c r="AR1269" s="83"/>
      <c r="AS1269" s="83"/>
      <c r="AT1269" s="83"/>
      <c r="AU1269" s="83"/>
      <c r="AV1269" s="83"/>
      <c r="AW1269" s="83"/>
      <c r="AX1269" s="83"/>
      <c r="AY1269" s="83"/>
      <c r="AZ1269" s="83"/>
    </row>
    <row r="1270" spans="1:52" x14ac:dyDescent="0.25">
      <c r="A1270" s="82"/>
      <c r="B1270" s="84" t="s">
        <v>7</v>
      </c>
      <c r="C1270" s="93">
        <v>197922.98529744867</v>
      </c>
      <c r="D1270" s="93">
        <v>184033.217892944</v>
      </c>
      <c r="E1270" s="93">
        <v>163614.34229733987</v>
      </c>
      <c r="F1270" s="93">
        <v>160118.89351152821</v>
      </c>
      <c r="G1270" s="93">
        <v>151818.91881534486</v>
      </c>
      <c r="H1270" s="93">
        <v>147653.91935361878</v>
      </c>
      <c r="I1270" s="93">
        <v>145114.29819742017</v>
      </c>
      <c r="J1270" s="93">
        <v>183641.08857229794</v>
      </c>
      <c r="K1270" s="93">
        <v>211744.83140999996</v>
      </c>
      <c r="L1270" s="93">
        <v>188926.45799999998</v>
      </c>
      <c r="M1270" s="93">
        <v>0</v>
      </c>
      <c r="N1270" s="83"/>
      <c r="O1270" s="84" t="s">
        <v>7</v>
      </c>
      <c r="P1270" s="93">
        <v>203046.0764140602</v>
      </c>
      <c r="Q1270" s="93">
        <v>202727.55997106241</v>
      </c>
      <c r="R1270" s="93">
        <v>154649.42776586476</v>
      </c>
      <c r="S1270" s="93">
        <v>-95416.107796813478</v>
      </c>
      <c r="T1270" s="93">
        <v>167780.36396275388</v>
      </c>
      <c r="U1270" s="93">
        <v>146188.05824822641</v>
      </c>
      <c r="V1270" s="93">
        <v>145821.23428152461</v>
      </c>
      <c r="W1270" s="93">
        <v>148856.24728837798</v>
      </c>
      <c r="X1270" s="93">
        <v>154288.66336799998</v>
      </c>
      <c r="Y1270" s="93">
        <v>154758.51299999998</v>
      </c>
      <c r="Z1270" s="93">
        <v>154426</v>
      </c>
      <c r="AA1270" s="83"/>
      <c r="AB1270" s="84" t="s">
        <v>7</v>
      </c>
      <c r="AC1270" s="93">
        <v>1607</v>
      </c>
      <c r="AD1270" s="93">
        <v>1502</v>
      </c>
      <c r="AE1270" s="93">
        <v>1360</v>
      </c>
      <c r="AF1270" s="93">
        <v>1290</v>
      </c>
      <c r="AG1270" s="93">
        <v>1266</v>
      </c>
      <c r="AH1270" s="93">
        <v>1273</v>
      </c>
      <c r="AI1270" s="93">
        <v>1258</v>
      </c>
      <c r="AJ1270" s="93">
        <v>1587</v>
      </c>
      <c r="AK1270" s="93">
        <v>1753</v>
      </c>
      <c r="AL1270" s="93">
        <v>1774</v>
      </c>
      <c r="AM1270" s="93">
        <v>0</v>
      </c>
      <c r="AN1270" s="83"/>
      <c r="AO1270" s="83"/>
      <c r="AP1270" s="83"/>
      <c r="AQ1270" s="83"/>
      <c r="AR1270" s="83"/>
      <c r="AS1270" s="83"/>
      <c r="AT1270" s="83"/>
      <c r="AU1270" s="83"/>
      <c r="AV1270" s="83"/>
      <c r="AW1270" s="83"/>
      <c r="AX1270" s="83"/>
      <c r="AY1270" s="83"/>
      <c r="AZ1270" s="83"/>
    </row>
    <row r="1271" spans="1:52" x14ac:dyDescent="0.25">
      <c r="A1271" s="82"/>
      <c r="B1271" s="89" t="s">
        <v>8</v>
      </c>
      <c r="C1271" s="94">
        <v>109573.24896031126</v>
      </c>
      <c r="D1271" s="94">
        <v>115541.3324323103</v>
      </c>
      <c r="E1271" s="94">
        <v>119938.39894857837</v>
      </c>
      <c r="F1271" s="94">
        <v>138165.80196260731</v>
      </c>
      <c r="G1271" s="94">
        <v>152426.93071962593</v>
      </c>
      <c r="H1271" s="94">
        <v>160558.30501604764</v>
      </c>
      <c r="I1271" s="94">
        <v>181926.37311195664</v>
      </c>
      <c r="J1271" s="94">
        <v>196650.87815671196</v>
      </c>
      <c r="K1271" s="94">
        <v>206293.93234799994</v>
      </c>
      <c r="L1271" s="94">
        <v>215029.101</v>
      </c>
      <c r="M1271" s="94">
        <v>0</v>
      </c>
      <c r="N1271" s="83"/>
      <c r="O1271" s="89" t="s">
        <v>8</v>
      </c>
      <c r="P1271" s="94">
        <v>104798.88519034183</v>
      </c>
      <c r="Q1271" s="94">
        <v>117412.49925693771</v>
      </c>
      <c r="R1271" s="94">
        <v>129507.50103986009</v>
      </c>
      <c r="S1271" s="94">
        <v>-183948.68266874246</v>
      </c>
      <c r="T1271" s="94">
        <v>148604.59954827314</v>
      </c>
      <c r="U1271" s="94">
        <v>162230.01282586635</v>
      </c>
      <c r="V1271" s="94">
        <v>176659.97414388738</v>
      </c>
      <c r="W1271" s="94">
        <v>192506.69157570894</v>
      </c>
      <c r="X1271" s="94">
        <v>197585.01245699998</v>
      </c>
      <c r="Y1271" s="94">
        <v>214019.65199999997</v>
      </c>
      <c r="Z1271" s="94">
        <v>226352</v>
      </c>
      <c r="AA1271" s="83"/>
      <c r="AB1271" s="89" t="s">
        <v>8</v>
      </c>
      <c r="AC1271" s="94">
        <v>1424</v>
      </c>
      <c r="AD1271" s="94">
        <v>1516</v>
      </c>
      <c r="AE1271" s="94">
        <v>1595</v>
      </c>
      <c r="AF1271" s="94">
        <v>1689</v>
      </c>
      <c r="AG1271" s="94">
        <v>1771</v>
      </c>
      <c r="AH1271" s="94">
        <v>1841</v>
      </c>
      <c r="AI1271" s="94">
        <v>1978</v>
      </c>
      <c r="AJ1271" s="94">
        <v>2009</v>
      </c>
      <c r="AK1271" s="94">
        <v>2071</v>
      </c>
      <c r="AL1271" s="94">
        <v>2171</v>
      </c>
      <c r="AM1271" s="94">
        <v>0</v>
      </c>
      <c r="AN1271" s="83"/>
      <c r="AO1271" s="83"/>
      <c r="AP1271" s="83"/>
      <c r="AQ1271" s="83"/>
      <c r="AR1271" s="83"/>
      <c r="AS1271" s="83"/>
      <c r="AT1271" s="83"/>
      <c r="AU1271" s="83"/>
      <c r="AV1271" s="83"/>
      <c r="AW1271" s="83"/>
      <c r="AX1271" s="83"/>
      <c r="AY1271" s="83"/>
      <c r="AZ1271" s="83"/>
    </row>
    <row r="1272" spans="1:52" x14ac:dyDescent="0.25">
      <c r="A1272" s="82"/>
      <c r="B1272" s="89" t="s">
        <v>5</v>
      </c>
      <c r="C1272" s="94">
        <v>44998.222098024147</v>
      </c>
      <c r="D1272" s="94">
        <v>46936.708206279698</v>
      </c>
      <c r="E1272" s="94">
        <v>51442.138058189565</v>
      </c>
      <c r="F1272" s="94">
        <v>69023.691518016145</v>
      </c>
      <c r="G1272" s="94">
        <v>62348.517295543068</v>
      </c>
      <c r="H1272" s="94">
        <v>66850.981464343175</v>
      </c>
      <c r="I1272" s="94">
        <v>77695.134171564117</v>
      </c>
      <c r="J1272" s="94">
        <v>74955.722508575956</v>
      </c>
      <c r="K1272" s="94">
        <v>80052.255843000006</v>
      </c>
      <c r="L1272" s="94">
        <v>78551.801999999996</v>
      </c>
      <c r="M1272" s="92">
        <v>0</v>
      </c>
      <c r="N1272" s="83"/>
      <c r="O1272" s="89" t="s">
        <v>5</v>
      </c>
      <c r="P1272" s="94">
        <v>-58981.611096141241</v>
      </c>
      <c r="Q1272" s="94">
        <v>-55949.282456879322</v>
      </c>
      <c r="R1272" s="94">
        <v>7737.6969523698217</v>
      </c>
      <c r="S1272" s="94">
        <v>-25969.062845388929</v>
      </c>
      <c r="T1272" s="94">
        <v>52387.791722818845</v>
      </c>
      <c r="U1272" s="94">
        <v>-19192.605548482574</v>
      </c>
      <c r="V1272" s="94">
        <v>-3070.7192580149604</v>
      </c>
      <c r="W1272" s="94">
        <v>86241.375108755979</v>
      </c>
      <c r="X1272" s="94">
        <v>102617.57757299997</v>
      </c>
      <c r="Y1272" s="94">
        <v>91074.731999999989</v>
      </c>
      <c r="Z1272" s="94">
        <v>77055</v>
      </c>
      <c r="AA1272" s="83"/>
      <c r="AB1272" s="89" t="s">
        <v>5</v>
      </c>
      <c r="AC1272" s="94">
        <v>13503</v>
      </c>
      <c r="AD1272" s="94">
        <v>13078</v>
      </c>
      <c r="AE1272" s="94">
        <v>13011</v>
      </c>
      <c r="AF1272" s="94">
        <v>12927</v>
      </c>
      <c r="AG1272" s="94">
        <v>12831</v>
      </c>
      <c r="AH1272" s="94">
        <v>12636</v>
      </c>
      <c r="AI1272" s="94">
        <v>12831</v>
      </c>
      <c r="AJ1272" s="94">
        <v>13727</v>
      </c>
      <c r="AK1272" s="94">
        <v>13487</v>
      </c>
      <c r="AL1272" s="94">
        <v>13747</v>
      </c>
      <c r="AM1272" s="94">
        <v>0</v>
      </c>
      <c r="AN1272" s="83"/>
      <c r="AO1272" s="83"/>
      <c r="AP1272" s="83"/>
      <c r="AQ1272" s="83"/>
      <c r="AR1272" s="83"/>
      <c r="AS1272" s="83"/>
      <c r="AT1272" s="83"/>
      <c r="AU1272" s="83"/>
      <c r="AV1272" s="83"/>
      <c r="AW1272" s="83"/>
      <c r="AX1272" s="83"/>
      <c r="AY1272" s="83"/>
      <c r="AZ1272" s="83"/>
    </row>
    <row r="1273" spans="1:52" x14ac:dyDescent="0.25">
      <c r="A1273" s="82"/>
      <c r="B1273" s="84" t="s">
        <v>157</v>
      </c>
      <c r="C1273" s="93">
        <v>58673.556573227601</v>
      </c>
      <c r="D1273" s="93">
        <v>88081.017318849888</v>
      </c>
      <c r="E1273" s="93">
        <v>101746.94058006919</v>
      </c>
      <c r="F1273" s="93">
        <v>96211.338210167829</v>
      </c>
      <c r="G1273" s="93">
        <v>101629.05388138122</v>
      </c>
      <c r="H1273" s="93">
        <v>108161.76508782186</v>
      </c>
      <c r="I1273" s="93">
        <v>104965.1661300409</v>
      </c>
      <c r="J1273" s="93">
        <v>105414.03731766598</v>
      </c>
      <c r="K1273" s="93">
        <v>108040.89326099998</v>
      </c>
      <c r="L1273" s="93">
        <v>107093.17499999999</v>
      </c>
      <c r="M1273" s="93">
        <v>0</v>
      </c>
      <c r="N1273" s="83"/>
      <c r="O1273" s="84" t="s">
        <v>157</v>
      </c>
      <c r="P1273" s="93">
        <v>64980.250927096327</v>
      </c>
      <c r="Q1273" s="93">
        <v>62518.985669904469</v>
      </c>
      <c r="R1273" s="93">
        <v>77004.801690248365</v>
      </c>
      <c r="S1273" s="93">
        <v>87313.760189052133</v>
      </c>
      <c r="T1273" s="93">
        <v>97302.292565520955</v>
      </c>
      <c r="U1273" s="93">
        <v>99343.117842795225</v>
      </c>
      <c r="V1273" s="93">
        <v>99225.021036558595</v>
      </c>
      <c r="W1273" s="93">
        <v>98307.097195544964</v>
      </c>
      <c r="X1273" s="93">
        <v>103241.38618499998</v>
      </c>
      <c r="Y1273" s="93">
        <v>105268.75799999999</v>
      </c>
      <c r="Z1273" s="93">
        <v>103974</v>
      </c>
      <c r="AA1273" s="83"/>
      <c r="AB1273" s="84" t="s">
        <v>117</v>
      </c>
      <c r="AC1273" s="93">
        <v>60292.395999999993</v>
      </c>
      <c r="AD1273" s="93">
        <v>60310.718000000001</v>
      </c>
      <c r="AE1273" s="93">
        <v>60403.199999999997</v>
      </c>
      <c r="AF1273" s="93">
        <v>60754.96</v>
      </c>
      <c r="AG1273" s="93">
        <v>61029.396000000008</v>
      </c>
      <c r="AH1273" s="93">
        <v>61022.565000000002</v>
      </c>
      <c r="AI1273" s="93">
        <v>60605.670999999995</v>
      </c>
      <c r="AJ1273" s="93">
        <v>60247.88</v>
      </c>
      <c r="AK1273" s="93">
        <v>60386.85</v>
      </c>
      <c r="AL1273" s="93">
        <v>60877.62</v>
      </c>
      <c r="AM1273" s="93">
        <v>0</v>
      </c>
      <c r="AN1273" s="83"/>
      <c r="AO1273" s="83"/>
      <c r="AP1273" s="83"/>
      <c r="AQ1273" s="83"/>
      <c r="AR1273" s="83"/>
      <c r="AS1273" s="83"/>
      <c r="AT1273" s="83"/>
      <c r="AU1273" s="83"/>
      <c r="AV1273" s="83"/>
      <c r="AW1273" s="83"/>
      <c r="AX1273" s="83"/>
      <c r="AY1273" s="83"/>
      <c r="AZ1273" s="83"/>
    </row>
    <row r="1274" spans="1:52" x14ac:dyDescent="0.25">
      <c r="A1274" s="82"/>
      <c r="B1274" s="83"/>
      <c r="C1274" s="83"/>
      <c r="D1274" s="83"/>
      <c r="E1274" s="83"/>
      <c r="F1274" s="83"/>
      <c r="G1274" s="83"/>
      <c r="H1274" s="83"/>
      <c r="I1274" s="83"/>
      <c r="J1274" s="83"/>
      <c r="K1274" s="83"/>
      <c r="L1274" s="83"/>
      <c r="M1274" s="83"/>
      <c r="N1274" s="83"/>
      <c r="O1274" s="83"/>
      <c r="P1274" s="83"/>
      <c r="Q1274" s="83"/>
      <c r="R1274" s="83"/>
      <c r="S1274" s="83"/>
      <c r="T1274" s="83"/>
      <c r="U1274" s="83"/>
      <c r="V1274" s="83"/>
      <c r="W1274" s="83"/>
      <c r="X1274" s="83"/>
      <c r="Y1274" s="83"/>
      <c r="Z1274" s="83"/>
      <c r="AA1274" s="83"/>
      <c r="AB1274" s="83"/>
      <c r="AC1274" s="83"/>
      <c r="AD1274" s="83"/>
      <c r="AE1274" s="83"/>
      <c r="AF1274" s="83"/>
      <c r="AG1274" s="83"/>
      <c r="AH1274" s="83"/>
      <c r="AI1274" s="83"/>
      <c r="AJ1274" s="83"/>
      <c r="AK1274" s="83"/>
      <c r="AL1274" s="83"/>
      <c r="AM1274" s="83"/>
      <c r="AN1274" s="83"/>
      <c r="AO1274" s="83"/>
      <c r="AP1274" s="83"/>
      <c r="AQ1274" s="83"/>
      <c r="AR1274" s="83"/>
      <c r="AS1274" s="83"/>
      <c r="AT1274" s="83"/>
      <c r="AU1274" s="83"/>
      <c r="AV1274" s="83"/>
      <c r="AW1274" s="83"/>
      <c r="AX1274" s="83"/>
      <c r="AY1274" s="83"/>
      <c r="AZ1274" s="83"/>
    </row>
    <row r="1275" spans="1:52" x14ac:dyDescent="0.25">
      <c r="A1275" s="82"/>
      <c r="B1275" s="85" t="s">
        <v>113</v>
      </c>
      <c r="C1275" s="85"/>
      <c r="D1275" s="85"/>
      <c r="E1275" s="85"/>
      <c r="F1275" s="85"/>
      <c r="G1275" s="85"/>
      <c r="H1275" s="85"/>
      <c r="I1275" s="85"/>
      <c r="J1275" s="85"/>
      <c r="K1275" s="85"/>
      <c r="L1275" s="85"/>
      <c r="M1275" s="85"/>
      <c r="N1275" s="83"/>
      <c r="O1275" s="85" t="s">
        <v>114</v>
      </c>
      <c r="P1275" s="85"/>
      <c r="Q1275" s="85"/>
      <c r="R1275" s="85"/>
      <c r="S1275" s="85"/>
      <c r="T1275" s="85"/>
      <c r="U1275" s="85"/>
      <c r="V1275" s="85"/>
      <c r="W1275" s="85"/>
      <c r="X1275" s="85"/>
      <c r="Y1275" s="85"/>
      <c r="Z1275" s="85"/>
      <c r="AA1275" s="83"/>
      <c r="AB1275" s="85" t="s">
        <v>145</v>
      </c>
      <c r="AC1275" s="85"/>
      <c r="AD1275" s="85"/>
      <c r="AE1275" s="85"/>
      <c r="AF1275" s="85"/>
      <c r="AG1275" s="85"/>
      <c r="AH1275" s="85"/>
      <c r="AI1275" s="85"/>
      <c r="AJ1275" s="85"/>
      <c r="AK1275" s="85"/>
      <c r="AL1275" s="85"/>
      <c r="AM1275" s="85"/>
      <c r="AN1275" s="83"/>
      <c r="AO1275" s="83"/>
      <c r="AP1275" s="83"/>
      <c r="AQ1275" s="83"/>
      <c r="AR1275" s="83"/>
      <c r="AS1275" s="83"/>
      <c r="AT1275" s="83"/>
      <c r="AU1275" s="83"/>
      <c r="AV1275" s="83"/>
      <c r="AW1275" s="83"/>
      <c r="AX1275" s="83"/>
      <c r="AY1275" s="83"/>
      <c r="AZ1275" s="83"/>
    </row>
    <row r="1276" spans="1:52" x14ac:dyDescent="0.25">
      <c r="A1276" s="82"/>
      <c r="B1276" s="87" t="s">
        <v>79</v>
      </c>
      <c r="C1276" s="87">
        <v>2013</v>
      </c>
      <c r="D1276" s="87">
        <v>2014</v>
      </c>
      <c r="E1276" s="87">
        <v>2015</v>
      </c>
      <c r="F1276" s="87">
        <v>2016</v>
      </c>
      <c r="G1276" s="87">
        <v>2017</v>
      </c>
      <c r="H1276" s="87">
        <v>2018</v>
      </c>
      <c r="I1276" s="87">
        <v>2019</v>
      </c>
      <c r="J1276" s="87">
        <v>2020</v>
      </c>
      <c r="K1276" s="87">
        <v>2021</v>
      </c>
      <c r="L1276" s="87">
        <v>2022</v>
      </c>
      <c r="M1276" s="87">
        <v>2023</v>
      </c>
      <c r="N1276" s="83"/>
      <c r="O1276" s="87" t="s">
        <v>79</v>
      </c>
      <c r="P1276" s="87">
        <v>2013</v>
      </c>
      <c r="Q1276" s="87">
        <v>2014</v>
      </c>
      <c r="R1276" s="87">
        <v>2015</v>
      </c>
      <c r="S1276" s="87">
        <v>2016</v>
      </c>
      <c r="T1276" s="87">
        <v>2017</v>
      </c>
      <c r="U1276" s="87">
        <v>2018</v>
      </c>
      <c r="V1276" s="87">
        <v>2019</v>
      </c>
      <c r="W1276" s="87">
        <v>2020</v>
      </c>
      <c r="X1276" s="87">
        <v>2021</v>
      </c>
      <c r="Y1276" s="87">
        <v>2022</v>
      </c>
      <c r="Z1276" s="87">
        <v>2023</v>
      </c>
      <c r="AA1276" s="83"/>
      <c r="AB1276" s="87" t="s">
        <v>79</v>
      </c>
      <c r="AC1276" s="87">
        <v>2013</v>
      </c>
      <c r="AD1276" s="87">
        <v>2014</v>
      </c>
      <c r="AE1276" s="87">
        <v>2015</v>
      </c>
      <c r="AF1276" s="87">
        <v>2016</v>
      </c>
      <c r="AG1276" s="87">
        <v>2017</v>
      </c>
      <c r="AH1276" s="87">
        <v>2018</v>
      </c>
      <c r="AI1276" s="87">
        <v>2019</v>
      </c>
      <c r="AJ1276" s="87">
        <v>2020</v>
      </c>
      <c r="AK1276" s="87">
        <v>2021</v>
      </c>
      <c r="AL1276" s="87">
        <v>2022</v>
      </c>
      <c r="AM1276" s="87">
        <v>2023</v>
      </c>
      <c r="AN1276" s="83"/>
      <c r="AO1276" s="83"/>
      <c r="AP1276" s="83"/>
      <c r="AQ1276" s="83"/>
      <c r="AR1276" s="83"/>
      <c r="AS1276" s="83"/>
      <c r="AT1276" s="83"/>
      <c r="AU1276" s="83"/>
      <c r="AV1276" s="83"/>
      <c r="AW1276" s="83"/>
      <c r="AX1276" s="83"/>
      <c r="AY1276" s="83"/>
      <c r="AZ1276" s="83"/>
    </row>
    <row r="1277" spans="1:52" x14ac:dyDescent="0.25">
      <c r="A1277" s="82"/>
      <c r="B1277" s="89" t="s">
        <v>9</v>
      </c>
      <c r="C1277" s="90">
        <v>288461.77392114222</v>
      </c>
      <c r="D1277" s="90">
        <v>281601.85501806077</v>
      </c>
      <c r="E1277" s="90">
        <v>293334.96208710957</v>
      </c>
      <c r="F1277" s="90">
        <v>313519.30191981146</v>
      </c>
      <c r="G1277" s="90">
        <v>304222.29020634003</v>
      </c>
      <c r="H1277" s="90">
        <v>312112.13050963468</v>
      </c>
      <c r="I1277" s="90">
        <v>322885.08551794034</v>
      </c>
      <c r="J1277" s="90">
        <v>338543.68358260789</v>
      </c>
      <c r="K1277" s="90">
        <v>407585.72591099993</v>
      </c>
      <c r="L1277" s="90">
        <v>402429.55199999997</v>
      </c>
      <c r="M1277" s="90">
        <v>0</v>
      </c>
      <c r="N1277" s="83"/>
      <c r="O1277" s="89" t="s">
        <v>9</v>
      </c>
      <c r="P1277" s="90">
        <v>270857.05960561766</v>
      </c>
      <c r="Q1277" s="90">
        <v>279801.00158132572</v>
      </c>
      <c r="R1277" s="90">
        <v>273313.9711222467</v>
      </c>
      <c r="S1277" s="90">
        <v>316751.00751834875</v>
      </c>
      <c r="T1277" s="90">
        <v>319882.44778568129</v>
      </c>
      <c r="U1277" s="90">
        <v>318289.20882903994</v>
      </c>
      <c r="V1277" s="90">
        <v>310462.5803635146</v>
      </c>
      <c r="W1277" s="90">
        <v>314128.4796926009</v>
      </c>
      <c r="X1277" s="90">
        <v>408298.6500389998</v>
      </c>
      <c r="Y1277" s="90">
        <v>409233.29999999993</v>
      </c>
      <c r="Z1277" s="90">
        <v>401822</v>
      </c>
      <c r="AA1277" s="83"/>
      <c r="AB1277" s="89" t="s">
        <v>9</v>
      </c>
      <c r="AC1277" s="90">
        <v>2672</v>
      </c>
      <c r="AD1277" s="90">
        <v>2699</v>
      </c>
      <c r="AE1277" s="90">
        <v>2726</v>
      </c>
      <c r="AF1277" s="90">
        <v>2691</v>
      </c>
      <c r="AG1277" s="90">
        <v>2672</v>
      </c>
      <c r="AH1277" s="90">
        <v>2604</v>
      </c>
      <c r="AI1277" s="90">
        <v>2634</v>
      </c>
      <c r="AJ1277" s="90">
        <v>2854</v>
      </c>
      <c r="AK1277" s="90">
        <v>2747</v>
      </c>
      <c r="AL1277" s="90">
        <v>2869</v>
      </c>
      <c r="AM1277" s="90">
        <v>0</v>
      </c>
      <c r="AN1277" s="83"/>
      <c r="AO1277" s="83"/>
      <c r="AP1277" s="83"/>
      <c r="AQ1277" s="83"/>
      <c r="AR1277" s="83"/>
      <c r="AS1277" s="83"/>
      <c r="AT1277" s="83"/>
      <c r="AU1277" s="83"/>
      <c r="AV1277" s="83"/>
      <c r="AW1277" s="83"/>
      <c r="AX1277" s="83"/>
      <c r="AY1277" s="83"/>
      <c r="AZ1277" s="83"/>
    </row>
    <row r="1278" spans="1:52" x14ac:dyDescent="0.25">
      <c r="A1278" s="82"/>
      <c r="B1278" s="84" t="s">
        <v>10</v>
      </c>
      <c r="C1278" s="93">
        <v>181668.7170301266</v>
      </c>
      <c r="D1278" s="93">
        <v>174016.14124265776</v>
      </c>
      <c r="E1278" s="93">
        <v>193282.84807311068</v>
      </c>
      <c r="F1278" s="93">
        <v>216054.52360963961</v>
      </c>
      <c r="G1278" s="93">
        <v>201929.554180187</v>
      </c>
      <c r="H1278" s="93">
        <v>198480.10945006108</v>
      </c>
      <c r="I1278" s="93">
        <v>209538.60391363327</v>
      </c>
      <c r="J1278" s="93">
        <v>218499.83685460343</v>
      </c>
      <c r="K1278" s="93">
        <v>270963.15269099991</v>
      </c>
      <c r="L1278" s="93">
        <v>266077.53375</v>
      </c>
      <c r="M1278" s="93">
        <v>0</v>
      </c>
      <c r="N1278" s="83"/>
      <c r="O1278" s="84" t="s">
        <v>10</v>
      </c>
      <c r="P1278" s="93">
        <v>171166.1034733376</v>
      </c>
      <c r="Q1278" s="93">
        <v>171600.03082781698</v>
      </c>
      <c r="R1278" s="93">
        <v>173981.90823884541</v>
      </c>
      <c r="S1278" s="93">
        <v>204500.02191429786</v>
      </c>
      <c r="T1278" s="93">
        <v>213457.9378678893</v>
      </c>
      <c r="U1278" s="93">
        <v>203590.49707950116</v>
      </c>
      <c r="V1278" s="93">
        <v>202299.4354859796</v>
      </c>
      <c r="W1278" s="93">
        <v>207772.53274587597</v>
      </c>
      <c r="X1278" s="93">
        <v>298928.45033099985</v>
      </c>
      <c r="Y1278" s="93">
        <v>289372.29299999989</v>
      </c>
      <c r="Z1278" s="93">
        <v>274524</v>
      </c>
      <c r="AA1278" s="83"/>
      <c r="AB1278" s="84" t="s">
        <v>10</v>
      </c>
      <c r="AC1278" s="93">
        <v>2672</v>
      </c>
      <c r="AD1278" s="93">
        <v>2699</v>
      </c>
      <c r="AE1278" s="93">
        <v>2726</v>
      </c>
      <c r="AF1278" s="93">
        <v>2691</v>
      </c>
      <c r="AG1278" s="93">
        <v>2672</v>
      </c>
      <c r="AH1278" s="93">
        <v>2604</v>
      </c>
      <c r="AI1278" s="93">
        <v>2634</v>
      </c>
      <c r="AJ1278" s="93">
        <v>2854</v>
      </c>
      <c r="AK1278" s="93">
        <v>2747</v>
      </c>
      <c r="AL1278" s="93">
        <v>2869</v>
      </c>
      <c r="AM1278" s="93">
        <v>0</v>
      </c>
      <c r="AN1278" s="83"/>
      <c r="AO1278" s="83"/>
      <c r="AP1278" s="83"/>
      <c r="AQ1278" s="83"/>
      <c r="AR1278" s="83"/>
      <c r="AS1278" s="83"/>
      <c r="AT1278" s="83"/>
      <c r="AU1278" s="83"/>
      <c r="AV1278" s="83"/>
      <c r="AW1278" s="83"/>
      <c r="AX1278" s="83"/>
      <c r="AY1278" s="83"/>
      <c r="AZ1278" s="83"/>
    </row>
    <row r="1279" spans="1:52" x14ac:dyDescent="0.25">
      <c r="A1279" s="82"/>
      <c r="B1279" s="89" t="s">
        <v>11</v>
      </c>
      <c r="C1279" s="94">
        <v>106793.05689101559</v>
      </c>
      <c r="D1279" s="94">
        <v>107585.71377540298</v>
      </c>
      <c r="E1279" s="94">
        <v>100052.11401399887</v>
      </c>
      <c r="F1279" s="94">
        <v>97464.778310171852</v>
      </c>
      <c r="G1279" s="94">
        <v>102292.73602615304</v>
      </c>
      <c r="H1279" s="94">
        <v>113632.02105957358</v>
      </c>
      <c r="I1279" s="94">
        <v>113346.4816043071</v>
      </c>
      <c r="J1279" s="94">
        <v>120043.84672800449</v>
      </c>
      <c r="K1279" s="94">
        <v>136622.57321999999</v>
      </c>
      <c r="L1279" s="94">
        <v>136352.01824999996</v>
      </c>
      <c r="M1279" s="94">
        <v>0</v>
      </c>
      <c r="N1279" s="83"/>
      <c r="O1279" s="89" t="s">
        <v>11</v>
      </c>
      <c r="P1279" s="94">
        <v>99690.956132280058</v>
      </c>
      <c r="Q1279" s="94">
        <v>108200.97075350872</v>
      </c>
      <c r="R1279" s="94">
        <v>99332.06288340126</v>
      </c>
      <c r="S1279" s="94">
        <v>112250.98560405092</v>
      </c>
      <c r="T1279" s="94">
        <v>106424.50991779201</v>
      </c>
      <c r="U1279" s="94">
        <v>114698.71174953878</v>
      </c>
      <c r="V1279" s="94">
        <v>108163.14487753501</v>
      </c>
      <c r="W1279" s="94">
        <v>106355.94694672496</v>
      </c>
      <c r="X1279" s="94">
        <v>109370.19970799996</v>
      </c>
      <c r="Y1279" s="94">
        <v>119861.00700000001</v>
      </c>
      <c r="Z1279" s="94">
        <v>127298</v>
      </c>
      <c r="AA1279" s="83"/>
      <c r="AB1279" s="89" t="s">
        <v>11</v>
      </c>
      <c r="AC1279" s="94">
        <v>2672</v>
      </c>
      <c r="AD1279" s="94">
        <v>2699</v>
      </c>
      <c r="AE1279" s="94">
        <v>2726</v>
      </c>
      <c r="AF1279" s="94">
        <v>2691</v>
      </c>
      <c r="AG1279" s="94">
        <v>2672</v>
      </c>
      <c r="AH1279" s="94">
        <v>2604</v>
      </c>
      <c r="AI1279" s="94">
        <v>2634</v>
      </c>
      <c r="AJ1279" s="94">
        <v>2854</v>
      </c>
      <c r="AK1279" s="94">
        <v>2747</v>
      </c>
      <c r="AL1279" s="94">
        <v>2869</v>
      </c>
      <c r="AM1279" s="94">
        <v>0</v>
      </c>
      <c r="AN1279" s="83"/>
      <c r="AO1279" s="83"/>
      <c r="AP1279" s="83"/>
      <c r="AQ1279" s="83"/>
      <c r="AR1279" s="83"/>
      <c r="AS1279" s="83"/>
      <c r="AT1279" s="83"/>
      <c r="AU1279" s="83"/>
      <c r="AV1279" s="83"/>
      <c r="AW1279" s="83"/>
      <c r="AX1279" s="83"/>
      <c r="AY1279" s="83"/>
      <c r="AZ1279" s="83"/>
    </row>
    <row r="1280" spans="1:52" x14ac:dyDescent="0.25">
      <c r="A1280" s="82"/>
      <c r="B1280" s="84" t="s">
        <v>0</v>
      </c>
      <c r="C1280" s="93">
        <v>43290.264335924629</v>
      </c>
      <c r="D1280" s="93">
        <v>39786.044334306469</v>
      </c>
      <c r="E1280" s="93">
        <v>38678.887981238127</v>
      </c>
      <c r="F1280" s="93">
        <v>40608.458370648674</v>
      </c>
      <c r="G1280" s="93">
        <v>38345.582363802307</v>
      </c>
      <c r="H1280" s="93">
        <v>37876.296770405774</v>
      </c>
      <c r="I1280" s="93">
        <v>34185.197176199516</v>
      </c>
      <c r="J1280" s="93">
        <v>32858.943588764996</v>
      </c>
      <c r="K1280" s="93">
        <v>27432.726341999994</v>
      </c>
      <c r="L1280" s="93">
        <v>24178.412999999997</v>
      </c>
      <c r="M1280" s="93">
        <v>0</v>
      </c>
      <c r="N1280" s="83"/>
      <c r="O1280" s="84" t="s">
        <v>0</v>
      </c>
      <c r="P1280" s="93">
        <v>34472.624785814674</v>
      </c>
      <c r="Q1280" s="93">
        <v>36341.400361891836</v>
      </c>
      <c r="R1280" s="93">
        <v>36934.380520419494</v>
      </c>
      <c r="S1280" s="93">
        <v>40652.54806845729</v>
      </c>
      <c r="T1280" s="93">
        <v>40928.670195971179</v>
      </c>
      <c r="U1280" s="93">
        <v>39271.045163133836</v>
      </c>
      <c r="V1280" s="93">
        <v>37258.994849510731</v>
      </c>
      <c r="W1280" s="93">
        <v>36021.29997223799</v>
      </c>
      <c r="X1280" s="93">
        <v>34489.826489999992</v>
      </c>
      <c r="Y1280" s="93">
        <v>28602.083999999999</v>
      </c>
      <c r="Z1280" s="93">
        <v>25712</v>
      </c>
      <c r="AA1280" s="83"/>
      <c r="AB1280" s="84" t="s">
        <v>0</v>
      </c>
      <c r="AC1280" s="93">
        <v>441</v>
      </c>
      <c r="AD1280" s="93">
        <v>460</v>
      </c>
      <c r="AE1280" s="93">
        <v>488</v>
      </c>
      <c r="AF1280" s="93">
        <v>407</v>
      </c>
      <c r="AG1280" s="93">
        <v>343</v>
      </c>
      <c r="AH1280" s="93">
        <v>345</v>
      </c>
      <c r="AI1280" s="93">
        <v>317</v>
      </c>
      <c r="AJ1280" s="93">
        <v>305</v>
      </c>
      <c r="AK1280" s="93">
        <v>253</v>
      </c>
      <c r="AL1280" s="93">
        <v>237</v>
      </c>
      <c r="AM1280" s="93">
        <v>0</v>
      </c>
      <c r="AN1280" s="83"/>
      <c r="AO1280" s="83"/>
      <c r="AP1280" s="83"/>
      <c r="AQ1280" s="83"/>
      <c r="AR1280" s="83"/>
      <c r="AS1280" s="83"/>
      <c r="AT1280" s="83"/>
      <c r="AU1280" s="83"/>
      <c r="AV1280" s="83"/>
      <c r="AW1280" s="83"/>
      <c r="AX1280" s="83"/>
      <c r="AY1280" s="83"/>
      <c r="AZ1280" s="83"/>
    </row>
    <row r="1281" spans="1:52" x14ac:dyDescent="0.25">
      <c r="A1281" s="82"/>
      <c r="B1281" s="84" t="s">
        <v>158</v>
      </c>
      <c r="C1281" s="93">
        <v>66449.526600836791</v>
      </c>
      <c r="D1281" s="93">
        <v>62669.699598382467</v>
      </c>
      <c r="E1281" s="93">
        <v>58307.464246240153</v>
      </c>
      <c r="F1281" s="93">
        <v>50969.768191787589</v>
      </c>
      <c r="G1281" s="93">
        <v>46282.754159340649</v>
      </c>
      <c r="H1281" s="93">
        <v>39574.895472356096</v>
      </c>
      <c r="I1281" s="93">
        <v>48492.736954266322</v>
      </c>
      <c r="J1281" s="93">
        <v>70916.192553023982</v>
      </c>
      <c r="K1281" s="93">
        <v>57729.879983999992</v>
      </c>
      <c r="L1281" s="93">
        <v>41528.381999999998</v>
      </c>
      <c r="M1281" s="93">
        <v>0</v>
      </c>
      <c r="N1281" s="83"/>
      <c r="O1281" s="84" t="s">
        <v>158</v>
      </c>
      <c r="P1281" s="93">
        <v>89812.33348508818</v>
      </c>
      <c r="Q1281" s="93">
        <v>71628.277913976184</v>
      </c>
      <c r="R1281" s="93">
        <v>66107.774340401083</v>
      </c>
      <c r="S1281" s="93">
        <v>61981.805018803403</v>
      </c>
      <c r="T1281" s="93">
        <v>54631.591242902381</v>
      </c>
      <c r="U1281" s="93">
        <v>47264.2370602917</v>
      </c>
      <c r="V1281" s="93">
        <v>44173.060633199093</v>
      </c>
      <c r="W1281" s="93">
        <v>46859.19484497299</v>
      </c>
      <c r="X1281" s="93">
        <v>66149.174447999991</v>
      </c>
      <c r="Y1281" s="93">
        <v>52802.105999999992</v>
      </c>
      <c r="Z1281" s="93">
        <v>40064</v>
      </c>
      <c r="AA1281" s="83"/>
      <c r="AB1281" s="84" t="s">
        <v>158</v>
      </c>
      <c r="AC1281" s="93">
        <v>482</v>
      </c>
      <c r="AD1281" s="93">
        <v>453</v>
      </c>
      <c r="AE1281" s="93">
        <v>391</v>
      </c>
      <c r="AF1281" s="93">
        <v>340</v>
      </c>
      <c r="AG1281" s="93">
        <v>328</v>
      </c>
      <c r="AH1281" s="93">
        <v>290</v>
      </c>
      <c r="AI1281" s="93">
        <v>342</v>
      </c>
      <c r="AJ1281" s="93">
        <v>504</v>
      </c>
      <c r="AK1281" s="93">
        <v>388</v>
      </c>
      <c r="AL1281" s="93">
        <v>269</v>
      </c>
      <c r="AM1281" s="93">
        <v>0</v>
      </c>
      <c r="AN1281" s="83"/>
      <c r="AO1281" s="83"/>
      <c r="AP1281" s="83"/>
      <c r="AQ1281" s="83"/>
      <c r="AR1281" s="83"/>
      <c r="AS1281" s="83"/>
      <c r="AT1281" s="83"/>
      <c r="AU1281" s="83"/>
      <c r="AV1281" s="83"/>
      <c r="AW1281" s="83"/>
      <c r="AX1281" s="83"/>
      <c r="AY1281" s="83"/>
      <c r="AZ1281" s="83"/>
    </row>
    <row r="1282" spans="1:52" x14ac:dyDescent="0.25">
      <c r="A1282" s="82"/>
      <c r="B1282" s="84" t="s">
        <v>159</v>
      </c>
      <c r="C1282" s="93">
        <v>3015.0234761182628</v>
      </c>
      <c r="D1282" s="93">
        <v>3900.0492484259144</v>
      </c>
      <c r="E1282" s="93">
        <v>2858.0265964659643</v>
      </c>
      <c r="F1282" s="93">
        <v>4103.1119295714507</v>
      </c>
      <c r="G1282" s="93">
        <v>3869.1666636069608</v>
      </c>
      <c r="H1282" s="93">
        <v>3300.7032670620783</v>
      </c>
      <c r="I1282" s="93">
        <v>5055.1976900654436</v>
      </c>
      <c r="J1282" s="93">
        <v>4906.9931190839989</v>
      </c>
      <c r="K1282" s="93">
        <v>5933.6081069999991</v>
      </c>
      <c r="L1282" s="93">
        <v>6409.6409999999996</v>
      </c>
      <c r="M1282" s="93">
        <v>0</v>
      </c>
      <c r="N1282" s="83"/>
      <c r="O1282" s="84" t="s">
        <v>159</v>
      </c>
      <c r="P1282" s="93">
        <v>3597.078057107828</v>
      </c>
      <c r="Q1282" s="93">
        <v>3011.9644580596987</v>
      </c>
      <c r="R1282" s="93">
        <v>3739.2334209818614</v>
      </c>
      <c r="S1282" s="93">
        <v>6027.1309412720457</v>
      </c>
      <c r="T1282" s="93">
        <v>4750.3761672036289</v>
      </c>
      <c r="U1282" s="93">
        <v>4620.0900743565398</v>
      </c>
      <c r="V1282" s="93">
        <v>4116.2810247074867</v>
      </c>
      <c r="W1282" s="93">
        <v>5674.1153942969986</v>
      </c>
      <c r="X1282" s="93">
        <v>5322.5302829999982</v>
      </c>
      <c r="Y1282" s="93">
        <v>5549.3969999999999</v>
      </c>
      <c r="Z1282" s="93">
        <v>5699</v>
      </c>
      <c r="AA1282" s="83"/>
      <c r="AB1282" s="84" t="s">
        <v>159</v>
      </c>
      <c r="AC1282" s="93">
        <v>0</v>
      </c>
      <c r="AD1282" s="93">
        <v>0</v>
      </c>
      <c r="AE1282" s="93">
        <v>0</v>
      </c>
      <c r="AF1282" s="93">
        <v>0</v>
      </c>
      <c r="AG1282" s="93">
        <v>0</v>
      </c>
      <c r="AH1282" s="93">
        <v>0</v>
      </c>
      <c r="AI1282" s="93">
        <v>0</v>
      </c>
      <c r="AJ1282" s="93">
        <v>0</v>
      </c>
      <c r="AK1282" s="93">
        <v>0</v>
      </c>
      <c r="AL1282" s="93">
        <v>0</v>
      </c>
      <c r="AM1282" s="93">
        <v>0</v>
      </c>
      <c r="AN1282" s="83"/>
      <c r="AO1282" s="83"/>
      <c r="AP1282" s="83"/>
      <c r="AQ1282" s="83"/>
      <c r="AR1282" s="83"/>
      <c r="AS1282" s="83"/>
      <c r="AT1282" s="83"/>
      <c r="AU1282" s="83"/>
      <c r="AV1282" s="83"/>
      <c r="AW1282" s="83"/>
      <c r="AX1282" s="83"/>
      <c r="AY1282" s="83"/>
      <c r="AZ1282" s="83"/>
    </row>
    <row r="1283" spans="1:52" x14ac:dyDescent="0.25">
      <c r="A1283" s="82"/>
      <c r="B1283" s="84" t="s">
        <v>1</v>
      </c>
      <c r="C1283" s="93">
        <v>15974.251519345506</v>
      </c>
      <c r="D1283" s="93">
        <v>14061.965544151059</v>
      </c>
      <c r="E1283" s="93">
        <v>13426.949379936967</v>
      </c>
      <c r="F1283" s="93">
        <v>12587.147052131471</v>
      </c>
      <c r="G1283" s="93">
        <v>11556.303757449976</v>
      </c>
      <c r="H1283" s="93">
        <v>9821.381218570421</v>
      </c>
      <c r="I1283" s="93">
        <v>13044.784817883101</v>
      </c>
      <c r="J1283" s="93">
        <v>14993.949730850996</v>
      </c>
      <c r="K1283" s="93">
        <v>11705.959565999998</v>
      </c>
      <c r="L1283" s="93">
        <v>8949.2129999999997</v>
      </c>
      <c r="M1283" s="93">
        <v>0</v>
      </c>
      <c r="N1283" s="83"/>
      <c r="O1283" s="84" t="s">
        <v>1</v>
      </c>
      <c r="P1283" s="93">
        <v>15949.522923853809</v>
      </c>
      <c r="Q1283" s="93">
        <v>14651.055261446163</v>
      </c>
      <c r="R1283" s="93">
        <v>13452.81387402263</v>
      </c>
      <c r="S1283" s="93">
        <v>11121.683981251903</v>
      </c>
      <c r="T1283" s="93">
        <v>12026.584202042948</v>
      </c>
      <c r="U1283" s="93">
        <v>11648.620134231955</v>
      </c>
      <c r="V1283" s="93">
        <v>9404.5587300608549</v>
      </c>
      <c r="W1283" s="93">
        <v>11962.144395620997</v>
      </c>
      <c r="X1283" s="93">
        <v>15965.469050999996</v>
      </c>
      <c r="Y1283" s="93">
        <v>12960.254999999999</v>
      </c>
      <c r="Z1283" s="93">
        <v>9446</v>
      </c>
      <c r="AA1283" s="83"/>
      <c r="AB1283" s="84" t="s">
        <v>1</v>
      </c>
      <c r="AC1283" s="93">
        <v>94</v>
      </c>
      <c r="AD1283" s="93">
        <v>83</v>
      </c>
      <c r="AE1283" s="93">
        <v>78</v>
      </c>
      <c r="AF1283" s="93">
        <v>73</v>
      </c>
      <c r="AG1283" s="93">
        <v>69</v>
      </c>
      <c r="AH1283" s="93">
        <v>60</v>
      </c>
      <c r="AI1283" s="93">
        <v>81</v>
      </c>
      <c r="AJ1283" s="93">
        <v>96</v>
      </c>
      <c r="AK1283" s="93">
        <v>70</v>
      </c>
      <c r="AL1283" s="93">
        <v>58</v>
      </c>
      <c r="AM1283" s="93">
        <v>0</v>
      </c>
      <c r="AN1283" s="83"/>
      <c r="AO1283" s="83"/>
      <c r="AP1283" s="83"/>
      <c r="AQ1283" s="83"/>
      <c r="AR1283" s="83"/>
      <c r="AS1283" s="83"/>
      <c r="AT1283" s="83"/>
      <c r="AU1283" s="83"/>
      <c r="AV1283" s="83"/>
      <c r="AW1283" s="83"/>
      <c r="AX1283" s="83"/>
      <c r="AY1283" s="83"/>
      <c r="AZ1283" s="83"/>
    </row>
    <row r="1284" spans="1:52" x14ac:dyDescent="0.25">
      <c r="A1284" s="82"/>
      <c r="B1284" s="84" t="s">
        <v>2</v>
      </c>
      <c r="C1284" s="93">
        <v>93401.890679820164</v>
      </c>
      <c r="D1284" s="93">
        <v>90912.540416082207</v>
      </c>
      <c r="E1284" s="93">
        <v>90680.214060881583</v>
      </c>
      <c r="F1284" s="93">
        <v>93601.735939348975</v>
      </c>
      <c r="G1284" s="93">
        <v>89655.704700763774</v>
      </c>
      <c r="H1284" s="93">
        <v>89315.778107357313</v>
      </c>
      <c r="I1284" s="93">
        <v>94793.202443984919</v>
      </c>
      <c r="J1284" s="93">
        <v>107066.96463922196</v>
      </c>
      <c r="K1284" s="93">
        <v>110075.69754299999</v>
      </c>
      <c r="L1284" s="93">
        <v>114949.59</v>
      </c>
      <c r="M1284" s="93">
        <v>0</v>
      </c>
      <c r="N1284" s="83"/>
      <c r="O1284" s="84" t="s">
        <v>2</v>
      </c>
      <c r="P1284" s="93">
        <v>98037.148579286382</v>
      </c>
      <c r="Q1284" s="93">
        <v>96361.976318215791</v>
      </c>
      <c r="R1284" s="93">
        <v>90084.51145954206</v>
      </c>
      <c r="S1284" s="93">
        <v>89963.758779852709</v>
      </c>
      <c r="T1284" s="93">
        <v>91045.478557978553</v>
      </c>
      <c r="U1284" s="93">
        <v>89997.833999263778</v>
      </c>
      <c r="V1284" s="93">
        <v>87445.68479224341</v>
      </c>
      <c r="W1284" s="93">
        <v>90795.556717298983</v>
      </c>
      <c r="X1284" s="93">
        <v>104951.55537299998</v>
      </c>
      <c r="Y1284" s="93">
        <v>108342.38099999999</v>
      </c>
      <c r="Z1284" s="93">
        <v>115873</v>
      </c>
      <c r="AA1284" s="83"/>
      <c r="AB1284" s="84" t="s">
        <v>2</v>
      </c>
      <c r="AC1284" s="93">
        <v>827</v>
      </c>
      <c r="AD1284" s="93">
        <v>808</v>
      </c>
      <c r="AE1284" s="93">
        <v>801</v>
      </c>
      <c r="AF1284" s="93">
        <v>777</v>
      </c>
      <c r="AG1284" s="93">
        <v>753</v>
      </c>
      <c r="AH1284" s="93">
        <v>736</v>
      </c>
      <c r="AI1284" s="93">
        <v>742</v>
      </c>
      <c r="AJ1284" s="93">
        <v>783</v>
      </c>
      <c r="AK1284" s="93">
        <v>807</v>
      </c>
      <c r="AL1284" s="93">
        <v>853</v>
      </c>
      <c r="AM1284" s="93">
        <v>0</v>
      </c>
      <c r="AN1284" s="83"/>
      <c r="AO1284" s="83"/>
      <c r="AP1284" s="83"/>
      <c r="AQ1284" s="83"/>
      <c r="AR1284" s="83"/>
      <c r="AS1284" s="83"/>
      <c r="AT1284" s="83"/>
      <c r="AU1284" s="83"/>
      <c r="AV1284" s="83"/>
      <c r="AW1284" s="83"/>
      <c r="AX1284" s="83"/>
      <c r="AY1284" s="83"/>
      <c r="AZ1284" s="83"/>
    </row>
    <row r="1285" spans="1:52" x14ac:dyDescent="0.25">
      <c r="A1285" s="82"/>
      <c r="B1285" s="84" t="s">
        <v>156</v>
      </c>
      <c r="C1285" s="93">
        <v>0</v>
      </c>
      <c r="D1285" s="93">
        <v>0</v>
      </c>
      <c r="E1285" s="93">
        <v>0</v>
      </c>
      <c r="F1285" s="93">
        <v>0</v>
      </c>
      <c r="G1285" s="93">
        <v>0</v>
      </c>
      <c r="H1285" s="93">
        <v>0</v>
      </c>
      <c r="I1285" s="93">
        <v>0</v>
      </c>
      <c r="J1285" s="93">
        <v>2763.1506987629991</v>
      </c>
      <c r="K1285" s="93">
        <v>11843.876435999999</v>
      </c>
      <c r="L1285" s="93">
        <v>17571.203999999998</v>
      </c>
      <c r="M1285" s="93">
        <v>0</v>
      </c>
      <c r="N1285" s="83"/>
      <c r="O1285" s="84" t="s">
        <v>156</v>
      </c>
      <c r="P1285" s="93">
        <v>0</v>
      </c>
      <c r="Q1285" s="93">
        <v>0</v>
      </c>
      <c r="R1285" s="93">
        <v>0</v>
      </c>
      <c r="S1285" s="93">
        <v>0</v>
      </c>
      <c r="T1285" s="93">
        <v>0</v>
      </c>
      <c r="U1285" s="93">
        <v>0</v>
      </c>
      <c r="V1285" s="93">
        <v>0</v>
      </c>
      <c r="W1285" s="93">
        <v>0</v>
      </c>
      <c r="X1285" s="93">
        <v>8338.6661399999975</v>
      </c>
      <c r="Y1285" s="93">
        <v>16052.399999999998</v>
      </c>
      <c r="Z1285" s="93">
        <v>18720</v>
      </c>
      <c r="AA1285" s="83"/>
      <c r="AB1285" s="84" t="s">
        <v>156</v>
      </c>
      <c r="AC1285" s="93">
        <v>0</v>
      </c>
      <c r="AD1285" s="93">
        <v>0</v>
      </c>
      <c r="AE1285" s="93">
        <v>0</v>
      </c>
      <c r="AF1285" s="93">
        <v>0</v>
      </c>
      <c r="AG1285" s="93">
        <v>0</v>
      </c>
      <c r="AH1285" s="93">
        <v>0</v>
      </c>
      <c r="AI1285" s="93">
        <v>0</v>
      </c>
      <c r="AJ1285" s="93">
        <v>20</v>
      </c>
      <c r="AK1285" s="93">
        <v>72</v>
      </c>
      <c r="AL1285" s="93">
        <v>104</v>
      </c>
      <c r="AM1285" s="93">
        <v>0</v>
      </c>
      <c r="AN1285" s="83"/>
      <c r="AO1285" s="83"/>
      <c r="AP1285" s="83"/>
      <c r="AQ1285" s="83"/>
      <c r="AR1285" s="83"/>
      <c r="AS1285" s="83"/>
      <c r="AT1285" s="83"/>
      <c r="AU1285" s="83"/>
      <c r="AV1285" s="83"/>
      <c r="AW1285" s="83"/>
      <c r="AX1285" s="83"/>
      <c r="AY1285" s="83"/>
      <c r="AZ1285" s="83"/>
    </row>
    <row r="1286" spans="1:52" x14ac:dyDescent="0.25">
      <c r="A1286" s="82"/>
      <c r="B1286" s="84" t="s">
        <v>3</v>
      </c>
      <c r="C1286" s="93">
        <v>439.45903034399214</v>
      </c>
      <c r="D1286" s="93">
        <v>2838.9994574638863</v>
      </c>
      <c r="E1286" s="93">
        <v>6117.7135716740158</v>
      </c>
      <c r="F1286" s="93">
        <v>9446.9679728670417</v>
      </c>
      <c r="G1286" s="93">
        <v>13648.553365475378</v>
      </c>
      <c r="H1286" s="93">
        <v>15395.455042065634</v>
      </c>
      <c r="I1286" s="93">
        <v>14964.396641905341</v>
      </c>
      <c r="J1286" s="93">
        <v>14738.242305780001</v>
      </c>
      <c r="K1286" s="93">
        <v>15410.618874000002</v>
      </c>
      <c r="L1286" s="93">
        <v>12061.938</v>
      </c>
      <c r="M1286" s="93">
        <v>0</v>
      </c>
      <c r="N1286" s="83"/>
      <c r="O1286" s="84" t="s">
        <v>3</v>
      </c>
      <c r="P1286" s="93">
        <v>0</v>
      </c>
      <c r="Q1286" s="93">
        <v>3246.8764434315062</v>
      </c>
      <c r="R1286" s="93">
        <v>4679.2497852174265</v>
      </c>
      <c r="S1286" s="93">
        <v>9794.3763247097977</v>
      </c>
      <c r="T1286" s="93">
        <v>9949.2857064178988</v>
      </c>
      <c r="U1286" s="93">
        <v>16419.657004338285</v>
      </c>
      <c r="V1286" s="93">
        <v>17937.266270860746</v>
      </c>
      <c r="W1286" s="93">
        <v>16850.795631893998</v>
      </c>
      <c r="X1286" s="93">
        <v>16568.059682999999</v>
      </c>
      <c r="Y1286" s="93">
        <v>16052.4</v>
      </c>
      <c r="Z1286" s="93">
        <v>13104</v>
      </c>
      <c r="AA1286" s="83"/>
      <c r="AB1286" s="84" t="s">
        <v>3</v>
      </c>
      <c r="AC1286" s="93">
        <v>3</v>
      </c>
      <c r="AD1286" s="93">
        <v>24</v>
      </c>
      <c r="AE1286" s="93">
        <v>54</v>
      </c>
      <c r="AF1286" s="93">
        <v>72</v>
      </c>
      <c r="AG1286" s="93">
        <v>104</v>
      </c>
      <c r="AH1286" s="93">
        <v>113</v>
      </c>
      <c r="AI1286" s="93">
        <v>113</v>
      </c>
      <c r="AJ1286" s="93">
        <v>111</v>
      </c>
      <c r="AK1286" s="93">
        <v>122</v>
      </c>
      <c r="AL1286" s="93">
        <v>104</v>
      </c>
      <c r="AM1286" s="93">
        <v>0</v>
      </c>
      <c r="AN1286" s="83"/>
      <c r="AO1286" s="83"/>
      <c r="AP1286" s="83"/>
      <c r="AQ1286" s="83"/>
      <c r="AR1286" s="83"/>
      <c r="AS1286" s="83"/>
      <c r="AT1286" s="83"/>
      <c r="AU1286" s="83"/>
      <c r="AV1286" s="83"/>
      <c r="AW1286" s="83"/>
      <c r="AX1286" s="83"/>
      <c r="AY1286" s="83"/>
      <c r="AZ1286" s="83"/>
    </row>
    <row r="1287" spans="1:52" x14ac:dyDescent="0.25">
      <c r="A1287" s="82"/>
      <c r="B1287" s="84" t="s">
        <v>4</v>
      </c>
      <c r="C1287" s="93">
        <v>0</v>
      </c>
      <c r="D1287" s="93">
        <v>1742.7039682672394</v>
      </c>
      <c r="E1287" s="93">
        <v>13321.969962765741</v>
      </c>
      <c r="F1287" s="93">
        <v>18269.178002702571</v>
      </c>
      <c r="G1287" s="93">
        <v>17540.373229688932</v>
      </c>
      <c r="H1287" s="93">
        <v>21852.623526917771</v>
      </c>
      <c r="I1287" s="93">
        <v>21311.429322363758</v>
      </c>
      <c r="J1287" s="93">
        <v>15334.892964278992</v>
      </c>
      <c r="K1287" s="93">
        <v>9151.3147739999968</v>
      </c>
      <c r="L1287" s="93">
        <v>14101.415999999997</v>
      </c>
      <c r="M1287" s="93">
        <v>0</v>
      </c>
      <c r="N1287" s="83"/>
      <c r="O1287" s="84" t="s">
        <v>4</v>
      </c>
      <c r="P1287" s="93">
        <v>0</v>
      </c>
      <c r="Q1287" s="93">
        <v>0</v>
      </c>
      <c r="R1287" s="93">
        <v>6144.2802692190226</v>
      </c>
      <c r="S1287" s="93">
        <v>-3734.9283274523814</v>
      </c>
      <c r="T1287" s="93">
        <v>-5550.0341486165435</v>
      </c>
      <c r="U1287" s="93">
        <v>17581.38826940519</v>
      </c>
      <c r="V1287" s="93">
        <v>21702.82783860197</v>
      </c>
      <c r="W1287" s="93">
        <v>20782.432159145996</v>
      </c>
      <c r="X1287" s="93">
        <v>15389.400893999993</v>
      </c>
      <c r="Y1287" s="93">
        <v>14926.673999999997</v>
      </c>
      <c r="Z1287" s="93">
        <v>15121</v>
      </c>
      <c r="AA1287" s="83"/>
      <c r="AB1287" s="84" t="s">
        <v>4</v>
      </c>
      <c r="AC1287" s="93">
        <v>0</v>
      </c>
      <c r="AD1287" s="93">
        <v>14</v>
      </c>
      <c r="AE1287" s="93">
        <v>94</v>
      </c>
      <c r="AF1287" s="93">
        <v>144</v>
      </c>
      <c r="AG1287" s="93">
        <v>135</v>
      </c>
      <c r="AH1287" s="93">
        <v>171</v>
      </c>
      <c r="AI1287" s="93">
        <v>167</v>
      </c>
      <c r="AJ1287" s="93">
        <v>121</v>
      </c>
      <c r="AK1287" s="93">
        <v>73</v>
      </c>
      <c r="AL1287" s="93">
        <v>121</v>
      </c>
      <c r="AM1287" s="93">
        <v>0</v>
      </c>
      <c r="AN1287" s="83"/>
      <c r="AO1287" s="83"/>
      <c r="AP1287" s="83"/>
      <c r="AQ1287" s="83"/>
      <c r="AR1287" s="83"/>
      <c r="AS1287" s="83"/>
      <c r="AT1287" s="83"/>
      <c r="AU1287" s="83"/>
      <c r="AV1287" s="83"/>
      <c r="AW1287" s="83"/>
      <c r="AX1287" s="83"/>
      <c r="AY1287" s="83"/>
      <c r="AZ1287" s="83"/>
    </row>
    <row r="1288" spans="1:52" x14ac:dyDescent="0.25">
      <c r="A1288" s="82"/>
      <c r="B1288" s="84" t="s">
        <v>6</v>
      </c>
      <c r="C1288" s="93">
        <v>3619.6406442352923</v>
      </c>
      <c r="D1288" s="93">
        <v>3740.5535634854195</v>
      </c>
      <c r="E1288" s="93">
        <v>7779.8291599301829</v>
      </c>
      <c r="F1288" s="93">
        <v>13098.79529921418</v>
      </c>
      <c r="G1288" s="93">
        <v>10577.912023250998</v>
      </c>
      <c r="H1288" s="93">
        <v>8317.1684458134368</v>
      </c>
      <c r="I1288" s="93">
        <v>5855.8605256004939</v>
      </c>
      <c r="J1288" s="93">
        <v>5276.5281110114993</v>
      </c>
      <c r="K1288" s="93">
        <v>4754.949317999999</v>
      </c>
      <c r="L1288" s="93">
        <v>6114.0607499999987</v>
      </c>
      <c r="M1288" s="93">
        <v>0</v>
      </c>
      <c r="N1288" s="83"/>
      <c r="O1288" s="84" t="s">
        <v>6</v>
      </c>
      <c r="P1288" s="93">
        <v>4380.1502476783444</v>
      </c>
      <c r="Q1288" s="93">
        <v>4046.7283158265486</v>
      </c>
      <c r="R1288" s="93">
        <v>3590.6003554217059</v>
      </c>
      <c r="S1288" s="93">
        <v>15597.596235226049</v>
      </c>
      <c r="T1288" s="93">
        <v>14688.335273318233</v>
      </c>
      <c r="U1288" s="93">
        <v>10725.049369125831</v>
      </c>
      <c r="V1288" s="93">
        <v>7940.112596270691</v>
      </c>
      <c r="W1288" s="93">
        <v>5205.8579154749996</v>
      </c>
      <c r="X1288" s="93">
        <v>4374.0865769999991</v>
      </c>
      <c r="Y1288" s="93">
        <v>5327.1329999999989</v>
      </c>
      <c r="Z1288" s="93">
        <v>8798</v>
      </c>
      <c r="AA1288" s="83"/>
      <c r="AB1288" s="84" t="s">
        <v>6</v>
      </c>
      <c r="AC1288" s="93">
        <v>0</v>
      </c>
      <c r="AD1288" s="93">
        <v>0</v>
      </c>
      <c r="AE1288" s="93">
        <v>4</v>
      </c>
      <c r="AF1288" s="93">
        <v>104</v>
      </c>
      <c r="AG1288" s="93">
        <v>152</v>
      </c>
      <c r="AH1288" s="93">
        <v>106</v>
      </c>
      <c r="AI1288" s="93">
        <v>75</v>
      </c>
      <c r="AJ1288" s="93">
        <v>0</v>
      </c>
      <c r="AK1288" s="93">
        <v>107</v>
      </c>
      <c r="AL1288" s="93">
        <v>89</v>
      </c>
      <c r="AM1288" s="93">
        <v>0</v>
      </c>
      <c r="AN1288" s="83"/>
      <c r="AO1288" s="83"/>
      <c r="AP1288" s="83"/>
      <c r="AQ1288" s="83"/>
      <c r="AR1288" s="83"/>
      <c r="AS1288" s="83"/>
      <c r="AT1288" s="83"/>
      <c r="AU1288" s="83"/>
      <c r="AV1288" s="83"/>
      <c r="AW1288" s="83"/>
      <c r="AX1288" s="83"/>
      <c r="AY1288" s="83"/>
      <c r="AZ1288" s="83"/>
    </row>
    <row r="1289" spans="1:52" x14ac:dyDescent="0.25">
      <c r="A1289" s="82"/>
      <c r="B1289" s="84" t="s">
        <v>7</v>
      </c>
      <c r="C1289" s="93">
        <v>47979.612277597727</v>
      </c>
      <c r="D1289" s="93">
        <v>48355.199219742295</v>
      </c>
      <c r="E1289" s="93">
        <v>45669.323418961038</v>
      </c>
      <c r="F1289" s="93">
        <v>39133.646437144766</v>
      </c>
      <c r="G1289" s="93">
        <v>39291.976452144459</v>
      </c>
      <c r="H1289" s="93">
        <v>38539.735890836426</v>
      </c>
      <c r="I1289" s="93">
        <v>38566.826605103903</v>
      </c>
      <c r="J1289" s="93">
        <v>44729.378570330984</v>
      </c>
      <c r="K1289" s="93">
        <v>53423.690942999994</v>
      </c>
      <c r="L1289" s="93">
        <v>49750.091999999997</v>
      </c>
      <c r="M1289" s="93">
        <v>0</v>
      </c>
      <c r="N1289" s="83"/>
      <c r="O1289" s="84" t="s">
        <v>7</v>
      </c>
      <c r="P1289" s="93">
        <v>50442.84512292673</v>
      </c>
      <c r="Q1289" s="93">
        <v>48951.053262961206</v>
      </c>
      <c r="R1289" s="93">
        <v>40472.666718120417</v>
      </c>
      <c r="S1289" s="93">
        <v>46041.417154018221</v>
      </c>
      <c r="T1289" s="93">
        <v>42299.18883267037</v>
      </c>
      <c r="U1289" s="93">
        <v>39922.632164787086</v>
      </c>
      <c r="V1289" s="93">
        <v>38902.373872395758</v>
      </c>
      <c r="W1289" s="93">
        <v>36452.873685437989</v>
      </c>
      <c r="X1289" s="93">
        <v>35725.773824999989</v>
      </c>
      <c r="Y1289" s="93">
        <v>39929.315999999999</v>
      </c>
      <c r="Z1289" s="93">
        <v>43489</v>
      </c>
      <c r="AA1289" s="83"/>
      <c r="AB1289" s="84" t="s">
        <v>7</v>
      </c>
      <c r="AC1289" s="93">
        <v>409</v>
      </c>
      <c r="AD1289" s="93">
        <v>406</v>
      </c>
      <c r="AE1289" s="93">
        <v>376</v>
      </c>
      <c r="AF1289" s="93">
        <v>339</v>
      </c>
      <c r="AG1289" s="93">
        <v>349</v>
      </c>
      <c r="AH1289" s="93">
        <v>344</v>
      </c>
      <c r="AI1289" s="93">
        <v>341</v>
      </c>
      <c r="AJ1289" s="93">
        <v>405</v>
      </c>
      <c r="AK1289" s="93">
        <v>468</v>
      </c>
      <c r="AL1289" s="93">
        <v>479</v>
      </c>
      <c r="AM1289" s="93">
        <v>0</v>
      </c>
      <c r="AN1289" s="83"/>
      <c r="AO1289" s="83"/>
      <c r="AP1289" s="83"/>
      <c r="AQ1289" s="83"/>
      <c r="AR1289" s="83"/>
      <c r="AS1289" s="83"/>
      <c r="AT1289" s="83"/>
      <c r="AU1289" s="83"/>
      <c r="AV1289" s="83"/>
      <c r="AW1289" s="83"/>
      <c r="AX1289" s="83"/>
      <c r="AY1289" s="83"/>
      <c r="AZ1289" s="83"/>
    </row>
    <row r="1290" spans="1:52" x14ac:dyDescent="0.25">
      <c r="A1290" s="82"/>
      <c r="B1290" s="89" t="s">
        <v>8</v>
      </c>
      <c r="C1290" s="94">
        <v>26128.017395694373</v>
      </c>
      <c r="D1290" s="94">
        <v>27019.981230296937</v>
      </c>
      <c r="E1290" s="94">
        <v>27207.692269471056</v>
      </c>
      <c r="F1290" s="94">
        <v>33306.708115896392</v>
      </c>
      <c r="G1290" s="94">
        <v>34681.597064689617</v>
      </c>
      <c r="H1290" s="94">
        <v>35816.82341417214</v>
      </c>
      <c r="I1290" s="94">
        <v>40670.923460094593</v>
      </c>
      <c r="J1290" s="94">
        <v>38577.295288664995</v>
      </c>
      <c r="K1290" s="94">
        <v>47794.560848999994</v>
      </c>
      <c r="L1290" s="94">
        <v>49627.640999999996</v>
      </c>
      <c r="M1290" s="94">
        <v>0</v>
      </c>
      <c r="N1290" s="83"/>
      <c r="O1290" s="89" t="s">
        <v>8</v>
      </c>
      <c r="P1290" s="94">
        <v>21425.673403835837</v>
      </c>
      <c r="Q1290" s="94">
        <v>26815.212030620733</v>
      </c>
      <c r="R1290" s="94">
        <v>28067.07226979249</v>
      </c>
      <c r="S1290" s="94">
        <v>34035.630855452189</v>
      </c>
      <c r="T1290" s="94">
        <v>36453.756948143782</v>
      </c>
      <c r="U1290" s="94">
        <v>38543.761138723086</v>
      </c>
      <c r="V1290" s="94">
        <v>37911.783807422078</v>
      </c>
      <c r="W1290" s="94">
        <v>37509.150348494986</v>
      </c>
      <c r="X1290" s="94">
        <v>40508.30651699999</v>
      </c>
      <c r="Y1290" s="94">
        <v>48601.727999999996</v>
      </c>
      <c r="Z1290" s="94">
        <v>50232</v>
      </c>
      <c r="AA1290" s="83"/>
      <c r="AB1290" s="89" t="s">
        <v>8</v>
      </c>
      <c r="AC1290" s="94">
        <v>352</v>
      </c>
      <c r="AD1290" s="94">
        <v>382</v>
      </c>
      <c r="AE1290" s="94">
        <v>379</v>
      </c>
      <c r="AF1290" s="94">
        <v>399</v>
      </c>
      <c r="AG1290" s="94">
        <v>416</v>
      </c>
      <c r="AH1290" s="94">
        <v>421</v>
      </c>
      <c r="AI1290" s="94">
        <v>426</v>
      </c>
      <c r="AJ1290" s="94">
        <v>436</v>
      </c>
      <c r="AK1290" s="94">
        <v>476</v>
      </c>
      <c r="AL1290" s="94">
        <v>521</v>
      </c>
      <c r="AM1290" s="94">
        <v>0</v>
      </c>
      <c r="AN1290" s="83"/>
      <c r="AO1290" s="83"/>
      <c r="AP1290" s="83"/>
      <c r="AQ1290" s="83"/>
      <c r="AR1290" s="83"/>
      <c r="AS1290" s="83"/>
      <c r="AT1290" s="83"/>
      <c r="AU1290" s="83"/>
      <c r="AV1290" s="83"/>
      <c r="AW1290" s="83"/>
      <c r="AX1290" s="83"/>
      <c r="AY1290" s="83"/>
      <c r="AZ1290" s="83"/>
    </row>
    <row r="1291" spans="1:52" x14ac:dyDescent="0.25">
      <c r="A1291" s="82"/>
      <c r="B1291" s="89" t="s">
        <v>5</v>
      </c>
      <c r="C1291" s="94">
        <v>14391.320573381643</v>
      </c>
      <c r="D1291" s="94">
        <v>12558.505103294565</v>
      </c>
      <c r="E1291" s="94">
        <v>15136.931837338094</v>
      </c>
      <c r="F1291" s="94">
        <v>18619.587224029681</v>
      </c>
      <c r="G1291" s="94">
        <v>17842.566925780953</v>
      </c>
      <c r="H1291" s="94">
        <v>19031.036570809651</v>
      </c>
      <c r="I1291" s="94">
        <v>23052.932832816925</v>
      </c>
      <c r="J1291" s="94">
        <v>19739.102707484992</v>
      </c>
      <c r="K1291" s="94">
        <v>18212.453132999999</v>
      </c>
      <c r="L1291" s="94">
        <v>19501.607999999997</v>
      </c>
      <c r="M1291" s="92">
        <v>0</v>
      </c>
      <c r="N1291" s="83"/>
      <c r="O1291" s="89" t="s">
        <v>5</v>
      </c>
      <c r="P1291" s="94">
        <v>11913.647672291056</v>
      </c>
      <c r="Q1291" s="94">
        <v>10811.054239642184</v>
      </c>
      <c r="R1291" s="94">
        <v>12868.463561942428</v>
      </c>
      <c r="S1291" s="94">
        <v>11593.743834752526</v>
      </c>
      <c r="T1291" s="94">
        <v>15762.323514077048</v>
      </c>
      <c r="U1291" s="94">
        <v>16682.304428942916</v>
      </c>
      <c r="V1291" s="94">
        <v>17246.821697271993</v>
      </c>
      <c r="W1291" s="94">
        <v>21248.53176940199</v>
      </c>
      <c r="X1291" s="94">
        <v>23182.764947999993</v>
      </c>
      <c r="Y1291" s="94">
        <v>24043.614000000001</v>
      </c>
      <c r="Z1291" s="94">
        <v>20927</v>
      </c>
      <c r="AA1291" s="83"/>
      <c r="AB1291" s="89" t="s">
        <v>5</v>
      </c>
      <c r="AC1291" s="94">
        <v>2672</v>
      </c>
      <c r="AD1291" s="94">
        <v>2699</v>
      </c>
      <c r="AE1291" s="94">
        <v>2726</v>
      </c>
      <c r="AF1291" s="94">
        <v>2691</v>
      </c>
      <c r="AG1291" s="94">
        <v>2672</v>
      </c>
      <c r="AH1291" s="94">
        <v>2604</v>
      </c>
      <c r="AI1291" s="94">
        <v>2634</v>
      </c>
      <c r="AJ1291" s="94">
        <v>2854</v>
      </c>
      <c r="AK1291" s="94">
        <v>2747</v>
      </c>
      <c r="AL1291" s="94">
        <v>2869</v>
      </c>
      <c r="AM1291" s="94">
        <v>0</v>
      </c>
      <c r="AN1291" s="83"/>
      <c r="AO1291" s="83"/>
      <c r="AP1291" s="83"/>
      <c r="AQ1291" s="83"/>
      <c r="AR1291" s="83"/>
      <c r="AS1291" s="83"/>
      <c r="AT1291" s="83"/>
      <c r="AU1291" s="83"/>
      <c r="AV1291" s="83"/>
      <c r="AW1291" s="83"/>
      <c r="AX1291" s="83"/>
      <c r="AY1291" s="83"/>
      <c r="AZ1291" s="83"/>
    </row>
    <row r="1292" spans="1:52" x14ac:dyDescent="0.25">
      <c r="A1292" s="82"/>
      <c r="B1292" s="84" t="s">
        <v>157</v>
      </c>
      <c r="C1292" s="93">
        <v>26475.842238851365</v>
      </c>
      <c r="D1292" s="93">
        <v>21620.921755438088</v>
      </c>
      <c r="E1292" s="93">
        <v>19295.380723545521</v>
      </c>
      <c r="F1292" s="93">
        <v>21804.779345559455</v>
      </c>
      <c r="G1292" s="93">
        <v>21525.071216389548</v>
      </c>
      <c r="H1292" s="93">
        <v>23211.144688665881</v>
      </c>
      <c r="I1292" s="93">
        <v>22776.974890188299</v>
      </c>
      <c r="J1292" s="93">
        <v>20072.493400931995</v>
      </c>
      <c r="K1292" s="93">
        <v>20014.920533999997</v>
      </c>
      <c r="L1292" s="93">
        <v>19646.697</v>
      </c>
      <c r="M1292" s="93">
        <v>0</v>
      </c>
      <c r="N1292" s="83"/>
      <c r="O1292" s="84" t="s">
        <v>157</v>
      </c>
      <c r="P1292" s="93">
        <v>21611.950123160186</v>
      </c>
      <c r="Q1292" s="93">
        <v>21745.527759297853</v>
      </c>
      <c r="R1292" s="93">
        <v>21523.706367848961</v>
      </c>
      <c r="S1292" s="93">
        <v>21742.453594730527</v>
      </c>
      <c r="T1292" s="93">
        <v>22952.222854605232</v>
      </c>
      <c r="U1292" s="93">
        <v>22728.114942266551</v>
      </c>
      <c r="V1292" s="93">
        <v>20272.464159877494</v>
      </c>
      <c r="W1292" s="93">
        <v>20780.274290579993</v>
      </c>
      <c r="X1292" s="93">
        <v>19820.776016999997</v>
      </c>
      <c r="Y1292" s="93">
        <v>19457.360999999997</v>
      </c>
      <c r="Z1292" s="93">
        <v>19585</v>
      </c>
      <c r="AA1292" s="83"/>
      <c r="AB1292" s="84" t="s">
        <v>117</v>
      </c>
      <c r="AC1292" s="93">
        <v>17550.527999999998</v>
      </c>
      <c r="AD1292" s="93">
        <v>17420.37</v>
      </c>
      <c r="AE1292" s="93">
        <v>17344.259000000002</v>
      </c>
      <c r="AF1292" s="93">
        <v>17460.251</v>
      </c>
      <c r="AG1292" s="93">
        <v>17487.645</v>
      </c>
      <c r="AH1292" s="93">
        <v>17747.064999999999</v>
      </c>
      <c r="AI1292" s="93">
        <v>17680.356</v>
      </c>
      <c r="AJ1292" s="93">
        <v>17736.557000000001</v>
      </c>
      <c r="AK1292" s="93">
        <v>17883.547999999999</v>
      </c>
      <c r="AL1292" s="93">
        <v>17897.263999999999</v>
      </c>
      <c r="AM1292" s="93">
        <v>0</v>
      </c>
      <c r="AN1292" s="83"/>
      <c r="AO1292" s="83"/>
      <c r="AP1292" s="83"/>
      <c r="AQ1292" s="83"/>
      <c r="AR1292" s="83"/>
      <c r="AS1292" s="83"/>
      <c r="AT1292" s="83"/>
      <c r="AU1292" s="83"/>
      <c r="AV1292" s="83"/>
      <c r="AW1292" s="83"/>
      <c r="AX1292" s="83"/>
      <c r="AY1292" s="83"/>
      <c r="AZ1292" s="83"/>
    </row>
    <row r="1293" spans="1:52" x14ac:dyDescent="0.25">
      <c r="A1293" s="82"/>
      <c r="B1293" s="83"/>
      <c r="C1293" s="83"/>
      <c r="D1293" s="83"/>
      <c r="E1293" s="83"/>
      <c r="F1293" s="83"/>
      <c r="G1293" s="83"/>
      <c r="H1293" s="83"/>
      <c r="I1293" s="83"/>
      <c r="J1293" s="83"/>
      <c r="K1293" s="83"/>
      <c r="L1293" s="83"/>
      <c r="M1293" s="83"/>
      <c r="N1293" s="83"/>
      <c r="O1293" s="83"/>
      <c r="P1293" s="83"/>
      <c r="Q1293" s="83"/>
      <c r="R1293" s="83"/>
      <c r="S1293" s="83"/>
      <c r="T1293" s="83"/>
      <c r="U1293" s="83"/>
      <c r="V1293" s="83"/>
      <c r="W1293" s="83"/>
      <c r="X1293" s="83"/>
      <c r="Y1293" s="83"/>
      <c r="Z1293" s="83"/>
      <c r="AA1293" s="83"/>
      <c r="AB1293" s="83"/>
      <c r="AC1293" s="83"/>
      <c r="AD1293" s="83"/>
      <c r="AE1293" s="83"/>
      <c r="AF1293" s="83"/>
      <c r="AG1293" s="83"/>
      <c r="AH1293" s="83"/>
      <c r="AI1293" s="83"/>
      <c r="AJ1293" s="83"/>
      <c r="AK1293" s="83"/>
      <c r="AL1293" s="83"/>
      <c r="AM1293" s="83"/>
      <c r="AN1293" s="83"/>
      <c r="AO1293" s="83"/>
      <c r="AP1293" s="83"/>
      <c r="AQ1293" s="83"/>
      <c r="AR1293" s="83"/>
      <c r="AS1293" s="83"/>
      <c r="AT1293" s="83"/>
      <c r="AU1293" s="83"/>
      <c r="AV1293" s="83"/>
      <c r="AW1293" s="83"/>
      <c r="AX1293" s="83"/>
      <c r="AY1293" s="83"/>
      <c r="AZ1293" s="83"/>
    </row>
    <row r="1294" spans="1:52" x14ac:dyDescent="0.25">
      <c r="A1294" s="82"/>
      <c r="B1294" s="85" t="s">
        <v>113</v>
      </c>
      <c r="C1294" s="85"/>
      <c r="D1294" s="85"/>
      <c r="E1294" s="85"/>
      <c r="F1294" s="85"/>
      <c r="G1294" s="85"/>
      <c r="H1294" s="85"/>
      <c r="I1294" s="85"/>
      <c r="J1294" s="85"/>
      <c r="K1294" s="85"/>
      <c r="L1294" s="85"/>
      <c r="M1294" s="85"/>
      <c r="N1294" s="83"/>
      <c r="O1294" s="85" t="s">
        <v>114</v>
      </c>
      <c r="P1294" s="85"/>
      <c r="Q1294" s="85"/>
      <c r="R1294" s="85"/>
      <c r="S1294" s="85"/>
      <c r="T1294" s="85"/>
      <c r="U1294" s="85"/>
      <c r="V1294" s="85"/>
      <c r="W1294" s="85"/>
      <c r="X1294" s="85"/>
      <c r="Y1294" s="85"/>
      <c r="Z1294" s="85"/>
      <c r="AA1294" s="83"/>
      <c r="AB1294" s="85" t="s">
        <v>145</v>
      </c>
      <c r="AC1294" s="85"/>
      <c r="AD1294" s="85"/>
      <c r="AE1294" s="85"/>
      <c r="AF1294" s="85"/>
      <c r="AG1294" s="85"/>
      <c r="AH1294" s="85"/>
      <c r="AI1294" s="85"/>
      <c r="AJ1294" s="85"/>
      <c r="AK1294" s="85"/>
      <c r="AL1294" s="85"/>
      <c r="AM1294" s="85"/>
      <c r="AN1294" s="83"/>
      <c r="AO1294" s="83"/>
      <c r="AP1294" s="83"/>
      <c r="AQ1294" s="83"/>
      <c r="AR1294" s="83"/>
      <c r="AS1294" s="83"/>
      <c r="AT1294" s="83"/>
      <c r="AU1294" s="83"/>
      <c r="AV1294" s="83"/>
      <c r="AW1294" s="83"/>
      <c r="AX1294" s="83"/>
      <c r="AY1294" s="83"/>
      <c r="AZ1294" s="83"/>
    </row>
    <row r="1295" spans="1:52" x14ac:dyDescent="0.25">
      <c r="A1295" s="82"/>
      <c r="B1295" s="87" t="s">
        <v>80</v>
      </c>
      <c r="C1295" s="87">
        <v>2013</v>
      </c>
      <c r="D1295" s="87">
        <v>2014</v>
      </c>
      <c r="E1295" s="87">
        <v>2015</v>
      </c>
      <c r="F1295" s="87">
        <v>2016</v>
      </c>
      <c r="G1295" s="87">
        <v>2017</v>
      </c>
      <c r="H1295" s="87">
        <v>2018</v>
      </c>
      <c r="I1295" s="87">
        <v>2019</v>
      </c>
      <c r="J1295" s="87">
        <v>2020</v>
      </c>
      <c r="K1295" s="87">
        <v>2021</v>
      </c>
      <c r="L1295" s="87">
        <v>2022</v>
      </c>
      <c r="M1295" s="87">
        <v>2023</v>
      </c>
      <c r="N1295" s="83"/>
      <c r="O1295" s="87" t="s">
        <v>80</v>
      </c>
      <c r="P1295" s="87">
        <v>2013</v>
      </c>
      <c r="Q1295" s="87">
        <v>2014</v>
      </c>
      <c r="R1295" s="87">
        <v>2015</v>
      </c>
      <c r="S1295" s="87">
        <v>2016</v>
      </c>
      <c r="T1295" s="87">
        <v>2017</v>
      </c>
      <c r="U1295" s="87">
        <v>2018</v>
      </c>
      <c r="V1295" s="87">
        <v>2019</v>
      </c>
      <c r="W1295" s="87">
        <v>2020</v>
      </c>
      <c r="X1295" s="87">
        <v>2021</v>
      </c>
      <c r="Y1295" s="87">
        <v>2022</v>
      </c>
      <c r="Z1295" s="87">
        <v>2023</v>
      </c>
      <c r="AA1295" s="83"/>
      <c r="AB1295" s="87" t="s">
        <v>80</v>
      </c>
      <c r="AC1295" s="87">
        <v>2013</v>
      </c>
      <c r="AD1295" s="87">
        <v>2014</v>
      </c>
      <c r="AE1295" s="87">
        <v>2015</v>
      </c>
      <c r="AF1295" s="87">
        <v>2016</v>
      </c>
      <c r="AG1295" s="87">
        <v>2017</v>
      </c>
      <c r="AH1295" s="87">
        <v>2018</v>
      </c>
      <c r="AI1295" s="87">
        <v>2019</v>
      </c>
      <c r="AJ1295" s="87">
        <v>2020</v>
      </c>
      <c r="AK1295" s="87">
        <v>2021</v>
      </c>
      <c r="AL1295" s="87">
        <v>2022</v>
      </c>
      <c r="AM1295" s="87">
        <v>2023</v>
      </c>
      <c r="AN1295" s="83"/>
      <c r="AO1295" s="83"/>
      <c r="AP1295" s="83"/>
      <c r="AQ1295" s="83"/>
      <c r="AR1295" s="83"/>
      <c r="AS1295" s="83"/>
      <c r="AT1295" s="83"/>
      <c r="AU1295" s="83"/>
      <c r="AV1295" s="83"/>
      <c r="AW1295" s="83"/>
      <c r="AX1295" s="83"/>
      <c r="AY1295" s="83"/>
      <c r="AZ1295" s="83"/>
    </row>
    <row r="1296" spans="1:52" x14ac:dyDescent="0.25">
      <c r="A1296" s="82"/>
      <c r="B1296" s="89" t="s">
        <v>9</v>
      </c>
      <c r="C1296" s="90">
        <v>741146.69200475852</v>
      </c>
      <c r="D1296" s="90">
        <v>750421.85738772084</v>
      </c>
      <c r="E1296" s="90">
        <v>769727.34398938506</v>
      </c>
      <c r="F1296" s="90">
        <v>836846.70219951856</v>
      </c>
      <c r="G1296" s="90">
        <v>821307.64523263974</v>
      </c>
      <c r="H1296" s="90">
        <v>850729.43209933932</v>
      </c>
      <c r="I1296" s="90">
        <v>860487.43908164022</v>
      </c>
      <c r="J1296" s="90">
        <v>865591.21255099494</v>
      </c>
      <c r="K1296" s="90">
        <v>966180.87638100004</v>
      </c>
      <c r="L1296" s="90">
        <v>913779.78300000005</v>
      </c>
      <c r="M1296" s="90">
        <v>0</v>
      </c>
      <c r="N1296" s="83"/>
      <c r="O1296" s="89" t="s">
        <v>9</v>
      </c>
      <c r="P1296" s="90">
        <v>708036.48648004886</v>
      </c>
      <c r="Q1296" s="90">
        <v>733610.13401934667</v>
      </c>
      <c r="R1296" s="90">
        <v>738342.36037421506</v>
      </c>
      <c r="S1296" s="90">
        <v>825094.83562655188</v>
      </c>
      <c r="T1296" s="90">
        <v>833042.00314685784</v>
      </c>
      <c r="U1296" s="90">
        <v>864608.71043742937</v>
      </c>
      <c r="V1296" s="90">
        <v>862819.33866855386</v>
      </c>
      <c r="W1296" s="90">
        <v>844399.86429859174</v>
      </c>
      <c r="X1296" s="90">
        <v>971621.16645299993</v>
      </c>
      <c r="Y1296" s="90">
        <v>956970</v>
      </c>
      <c r="Z1296" s="90">
        <v>921335</v>
      </c>
      <c r="AA1296" s="83"/>
      <c r="AB1296" s="89" t="s">
        <v>9</v>
      </c>
      <c r="AC1296" s="90">
        <v>6715</v>
      </c>
      <c r="AD1296" s="90">
        <v>6503</v>
      </c>
      <c r="AE1296" s="90">
        <v>6570</v>
      </c>
      <c r="AF1296" s="90">
        <v>6546</v>
      </c>
      <c r="AG1296" s="90">
        <v>6456</v>
      </c>
      <c r="AH1296" s="90">
        <v>6437</v>
      </c>
      <c r="AI1296" s="90">
        <v>6524</v>
      </c>
      <c r="AJ1296" s="90">
        <v>6720</v>
      </c>
      <c r="AK1296" s="90">
        <v>6376</v>
      </c>
      <c r="AL1296" s="90">
        <v>6410</v>
      </c>
      <c r="AM1296" s="90">
        <v>0</v>
      </c>
      <c r="AN1296" s="83"/>
      <c r="AO1296" s="83"/>
      <c r="AP1296" s="83"/>
      <c r="AQ1296" s="83"/>
      <c r="AR1296" s="83"/>
      <c r="AS1296" s="83"/>
      <c r="AT1296" s="83"/>
      <c r="AU1296" s="83"/>
      <c r="AV1296" s="83"/>
      <c r="AW1296" s="83"/>
      <c r="AX1296" s="83"/>
      <c r="AY1296" s="83"/>
      <c r="AZ1296" s="83"/>
    </row>
    <row r="1297" spans="1:52" x14ac:dyDescent="0.25">
      <c r="A1297" s="82"/>
      <c r="B1297" s="84" t="s">
        <v>10</v>
      </c>
      <c r="C1297" s="93">
        <v>482322.83169975824</v>
      </c>
      <c r="D1297" s="93">
        <v>475351.73041960434</v>
      </c>
      <c r="E1297" s="93">
        <v>502902.43503489339</v>
      </c>
      <c r="F1297" s="93">
        <v>563950.05507137766</v>
      </c>
      <c r="G1297" s="93">
        <v>555555.19019542949</v>
      </c>
      <c r="H1297" s="93">
        <v>543808.5296142021</v>
      </c>
      <c r="I1297" s="93">
        <v>556269.97386359714</v>
      </c>
      <c r="J1297" s="93">
        <v>540976.57056191692</v>
      </c>
      <c r="K1297" s="93">
        <v>627318.06589199998</v>
      </c>
      <c r="L1297" s="93">
        <v>587802.87300000002</v>
      </c>
      <c r="M1297" s="93">
        <v>0</v>
      </c>
      <c r="N1297" s="83"/>
      <c r="O1297" s="84" t="s">
        <v>10</v>
      </c>
      <c r="P1297" s="93">
        <v>444225.51225019171</v>
      </c>
      <c r="Q1297" s="93">
        <v>467324.25563380454</v>
      </c>
      <c r="R1297" s="93">
        <v>477501.68781716732</v>
      </c>
      <c r="S1297" s="93">
        <v>550060.0689908074</v>
      </c>
      <c r="T1297" s="93">
        <v>569618.35376500711</v>
      </c>
      <c r="U1297" s="93">
        <v>581603.93008333014</v>
      </c>
      <c r="V1297" s="93">
        <v>575635.18505830679</v>
      </c>
      <c r="W1297" s="93">
        <v>581419.34322588879</v>
      </c>
      <c r="X1297" s="93">
        <v>707255.74464299995</v>
      </c>
      <c r="Y1297" s="93">
        <v>674667.96600000001</v>
      </c>
      <c r="Z1297" s="93">
        <v>631352</v>
      </c>
      <c r="AA1297" s="83"/>
      <c r="AB1297" s="84" t="s">
        <v>10</v>
      </c>
      <c r="AC1297" s="93">
        <v>6715</v>
      </c>
      <c r="AD1297" s="93">
        <v>6503</v>
      </c>
      <c r="AE1297" s="93">
        <v>6570</v>
      </c>
      <c r="AF1297" s="93">
        <v>6546</v>
      </c>
      <c r="AG1297" s="93">
        <v>6456</v>
      </c>
      <c r="AH1297" s="93">
        <v>6437</v>
      </c>
      <c r="AI1297" s="93">
        <v>6524</v>
      </c>
      <c r="AJ1297" s="93">
        <v>6720</v>
      </c>
      <c r="AK1297" s="93">
        <v>6376</v>
      </c>
      <c r="AL1297" s="93">
        <v>6410</v>
      </c>
      <c r="AM1297" s="93">
        <v>0</v>
      </c>
      <c r="AN1297" s="83"/>
      <c r="AO1297" s="83"/>
      <c r="AP1297" s="83"/>
      <c r="AQ1297" s="83"/>
      <c r="AR1297" s="83"/>
      <c r="AS1297" s="83"/>
      <c r="AT1297" s="83"/>
      <c r="AU1297" s="83"/>
      <c r="AV1297" s="83"/>
      <c r="AW1297" s="83"/>
      <c r="AX1297" s="83"/>
      <c r="AY1297" s="83"/>
      <c r="AZ1297" s="83"/>
    </row>
    <row r="1298" spans="1:52" x14ac:dyDescent="0.25">
      <c r="A1298" s="82"/>
      <c r="B1298" s="89" t="s">
        <v>11</v>
      </c>
      <c r="C1298" s="94">
        <v>258823.86030500024</v>
      </c>
      <c r="D1298" s="94">
        <v>275070.12696811656</v>
      </c>
      <c r="E1298" s="94">
        <v>266824.90895449161</v>
      </c>
      <c r="F1298" s="94">
        <v>272896.6471281409</v>
      </c>
      <c r="G1298" s="94">
        <v>265752.45503721031</v>
      </c>
      <c r="H1298" s="94">
        <v>306920.90248513728</v>
      </c>
      <c r="I1298" s="94">
        <v>304217.46521804313</v>
      </c>
      <c r="J1298" s="94">
        <v>324614.64198907797</v>
      </c>
      <c r="K1298" s="94">
        <v>338862.81048900005</v>
      </c>
      <c r="L1298" s="94">
        <v>325976.91000000003</v>
      </c>
      <c r="M1298" s="94">
        <v>0</v>
      </c>
      <c r="N1298" s="83"/>
      <c r="O1298" s="89" t="s">
        <v>11</v>
      </c>
      <c r="P1298" s="94">
        <v>263810.97422985721</v>
      </c>
      <c r="Q1298" s="94">
        <v>266285.87838554208</v>
      </c>
      <c r="R1298" s="94">
        <v>260840.6725570478</v>
      </c>
      <c r="S1298" s="94">
        <v>275034.76663574448</v>
      </c>
      <c r="T1298" s="94">
        <v>263423.64938185073</v>
      </c>
      <c r="U1298" s="94">
        <v>283004.78035409923</v>
      </c>
      <c r="V1298" s="94">
        <v>287184.15361024707</v>
      </c>
      <c r="W1298" s="94">
        <v>262980.52107270295</v>
      </c>
      <c r="X1298" s="94">
        <v>264365.42180999991</v>
      </c>
      <c r="Y1298" s="94">
        <v>282302.03399999999</v>
      </c>
      <c r="Z1298" s="94">
        <v>289983</v>
      </c>
      <c r="AA1298" s="83"/>
      <c r="AB1298" s="89" t="s">
        <v>11</v>
      </c>
      <c r="AC1298" s="94">
        <v>6715</v>
      </c>
      <c r="AD1298" s="94">
        <v>6503</v>
      </c>
      <c r="AE1298" s="94">
        <v>6570</v>
      </c>
      <c r="AF1298" s="94">
        <v>6546</v>
      </c>
      <c r="AG1298" s="94">
        <v>6456</v>
      </c>
      <c r="AH1298" s="94">
        <v>6437</v>
      </c>
      <c r="AI1298" s="94">
        <v>6524</v>
      </c>
      <c r="AJ1298" s="94">
        <v>6720</v>
      </c>
      <c r="AK1298" s="94">
        <v>6376</v>
      </c>
      <c r="AL1298" s="94">
        <v>6410</v>
      </c>
      <c r="AM1298" s="94">
        <v>0</v>
      </c>
      <c r="AN1298" s="83"/>
      <c r="AO1298" s="83"/>
      <c r="AP1298" s="83"/>
      <c r="AQ1298" s="83"/>
      <c r="AR1298" s="83"/>
      <c r="AS1298" s="83"/>
      <c r="AT1298" s="83"/>
      <c r="AU1298" s="83"/>
      <c r="AV1298" s="83"/>
      <c r="AW1298" s="83"/>
      <c r="AX1298" s="83"/>
      <c r="AY1298" s="83"/>
      <c r="AZ1298" s="83"/>
    </row>
    <row r="1299" spans="1:52" x14ac:dyDescent="0.25">
      <c r="A1299" s="82"/>
      <c r="B1299" s="84" t="s">
        <v>0</v>
      </c>
      <c r="C1299" s="93">
        <v>78338.0245093431</v>
      </c>
      <c r="D1299" s="93">
        <v>70183.619639703044</v>
      </c>
      <c r="E1299" s="93">
        <v>75956.23637458992</v>
      </c>
      <c r="F1299" s="93">
        <v>80149.992221551685</v>
      </c>
      <c r="G1299" s="93">
        <v>68411.703070900578</v>
      </c>
      <c r="H1299" s="93">
        <v>63120.135735614836</v>
      </c>
      <c r="I1299" s="93">
        <v>62780.651834819495</v>
      </c>
      <c r="J1299" s="93">
        <v>60764.499884276993</v>
      </c>
      <c r="K1299" s="93">
        <v>54187.538222999989</v>
      </c>
      <c r="L1299" s="93">
        <v>46727.919000000002</v>
      </c>
      <c r="M1299" s="93">
        <v>0</v>
      </c>
      <c r="N1299" s="83"/>
      <c r="O1299" s="84" t="s">
        <v>0</v>
      </c>
      <c r="P1299" s="93">
        <v>61327.217653912383</v>
      </c>
      <c r="Q1299" s="93">
        <v>66299.35381843269</v>
      </c>
      <c r="R1299" s="93">
        <v>55713.583184395669</v>
      </c>
      <c r="S1299" s="93">
        <v>70840.948826907916</v>
      </c>
      <c r="T1299" s="93">
        <v>76328.147187883878</v>
      </c>
      <c r="U1299" s="93">
        <v>69882.775810088031</v>
      </c>
      <c r="V1299" s="93">
        <v>69600.661036866892</v>
      </c>
      <c r="W1299" s="93">
        <v>68285.750771069987</v>
      </c>
      <c r="X1299" s="93">
        <v>68246.571770999988</v>
      </c>
      <c r="Y1299" s="93">
        <v>57703.232999999993</v>
      </c>
      <c r="Z1299" s="93">
        <v>46699</v>
      </c>
      <c r="AA1299" s="83"/>
      <c r="AB1299" s="84" t="s">
        <v>0</v>
      </c>
      <c r="AC1299" s="93">
        <v>851</v>
      </c>
      <c r="AD1299" s="93">
        <v>893</v>
      </c>
      <c r="AE1299" s="93">
        <v>986</v>
      </c>
      <c r="AF1299" s="93">
        <v>857</v>
      </c>
      <c r="AG1299" s="93">
        <v>676</v>
      </c>
      <c r="AH1299" s="93">
        <v>632</v>
      </c>
      <c r="AI1299" s="93">
        <v>637</v>
      </c>
      <c r="AJ1299" s="93">
        <v>621</v>
      </c>
      <c r="AK1299" s="93">
        <v>554</v>
      </c>
      <c r="AL1299" s="93">
        <v>487</v>
      </c>
      <c r="AM1299" s="93">
        <v>0</v>
      </c>
      <c r="AN1299" s="83"/>
      <c r="AO1299" s="83"/>
      <c r="AP1299" s="83"/>
      <c r="AQ1299" s="83"/>
      <c r="AR1299" s="83"/>
      <c r="AS1299" s="83"/>
      <c r="AT1299" s="83"/>
      <c r="AU1299" s="83"/>
      <c r="AV1299" s="83"/>
      <c r="AW1299" s="83"/>
      <c r="AX1299" s="83"/>
      <c r="AY1299" s="83"/>
      <c r="AZ1299" s="83"/>
    </row>
    <row r="1300" spans="1:52" x14ac:dyDescent="0.25">
      <c r="A1300" s="82"/>
      <c r="B1300" s="84" t="s">
        <v>158</v>
      </c>
      <c r="C1300" s="93">
        <v>147402.88587619751</v>
      </c>
      <c r="D1300" s="93">
        <v>111115.32717521154</v>
      </c>
      <c r="E1300" s="93">
        <v>98297.951255614244</v>
      </c>
      <c r="F1300" s="93">
        <v>81797.931240691527</v>
      </c>
      <c r="G1300" s="93">
        <v>75097.625330933472</v>
      </c>
      <c r="H1300" s="93">
        <v>69365.08420688691</v>
      </c>
      <c r="I1300" s="93">
        <v>73438.895194280442</v>
      </c>
      <c r="J1300" s="93">
        <v>99586.713255182971</v>
      </c>
      <c r="K1300" s="93">
        <v>77785.114679999999</v>
      </c>
      <c r="L1300" s="93">
        <v>51587.885999999999</v>
      </c>
      <c r="M1300" s="93">
        <v>0</v>
      </c>
      <c r="N1300" s="83"/>
      <c r="O1300" s="84" t="s">
        <v>158</v>
      </c>
      <c r="P1300" s="93">
        <v>159680.5432874783</v>
      </c>
      <c r="Q1300" s="93">
        <v>156074.36009165985</v>
      </c>
      <c r="R1300" s="93">
        <v>132999.67587706438</v>
      </c>
      <c r="S1300" s="93">
        <v>99963.579246183814</v>
      </c>
      <c r="T1300" s="93">
        <v>92044.484704729519</v>
      </c>
      <c r="U1300" s="93">
        <v>89061.963865615078</v>
      </c>
      <c r="V1300" s="93">
        <v>76884.521458017975</v>
      </c>
      <c r="W1300" s="93">
        <v>85670.618873048981</v>
      </c>
      <c r="X1300" s="93">
        <v>109019.04213899998</v>
      </c>
      <c r="Y1300" s="93">
        <v>87465</v>
      </c>
      <c r="Z1300" s="93">
        <v>57527</v>
      </c>
      <c r="AA1300" s="83"/>
      <c r="AB1300" s="84" t="s">
        <v>158</v>
      </c>
      <c r="AC1300" s="93">
        <v>1009</v>
      </c>
      <c r="AD1300" s="93">
        <v>742</v>
      </c>
      <c r="AE1300" s="93">
        <v>632</v>
      </c>
      <c r="AF1300" s="93">
        <v>535</v>
      </c>
      <c r="AG1300" s="93">
        <v>508</v>
      </c>
      <c r="AH1300" s="93">
        <v>495</v>
      </c>
      <c r="AI1300" s="93">
        <v>507</v>
      </c>
      <c r="AJ1300" s="93">
        <v>701</v>
      </c>
      <c r="AK1300" s="93">
        <v>516</v>
      </c>
      <c r="AL1300" s="93">
        <v>337</v>
      </c>
      <c r="AM1300" s="93">
        <v>0</v>
      </c>
      <c r="AN1300" s="83"/>
      <c r="AO1300" s="83"/>
      <c r="AP1300" s="83"/>
      <c r="AQ1300" s="83"/>
      <c r="AR1300" s="83"/>
      <c r="AS1300" s="83"/>
      <c r="AT1300" s="83"/>
      <c r="AU1300" s="83"/>
      <c r="AV1300" s="83"/>
      <c r="AW1300" s="83"/>
      <c r="AX1300" s="83"/>
      <c r="AY1300" s="83"/>
      <c r="AZ1300" s="83"/>
    </row>
    <row r="1301" spans="1:52" x14ac:dyDescent="0.25">
      <c r="A1301" s="82"/>
      <c r="B1301" s="84" t="s">
        <v>159</v>
      </c>
      <c r="C1301" s="93">
        <v>24345.392511927701</v>
      </c>
      <c r="D1301" s="93">
        <v>22157.676951112091</v>
      </c>
      <c r="E1301" s="93">
        <v>21727.462404967242</v>
      </c>
      <c r="F1301" s="93">
        <v>29340.424293005872</v>
      </c>
      <c r="G1301" s="93">
        <v>28540.767444252986</v>
      </c>
      <c r="H1301" s="93">
        <v>25164.508038109463</v>
      </c>
      <c r="I1301" s="93">
        <v>21086.045345316477</v>
      </c>
      <c r="J1301" s="93">
        <v>15155.789873300997</v>
      </c>
      <c r="K1301" s="93">
        <v>7786.9986599999984</v>
      </c>
      <c r="L1301" s="93">
        <v>3336.0179999999996</v>
      </c>
      <c r="M1301" s="93">
        <v>0</v>
      </c>
      <c r="N1301" s="83"/>
      <c r="O1301" s="84" t="s">
        <v>159</v>
      </c>
      <c r="P1301" s="93">
        <v>22759.633721710525</v>
      </c>
      <c r="Q1301" s="93">
        <v>22847.697531533602</v>
      </c>
      <c r="R1301" s="93">
        <v>22109.519603802783</v>
      </c>
      <c r="S1301" s="93">
        <v>23540.666924202345</v>
      </c>
      <c r="T1301" s="93">
        <v>26423.825847566393</v>
      </c>
      <c r="U1301" s="93">
        <v>30770.783844697962</v>
      </c>
      <c r="V1301" s="93">
        <v>30646.723708258865</v>
      </c>
      <c r="W1301" s="93">
        <v>27055.356080507994</v>
      </c>
      <c r="X1301" s="93">
        <v>27041.254610999997</v>
      </c>
      <c r="Y1301" s="93">
        <v>7838.9219999999996</v>
      </c>
      <c r="Z1301" s="93">
        <v>1300</v>
      </c>
      <c r="AA1301" s="83"/>
      <c r="AB1301" s="84" t="s">
        <v>159</v>
      </c>
      <c r="AC1301" s="93">
        <v>0</v>
      </c>
      <c r="AD1301" s="93">
        <v>0</v>
      </c>
      <c r="AE1301" s="93">
        <v>0</v>
      </c>
      <c r="AF1301" s="93">
        <v>0</v>
      </c>
      <c r="AG1301" s="93">
        <v>0</v>
      </c>
      <c r="AH1301" s="93">
        <v>0</v>
      </c>
      <c r="AI1301" s="93">
        <v>0</v>
      </c>
      <c r="AJ1301" s="93">
        <v>0</v>
      </c>
      <c r="AK1301" s="93">
        <v>0</v>
      </c>
      <c r="AL1301" s="93">
        <v>0</v>
      </c>
      <c r="AM1301" s="93">
        <v>0</v>
      </c>
      <c r="AN1301" s="83"/>
      <c r="AO1301" s="83"/>
      <c r="AP1301" s="83"/>
      <c r="AQ1301" s="83"/>
      <c r="AR1301" s="83"/>
      <c r="AS1301" s="83"/>
      <c r="AT1301" s="83"/>
      <c r="AU1301" s="83"/>
      <c r="AV1301" s="83"/>
      <c r="AW1301" s="83"/>
      <c r="AX1301" s="83"/>
      <c r="AY1301" s="83"/>
      <c r="AZ1301" s="83"/>
    </row>
    <row r="1302" spans="1:52" x14ac:dyDescent="0.25">
      <c r="A1302" s="82"/>
      <c r="B1302" s="84" t="s">
        <v>1</v>
      </c>
      <c r="C1302" s="93">
        <v>39237.963520933074</v>
      </c>
      <c r="D1302" s="93">
        <v>34439.082036299471</v>
      </c>
      <c r="E1302" s="93">
        <v>29121.781865720142</v>
      </c>
      <c r="F1302" s="93">
        <v>28159.697568968859</v>
      </c>
      <c r="G1302" s="93">
        <v>33469.650832236613</v>
      </c>
      <c r="H1302" s="93">
        <v>32428.291474471956</v>
      </c>
      <c r="I1302" s="93">
        <v>33251.942596118606</v>
      </c>
      <c r="J1302" s="93">
        <v>37405.572657326993</v>
      </c>
      <c r="K1302" s="93">
        <v>30388.390955999992</v>
      </c>
      <c r="L1302" s="93">
        <v>26759.144999999997</v>
      </c>
      <c r="M1302" s="93">
        <v>0</v>
      </c>
      <c r="N1302" s="83"/>
      <c r="O1302" s="84" t="s">
        <v>1</v>
      </c>
      <c r="P1302" s="93">
        <v>31877.626431661276</v>
      </c>
      <c r="Q1302" s="93">
        <v>32113.577987122419</v>
      </c>
      <c r="R1302" s="93">
        <v>27815.098261799572</v>
      </c>
      <c r="S1302" s="93">
        <v>33665.60056441967</v>
      </c>
      <c r="T1302" s="93">
        <v>29636.389491591108</v>
      </c>
      <c r="U1302" s="93">
        <v>32966.556566871579</v>
      </c>
      <c r="V1302" s="93">
        <v>30272.586306360368</v>
      </c>
      <c r="W1302" s="93">
        <v>30018.109621625994</v>
      </c>
      <c r="X1302" s="93">
        <v>30000.101921999994</v>
      </c>
      <c r="Y1302" s="93">
        <v>32486.558999999997</v>
      </c>
      <c r="Z1302" s="93">
        <v>23556</v>
      </c>
      <c r="AA1302" s="83"/>
      <c r="AB1302" s="84" t="s">
        <v>1</v>
      </c>
      <c r="AC1302" s="93">
        <v>224</v>
      </c>
      <c r="AD1302" s="93">
        <v>198</v>
      </c>
      <c r="AE1302" s="93">
        <v>172</v>
      </c>
      <c r="AF1302" s="93">
        <v>176</v>
      </c>
      <c r="AG1302" s="93">
        <v>215</v>
      </c>
      <c r="AH1302" s="93">
        <v>209</v>
      </c>
      <c r="AI1302" s="93">
        <v>211</v>
      </c>
      <c r="AJ1302" s="93">
        <v>235</v>
      </c>
      <c r="AK1302" s="93">
        <v>187</v>
      </c>
      <c r="AL1302" s="93">
        <v>170</v>
      </c>
      <c r="AM1302" s="93">
        <v>0</v>
      </c>
      <c r="AN1302" s="83"/>
      <c r="AO1302" s="83"/>
      <c r="AP1302" s="83"/>
      <c r="AQ1302" s="83"/>
      <c r="AR1302" s="83"/>
      <c r="AS1302" s="83"/>
      <c r="AT1302" s="83"/>
      <c r="AU1302" s="83"/>
      <c r="AV1302" s="83"/>
      <c r="AW1302" s="83"/>
      <c r="AX1302" s="83"/>
      <c r="AY1302" s="83"/>
      <c r="AZ1302" s="83"/>
    </row>
    <row r="1303" spans="1:52" x14ac:dyDescent="0.25">
      <c r="A1303" s="82"/>
      <c r="B1303" s="84" t="s">
        <v>2</v>
      </c>
      <c r="C1303" s="93">
        <v>295615.61821302341</v>
      </c>
      <c r="D1303" s="93">
        <v>291148.45499948791</v>
      </c>
      <c r="E1303" s="93">
        <v>280574.75489181525</v>
      </c>
      <c r="F1303" s="93">
        <v>284773.28062082228</v>
      </c>
      <c r="G1303" s="93">
        <v>292954.58822461811</v>
      </c>
      <c r="H1303" s="93">
        <v>303650.16495234263</v>
      </c>
      <c r="I1303" s="93">
        <v>309624.81162931939</v>
      </c>
      <c r="J1303" s="93">
        <v>317695.43643219891</v>
      </c>
      <c r="K1303" s="93">
        <v>322696.83152699994</v>
      </c>
      <c r="L1303" s="93">
        <v>319421.15099999995</v>
      </c>
      <c r="M1303" s="93">
        <v>0</v>
      </c>
      <c r="N1303" s="83"/>
      <c r="O1303" s="84" t="s">
        <v>2</v>
      </c>
      <c r="P1303" s="93">
        <v>298876.66413917951</v>
      </c>
      <c r="Q1303" s="93">
        <v>304405.34708632028</v>
      </c>
      <c r="R1303" s="93">
        <v>310969.63162931753</v>
      </c>
      <c r="S1303" s="93">
        <v>319789.96496154479</v>
      </c>
      <c r="T1303" s="93">
        <v>298767.39950027113</v>
      </c>
      <c r="U1303" s="93">
        <v>312778.53265975963</v>
      </c>
      <c r="V1303" s="93">
        <v>308391.24664274848</v>
      </c>
      <c r="W1303" s="93">
        <v>294959.0542865399</v>
      </c>
      <c r="X1303" s="93">
        <v>301323.96027299995</v>
      </c>
      <c r="Y1303" s="93">
        <v>318197.66999999993</v>
      </c>
      <c r="Z1303" s="93">
        <v>327039</v>
      </c>
      <c r="AA1303" s="83"/>
      <c r="AB1303" s="84" t="s">
        <v>2</v>
      </c>
      <c r="AC1303" s="93">
        <v>2622</v>
      </c>
      <c r="AD1303" s="93">
        <v>2542</v>
      </c>
      <c r="AE1303" s="93">
        <v>2428</v>
      </c>
      <c r="AF1303" s="93">
        <v>2369</v>
      </c>
      <c r="AG1303" s="93">
        <v>2347</v>
      </c>
      <c r="AH1303" s="93">
        <v>2353</v>
      </c>
      <c r="AI1303" s="93">
        <v>2327</v>
      </c>
      <c r="AJ1303" s="93">
        <v>2347</v>
      </c>
      <c r="AK1303" s="93">
        <v>2374</v>
      </c>
      <c r="AL1303" s="93">
        <v>2398</v>
      </c>
      <c r="AM1303" s="93">
        <v>0</v>
      </c>
      <c r="AN1303" s="83"/>
      <c r="AO1303" s="83"/>
      <c r="AP1303" s="83"/>
      <c r="AQ1303" s="83"/>
      <c r="AR1303" s="83"/>
      <c r="AS1303" s="83"/>
      <c r="AT1303" s="83"/>
      <c r="AU1303" s="83"/>
      <c r="AV1303" s="83"/>
      <c r="AW1303" s="83"/>
      <c r="AX1303" s="83"/>
      <c r="AY1303" s="83"/>
      <c r="AZ1303" s="83"/>
    </row>
    <row r="1304" spans="1:52" x14ac:dyDescent="0.25">
      <c r="A1304" s="82"/>
      <c r="B1304" s="84" t="s">
        <v>156</v>
      </c>
      <c r="C1304" s="93">
        <v>0</v>
      </c>
      <c r="D1304" s="93">
        <v>0</v>
      </c>
      <c r="E1304" s="93">
        <v>0</v>
      </c>
      <c r="F1304" s="93">
        <v>0</v>
      </c>
      <c r="G1304" s="93">
        <v>0</v>
      </c>
      <c r="H1304" s="93">
        <v>0</v>
      </c>
      <c r="I1304" s="93">
        <v>0</v>
      </c>
      <c r="J1304" s="93">
        <v>6831.8118799559979</v>
      </c>
      <c r="K1304" s="93">
        <v>24558.750950999998</v>
      </c>
      <c r="L1304" s="93">
        <v>35598.254999999997</v>
      </c>
      <c r="M1304" s="93">
        <v>0</v>
      </c>
      <c r="N1304" s="83"/>
      <c r="O1304" s="84" t="s">
        <v>156</v>
      </c>
      <c r="P1304" s="93">
        <v>0</v>
      </c>
      <c r="Q1304" s="93">
        <v>0</v>
      </c>
      <c r="R1304" s="93">
        <v>0</v>
      </c>
      <c r="S1304" s="93">
        <v>0</v>
      </c>
      <c r="T1304" s="93">
        <v>0</v>
      </c>
      <c r="U1304" s="93">
        <v>0</v>
      </c>
      <c r="V1304" s="93">
        <v>0</v>
      </c>
      <c r="W1304" s="93">
        <v>0</v>
      </c>
      <c r="X1304" s="93">
        <v>7014.6641879999988</v>
      </c>
      <c r="Y1304" s="93">
        <v>25751.753999999997</v>
      </c>
      <c r="Z1304" s="93">
        <v>47000</v>
      </c>
      <c r="AA1304" s="83"/>
      <c r="AB1304" s="84" t="s">
        <v>156</v>
      </c>
      <c r="AC1304" s="93">
        <v>0</v>
      </c>
      <c r="AD1304" s="93">
        <v>0</v>
      </c>
      <c r="AE1304" s="93">
        <v>0</v>
      </c>
      <c r="AF1304" s="93">
        <v>0</v>
      </c>
      <c r="AG1304" s="93">
        <v>0</v>
      </c>
      <c r="AH1304" s="93">
        <v>0</v>
      </c>
      <c r="AI1304" s="93">
        <v>0</v>
      </c>
      <c r="AJ1304" s="93">
        <v>47</v>
      </c>
      <c r="AK1304" s="93">
        <v>148</v>
      </c>
      <c r="AL1304" s="93">
        <v>219</v>
      </c>
      <c r="AM1304" s="93">
        <v>0</v>
      </c>
      <c r="AN1304" s="83"/>
      <c r="AO1304" s="83"/>
      <c r="AP1304" s="83"/>
      <c r="AQ1304" s="83"/>
      <c r="AR1304" s="83"/>
      <c r="AS1304" s="83"/>
      <c r="AT1304" s="83"/>
      <c r="AU1304" s="83"/>
      <c r="AV1304" s="83"/>
      <c r="AW1304" s="83"/>
      <c r="AX1304" s="83"/>
      <c r="AY1304" s="83"/>
      <c r="AZ1304" s="83"/>
    </row>
    <row r="1305" spans="1:52" x14ac:dyDescent="0.25">
      <c r="A1305" s="82"/>
      <c r="B1305" s="84" t="s">
        <v>3</v>
      </c>
      <c r="C1305" s="93">
        <v>2534.2297861567572</v>
      </c>
      <c r="D1305" s="93">
        <v>9651.2690246693764</v>
      </c>
      <c r="E1305" s="93">
        <v>17581.419113208143</v>
      </c>
      <c r="F1305" s="93">
        <v>28818.85009301337</v>
      </c>
      <c r="G1305" s="93">
        <v>30082.317745531989</v>
      </c>
      <c r="H1305" s="93">
        <v>30112.20856546369</v>
      </c>
      <c r="I1305" s="93">
        <v>32840.094606840983</v>
      </c>
      <c r="J1305" s="93">
        <v>27496.640202254977</v>
      </c>
      <c r="K1305" s="93">
        <v>27048.680903999986</v>
      </c>
      <c r="L1305" s="93">
        <v>23351.096999999994</v>
      </c>
      <c r="M1305" s="93">
        <v>0</v>
      </c>
      <c r="N1305" s="83"/>
      <c r="O1305" s="84" t="s">
        <v>3</v>
      </c>
      <c r="P1305" s="93">
        <v>0</v>
      </c>
      <c r="Q1305" s="93">
        <v>8795.0477695758709</v>
      </c>
      <c r="R1305" s="93">
        <v>8803.9929053765736</v>
      </c>
      <c r="S1305" s="93">
        <v>26293.387585813565</v>
      </c>
      <c r="T1305" s="93">
        <v>27725.252222415456</v>
      </c>
      <c r="U1305" s="93">
        <v>30690.278886964741</v>
      </c>
      <c r="V1305" s="93">
        <v>32965.43008675996</v>
      </c>
      <c r="W1305" s="93">
        <v>32773.707780407989</v>
      </c>
      <c r="X1305" s="93">
        <v>32755.256625000005</v>
      </c>
      <c r="Y1305" s="93">
        <v>27307.602000000003</v>
      </c>
      <c r="Z1305" s="93">
        <v>27077</v>
      </c>
      <c r="AA1305" s="83"/>
      <c r="AB1305" s="84" t="s">
        <v>3</v>
      </c>
      <c r="AC1305" s="93">
        <v>20</v>
      </c>
      <c r="AD1305" s="93">
        <v>79</v>
      </c>
      <c r="AE1305" s="93">
        <v>143</v>
      </c>
      <c r="AF1305" s="93">
        <v>200</v>
      </c>
      <c r="AG1305" s="93">
        <v>210</v>
      </c>
      <c r="AH1305" s="93">
        <v>215</v>
      </c>
      <c r="AI1305" s="93">
        <v>235</v>
      </c>
      <c r="AJ1305" s="93">
        <v>221</v>
      </c>
      <c r="AK1305" s="93">
        <v>199</v>
      </c>
      <c r="AL1305" s="93">
        <v>177</v>
      </c>
      <c r="AM1305" s="93">
        <v>0</v>
      </c>
      <c r="AN1305" s="83"/>
      <c r="AO1305" s="83"/>
      <c r="AP1305" s="83"/>
      <c r="AQ1305" s="83"/>
      <c r="AR1305" s="83"/>
      <c r="AS1305" s="83"/>
      <c r="AT1305" s="83"/>
      <c r="AU1305" s="83"/>
      <c r="AV1305" s="83"/>
      <c r="AW1305" s="83"/>
      <c r="AX1305" s="83"/>
      <c r="AY1305" s="83"/>
      <c r="AZ1305" s="83"/>
    </row>
    <row r="1306" spans="1:52" x14ac:dyDescent="0.25">
      <c r="A1306" s="82"/>
      <c r="B1306" s="84" t="s">
        <v>4</v>
      </c>
      <c r="C1306" s="93">
        <v>0</v>
      </c>
      <c r="D1306" s="93">
        <v>2169.568535775395</v>
      </c>
      <c r="E1306" s="93">
        <v>22201.09863829162</v>
      </c>
      <c r="F1306" s="93">
        <v>34897.111233576565</v>
      </c>
      <c r="G1306" s="93">
        <v>33689.839942132749</v>
      </c>
      <c r="H1306" s="93">
        <v>36711.378850761925</v>
      </c>
      <c r="I1306" s="93">
        <v>43353.982277588228</v>
      </c>
      <c r="J1306" s="93">
        <v>44646.30063053999</v>
      </c>
      <c r="K1306" s="93">
        <v>39319.038737999996</v>
      </c>
      <c r="L1306" s="93">
        <v>43017.344999999994</v>
      </c>
      <c r="M1306" s="93">
        <v>0</v>
      </c>
      <c r="N1306" s="83"/>
      <c r="O1306" s="84" t="s">
        <v>4</v>
      </c>
      <c r="P1306" s="93">
        <v>0</v>
      </c>
      <c r="Q1306" s="93">
        <v>0</v>
      </c>
      <c r="R1306" s="93">
        <v>16632.625205730834</v>
      </c>
      <c r="S1306" s="93">
        <v>19176.710185606098</v>
      </c>
      <c r="T1306" s="93">
        <v>33405.542274519932</v>
      </c>
      <c r="U1306" s="93">
        <v>31654.102130937477</v>
      </c>
      <c r="V1306" s="93">
        <v>31525.17150172609</v>
      </c>
      <c r="W1306" s="93">
        <v>31355.98813254599</v>
      </c>
      <c r="X1306" s="93">
        <v>31338.956459999998</v>
      </c>
      <c r="Y1306" s="93">
        <v>40778.240999999995</v>
      </c>
      <c r="Z1306" s="93">
        <v>40434</v>
      </c>
      <c r="AA1306" s="83"/>
      <c r="AB1306" s="84" t="s">
        <v>4</v>
      </c>
      <c r="AC1306" s="93">
        <v>0</v>
      </c>
      <c r="AD1306" s="93">
        <v>16</v>
      </c>
      <c r="AE1306" s="93">
        <v>150</v>
      </c>
      <c r="AF1306" s="93">
        <v>274</v>
      </c>
      <c r="AG1306" s="93">
        <v>296</v>
      </c>
      <c r="AH1306" s="93">
        <v>295</v>
      </c>
      <c r="AI1306" s="93">
        <v>340</v>
      </c>
      <c r="AJ1306" s="93">
        <v>331</v>
      </c>
      <c r="AK1306" s="93">
        <v>312</v>
      </c>
      <c r="AL1306" s="93">
        <v>371</v>
      </c>
      <c r="AM1306" s="93">
        <v>0</v>
      </c>
      <c r="AN1306" s="83"/>
      <c r="AO1306" s="83"/>
      <c r="AP1306" s="83"/>
      <c r="AQ1306" s="83"/>
      <c r="AR1306" s="83"/>
      <c r="AS1306" s="83"/>
      <c r="AT1306" s="83"/>
      <c r="AU1306" s="83"/>
      <c r="AV1306" s="83"/>
      <c r="AW1306" s="83"/>
      <c r="AX1306" s="83"/>
      <c r="AY1306" s="83"/>
      <c r="AZ1306" s="83"/>
    </row>
    <row r="1307" spans="1:52" x14ac:dyDescent="0.25">
      <c r="A1307" s="82"/>
      <c r="B1307" s="84" t="s">
        <v>6</v>
      </c>
      <c r="C1307" s="93">
        <v>5730.295461385791</v>
      </c>
      <c r="D1307" s="93">
        <v>8388.950869377677</v>
      </c>
      <c r="E1307" s="93">
        <v>15221.430320278592</v>
      </c>
      <c r="F1307" s="93">
        <v>24553.460375172515</v>
      </c>
      <c r="G1307" s="93">
        <v>22826.497591238611</v>
      </c>
      <c r="H1307" s="93">
        <v>17952.605574508376</v>
      </c>
      <c r="I1307" s="93">
        <v>13905.641666800289</v>
      </c>
      <c r="J1307" s="93">
        <v>10860.552492677998</v>
      </c>
      <c r="K1307" s="93">
        <v>7967.3514899999991</v>
      </c>
      <c r="L1307" s="93">
        <v>9100.4760000000006</v>
      </c>
      <c r="M1307" s="93">
        <v>0</v>
      </c>
      <c r="N1307" s="83"/>
      <c r="O1307" s="84" t="s">
        <v>6</v>
      </c>
      <c r="P1307" s="93">
        <v>19.253407682102626</v>
      </c>
      <c r="Q1307" s="93">
        <v>3885.3338727319997</v>
      </c>
      <c r="R1307" s="93">
        <v>6741.153209657441</v>
      </c>
      <c r="S1307" s="93">
        <v>23428.711408824445</v>
      </c>
      <c r="T1307" s="93">
        <v>27332.219191890981</v>
      </c>
      <c r="U1307" s="93">
        <v>20103.876945046122</v>
      </c>
      <c r="V1307" s="93">
        <v>17871.300228798129</v>
      </c>
      <c r="W1307" s="93">
        <v>14715.584685836995</v>
      </c>
      <c r="X1307" s="93">
        <v>14708.303735999996</v>
      </c>
      <c r="Y1307" s="93">
        <v>7825.5450000000019</v>
      </c>
      <c r="Z1307" s="93">
        <v>12739</v>
      </c>
      <c r="AA1307" s="83"/>
      <c r="AB1307" s="84" t="s">
        <v>6</v>
      </c>
      <c r="AC1307" s="93">
        <v>0</v>
      </c>
      <c r="AD1307" s="93">
        <v>0</v>
      </c>
      <c r="AE1307" s="93">
        <v>8</v>
      </c>
      <c r="AF1307" s="93">
        <v>193</v>
      </c>
      <c r="AG1307" s="93">
        <v>297</v>
      </c>
      <c r="AH1307" s="93">
        <v>243</v>
      </c>
      <c r="AI1307" s="93">
        <v>180</v>
      </c>
      <c r="AJ1307" s="93">
        <v>0</v>
      </c>
      <c r="AK1307" s="93">
        <v>43</v>
      </c>
      <c r="AL1307" s="93">
        <v>136</v>
      </c>
      <c r="AM1307" s="93">
        <v>0</v>
      </c>
      <c r="AN1307" s="83"/>
      <c r="AO1307" s="83"/>
      <c r="AP1307" s="83"/>
      <c r="AQ1307" s="83"/>
      <c r="AR1307" s="83"/>
      <c r="AS1307" s="83"/>
      <c r="AT1307" s="83"/>
      <c r="AU1307" s="83"/>
      <c r="AV1307" s="83"/>
      <c r="AW1307" s="83"/>
      <c r="AX1307" s="83"/>
      <c r="AY1307" s="83"/>
      <c r="AZ1307" s="83"/>
    </row>
    <row r="1308" spans="1:52" x14ac:dyDescent="0.25">
      <c r="A1308" s="82"/>
      <c r="B1308" s="84" t="s">
        <v>7</v>
      </c>
      <c r="C1308" s="93">
        <v>103978.2688547912</v>
      </c>
      <c r="D1308" s="93">
        <v>101145.54147019971</v>
      </c>
      <c r="E1308" s="93">
        <v>95966.63577060774</v>
      </c>
      <c r="F1308" s="93">
        <v>77699.436033403676</v>
      </c>
      <c r="G1308" s="93">
        <v>67401.426956847819</v>
      </c>
      <c r="H1308" s="93">
        <v>67708.582889084559</v>
      </c>
      <c r="I1308" s="93">
        <v>70154.336016579153</v>
      </c>
      <c r="J1308" s="93">
        <v>79762.374739340972</v>
      </c>
      <c r="K1308" s="93">
        <v>87000.083393999987</v>
      </c>
      <c r="L1308" s="93">
        <v>71937.39</v>
      </c>
      <c r="M1308" s="93">
        <v>0</v>
      </c>
      <c r="N1308" s="83"/>
      <c r="O1308" s="84" t="s">
        <v>7</v>
      </c>
      <c r="P1308" s="93">
        <v>107731.96135001317</v>
      </c>
      <c r="Q1308" s="93">
        <v>108401.1710663767</v>
      </c>
      <c r="R1308" s="93">
        <v>90662.190838758543</v>
      </c>
      <c r="S1308" s="93">
        <v>89099.277532243985</v>
      </c>
      <c r="T1308" s="93">
        <v>75479.331761154652</v>
      </c>
      <c r="U1308" s="93">
        <v>72074.858721698882</v>
      </c>
      <c r="V1308" s="93">
        <v>71769.404613078979</v>
      </c>
      <c r="W1308" s="93">
        <v>72207.676889774986</v>
      </c>
      <c r="X1308" s="93">
        <v>72542.151821999985</v>
      </c>
      <c r="Y1308" s="93">
        <v>80214.665999999997</v>
      </c>
      <c r="Z1308" s="93">
        <v>80055</v>
      </c>
      <c r="AA1308" s="83"/>
      <c r="AB1308" s="84" t="s">
        <v>7</v>
      </c>
      <c r="AC1308" s="93">
        <v>886</v>
      </c>
      <c r="AD1308" s="93">
        <v>870</v>
      </c>
      <c r="AE1308" s="93">
        <v>827</v>
      </c>
      <c r="AF1308" s="93">
        <v>696</v>
      </c>
      <c r="AG1308" s="93">
        <v>600</v>
      </c>
      <c r="AH1308" s="93">
        <v>636</v>
      </c>
      <c r="AI1308" s="93">
        <v>656</v>
      </c>
      <c r="AJ1308" s="93">
        <v>766</v>
      </c>
      <c r="AK1308" s="93">
        <v>778</v>
      </c>
      <c r="AL1308" s="93">
        <v>744</v>
      </c>
      <c r="AM1308" s="93">
        <v>0</v>
      </c>
      <c r="AN1308" s="83"/>
      <c r="AO1308" s="83"/>
      <c r="AP1308" s="83"/>
      <c r="AQ1308" s="83"/>
      <c r="AR1308" s="83"/>
      <c r="AS1308" s="83"/>
      <c r="AT1308" s="83"/>
      <c r="AU1308" s="83"/>
      <c r="AV1308" s="83"/>
      <c r="AW1308" s="83"/>
      <c r="AX1308" s="83"/>
      <c r="AY1308" s="83"/>
      <c r="AZ1308" s="83"/>
    </row>
    <row r="1309" spans="1:52" x14ac:dyDescent="0.25">
      <c r="A1309" s="82"/>
      <c r="B1309" s="89" t="s">
        <v>8</v>
      </c>
      <c r="C1309" s="94">
        <v>60420.38215208536</v>
      </c>
      <c r="D1309" s="94">
        <v>69244.802404908201</v>
      </c>
      <c r="E1309" s="94">
        <v>71451.425632063387</v>
      </c>
      <c r="F1309" s="94">
        <v>89195.016810600646</v>
      </c>
      <c r="G1309" s="94">
        <v>101758.12049183731</v>
      </c>
      <c r="H1309" s="94">
        <v>112334.71720943511</v>
      </c>
      <c r="I1309" s="94">
        <v>119620.56683658461</v>
      </c>
      <c r="J1309" s="94">
        <v>126651.77974423798</v>
      </c>
      <c r="K1309" s="94">
        <v>133495.04296799999</v>
      </c>
      <c r="L1309" s="94">
        <v>137711.07</v>
      </c>
      <c r="M1309" s="94">
        <v>0</v>
      </c>
      <c r="N1309" s="83"/>
      <c r="O1309" s="89" t="s">
        <v>8</v>
      </c>
      <c r="P1309" s="94">
        <v>58615.254848090211</v>
      </c>
      <c r="Q1309" s="94">
        <v>59213.603740851184</v>
      </c>
      <c r="R1309" s="94">
        <v>69554.891122297777</v>
      </c>
      <c r="S1309" s="94">
        <v>79320.598063298501</v>
      </c>
      <c r="T1309" s="94">
        <v>87721.23463496333</v>
      </c>
      <c r="U1309" s="94">
        <v>101276.69039012937</v>
      </c>
      <c r="V1309" s="94">
        <v>114002.78875112845</v>
      </c>
      <c r="W1309" s="94">
        <v>108346.58069885997</v>
      </c>
      <c r="X1309" s="94">
        <v>106734.92659199997</v>
      </c>
      <c r="Y1309" s="94">
        <v>123585.98699999999</v>
      </c>
      <c r="Z1309" s="94">
        <v>135395</v>
      </c>
      <c r="AA1309" s="83"/>
      <c r="AB1309" s="89" t="s">
        <v>8</v>
      </c>
      <c r="AC1309" s="94">
        <v>795</v>
      </c>
      <c r="AD1309" s="94">
        <v>895</v>
      </c>
      <c r="AE1309" s="94">
        <v>982</v>
      </c>
      <c r="AF1309" s="94">
        <v>1059</v>
      </c>
      <c r="AG1309" s="94">
        <v>1136</v>
      </c>
      <c r="AH1309" s="94">
        <v>1209</v>
      </c>
      <c r="AI1309" s="94">
        <v>1308</v>
      </c>
      <c r="AJ1309" s="94">
        <v>1269</v>
      </c>
      <c r="AK1309" s="94">
        <v>1306</v>
      </c>
      <c r="AL1309" s="94">
        <v>1352</v>
      </c>
      <c r="AM1309" s="94">
        <v>0</v>
      </c>
      <c r="AN1309" s="83"/>
      <c r="AO1309" s="83"/>
      <c r="AP1309" s="83"/>
      <c r="AQ1309" s="83"/>
      <c r="AR1309" s="83"/>
      <c r="AS1309" s="83"/>
      <c r="AT1309" s="83"/>
      <c r="AU1309" s="83"/>
      <c r="AV1309" s="83"/>
      <c r="AW1309" s="83"/>
      <c r="AX1309" s="83"/>
      <c r="AY1309" s="83"/>
      <c r="AZ1309" s="83"/>
    </row>
    <row r="1310" spans="1:52" x14ac:dyDescent="0.25">
      <c r="A1310" s="82"/>
      <c r="B1310" s="89" t="s">
        <v>5</v>
      </c>
      <c r="C1310" s="94">
        <v>18863.526176540032</v>
      </c>
      <c r="D1310" s="94">
        <v>24339.706087273469</v>
      </c>
      <c r="E1310" s="94">
        <v>28810.237597593255</v>
      </c>
      <c r="F1310" s="94">
        <v>40832.023147233209</v>
      </c>
      <c r="G1310" s="94">
        <v>38063.606649251684</v>
      </c>
      <c r="H1310" s="94">
        <v>38654.567268047555</v>
      </c>
      <c r="I1310" s="94">
        <v>37472.010193671282</v>
      </c>
      <c r="J1310" s="94">
        <v>27366.089154011992</v>
      </c>
      <c r="K1310" s="94">
        <v>24072.859209000002</v>
      </c>
      <c r="L1310" s="94">
        <v>22468.215</v>
      </c>
      <c r="M1310" s="92">
        <v>0</v>
      </c>
      <c r="N1310" s="83"/>
      <c r="O1310" s="89" t="s">
        <v>5</v>
      </c>
      <c r="P1310" s="94">
        <v>17989.301133974568</v>
      </c>
      <c r="Q1310" s="94">
        <v>17192.661723031415</v>
      </c>
      <c r="R1310" s="94">
        <v>18484.920897558066</v>
      </c>
      <c r="S1310" s="94">
        <v>21838.827672401178</v>
      </c>
      <c r="T1310" s="94">
        <v>39401.278145071294</v>
      </c>
      <c r="U1310" s="94">
        <v>40198.249832582078</v>
      </c>
      <c r="V1310" s="94">
        <v>35851.994144016775</v>
      </c>
      <c r="W1310" s="94">
        <v>76264.469793854965</v>
      </c>
      <c r="X1310" s="94">
        <v>74894.164904999998</v>
      </c>
      <c r="Y1310" s="94">
        <v>60346.734000000004</v>
      </c>
      <c r="Z1310" s="94">
        <v>44483</v>
      </c>
      <c r="AA1310" s="83"/>
      <c r="AB1310" s="89" t="s">
        <v>5</v>
      </c>
      <c r="AC1310" s="94">
        <v>6715</v>
      </c>
      <c r="AD1310" s="94">
        <v>6503</v>
      </c>
      <c r="AE1310" s="94">
        <v>6570</v>
      </c>
      <c r="AF1310" s="94">
        <v>6546</v>
      </c>
      <c r="AG1310" s="94">
        <v>6456</v>
      </c>
      <c r="AH1310" s="94">
        <v>6437</v>
      </c>
      <c r="AI1310" s="94">
        <v>6524</v>
      </c>
      <c r="AJ1310" s="94">
        <v>6720</v>
      </c>
      <c r="AK1310" s="94">
        <v>6376</v>
      </c>
      <c r="AL1310" s="94">
        <v>6410</v>
      </c>
      <c r="AM1310" s="94">
        <v>0</v>
      </c>
      <c r="AN1310" s="83"/>
      <c r="AO1310" s="83"/>
      <c r="AP1310" s="83"/>
      <c r="AQ1310" s="83"/>
      <c r="AR1310" s="83"/>
      <c r="AS1310" s="83"/>
      <c r="AT1310" s="83"/>
      <c r="AU1310" s="83"/>
      <c r="AV1310" s="83"/>
      <c r="AW1310" s="83"/>
      <c r="AX1310" s="83"/>
      <c r="AY1310" s="83"/>
      <c r="AZ1310" s="83"/>
    </row>
    <row r="1311" spans="1:52" x14ac:dyDescent="0.25">
      <c r="A1311" s="82"/>
      <c r="B1311" s="84" t="s">
        <v>157</v>
      </c>
      <c r="C1311" s="93">
        <v>26898.213869877483</v>
      </c>
      <c r="D1311" s="93">
        <v>26847.253574470382</v>
      </c>
      <c r="E1311" s="93">
        <v>27215.065405794125</v>
      </c>
      <c r="F1311" s="93">
        <v>28892.602231494271</v>
      </c>
      <c r="G1311" s="93">
        <v>27792.079164204915</v>
      </c>
      <c r="H1311" s="93">
        <v>28449.557563390073</v>
      </c>
      <c r="I1311" s="93">
        <v>27831.073146219365</v>
      </c>
      <c r="J1311" s="93">
        <v>30473.419889051995</v>
      </c>
      <c r="K1311" s="93">
        <v>32964.253727999996</v>
      </c>
      <c r="L1311" s="93">
        <v>29695.910999999996</v>
      </c>
      <c r="M1311" s="93">
        <v>0</v>
      </c>
      <c r="N1311" s="83"/>
      <c r="O1311" s="84" t="s">
        <v>157</v>
      </c>
      <c r="P1311" s="93">
        <v>27528.762971466349</v>
      </c>
      <c r="Q1311" s="93">
        <v>25811.24365666493</v>
      </c>
      <c r="R1311" s="93">
        <v>29925.570758843882</v>
      </c>
      <c r="S1311" s="93">
        <v>29241.164763907942</v>
      </c>
      <c r="T1311" s="93">
        <v>28478.471142584847</v>
      </c>
      <c r="U1311" s="93">
        <v>28234.877676101489</v>
      </c>
      <c r="V1311" s="93">
        <v>27911.33183072889</v>
      </c>
      <c r="W1311" s="93">
        <v>27872.109332738994</v>
      </c>
      <c r="X1311" s="93">
        <v>28356.769370999995</v>
      </c>
      <c r="Y1311" s="93">
        <v>30426.500999999997</v>
      </c>
      <c r="Z1311" s="93">
        <v>29915</v>
      </c>
      <c r="AA1311" s="83"/>
      <c r="AB1311" s="84" t="s">
        <v>117</v>
      </c>
      <c r="AC1311" s="93">
        <v>34747.516000000003</v>
      </c>
      <c r="AD1311" s="93">
        <v>34255.800000000003</v>
      </c>
      <c r="AE1311" s="93">
        <v>34111.115999999995</v>
      </c>
      <c r="AF1311" s="93">
        <v>34111.983</v>
      </c>
      <c r="AG1311" s="93">
        <v>33814.045999999995</v>
      </c>
      <c r="AH1311" s="93">
        <v>33746.959999999999</v>
      </c>
      <c r="AI1311" s="93">
        <v>33645.629999999997</v>
      </c>
      <c r="AJ1311" s="93">
        <v>33333.866000000002</v>
      </c>
      <c r="AK1311" s="93">
        <v>32922.652000000002</v>
      </c>
      <c r="AL1311" s="93">
        <v>33047.364000000001</v>
      </c>
      <c r="AM1311" s="93">
        <v>0</v>
      </c>
      <c r="AN1311" s="83"/>
      <c r="AO1311" s="83"/>
      <c r="AP1311" s="83"/>
      <c r="AQ1311" s="83"/>
      <c r="AR1311" s="83"/>
      <c r="AS1311" s="83"/>
      <c r="AT1311" s="83"/>
      <c r="AU1311" s="83"/>
      <c r="AV1311" s="83"/>
      <c r="AW1311" s="83"/>
      <c r="AX1311" s="83"/>
      <c r="AY1311" s="83"/>
      <c r="AZ1311" s="83"/>
    </row>
    <row r="1312" spans="1:52" x14ac:dyDescent="0.25">
      <c r="A1312" s="82"/>
      <c r="B1312" s="83"/>
      <c r="C1312" s="83"/>
      <c r="D1312" s="83"/>
      <c r="E1312" s="83"/>
      <c r="F1312" s="83"/>
      <c r="G1312" s="83"/>
      <c r="H1312" s="83"/>
      <c r="I1312" s="83"/>
      <c r="J1312" s="83"/>
      <c r="K1312" s="83"/>
      <c r="L1312" s="83"/>
      <c r="M1312" s="83"/>
      <c r="N1312" s="83"/>
      <c r="O1312" s="83"/>
      <c r="P1312" s="83"/>
      <c r="Q1312" s="83"/>
      <c r="R1312" s="83"/>
      <c r="S1312" s="83"/>
      <c r="T1312" s="83"/>
      <c r="U1312" s="83"/>
      <c r="V1312" s="83"/>
      <c r="W1312" s="83"/>
      <c r="X1312" s="83"/>
      <c r="Y1312" s="83"/>
      <c r="Z1312" s="83"/>
      <c r="AA1312" s="83"/>
      <c r="AB1312" s="83"/>
      <c r="AC1312" s="83"/>
      <c r="AD1312" s="83"/>
      <c r="AE1312" s="83"/>
      <c r="AF1312" s="83"/>
      <c r="AG1312" s="83"/>
      <c r="AH1312" s="83"/>
      <c r="AI1312" s="83"/>
      <c r="AJ1312" s="83"/>
      <c r="AK1312" s="83"/>
      <c r="AL1312" s="83"/>
      <c r="AM1312" s="83"/>
      <c r="AN1312" s="83"/>
      <c r="AO1312" s="83"/>
      <c r="AP1312" s="83"/>
      <c r="AQ1312" s="83"/>
      <c r="AR1312" s="83"/>
      <c r="AS1312" s="83"/>
      <c r="AT1312" s="83"/>
      <c r="AU1312" s="83"/>
      <c r="AV1312" s="83"/>
      <c r="AW1312" s="83"/>
      <c r="AX1312" s="83"/>
      <c r="AY1312" s="83"/>
      <c r="AZ1312" s="83"/>
    </row>
    <row r="1313" spans="1:52" x14ac:dyDescent="0.25">
      <c r="A1313" s="82"/>
      <c r="B1313" s="85" t="s">
        <v>113</v>
      </c>
      <c r="C1313" s="85"/>
      <c r="D1313" s="85"/>
      <c r="E1313" s="85"/>
      <c r="F1313" s="85"/>
      <c r="G1313" s="85"/>
      <c r="H1313" s="85"/>
      <c r="I1313" s="85"/>
      <c r="J1313" s="85"/>
      <c r="K1313" s="85"/>
      <c r="L1313" s="85"/>
      <c r="M1313" s="85"/>
      <c r="N1313" s="83"/>
      <c r="O1313" s="85" t="s">
        <v>114</v>
      </c>
      <c r="P1313" s="85"/>
      <c r="Q1313" s="85"/>
      <c r="R1313" s="85"/>
      <c r="S1313" s="85"/>
      <c r="T1313" s="85"/>
      <c r="U1313" s="85"/>
      <c r="V1313" s="85"/>
      <c r="W1313" s="85"/>
      <c r="X1313" s="85"/>
      <c r="Y1313" s="85"/>
      <c r="Z1313" s="85"/>
      <c r="AA1313" s="83"/>
      <c r="AB1313" s="85" t="s">
        <v>145</v>
      </c>
      <c r="AC1313" s="85"/>
      <c r="AD1313" s="85"/>
      <c r="AE1313" s="85"/>
      <c r="AF1313" s="85"/>
      <c r="AG1313" s="85"/>
      <c r="AH1313" s="85"/>
      <c r="AI1313" s="85"/>
      <c r="AJ1313" s="85"/>
      <c r="AK1313" s="85"/>
      <c r="AL1313" s="85"/>
      <c r="AM1313" s="85"/>
      <c r="AN1313" s="83"/>
      <c r="AO1313" s="83"/>
      <c r="AP1313" s="83"/>
      <c r="AQ1313" s="83"/>
      <c r="AR1313" s="83"/>
      <c r="AS1313" s="83"/>
      <c r="AT1313" s="83"/>
      <c r="AU1313" s="83"/>
      <c r="AV1313" s="83"/>
      <c r="AW1313" s="83"/>
      <c r="AX1313" s="83"/>
      <c r="AY1313" s="83"/>
      <c r="AZ1313" s="83"/>
    </row>
    <row r="1314" spans="1:52" x14ac:dyDescent="0.25">
      <c r="A1314" s="82"/>
      <c r="B1314" s="87" t="s">
        <v>81</v>
      </c>
      <c r="C1314" s="87">
        <v>2013</v>
      </c>
      <c r="D1314" s="87">
        <v>2014</v>
      </c>
      <c r="E1314" s="87">
        <v>2015</v>
      </c>
      <c r="F1314" s="87">
        <v>2016</v>
      </c>
      <c r="G1314" s="87">
        <v>2017</v>
      </c>
      <c r="H1314" s="87">
        <v>2018</v>
      </c>
      <c r="I1314" s="87">
        <v>2019</v>
      </c>
      <c r="J1314" s="87">
        <v>2020</v>
      </c>
      <c r="K1314" s="87">
        <v>2021</v>
      </c>
      <c r="L1314" s="87">
        <v>2022</v>
      </c>
      <c r="M1314" s="87">
        <v>2023</v>
      </c>
      <c r="N1314" s="83"/>
      <c r="O1314" s="87" t="s">
        <v>81</v>
      </c>
      <c r="P1314" s="87">
        <v>2013</v>
      </c>
      <c r="Q1314" s="87">
        <v>2014</v>
      </c>
      <c r="R1314" s="87">
        <v>2015</v>
      </c>
      <c r="S1314" s="87">
        <v>2016</v>
      </c>
      <c r="T1314" s="87">
        <v>2017</v>
      </c>
      <c r="U1314" s="87">
        <v>2018</v>
      </c>
      <c r="V1314" s="87">
        <v>2019</v>
      </c>
      <c r="W1314" s="87">
        <v>2020</v>
      </c>
      <c r="X1314" s="87">
        <v>2021</v>
      </c>
      <c r="Y1314" s="87">
        <v>2022</v>
      </c>
      <c r="Z1314" s="87">
        <v>2023</v>
      </c>
      <c r="AA1314" s="83"/>
      <c r="AB1314" s="87" t="s">
        <v>81</v>
      </c>
      <c r="AC1314" s="87">
        <v>2013</v>
      </c>
      <c r="AD1314" s="87">
        <v>2014</v>
      </c>
      <c r="AE1314" s="87">
        <v>2015</v>
      </c>
      <c r="AF1314" s="87">
        <v>2016</v>
      </c>
      <c r="AG1314" s="87">
        <v>2017</v>
      </c>
      <c r="AH1314" s="87">
        <v>2018</v>
      </c>
      <c r="AI1314" s="87">
        <v>2019</v>
      </c>
      <c r="AJ1314" s="87">
        <v>2020</v>
      </c>
      <c r="AK1314" s="87">
        <v>2021</v>
      </c>
      <c r="AL1314" s="87">
        <v>2022</v>
      </c>
      <c r="AM1314" s="87">
        <v>2023</v>
      </c>
      <c r="AN1314" s="83"/>
      <c r="AO1314" s="83"/>
      <c r="AP1314" s="83"/>
      <c r="AQ1314" s="83"/>
      <c r="AR1314" s="83"/>
      <c r="AS1314" s="83"/>
      <c r="AT1314" s="83"/>
      <c r="AU1314" s="83"/>
      <c r="AV1314" s="83"/>
      <c r="AW1314" s="83"/>
      <c r="AX1314" s="83"/>
      <c r="AY1314" s="83"/>
      <c r="AZ1314" s="83"/>
    </row>
    <row r="1315" spans="1:52" x14ac:dyDescent="0.25">
      <c r="A1315" s="82"/>
      <c r="B1315" s="89" t="s">
        <v>9</v>
      </c>
      <c r="C1315" s="90">
        <v>444728.44735898764</v>
      </c>
      <c r="D1315" s="90">
        <v>433706.03048197948</v>
      </c>
      <c r="E1315" s="90">
        <v>435788.05203552952</v>
      </c>
      <c r="F1315" s="90">
        <v>464609.61791542638</v>
      </c>
      <c r="G1315" s="90">
        <v>447948.91943499295</v>
      </c>
      <c r="H1315" s="90">
        <v>439222.75002391345</v>
      </c>
      <c r="I1315" s="90">
        <v>456939.07732952788</v>
      </c>
      <c r="J1315" s="90">
        <v>480950.06172721199</v>
      </c>
      <c r="K1315" s="90">
        <v>574077.91047600005</v>
      </c>
      <c r="L1315" s="90">
        <v>577146.549</v>
      </c>
      <c r="M1315" s="90">
        <v>0</v>
      </c>
      <c r="N1315" s="83"/>
      <c r="O1315" s="89" t="s">
        <v>9</v>
      </c>
      <c r="P1315" s="90">
        <v>440255.03841784922</v>
      </c>
      <c r="Q1315" s="90">
        <v>446708.37030378403</v>
      </c>
      <c r="R1315" s="90">
        <v>428097.75381666509</v>
      </c>
      <c r="S1315" s="90">
        <v>460709.06467604864</v>
      </c>
      <c r="T1315" s="90">
        <v>445523.89431005658</v>
      </c>
      <c r="U1315" s="90">
        <v>454027.83537593536</v>
      </c>
      <c r="V1315" s="90">
        <v>472875.37365782249</v>
      </c>
      <c r="W1315" s="90">
        <v>489074.4368782019</v>
      </c>
      <c r="X1315" s="90">
        <v>610954.75971599983</v>
      </c>
      <c r="Y1315" s="90">
        <v>609890.35799999977</v>
      </c>
      <c r="Z1315" s="90">
        <v>578974</v>
      </c>
      <c r="AA1315" s="83"/>
      <c r="AB1315" s="89" t="s">
        <v>9</v>
      </c>
      <c r="AC1315" s="90">
        <v>4049</v>
      </c>
      <c r="AD1315" s="90">
        <v>3877</v>
      </c>
      <c r="AE1315" s="90">
        <v>3834</v>
      </c>
      <c r="AF1315" s="90">
        <v>3858</v>
      </c>
      <c r="AG1315" s="90">
        <v>3802</v>
      </c>
      <c r="AH1315" s="90">
        <v>3701</v>
      </c>
      <c r="AI1315" s="90">
        <v>3724</v>
      </c>
      <c r="AJ1315" s="90">
        <v>3974</v>
      </c>
      <c r="AK1315" s="90">
        <v>3873</v>
      </c>
      <c r="AL1315" s="90">
        <v>3954</v>
      </c>
      <c r="AM1315" s="90">
        <v>0</v>
      </c>
      <c r="AN1315" s="83"/>
      <c r="AO1315" s="83"/>
      <c r="AP1315" s="83"/>
      <c r="AQ1315" s="83"/>
      <c r="AR1315" s="83"/>
      <c r="AS1315" s="83"/>
      <c r="AT1315" s="83"/>
      <c r="AU1315" s="83"/>
      <c r="AV1315" s="83"/>
      <c r="AW1315" s="83"/>
      <c r="AX1315" s="83"/>
      <c r="AY1315" s="83"/>
      <c r="AZ1315" s="83"/>
    </row>
    <row r="1316" spans="1:52" x14ac:dyDescent="0.25">
      <c r="A1316" s="82"/>
      <c r="B1316" s="84" t="s">
        <v>10</v>
      </c>
      <c r="C1316" s="93">
        <v>314564.94238754694</v>
      </c>
      <c r="D1316" s="93">
        <v>300937.97735224938</v>
      </c>
      <c r="E1316" s="93">
        <v>302583.74236702261</v>
      </c>
      <c r="F1316" s="93">
        <v>331227.20191088249</v>
      </c>
      <c r="G1316" s="93">
        <v>320713.02738592227</v>
      </c>
      <c r="H1316" s="93">
        <v>306008.45705794013</v>
      </c>
      <c r="I1316" s="93">
        <v>306552.49819195463</v>
      </c>
      <c r="J1316" s="93">
        <v>314033.53347569698</v>
      </c>
      <c r="K1316" s="93">
        <v>389708.51686199999</v>
      </c>
      <c r="L1316" s="93">
        <v>383643.09899999999</v>
      </c>
      <c r="M1316" s="93">
        <v>0</v>
      </c>
      <c r="N1316" s="83"/>
      <c r="O1316" s="84" t="s">
        <v>10</v>
      </c>
      <c r="P1316" s="93">
        <v>305766.07490992692</v>
      </c>
      <c r="Q1316" s="93">
        <v>310994.92792377085</v>
      </c>
      <c r="R1316" s="93">
        <v>304689.59202462633</v>
      </c>
      <c r="S1316" s="93">
        <v>337877.99432364351</v>
      </c>
      <c r="T1316" s="93">
        <v>330595.59941655374</v>
      </c>
      <c r="U1316" s="93">
        <v>318625.76427734114</v>
      </c>
      <c r="V1316" s="93">
        <v>333407.54877415573</v>
      </c>
      <c r="W1316" s="93">
        <v>346097.30249789095</v>
      </c>
      <c r="X1316" s="93">
        <v>449598.38720999984</v>
      </c>
      <c r="Y1316" s="93">
        <v>449023.70099999988</v>
      </c>
      <c r="Z1316" s="93">
        <v>421962</v>
      </c>
      <c r="AA1316" s="83"/>
      <c r="AB1316" s="84" t="s">
        <v>10</v>
      </c>
      <c r="AC1316" s="93">
        <v>4049</v>
      </c>
      <c r="AD1316" s="93">
        <v>3877</v>
      </c>
      <c r="AE1316" s="93">
        <v>3834</v>
      </c>
      <c r="AF1316" s="93">
        <v>3858</v>
      </c>
      <c r="AG1316" s="93">
        <v>3802</v>
      </c>
      <c r="AH1316" s="93">
        <v>3701</v>
      </c>
      <c r="AI1316" s="93">
        <v>3724</v>
      </c>
      <c r="AJ1316" s="93">
        <v>3974</v>
      </c>
      <c r="AK1316" s="93">
        <v>3873</v>
      </c>
      <c r="AL1316" s="93">
        <v>3954</v>
      </c>
      <c r="AM1316" s="93">
        <v>0</v>
      </c>
      <c r="AN1316" s="83"/>
      <c r="AO1316" s="83"/>
      <c r="AP1316" s="83"/>
      <c r="AQ1316" s="83"/>
      <c r="AR1316" s="83"/>
      <c r="AS1316" s="83"/>
      <c r="AT1316" s="83"/>
      <c r="AU1316" s="83"/>
      <c r="AV1316" s="83"/>
      <c r="AW1316" s="83"/>
      <c r="AX1316" s="83"/>
      <c r="AY1316" s="83"/>
      <c r="AZ1316" s="83"/>
    </row>
    <row r="1317" spans="1:52" x14ac:dyDescent="0.25">
      <c r="A1317" s="82"/>
      <c r="B1317" s="89" t="s">
        <v>11</v>
      </c>
      <c r="C1317" s="94">
        <v>130163.50497144072</v>
      </c>
      <c r="D1317" s="94">
        <v>132768.05312973013</v>
      </c>
      <c r="E1317" s="94">
        <v>133204.30966850687</v>
      </c>
      <c r="F1317" s="94">
        <v>133382.41600454386</v>
      </c>
      <c r="G1317" s="94">
        <v>127235.89204907068</v>
      </c>
      <c r="H1317" s="94">
        <v>133214.29296597335</v>
      </c>
      <c r="I1317" s="94">
        <v>150386.57913757325</v>
      </c>
      <c r="J1317" s="94">
        <v>166916.528251515</v>
      </c>
      <c r="K1317" s="94">
        <v>184369.393614</v>
      </c>
      <c r="L1317" s="94">
        <v>193503.45</v>
      </c>
      <c r="M1317" s="94">
        <v>0</v>
      </c>
      <c r="N1317" s="83"/>
      <c r="O1317" s="89" t="s">
        <v>11</v>
      </c>
      <c r="P1317" s="94">
        <v>134488.96350792231</v>
      </c>
      <c r="Q1317" s="94">
        <v>135713.44238001321</v>
      </c>
      <c r="R1317" s="94">
        <v>123408.16179203878</v>
      </c>
      <c r="S1317" s="94">
        <v>122831.07035240514</v>
      </c>
      <c r="T1317" s="94">
        <v>114928.29489350283</v>
      </c>
      <c r="U1317" s="94">
        <v>135402.07109859423</v>
      </c>
      <c r="V1317" s="94">
        <v>139467.82488366673</v>
      </c>
      <c r="W1317" s="94">
        <v>142977.13438031098</v>
      </c>
      <c r="X1317" s="94">
        <v>161356.37250599996</v>
      </c>
      <c r="Y1317" s="94">
        <v>160866.65699999995</v>
      </c>
      <c r="Z1317" s="94">
        <v>157012</v>
      </c>
      <c r="AA1317" s="83"/>
      <c r="AB1317" s="89" t="s">
        <v>11</v>
      </c>
      <c r="AC1317" s="94">
        <v>4049</v>
      </c>
      <c r="AD1317" s="94">
        <v>3877</v>
      </c>
      <c r="AE1317" s="94">
        <v>3834</v>
      </c>
      <c r="AF1317" s="94">
        <v>3858</v>
      </c>
      <c r="AG1317" s="94">
        <v>3802</v>
      </c>
      <c r="AH1317" s="94">
        <v>3701</v>
      </c>
      <c r="AI1317" s="94">
        <v>3724</v>
      </c>
      <c r="AJ1317" s="94">
        <v>3974</v>
      </c>
      <c r="AK1317" s="94">
        <v>3873</v>
      </c>
      <c r="AL1317" s="94">
        <v>3954</v>
      </c>
      <c r="AM1317" s="94">
        <v>0</v>
      </c>
      <c r="AN1317" s="83"/>
      <c r="AO1317" s="83"/>
      <c r="AP1317" s="83"/>
      <c r="AQ1317" s="83"/>
      <c r="AR1317" s="83"/>
      <c r="AS1317" s="83"/>
      <c r="AT1317" s="83"/>
      <c r="AU1317" s="83"/>
      <c r="AV1317" s="83"/>
      <c r="AW1317" s="83"/>
      <c r="AX1317" s="83"/>
      <c r="AY1317" s="83"/>
      <c r="AZ1317" s="83"/>
    </row>
    <row r="1318" spans="1:52" x14ac:dyDescent="0.25">
      <c r="A1318" s="82"/>
      <c r="B1318" s="84" t="s">
        <v>0</v>
      </c>
      <c r="C1318" s="93">
        <v>98137.567133728371</v>
      </c>
      <c r="D1318" s="93">
        <v>85171.52646491678</v>
      </c>
      <c r="E1318" s="93">
        <v>80602.248529398654</v>
      </c>
      <c r="F1318" s="93">
        <v>88338.037736702812</v>
      </c>
      <c r="G1318" s="93">
        <v>83363.834865282653</v>
      </c>
      <c r="H1318" s="93">
        <v>77107.648516879446</v>
      </c>
      <c r="I1318" s="93">
        <v>70585.424101458382</v>
      </c>
      <c r="J1318" s="93">
        <v>66273.538333274992</v>
      </c>
      <c r="K1318" s="93">
        <v>58641.192224999992</v>
      </c>
      <c r="L1318" s="93">
        <v>54868.337999999996</v>
      </c>
      <c r="M1318" s="93">
        <v>0</v>
      </c>
      <c r="N1318" s="83"/>
      <c r="O1318" s="84" t="s">
        <v>0</v>
      </c>
      <c r="P1318" s="93">
        <v>89415.592953038853</v>
      </c>
      <c r="Q1318" s="93">
        <v>89633.667463134843</v>
      </c>
      <c r="R1318" s="93">
        <v>74305.06345690848</v>
      </c>
      <c r="S1318" s="93">
        <v>69274.148701902785</v>
      </c>
      <c r="T1318" s="93">
        <v>83882.42326016922</v>
      </c>
      <c r="U1318" s="93">
        <v>80810.764760166363</v>
      </c>
      <c r="V1318" s="93">
        <v>74782.733414499453</v>
      </c>
      <c r="W1318" s="93">
        <v>69832.942532891975</v>
      </c>
      <c r="X1318" s="93">
        <v>70597.523954999997</v>
      </c>
      <c r="Y1318" s="93">
        <v>65280.788999999997</v>
      </c>
      <c r="Z1318" s="93">
        <v>64724</v>
      </c>
      <c r="AA1318" s="83"/>
      <c r="AB1318" s="84" t="s">
        <v>0</v>
      </c>
      <c r="AC1318" s="93">
        <v>956</v>
      </c>
      <c r="AD1318" s="93">
        <v>899</v>
      </c>
      <c r="AE1318" s="93">
        <v>853</v>
      </c>
      <c r="AF1318" s="93">
        <v>835</v>
      </c>
      <c r="AG1318" s="93">
        <v>778</v>
      </c>
      <c r="AH1318" s="93">
        <v>716</v>
      </c>
      <c r="AI1318" s="93">
        <v>660</v>
      </c>
      <c r="AJ1318" s="93">
        <v>622</v>
      </c>
      <c r="AK1318" s="93">
        <v>553</v>
      </c>
      <c r="AL1318" s="93">
        <v>532</v>
      </c>
      <c r="AM1318" s="93">
        <v>0</v>
      </c>
      <c r="AN1318" s="83"/>
      <c r="AO1318" s="83"/>
      <c r="AP1318" s="83"/>
      <c r="AQ1318" s="83"/>
      <c r="AR1318" s="83"/>
      <c r="AS1318" s="83"/>
      <c r="AT1318" s="83"/>
      <c r="AU1318" s="83"/>
      <c r="AV1318" s="83"/>
      <c r="AW1318" s="83"/>
      <c r="AX1318" s="83"/>
      <c r="AY1318" s="83"/>
      <c r="AZ1318" s="83"/>
    </row>
    <row r="1319" spans="1:52" x14ac:dyDescent="0.25">
      <c r="A1319" s="82"/>
      <c r="B1319" s="84" t="s">
        <v>158</v>
      </c>
      <c r="C1319" s="93">
        <v>90497.032795782958</v>
      </c>
      <c r="D1319" s="93">
        <v>83718.620459911923</v>
      </c>
      <c r="E1319" s="93">
        <v>73669.335258386622</v>
      </c>
      <c r="F1319" s="93">
        <v>71256.800086605421</v>
      </c>
      <c r="G1319" s="93">
        <v>68100.051663555307</v>
      </c>
      <c r="H1319" s="93">
        <v>65327.536951683251</v>
      </c>
      <c r="I1319" s="93">
        <v>65444.910330325278</v>
      </c>
      <c r="J1319" s="93">
        <v>81942.900925283975</v>
      </c>
      <c r="K1319" s="93">
        <v>70680.274076999995</v>
      </c>
      <c r="L1319" s="93">
        <v>55151.312999999995</v>
      </c>
      <c r="M1319" s="93">
        <v>0</v>
      </c>
      <c r="N1319" s="83"/>
      <c r="O1319" s="84" t="s">
        <v>158</v>
      </c>
      <c r="P1319" s="93">
        <v>99015.462357133219</v>
      </c>
      <c r="Q1319" s="93">
        <v>83580.960493743041</v>
      </c>
      <c r="R1319" s="93">
        <v>73301.848781332388</v>
      </c>
      <c r="S1319" s="93">
        <v>65304.690882442286</v>
      </c>
      <c r="T1319" s="93">
        <v>63720.055326269554</v>
      </c>
      <c r="U1319" s="93">
        <v>64870.224066782037</v>
      </c>
      <c r="V1319" s="93">
        <v>65955.047722276213</v>
      </c>
      <c r="W1319" s="93">
        <v>66718.059257870977</v>
      </c>
      <c r="X1319" s="93">
        <v>90697.316408999977</v>
      </c>
      <c r="Y1319" s="93">
        <v>75988.562999999995</v>
      </c>
      <c r="Z1319" s="93">
        <v>57469</v>
      </c>
      <c r="AA1319" s="83"/>
      <c r="AB1319" s="84" t="s">
        <v>158</v>
      </c>
      <c r="AC1319" s="93">
        <v>638</v>
      </c>
      <c r="AD1319" s="93">
        <v>545</v>
      </c>
      <c r="AE1319" s="93">
        <v>485</v>
      </c>
      <c r="AF1319" s="93">
        <v>471</v>
      </c>
      <c r="AG1319" s="93">
        <v>457</v>
      </c>
      <c r="AH1319" s="93">
        <v>463</v>
      </c>
      <c r="AI1319" s="93">
        <v>451</v>
      </c>
      <c r="AJ1319" s="93">
        <v>580</v>
      </c>
      <c r="AK1319" s="93">
        <v>472</v>
      </c>
      <c r="AL1319" s="93">
        <v>362</v>
      </c>
      <c r="AM1319" s="93">
        <v>0</v>
      </c>
      <c r="AN1319" s="83"/>
      <c r="AO1319" s="83"/>
      <c r="AP1319" s="83"/>
      <c r="AQ1319" s="83"/>
      <c r="AR1319" s="83"/>
      <c r="AS1319" s="83"/>
      <c r="AT1319" s="83"/>
      <c r="AU1319" s="83"/>
      <c r="AV1319" s="83"/>
      <c r="AW1319" s="83"/>
      <c r="AX1319" s="83"/>
      <c r="AY1319" s="83"/>
      <c r="AZ1319" s="83"/>
    </row>
    <row r="1320" spans="1:52" x14ac:dyDescent="0.25">
      <c r="A1320" s="82"/>
      <c r="B1320" s="84" t="s">
        <v>159</v>
      </c>
      <c r="C1320" s="93">
        <v>4010.9661553740279</v>
      </c>
      <c r="D1320" s="93">
        <v>1913.1175125935424</v>
      </c>
      <c r="E1320" s="93">
        <v>1765.3980137339875</v>
      </c>
      <c r="F1320" s="93">
        <v>2015.1992768021812</v>
      </c>
      <c r="G1320" s="93">
        <v>1560.8055217946114</v>
      </c>
      <c r="H1320" s="93">
        <v>1150.5500209372892</v>
      </c>
      <c r="I1320" s="93">
        <v>628.38152234817403</v>
      </c>
      <c r="J1320" s="93">
        <v>207.15538233599995</v>
      </c>
      <c r="K1320" s="93">
        <v>656.69648099999995</v>
      </c>
      <c r="L1320" s="93">
        <v>447.61500000000001</v>
      </c>
      <c r="M1320" s="93">
        <v>0</v>
      </c>
      <c r="N1320" s="83"/>
      <c r="O1320" s="84" t="s">
        <v>159</v>
      </c>
      <c r="P1320" s="93">
        <v>10828.35714801054</v>
      </c>
      <c r="Q1320" s="93">
        <v>7159.6829732049682</v>
      </c>
      <c r="R1320" s="93">
        <v>4972.7123142663168</v>
      </c>
      <c r="S1320" s="93">
        <v>2223.9328330505627</v>
      </c>
      <c r="T1320" s="93">
        <v>2137.3294772325339</v>
      </c>
      <c r="U1320" s="93">
        <v>1928.7646123584298</v>
      </c>
      <c r="V1320" s="93">
        <v>1540.3070821621766</v>
      </c>
      <c r="W1320" s="93">
        <v>1376.7201451079995</v>
      </c>
      <c r="X1320" s="93">
        <v>1375.9860029999998</v>
      </c>
      <c r="Y1320" s="93">
        <v>1292.424</v>
      </c>
      <c r="Z1320" s="93">
        <v>762</v>
      </c>
      <c r="AA1320" s="83"/>
      <c r="AB1320" s="84" t="s">
        <v>159</v>
      </c>
      <c r="AC1320" s="93">
        <v>0</v>
      </c>
      <c r="AD1320" s="93">
        <v>0</v>
      </c>
      <c r="AE1320" s="93">
        <v>0</v>
      </c>
      <c r="AF1320" s="93">
        <v>0</v>
      </c>
      <c r="AG1320" s="93">
        <v>0</v>
      </c>
      <c r="AH1320" s="93">
        <v>0</v>
      </c>
      <c r="AI1320" s="93">
        <v>0</v>
      </c>
      <c r="AJ1320" s="93">
        <v>0</v>
      </c>
      <c r="AK1320" s="93">
        <v>0</v>
      </c>
      <c r="AL1320" s="93">
        <v>0</v>
      </c>
      <c r="AM1320" s="93">
        <v>0</v>
      </c>
      <c r="AN1320" s="83"/>
      <c r="AO1320" s="83"/>
      <c r="AP1320" s="83"/>
      <c r="AQ1320" s="83"/>
      <c r="AR1320" s="83"/>
      <c r="AS1320" s="83"/>
      <c r="AT1320" s="83"/>
      <c r="AU1320" s="83"/>
      <c r="AV1320" s="83"/>
      <c r="AW1320" s="83"/>
      <c r="AX1320" s="83"/>
      <c r="AY1320" s="83"/>
      <c r="AZ1320" s="83"/>
    </row>
    <row r="1321" spans="1:52" x14ac:dyDescent="0.25">
      <c r="A1321" s="82"/>
      <c r="B1321" s="84" t="s">
        <v>1</v>
      </c>
      <c r="C1321" s="93">
        <v>17886.475903572333</v>
      </c>
      <c r="D1321" s="93">
        <v>17761.636471132013</v>
      </c>
      <c r="E1321" s="93">
        <v>19108.711637271161</v>
      </c>
      <c r="F1321" s="93">
        <v>20867.469303926544</v>
      </c>
      <c r="G1321" s="93">
        <v>19227.753509872909</v>
      </c>
      <c r="H1321" s="93">
        <v>18794.609163688961</v>
      </c>
      <c r="I1321" s="93">
        <v>18465.324437572024</v>
      </c>
      <c r="J1321" s="93">
        <v>17984.755563326999</v>
      </c>
      <c r="K1321" s="93">
        <v>16372.854266999997</v>
      </c>
      <c r="L1321" s="93">
        <v>16200.575999999999</v>
      </c>
      <c r="M1321" s="93">
        <v>0</v>
      </c>
      <c r="N1321" s="83"/>
      <c r="O1321" s="84" t="s">
        <v>1</v>
      </c>
      <c r="P1321" s="93">
        <v>13296.162677664044</v>
      </c>
      <c r="Q1321" s="93">
        <v>14120.58970215746</v>
      </c>
      <c r="R1321" s="93">
        <v>16712.676400095515</v>
      </c>
      <c r="S1321" s="93">
        <v>20882.358233291241</v>
      </c>
      <c r="T1321" s="93">
        <v>19662.185264505952</v>
      </c>
      <c r="U1321" s="93">
        <v>19095.216912113636</v>
      </c>
      <c r="V1321" s="93">
        <v>19406.989688015921</v>
      </c>
      <c r="W1321" s="93">
        <v>22101.968787254995</v>
      </c>
      <c r="X1321" s="93">
        <v>18666.517904999997</v>
      </c>
      <c r="Y1321" s="93">
        <v>15287.852999999999</v>
      </c>
      <c r="Z1321" s="93">
        <v>15366</v>
      </c>
      <c r="AA1321" s="83"/>
      <c r="AB1321" s="84" t="s">
        <v>1</v>
      </c>
      <c r="AC1321" s="93">
        <v>105</v>
      </c>
      <c r="AD1321" s="93">
        <v>110</v>
      </c>
      <c r="AE1321" s="93">
        <v>109</v>
      </c>
      <c r="AF1321" s="93">
        <v>114</v>
      </c>
      <c r="AG1321" s="93">
        <v>110</v>
      </c>
      <c r="AH1321" s="93">
        <v>110</v>
      </c>
      <c r="AI1321" s="93">
        <v>108</v>
      </c>
      <c r="AJ1321" s="93">
        <v>105</v>
      </c>
      <c r="AK1321" s="93">
        <v>96</v>
      </c>
      <c r="AL1321" s="93">
        <v>98</v>
      </c>
      <c r="AM1321" s="93">
        <v>0</v>
      </c>
      <c r="AN1321" s="83"/>
      <c r="AO1321" s="83"/>
      <c r="AP1321" s="83"/>
      <c r="AQ1321" s="83"/>
      <c r="AR1321" s="83"/>
      <c r="AS1321" s="83"/>
      <c r="AT1321" s="83"/>
      <c r="AU1321" s="83"/>
      <c r="AV1321" s="83"/>
      <c r="AW1321" s="83"/>
      <c r="AX1321" s="83"/>
      <c r="AY1321" s="83"/>
      <c r="AZ1321" s="83"/>
    </row>
    <row r="1322" spans="1:52" x14ac:dyDescent="0.25">
      <c r="A1322" s="82"/>
      <c r="B1322" s="84" t="s">
        <v>2</v>
      </c>
      <c r="C1322" s="93">
        <v>165054.65070674522</v>
      </c>
      <c r="D1322" s="93">
        <v>163600.56272478955</v>
      </c>
      <c r="E1322" s="93">
        <v>158846.61487624579</v>
      </c>
      <c r="F1322" s="93">
        <v>158570.56027565757</v>
      </c>
      <c r="G1322" s="93">
        <v>154057.62136529197</v>
      </c>
      <c r="H1322" s="93">
        <v>155162.12478665466</v>
      </c>
      <c r="I1322" s="93">
        <v>161815.80061364119</v>
      </c>
      <c r="J1322" s="93">
        <v>173485.08016641895</v>
      </c>
      <c r="K1322" s="93">
        <v>182996.59030799998</v>
      </c>
      <c r="L1322" s="93">
        <v>181732.71899999998</v>
      </c>
      <c r="M1322" s="93">
        <v>0</v>
      </c>
      <c r="N1322" s="83"/>
      <c r="O1322" s="84" t="s">
        <v>2</v>
      </c>
      <c r="P1322" s="93">
        <v>166256.78534889646</v>
      </c>
      <c r="Q1322" s="93">
        <v>167249.73855211114</v>
      </c>
      <c r="R1322" s="93">
        <v>164590.63917364139</v>
      </c>
      <c r="S1322" s="93">
        <v>166437.45504695401</v>
      </c>
      <c r="T1322" s="93">
        <v>159220.28578353563</v>
      </c>
      <c r="U1322" s="93">
        <v>157985.3889293822</v>
      </c>
      <c r="V1322" s="93">
        <v>167292.081538873</v>
      </c>
      <c r="W1322" s="93">
        <v>180793.78099946096</v>
      </c>
      <c r="X1322" s="93">
        <v>185376.18676499996</v>
      </c>
      <c r="Y1322" s="93">
        <v>194999.61599999998</v>
      </c>
      <c r="Z1322" s="93">
        <v>186330</v>
      </c>
      <c r="AA1322" s="83"/>
      <c r="AB1322" s="84" t="s">
        <v>2</v>
      </c>
      <c r="AC1322" s="93">
        <v>1505</v>
      </c>
      <c r="AD1322" s="93">
        <v>1448</v>
      </c>
      <c r="AE1322" s="93">
        <v>1397</v>
      </c>
      <c r="AF1322" s="93">
        <v>1358</v>
      </c>
      <c r="AG1322" s="93">
        <v>1312</v>
      </c>
      <c r="AH1322" s="93">
        <v>1284</v>
      </c>
      <c r="AI1322" s="93">
        <v>1305</v>
      </c>
      <c r="AJ1322" s="93">
        <v>1360</v>
      </c>
      <c r="AK1322" s="93">
        <v>1407</v>
      </c>
      <c r="AL1322" s="93">
        <v>1423</v>
      </c>
      <c r="AM1322" s="93">
        <v>0</v>
      </c>
      <c r="AN1322" s="83"/>
      <c r="AO1322" s="83"/>
      <c r="AP1322" s="83"/>
      <c r="AQ1322" s="83"/>
      <c r="AR1322" s="83"/>
      <c r="AS1322" s="83"/>
      <c r="AT1322" s="83"/>
      <c r="AU1322" s="83"/>
      <c r="AV1322" s="83"/>
      <c r="AW1322" s="83"/>
      <c r="AX1322" s="83"/>
      <c r="AY1322" s="83"/>
      <c r="AZ1322" s="83"/>
    </row>
    <row r="1323" spans="1:52" x14ac:dyDescent="0.25">
      <c r="A1323" s="82"/>
      <c r="B1323" s="84" t="s">
        <v>156</v>
      </c>
      <c r="C1323" s="93">
        <v>0</v>
      </c>
      <c r="D1323" s="93">
        <v>0</v>
      </c>
      <c r="E1323" s="93">
        <v>0</v>
      </c>
      <c r="F1323" s="93">
        <v>0</v>
      </c>
      <c r="G1323" s="93">
        <v>0</v>
      </c>
      <c r="H1323" s="93">
        <v>0</v>
      </c>
      <c r="I1323" s="93">
        <v>0</v>
      </c>
      <c r="J1323" s="93">
        <v>2165.4211059809995</v>
      </c>
      <c r="K1323" s="93">
        <v>11490.597068999998</v>
      </c>
      <c r="L1323" s="93">
        <v>17945.759999999998</v>
      </c>
      <c r="M1323" s="93">
        <v>0</v>
      </c>
      <c r="N1323" s="83"/>
      <c r="O1323" s="84" t="s">
        <v>156</v>
      </c>
      <c r="P1323" s="93">
        <v>0</v>
      </c>
      <c r="Q1323" s="93">
        <v>0</v>
      </c>
      <c r="R1323" s="93">
        <v>0</v>
      </c>
      <c r="S1323" s="93">
        <v>0</v>
      </c>
      <c r="T1323" s="93">
        <v>0</v>
      </c>
      <c r="U1323" s="93">
        <v>0</v>
      </c>
      <c r="V1323" s="93">
        <v>0</v>
      </c>
      <c r="W1323" s="93">
        <v>0</v>
      </c>
      <c r="X1323" s="93">
        <v>5304.4949999999999</v>
      </c>
      <c r="Y1323" s="93">
        <v>14679.713999999998</v>
      </c>
      <c r="Z1323" s="93">
        <v>26426</v>
      </c>
      <c r="AA1323" s="83"/>
      <c r="AB1323" s="84" t="s">
        <v>156</v>
      </c>
      <c r="AC1323" s="93">
        <v>0</v>
      </c>
      <c r="AD1323" s="93">
        <v>0</v>
      </c>
      <c r="AE1323" s="93">
        <v>0</v>
      </c>
      <c r="AF1323" s="93">
        <v>0</v>
      </c>
      <c r="AG1323" s="93">
        <v>0</v>
      </c>
      <c r="AH1323" s="93">
        <v>0</v>
      </c>
      <c r="AI1323" s="93">
        <v>0</v>
      </c>
      <c r="AJ1323" s="93">
        <v>16</v>
      </c>
      <c r="AK1323" s="93">
        <v>72</v>
      </c>
      <c r="AL1323" s="93">
        <v>117</v>
      </c>
      <c r="AM1323" s="93">
        <v>0</v>
      </c>
      <c r="AN1323" s="83"/>
      <c r="AO1323" s="83"/>
      <c r="AP1323" s="83"/>
      <c r="AQ1323" s="83"/>
      <c r="AR1323" s="83"/>
      <c r="AS1323" s="83"/>
      <c r="AT1323" s="83"/>
      <c r="AU1323" s="83"/>
      <c r="AV1323" s="83"/>
      <c r="AW1323" s="83"/>
      <c r="AX1323" s="83"/>
      <c r="AY1323" s="83"/>
      <c r="AZ1323" s="83"/>
    </row>
    <row r="1324" spans="1:52" x14ac:dyDescent="0.25">
      <c r="A1324" s="82"/>
      <c r="B1324" s="84" t="s">
        <v>3</v>
      </c>
      <c r="C1324" s="93">
        <v>768.33130031390783</v>
      </c>
      <c r="D1324" s="93">
        <v>4667.3848874327887</v>
      </c>
      <c r="E1324" s="93">
        <v>9528.9009432345283</v>
      </c>
      <c r="F1324" s="93">
        <v>13709.587657337726</v>
      </c>
      <c r="G1324" s="93">
        <v>17676.292433328523</v>
      </c>
      <c r="H1324" s="93">
        <v>20411.361158610514</v>
      </c>
      <c r="I1324" s="93">
        <v>21789.683127317752</v>
      </c>
      <c r="J1324" s="93">
        <v>20294.753863229991</v>
      </c>
      <c r="K1324" s="93">
        <v>18576.341489999992</v>
      </c>
      <c r="L1324" s="93">
        <v>15771.482999999995</v>
      </c>
      <c r="M1324" s="93">
        <v>0</v>
      </c>
      <c r="N1324" s="83"/>
      <c r="O1324" s="84" t="s">
        <v>3</v>
      </c>
      <c r="P1324" s="93">
        <v>0</v>
      </c>
      <c r="Q1324" s="93">
        <v>8086.2176161907682</v>
      </c>
      <c r="R1324" s="93">
        <v>9962.8626811062277</v>
      </c>
      <c r="S1324" s="93">
        <v>20218.935241134368</v>
      </c>
      <c r="T1324" s="93">
        <v>12669.935099270338</v>
      </c>
      <c r="U1324" s="93">
        <v>16682.416241384213</v>
      </c>
      <c r="V1324" s="93">
        <v>20049.279050898964</v>
      </c>
      <c r="W1324" s="93">
        <v>22383.570635117998</v>
      </c>
      <c r="X1324" s="93">
        <v>21258.294161999995</v>
      </c>
      <c r="Y1324" s="93">
        <v>25822.754999999997</v>
      </c>
      <c r="Z1324" s="93">
        <v>18014</v>
      </c>
      <c r="AA1324" s="83"/>
      <c r="AB1324" s="84" t="s">
        <v>3</v>
      </c>
      <c r="AC1324" s="93">
        <v>6</v>
      </c>
      <c r="AD1324" s="93">
        <v>35</v>
      </c>
      <c r="AE1324" s="93">
        <v>80</v>
      </c>
      <c r="AF1324" s="93">
        <v>94</v>
      </c>
      <c r="AG1324" s="93">
        <v>122</v>
      </c>
      <c r="AH1324" s="93">
        <v>142</v>
      </c>
      <c r="AI1324" s="93">
        <v>154</v>
      </c>
      <c r="AJ1324" s="93">
        <v>147</v>
      </c>
      <c r="AK1324" s="93">
        <v>134</v>
      </c>
      <c r="AL1324" s="93">
        <v>118</v>
      </c>
      <c r="AM1324" s="93">
        <v>0</v>
      </c>
      <c r="AN1324" s="83"/>
      <c r="AO1324" s="83"/>
      <c r="AP1324" s="83"/>
      <c r="AQ1324" s="83"/>
      <c r="AR1324" s="83"/>
      <c r="AS1324" s="83"/>
      <c r="AT1324" s="83"/>
      <c r="AU1324" s="83"/>
      <c r="AV1324" s="83"/>
      <c r="AW1324" s="83"/>
      <c r="AX1324" s="83"/>
      <c r="AY1324" s="83"/>
      <c r="AZ1324" s="83"/>
    </row>
    <row r="1325" spans="1:52" x14ac:dyDescent="0.25">
      <c r="A1325" s="82"/>
      <c r="B1325" s="84" t="s">
        <v>4</v>
      </c>
      <c r="C1325" s="93">
        <v>0</v>
      </c>
      <c r="D1325" s="93">
        <v>807.5655773958847</v>
      </c>
      <c r="E1325" s="93">
        <v>6314.7986759285859</v>
      </c>
      <c r="F1325" s="93">
        <v>13324.553018883425</v>
      </c>
      <c r="G1325" s="93">
        <v>15836.059682051526</v>
      </c>
      <c r="H1325" s="93">
        <v>16215.375674090235</v>
      </c>
      <c r="I1325" s="93">
        <v>17729.473238363498</v>
      </c>
      <c r="J1325" s="93">
        <v>16351.249058865</v>
      </c>
      <c r="K1325" s="93">
        <v>13052.240397</v>
      </c>
      <c r="L1325" s="93">
        <v>19383.273000000001</v>
      </c>
      <c r="M1325" s="93">
        <v>0</v>
      </c>
      <c r="N1325" s="83"/>
      <c r="O1325" s="84" t="s">
        <v>4</v>
      </c>
      <c r="P1325" s="93">
        <v>0</v>
      </c>
      <c r="Q1325" s="93">
        <v>0</v>
      </c>
      <c r="R1325" s="93">
        <v>4364.8967032531928</v>
      </c>
      <c r="S1325" s="93">
        <v>9204.5900529767459</v>
      </c>
      <c r="T1325" s="93">
        <v>14138.995158608226</v>
      </c>
      <c r="U1325" s="93">
        <v>14328.764352100452</v>
      </c>
      <c r="V1325" s="93">
        <v>14337.719242310452</v>
      </c>
      <c r="W1325" s="93">
        <v>15446.023195427997</v>
      </c>
      <c r="X1325" s="93">
        <v>19800.618935999995</v>
      </c>
      <c r="Y1325" s="93">
        <v>19686.828000000001</v>
      </c>
      <c r="Z1325" s="93">
        <v>18635</v>
      </c>
      <c r="AA1325" s="83"/>
      <c r="AB1325" s="84" t="s">
        <v>4</v>
      </c>
      <c r="AC1325" s="93">
        <v>0</v>
      </c>
      <c r="AD1325" s="93">
        <v>6</v>
      </c>
      <c r="AE1325" s="93">
        <v>41</v>
      </c>
      <c r="AF1325" s="93">
        <v>98</v>
      </c>
      <c r="AG1325" s="93">
        <v>120</v>
      </c>
      <c r="AH1325" s="93">
        <v>129</v>
      </c>
      <c r="AI1325" s="93">
        <v>139</v>
      </c>
      <c r="AJ1325" s="93">
        <v>130</v>
      </c>
      <c r="AK1325" s="93">
        <v>104</v>
      </c>
      <c r="AL1325" s="93">
        <v>160</v>
      </c>
      <c r="AM1325" s="93">
        <v>0</v>
      </c>
      <c r="AN1325" s="83"/>
      <c r="AO1325" s="83"/>
      <c r="AP1325" s="83"/>
      <c r="AQ1325" s="83"/>
      <c r="AR1325" s="83"/>
      <c r="AS1325" s="83"/>
      <c r="AT1325" s="83"/>
      <c r="AU1325" s="83"/>
      <c r="AV1325" s="83"/>
      <c r="AW1325" s="83"/>
      <c r="AX1325" s="83"/>
      <c r="AY1325" s="83"/>
      <c r="AZ1325" s="83"/>
    </row>
    <row r="1326" spans="1:52" x14ac:dyDescent="0.25">
      <c r="A1326" s="82"/>
      <c r="B1326" s="84" t="s">
        <v>6</v>
      </c>
      <c r="C1326" s="93">
        <v>707.56273231727118</v>
      </c>
      <c r="D1326" s="93">
        <v>2172.8913625449882</v>
      </c>
      <c r="E1326" s="93">
        <v>4942.342014649892</v>
      </c>
      <c r="F1326" s="93">
        <v>9159.577010711404</v>
      </c>
      <c r="G1326" s="93">
        <v>7587.6895431800449</v>
      </c>
      <c r="H1326" s="93">
        <v>4456.8439100641745</v>
      </c>
      <c r="I1326" s="93">
        <v>3433.5324893593693</v>
      </c>
      <c r="J1326" s="93">
        <v>3632.771730860999</v>
      </c>
      <c r="K1326" s="93">
        <v>3419.2774769999996</v>
      </c>
      <c r="L1326" s="93">
        <v>4028.5350000000008</v>
      </c>
      <c r="M1326" s="93">
        <v>0</v>
      </c>
      <c r="N1326" s="83"/>
      <c r="O1326" s="84" t="s">
        <v>6</v>
      </c>
      <c r="P1326" s="93">
        <v>415.15160314533773</v>
      </c>
      <c r="Q1326" s="93">
        <v>1152.3088547412253</v>
      </c>
      <c r="R1326" s="93">
        <v>1481.9418839806831</v>
      </c>
      <c r="S1326" s="93">
        <v>16923.749711197241</v>
      </c>
      <c r="T1326" s="93">
        <v>10831.627870044898</v>
      </c>
      <c r="U1326" s="93">
        <v>8965.1215431245728</v>
      </c>
      <c r="V1326" s="93">
        <v>4111.8832885699785</v>
      </c>
      <c r="W1326" s="93">
        <v>2547.3638421629994</v>
      </c>
      <c r="X1326" s="93">
        <v>3781.0440359999984</v>
      </c>
      <c r="Y1326" s="93">
        <v>4112.9129999999996</v>
      </c>
      <c r="Z1326" s="93">
        <v>6636</v>
      </c>
      <c r="AA1326" s="83"/>
      <c r="AB1326" s="84" t="s">
        <v>6</v>
      </c>
      <c r="AC1326" s="93">
        <v>0</v>
      </c>
      <c r="AD1326" s="93">
        <v>0</v>
      </c>
      <c r="AE1326" s="93">
        <v>3</v>
      </c>
      <c r="AF1326" s="93">
        <v>76</v>
      </c>
      <c r="AG1326" s="93">
        <v>109</v>
      </c>
      <c r="AH1326" s="93">
        <v>68</v>
      </c>
      <c r="AI1326" s="93">
        <v>48</v>
      </c>
      <c r="AJ1326" s="93">
        <v>0</v>
      </c>
      <c r="AK1326" s="93">
        <v>163</v>
      </c>
      <c r="AL1326" s="93">
        <v>54</v>
      </c>
      <c r="AM1326" s="93">
        <v>0</v>
      </c>
      <c r="AN1326" s="83"/>
      <c r="AO1326" s="83"/>
      <c r="AP1326" s="83"/>
      <c r="AQ1326" s="83"/>
      <c r="AR1326" s="83"/>
      <c r="AS1326" s="83"/>
      <c r="AT1326" s="83"/>
      <c r="AU1326" s="83"/>
      <c r="AV1326" s="83"/>
      <c r="AW1326" s="83"/>
      <c r="AX1326" s="83"/>
      <c r="AY1326" s="83"/>
      <c r="AZ1326" s="83"/>
    </row>
    <row r="1327" spans="1:52" x14ac:dyDescent="0.25">
      <c r="A1327" s="82"/>
      <c r="B1327" s="84" t="s">
        <v>7</v>
      </c>
      <c r="C1327" s="93">
        <v>58951.166645243902</v>
      </c>
      <c r="D1327" s="93">
        <v>54336.287405010866</v>
      </c>
      <c r="E1327" s="93">
        <v>54816.927883774311</v>
      </c>
      <c r="F1327" s="93">
        <v>52867.125632300238</v>
      </c>
      <c r="G1327" s="93">
        <v>50542.348735402331</v>
      </c>
      <c r="H1327" s="93">
        <v>48212.182937600381</v>
      </c>
      <c r="I1327" s="93">
        <v>52964.684889094773</v>
      </c>
      <c r="J1327" s="93">
        <v>63849.172999373979</v>
      </c>
      <c r="K1327" s="93">
        <v>76632.978365999996</v>
      </c>
      <c r="L1327" s="93">
        <v>70850.765999999989</v>
      </c>
      <c r="M1327" s="93">
        <v>0</v>
      </c>
      <c r="N1327" s="83"/>
      <c r="O1327" s="84" t="s">
        <v>7</v>
      </c>
      <c r="P1327" s="93">
        <v>65157.743279165719</v>
      </c>
      <c r="Q1327" s="93">
        <v>62186.702992945109</v>
      </c>
      <c r="R1327" s="93">
        <v>50178.405899198558</v>
      </c>
      <c r="S1327" s="93">
        <v>49822.512704306842</v>
      </c>
      <c r="T1327" s="93">
        <v>43304.424609588154</v>
      </c>
      <c r="U1327" s="93">
        <v>50992.063853105035</v>
      </c>
      <c r="V1327" s="93">
        <v>52071.394736163456</v>
      </c>
      <c r="W1327" s="93">
        <v>52687.597841738985</v>
      </c>
      <c r="X1327" s="93">
        <v>56683.833569999988</v>
      </c>
      <c r="Y1327" s="93">
        <v>56304.821999999993</v>
      </c>
      <c r="Z1327" s="93">
        <v>58205</v>
      </c>
      <c r="AA1327" s="83"/>
      <c r="AB1327" s="84" t="s">
        <v>7</v>
      </c>
      <c r="AC1327" s="93">
        <v>486</v>
      </c>
      <c r="AD1327" s="93">
        <v>452</v>
      </c>
      <c r="AE1327" s="93">
        <v>464</v>
      </c>
      <c r="AF1327" s="93">
        <v>433</v>
      </c>
      <c r="AG1327" s="93">
        <v>424</v>
      </c>
      <c r="AH1327" s="93">
        <v>406</v>
      </c>
      <c r="AI1327" s="93">
        <v>446</v>
      </c>
      <c r="AJ1327" s="93">
        <v>566</v>
      </c>
      <c r="AK1327" s="93">
        <v>621</v>
      </c>
      <c r="AL1327" s="93">
        <v>627</v>
      </c>
      <c r="AM1327" s="93">
        <v>0</v>
      </c>
      <c r="AN1327" s="83"/>
      <c r="AO1327" s="83"/>
      <c r="AP1327" s="83"/>
      <c r="AQ1327" s="83"/>
      <c r="AR1327" s="83"/>
      <c r="AS1327" s="83"/>
      <c r="AT1327" s="83"/>
      <c r="AU1327" s="83"/>
      <c r="AV1327" s="83"/>
      <c r="AW1327" s="83"/>
      <c r="AX1327" s="83"/>
      <c r="AY1327" s="83"/>
      <c r="AZ1327" s="83"/>
    </row>
    <row r="1328" spans="1:52" x14ac:dyDescent="0.25">
      <c r="A1328" s="82"/>
      <c r="B1328" s="89" t="s">
        <v>8</v>
      </c>
      <c r="C1328" s="94">
        <v>21072.734374263306</v>
      </c>
      <c r="D1328" s="94">
        <v>22975.685698355264</v>
      </c>
      <c r="E1328" s="94">
        <v>24816.338388691016</v>
      </c>
      <c r="F1328" s="94">
        <v>28391.399318578267</v>
      </c>
      <c r="G1328" s="94">
        <v>31069.034530953893</v>
      </c>
      <c r="H1328" s="94">
        <v>34258.213888724596</v>
      </c>
      <c r="I1328" s="94">
        <v>39674.451423037004</v>
      </c>
      <c r="J1328" s="94">
        <v>41241.184033391997</v>
      </c>
      <c r="K1328" s="94">
        <v>46515.116654999998</v>
      </c>
      <c r="L1328" s="94">
        <v>46635.308999999994</v>
      </c>
      <c r="M1328" s="94">
        <v>0</v>
      </c>
      <c r="N1328" s="83"/>
      <c r="O1328" s="89" t="s">
        <v>8</v>
      </c>
      <c r="P1328" s="94">
        <v>20901.740047286632</v>
      </c>
      <c r="Q1328" s="94">
        <v>23260.202740501732</v>
      </c>
      <c r="R1328" s="94">
        <v>24098.686453246228</v>
      </c>
      <c r="S1328" s="94">
        <v>27380.683392635729</v>
      </c>
      <c r="T1328" s="94">
        <v>27470.460348592744</v>
      </c>
      <c r="U1328" s="94">
        <v>31317.993932401278</v>
      </c>
      <c r="V1328" s="94">
        <v>36623.467005939106</v>
      </c>
      <c r="W1328" s="94">
        <v>40242.090887333987</v>
      </c>
      <c r="X1328" s="94">
        <v>50714.154896999993</v>
      </c>
      <c r="Y1328" s="94">
        <v>51709.307999999997</v>
      </c>
      <c r="Z1328" s="94">
        <v>48938</v>
      </c>
      <c r="AA1328" s="83"/>
      <c r="AB1328" s="89" t="s">
        <v>8</v>
      </c>
      <c r="AC1328" s="94">
        <v>271</v>
      </c>
      <c r="AD1328" s="94">
        <v>302</v>
      </c>
      <c r="AE1328" s="94">
        <v>334</v>
      </c>
      <c r="AF1328" s="94">
        <v>342</v>
      </c>
      <c r="AG1328" s="94">
        <v>356</v>
      </c>
      <c r="AH1328" s="94">
        <v>375</v>
      </c>
      <c r="AI1328" s="94">
        <v>409</v>
      </c>
      <c r="AJ1328" s="94">
        <v>415</v>
      </c>
      <c r="AK1328" s="94">
        <v>439</v>
      </c>
      <c r="AL1328" s="94">
        <v>459</v>
      </c>
      <c r="AM1328" s="94">
        <v>0</v>
      </c>
      <c r="AN1328" s="83"/>
      <c r="AO1328" s="83"/>
      <c r="AP1328" s="83"/>
      <c r="AQ1328" s="83"/>
      <c r="AR1328" s="83"/>
      <c r="AS1328" s="83"/>
      <c r="AT1328" s="83"/>
      <c r="AU1328" s="83"/>
      <c r="AV1328" s="83"/>
      <c r="AW1328" s="83"/>
      <c r="AX1328" s="83"/>
      <c r="AY1328" s="83"/>
      <c r="AZ1328" s="83"/>
    </row>
    <row r="1329" spans="1:52" x14ac:dyDescent="0.25">
      <c r="A1329" s="82"/>
      <c r="B1329" s="89" t="s">
        <v>5</v>
      </c>
      <c r="C1329" s="94">
        <v>16004.395135747794</v>
      </c>
      <c r="D1329" s="94">
        <v>17281.072649579535</v>
      </c>
      <c r="E1329" s="94">
        <v>17724.200483273798</v>
      </c>
      <c r="F1329" s="94">
        <v>20877.856929064714</v>
      </c>
      <c r="G1329" s="94">
        <v>18603.714466162655</v>
      </c>
      <c r="H1329" s="94">
        <v>18282.005026566807</v>
      </c>
      <c r="I1329" s="94">
        <v>16382.776489655109</v>
      </c>
      <c r="J1329" s="94">
        <v>15565.784900840999</v>
      </c>
      <c r="K1329" s="94">
        <v>15345.904034999996</v>
      </c>
      <c r="L1329" s="94">
        <v>18657.828000000001</v>
      </c>
      <c r="M1329" s="92">
        <v>0</v>
      </c>
      <c r="N1329" s="83"/>
      <c r="O1329" s="89" t="s">
        <v>5</v>
      </c>
      <c r="P1329" s="94">
        <v>17483.899182319365</v>
      </c>
      <c r="Q1329" s="94">
        <v>15324.75838898127</v>
      </c>
      <c r="R1329" s="94">
        <v>21440.612291827139</v>
      </c>
      <c r="S1329" s="94">
        <v>20637.787370316219</v>
      </c>
      <c r="T1329" s="94">
        <v>21182.101759205645</v>
      </c>
      <c r="U1329" s="94">
        <v>20553.474771497898</v>
      </c>
      <c r="V1329" s="94">
        <v>27879.118413521643</v>
      </c>
      <c r="W1329" s="94">
        <v>29769.95473653599</v>
      </c>
      <c r="X1329" s="94">
        <v>29375.232410999994</v>
      </c>
      <c r="Y1329" s="94">
        <v>29857.464</v>
      </c>
      <c r="Z1329" s="94">
        <v>30310</v>
      </c>
      <c r="AA1329" s="83"/>
      <c r="AB1329" s="89" t="s">
        <v>5</v>
      </c>
      <c r="AC1329" s="94">
        <v>4049</v>
      </c>
      <c r="AD1329" s="94">
        <v>3877</v>
      </c>
      <c r="AE1329" s="94">
        <v>3834</v>
      </c>
      <c r="AF1329" s="94">
        <v>3858</v>
      </c>
      <c r="AG1329" s="94">
        <v>3802</v>
      </c>
      <c r="AH1329" s="94">
        <v>3701</v>
      </c>
      <c r="AI1329" s="94">
        <v>3724</v>
      </c>
      <c r="AJ1329" s="94">
        <v>3974</v>
      </c>
      <c r="AK1329" s="94">
        <v>3873</v>
      </c>
      <c r="AL1329" s="94">
        <v>3954</v>
      </c>
      <c r="AM1329" s="94">
        <v>0</v>
      </c>
      <c r="AN1329" s="83"/>
      <c r="AO1329" s="83"/>
      <c r="AP1329" s="83"/>
      <c r="AQ1329" s="83"/>
      <c r="AR1329" s="83"/>
      <c r="AS1329" s="83"/>
      <c r="AT1329" s="83"/>
      <c r="AU1329" s="83"/>
      <c r="AV1329" s="83"/>
      <c r="AW1329" s="83"/>
      <c r="AX1329" s="83"/>
      <c r="AY1329" s="83"/>
      <c r="AZ1329" s="83"/>
    </row>
    <row r="1330" spans="1:52" x14ac:dyDescent="0.25">
      <c r="A1330" s="82"/>
      <c r="B1330" s="84" t="s">
        <v>157</v>
      </c>
      <c r="C1330" s="93">
        <v>38847.360012582423</v>
      </c>
      <c r="D1330" s="93">
        <v>51111.009335581701</v>
      </c>
      <c r="E1330" s="93">
        <v>47971.029324765426</v>
      </c>
      <c r="F1330" s="93">
        <v>52239.366819784373</v>
      </c>
      <c r="G1330" s="93">
        <v>54161.537330315477</v>
      </c>
      <c r="H1330" s="93">
        <v>55704.958253737379</v>
      </c>
      <c r="I1330" s="93">
        <v>56116.212548636431</v>
      </c>
      <c r="J1330" s="93">
        <v>39779.228079926987</v>
      </c>
      <c r="K1330" s="93">
        <v>36836.535077999994</v>
      </c>
      <c r="L1330" s="93">
        <v>29086.742999999999</v>
      </c>
      <c r="M1330" s="93">
        <v>0</v>
      </c>
      <c r="N1330" s="83"/>
      <c r="O1330" s="84" t="s">
        <v>157</v>
      </c>
      <c r="P1330" s="93">
        <v>39073.58755284713</v>
      </c>
      <c r="Q1330" s="93">
        <v>38990.998693488888</v>
      </c>
      <c r="R1330" s="93">
        <v>48072.848826369627</v>
      </c>
      <c r="S1330" s="93">
        <v>52336.317987740498</v>
      </c>
      <c r="T1330" s="93">
        <v>53220.296845111334</v>
      </c>
      <c r="U1330" s="93">
        <v>56773.885192528483</v>
      </c>
      <c r="V1330" s="93">
        <v>55692.930445401282</v>
      </c>
      <c r="W1330" s="93">
        <v>54463.523671556984</v>
      </c>
      <c r="X1330" s="93">
        <v>39077.153765999996</v>
      </c>
      <c r="Y1330" s="93">
        <v>35936.795999999995</v>
      </c>
      <c r="Z1330" s="93">
        <v>33582</v>
      </c>
      <c r="AA1330" s="83"/>
      <c r="AB1330" s="84" t="s">
        <v>117</v>
      </c>
      <c r="AC1330" s="93">
        <v>21092.794999999998</v>
      </c>
      <c r="AD1330" s="93">
        <v>21076.568000000003</v>
      </c>
      <c r="AE1330" s="93">
        <v>21184.563000000002</v>
      </c>
      <c r="AF1330" s="93">
        <v>21541.623</v>
      </c>
      <c r="AG1330" s="93">
        <v>21651.688000000002</v>
      </c>
      <c r="AH1330" s="93">
        <v>21717.99</v>
      </c>
      <c r="AI1330" s="93">
        <v>21980.924999999999</v>
      </c>
      <c r="AJ1330" s="93">
        <v>22026.464</v>
      </c>
      <c r="AK1330" s="93">
        <v>21988.457000000002</v>
      </c>
      <c r="AL1330" s="93">
        <v>22173.971000000001</v>
      </c>
      <c r="AM1330" s="93">
        <v>0</v>
      </c>
      <c r="AN1330" s="83"/>
      <c r="AO1330" s="83"/>
      <c r="AP1330" s="83"/>
      <c r="AQ1330" s="83"/>
      <c r="AR1330" s="83"/>
      <c r="AS1330" s="83"/>
      <c r="AT1330" s="83"/>
      <c r="AU1330" s="83"/>
      <c r="AV1330" s="83"/>
      <c r="AW1330" s="83"/>
      <c r="AX1330" s="83"/>
      <c r="AY1330" s="83"/>
      <c r="AZ1330" s="83"/>
    </row>
    <row r="1331" spans="1:52" x14ac:dyDescent="0.25">
      <c r="A1331" s="82"/>
      <c r="B1331" s="83"/>
      <c r="C1331" s="83"/>
      <c r="D1331" s="83"/>
      <c r="E1331" s="83"/>
      <c r="F1331" s="83"/>
      <c r="G1331" s="83"/>
      <c r="H1331" s="83"/>
      <c r="I1331" s="83"/>
      <c r="J1331" s="83"/>
      <c r="K1331" s="83"/>
      <c r="L1331" s="83"/>
      <c r="M1331" s="83"/>
      <c r="N1331" s="83"/>
      <c r="O1331" s="83"/>
      <c r="P1331" s="83"/>
      <c r="Q1331" s="83"/>
      <c r="R1331" s="83"/>
      <c r="S1331" s="83"/>
      <c r="T1331" s="83"/>
      <c r="U1331" s="83"/>
      <c r="V1331" s="83"/>
      <c r="W1331" s="83"/>
      <c r="X1331" s="83"/>
      <c r="Y1331" s="83"/>
      <c r="Z1331" s="83"/>
      <c r="AA1331" s="83"/>
      <c r="AB1331" s="83"/>
      <c r="AC1331" s="83"/>
      <c r="AD1331" s="83"/>
      <c r="AE1331" s="83"/>
      <c r="AF1331" s="83"/>
      <c r="AG1331" s="83"/>
      <c r="AH1331" s="83"/>
      <c r="AI1331" s="83"/>
      <c r="AJ1331" s="83"/>
      <c r="AK1331" s="83"/>
      <c r="AL1331" s="83"/>
      <c r="AM1331" s="83"/>
      <c r="AN1331" s="83"/>
      <c r="AO1331" s="83"/>
      <c r="AP1331" s="83"/>
      <c r="AQ1331" s="83"/>
      <c r="AR1331" s="83"/>
      <c r="AS1331" s="83"/>
      <c r="AT1331" s="83"/>
      <c r="AU1331" s="83"/>
      <c r="AV1331" s="83"/>
      <c r="AW1331" s="83"/>
      <c r="AX1331" s="83"/>
      <c r="AY1331" s="83"/>
      <c r="AZ1331" s="83"/>
    </row>
    <row r="1332" spans="1:52" x14ac:dyDescent="0.25">
      <c r="A1332" s="82"/>
      <c r="B1332" s="85" t="s">
        <v>113</v>
      </c>
      <c r="C1332" s="85"/>
      <c r="D1332" s="85"/>
      <c r="E1332" s="85"/>
      <c r="F1332" s="85"/>
      <c r="G1332" s="85"/>
      <c r="H1332" s="85"/>
      <c r="I1332" s="85"/>
      <c r="J1332" s="85"/>
      <c r="K1332" s="85"/>
      <c r="L1332" s="85"/>
      <c r="M1332" s="85"/>
      <c r="N1332" s="83"/>
      <c r="O1332" s="85" t="s">
        <v>114</v>
      </c>
      <c r="P1332" s="85"/>
      <c r="Q1332" s="85"/>
      <c r="R1332" s="85"/>
      <c r="S1332" s="85"/>
      <c r="T1332" s="85"/>
      <c r="U1332" s="85"/>
      <c r="V1332" s="85"/>
      <c r="W1332" s="85"/>
      <c r="X1332" s="85"/>
      <c r="Y1332" s="85"/>
      <c r="Z1332" s="85"/>
      <c r="AA1332" s="83"/>
      <c r="AB1332" s="85" t="s">
        <v>145</v>
      </c>
      <c r="AC1332" s="85"/>
      <c r="AD1332" s="85"/>
      <c r="AE1332" s="85"/>
      <c r="AF1332" s="85"/>
      <c r="AG1332" s="85"/>
      <c r="AH1332" s="85"/>
      <c r="AI1332" s="85"/>
      <c r="AJ1332" s="85"/>
      <c r="AK1332" s="85"/>
      <c r="AL1332" s="85"/>
      <c r="AM1332" s="85"/>
      <c r="AN1332" s="83"/>
      <c r="AO1332" s="83"/>
      <c r="AP1332" s="83"/>
      <c r="AQ1332" s="83"/>
      <c r="AR1332" s="83"/>
      <c r="AS1332" s="83"/>
      <c r="AT1332" s="83"/>
      <c r="AU1332" s="83"/>
      <c r="AV1332" s="83"/>
      <c r="AW1332" s="83"/>
      <c r="AX1332" s="83"/>
      <c r="AY1332" s="83"/>
      <c r="AZ1332" s="83"/>
    </row>
    <row r="1333" spans="1:52" x14ac:dyDescent="0.25">
      <c r="A1333" s="82"/>
      <c r="B1333" s="87" t="s">
        <v>82</v>
      </c>
      <c r="C1333" s="87">
        <v>2013</v>
      </c>
      <c r="D1333" s="87">
        <v>2014</v>
      </c>
      <c r="E1333" s="87">
        <v>2015</v>
      </c>
      <c r="F1333" s="87">
        <v>2016</v>
      </c>
      <c r="G1333" s="87">
        <v>2017</v>
      </c>
      <c r="H1333" s="87">
        <v>2018</v>
      </c>
      <c r="I1333" s="87">
        <v>2019</v>
      </c>
      <c r="J1333" s="87">
        <v>2020</v>
      </c>
      <c r="K1333" s="87">
        <v>2021</v>
      </c>
      <c r="L1333" s="87">
        <v>2022</v>
      </c>
      <c r="M1333" s="87">
        <v>2023</v>
      </c>
      <c r="N1333" s="83"/>
      <c r="O1333" s="87" t="s">
        <v>82</v>
      </c>
      <c r="P1333" s="87">
        <v>2013</v>
      </c>
      <c r="Q1333" s="87">
        <v>2014</v>
      </c>
      <c r="R1333" s="87">
        <v>2015</v>
      </c>
      <c r="S1333" s="87">
        <v>2016</v>
      </c>
      <c r="T1333" s="87">
        <v>2017</v>
      </c>
      <c r="U1333" s="87">
        <v>2018</v>
      </c>
      <c r="V1333" s="87">
        <v>2019</v>
      </c>
      <c r="W1333" s="87">
        <v>2020</v>
      </c>
      <c r="X1333" s="87">
        <v>2021</v>
      </c>
      <c r="Y1333" s="87">
        <v>2022</v>
      </c>
      <c r="Z1333" s="87">
        <v>2023</v>
      </c>
      <c r="AA1333" s="83"/>
      <c r="AB1333" s="87" t="s">
        <v>82</v>
      </c>
      <c r="AC1333" s="87">
        <v>2013</v>
      </c>
      <c r="AD1333" s="87">
        <v>2014</v>
      </c>
      <c r="AE1333" s="87">
        <v>2015</v>
      </c>
      <c r="AF1333" s="87">
        <v>2016</v>
      </c>
      <c r="AG1333" s="87">
        <v>2017</v>
      </c>
      <c r="AH1333" s="87">
        <v>2018</v>
      </c>
      <c r="AI1333" s="87">
        <v>2019</v>
      </c>
      <c r="AJ1333" s="87">
        <v>2020</v>
      </c>
      <c r="AK1333" s="87">
        <v>2021</v>
      </c>
      <c r="AL1333" s="87">
        <v>2022</v>
      </c>
      <c r="AM1333" s="87">
        <v>2023</v>
      </c>
      <c r="AN1333" s="83"/>
      <c r="AO1333" s="83"/>
      <c r="AP1333" s="83"/>
      <c r="AQ1333" s="83"/>
      <c r="AR1333" s="83"/>
      <c r="AS1333" s="83"/>
      <c r="AT1333" s="83"/>
      <c r="AU1333" s="83"/>
      <c r="AV1333" s="83"/>
      <c r="AW1333" s="83"/>
      <c r="AX1333" s="83"/>
      <c r="AY1333" s="83"/>
      <c r="AZ1333" s="83"/>
    </row>
    <row r="1334" spans="1:52" x14ac:dyDescent="0.25">
      <c r="A1334" s="82"/>
      <c r="B1334" s="89" t="s">
        <v>9</v>
      </c>
      <c r="C1334" s="90">
        <v>829652.01994272741</v>
      </c>
      <c r="D1334" s="90">
        <v>810265.96750810253</v>
      </c>
      <c r="E1334" s="90">
        <v>836756.17520062008</v>
      </c>
      <c r="F1334" s="90">
        <v>902876.21848048968</v>
      </c>
      <c r="G1334" s="90">
        <v>882636.65523488307</v>
      </c>
      <c r="H1334" s="90">
        <v>877344.14750105981</v>
      </c>
      <c r="I1334" s="90">
        <v>915592.17231864959</v>
      </c>
      <c r="J1334" s="90">
        <v>948274.26239441696</v>
      </c>
      <c r="K1334" s="90">
        <v>1186203.9026879999</v>
      </c>
      <c r="L1334" s="90">
        <v>1153602.639</v>
      </c>
      <c r="M1334" s="90">
        <v>0</v>
      </c>
      <c r="N1334" s="83"/>
      <c r="O1334" s="89" t="s">
        <v>9</v>
      </c>
      <c r="P1334" s="90">
        <v>818286.43255348713</v>
      </c>
      <c r="Q1334" s="90">
        <v>842206.04646889842</v>
      </c>
      <c r="R1334" s="90">
        <v>833795.21728040581</v>
      </c>
      <c r="S1334" s="90">
        <v>927657.62951841636</v>
      </c>
      <c r="T1334" s="90">
        <v>939855.24198705913</v>
      </c>
      <c r="U1334" s="90">
        <v>943139.06045736093</v>
      </c>
      <c r="V1334" s="90">
        <v>912575.87504533632</v>
      </c>
      <c r="W1334" s="90">
        <v>919339.40279292269</v>
      </c>
      <c r="X1334" s="90">
        <v>1225564.3164869999</v>
      </c>
      <c r="Y1334" s="90">
        <v>1193938.4099999999</v>
      </c>
      <c r="Z1334" s="90">
        <v>1107656</v>
      </c>
      <c r="AA1334" s="83"/>
      <c r="AB1334" s="89" t="s">
        <v>9</v>
      </c>
      <c r="AC1334" s="90">
        <v>7427</v>
      </c>
      <c r="AD1334" s="90">
        <v>7228</v>
      </c>
      <c r="AE1334" s="90">
        <v>7378</v>
      </c>
      <c r="AF1334" s="90">
        <v>7436</v>
      </c>
      <c r="AG1334" s="90">
        <v>7338</v>
      </c>
      <c r="AH1334" s="90">
        <v>7194</v>
      </c>
      <c r="AI1334" s="90">
        <v>7177</v>
      </c>
      <c r="AJ1334" s="90">
        <v>7726</v>
      </c>
      <c r="AK1334" s="90">
        <v>7627</v>
      </c>
      <c r="AL1334" s="90">
        <v>7752</v>
      </c>
      <c r="AM1334" s="90">
        <v>0</v>
      </c>
      <c r="AN1334" s="83"/>
      <c r="AO1334" s="83"/>
      <c r="AP1334" s="83"/>
      <c r="AQ1334" s="83"/>
      <c r="AR1334" s="83"/>
      <c r="AS1334" s="83"/>
      <c r="AT1334" s="83"/>
      <c r="AU1334" s="83"/>
      <c r="AV1334" s="83"/>
      <c r="AW1334" s="83"/>
      <c r="AX1334" s="83"/>
      <c r="AY1334" s="83"/>
      <c r="AZ1334" s="83"/>
    </row>
    <row r="1335" spans="1:52" x14ac:dyDescent="0.25">
      <c r="A1335" s="82"/>
      <c r="B1335" s="84" t="s">
        <v>10</v>
      </c>
      <c r="C1335" s="93">
        <v>555809.17797390849</v>
      </c>
      <c r="D1335" s="93">
        <v>526742.21322098584</v>
      </c>
      <c r="E1335" s="93">
        <v>538789.47909570846</v>
      </c>
      <c r="F1335" s="93">
        <v>618978.44153172837</v>
      </c>
      <c r="G1335" s="93">
        <v>606881.05650681246</v>
      </c>
      <c r="H1335" s="93">
        <v>567215.73741868068</v>
      </c>
      <c r="I1335" s="93">
        <v>590664.72316674876</v>
      </c>
      <c r="J1335" s="93">
        <v>603071.93588427454</v>
      </c>
      <c r="K1335" s="93">
        <v>819034.18508100009</v>
      </c>
      <c r="L1335" s="93">
        <v>779282.28000000014</v>
      </c>
      <c r="M1335" s="93">
        <v>0</v>
      </c>
      <c r="N1335" s="83"/>
      <c r="O1335" s="84" t="s">
        <v>10</v>
      </c>
      <c r="P1335" s="93">
        <v>550267.50574090832</v>
      </c>
      <c r="Q1335" s="93">
        <v>544493.0505051167</v>
      </c>
      <c r="R1335" s="93">
        <v>571915.28360353608</v>
      </c>
      <c r="S1335" s="93">
        <v>603089.70324749127</v>
      </c>
      <c r="T1335" s="93">
        <v>635159.83968605031</v>
      </c>
      <c r="U1335" s="93">
        <v>609825.16664159345</v>
      </c>
      <c r="V1335" s="93">
        <v>594602.18124576483</v>
      </c>
      <c r="W1335" s="93">
        <v>598461.11022587388</v>
      </c>
      <c r="X1335" s="93">
        <v>884185.05356999987</v>
      </c>
      <c r="Y1335" s="93">
        <v>856850.35799999989</v>
      </c>
      <c r="Z1335" s="93">
        <v>763427</v>
      </c>
      <c r="AA1335" s="83"/>
      <c r="AB1335" s="84" t="s">
        <v>10</v>
      </c>
      <c r="AC1335" s="93">
        <v>7427</v>
      </c>
      <c r="AD1335" s="93">
        <v>7228</v>
      </c>
      <c r="AE1335" s="93">
        <v>7378</v>
      </c>
      <c r="AF1335" s="93">
        <v>7436</v>
      </c>
      <c r="AG1335" s="93">
        <v>7338</v>
      </c>
      <c r="AH1335" s="93">
        <v>7194</v>
      </c>
      <c r="AI1335" s="93">
        <v>7177</v>
      </c>
      <c r="AJ1335" s="93">
        <v>7726</v>
      </c>
      <c r="AK1335" s="93">
        <v>7627</v>
      </c>
      <c r="AL1335" s="93">
        <v>7752</v>
      </c>
      <c r="AM1335" s="93">
        <v>0</v>
      </c>
      <c r="AN1335" s="83"/>
      <c r="AO1335" s="83"/>
      <c r="AP1335" s="83"/>
      <c r="AQ1335" s="83"/>
      <c r="AR1335" s="83"/>
      <c r="AS1335" s="83"/>
      <c r="AT1335" s="83"/>
      <c r="AU1335" s="83"/>
      <c r="AV1335" s="83"/>
      <c r="AW1335" s="83"/>
      <c r="AX1335" s="83"/>
      <c r="AY1335" s="83"/>
      <c r="AZ1335" s="83"/>
    </row>
    <row r="1336" spans="1:52" x14ac:dyDescent="0.25">
      <c r="A1336" s="82"/>
      <c r="B1336" s="89" t="s">
        <v>11</v>
      </c>
      <c r="C1336" s="94">
        <v>273842.84196881886</v>
      </c>
      <c r="D1336" s="94">
        <v>283523.75428711675</v>
      </c>
      <c r="E1336" s="94">
        <v>297966.69610491162</v>
      </c>
      <c r="F1336" s="94">
        <v>283897.77694876131</v>
      </c>
      <c r="G1336" s="94">
        <v>275755.59872807056</v>
      </c>
      <c r="H1336" s="94">
        <v>310128.41008237906</v>
      </c>
      <c r="I1336" s="94">
        <v>324927.44915190083</v>
      </c>
      <c r="J1336" s="94">
        <v>345202.32651014242</v>
      </c>
      <c r="K1336" s="94">
        <v>367169.71760699991</v>
      </c>
      <c r="L1336" s="94">
        <v>374320.35899999994</v>
      </c>
      <c r="M1336" s="94">
        <v>0</v>
      </c>
      <c r="N1336" s="83"/>
      <c r="O1336" s="89" t="s">
        <v>11</v>
      </c>
      <c r="P1336" s="94">
        <v>268018.92681257881</v>
      </c>
      <c r="Q1336" s="94">
        <v>297712.99596378172</v>
      </c>
      <c r="R1336" s="94">
        <v>261879.9336768697</v>
      </c>
      <c r="S1336" s="94">
        <v>324567.92627092509</v>
      </c>
      <c r="T1336" s="94">
        <v>304695.40230100875</v>
      </c>
      <c r="U1336" s="94">
        <v>333313.89381576754</v>
      </c>
      <c r="V1336" s="94">
        <v>317973.69379957148</v>
      </c>
      <c r="W1336" s="94">
        <v>320878.29256704886</v>
      </c>
      <c r="X1336" s="94">
        <v>341379.26291699987</v>
      </c>
      <c r="Y1336" s="94">
        <v>337088.05199999997</v>
      </c>
      <c r="Z1336" s="94">
        <v>344229</v>
      </c>
      <c r="AA1336" s="83"/>
      <c r="AB1336" s="89" t="s">
        <v>11</v>
      </c>
      <c r="AC1336" s="94">
        <v>7427</v>
      </c>
      <c r="AD1336" s="94">
        <v>7228</v>
      </c>
      <c r="AE1336" s="94">
        <v>7378</v>
      </c>
      <c r="AF1336" s="94">
        <v>7436</v>
      </c>
      <c r="AG1336" s="94">
        <v>7338</v>
      </c>
      <c r="AH1336" s="94">
        <v>7194</v>
      </c>
      <c r="AI1336" s="94">
        <v>7177</v>
      </c>
      <c r="AJ1336" s="94">
        <v>7726</v>
      </c>
      <c r="AK1336" s="94">
        <v>7627</v>
      </c>
      <c r="AL1336" s="94">
        <v>7752</v>
      </c>
      <c r="AM1336" s="94">
        <v>0</v>
      </c>
      <c r="AN1336" s="83"/>
      <c r="AO1336" s="83"/>
      <c r="AP1336" s="83"/>
      <c r="AQ1336" s="83"/>
      <c r="AR1336" s="83"/>
      <c r="AS1336" s="83"/>
      <c r="AT1336" s="83"/>
      <c r="AU1336" s="83"/>
      <c r="AV1336" s="83"/>
      <c r="AW1336" s="83"/>
      <c r="AX1336" s="83"/>
      <c r="AY1336" s="83"/>
      <c r="AZ1336" s="83"/>
    </row>
    <row r="1337" spans="1:52" x14ac:dyDescent="0.25">
      <c r="A1337" s="82"/>
      <c r="B1337" s="84" t="s">
        <v>0</v>
      </c>
      <c r="C1337" s="93">
        <v>183223.2491997593</v>
      </c>
      <c r="D1337" s="93">
        <v>169772.47610454046</v>
      </c>
      <c r="E1337" s="93">
        <v>172864.76105199152</v>
      </c>
      <c r="F1337" s="93">
        <v>187598.83643326187</v>
      </c>
      <c r="G1337" s="93">
        <v>165638.84364340914</v>
      </c>
      <c r="H1337" s="93">
        <v>147775.85082085221</v>
      </c>
      <c r="I1337" s="93">
        <v>137874.47010934597</v>
      </c>
      <c r="J1337" s="93">
        <v>130619.02110282898</v>
      </c>
      <c r="K1337" s="93">
        <v>115611.46852499999</v>
      </c>
      <c r="L1337" s="93">
        <v>90386.330999999991</v>
      </c>
      <c r="M1337" s="93">
        <v>0</v>
      </c>
      <c r="N1337" s="83"/>
      <c r="O1337" s="84" t="s">
        <v>0</v>
      </c>
      <c r="P1337" s="93">
        <v>163884.28418726934</v>
      </c>
      <c r="Q1337" s="93">
        <v>167059.2693747826</v>
      </c>
      <c r="R1337" s="93">
        <v>169499.04135442319</v>
      </c>
      <c r="S1337" s="93">
        <v>181119.20899916606</v>
      </c>
      <c r="T1337" s="93">
        <v>166910.36779345752</v>
      </c>
      <c r="U1337" s="93">
        <v>162525.98035797721</v>
      </c>
      <c r="V1337" s="93">
        <v>145963.83087578331</v>
      </c>
      <c r="W1337" s="93">
        <v>133348.72483881898</v>
      </c>
      <c r="X1337" s="93">
        <v>133767.69401099999</v>
      </c>
      <c r="Y1337" s="93">
        <v>115219.18799999999</v>
      </c>
      <c r="Z1337" s="93">
        <v>69629</v>
      </c>
      <c r="AA1337" s="83"/>
      <c r="AB1337" s="84" t="s">
        <v>0</v>
      </c>
      <c r="AC1337" s="93">
        <v>1797</v>
      </c>
      <c r="AD1337" s="93">
        <v>1789</v>
      </c>
      <c r="AE1337" s="93">
        <v>1896</v>
      </c>
      <c r="AF1337" s="93">
        <v>1776</v>
      </c>
      <c r="AG1337" s="93">
        <v>1473</v>
      </c>
      <c r="AH1337" s="93">
        <v>1355</v>
      </c>
      <c r="AI1337" s="93">
        <v>1275</v>
      </c>
      <c r="AJ1337" s="93">
        <v>1244</v>
      </c>
      <c r="AK1337" s="93">
        <v>1082</v>
      </c>
      <c r="AL1337" s="93">
        <v>908</v>
      </c>
      <c r="AM1337" s="93">
        <v>0</v>
      </c>
      <c r="AN1337" s="83"/>
      <c r="AO1337" s="83"/>
      <c r="AP1337" s="83"/>
      <c r="AQ1337" s="83"/>
      <c r="AR1337" s="83"/>
      <c r="AS1337" s="83"/>
      <c r="AT1337" s="83"/>
      <c r="AU1337" s="83"/>
      <c r="AV1337" s="83"/>
      <c r="AW1337" s="83"/>
      <c r="AX1337" s="83"/>
      <c r="AY1337" s="83"/>
      <c r="AZ1337" s="83"/>
    </row>
    <row r="1338" spans="1:52" x14ac:dyDescent="0.25">
      <c r="A1338" s="82"/>
      <c r="B1338" s="84" t="s">
        <v>158</v>
      </c>
      <c r="C1338" s="93">
        <v>186607.6372688789</v>
      </c>
      <c r="D1338" s="93">
        <v>176279.52029848186</v>
      </c>
      <c r="E1338" s="93">
        <v>168773.43111310588</v>
      </c>
      <c r="F1338" s="93">
        <v>161633.75551084251</v>
      </c>
      <c r="G1338" s="93">
        <v>160335.95591341061</v>
      </c>
      <c r="H1338" s="93">
        <v>148091.10599908669</v>
      </c>
      <c r="I1338" s="93">
        <v>149680.24774218784</v>
      </c>
      <c r="J1338" s="93">
        <v>189324.91437514196</v>
      </c>
      <c r="K1338" s="93">
        <v>180346.46460599996</v>
      </c>
      <c r="L1338" s="93">
        <v>128001.42599999999</v>
      </c>
      <c r="M1338" s="93">
        <v>0</v>
      </c>
      <c r="N1338" s="83"/>
      <c r="O1338" s="84" t="s">
        <v>158</v>
      </c>
      <c r="P1338" s="93">
        <v>193426.95360228364</v>
      </c>
      <c r="Q1338" s="93">
        <v>167292.46061057731</v>
      </c>
      <c r="R1338" s="93">
        <v>161875.45246419602</v>
      </c>
      <c r="S1338" s="93">
        <v>153998.85103429819</v>
      </c>
      <c r="T1338" s="93">
        <v>145152.6482068382</v>
      </c>
      <c r="U1338" s="93">
        <v>145306.97621081283</v>
      </c>
      <c r="V1338" s="93">
        <v>143239.76316880737</v>
      </c>
      <c r="W1338" s="93">
        <v>146109.28060385998</v>
      </c>
      <c r="X1338" s="93">
        <v>202000.47409499998</v>
      </c>
      <c r="Y1338" s="93">
        <v>160235.87999999998</v>
      </c>
      <c r="Z1338" s="93">
        <v>90666</v>
      </c>
      <c r="AA1338" s="83"/>
      <c r="AB1338" s="84" t="s">
        <v>158</v>
      </c>
      <c r="AC1338" s="93">
        <v>1275</v>
      </c>
      <c r="AD1338" s="93">
        <v>1147</v>
      </c>
      <c r="AE1338" s="93">
        <v>1062</v>
      </c>
      <c r="AF1338" s="93">
        <v>1039</v>
      </c>
      <c r="AG1338" s="93">
        <v>1053</v>
      </c>
      <c r="AH1338" s="93">
        <v>1028</v>
      </c>
      <c r="AI1338" s="93">
        <v>1026</v>
      </c>
      <c r="AJ1338" s="93">
        <v>1357</v>
      </c>
      <c r="AK1338" s="93">
        <v>1197</v>
      </c>
      <c r="AL1338" s="93">
        <v>827</v>
      </c>
      <c r="AM1338" s="93">
        <v>0</v>
      </c>
      <c r="AN1338" s="83"/>
      <c r="AO1338" s="83"/>
      <c r="AP1338" s="83"/>
      <c r="AQ1338" s="83"/>
      <c r="AR1338" s="83"/>
      <c r="AS1338" s="83"/>
      <c r="AT1338" s="83"/>
      <c r="AU1338" s="83"/>
      <c r="AV1338" s="83"/>
      <c r="AW1338" s="83"/>
      <c r="AX1338" s="83"/>
      <c r="AY1338" s="83"/>
      <c r="AZ1338" s="83"/>
    </row>
    <row r="1339" spans="1:52" x14ac:dyDescent="0.25">
      <c r="A1339" s="82"/>
      <c r="B1339" s="84" t="s">
        <v>159</v>
      </c>
      <c r="C1339" s="93">
        <v>4715.9417110340164</v>
      </c>
      <c r="D1339" s="93">
        <v>4765.3489409434897</v>
      </c>
      <c r="E1339" s="93">
        <v>3677.7906182896713</v>
      </c>
      <c r="F1339" s="93">
        <v>4517.4627545267685</v>
      </c>
      <c r="G1339" s="93">
        <v>3487.4602333857829</v>
      </c>
      <c r="H1339" s="93">
        <v>1860.5590231677836</v>
      </c>
      <c r="I1339" s="93">
        <v>1478.1890592198763</v>
      </c>
      <c r="J1339" s="93">
        <v>1520.2184047469998</v>
      </c>
      <c r="K1339" s="93">
        <v>1868.2431389999997</v>
      </c>
      <c r="L1339" s="93">
        <v>1729.7489999999998</v>
      </c>
      <c r="M1339" s="93">
        <v>0</v>
      </c>
      <c r="N1339" s="83"/>
      <c r="O1339" s="84" t="s">
        <v>159</v>
      </c>
      <c r="P1339" s="93">
        <v>7207.0919975020697</v>
      </c>
      <c r="Q1339" s="93">
        <v>4676.8193420107445</v>
      </c>
      <c r="R1339" s="93">
        <v>5397.3113393468229</v>
      </c>
      <c r="S1339" s="93">
        <v>7035.8847602440428</v>
      </c>
      <c r="T1339" s="93">
        <v>4587.2731228361217</v>
      </c>
      <c r="U1339" s="93">
        <v>4132.587830305366</v>
      </c>
      <c r="V1339" s="93">
        <v>2374.7775142543192</v>
      </c>
      <c r="W1339" s="93">
        <v>1335.7206423539994</v>
      </c>
      <c r="X1339" s="93">
        <v>3819.2363999999998</v>
      </c>
      <c r="Y1339" s="93">
        <v>3729.0959999999995</v>
      </c>
      <c r="Z1339" s="93">
        <v>1978</v>
      </c>
      <c r="AA1339" s="83"/>
      <c r="AB1339" s="84" t="s">
        <v>159</v>
      </c>
      <c r="AC1339" s="93">
        <v>0</v>
      </c>
      <c r="AD1339" s="93">
        <v>0</v>
      </c>
      <c r="AE1339" s="93">
        <v>0</v>
      </c>
      <c r="AF1339" s="93">
        <v>0</v>
      </c>
      <c r="AG1339" s="93">
        <v>0</v>
      </c>
      <c r="AH1339" s="93">
        <v>0</v>
      </c>
      <c r="AI1339" s="93">
        <v>0</v>
      </c>
      <c r="AJ1339" s="93">
        <v>0</v>
      </c>
      <c r="AK1339" s="93">
        <v>0</v>
      </c>
      <c r="AL1339" s="93">
        <v>0</v>
      </c>
      <c r="AM1339" s="93">
        <v>0</v>
      </c>
      <c r="AN1339" s="83"/>
      <c r="AO1339" s="83"/>
      <c r="AP1339" s="83"/>
      <c r="AQ1339" s="83"/>
      <c r="AR1339" s="83"/>
      <c r="AS1339" s="83"/>
      <c r="AT1339" s="83"/>
      <c r="AU1339" s="83"/>
      <c r="AV1339" s="83"/>
      <c r="AW1339" s="83"/>
      <c r="AX1339" s="83"/>
      <c r="AY1339" s="83"/>
      <c r="AZ1339" s="83"/>
    </row>
    <row r="1340" spans="1:52" x14ac:dyDescent="0.25">
      <c r="A1340" s="82"/>
      <c r="B1340" s="84" t="s">
        <v>1</v>
      </c>
      <c r="C1340" s="93">
        <v>29492.18938674777</v>
      </c>
      <c r="D1340" s="93">
        <v>27604.442724591532</v>
      </c>
      <c r="E1340" s="93">
        <v>30140.50353435666</v>
      </c>
      <c r="F1340" s="93">
        <v>33708.305245543197</v>
      </c>
      <c r="G1340" s="93">
        <v>34926.025099234808</v>
      </c>
      <c r="H1340" s="93">
        <v>36219.627733941503</v>
      </c>
      <c r="I1340" s="93">
        <v>38319.014173755328</v>
      </c>
      <c r="J1340" s="93">
        <v>38774.740262453997</v>
      </c>
      <c r="K1340" s="93">
        <v>35068.016444999994</v>
      </c>
      <c r="L1340" s="93">
        <v>24718.637999999999</v>
      </c>
      <c r="M1340" s="93">
        <v>0</v>
      </c>
      <c r="N1340" s="83"/>
      <c r="O1340" s="84" t="s">
        <v>1</v>
      </c>
      <c r="P1340" s="93">
        <v>37418.636828772396</v>
      </c>
      <c r="Q1340" s="93">
        <v>32484.666533855267</v>
      </c>
      <c r="R1340" s="93">
        <v>32901.626053433793</v>
      </c>
      <c r="S1340" s="93">
        <v>33395.40689277053</v>
      </c>
      <c r="T1340" s="93">
        <v>32763.777101335018</v>
      </c>
      <c r="U1340" s="93">
        <v>34398.203065227353</v>
      </c>
      <c r="V1340" s="93">
        <v>33992.301474868073</v>
      </c>
      <c r="W1340" s="93">
        <v>35144.126400158988</v>
      </c>
      <c r="X1340" s="93">
        <v>31497.030410999992</v>
      </c>
      <c r="Y1340" s="93">
        <v>31179.728999999996</v>
      </c>
      <c r="Z1340" s="93">
        <v>28396</v>
      </c>
      <c r="AA1340" s="83"/>
      <c r="AB1340" s="84" t="s">
        <v>1</v>
      </c>
      <c r="AC1340" s="93">
        <v>159</v>
      </c>
      <c r="AD1340" s="93">
        <v>155</v>
      </c>
      <c r="AE1340" s="93">
        <v>180</v>
      </c>
      <c r="AF1340" s="93">
        <v>195</v>
      </c>
      <c r="AG1340" s="93">
        <v>208</v>
      </c>
      <c r="AH1340" s="93">
        <v>217</v>
      </c>
      <c r="AI1340" s="93">
        <v>231</v>
      </c>
      <c r="AJ1340" s="93">
        <v>233</v>
      </c>
      <c r="AK1340" s="93">
        <v>212</v>
      </c>
      <c r="AL1340" s="93">
        <v>155</v>
      </c>
      <c r="AM1340" s="93">
        <v>0</v>
      </c>
      <c r="AN1340" s="83"/>
      <c r="AO1340" s="83"/>
      <c r="AP1340" s="83"/>
      <c r="AQ1340" s="83"/>
      <c r="AR1340" s="83"/>
      <c r="AS1340" s="83"/>
      <c r="AT1340" s="83"/>
      <c r="AU1340" s="83"/>
      <c r="AV1340" s="83"/>
      <c r="AW1340" s="83"/>
      <c r="AX1340" s="83"/>
      <c r="AY1340" s="83"/>
      <c r="AZ1340" s="83"/>
    </row>
    <row r="1341" spans="1:52" x14ac:dyDescent="0.25">
      <c r="A1341" s="82"/>
      <c r="B1341" s="84" t="s">
        <v>2</v>
      </c>
      <c r="C1341" s="93">
        <v>265197.64075126161</v>
      </c>
      <c r="D1341" s="93">
        <v>252049.46443598723</v>
      </c>
      <c r="E1341" s="93">
        <v>249394.58061895176</v>
      </c>
      <c r="F1341" s="93">
        <v>251277.80627255424</v>
      </c>
      <c r="G1341" s="93">
        <v>250118.5185375713</v>
      </c>
      <c r="H1341" s="93">
        <v>252044.25079652184</v>
      </c>
      <c r="I1341" s="93">
        <v>257790.89464458133</v>
      </c>
      <c r="J1341" s="93">
        <v>285170.96247116395</v>
      </c>
      <c r="K1341" s="93">
        <v>309100.34994299995</v>
      </c>
      <c r="L1341" s="93">
        <v>350531.93699999998</v>
      </c>
      <c r="M1341" s="93">
        <v>0</v>
      </c>
      <c r="N1341" s="83"/>
      <c r="O1341" s="84" t="s">
        <v>2</v>
      </c>
      <c r="P1341" s="93">
        <v>266882.31392344553</v>
      </c>
      <c r="Q1341" s="93">
        <v>254370.69627931766</v>
      </c>
      <c r="R1341" s="93">
        <v>256012.84822322478</v>
      </c>
      <c r="S1341" s="93">
        <v>258341.39136650003</v>
      </c>
      <c r="T1341" s="93">
        <v>254726.1795409534</v>
      </c>
      <c r="U1341" s="93">
        <v>247216.18958135444</v>
      </c>
      <c r="V1341" s="93">
        <v>257112.54384537076</v>
      </c>
      <c r="W1341" s="93">
        <v>270762.87405598193</v>
      </c>
      <c r="X1341" s="93">
        <v>304691.25369899994</v>
      </c>
      <c r="Y1341" s="93">
        <v>322474.19399999996</v>
      </c>
      <c r="Z1341" s="93">
        <v>390061</v>
      </c>
      <c r="AA1341" s="83"/>
      <c r="AB1341" s="84" t="s">
        <v>2</v>
      </c>
      <c r="AC1341" s="93">
        <v>2586</v>
      </c>
      <c r="AD1341" s="93">
        <v>2428</v>
      </c>
      <c r="AE1341" s="93">
        <v>2358</v>
      </c>
      <c r="AF1341" s="93">
        <v>2295</v>
      </c>
      <c r="AG1341" s="93">
        <v>2229</v>
      </c>
      <c r="AH1341" s="93">
        <v>2174</v>
      </c>
      <c r="AI1341" s="93">
        <v>2138</v>
      </c>
      <c r="AJ1341" s="93">
        <v>2228</v>
      </c>
      <c r="AK1341" s="93">
        <v>2351</v>
      </c>
      <c r="AL1341" s="93">
        <v>2624</v>
      </c>
      <c r="AM1341" s="93">
        <v>0</v>
      </c>
      <c r="AN1341" s="83"/>
      <c r="AO1341" s="83"/>
      <c r="AP1341" s="83"/>
      <c r="AQ1341" s="83"/>
      <c r="AR1341" s="83"/>
      <c r="AS1341" s="83"/>
      <c r="AT1341" s="83"/>
      <c r="AU1341" s="83"/>
      <c r="AV1341" s="83"/>
      <c r="AW1341" s="83"/>
      <c r="AX1341" s="83"/>
      <c r="AY1341" s="83"/>
      <c r="AZ1341" s="83"/>
    </row>
    <row r="1342" spans="1:52" x14ac:dyDescent="0.25">
      <c r="A1342" s="82"/>
      <c r="B1342" s="84" t="s">
        <v>156</v>
      </c>
      <c r="C1342" s="93">
        <v>0</v>
      </c>
      <c r="D1342" s="93">
        <v>0</v>
      </c>
      <c r="E1342" s="93">
        <v>0</v>
      </c>
      <c r="F1342" s="93">
        <v>0</v>
      </c>
      <c r="G1342" s="93">
        <v>0</v>
      </c>
      <c r="H1342" s="93">
        <v>0</v>
      </c>
      <c r="I1342" s="93">
        <v>0</v>
      </c>
      <c r="J1342" s="93">
        <v>8824.6035006569982</v>
      </c>
      <c r="K1342" s="93">
        <v>30733.183130999994</v>
      </c>
      <c r="L1342" s="93">
        <v>41533.526999999995</v>
      </c>
      <c r="M1342" s="93">
        <v>0</v>
      </c>
      <c r="N1342" s="83"/>
      <c r="O1342" s="84" t="s">
        <v>156</v>
      </c>
      <c r="P1342" s="93">
        <v>0</v>
      </c>
      <c r="Q1342" s="93">
        <v>0</v>
      </c>
      <c r="R1342" s="93">
        <v>0</v>
      </c>
      <c r="S1342" s="93">
        <v>0</v>
      </c>
      <c r="T1342" s="93">
        <v>0</v>
      </c>
      <c r="U1342" s="93">
        <v>0</v>
      </c>
      <c r="V1342" s="93">
        <v>0</v>
      </c>
      <c r="W1342" s="93">
        <v>0</v>
      </c>
      <c r="X1342" s="93">
        <v>25310.928341999996</v>
      </c>
      <c r="Y1342" s="93">
        <v>40346.060999999994</v>
      </c>
      <c r="Z1342" s="93">
        <v>49135</v>
      </c>
      <c r="AA1342" s="83"/>
      <c r="AB1342" s="84" t="s">
        <v>156</v>
      </c>
      <c r="AC1342" s="93">
        <v>0</v>
      </c>
      <c r="AD1342" s="93">
        <v>0</v>
      </c>
      <c r="AE1342" s="93">
        <v>0</v>
      </c>
      <c r="AF1342" s="93">
        <v>0</v>
      </c>
      <c r="AG1342" s="93">
        <v>0</v>
      </c>
      <c r="AH1342" s="93">
        <v>0</v>
      </c>
      <c r="AI1342" s="93">
        <v>0</v>
      </c>
      <c r="AJ1342" s="93">
        <v>60</v>
      </c>
      <c r="AK1342" s="93">
        <v>186</v>
      </c>
      <c r="AL1342" s="93">
        <v>254</v>
      </c>
      <c r="AM1342" s="93">
        <v>0</v>
      </c>
      <c r="AN1342" s="83"/>
      <c r="AO1342" s="83"/>
      <c r="AP1342" s="83"/>
      <c r="AQ1342" s="83"/>
      <c r="AR1342" s="83"/>
      <c r="AS1342" s="83"/>
      <c r="AT1342" s="83"/>
      <c r="AU1342" s="83"/>
      <c r="AV1342" s="83"/>
      <c r="AW1342" s="83"/>
      <c r="AX1342" s="83"/>
      <c r="AY1342" s="83"/>
      <c r="AZ1342" s="83"/>
    </row>
    <row r="1343" spans="1:52" x14ac:dyDescent="0.25">
      <c r="A1343" s="82"/>
      <c r="B1343" s="84" t="s">
        <v>3</v>
      </c>
      <c r="C1343" s="93">
        <v>792.63872751256213</v>
      </c>
      <c r="D1343" s="93">
        <v>5210.5483918767222</v>
      </c>
      <c r="E1343" s="93">
        <v>7104.894601595206</v>
      </c>
      <c r="F1343" s="93">
        <v>12409.749498383189</v>
      </c>
      <c r="G1343" s="93">
        <v>21687.041600726719</v>
      </c>
      <c r="H1343" s="93">
        <v>28700.017431893433</v>
      </c>
      <c r="I1343" s="93">
        <v>31970.442285648769</v>
      </c>
      <c r="J1343" s="93">
        <v>33933.562134632994</v>
      </c>
      <c r="K1343" s="93">
        <v>41981.895228000001</v>
      </c>
      <c r="L1343" s="93">
        <v>42773.471999999987</v>
      </c>
      <c r="M1343" s="93">
        <v>0</v>
      </c>
      <c r="N1343" s="83"/>
      <c r="O1343" s="84" t="s">
        <v>3</v>
      </c>
      <c r="P1343" s="93">
        <v>0</v>
      </c>
      <c r="Q1343" s="93">
        <v>12478.401243670427</v>
      </c>
      <c r="R1343" s="93">
        <v>12189.08171503164</v>
      </c>
      <c r="S1343" s="93">
        <v>9044.1589536207866</v>
      </c>
      <c r="T1343" s="93">
        <v>16654.633085970949</v>
      </c>
      <c r="U1343" s="93">
        <v>25503.299735236764</v>
      </c>
      <c r="V1343" s="93">
        <v>30751.169941524677</v>
      </c>
      <c r="W1343" s="93">
        <v>27145.986560279995</v>
      </c>
      <c r="X1343" s="93">
        <v>38201.912090999991</v>
      </c>
      <c r="Y1343" s="93">
        <v>43745.877</v>
      </c>
      <c r="Z1343" s="93">
        <v>33791</v>
      </c>
      <c r="AA1343" s="83"/>
      <c r="AB1343" s="84" t="s">
        <v>3</v>
      </c>
      <c r="AC1343" s="93">
        <v>6</v>
      </c>
      <c r="AD1343" s="93">
        <v>42</v>
      </c>
      <c r="AE1343" s="93">
        <v>58</v>
      </c>
      <c r="AF1343" s="93">
        <v>93</v>
      </c>
      <c r="AG1343" s="93">
        <v>161</v>
      </c>
      <c r="AH1343" s="93">
        <v>214</v>
      </c>
      <c r="AI1343" s="93">
        <v>240</v>
      </c>
      <c r="AJ1343" s="93">
        <v>252</v>
      </c>
      <c r="AK1343" s="93">
        <v>324</v>
      </c>
      <c r="AL1343" s="93">
        <v>334</v>
      </c>
      <c r="AM1343" s="93">
        <v>0</v>
      </c>
      <c r="AN1343" s="83"/>
      <c r="AO1343" s="83"/>
      <c r="AP1343" s="83"/>
      <c r="AQ1343" s="83"/>
      <c r="AR1343" s="83"/>
      <c r="AS1343" s="83"/>
      <c r="AT1343" s="83"/>
      <c r="AU1343" s="83"/>
      <c r="AV1343" s="83"/>
      <c r="AW1343" s="83"/>
      <c r="AX1343" s="83"/>
      <c r="AY1343" s="83"/>
      <c r="AZ1343" s="83"/>
    </row>
    <row r="1344" spans="1:52" x14ac:dyDescent="0.25">
      <c r="A1344" s="82"/>
      <c r="B1344" s="84" t="s">
        <v>4</v>
      </c>
      <c r="C1344" s="93">
        <v>0</v>
      </c>
      <c r="D1344" s="93">
        <v>629.91301760725275</v>
      </c>
      <c r="E1344" s="93">
        <v>9653.7761250870353</v>
      </c>
      <c r="F1344" s="93">
        <v>25088.307651730433</v>
      </c>
      <c r="G1344" s="93">
        <v>31066.372779882622</v>
      </c>
      <c r="H1344" s="93">
        <v>32484.08588267873</v>
      </c>
      <c r="I1344" s="93">
        <v>36466.137995619763</v>
      </c>
      <c r="J1344" s="93">
        <v>28441.786634162996</v>
      </c>
      <c r="K1344" s="93">
        <v>14967.163091999999</v>
      </c>
      <c r="L1344" s="93">
        <v>13896.644999999999</v>
      </c>
      <c r="M1344" s="93">
        <v>0</v>
      </c>
      <c r="N1344" s="83"/>
      <c r="O1344" s="84" t="s">
        <v>4</v>
      </c>
      <c r="P1344" s="93">
        <v>0</v>
      </c>
      <c r="Q1344" s="93">
        <v>0</v>
      </c>
      <c r="R1344" s="93">
        <v>16054.945826514358</v>
      </c>
      <c r="S1344" s="93">
        <v>10443.025805559068</v>
      </c>
      <c r="T1344" s="93">
        <v>32229.841163037494</v>
      </c>
      <c r="U1344" s="93">
        <v>33976.446536658317</v>
      </c>
      <c r="V1344" s="93">
        <v>30983.150522778225</v>
      </c>
      <c r="W1344" s="93">
        <v>34653.211301393989</v>
      </c>
      <c r="X1344" s="93">
        <v>25859.413124999995</v>
      </c>
      <c r="Y1344" s="93">
        <v>28608.257999999998</v>
      </c>
      <c r="Z1344" s="93">
        <v>13770</v>
      </c>
      <c r="AA1344" s="83"/>
      <c r="AB1344" s="84" t="s">
        <v>4</v>
      </c>
      <c r="AC1344" s="93">
        <v>0</v>
      </c>
      <c r="AD1344" s="93">
        <v>5</v>
      </c>
      <c r="AE1344" s="93">
        <v>64</v>
      </c>
      <c r="AF1344" s="93">
        <v>198</v>
      </c>
      <c r="AG1344" s="93">
        <v>243</v>
      </c>
      <c r="AH1344" s="93">
        <v>258</v>
      </c>
      <c r="AI1344" s="93">
        <v>284</v>
      </c>
      <c r="AJ1344" s="93">
        <v>224</v>
      </c>
      <c r="AK1344" s="93">
        <v>122</v>
      </c>
      <c r="AL1344" s="93">
        <v>126</v>
      </c>
      <c r="AM1344" s="93">
        <v>0</v>
      </c>
      <c r="AN1344" s="83"/>
      <c r="AO1344" s="83"/>
      <c r="AP1344" s="83"/>
      <c r="AQ1344" s="83"/>
      <c r="AR1344" s="83"/>
      <c r="AS1344" s="83"/>
      <c r="AT1344" s="83"/>
      <c r="AU1344" s="83"/>
      <c r="AV1344" s="83"/>
      <c r="AW1344" s="83"/>
      <c r="AX1344" s="83"/>
      <c r="AY1344" s="83"/>
      <c r="AZ1344" s="83"/>
    </row>
    <row r="1345" spans="1:52" x14ac:dyDescent="0.25">
      <c r="A1345" s="82"/>
      <c r="B1345" s="84" t="s">
        <v>6</v>
      </c>
      <c r="C1345" s="93">
        <v>4956.5491401612935</v>
      </c>
      <c r="D1345" s="93">
        <v>7614.0201977545867</v>
      </c>
      <c r="E1345" s="93">
        <v>16066.415149683569</v>
      </c>
      <c r="F1345" s="93">
        <v>29212.887339920737</v>
      </c>
      <c r="G1345" s="93">
        <v>28831.861072047774</v>
      </c>
      <c r="H1345" s="93">
        <v>21493.705590357156</v>
      </c>
      <c r="I1345" s="93">
        <v>18322.068182892697</v>
      </c>
      <c r="J1345" s="93">
        <v>15892.162521448496</v>
      </c>
      <c r="K1345" s="93">
        <v>12160.024337999997</v>
      </c>
      <c r="L1345" s="93">
        <v>14853.615000000003</v>
      </c>
      <c r="M1345" s="93">
        <v>0</v>
      </c>
      <c r="N1345" s="83"/>
      <c r="O1345" s="84" t="s">
        <v>6</v>
      </c>
      <c r="P1345" s="93">
        <v>4404.217007280974</v>
      </c>
      <c r="Q1345" s="93">
        <v>5444.6890067484464</v>
      </c>
      <c r="R1345" s="93">
        <v>8367.9245571268566</v>
      </c>
      <c r="S1345" s="93">
        <v>28455.167795120833</v>
      </c>
      <c r="T1345" s="93">
        <v>43882.647555071577</v>
      </c>
      <c r="U1345" s="93">
        <v>34921.261665610706</v>
      </c>
      <c r="V1345" s="93">
        <v>21721.518217186382</v>
      </c>
      <c r="W1345" s="93">
        <v>13263.339140918997</v>
      </c>
      <c r="X1345" s="93">
        <v>16190.379638999993</v>
      </c>
      <c r="Y1345" s="93">
        <v>14022.182999999999</v>
      </c>
      <c r="Z1345" s="93">
        <v>28574</v>
      </c>
      <c r="AA1345" s="83"/>
      <c r="AB1345" s="84" t="s">
        <v>6</v>
      </c>
      <c r="AC1345" s="93">
        <v>0</v>
      </c>
      <c r="AD1345" s="93">
        <v>0</v>
      </c>
      <c r="AE1345" s="93">
        <v>5</v>
      </c>
      <c r="AF1345" s="93">
        <v>237</v>
      </c>
      <c r="AG1345" s="93">
        <v>383</v>
      </c>
      <c r="AH1345" s="93">
        <v>287</v>
      </c>
      <c r="AI1345" s="93">
        <v>230</v>
      </c>
      <c r="AJ1345" s="93">
        <v>0</v>
      </c>
      <c r="AK1345" s="93">
        <v>115</v>
      </c>
      <c r="AL1345" s="93">
        <v>223</v>
      </c>
      <c r="AM1345" s="93">
        <v>0</v>
      </c>
      <c r="AN1345" s="83"/>
      <c r="AO1345" s="83"/>
      <c r="AP1345" s="83"/>
      <c r="AQ1345" s="83"/>
      <c r="AR1345" s="83"/>
      <c r="AS1345" s="83"/>
      <c r="AT1345" s="83"/>
      <c r="AU1345" s="83"/>
      <c r="AV1345" s="83"/>
      <c r="AW1345" s="83"/>
      <c r="AX1345" s="83"/>
      <c r="AY1345" s="83"/>
      <c r="AZ1345" s="83"/>
    </row>
    <row r="1346" spans="1:52" x14ac:dyDescent="0.25">
      <c r="A1346" s="82"/>
      <c r="B1346" s="84" t="s">
        <v>7</v>
      </c>
      <c r="C1346" s="93">
        <v>110356.20081708371</v>
      </c>
      <c r="D1346" s="93">
        <v>109041.52725383124</v>
      </c>
      <c r="E1346" s="93">
        <v>122357.66541686717</v>
      </c>
      <c r="F1346" s="93">
        <v>98334.453370349744</v>
      </c>
      <c r="G1346" s="93">
        <v>95316.739532352643</v>
      </c>
      <c r="H1346" s="93">
        <v>100410.81484473206</v>
      </c>
      <c r="I1346" s="93">
        <v>106015.12563287096</v>
      </c>
      <c r="J1346" s="93">
        <v>122404.01547206697</v>
      </c>
      <c r="K1346" s="93">
        <v>147388.57627199998</v>
      </c>
      <c r="L1346" s="93">
        <v>142939.41899999999</v>
      </c>
      <c r="M1346" s="93">
        <v>0</v>
      </c>
      <c r="N1346" s="83"/>
      <c r="O1346" s="84" t="s">
        <v>7</v>
      </c>
      <c r="P1346" s="93">
        <v>121698.26294881235</v>
      </c>
      <c r="Q1346" s="93">
        <v>122736.91380186535</v>
      </c>
      <c r="R1346" s="93">
        <v>88621.00241636904</v>
      </c>
      <c r="S1346" s="93">
        <v>122738.44736158988</v>
      </c>
      <c r="T1346" s="93">
        <v>110484.18999850041</v>
      </c>
      <c r="U1346" s="93">
        <v>101701.24222973082</v>
      </c>
      <c r="V1346" s="93">
        <v>100970.92228314925</v>
      </c>
      <c r="W1346" s="93">
        <v>97849.629059552972</v>
      </c>
      <c r="X1346" s="93">
        <v>111692.50761899998</v>
      </c>
      <c r="Y1346" s="93">
        <v>110952.954</v>
      </c>
      <c r="Z1346" s="93">
        <v>115985</v>
      </c>
      <c r="AA1346" s="83"/>
      <c r="AB1346" s="84" t="s">
        <v>7</v>
      </c>
      <c r="AC1346" s="93">
        <v>931</v>
      </c>
      <c r="AD1346" s="93">
        <v>923</v>
      </c>
      <c r="AE1346" s="93">
        <v>1006</v>
      </c>
      <c r="AF1346" s="93">
        <v>879</v>
      </c>
      <c r="AG1346" s="93">
        <v>869</v>
      </c>
      <c r="AH1346" s="93">
        <v>911</v>
      </c>
      <c r="AI1346" s="93">
        <v>928</v>
      </c>
      <c r="AJ1346" s="93">
        <v>1132</v>
      </c>
      <c r="AK1346" s="93">
        <v>1293</v>
      </c>
      <c r="AL1346" s="93">
        <v>1363</v>
      </c>
      <c r="AM1346" s="93">
        <v>0</v>
      </c>
      <c r="AN1346" s="83"/>
      <c r="AO1346" s="83"/>
      <c r="AP1346" s="83"/>
      <c r="AQ1346" s="83"/>
      <c r="AR1346" s="83"/>
      <c r="AS1346" s="83"/>
      <c r="AT1346" s="83"/>
      <c r="AU1346" s="83"/>
      <c r="AV1346" s="83"/>
      <c r="AW1346" s="83"/>
      <c r="AX1346" s="83"/>
      <c r="AY1346" s="83"/>
      <c r="AZ1346" s="83"/>
    </row>
    <row r="1347" spans="1:52" x14ac:dyDescent="0.25">
      <c r="A1347" s="82"/>
      <c r="B1347" s="89" t="s">
        <v>8</v>
      </c>
      <c r="C1347" s="94">
        <v>40560.19129350147</v>
      </c>
      <c r="D1347" s="94">
        <v>42160.441405950383</v>
      </c>
      <c r="E1347" s="94">
        <v>45165.785021659794</v>
      </c>
      <c r="F1347" s="94">
        <v>55902.389697669299</v>
      </c>
      <c r="G1347" s="94">
        <v>60996.177852330678</v>
      </c>
      <c r="H1347" s="94">
        <v>65362.031089823104</v>
      </c>
      <c r="I1347" s="94">
        <v>78917.649846089625</v>
      </c>
      <c r="J1347" s="94">
        <v>80289.973603727965</v>
      </c>
      <c r="K1347" s="94">
        <v>83558.527037999986</v>
      </c>
      <c r="L1347" s="94">
        <v>91025.339999999982</v>
      </c>
      <c r="M1347" s="94">
        <v>0</v>
      </c>
      <c r="N1347" s="83"/>
      <c r="O1347" s="89" t="s">
        <v>8</v>
      </c>
      <c r="P1347" s="94">
        <v>36848.85629518018</v>
      </c>
      <c r="Q1347" s="94">
        <v>37190.323265330684</v>
      </c>
      <c r="R1347" s="94">
        <v>45885.485050527648</v>
      </c>
      <c r="S1347" s="94">
        <v>56472.612608725511</v>
      </c>
      <c r="T1347" s="94">
        <v>65306.912028761755</v>
      </c>
      <c r="U1347" s="94">
        <v>72926.589993272224</v>
      </c>
      <c r="V1347" s="94">
        <v>75559.978305102268</v>
      </c>
      <c r="W1347" s="94">
        <v>85104.178374473981</v>
      </c>
      <c r="X1347" s="94">
        <v>89391.349739999991</v>
      </c>
      <c r="Y1347" s="94">
        <v>90692.972999999998</v>
      </c>
      <c r="Z1347" s="94">
        <v>90317</v>
      </c>
      <c r="AA1347" s="83"/>
      <c r="AB1347" s="89" t="s">
        <v>8</v>
      </c>
      <c r="AC1347" s="94">
        <v>523</v>
      </c>
      <c r="AD1347" s="94">
        <v>554</v>
      </c>
      <c r="AE1347" s="94">
        <v>590</v>
      </c>
      <c r="AF1347" s="94">
        <v>650</v>
      </c>
      <c r="AG1347" s="94">
        <v>695</v>
      </c>
      <c r="AH1347" s="94">
        <v>740</v>
      </c>
      <c r="AI1347" s="94">
        <v>818</v>
      </c>
      <c r="AJ1347" s="94">
        <v>843</v>
      </c>
      <c r="AK1347" s="94">
        <v>871</v>
      </c>
      <c r="AL1347" s="94">
        <v>928</v>
      </c>
      <c r="AM1347" s="94">
        <v>0</v>
      </c>
      <c r="AN1347" s="83"/>
      <c r="AO1347" s="83"/>
      <c r="AP1347" s="83"/>
      <c r="AQ1347" s="83"/>
      <c r="AR1347" s="83"/>
      <c r="AS1347" s="83"/>
      <c r="AT1347" s="83"/>
      <c r="AU1347" s="83"/>
      <c r="AV1347" s="83"/>
      <c r="AW1347" s="83"/>
      <c r="AX1347" s="83"/>
      <c r="AY1347" s="83"/>
      <c r="AZ1347" s="83"/>
    </row>
    <row r="1348" spans="1:52" x14ac:dyDescent="0.25">
      <c r="A1348" s="82"/>
      <c r="B1348" s="89" t="s">
        <v>5</v>
      </c>
      <c r="C1348" s="94">
        <v>34277.082364043301</v>
      </c>
      <c r="D1348" s="94">
        <v>40741.416366756952</v>
      </c>
      <c r="E1348" s="94">
        <v>39151.23684155372</v>
      </c>
      <c r="F1348" s="94">
        <v>63931.677675292303</v>
      </c>
      <c r="G1348" s="94">
        <v>62014.948916610934</v>
      </c>
      <c r="H1348" s="94">
        <v>64113.924713854918</v>
      </c>
      <c r="I1348" s="94">
        <v>72303.619610382753</v>
      </c>
      <c r="J1348" s="94">
        <v>62250.19239196799</v>
      </c>
      <c r="K1348" s="94">
        <v>73568.041154999984</v>
      </c>
      <c r="L1348" s="94">
        <v>74530.469999999972</v>
      </c>
      <c r="M1348" s="92">
        <v>0</v>
      </c>
      <c r="N1348" s="83"/>
      <c r="O1348" s="89" t="s">
        <v>5</v>
      </c>
      <c r="P1348" s="94">
        <v>49788.108927937232</v>
      </c>
      <c r="Q1348" s="94">
        <v>44937.07852529209</v>
      </c>
      <c r="R1348" s="94">
        <v>52483.856890119438</v>
      </c>
      <c r="S1348" s="94">
        <v>53405.666286685067</v>
      </c>
      <c r="T1348" s="94">
        <v>63061.413518632726</v>
      </c>
      <c r="U1348" s="94">
        <v>67619.691998254129</v>
      </c>
      <c r="V1348" s="94">
        <v>73960.026926575127</v>
      </c>
      <c r="W1348" s="94">
        <v>82727.286149025007</v>
      </c>
      <c r="X1348" s="94">
        <v>83304.972177000003</v>
      </c>
      <c r="Y1348" s="94">
        <v>79379.117999999988</v>
      </c>
      <c r="Z1348" s="94">
        <v>81129</v>
      </c>
      <c r="AA1348" s="83"/>
      <c r="AB1348" s="89" t="s">
        <v>5</v>
      </c>
      <c r="AC1348" s="94">
        <v>7427</v>
      </c>
      <c r="AD1348" s="94">
        <v>7228</v>
      </c>
      <c r="AE1348" s="94">
        <v>7378</v>
      </c>
      <c r="AF1348" s="94">
        <v>7436</v>
      </c>
      <c r="AG1348" s="94">
        <v>7338</v>
      </c>
      <c r="AH1348" s="94">
        <v>7194</v>
      </c>
      <c r="AI1348" s="94">
        <v>7177</v>
      </c>
      <c r="AJ1348" s="94">
        <v>7726</v>
      </c>
      <c r="AK1348" s="94">
        <v>7627</v>
      </c>
      <c r="AL1348" s="94">
        <v>7752</v>
      </c>
      <c r="AM1348" s="94">
        <v>0</v>
      </c>
      <c r="AN1348" s="83"/>
      <c r="AO1348" s="83"/>
      <c r="AP1348" s="83"/>
      <c r="AQ1348" s="83"/>
      <c r="AR1348" s="83"/>
      <c r="AS1348" s="83"/>
      <c r="AT1348" s="83"/>
      <c r="AU1348" s="83"/>
      <c r="AV1348" s="83"/>
      <c r="AW1348" s="83"/>
      <c r="AX1348" s="83"/>
      <c r="AY1348" s="83"/>
      <c r="AZ1348" s="83"/>
    </row>
    <row r="1349" spans="1:52" x14ac:dyDescent="0.25">
      <c r="A1349" s="82"/>
      <c r="B1349" s="84" t="s">
        <v>157</v>
      </c>
      <c r="C1349" s="93">
        <v>52695.373487934732</v>
      </c>
      <c r="D1349" s="93">
        <v>45509.672781123838</v>
      </c>
      <c r="E1349" s="93">
        <v>44086.673855520101</v>
      </c>
      <c r="F1349" s="93">
        <v>50369.59429491638</v>
      </c>
      <c r="G1349" s="93">
        <v>52236.015278754639</v>
      </c>
      <c r="H1349" s="93">
        <v>68889.881331378303</v>
      </c>
      <c r="I1349" s="93">
        <v>67116.050062578317</v>
      </c>
      <c r="J1349" s="93">
        <v>70513.750065464978</v>
      </c>
      <c r="K1349" s="93">
        <v>75332.316191999984</v>
      </c>
      <c r="L1349" s="93">
        <v>72612.41399999999</v>
      </c>
      <c r="M1349" s="93">
        <v>0</v>
      </c>
      <c r="N1349" s="83"/>
      <c r="O1349" s="84" t="s">
        <v>157</v>
      </c>
      <c r="P1349" s="93">
        <v>48796.558432308957</v>
      </c>
      <c r="Q1349" s="93">
        <v>49206.317562296783</v>
      </c>
      <c r="R1349" s="93">
        <v>50761.11773654032</v>
      </c>
      <c r="S1349" s="93">
        <v>50369.59429491638</v>
      </c>
      <c r="T1349" s="93">
        <v>52420.638863698412</v>
      </c>
      <c r="U1349" s="93">
        <v>51390.116144119296</v>
      </c>
      <c r="V1349" s="93">
        <v>71231.231653251438</v>
      </c>
      <c r="W1349" s="93">
        <v>66857.241780377983</v>
      </c>
      <c r="X1349" s="93">
        <v>65639.942927999989</v>
      </c>
      <c r="Y1349" s="93">
        <v>66999.218999999997</v>
      </c>
      <c r="Z1349" s="93">
        <v>64420</v>
      </c>
      <c r="AA1349" s="83"/>
      <c r="AB1349" s="84" t="s">
        <v>117</v>
      </c>
      <c r="AC1349" s="93">
        <v>52555.465999999993</v>
      </c>
      <c r="AD1349" s="93">
        <v>52636.875</v>
      </c>
      <c r="AE1349" s="93">
        <v>52971.197999999997</v>
      </c>
      <c r="AF1349" s="93">
        <v>53620.754000000001</v>
      </c>
      <c r="AG1349" s="93">
        <v>53862.285000000003</v>
      </c>
      <c r="AH1349" s="93">
        <v>53914.694000000003</v>
      </c>
      <c r="AI1349" s="93">
        <v>53947.432000000001</v>
      </c>
      <c r="AJ1349" s="93">
        <v>54067.11</v>
      </c>
      <c r="AK1349" s="93">
        <v>54577.845999999998</v>
      </c>
      <c r="AL1349" s="93">
        <v>54920.457999999999</v>
      </c>
      <c r="AM1349" s="93">
        <v>0</v>
      </c>
      <c r="AN1349" s="83"/>
      <c r="AO1349" s="83"/>
      <c r="AP1349" s="83"/>
      <c r="AQ1349" s="83"/>
      <c r="AR1349" s="83"/>
      <c r="AS1349" s="83"/>
      <c r="AT1349" s="83"/>
      <c r="AU1349" s="83"/>
      <c r="AV1349" s="83"/>
      <c r="AW1349" s="83"/>
      <c r="AX1349" s="83"/>
      <c r="AY1349" s="83"/>
      <c r="AZ1349" s="83"/>
    </row>
    <row r="1350" spans="1:52" x14ac:dyDescent="0.25">
      <c r="A1350" s="82"/>
      <c r="B1350" s="83"/>
      <c r="C1350" s="83"/>
      <c r="D1350" s="83"/>
      <c r="E1350" s="83"/>
      <c r="F1350" s="83"/>
      <c r="G1350" s="83"/>
      <c r="H1350" s="83"/>
      <c r="I1350" s="83"/>
      <c r="J1350" s="83"/>
      <c r="K1350" s="83"/>
      <c r="L1350" s="83"/>
      <c r="M1350" s="83"/>
      <c r="N1350" s="83"/>
      <c r="O1350" s="83"/>
      <c r="P1350" s="83"/>
      <c r="Q1350" s="83"/>
      <c r="R1350" s="83"/>
      <c r="S1350" s="83"/>
      <c r="T1350" s="83"/>
      <c r="U1350" s="83"/>
      <c r="V1350" s="83"/>
      <c r="W1350" s="83"/>
      <c r="X1350" s="83"/>
      <c r="Y1350" s="83"/>
      <c r="Z1350" s="83"/>
      <c r="AA1350" s="83"/>
      <c r="AB1350" s="83"/>
      <c r="AC1350" s="83"/>
      <c r="AD1350" s="83"/>
      <c r="AE1350" s="83"/>
      <c r="AF1350" s="83"/>
      <c r="AG1350" s="83"/>
      <c r="AH1350" s="83"/>
      <c r="AI1350" s="83"/>
      <c r="AJ1350" s="83"/>
      <c r="AK1350" s="83"/>
      <c r="AL1350" s="83"/>
      <c r="AM1350" s="83"/>
      <c r="AN1350" s="83"/>
      <c r="AO1350" s="83"/>
      <c r="AP1350" s="83"/>
      <c r="AQ1350" s="83"/>
      <c r="AR1350" s="83"/>
      <c r="AS1350" s="83"/>
      <c r="AT1350" s="83"/>
      <c r="AU1350" s="83"/>
      <c r="AV1350" s="83"/>
      <c r="AW1350" s="83"/>
      <c r="AX1350" s="83"/>
      <c r="AY1350" s="83"/>
      <c r="AZ1350" s="83"/>
    </row>
    <row r="1351" spans="1:52" x14ac:dyDescent="0.25">
      <c r="A1351" s="82"/>
      <c r="B1351" s="85" t="s">
        <v>113</v>
      </c>
      <c r="C1351" s="85"/>
      <c r="D1351" s="85"/>
      <c r="E1351" s="85"/>
      <c r="F1351" s="85"/>
      <c r="G1351" s="85"/>
      <c r="H1351" s="85"/>
      <c r="I1351" s="85"/>
      <c r="J1351" s="85"/>
      <c r="K1351" s="85"/>
      <c r="L1351" s="85"/>
      <c r="M1351" s="85"/>
      <c r="N1351" s="83"/>
      <c r="O1351" s="85" t="s">
        <v>114</v>
      </c>
      <c r="P1351" s="85"/>
      <c r="Q1351" s="85"/>
      <c r="R1351" s="85"/>
      <c r="S1351" s="85"/>
      <c r="T1351" s="85"/>
      <c r="U1351" s="85"/>
      <c r="V1351" s="85"/>
      <c r="W1351" s="85"/>
      <c r="X1351" s="85"/>
      <c r="Y1351" s="85"/>
      <c r="Z1351" s="85"/>
      <c r="AA1351" s="83"/>
      <c r="AB1351" s="85" t="s">
        <v>145</v>
      </c>
      <c r="AC1351" s="85"/>
      <c r="AD1351" s="85"/>
      <c r="AE1351" s="85"/>
      <c r="AF1351" s="85"/>
      <c r="AG1351" s="85"/>
      <c r="AH1351" s="85"/>
      <c r="AI1351" s="85"/>
      <c r="AJ1351" s="85"/>
      <c r="AK1351" s="85"/>
      <c r="AL1351" s="85"/>
      <c r="AM1351" s="85"/>
      <c r="AN1351" s="83"/>
      <c r="AO1351" s="83"/>
      <c r="AP1351" s="83"/>
      <c r="AQ1351" s="83"/>
      <c r="AR1351" s="83"/>
      <c r="AS1351" s="83"/>
      <c r="AT1351" s="83"/>
      <c r="AU1351" s="83"/>
      <c r="AV1351" s="83"/>
      <c r="AW1351" s="83"/>
      <c r="AX1351" s="83"/>
      <c r="AY1351" s="83"/>
      <c r="AZ1351" s="83"/>
    </row>
    <row r="1352" spans="1:52" x14ac:dyDescent="0.25">
      <c r="A1352" s="82"/>
      <c r="B1352" s="87" t="s">
        <v>83</v>
      </c>
      <c r="C1352" s="87">
        <v>2013</v>
      </c>
      <c r="D1352" s="87">
        <v>2014</v>
      </c>
      <c r="E1352" s="87">
        <v>2015</v>
      </c>
      <c r="F1352" s="87">
        <v>2016</v>
      </c>
      <c r="G1352" s="87">
        <v>2017</v>
      </c>
      <c r="H1352" s="87">
        <v>2018</v>
      </c>
      <c r="I1352" s="87">
        <v>2019</v>
      </c>
      <c r="J1352" s="87">
        <v>2020</v>
      </c>
      <c r="K1352" s="87">
        <v>2021</v>
      </c>
      <c r="L1352" s="87">
        <v>2022</v>
      </c>
      <c r="M1352" s="87">
        <v>2023</v>
      </c>
      <c r="N1352" s="83"/>
      <c r="O1352" s="87" t="s">
        <v>83</v>
      </c>
      <c r="P1352" s="87">
        <v>2013</v>
      </c>
      <c r="Q1352" s="87">
        <v>2014</v>
      </c>
      <c r="R1352" s="87">
        <v>2015</v>
      </c>
      <c r="S1352" s="87">
        <v>2016</v>
      </c>
      <c r="T1352" s="87">
        <v>2017</v>
      </c>
      <c r="U1352" s="87">
        <v>2018</v>
      </c>
      <c r="V1352" s="87">
        <v>2019</v>
      </c>
      <c r="W1352" s="87">
        <v>2020</v>
      </c>
      <c r="X1352" s="87">
        <v>2021</v>
      </c>
      <c r="Y1352" s="87">
        <v>2022</v>
      </c>
      <c r="Z1352" s="87">
        <v>2023</v>
      </c>
      <c r="AA1352" s="83"/>
      <c r="AB1352" s="87" t="s">
        <v>83</v>
      </c>
      <c r="AC1352" s="87">
        <v>2013</v>
      </c>
      <c r="AD1352" s="87">
        <v>2014</v>
      </c>
      <c r="AE1352" s="87">
        <v>2015</v>
      </c>
      <c r="AF1352" s="87">
        <v>2016</v>
      </c>
      <c r="AG1352" s="87">
        <v>2017</v>
      </c>
      <c r="AH1352" s="87">
        <v>2018</v>
      </c>
      <c r="AI1352" s="87">
        <v>2019</v>
      </c>
      <c r="AJ1352" s="87">
        <v>2020</v>
      </c>
      <c r="AK1352" s="87">
        <v>2021</v>
      </c>
      <c r="AL1352" s="87">
        <v>2022</v>
      </c>
      <c r="AM1352" s="87">
        <v>2023</v>
      </c>
      <c r="AN1352" s="83"/>
      <c r="AO1352" s="83"/>
      <c r="AP1352" s="83"/>
      <c r="AQ1352" s="83"/>
      <c r="AR1352" s="83"/>
      <c r="AS1352" s="83"/>
      <c r="AT1352" s="83"/>
      <c r="AU1352" s="83"/>
      <c r="AV1352" s="83"/>
      <c r="AW1352" s="83"/>
      <c r="AX1352" s="83"/>
      <c r="AY1352" s="83"/>
      <c r="AZ1352" s="83"/>
    </row>
    <row r="1353" spans="1:52" x14ac:dyDescent="0.25">
      <c r="A1353" s="82"/>
      <c r="B1353" s="89" t="s">
        <v>9</v>
      </c>
      <c r="C1353" s="90">
        <v>380241.5650037452</v>
      </c>
      <c r="D1353" s="90">
        <v>385835.96397059772</v>
      </c>
      <c r="E1353" s="90">
        <v>366513.3400935079</v>
      </c>
      <c r="F1353" s="90">
        <v>383511.12010070373</v>
      </c>
      <c r="G1353" s="90">
        <v>373979.42349426792</v>
      </c>
      <c r="H1353" s="90">
        <v>379645.72692809068</v>
      </c>
      <c r="I1353" s="90">
        <v>380056.7547395787</v>
      </c>
      <c r="J1353" s="90">
        <v>397017.60598407593</v>
      </c>
      <c r="K1353" s="90">
        <v>510550.21745699982</v>
      </c>
      <c r="L1353" s="90">
        <v>484645.62299999996</v>
      </c>
      <c r="M1353" s="90">
        <v>0</v>
      </c>
      <c r="N1353" s="83"/>
      <c r="O1353" s="89" t="s">
        <v>9</v>
      </c>
      <c r="P1353" s="90">
        <v>351456.75784861785</v>
      </c>
      <c r="Q1353" s="90">
        <v>360068.62909624528</v>
      </c>
      <c r="R1353" s="90">
        <v>355995.50261170405</v>
      </c>
      <c r="S1353" s="90">
        <v>370363.272127226</v>
      </c>
      <c r="T1353" s="90">
        <v>368936.82103923912</v>
      </c>
      <c r="U1353" s="90">
        <v>370988.08959853055</v>
      </c>
      <c r="V1353" s="90">
        <v>377619.30948536494</v>
      </c>
      <c r="W1353" s="90">
        <v>384244.10300763889</v>
      </c>
      <c r="X1353" s="90">
        <v>485483.29588500003</v>
      </c>
      <c r="Y1353" s="90">
        <v>475276.57799999998</v>
      </c>
      <c r="Z1353" s="90">
        <v>471767</v>
      </c>
      <c r="AA1353" s="83"/>
      <c r="AB1353" s="89" t="s">
        <v>9</v>
      </c>
      <c r="AC1353" s="90">
        <v>3213</v>
      </c>
      <c r="AD1353" s="90">
        <v>3194</v>
      </c>
      <c r="AE1353" s="90">
        <v>3179</v>
      </c>
      <c r="AF1353" s="90">
        <v>3184</v>
      </c>
      <c r="AG1353" s="90">
        <v>3210</v>
      </c>
      <c r="AH1353" s="90">
        <v>3139</v>
      </c>
      <c r="AI1353" s="90">
        <v>3059</v>
      </c>
      <c r="AJ1353" s="90">
        <v>3357</v>
      </c>
      <c r="AK1353" s="90">
        <v>3272</v>
      </c>
      <c r="AL1353" s="90">
        <v>3264</v>
      </c>
      <c r="AM1353" s="90">
        <v>0</v>
      </c>
      <c r="AN1353" s="83"/>
      <c r="AO1353" s="83"/>
      <c r="AP1353" s="83"/>
      <c r="AQ1353" s="83"/>
      <c r="AR1353" s="83"/>
      <c r="AS1353" s="83"/>
      <c r="AT1353" s="83"/>
      <c r="AU1353" s="83"/>
      <c r="AV1353" s="83"/>
      <c r="AW1353" s="83"/>
      <c r="AX1353" s="83"/>
      <c r="AY1353" s="83"/>
      <c r="AZ1353" s="83"/>
    </row>
    <row r="1354" spans="1:52" x14ac:dyDescent="0.25">
      <c r="A1354" s="82"/>
      <c r="B1354" s="84" t="s">
        <v>10</v>
      </c>
      <c r="C1354" s="93">
        <v>242513.87748919829</v>
      </c>
      <c r="D1354" s="93">
        <v>235761.44230097771</v>
      </c>
      <c r="E1354" s="93">
        <v>232064.60886114201</v>
      </c>
      <c r="F1354" s="93">
        <v>255264.80763669254</v>
      </c>
      <c r="G1354" s="93">
        <v>249343.77907682565</v>
      </c>
      <c r="H1354" s="93">
        <v>236628.05454659575</v>
      </c>
      <c r="I1354" s="93">
        <v>235300.04746183965</v>
      </c>
      <c r="J1354" s="93">
        <v>240136.24549874396</v>
      </c>
      <c r="K1354" s="93">
        <v>341538.3977669999</v>
      </c>
      <c r="L1354" s="93">
        <v>312703.83899999998</v>
      </c>
      <c r="M1354" s="93">
        <v>0</v>
      </c>
      <c r="N1354" s="83"/>
      <c r="O1354" s="84" t="s">
        <v>10</v>
      </c>
      <c r="P1354" s="93">
        <v>212948.88615465266</v>
      </c>
      <c r="Q1354" s="93">
        <v>226343.72052925688</v>
      </c>
      <c r="R1354" s="93">
        <v>215660.02422883164</v>
      </c>
      <c r="S1354" s="93">
        <v>231409.8573430324</v>
      </c>
      <c r="T1354" s="93">
        <v>242090.79057260806</v>
      </c>
      <c r="U1354" s="93">
        <v>227484.20081605931</v>
      </c>
      <c r="V1354" s="93">
        <v>234425.72254600134</v>
      </c>
      <c r="W1354" s="93">
        <v>242067.53786531393</v>
      </c>
      <c r="X1354" s="93">
        <v>337040.18600700004</v>
      </c>
      <c r="Y1354" s="93">
        <v>329937.53100000002</v>
      </c>
      <c r="Z1354" s="93">
        <v>326141</v>
      </c>
      <c r="AA1354" s="83"/>
      <c r="AB1354" s="84" t="s">
        <v>10</v>
      </c>
      <c r="AC1354" s="93">
        <v>3213</v>
      </c>
      <c r="AD1354" s="93">
        <v>3194</v>
      </c>
      <c r="AE1354" s="93">
        <v>3179</v>
      </c>
      <c r="AF1354" s="93">
        <v>3184</v>
      </c>
      <c r="AG1354" s="93">
        <v>3210</v>
      </c>
      <c r="AH1354" s="93">
        <v>3139</v>
      </c>
      <c r="AI1354" s="93">
        <v>3059</v>
      </c>
      <c r="AJ1354" s="93">
        <v>3357</v>
      </c>
      <c r="AK1354" s="93">
        <v>3272</v>
      </c>
      <c r="AL1354" s="93">
        <v>3264</v>
      </c>
      <c r="AM1354" s="93">
        <v>0</v>
      </c>
      <c r="AN1354" s="83"/>
      <c r="AO1354" s="83"/>
      <c r="AP1354" s="83"/>
      <c r="AQ1354" s="83"/>
      <c r="AR1354" s="83"/>
      <c r="AS1354" s="83"/>
      <c r="AT1354" s="83"/>
      <c r="AU1354" s="83"/>
      <c r="AV1354" s="83"/>
      <c r="AW1354" s="83"/>
      <c r="AX1354" s="83"/>
      <c r="AY1354" s="83"/>
      <c r="AZ1354" s="83"/>
    </row>
    <row r="1355" spans="1:52" x14ac:dyDescent="0.25">
      <c r="A1355" s="82"/>
      <c r="B1355" s="89" t="s">
        <v>11</v>
      </c>
      <c r="C1355" s="94">
        <v>137727.68751454691</v>
      </c>
      <c r="D1355" s="94">
        <v>150074.52166962001</v>
      </c>
      <c r="E1355" s="94">
        <v>134448.73123236591</v>
      </c>
      <c r="F1355" s="94">
        <v>128246.31246401118</v>
      </c>
      <c r="G1355" s="94">
        <v>124635.64441744226</v>
      </c>
      <c r="H1355" s="94">
        <v>143017.67238149495</v>
      </c>
      <c r="I1355" s="94">
        <v>144756.70727773904</v>
      </c>
      <c r="J1355" s="94">
        <v>156881.360485332</v>
      </c>
      <c r="K1355" s="94">
        <v>169011.81968999995</v>
      </c>
      <c r="L1355" s="94">
        <v>171941.78399999999</v>
      </c>
      <c r="M1355" s="94">
        <v>0</v>
      </c>
      <c r="N1355" s="83"/>
      <c r="O1355" s="89" t="s">
        <v>11</v>
      </c>
      <c r="P1355" s="94">
        <v>138507.87169396519</v>
      </c>
      <c r="Q1355" s="94">
        <v>133724.90856698836</v>
      </c>
      <c r="R1355" s="94">
        <v>140335.47838287242</v>
      </c>
      <c r="S1355" s="94">
        <v>138953.41478419359</v>
      </c>
      <c r="T1355" s="94">
        <v>126846.03046663105</v>
      </c>
      <c r="U1355" s="94">
        <v>143503.88878247121</v>
      </c>
      <c r="V1355" s="94">
        <v>143193.58693936362</v>
      </c>
      <c r="W1355" s="94">
        <v>142176.56514232495</v>
      </c>
      <c r="X1355" s="94">
        <v>148443.10987799999</v>
      </c>
      <c r="Y1355" s="94">
        <v>145339.04699999996</v>
      </c>
      <c r="Z1355" s="94">
        <v>145626</v>
      </c>
      <c r="AA1355" s="83"/>
      <c r="AB1355" s="89" t="s">
        <v>11</v>
      </c>
      <c r="AC1355" s="94">
        <v>3213</v>
      </c>
      <c r="AD1355" s="94">
        <v>3194</v>
      </c>
      <c r="AE1355" s="94">
        <v>3179</v>
      </c>
      <c r="AF1355" s="94">
        <v>3184</v>
      </c>
      <c r="AG1355" s="94">
        <v>3210</v>
      </c>
      <c r="AH1355" s="94">
        <v>3139</v>
      </c>
      <c r="AI1355" s="94">
        <v>3059</v>
      </c>
      <c r="AJ1355" s="94">
        <v>3357</v>
      </c>
      <c r="AK1355" s="94">
        <v>3272</v>
      </c>
      <c r="AL1355" s="94">
        <v>3264</v>
      </c>
      <c r="AM1355" s="94">
        <v>0</v>
      </c>
      <c r="AN1355" s="83"/>
      <c r="AO1355" s="83"/>
      <c r="AP1355" s="83"/>
      <c r="AQ1355" s="83"/>
      <c r="AR1355" s="83"/>
      <c r="AS1355" s="83"/>
      <c r="AT1355" s="83"/>
      <c r="AU1355" s="83"/>
      <c r="AV1355" s="83"/>
      <c r="AW1355" s="83"/>
      <c r="AX1355" s="83"/>
      <c r="AY1355" s="83"/>
      <c r="AZ1355" s="83"/>
    </row>
    <row r="1356" spans="1:52" x14ac:dyDescent="0.25">
      <c r="A1356" s="82"/>
      <c r="B1356" s="84" t="s">
        <v>0</v>
      </c>
      <c r="C1356" s="93">
        <v>68576.185813123026</v>
      </c>
      <c r="D1356" s="93">
        <v>62883.962588828937</v>
      </c>
      <c r="E1356" s="93">
        <v>59775.36206103408</v>
      </c>
      <c r="F1356" s="93">
        <v>64910.884471649071</v>
      </c>
      <c r="G1356" s="93">
        <v>57994.572138954907</v>
      </c>
      <c r="H1356" s="93">
        <v>53602.381201384094</v>
      </c>
      <c r="I1356" s="93">
        <v>47076.610946287023</v>
      </c>
      <c r="J1356" s="93">
        <v>42587.694018575981</v>
      </c>
      <c r="K1356" s="93">
        <v>36451.428740999996</v>
      </c>
      <c r="L1356" s="93">
        <v>27885.9</v>
      </c>
      <c r="M1356" s="93">
        <v>0</v>
      </c>
      <c r="N1356" s="83"/>
      <c r="O1356" s="84" t="s">
        <v>0</v>
      </c>
      <c r="P1356" s="93">
        <v>61130.772728655931</v>
      </c>
      <c r="Q1356" s="93">
        <v>67456.231559982116</v>
      </c>
      <c r="R1356" s="93">
        <v>59228.755184893344</v>
      </c>
      <c r="S1356" s="93">
        <v>62314.439859338578</v>
      </c>
      <c r="T1356" s="93">
        <v>55682.020155030339</v>
      </c>
      <c r="U1356" s="93">
        <v>54493.470452293688</v>
      </c>
      <c r="V1356" s="93">
        <v>51649.981670786743</v>
      </c>
      <c r="W1356" s="93">
        <v>48312.519324173983</v>
      </c>
      <c r="X1356" s="93">
        <v>48405.638672999987</v>
      </c>
      <c r="Y1356" s="93">
        <v>38915.750999999997</v>
      </c>
      <c r="Z1356" s="93">
        <v>31815</v>
      </c>
      <c r="AA1356" s="83"/>
      <c r="AB1356" s="84" t="s">
        <v>0</v>
      </c>
      <c r="AC1356" s="93">
        <v>653</v>
      </c>
      <c r="AD1356" s="93">
        <v>653</v>
      </c>
      <c r="AE1356" s="93">
        <v>683</v>
      </c>
      <c r="AF1356" s="93">
        <v>622</v>
      </c>
      <c r="AG1356" s="93">
        <v>533</v>
      </c>
      <c r="AH1356" s="93">
        <v>483</v>
      </c>
      <c r="AI1356" s="93">
        <v>427</v>
      </c>
      <c r="AJ1356" s="93">
        <v>409</v>
      </c>
      <c r="AK1356" s="93">
        <v>352</v>
      </c>
      <c r="AL1356" s="93">
        <v>295</v>
      </c>
      <c r="AM1356" s="93">
        <v>0</v>
      </c>
      <c r="AN1356" s="83"/>
      <c r="AO1356" s="83"/>
      <c r="AP1356" s="83"/>
      <c r="AQ1356" s="83"/>
      <c r="AR1356" s="83"/>
      <c r="AS1356" s="83"/>
      <c r="AT1356" s="83"/>
      <c r="AU1356" s="83"/>
      <c r="AV1356" s="83"/>
      <c r="AW1356" s="83"/>
      <c r="AX1356" s="83"/>
      <c r="AY1356" s="83"/>
      <c r="AZ1356" s="83"/>
    </row>
    <row r="1357" spans="1:52" x14ac:dyDescent="0.25">
      <c r="A1357" s="82"/>
      <c r="B1357" s="84" t="s">
        <v>158</v>
      </c>
      <c r="C1357" s="93">
        <v>89654.696209690999</v>
      </c>
      <c r="D1357" s="93">
        <v>87074.675497201519</v>
      </c>
      <c r="E1357" s="93">
        <v>86543.065346274103</v>
      </c>
      <c r="F1357" s="93">
        <v>71608.825160731809</v>
      </c>
      <c r="G1357" s="93">
        <v>73836.974717176301</v>
      </c>
      <c r="H1357" s="93">
        <v>69060.954366561404</v>
      </c>
      <c r="I1357" s="93">
        <v>70334.093481199801</v>
      </c>
      <c r="J1357" s="93">
        <v>91249.788050441974</v>
      </c>
      <c r="K1357" s="93">
        <v>85424.648378999991</v>
      </c>
      <c r="L1357" s="93">
        <v>56544.578999999998</v>
      </c>
      <c r="M1357" s="93">
        <v>0</v>
      </c>
      <c r="N1357" s="83"/>
      <c r="O1357" s="84" t="s">
        <v>158</v>
      </c>
      <c r="P1357" s="93">
        <v>106435.24434262353</v>
      </c>
      <c r="Q1357" s="93">
        <v>89328.264081293761</v>
      </c>
      <c r="R1357" s="93">
        <v>77921.177204686159</v>
      </c>
      <c r="S1357" s="93">
        <v>83471.493068505457</v>
      </c>
      <c r="T1357" s="93">
        <v>69309.732575947666</v>
      </c>
      <c r="U1357" s="93">
        <v>69595.417835956963</v>
      </c>
      <c r="V1357" s="93">
        <v>68606.882613193535</v>
      </c>
      <c r="W1357" s="93">
        <v>66926.293574489988</v>
      </c>
      <c r="X1357" s="93">
        <v>86191.678355999989</v>
      </c>
      <c r="Y1357" s="93">
        <v>77265.551999999996</v>
      </c>
      <c r="Z1357" s="93">
        <v>63761</v>
      </c>
      <c r="AA1357" s="83"/>
      <c r="AB1357" s="84" t="s">
        <v>158</v>
      </c>
      <c r="AC1357" s="93">
        <v>611</v>
      </c>
      <c r="AD1357" s="93">
        <v>567</v>
      </c>
      <c r="AE1357" s="93">
        <v>529</v>
      </c>
      <c r="AF1357" s="93">
        <v>477</v>
      </c>
      <c r="AG1357" s="93">
        <v>496</v>
      </c>
      <c r="AH1357" s="93">
        <v>482</v>
      </c>
      <c r="AI1357" s="93">
        <v>481</v>
      </c>
      <c r="AJ1357" s="93">
        <v>649</v>
      </c>
      <c r="AK1357" s="93">
        <v>576</v>
      </c>
      <c r="AL1357" s="93">
        <v>364</v>
      </c>
      <c r="AM1357" s="93">
        <v>0</v>
      </c>
      <c r="AN1357" s="83"/>
      <c r="AO1357" s="83"/>
      <c r="AP1357" s="83"/>
      <c r="AQ1357" s="83"/>
      <c r="AR1357" s="83"/>
      <c r="AS1357" s="83"/>
      <c r="AT1357" s="83"/>
      <c r="AU1357" s="83"/>
      <c r="AV1357" s="83"/>
      <c r="AW1357" s="83"/>
      <c r="AX1357" s="83"/>
      <c r="AY1357" s="83"/>
      <c r="AZ1357" s="83"/>
    </row>
    <row r="1358" spans="1:52" x14ac:dyDescent="0.25">
      <c r="A1358" s="82"/>
      <c r="B1358" s="84" t="s">
        <v>159</v>
      </c>
      <c r="C1358" s="93">
        <v>2145.1304502812645</v>
      </c>
      <c r="D1358" s="93">
        <v>1399.6221043066951</v>
      </c>
      <c r="E1358" s="93">
        <v>983.49446175965795</v>
      </c>
      <c r="F1358" s="93">
        <v>1238.4357525823257</v>
      </c>
      <c r="G1358" s="93">
        <v>1198.3543120890413</v>
      </c>
      <c r="H1358" s="93">
        <v>1274.6618307760054</v>
      </c>
      <c r="I1358" s="93">
        <v>1474.6708703098695</v>
      </c>
      <c r="J1358" s="93">
        <v>1209.4853312429996</v>
      </c>
      <c r="K1358" s="93">
        <v>929.34752399999991</v>
      </c>
      <c r="L1358" s="93">
        <v>673.99499999999989</v>
      </c>
      <c r="M1358" s="93">
        <v>0</v>
      </c>
      <c r="N1358" s="83"/>
      <c r="O1358" s="84" t="s">
        <v>159</v>
      </c>
      <c r="P1358" s="93">
        <v>4721.1160643485819</v>
      </c>
      <c r="Q1358" s="93">
        <v>4145.5230760296454</v>
      </c>
      <c r="R1358" s="93">
        <v>1791.4380586844868</v>
      </c>
      <c r="S1358" s="93">
        <v>2483.796588590088</v>
      </c>
      <c r="T1358" s="93">
        <v>2470.3315261495259</v>
      </c>
      <c r="U1358" s="93">
        <v>1275.7799551889671</v>
      </c>
      <c r="V1358" s="93">
        <v>1385.2868833150194</v>
      </c>
      <c r="W1358" s="93">
        <v>1379.9569479569998</v>
      </c>
      <c r="X1358" s="93">
        <v>1379.1686999999999</v>
      </c>
      <c r="Y1358" s="93">
        <v>1042.377</v>
      </c>
      <c r="Z1358" s="93">
        <v>1023</v>
      </c>
      <c r="AA1358" s="83"/>
      <c r="AB1358" s="84" t="s">
        <v>159</v>
      </c>
      <c r="AC1358" s="93">
        <v>0</v>
      </c>
      <c r="AD1358" s="93">
        <v>0</v>
      </c>
      <c r="AE1358" s="93">
        <v>0</v>
      </c>
      <c r="AF1358" s="93">
        <v>0</v>
      </c>
      <c r="AG1358" s="93">
        <v>0</v>
      </c>
      <c r="AH1358" s="93">
        <v>0</v>
      </c>
      <c r="AI1358" s="93">
        <v>0</v>
      </c>
      <c r="AJ1358" s="93">
        <v>0</v>
      </c>
      <c r="AK1358" s="93">
        <v>0</v>
      </c>
      <c r="AL1358" s="93">
        <v>0</v>
      </c>
      <c r="AM1358" s="93">
        <v>0</v>
      </c>
      <c r="AN1358" s="83"/>
      <c r="AO1358" s="83"/>
      <c r="AP1358" s="83"/>
      <c r="AQ1358" s="83"/>
      <c r="AR1358" s="83"/>
      <c r="AS1358" s="83"/>
      <c r="AT1358" s="83"/>
      <c r="AU1358" s="83"/>
      <c r="AV1358" s="83"/>
      <c r="AW1358" s="83"/>
      <c r="AX1358" s="83"/>
      <c r="AY1358" s="83"/>
      <c r="AZ1358" s="83"/>
    </row>
    <row r="1359" spans="1:52" x14ac:dyDescent="0.25">
      <c r="A1359" s="82"/>
      <c r="B1359" s="84" t="s">
        <v>1</v>
      </c>
      <c r="C1359" s="93">
        <v>9227.9778013347659</v>
      </c>
      <c r="D1359" s="93">
        <v>9322.2498382872927</v>
      </c>
      <c r="E1359" s="93">
        <v>9621.7088337772075</v>
      </c>
      <c r="F1359" s="93">
        <v>12146.365492102401</v>
      </c>
      <c r="G1359" s="93">
        <v>12934.524482355402</v>
      </c>
      <c r="H1359" s="93">
        <v>15827.051065468739</v>
      </c>
      <c r="I1359" s="93">
        <v>16317.470108013114</v>
      </c>
      <c r="J1359" s="93">
        <v>18107.754071588995</v>
      </c>
      <c r="K1359" s="93">
        <v>16145.821880999996</v>
      </c>
      <c r="L1359" s="93">
        <v>11506.278</v>
      </c>
      <c r="M1359" s="93">
        <v>0</v>
      </c>
      <c r="N1359" s="83"/>
      <c r="O1359" s="84" t="s">
        <v>1</v>
      </c>
      <c r="P1359" s="93">
        <v>5244.3875850087261</v>
      </c>
      <c r="Q1359" s="93">
        <v>7722.9614468434047</v>
      </c>
      <c r="R1359" s="93">
        <v>7730.9089855962075</v>
      </c>
      <c r="S1359" s="93">
        <v>7728.8547750161079</v>
      </c>
      <c r="T1359" s="93">
        <v>10997.675830491262</v>
      </c>
      <c r="U1359" s="93">
        <v>10696.08994683013</v>
      </c>
      <c r="V1359" s="93">
        <v>13566.466267194986</v>
      </c>
      <c r="W1359" s="93">
        <v>13878.331682228996</v>
      </c>
      <c r="X1359" s="93">
        <v>15990.930626999998</v>
      </c>
      <c r="Y1359" s="93">
        <v>15373.259999999998</v>
      </c>
      <c r="Z1359" s="93">
        <v>15078</v>
      </c>
      <c r="AA1359" s="83"/>
      <c r="AB1359" s="84" t="s">
        <v>1</v>
      </c>
      <c r="AC1359" s="93">
        <v>55</v>
      </c>
      <c r="AD1359" s="93">
        <v>52</v>
      </c>
      <c r="AE1359" s="93">
        <v>58</v>
      </c>
      <c r="AF1359" s="93">
        <v>73</v>
      </c>
      <c r="AG1359" s="93">
        <v>78</v>
      </c>
      <c r="AH1359" s="93">
        <v>98</v>
      </c>
      <c r="AI1359" s="93">
        <v>94</v>
      </c>
      <c r="AJ1359" s="93">
        <v>111</v>
      </c>
      <c r="AK1359" s="93">
        <v>100</v>
      </c>
      <c r="AL1359" s="93">
        <v>74</v>
      </c>
      <c r="AM1359" s="93">
        <v>0</v>
      </c>
      <c r="AN1359" s="83"/>
      <c r="AO1359" s="83"/>
      <c r="AP1359" s="83"/>
      <c r="AQ1359" s="83"/>
      <c r="AR1359" s="83"/>
      <c r="AS1359" s="83"/>
      <c r="AT1359" s="83"/>
      <c r="AU1359" s="83"/>
      <c r="AV1359" s="83"/>
      <c r="AW1359" s="83"/>
      <c r="AX1359" s="83"/>
      <c r="AY1359" s="83"/>
      <c r="AZ1359" s="83"/>
    </row>
    <row r="1360" spans="1:52" x14ac:dyDescent="0.25">
      <c r="A1360" s="82"/>
      <c r="B1360" s="84" t="s">
        <v>2</v>
      </c>
      <c r="C1360" s="93">
        <v>116787.56098569404</v>
      </c>
      <c r="D1360" s="93">
        <v>112303.23774534129</v>
      </c>
      <c r="E1360" s="93">
        <v>110667.26519187631</v>
      </c>
      <c r="F1360" s="93">
        <v>109479.79805330523</v>
      </c>
      <c r="G1360" s="93">
        <v>111222.68433827552</v>
      </c>
      <c r="H1360" s="93">
        <v>118173.4510814783</v>
      </c>
      <c r="I1360" s="93">
        <v>121722.73968201513</v>
      </c>
      <c r="J1360" s="93">
        <v>127100.61640596596</v>
      </c>
      <c r="K1360" s="93">
        <v>137168.93620499998</v>
      </c>
      <c r="L1360" s="93">
        <v>146820.80699999997</v>
      </c>
      <c r="M1360" s="93">
        <v>0</v>
      </c>
      <c r="N1360" s="83"/>
      <c r="O1360" s="84" t="s">
        <v>2</v>
      </c>
      <c r="P1360" s="93">
        <v>111038.0121166262</v>
      </c>
      <c r="Q1360" s="93">
        <v>116090.07353883177</v>
      </c>
      <c r="R1360" s="93">
        <v>112635.77555622421</v>
      </c>
      <c r="S1360" s="93">
        <v>109111.61445118612</v>
      </c>
      <c r="T1360" s="93">
        <v>106737.35061816908</v>
      </c>
      <c r="U1360" s="93">
        <v>110497.52698649824</v>
      </c>
      <c r="V1360" s="93">
        <v>111636.53185064056</v>
      </c>
      <c r="W1360" s="93">
        <v>120636.72111651297</v>
      </c>
      <c r="X1360" s="93">
        <v>123644.59575299997</v>
      </c>
      <c r="Y1360" s="93">
        <v>128443.89599999998</v>
      </c>
      <c r="Z1360" s="93">
        <v>141151</v>
      </c>
      <c r="AA1360" s="83"/>
      <c r="AB1360" s="84" t="s">
        <v>2</v>
      </c>
      <c r="AC1360" s="93">
        <v>1130</v>
      </c>
      <c r="AD1360" s="93">
        <v>1060</v>
      </c>
      <c r="AE1360" s="93">
        <v>1026</v>
      </c>
      <c r="AF1360" s="93">
        <v>1002</v>
      </c>
      <c r="AG1360" s="93">
        <v>969</v>
      </c>
      <c r="AH1360" s="93">
        <v>964</v>
      </c>
      <c r="AI1360" s="93">
        <v>965</v>
      </c>
      <c r="AJ1360" s="93">
        <v>980</v>
      </c>
      <c r="AK1360" s="93">
        <v>1023</v>
      </c>
      <c r="AL1360" s="93">
        <v>1096</v>
      </c>
      <c r="AM1360" s="93">
        <v>0</v>
      </c>
      <c r="AN1360" s="83"/>
      <c r="AO1360" s="83"/>
      <c r="AP1360" s="83"/>
      <c r="AQ1360" s="83"/>
      <c r="AR1360" s="83"/>
      <c r="AS1360" s="83"/>
      <c r="AT1360" s="83"/>
      <c r="AU1360" s="83"/>
      <c r="AV1360" s="83"/>
      <c r="AW1360" s="83"/>
      <c r="AX1360" s="83"/>
      <c r="AY1360" s="83"/>
      <c r="AZ1360" s="83"/>
    </row>
    <row r="1361" spans="1:52" x14ac:dyDescent="0.25">
      <c r="A1361" s="82"/>
      <c r="B1361" s="84" t="s">
        <v>156</v>
      </c>
      <c r="C1361" s="93">
        <v>0</v>
      </c>
      <c r="D1361" s="93">
        <v>0</v>
      </c>
      <c r="E1361" s="93">
        <v>0</v>
      </c>
      <c r="F1361" s="93">
        <v>0</v>
      </c>
      <c r="G1361" s="93">
        <v>0</v>
      </c>
      <c r="H1361" s="93">
        <v>0</v>
      </c>
      <c r="I1361" s="93">
        <v>0</v>
      </c>
      <c r="J1361" s="93">
        <v>2634.7575190859993</v>
      </c>
      <c r="K1361" s="93">
        <v>12621.515402999998</v>
      </c>
      <c r="L1361" s="93">
        <v>17806.844999999998</v>
      </c>
      <c r="M1361" s="93">
        <v>0</v>
      </c>
      <c r="N1361" s="83"/>
      <c r="O1361" s="84" t="s">
        <v>156</v>
      </c>
      <c r="P1361" s="93">
        <v>0</v>
      </c>
      <c r="Q1361" s="93">
        <v>0</v>
      </c>
      <c r="R1361" s="93">
        <v>0</v>
      </c>
      <c r="S1361" s="93">
        <v>0</v>
      </c>
      <c r="T1361" s="93">
        <v>0</v>
      </c>
      <c r="U1361" s="93">
        <v>0</v>
      </c>
      <c r="V1361" s="93">
        <v>0</v>
      </c>
      <c r="W1361" s="93">
        <v>0</v>
      </c>
      <c r="X1361" s="93">
        <v>0</v>
      </c>
      <c r="Y1361" s="93">
        <v>10913.573999999999</v>
      </c>
      <c r="Z1361" s="93">
        <v>15832</v>
      </c>
      <c r="AA1361" s="83"/>
      <c r="AB1361" s="84" t="s">
        <v>156</v>
      </c>
      <c r="AC1361" s="93">
        <v>0</v>
      </c>
      <c r="AD1361" s="93">
        <v>0</v>
      </c>
      <c r="AE1361" s="93">
        <v>0</v>
      </c>
      <c r="AF1361" s="93">
        <v>0</v>
      </c>
      <c r="AG1361" s="93">
        <v>0</v>
      </c>
      <c r="AH1361" s="93">
        <v>0</v>
      </c>
      <c r="AI1361" s="93">
        <v>0</v>
      </c>
      <c r="AJ1361" s="93">
        <v>18</v>
      </c>
      <c r="AK1361" s="93">
        <v>79</v>
      </c>
      <c r="AL1361" s="93">
        <v>111</v>
      </c>
      <c r="AM1361" s="93">
        <v>0</v>
      </c>
      <c r="AN1361" s="83"/>
      <c r="AO1361" s="83"/>
      <c r="AP1361" s="83"/>
      <c r="AQ1361" s="83"/>
      <c r="AR1361" s="83"/>
      <c r="AS1361" s="83"/>
      <c r="AT1361" s="83"/>
      <c r="AU1361" s="83"/>
      <c r="AV1361" s="83"/>
      <c r="AW1361" s="83"/>
      <c r="AX1361" s="83"/>
      <c r="AY1361" s="83"/>
      <c r="AZ1361" s="83"/>
    </row>
    <row r="1362" spans="1:52" x14ac:dyDescent="0.25">
      <c r="A1362" s="82"/>
      <c r="B1362" s="84" t="s">
        <v>3</v>
      </c>
      <c r="C1362" s="93">
        <v>397.70320243343212</v>
      </c>
      <c r="D1362" s="93">
        <v>1950.024624212957</v>
      </c>
      <c r="E1362" s="93">
        <v>3270.9807475124267</v>
      </c>
      <c r="F1362" s="93">
        <v>5612.6646982596376</v>
      </c>
      <c r="G1362" s="93">
        <v>7909.3649917937382</v>
      </c>
      <c r="H1362" s="93">
        <v>8947.119740075892</v>
      </c>
      <c r="I1362" s="93">
        <v>10178.780177069139</v>
      </c>
      <c r="J1362" s="93">
        <v>10399.847553837002</v>
      </c>
      <c r="K1362" s="93">
        <v>9125.8531979999989</v>
      </c>
      <c r="L1362" s="93">
        <v>7634.1509999999998</v>
      </c>
      <c r="M1362" s="93">
        <v>0</v>
      </c>
      <c r="N1362" s="83"/>
      <c r="O1362" s="84" t="s">
        <v>3</v>
      </c>
      <c r="P1362" s="93">
        <v>0</v>
      </c>
      <c r="Q1362" s="93">
        <v>2657.5493813671469</v>
      </c>
      <c r="R1362" s="93">
        <v>2659.9467039773326</v>
      </c>
      <c r="S1362" s="93">
        <v>2357.9909063613154</v>
      </c>
      <c r="T1362" s="93">
        <v>5348.4206632178193</v>
      </c>
      <c r="U1362" s="93">
        <v>6423.6247524632918</v>
      </c>
      <c r="V1362" s="93">
        <v>8231.4626153805966</v>
      </c>
      <c r="W1362" s="93">
        <v>9925.1164693170012</v>
      </c>
      <c r="X1362" s="93">
        <v>9893.9440739999991</v>
      </c>
      <c r="Y1362" s="93">
        <v>11082.329999999998</v>
      </c>
      <c r="Z1362" s="93">
        <v>10870</v>
      </c>
      <c r="AA1362" s="83"/>
      <c r="AB1362" s="84" t="s">
        <v>3</v>
      </c>
      <c r="AC1362" s="93">
        <v>3</v>
      </c>
      <c r="AD1362" s="93">
        <v>16</v>
      </c>
      <c r="AE1362" s="93">
        <v>27</v>
      </c>
      <c r="AF1362" s="93">
        <v>43</v>
      </c>
      <c r="AG1362" s="93">
        <v>60</v>
      </c>
      <c r="AH1362" s="93">
        <v>68</v>
      </c>
      <c r="AI1362" s="93">
        <v>79</v>
      </c>
      <c r="AJ1362" s="93">
        <v>80</v>
      </c>
      <c r="AK1362" s="93">
        <v>69</v>
      </c>
      <c r="AL1362" s="93">
        <v>60</v>
      </c>
      <c r="AM1362" s="93">
        <v>0</v>
      </c>
      <c r="AN1362" s="83"/>
      <c r="AO1362" s="83"/>
      <c r="AP1362" s="83"/>
      <c r="AQ1362" s="83"/>
      <c r="AR1362" s="83"/>
      <c r="AS1362" s="83"/>
      <c r="AT1362" s="83"/>
      <c r="AU1362" s="83"/>
      <c r="AV1362" s="83"/>
      <c r="AW1362" s="83"/>
      <c r="AX1362" s="83"/>
      <c r="AY1362" s="83"/>
      <c r="AZ1362" s="83"/>
    </row>
    <row r="1363" spans="1:52" x14ac:dyDescent="0.25">
      <c r="A1363" s="82"/>
      <c r="B1363" s="84" t="s">
        <v>4</v>
      </c>
      <c r="C1363" s="93">
        <v>0</v>
      </c>
      <c r="D1363" s="93">
        <v>1046.8091048066271</v>
      </c>
      <c r="E1363" s="93">
        <v>12785.837621560167</v>
      </c>
      <c r="F1363" s="93">
        <v>10680.325330937378</v>
      </c>
      <c r="G1363" s="93">
        <v>10806.935881383706</v>
      </c>
      <c r="H1363" s="93">
        <v>10912.894270503348</v>
      </c>
      <c r="I1363" s="93">
        <v>11996.694352911509</v>
      </c>
      <c r="J1363" s="93">
        <v>9616.541264378995</v>
      </c>
      <c r="K1363" s="93">
        <v>6325.0798379999997</v>
      </c>
      <c r="L1363" s="93">
        <v>9325.8269999999993</v>
      </c>
      <c r="M1363" s="93">
        <v>0</v>
      </c>
      <c r="N1363" s="83"/>
      <c r="O1363" s="84" t="s">
        <v>4</v>
      </c>
      <c r="P1363" s="93">
        <v>0</v>
      </c>
      <c r="Q1363" s="93">
        <v>0</v>
      </c>
      <c r="R1363" s="93">
        <v>0</v>
      </c>
      <c r="S1363" s="93">
        <v>8251.2369014082433</v>
      </c>
      <c r="T1363" s="93">
        <v>11216.732280357064</v>
      </c>
      <c r="U1363" s="93">
        <v>9777.9979913475181</v>
      </c>
      <c r="V1363" s="93">
        <v>10500.694462334724</v>
      </c>
      <c r="W1363" s="93">
        <v>12155.273632277995</v>
      </c>
      <c r="X1363" s="93">
        <v>12146.232651</v>
      </c>
      <c r="Y1363" s="93">
        <v>8924.5169999999998</v>
      </c>
      <c r="Z1363" s="93">
        <v>8753</v>
      </c>
      <c r="AA1363" s="83"/>
      <c r="AB1363" s="84" t="s">
        <v>4</v>
      </c>
      <c r="AC1363" s="93">
        <v>0</v>
      </c>
      <c r="AD1363" s="93">
        <v>9</v>
      </c>
      <c r="AE1363" s="93">
        <v>90</v>
      </c>
      <c r="AF1363" s="93">
        <v>88</v>
      </c>
      <c r="AG1363" s="93">
        <v>81</v>
      </c>
      <c r="AH1363" s="93">
        <v>85</v>
      </c>
      <c r="AI1363" s="93">
        <v>97</v>
      </c>
      <c r="AJ1363" s="93">
        <v>77</v>
      </c>
      <c r="AK1363" s="93">
        <v>49</v>
      </c>
      <c r="AL1363" s="93">
        <v>88</v>
      </c>
      <c r="AM1363" s="93">
        <v>0</v>
      </c>
      <c r="AN1363" s="83"/>
      <c r="AO1363" s="83"/>
      <c r="AP1363" s="83"/>
      <c r="AQ1363" s="83"/>
      <c r="AR1363" s="83"/>
      <c r="AS1363" s="83"/>
      <c r="AT1363" s="83"/>
      <c r="AU1363" s="83"/>
      <c r="AV1363" s="83"/>
      <c r="AW1363" s="83"/>
      <c r="AX1363" s="83"/>
      <c r="AY1363" s="83"/>
      <c r="AZ1363" s="83"/>
    </row>
    <row r="1364" spans="1:52" x14ac:dyDescent="0.25">
      <c r="A1364" s="82"/>
      <c r="B1364" s="84" t="s">
        <v>6</v>
      </c>
      <c r="C1364" s="93">
        <v>2886.8078143352609</v>
      </c>
      <c r="D1364" s="93">
        <v>4711.2936697452787</v>
      </c>
      <c r="E1364" s="93">
        <v>11060.874823693139</v>
      </c>
      <c r="F1364" s="93">
        <v>19801.698964751791</v>
      </c>
      <c r="G1364" s="93">
        <v>18953.932947540659</v>
      </c>
      <c r="H1364" s="93">
        <v>16114.9681018063</v>
      </c>
      <c r="I1364" s="93">
        <v>11944.251349471724</v>
      </c>
      <c r="J1364" s="93">
        <v>10345.900839686999</v>
      </c>
      <c r="K1364" s="93">
        <v>8302.595573999999</v>
      </c>
      <c r="L1364" s="93">
        <v>8874.0959999999959</v>
      </c>
      <c r="M1364" s="93">
        <v>0</v>
      </c>
      <c r="N1364" s="83"/>
      <c r="O1364" s="84" t="s">
        <v>6</v>
      </c>
      <c r="P1364" s="93">
        <v>3001.1249224477456</v>
      </c>
      <c r="Q1364" s="93">
        <v>2247.6549648608452</v>
      </c>
      <c r="R1364" s="93">
        <v>3764.9808811576372</v>
      </c>
      <c r="S1364" s="93">
        <v>11239.410399484332</v>
      </c>
      <c r="T1364" s="93">
        <v>17074.849957223341</v>
      </c>
      <c r="U1364" s="93">
        <v>14702.217906029562</v>
      </c>
      <c r="V1364" s="93">
        <v>12766.628007185718</v>
      </c>
      <c r="W1364" s="93">
        <v>11544.596828099995</v>
      </c>
      <c r="X1364" s="93">
        <v>11135.195903999997</v>
      </c>
      <c r="Y1364" s="93">
        <v>9089.1570000000011</v>
      </c>
      <c r="Z1364" s="93">
        <v>8915</v>
      </c>
      <c r="AA1364" s="83"/>
      <c r="AB1364" s="84" t="s">
        <v>6</v>
      </c>
      <c r="AC1364" s="93">
        <v>0</v>
      </c>
      <c r="AD1364" s="93">
        <v>0</v>
      </c>
      <c r="AE1364" s="93">
        <v>9</v>
      </c>
      <c r="AF1364" s="93">
        <v>170</v>
      </c>
      <c r="AG1364" s="93">
        <v>261</v>
      </c>
      <c r="AH1364" s="93">
        <v>199</v>
      </c>
      <c r="AI1364" s="93">
        <v>153</v>
      </c>
      <c r="AJ1364" s="93">
        <v>0</v>
      </c>
      <c r="AK1364" s="93">
        <v>39</v>
      </c>
      <c r="AL1364" s="93">
        <v>132</v>
      </c>
      <c r="AM1364" s="93">
        <v>0</v>
      </c>
      <c r="AN1364" s="83"/>
      <c r="AO1364" s="83"/>
      <c r="AP1364" s="83"/>
      <c r="AQ1364" s="83"/>
      <c r="AR1364" s="83"/>
      <c r="AS1364" s="83"/>
      <c r="AT1364" s="83"/>
      <c r="AU1364" s="83"/>
      <c r="AV1364" s="83"/>
      <c r="AW1364" s="83"/>
      <c r="AX1364" s="83"/>
      <c r="AY1364" s="83"/>
      <c r="AZ1364" s="83"/>
    </row>
    <row r="1365" spans="1:52" x14ac:dyDescent="0.25">
      <c r="A1365" s="82"/>
      <c r="B1365" s="84" t="s">
        <v>7</v>
      </c>
      <c r="C1365" s="93">
        <v>52305.612316170183</v>
      </c>
      <c r="D1365" s="93">
        <v>66306.533497702723</v>
      </c>
      <c r="E1365" s="93">
        <v>53246.566880871818</v>
      </c>
      <c r="F1365" s="93">
        <v>48542.641869229003</v>
      </c>
      <c r="G1365" s="93">
        <v>52098.850149081678</v>
      </c>
      <c r="H1365" s="93">
        <v>53766.130521662286</v>
      </c>
      <c r="I1365" s="93">
        <v>48959.886475473104</v>
      </c>
      <c r="J1365" s="93">
        <v>58628.210003936976</v>
      </c>
      <c r="K1365" s="93">
        <v>71901.368825999991</v>
      </c>
      <c r="L1365" s="93">
        <v>65043.09</v>
      </c>
      <c r="M1365" s="93">
        <v>0</v>
      </c>
      <c r="N1365" s="83"/>
      <c r="O1365" s="84" t="s">
        <v>7</v>
      </c>
      <c r="P1365" s="93">
        <v>57259.875114169197</v>
      </c>
      <c r="Q1365" s="93">
        <v>51548.435745321789</v>
      </c>
      <c r="R1365" s="93">
        <v>57053.914037409588</v>
      </c>
      <c r="S1365" s="93">
        <v>54466.935321633289</v>
      </c>
      <c r="T1365" s="93">
        <v>48365.715955117346</v>
      </c>
      <c r="U1365" s="93">
        <v>47758.44805082064</v>
      </c>
      <c r="V1365" s="93">
        <v>44713.982178112572</v>
      </c>
      <c r="W1365" s="93">
        <v>48240.230727212984</v>
      </c>
      <c r="X1365" s="93">
        <v>49329.681701999987</v>
      </c>
      <c r="Y1365" s="93">
        <v>52271.141999999993</v>
      </c>
      <c r="Z1365" s="93">
        <v>51245</v>
      </c>
      <c r="AA1365" s="83"/>
      <c r="AB1365" s="84" t="s">
        <v>7</v>
      </c>
      <c r="AC1365" s="93">
        <v>444</v>
      </c>
      <c r="AD1365" s="93">
        <v>528</v>
      </c>
      <c r="AE1365" s="93">
        <v>432</v>
      </c>
      <c r="AF1365" s="93">
        <v>428</v>
      </c>
      <c r="AG1365" s="93">
        <v>448</v>
      </c>
      <c r="AH1365" s="93">
        <v>459</v>
      </c>
      <c r="AI1365" s="93">
        <v>426</v>
      </c>
      <c r="AJ1365" s="93">
        <v>551</v>
      </c>
      <c r="AK1365" s="93">
        <v>612</v>
      </c>
      <c r="AL1365" s="93">
        <v>605</v>
      </c>
      <c r="AM1365" s="93">
        <v>0</v>
      </c>
      <c r="AN1365" s="83"/>
      <c r="AO1365" s="83"/>
      <c r="AP1365" s="83"/>
      <c r="AQ1365" s="83"/>
      <c r="AR1365" s="83"/>
      <c r="AS1365" s="83"/>
      <c r="AT1365" s="83"/>
      <c r="AU1365" s="83"/>
      <c r="AV1365" s="83"/>
      <c r="AW1365" s="83"/>
      <c r="AX1365" s="83"/>
      <c r="AY1365" s="83"/>
      <c r="AZ1365" s="83"/>
    </row>
    <row r="1366" spans="1:52" x14ac:dyDescent="0.25">
      <c r="A1366" s="82"/>
      <c r="B1366" s="89" t="s">
        <v>8</v>
      </c>
      <c r="C1366" s="94">
        <v>18799.267928401023</v>
      </c>
      <c r="D1366" s="94">
        <v>18405.968183471607</v>
      </c>
      <c r="E1366" s="94">
        <v>18844.097967010122</v>
      </c>
      <c r="F1366" s="94">
        <v>23082.110983381317</v>
      </c>
      <c r="G1366" s="94">
        <v>24851.806991471516</v>
      </c>
      <c r="H1366" s="94">
        <v>25969.054459455841</v>
      </c>
      <c r="I1366" s="94">
        <v>32376.243387737322</v>
      </c>
      <c r="J1366" s="94">
        <v>35301.650805476995</v>
      </c>
      <c r="K1366" s="94">
        <v>36839.717774999997</v>
      </c>
      <c r="L1366" s="94">
        <v>44833.529999999992</v>
      </c>
      <c r="M1366" s="94">
        <v>0</v>
      </c>
      <c r="N1366" s="83"/>
      <c r="O1366" s="89" t="s">
        <v>8</v>
      </c>
      <c r="P1366" s="94">
        <v>18482.54937203044</v>
      </c>
      <c r="Q1366" s="94">
        <v>16701.773404016265</v>
      </c>
      <c r="R1366" s="94">
        <v>19054.64197090203</v>
      </c>
      <c r="S1366" s="94">
        <v>21588.659033657266</v>
      </c>
      <c r="T1366" s="94">
        <v>24231.675624865889</v>
      </c>
      <c r="U1366" s="94">
        <v>26875.238389940412</v>
      </c>
      <c r="V1366" s="94">
        <v>29855.461033717744</v>
      </c>
      <c r="W1366" s="94">
        <v>32646.393535013995</v>
      </c>
      <c r="X1366" s="94">
        <v>38772.675752999989</v>
      </c>
      <c r="Y1366" s="94">
        <v>34405.644</v>
      </c>
      <c r="Z1366" s="94">
        <v>34154</v>
      </c>
      <c r="AA1366" s="83"/>
      <c r="AB1366" s="89" t="s">
        <v>8</v>
      </c>
      <c r="AC1366" s="94">
        <v>234</v>
      </c>
      <c r="AD1366" s="94">
        <v>228</v>
      </c>
      <c r="AE1366" s="94">
        <v>241</v>
      </c>
      <c r="AF1366" s="94">
        <v>251</v>
      </c>
      <c r="AG1366" s="94">
        <v>276</v>
      </c>
      <c r="AH1366" s="94">
        <v>294</v>
      </c>
      <c r="AI1366" s="94">
        <v>325</v>
      </c>
      <c r="AJ1366" s="94">
        <v>352</v>
      </c>
      <c r="AK1366" s="94">
        <v>368</v>
      </c>
      <c r="AL1366" s="94">
        <v>434</v>
      </c>
      <c r="AM1366" s="94">
        <v>0</v>
      </c>
      <c r="AN1366" s="83"/>
      <c r="AO1366" s="83"/>
      <c r="AP1366" s="83"/>
      <c r="AQ1366" s="83"/>
      <c r="AR1366" s="83"/>
      <c r="AS1366" s="83"/>
      <c r="AT1366" s="83"/>
      <c r="AU1366" s="83"/>
      <c r="AV1366" s="83"/>
      <c r="AW1366" s="83"/>
      <c r="AX1366" s="83"/>
      <c r="AY1366" s="83"/>
      <c r="AZ1366" s="83"/>
    </row>
    <row r="1367" spans="1:52" x14ac:dyDescent="0.25">
      <c r="A1367" s="82"/>
      <c r="B1367" s="89" t="s">
        <v>5</v>
      </c>
      <c r="C1367" s="94">
        <v>24067.361271618334</v>
      </c>
      <c r="D1367" s="94">
        <v>30587.807137955813</v>
      </c>
      <c r="E1367" s="94">
        <v>12608.414214167098</v>
      </c>
      <c r="F1367" s="94">
        <v>21284.013071966583</v>
      </c>
      <c r="G1367" s="94">
        <v>24115.577971757073</v>
      </c>
      <c r="H1367" s="94">
        <v>17209.611902095519</v>
      </c>
      <c r="I1367" s="94">
        <v>20622.523956423134</v>
      </c>
      <c r="J1367" s="94">
        <v>17247.843448037998</v>
      </c>
      <c r="K1367" s="94">
        <v>22332.984848999997</v>
      </c>
      <c r="L1367" s="94">
        <v>23476.634999999998</v>
      </c>
      <c r="M1367" s="92">
        <v>0</v>
      </c>
      <c r="N1367" s="83"/>
      <c r="O1367" s="89" t="s">
        <v>5</v>
      </c>
      <c r="P1367" s="94">
        <v>20438.093923541994</v>
      </c>
      <c r="Q1367" s="94">
        <v>16340.000639476759</v>
      </c>
      <c r="R1367" s="94">
        <v>18835.437457678276</v>
      </c>
      <c r="S1367" s="94">
        <v>17457.558225241348</v>
      </c>
      <c r="T1367" s="94">
        <v>16460.381890769368</v>
      </c>
      <c r="U1367" s="94">
        <v>20238.051874601497</v>
      </c>
      <c r="V1367" s="94">
        <v>22830.627271065903</v>
      </c>
      <c r="W1367" s="94">
        <v>23337.34854128999</v>
      </c>
      <c r="X1367" s="94">
        <v>23259.149675999986</v>
      </c>
      <c r="Y1367" s="94">
        <v>21492.722999999994</v>
      </c>
      <c r="Z1367" s="94">
        <v>21506</v>
      </c>
      <c r="AA1367" s="83"/>
      <c r="AB1367" s="89" t="s">
        <v>5</v>
      </c>
      <c r="AC1367" s="94">
        <v>3213</v>
      </c>
      <c r="AD1367" s="94">
        <v>3194</v>
      </c>
      <c r="AE1367" s="94">
        <v>3179</v>
      </c>
      <c r="AF1367" s="94">
        <v>3184</v>
      </c>
      <c r="AG1367" s="94">
        <v>3210</v>
      </c>
      <c r="AH1367" s="94">
        <v>3139</v>
      </c>
      <c r="AI1367" s="94">
        <v>3059</v>
      </c>
      <c r="AJ1367" s="94">
        <v>3357</v>
      </c>
      <c r="AK1367" s="94">
        <v>3272</v>
      </c>
      <c r="AL1367" s="94">
        <v>3264</v>
      </c>
      <c r="AM1367" s="94">
        <v>0</v>
      </c>
      <c r="AN1367" s="83"/>
      <c r="AO1367" s="83"/>
      <c r="AP1367" s="83"/>
      <c r="AQ1367" s="83"/>
      <c r="AR1367" s="83"/>
      <c r="AS1367" s="83"/>
      <c r="AT1367" s="83"/>
      <c r="AU1367" s="83"/>
      <c r="AV1367" s="83"/>
      <c r="AW1367" s="83"/>
      <c r="AX1367" s="83"/>
      <c r="AY1367" s="83"/>
      <c r="AZ1367" s="83"/>
    </row>
    <row r="1368" spans="1:52" x14ac:dyDescent="0.25">
      <c r="A1368" s="82"/>
      <c r="B1368" s="84" t="s">
        <v>157</v>
      </c>
      <c r="C1368" s="93">
        <v>25317.027763984806</v>
      </c>
      <c r="D1368" s="93">
        <v>27927.172274588316</v>
      </c>
      <c r="E1368" s="93">
        <v>28949.507950362236</v>
      </c>
      <c r="F1368" s="93">
        <v>29230.777138769783</v>
      </c>
      <c r="G1368" s="93">
        <v>29323.435525210953</v>
      </c>
      <c r="H1368" s="93">
        <v>31742.433959561429</v>
      </c>
      <c r="I1368" s="93">
        <v>32353.04532961197</v>
      </c>
      <c r="J1368" s="93">
        <v>36557.530310888993</v>
      </c>
      <c r="K1368" s="93">
        <v>34115.329142999995</v>
      </c>
      <c r="L1368" s="93">
        <v>41303.030999999995</v>
      </c>
      <c r="M1368" s="93">
        <v>0</v>
      </c>
      <c r="N1368" s="83"/>
      <c r="O1368" s="84" t="s">
        <v>157</v>
      </c>
      <c r="P1368" s="93">
        <v>21254.558743061159</v>
      </c>
      <c r="Q1368" s="93">
        <v>23988.43582877357</v>
      </c>
      <c r="R1368" s="93">
        <v>26619.362804454599</v>
      </c>
      <c r="S1368" s="93">
        <v>29100.354734257387</v>
      </c>
      <c r="T1368" s="93">
        <v>29073.117658508043</v>
      </c>
      <c r="U1368" s="93">
        <v>30142.397924613648</v>
      </c>
      <c r="V1368" s="93">
        <v>32136.456824839704</v>
      </c>
      <c r="W1368" s="93">
        <v>33791.142809276986</v>
      </c>
      <c r="X1368" s="93">
        <v>35344.911083999992</v>
      </c>
      <c r="Y1368" s="93">
        <v>32874.491999999998</v>
      </c>
      <c r="Z1368" s="93">
        <v>36161</v>
      </c>
      <c r="AA1368" s="83"/>
      <c r="AB1368" s="84" t="s">
        <v>117</v>
      </c>
      <c r="AC1368" s="93">
        <v>31361.044000000005</v>
      </c>
      <c r="AD1368" s="93">
        <v>31314.346000000001</v>
      </c>
      <c r="AE1368" s="93">
        <v>31379.606</v>
      </c>
      <c r="AF1368" s="93">
        <v>31604.013000000003</v>
      </c>
      <c r="AG1368" s="93">
        <v>31771.278000000002</v>
      </c>
      <c r="AH1368" s="93">
        <v>31633.785</v>
      </c>
      <c r="AI1368" s="93">
        <v>31984.093999999997</v>
      </c>
      <c r="AJ1368" s="93">
        <v>32051.32</v>
      </c>
      <c r="AK1368" s="93">
        <v>32104.511999999999</v>
      </c>
      <c r="AL1368" s="93">
        <v>32172.814000000002</v>
      </c>
      <c r="AM1368" s="93">
        <v>0</v>
      </c>
      <c r="AN1368" s="83"/>
      <c r="AO1368" s="83"/>
      <c r="AP1368" s="83"/>
      <c r="AQ1368" s="83"/>
      <c r="AR1368" s="83"/>
      <c r="AS1368" s="83"/>
      <c r="AT1368" s="83"/>
      <c r="AU1368" s="83"/>
      <c r="AV1368" s="83"/>
      <c r="AW1368" s="83"/>
      <c r="AX1368" s="83"/>
      <c r="AY1368" s="83"/>
      <c r="AZ1368" s="83"/>
    </row>
    <row r="1369" spans="1:52" x14ac:dyDescent="0.25">
      <c r="A1369" s="82"/>
      <c r="B1369" s="83"/>
      <c r="C1369" s="83"/>
      <c r="D1369" s="83"/>
      <c r="E1369" s="83"/>
      <c r="F1369" s="83"/>
      <c r="G1369" s="83"/>
      <c r="H1369" s="83"/>
      <c r="I1369" s="83"/>
      <c r="J1369" s="83"/>
      <c r="K1369" s="83"/>
      <c r="L1369" s="83"/>
      <c r="M1369" s="83"/>
      <c r="N1369" s="83"/>
      <c r="O1369" s="83"/>
      <c r="P1369" s="83"/>
      <c r="Q1369" s="83"/>
      <c r="R1369" s="83"/>
      <c r="S1369" s="83"/>
      <c r="T1369" s="83"/>
      <c r="U1369" s="83"/>
      <c r="V1369" s="83"/>
      <c r="W1369" s="83"/>
      <c r="X1369" s="83"/>
      <c r="Y1369" s="83"/>
      <c r="Z1369" s="83"/>
      <c r="AA1369" s="83"/>
      <c r="AB1369" s="83"/>
      <c r="AC1369" s="83"/>
      <c r="AD1369" s="83"/>
      <c r="AE1369" s="83"/>
      <c r="AF1369" s="83"/>
      <c r="AG1369" s="83"/>
      <c r="AH1369" s="83"/>
      <c r="AI1369" s="83"/>
      <c r="AJ1369" s="83"/>
      <c r="AK1369" s="83"/>
      <c r="AL1369" s="83"/>
      <c r="AM1369" s="83"/>
      <c r="AN1369" s="83"/>
      <c r="AO1369" s="83"/>
      <c r="AP1369" s="83"/>
      <c r="AQ1369" s="83"/>
      <c r="AR1369" s="83"/>
      <c r="AS1369" s="83"/>
      <c r="AT1369" s="83"/>
      <c r="AU1369" s="83"/>
      <c r="AV1369" s="83"/>
      <c r="AW1369" s="83"/>
      <c r="AX1369" s="83"/>
      <c r="AY1369" s="83"/>
      <c r="AZ1369" s="83"/>
    </row>
    <row r="1370" spans="1:52" x14ac:dyDescent="0.25">
      <c r="A1370" s="82"/>
      <c r="B1370" s="85" t="s">
        <v>113</v>
      </c>
      <c r="C1370" s="85"/>
      <c r="D1370" s="85"/>
      <c r="E1370" s="85"/>
      <c r="F1370" s="85"/>
      <c r="G1370" s="85"/>
      <c r="H1370" s="85"/>
      <c r="I1370" s="85"/>
      <c r="J1370" s="85"/>
      <c r="K1370" s="85"/>
      <c r="L1370" s="85"/>
      <c r="M1370" s="85"/>
      <c r="N1370" s="83"/>
      <c r="O1370" s="85" t="s">
        <v>114</v>
      </c>
      <c r="P1370" s="85"/>
      <c r="Q1370" s="85"/>
      <c r="R1370" s="85"/>
      <c r="S1370" s="85"/>
      <c r="T1370" s="85"/>
      <c r="U1370" s="85"/>
      <c r="V1370" s="85"/>
      <c r="W1370" s="85"/>
      <c r="X1370" s="85"/>
      <c r="Y1370" s="85"/>
      <c r="Z1370" s="85"/>
      <c r="AA1370" s="83"/>
      <c r="AB1370" s="85" t="s">
        <v>145</v>
      </c>
      <c r="AC1370" s="85"/>
      <c r="AD1370" s="85"/>
      <c r="AE1370" s="85"/>
      <c r="AF1370" s="85"/>
      <c r="AG1370" s="85"/>
      <c r="AH1370" s="85"/>
      <c r="AI1370" s="85"/>
      <c r="AJ1370" s="85"/>
      <c r="AK1370" s="85"/>
      <c r="AL1370" s="85"/>
      <c r="AM1370" s="85"/>
      <c r="AN1370" s="83"/>
      <c r="AO1370" s="83"/>
      <c r="AP1370" s="83"/>
      <c r="AQ1370" s="83"/>
      <c r="AR1370" s="83"/>
      <c r="AS1370" s="83"/>
      <c r="AT1370" s="83"/>
      <c r="AU1370" s="83"/>
      <c r="AV1370" s="83"/>
      <c r="AW1370" s="83"/>
      <c r="AX1370" s="83"/>
      <c r="AY1370" s="83"/>
      <c r="AZ1370" s="83"/>
    </row>
    <row r="1371" spans="1:52" x14ac:dyDescent="0.25">
      <c r="A1371" s="82"/>
      <c r="B1371" s="87" t="s">
        <v>84</v>
      </c>
      <c r="C1371" s="87">
        <v>2013</v>
      </c>
      <c r="D1371" s="87">
        <v>2014</v>
      </c>
      <c r="E1371" s="87">
        <v>2015</v>
      </c>
      <c r="F1371" s="87">
        <v>2016</v>
      </c>
      <c r="G1371" s="87">
        <v>2017</v>
      </c>
      <c r="H1371" s="87">
        <v>2018</v>
      </c>
      <c r="I1371" s="87">
        <v>2019</v>
      </c>
      <c r="J1371" s="87">
        <v>2020</v>
      </c>
      <c r="K1371" s="87">
        <v>2021</v>
      </c>
      <c r="L1371" s="87">
        <v>2022</v>
      </c>
      <c r="M1371" s="87">
        <v>2023</v>
      </c>
      <c r="N1371" s="83"/>
      <c r="O1371" s="87" t="s">
        <v>84</v>
      </c>
      <c r="P1371" s="87">
        <v>2013</v>
      </c>
      <c r="Q1371" s="87">
        <v>2014</v>
      </c>
      <c r="R1371" s="87">
        <v>2015</v>
      </c>
      <c r="S1371" s="87">
        <v>2016</v>
      </c>
      <c r="T1371" s="87">
        <v>2017</v>
      </c>
      <c r="U1371" s="87">
        <v>2018</v>
      </c>
      <c r="V1371" s="87">
        <v>2019</v>
      </c>
      <c r="W1371" s="87">
        <v>2020</v>
      </c>
      <c r="X1371" s="87">
        <v>2021</v>
      </c>
      <c r="Y1371" s="87">
        <v>2022</v>
      </c>
      <c r="Z1371" s="87">
        <v>2023</v>
      </c>
      <c r="AA1371" s="83"/>
      <c r="AB1371" s="87" t="s">
        <v>84</v>
      </c>
      <c r="AC1371" s="87">
        <v>2013</v>
      </c>
      <c r="AD1371" s="87">
        <v>2014</v>
      </c>
      <c r="AE1371" s="87">
        <v>2015</v>
      </c>
      <c r="AF1371" s="87">
        <v>2016</v>
      </c>
      <c r="AG1371" s="87">
        <v>2017</v>
      </c>
      <c r="AH1371" s="87">
        <v>2018</v>
      </c>
      <c r="AI1371" s="87">
        <v>2019</v>
      </c>
      <c r="AJ1371" s="87">
        <v>2020</v>
      </c>
      <c r="AK1371" s="87">
        <v>2021</v>
      </c>
      <c r="AL1371" s="87">
        <v>2022</v>
      </c>
      <c r="AM1371" s="87">
        <v>2023</v>
      </c>
      <c r="AN1371" s="83"/>
      <c r="AO1371" s="83"/>
      <c r="AP1371" s="83"/>
      <c r="AQ1371" s="83"/>
      <c r="AR1371" s="83"/>
      <c r="AS1371" s="83"/>
      <c r="AT1371" s="83"/>
      <c r="AU1371" s="83"/>
      <c r="AV1371" s="83"/>
      <c r="AW1371" s="83"/>
      <c r="AX1371" s="83"/>
      <c r="AY1371" s="83"/>
      <c r="AZ1371" s="83"/>
    </row>
    <row r="1372" spans="1:52" x14ac:dyDescent="0.25">
      <c r="A1372" s="82"/>
      <c r="B1372" s="89" t="s">
        <v>9</v>
      </c>
      <c r="C1372" s="90">
        <v>529023.11520377942</v>
      </c>
      <c r="D1372" s="90">
        <v>525906.16627127898</v>
      </c>
      <c r="E1372" s="90">
        <v>516112.52057980443</v>
      </c>
      <c r="F1372" s="90">
        <v>538172.47078270197</v>
      </c>
      <c r="G1372" s="90">
        <v>525642.60155544255</v>
      </c>
      <c r="H1372" s="90">
        <v>522552.09002427547</v>
      </c>
      <c r="I1372" s="90">
        <v>533103.46949502919</v>
      </c>
      <c r="J1372" s="90">
        <v>539594.45574539376</v>
      </c>
      <c r="K1372" s="90">
        <v>691159.78501499968</v>
      </c>
      <c r="L1372" s="90">
        <v>651783.00599999994</v>
      </c>
      <c r="M1372" s="90">
        <v>0</v>
      </c>
      <c r="N1372" s="83"/>
      <c r="O1372" s="89" t="s">
        <v>9</v>
      </c>
      <c r="P1372" s="90">
        <v>500747.19968044944</v>
      </c>
      <c r="Q1372" s="90">
        <v>541037.4886733162</v>
      </c>
      <c r="R1372" s="90">
        <v>527580.90747773414</v>
      </c>
      <c r="S1372" s="90">
        <v>572779.42102075287</v>
      </c>
      <c r="T1372" s="90">
        <v>552320.14324980276</v>
      </c>
      <c r="U1372" s="90">
        <v>532764.47935005836</v>
      </c>
      <c r="V1372" s="90">
        <v>514851.76509033632</v>
      </c>
      <c r="W1372" s="90">
        <v>536101.94547132286</v>
      </c>
      <c r="X1372" s="90">
        <v>675176.28068099997</v>
      </c>
      <c r="Y1372" s="90">
        <v>697152.64500000014</v>
      </c>
      <c r="Z1372" s="90">
        <v>659341</v>
      </c>
      <c r="AA1372" s="83"/>
      <c r="AB1372" s="89" t="s">
        <v>9</v>
      </c>
      <c r="AC1372" s="90">
        <v>4304</v>
      </c>
      <c r="AD1372" s="90">
        <v>4229</v>
      </c>
      <c r="AE1372" s="90">
        <v>4093</v>
      </c>
      <c r="AF1372" s="90">
        <v>4035</v>
      </c>
      <c r="AG1372" s="90">
        <v>4007</v>
      </c>
      <c r="AH1372" s="90">
        <v>3956</v>
      </c>
      <c r="AI1372" s="90">
        <v>3938</v>
      </c>
      <c r="AJ1372" s="90">
        <v>4346</v>
      </c>
      <c r="AK1372" s="90">
        <v>4193</v>
      </c>
      <c r="AL1372" s="90">
        <v>4130</v>
      </c>
      <c r="AM1372" s="90">
        <v>0</v>
      </c>
      <c r="AN1372" s="83"/>
      <c r="AO1372" s="83"/>
      <c r="AP1372" s="83"/>
      <c r="AQ1372" s="83"/>
      <c r="AR1372" s="83"/>
      <c r="AS1372" s="83"/>
      <c r="AT1372" s="83"/>
      <c r="AU1372" s="83"/>
      <c r="AV1372" s="83"/>
      <c r="AW1372" s="83"/>
      <c r="AX1372" s="83"/>
      <c r="AY1372" s="83"/>
      <c r="AZ1372" s="83"/>
    </row>
    <row r="1373" spans="1:52" x14ac:dyDescent="0.25">
      <c r="A1373" s="82"/>
      <c r="B1373" s="84" t="s">
        <v>10</v>
      </c>
      <c r="C1373" s="93">
        <v>361965.98976429744</v>
      </c>
      <c r="D1373" s="93">
        <v>347847.45024625683</v>
      </c>
      <c r="E1373" s="93">
        <v>351990.13407963247</v>
      </c>
      <c r="F1373" s="93">
        <v>381144.415131032</v>
      </c>
      <c r="G1373" s="93">
        <v>370115.58033280354</v>
      </c>
      <c r="H1373" s="93">
        <v>355372.19632844965</v>
      </c>
      <c r="I1373" s="93">
        <v>360826.66398769408</v>
      </c>
      <c r="J1373" s="93">
        <v>365835.32627109281</v>
      </c>
      <c r="K1373" s="93">
        <v>505304.07190199976</v>
      </c>
      <c r="L1373" s="93">
        <v>471691.54199999996</v>
      </c>
      <c r="M1373" s="93">
        <v>0</v>
      </c>
      <c r="N1373" s="83"/>
      <c r="O1373" s="84" t="s">
        <v>10</v>
      </c>
      <c r="P1373" s="93">
        <v>332501.11614969868</v>
      </c>
      <c r="Q1373" s="93">
        <v>364734.64925125486</v>
      </c>
      <c r="R1373" s="93">
        <v>366102.49255283957</v>
      </c>
      <c r="S1373" s="93">
        <v>401777.41265197907</v>
      </c>
      <c r="T1373" s="93">
        <v>388770.49103233701</v>
      </c>
      <c r="U1373" s="93">
        <v>368583.56304845703</v>
      </c>
      <c r="V1373" s="93">
        <v>345367.85186052934</v>
      </c>
      <c r="W1373" s="93">
        <v>362016.97784355597</v>
      </c>
      <c r="X1373" s="93">
        <v>497965.83351900004</v>
      </c>
      <c r="Y1373" s="93">
        <v>525372.41400000011</v>
      </c>
      <c r="Z1373" s="93">
        <v>491716</v>
      </c>
      <c r="AA1373" s="83"/>
      <c r="AB1373" s="84" t="s">
        <v>10</v>
      </c>
      <c r="AC1373" s="93">
        <v>4304</v>
      </c>
      <c r="AD1373" s="93">
        <v>4229</v>
      </c>
      <c r="AE1373" s="93">
        <v>4093</v>
      </c>
      <c r="AF1373" s="93">
        <v>4035</v>
      </c>
      <c r="AG1373" s="93">
        <v>4007</v>
      </c>
      <c r="AH1373" s="93">
        <v>3956</v>
      </c>
      <c r="AI1373" s="93">
        <v>3938</v>
      </c>
      <c r="AJ1373" s="93">
        <v>4346</v>
      </c>
      <c r="AK1373" s="93">
        <v>4193</v>
      </c>
      <c r="AL1373" s="93">
        <v>4130</v>
      </c>
      <c r="AM1373" s="93">
        <v>0</v>
      </c>
      <c r="AN1373" s="83"/>
      <c r="AO1373" s="83"/>
      <c r="AP1373" s="83"/>
      <c r="AQ1373" s="83"/>
      <c r="AR1373" s="83"/>
      <c r="AS1373" s="83"/>
      <c r="AT1373" s="83"/>
      <c r="AU1373" s="83"/>
      <c r="AV1373" s="83"/>
      <c r="AW1373" s="83"/>
      <c r="AX1373" s="83"/>
      <c r="AY1373" s="83"/>
      <c r="AZ1373" s="83"/>
    </row>
    <row r="1374" spans="1:52" x14ac:dyDescent="0.25">
      <c r="A1374" s="82"/>
      <c r="B1374" s="89" t="s">
        <v>11</v>
      </c>
      <c r="C1374" s="94">
        <v>167057.12543948198</v>
      </c>
      <c r="D1374" s="94">
        <v>178058.71602502218</v>
      </c>
      <c r="E1374" s="94">
        <v>164122.386500172</v>
      </c>
      <c r="F1374" s="94">
        <v>157028.05565167</v>
      </c>
      <c r="G1374" s="94">
        <v>155527.02122263898</v>
      </c>
      <c r="H1374" s="94">
        <v>167179.89369582583</v>
      </c>
      <c r="I1374" s="94">
        <v>172276.80550733508</v>
      </c>
      <c r="J1374" s="94">
        <v>173759.12947430095</v>
      </c>
      <c r="K1374" s="94">
        <v>185855.71311299995</v>
      </c>
      <c r="L1374" s="94">
        <v>180091.46399999995</v>
      </c>
      <c r="M1374" s="94">
        <v>0</v>
      </c>
      <c r="N1374" s="83"/>
      <c r="O1374" s="89" t="s">
        <v>11</v>
      </c>
      <c r="P1374" s="94">
        <v>168246.08353075077</v>
      </c>
      <c r="Q1374" s="94">
        <v>176302.83942206134</v>
      </c>
      <c r="R1374" s="94">
        <v>161478.41492489461</v>
      </c>
      <c r="S1374" s="94">
        <v>171002.00836877376</v>
      </c>
      <c r="T1374" s="94">
        <v>163549.65221746574</v>
      </c>
      <c r="U1374" s="94">
        <v>164180.91630160139</v>
      </c>
      <c r="V1374" s="94">
        <v>169483.91322980699</v>
      </c>
      <c r="W1374" s="94">
        <v>174084.96762776695</v>
      </c>
      <c r="X1374" s="94">
        <v>177210.44716199997</v>
      </c>
      <c r="Y1374" s="94">
        <v>171780.231</v>
      </c>
      <c r="Z1374" s="94">
        <v>167625</v>
      </c>
      <c r="AA1374" s="83"/>
      <c r="AB1374" s="89" t="s">
        <v>11</v>
      </c>
      <c r="AC1374" s="94">
        <v>4304</v>
      </c>
      <c r="AD1374" s="94">
        <v>4229</v>
      </c>
      <c r="AE1374" s="94">
        <v>4093</v>
      </c>
      <c r="AF1374" s="94">
        <v>4035</v>
      </c>
      <c r="AG1374" s="94">
        <v>4007</v>
      </c>
      <c r="AH1374" s="94">
        <v>3956</v>
      </c>
      <c r="AI1374" s="94">
        <v>3938</v>
      </c>
      <c r="AJ1374" s="94">
        <v>4346</v>
      </c>
      <c r="AK1374" s="94">
        <v>4193</v>
      </c>
      <c r="AL1374" s="94">
        <v>4130</v>
      </c>
      <c r="AM1374" s="94">
        <v>0</v>
      </c>
      <c r="AN1374" s="83"/>
      <c r="AO1374" s="83"/>
      <c r="AP1374" s="83"/>
      <c r="AQ1374" s="83"/>
      <c r="AR1374" s="83"/>
      <c r="AS1374" s="83"/>
      <c r="AT1374" s="83"/>
      <c r="AU1374" s="83"/>
      <c r="AV1374" s="83"/>
      <c r="AW1374" s="83"/>
      <c r="AX1374" s="83"/>
      <c r="AY1374" s="83"/>
      <c r="AZ1374" s="83"/>
    </row>
    <row r="1375" spans="1:52" x14ac:dyDescent="0.25">
      <c r="A1375" s="82"/>
      <c r="B1375" s="84" t="s">
        <v>0</v>
      </c>
      <c r="C1375" s="93">
        <v>141699.90618696067</v>
      </c>
      <c r="D1375" s="93">
        <v>132630.92718929198</v>
      </c>
      <c r="E1375" s="93">
        <v>127331.25548545762</v>
      </c>
      <c r="F1375" s="93">
        <v>141079.53081385989</v>
      </c>
      <c r="G1375" s="93">
        <v>121196.49213435006</v>
      </c>
      <c r="H1375" s="93">
        <v>108995.4386501259</v>
      </c>
      <c r="I1375" s="93">
        <v>100328.57794856453</v>
      </c>
      <c r="J1375" s="93">
        <v>95321.686034483966</v>
      </c>
      <c r="K1375" s="93">
        <v>85081.978001999974</v>
      </c>
      <c r="L1375" s="93">
        <v>72631.964999999982</v>
      </c>
      <c r="M1375" s="93">
        <v>0</v>
      </c>
      <c r="N1375" s="83"/>
      <c r="O1375" s="84" t="s">
        <v>0</v>
      </c>
      <c r="P1375" s="93">
        <v>115465.27304622669</v>
      </c>
      <c r="Q1375" s="93">
        <v>137001.86845992316</v>
      </c>
      <c r="R1375" s="93">
        <v>143785.57952947123</v>
      </c>
      <c r="S1375" s="93">
        <v>148575.3565316101</v>
      </c>
      <c r="T1375" s="93">
        <v>135312.21112933499</v>
      </c>
      <c r="U1375" s="93">
        <v>118163.72339908553</v>
      </c>
      <c r="V1375" s="93">
        <v>98586.909523006165</v>
      </c>
      <c r="W1375" s="93">
        <v>97461.21271767297</v>
      </c>
      <c r="X1375" s="93">
        <v>99574.919240999981</v>
      </c>
      <c r="Y1375" s="93">
        <v>94343.864999999991</v>
      </c>
      <c r="Z1375" s="93">
        <v>75441</v>
      </c>
      <c r="AA1375" s="83"/>
      <c r="AB1375" s="84" t="s">
        <v>0</v>
      </c>
      <c r="AC1375" s="93">
        <v>1294</v>
      </c>
      <c r="AD1375" s="93">
        <v>1247</v>
      </c>
      <c r="AE1375" s="93">
        <v>1157</v>
      </c>
      <c r="AF1375" s="93">
        <v>1113</v>
      </c>
      <c r="AG1375" s="93">
        <v>999</v>
      </c>
      <c r="AH1375" s="93">
        <v>919</v>
      </c>
      <c r="AI1375" s="93">
        <v>858</v>
      </c>
      <c r="AJ1375" s="93">
        <v>836</v>
      </c>
      <c r="AK1375" s="93">
        <v>725</v>
      </c>
      <c r="AL1375" s="93">
        <v>645</v>
      </c>
      <c r="AM1375" s="93">
        <v>0</v>
      </c>
      <c r="AN1375" s="83"/>
      <c r="AO1375" s="83"/>
      <c r="AP1375" s="83"/>
      <c r="AQ1375" s="83"/>
      <c r="AR1375" s="83"/>
      <c r="AS1375" s="83"/>
      <c r="AT1375" s="83"/>
      <c r="AU1375" s="83"/>
      <c r="AV1375" s="83"/>
      <c r="AW1375" s="83"/>
      <c r="AX1375" s="83"/>
      <c r="AY1375" s="83"/>
      <c r="AZ1375" s="83"/>
    </row>
    <row r="1376" spans="1:52" x14ac:dyDescent="0.25">
      <c r="A1376" s="82"/>
      <c r="B1376" s="84" t="s">
        <v>158</v>
      </c>
      <c r="C1376" s="93">
        <v>97855.444544286569</v>
      </c>
      <c r="D1376" s="93">
        <v>92246.418019304794</v>
      </c>
      <c r="E1376" s="93">
        <v>92290.600660966389</v>
      </c>
      <c r="F1376" s="93">
        <v>86316.548175789198</v>
      </c>
      <c r="G1376" s="93">
        <v>92607.416739803492</v>
      </c>
      <c r="H1376" s="93">
        <v>90184.560776228333</v>
      </c>
      <c r="I1376" s="93">
        <v>87870.066329512934</v>
      </c>
      <c r="J1376" s="93">
        <v>122750.35337690996</v>
      </c>
      <c r="K1376" s="93">
        <v>116377.43760299998</v>
      </c>
      <c r="L1376" s="93">
        <v>83217.287999999986</v>
      </c>
      <c r="M1376" s="93">
        <v>0</v>
      </c>
      <c r="N1376" s="83"/>
      <c r="O1376" s="84" t="s">
        <v>158</v>
      </c>
      <c r="P1376" s="93">
        <v>129870.25150568281</v>
      </c>
      <c r="Q1376" s="93">
        <v>94700.562933418943</v>
      </c>
      <c r="R1376" s="93">
        <v>85998.857665286137</v>
      </c>
      <c r="S1376" s="93">
        <v>84893.443531861878</v>
      </c>
      <c r="T1376" s="93">
        <v>87957.847315299237</v>
      </c>
      <c r="U1376" s="93">
        <v>82409.123608494672</v>
      </c>
      <c r="V1376" s="93">
        <v>96301.625939150137</v>
      </c>
      <c r="W1376" s="93">
        <v>86177.717986058968</v>
      </c>
      <c r="X1376" s="93">
        <v>106543.96477199999</v>
      </c>
      <c r="Y1376" s="93">
        <v>115771.76099999998</v>
      </c>
      <c r="Z1376" s="93">
        <v>87739</v>
      </c>
      <c r="AA1376" s="83"/>
      <c r="AB1376" s="84" t="s">
        <v>158</v>
      </c>
      <c r="AC1376" s="93">
        <v>685</v>
      </c>
      <c r="AD1376" s="93">
        <v>610</v>
      </c>
      <c r="AE1376" s="93">
        <v>581</v>
      </c>
      <c r="AF1376" s="93">
        <v>547</v>
      </c>
      <c r="AG1376" s="93">
        <v>606</v>
      </c>
      <c r="AH1376" s="93">
        <v>618</v>
      </c>
      <c r="AI1376" s="93">
        <v>596</v>
      </c>
      <c r="AJ1376" s="93">
        <v>866</v>
      </c>
      <c r="AK1376" s="93">
        <v>763</v>
      </c>
      <c r="AL1376" s="93">
        <v>516</v>
      </c>
      <c r="AM1376" s="93">
        <v>0</v>
      </c>
      <c r="AN1376" s="83"/>
      <c r="AO1376" s="83"/>
      <c r="AP1376" s="83"/>
      <c r="AQ1376" s="83"/>
      <c r="AR1376" s="83"/>
      <c r="AS1376" s="83"/>
      <c r="AT1376" s="83"/>
      <c r="AU1376" s="83"/>
      <c r="AV1376" s="83"/>
      <c r="AW1376" s="83"/>
      <c r="AX1376" s="83"/>
      <c r="AY1376" s="83"/>
      <c r="AZ1376" s="83"/>
    </row>
    <row r="1377" spans="1:52" x14ac:dyDescent="0.25">
      <c r="A1377" s="82"/>
      <c r="B1377" s="84" t="s">
        <v>159</v>
      </c>
      <c r="C1377" s="93">
        <v>6987.0014809360337</v>
      </c>
      <c r="D1377" s="93">
        <v>6117.6207637834759</v>
      </c>
      <c r="E1377" s="93">
        <v>4207.9542300908552</v>
      </c>
      <c r="F1377" s="93">
        <v>4174.9596701103601</v>
      </c>
      <c r="G1377" s="93">
        <v>3145.6800692337333</v>
      </c>
      <c r="H1377" s="93">
        <v>2384.1207795369633</v>
      </c>
      <c r="I1377" s="93">
        <v>1830.8325257462984</v>
      </c>
      <c r="J1377" s="93">
        <v>849.12128072099983</v>
      </c>
      <c r="K1377" s="93">
        <v>450.88207499999993</v>
      </c>
      <c r="L1377" s="93">
        <v>367.35299999999995</v>
      </c>
      <c r="M1377" s="93">
        <v>0</v>
      </c>
      <c r="N1377" s="83"/>
      <c r="O1377" s="84" t="s">
        <v>159</v>
      </c>
      <c r="P1377" s="93">
        <v>13708.967771748121</v>
      </c>
      <c r="Q1377" s="93">
        <v>13763.563833003083</v>
      </c>
      <c r="R1377" s="93">
        <v>10903.347180981351</v>
      </c>
      <c r="S1377" s="93">
        <v>9830.1559224078901</v>
      </c>
      <c r="T1377" s="93">
        <v>4242.9444736158293</v>
      </c>
      <c r="U1377" s="93">
        <v>4227.6284054070857</v>
      </c>
      <c r="V1377" s="93">
        <v>3236.7337972058867</v>
      </c>
      <c r="W1377" s="93">
        <v>1928.0555637209995</v>
      </c>
      <c r="X1377" s="93">
        <v>1842.7815629999996</v>
      </c>
      <c r="Y1377" s="93">
        <v>834.51899999999989</v>
      </c>
      <c r="Z1377" s="93">
        <v>818</v>
      </c>
      <c r="AA1377" s="83"/>
      <c r="AB1377" s="84" t="s">
        <v>159</v>
      </c>
      <c r="AC1377" s="93">
        <v>0</v>
      </c>
      <c r="AD1377" s="93">
        <v>0</v>
      </c>
      <c r="AE1377" s="93">
        <v>0</v>
      </c>
      <c r="AF1377" s="93">
        <v>0</v>
      </c>
      <c r="AG1377" s="93">
        <v>0</v>
      </c>
      <c r="AH1377" s="93">
        <v>0</v>
      </c>
      <c r="AI1377" s="93">
        <v>0</v>
      </c>
      <c r="AJ1377" s="93">
        <v>0</v>
      </c>
      <c r="AK1377" s="93">
        <v>0</v>
      </c>
      <c r="AL1377" s="93">
        <v>0</v>
      </c>
      <c r="AM1377" s="93">
        <v>0</v>
      </c>
      <c r="AN1377" s="83"/>
      <c r="AO1377" s="83"/>
      <c r="AP1377" s="83"/>
      <c r="AQ1377" s="83"/>
      <c r="AR1377" s="83"/>
      <c r="AS1377" s="83"/>
      <c r="AT1377" s="83"/>
      <c r="AU1377" s="83"/>
      <c r="AV1377" s="83"/>
      <c r="AW1377" s="83"/>
      <c r="AX1377" s="83"/>
      <c r="AY1377" s="83"/>
      <c r="AZ1377" s="83"/>
    </row>
    <row r="1378" spans="1:52" x14ac:dyDescent="0.25">
      <c r="A1378" s="82"/>
      <c r="B1378" s="84" t="s">
        <v>1</v>
      </c>
      <c r="C1378" s="93">
        <v>18988.552992675697</v>
      </c>
      <c r="D1378" s="93">
        <v>20727.674716340542</v>
      </c>
      <c r="E1378" s="93">
        <v>15831.528092534567</v>
      </c>
      <c r="F1378" s="93">
        <v>15733.674124535881</v>
      </c>
      <c r="G1378" s="93">
        <v>18344.561851223167</v>
      </c>
      <c r="H1378" s="93">
        <v>17873.218741188113</v>
      </c>
      <c r="I1378" s="93">
        <v>17954.857215410779</v>
      </c>
      <c r="J1378" s="93">
        <v>16209.908667791997</v>
      </c>
      <c r="K1378" s="93">
        <v>14219.229296999998</v>
      </c>
      <c r="L1378" s="93">
        <v>12426.204</v>
      </c>
      <c r="M1378" s="93">
        <v>0</v>
      </c>
      <c r="N1378" s="83"/>
      <c r="O1378" s="84" t="s">
        <v>1</v>
      </c>
      <c r="P1378" s="93">
        <v>13451.03227570695</v>
      </c>
      <c r="Q1378" s="93">
        <v>18102.52289597693</v>
      </c>
      <c r="R1378" s="93">
        <v>12737.970752415207</v>
      </c>
      <c r="S1378" s="93">
        <v>13642.183511996805</v>
      </c>
      <c r="T1378" s="93">
        <v>14166.065733333113</v>
      </c>
      <c r="U1378" s="93">
        <v>14919.134042144075</v>
      </c>
      <c r="V1378" s="93">
        <v>15954.656876668707</v>
      </c>
      <c r="W1378" s="93">
        <v>15789.124297421995</v>
      </c>
      <c r="X1378" s="93">
        <v>18185.930657999997</v>
      </c>
      <c r="Y1378" s="93">
        <v>16302.446999999998</v>
      </c>
      <c r="Z1378" s="93">
        <v>15361</v>
      </c>
      <c r="AA1378" s="83"/>
      <c r="AB1378" s="84" t="s">
        <v>1</v>
      </c>
      <c r="AC1378" s="93">
        <v>109</v>
      </c>
      <c r="AD1378" s="93">
        <v>116</v>
      </c>
      <c r="AE1378" s="93">
        <v>94</v>
      </c>
      <c r="AF1378" s="93">
        <v>97</v>
      </c>
      <c r="AG1378" s="93">
        <v>111</v>
      </c>
      <c r="AH1378" s="93">
        <v>109</v>
      </c>
      <c r="AI1378" s="93">
        <v>97</v>
      </c>
      <c r="AJ1378" s="93">
        <v>96</v>
      </c>
      <c r="AK1378" s="93">
        <v>85</v>
      </c>
      <c r="AL1378" s="93">
        <v>76</v>
      </c>
      <c r="AM1378" s="93">
        <v>0</v>
      </c>
      <c r="AN1378" s="83"/>
      <c r="AO1378" s="83"/>
      <c r="AP1378" s="83"/>
      <c r="AQ1378" s="83"/>
      <c r="AR1378" s="83"/>
      <c r="AS1378" s="83"/>
      <c r="AT1378" s="83"/>
      <c r="AU1378" s="83"/>
      <c r="AV1378" s="83"/>
      <c r="AW1378" s="83"/>
      <c r="AX1378" s="83"/>
      <c r="AY1378" s="83"/>
      <c r="AZ1378" s="83"/>
    </row>
    <row r="1379" spans="1:52" x14ac:dyDescent="0.25">
      <c r="A1379" s="82"/>
      <c r="B1379" s="84" t="s">
        <v>2</v>
      </c>
      <c r="C1379" s="93">
        <v>142326.0029380231</v>
      </c>
      <c r="D1379" s="93">
        <v>137257.66678498956</v>
      </c>
      <c r="E1379" s="93">
        <v>137593.25684024242</v>
      </c>
      <c r="F1379" s="93">
        <v>136407.98495311715</v>
      </c>
      <c r="G1379" s="93">
        <v>137407.51891944231</v>
      </c>
      <c r="H1379" s="93">
        <v>139179.65442778432</v>
      </c>
      <c r="I1379" s="93">
        <v>145035.13894694502</v>
      </c>
      <c r="J1379" s="93">
        <v>149437.79286691497</v>
      </c>
      <c r="K1379" s="93">
        <v>157488.334752</v>
      </c>
      <c r="L1379" s="93">
        <v>165548.60699999999</v>
      </c>
      <c r="M1379" s="93">
        <v>0</v>
      </c>
      <c r="N1379" s="83"/>
      <c r="O1379" s="84" t="s">
        <v>2</v>
      </c>
      <c r="P1379" s="93">
        <v>144934.83967894796</v>
      </c>
      <c r="Q1379" s="93">
        <v>141089.59808463886</v>
      </c>
      <c r="R1379" s="93">
        <v>135899.77616413578</v>
      </c>
      <c r="S1379" s="93">
        <v>134363.93116204234</v>
      </c>
      <c r="T1379" s="93">
        <v>130944.56078637985</v>
      </c>
      <c r="U1379" s="93">
        <v>136148.41914424591</v>
      </c>
      <c r="V1379" s="93">
        <v>134070.48332210322</v>
      </c>
      <c r="W1379" s="93">
        <v>144637.61424184797</v>
      </c>
      <c r="X1379" s="93">
        <v>161135.70551399997</v>
      </c>
      <c r="Y1379" s="93">
        <v>164287.05299999999</v>
      </c>
      <c r="Z1379" s="93">
        <v>168801</v>
      </c>
      <c r="AA1379" s="83"/>
      <c r="AB1379" s="84" t="s">
        <v>2</v>
      </c>
      <c r="AC1379" s="93">
        <v>1297</v>
      </c>
      <c r="AD1379" s="93">
        <v>1216</v>
      </c>
      <c r="AE1379" s="93">
        <v>1150</v>
      </c>
      <c r="AF1379" s="93">
        <v>1113</v>
      </c>
      <c r="AG1379" s="93">
        <v>1098</v>
      </c>
      <c r="AH1379" s="93">
        <v>1062</v>
      </c>
      <c r="AI1379" s="93">
        <v>1067</v>
      </c>
      <c r="AJ1379" s="93">
        <v>1090</v>
      </c>
      <c r="AK1379" s="93">
        <v>1150</v>
      </c>
      <c r="AL1379" s="93">
        <v>1217</v>
      </c>
      <c r="AM1379" s="93">
        <v>0</v>
      </c>
      <c r="AN1379" s="83"/>
      <c r="AO1379" s="83"/>
      <c r="AP1379" s="83"/>
      <c r="AQ1379" s="83"/>
      <c r="AR1379" s="83"/>
      <c r="AS1379" s="83"/>
      <c r="AT1379" s="83"/>
      <c r="AU1379" s="83"/>
      <c r="AV1379" s="83"/>
      <c r="AW1379" s="83"/>
      <c r="AX1379" s="83"/>
      <c r="AY1379" s="83"/>
      <c r="AZ1379" s="83"/>
    </row>
    <row r="1380" spans="1:52" x14ac:dyDescent="0.25">
      <c r="A1380" s="82"/>
      <c r="B1380" s="84" t="s">
        <v>156</v>
      </c>
      <c r="C1380" s="93">
        <v>0</v>
      </c>
      <c r="D1380" s="93">
        <v>0</v>
      </c>
      <c r="E1380" s="93">
        <v>0</v>
      </c>
      <c r="F1380" s="93">
        <v>0</v>
      </c>
      <c r="G1380" s="93">
        <v>0</v>
      </c>
      <c r="H1380" s="93">
        <v>0</v>
      </c>
      <c r="I1380" s="93">
        <v>0</v>
      </c>
      <c r="J1380" s="93">
        <v>2493.417128012999</v>
      </c>
      <c r="K1380" s="93">
        <v>13997.501405999998</v>
      </c>
      <c r="L1380" s="93">
        <v>23811.059999999998</v>
      </c>
      <c r="M1380" s="93">
        <v>0</v>
      </c>
      <c r="N1380" s="83"/>
      <c r="O1380" s="84" t="s">
        <v>156</v>
      </c>
      <c r="P1380" s="93">
        <v>0</v>
      </c>
      <c r="Q1380" s="93">
        <v>0</v>
      </c>
      <c r="R1380" s="93">
        <v>0</v>
      </c>
      <c r="S1380" s="93">
        <v>0</v>
      </c>
      <c r="T1380" s="93">
        <v>0</v>
      </c>
      <c r="U1380" s="93">
        <v>0</v>
      </c>
      <c r="V1380" s="93">
        <v>0</v>
      </c>
      <c r="W1380" s="93">
        <v>0</v>
      </c>
      <c r="X1380" s="93">
        <v>0</v>
      </c>
      <c r="Y1380" s="93">
        <v>13814.324999999999</v>
      </c>
      <c r="Z1380" s="93">
        <v>20425</v>
      </c>
      <c r="AA1380" s="83"/>
      <c r="AB1380" s="84" t="s">
        <v>156</v>
      </c>
      <c r="AC1380" s="93">
        <v>0</v>
      </c>
      <c r="AD1380" s="93">
        <v>0</v>
      </c>
      <c r="AE1380" s="93">
        <v>0</v>
      </c>
      <c r="AF1380" s="93">
        <v>0</v>
      </c>
      <c r="AG1380" s="93">
        <v>0</v>
      </c>
      <c r="AH1380" s="93">
        <v>0</v>
      </c>
      <c r="AI1380" s="93">
        <v>0</v>
      </c>
      <c r="AJ1380" s="93">
        <v>21</v>
      </c>
      <c r="AK1380" s="93">
        <v>85</v>
      </c>
      <c r="AL1380" s="93">
        <v>145</v>
      </c>
      <c r="AM1380" s="93">
        <v>0</v>
      </c>
      <c r="AN1380" s="83"/>
      <c r="AO1380" s="83"/>
      <c r="AP1380" s="83"/>
      <c r="AQ1380" s="83"/>
      <c r="AR1380" s="83"/>
      <c r="AS1380" s="83"/>
      <c r="AT1380" s="83"/>
      <c r="AU1380" s="83"/>
      <c r="AV1380" s="83"/>
      <c r="AW1380" s="83"/>
      <c r="AX1380" s="83"/>
      <c r="AY1380" s="83"/>
      <c r="AZ1380" s="83"/>
    </row>
    <row r="1381" spans="1:52" x14ac:dyDescent="0.25">
      <c r="A1381" s="82"/>
      <c r="B1381" s="84" t="s">
        <v>3</v>
      </c>
      <c r="C1381" s="93">
        <v>453.53808471152973</v>
      </c>
      <c r="D1381" s="93">
        <v>3658.3136009379768</v>
      </c>
      <c r="E1381" s="93">
        <v>12556.100056446321</v>
      </c>
      <c r="F1381" s="93">
        <v>23069.530415158439</v>
      </c>
      <c r="G1381" s="93">
        <v>28165.856974213788</v>
      </c>
      <c r="H1381" s="93">
        <v>31445.012865713692</v>
      </c>
      <c r="I1381" s="93">
        <v>34910.328893572871</v>
      </c>
      <c r="J1381" s="93">
        <v>38890.186230734987</v>
      </c>
      <c r="K1381" s="93">
        <v>38971.063865999997</v>
      </c>
      <c r="L1381" s="93">
        <v>30759.896999999997</v>
      </c>
      <c r="M1381" s="93">
        <v>0</v>
      </c>
      <c r="N1381" s="83"/>
      <c r="O1381" s="84" t="s">
        <v>3</v>
      </c>
      <c r="P1381" s="93">
        <v>0</v>
      </c>
      <c r="Q1381" s="93">
        <v>12921.879945026552</v>
      </c>
      <c r="R1381" s="93">
        <v>4610.1997783823945</v>
      </c>
      <c r="S1381" s="93">
        <v>21463.141896571226</v>
      </c>
      <c r="T1381" s="93">
        <v>23953.494321416867</v>
      </c>
      <c r="U1381" s="93">
        <v>24602.09145838987</v>
      </c>
      <c r="V1381" s="93">
        <v>22479.028266872137</v>
      </c>
      <c r="W1381" s="93">
        <v>33815.958297785997</v>
      </c>
      <c r="X1381" s="93">
        <v>32520.797945999995</v>
      </c>
      <c r="Y1381" s="93">
        <v>40063.085999999988</v>
      </c>
      <c r="Z1381" s="93">
        <v>39293</v>
      </c>
      <c r="AA1381" s="83"/>
      <c r="AB1381" s="84" t="s">
        <v>3</v>
      </c>
      <c r="AC1381" s="93">
        <v>4</v>
      </c>
      <c r="AD1381" s="93">
        <v>33</v>
      </c>
      <c r="AE1381" s="93">
        <v>107</v>
      </c>
      <c r="AF1381" s="93">
        <v>175</v>
      </c>
      <c r="AG1381" s="93">
        <v>212</v>
      </c>
      <c r="AH1381" s="93">
        <v>238</v>
      </c>
      <c r="AI1381" s="93">
        <v>267</v>
      </c>
      <c r="AJ1381" s="93">
        <v>300</v>
      </c>
      <c r="AK1381" s="93">
        <v>297</v>
      </c>
      <c r="AL1381" s="93">
        <v>237</v>
      </c>
      <c r="AM1381" s="93">
        <v>0</v>
      </c>
      <c r="AN1381" s="83"/>
      <c r="AO1381" s="83"/>
      <c r="AP1381" s="83"/>
      <c r="AQ1381" s="83"/>
      <c r="AR1381" s="83"/>
      <c r="AS1381" s="83"/>
      <c r="AT1381" s="83"/>
      <c r="AU1381" s="83"/>
      <c r="AV1381" s="83"/>
      <c r="AW1381" s="83"/>
      <c r="AX1381" s="83"/>
      <c r="AY1381" s="83"/>
      <c r="AZ1381" s="83"/>
    </row>
    <row r="1382" spans="1:52" x14ac:dyDescent="0.25">
      <c r="A1382" s="82"/>
      <c r="B1382" s="84" t="s">
        <v>4</v>
      </c>
      <c r="C1382" s="93">
        <v>0</v>
      </c>
      <c r="D1382" s="93">
        <v>1210.5769955937424</v>
      </c>
      <c r="E1382" s="93">
        <v>12091.241366363696</v>
      </c>
      <c r="F1382" s="93">
        <v>14259.670117431609</v>
      </c>
      <c r="G1382" s="93">
        <v>12848.895384062462</v>
      </c>
      <c r="H1382" s="93">
        <v>11034.76983151614</v>
      </c>
      <c r="I1382" s="93">
        <v>14758.802477476842</v>
      </c>
      <c r="J1382" s="93">
        <v>15152.553070452002</v>
      </c>
      <c r="K1382" s="93">
        <v>11626.392140999998</v>
      </c>
      <c r="L1382" s="93">
        <v>20287.763999999996</v>
      </c>
      <c r="M1382" s="93">
        <v>0</v>
      </c>
      <c r="N1382" s="83"/>
      <c r="O1382" s="84" t="s">
        <v>4</v>
      </c>
      <c r="P1382" s="93">
        <v>0</v>
      </c>
      <c r="Q1382" s="93">
        <v>0</v>
      </c>
      <c r="R1382" s="93">
        <v>10733.179876001455</v>
      </c>
      <c r="S1382" s="93">
        <v>18959.724238275736</v>
      </c>
      <c r="T1382" s="93">
        <v>21249.834829019375</v>
      </c>
      <c r="U1382" s="93">
        <v>22550.333160605685</v>
      </c>
      <c r="V1382" s="93">
        <v>22461.437322322101</v>
      </c>
      <c r="W1382" s="93">
        <v>15909.964937117995</v>
      </c>
      <c r="X1382" s="93">
        <v>14019.780284999999</v>
      </c>
      <c r="Y1382" s="93">
        <v>15378.404999999999</v>
      </c>
      <c r="Z1382" s="93">
        <v>14082</v>
      </c>
      <c r="AA1382" s="83"/>
      <c r="AB1382" s="84" t="s">
        <v>4</v>
      </c>
      <c r="AC1382" s="93">
        <v>0</v>
      </c>
      <c r="AD1382" s="93">
        <v>9</v>
      </c>
      <c r="AE1382" s="93">
        <v>86</v>
      </c>
      <c r="AF1382" s="93">
        <v>110</v>
      </c>
      <c r="AG1382" s="93">
        <v>101</v>
      </c>
      <c r="AH1382" s="93">
        <v>91</v>
      </c>
      <c r="AI1382" s="93">
        <v>113</v>
      </c>
      <c r="AJ1382" s="93">
        <v>112</v>
      </c>
      <c r="AK1382" s="93">
        <v>88</v>
      </c>
      <c r="AL1382" s="93">
        <v>165</v>
      </c>
      <c r="AM1382" s="93">
        <v>0</v>
      </c>
      <c r="AN1382" s="83"/>
      <c r="AO1382" s="83"/>
      <c r="AP1382" s="83"/>
      <c r="AQ1382" s="83"/>
      <c r="AR1382" s="83"/>
      <c r="AS1382" s="83"/>
      <c r="AT1382" s="83"/>
      <c r="AU1382" s="83"/>
      <c r="AV1382" s="83"/>
      <c r="AW1382" s="83"/>
      <c r="AX1382" s="83"/>
      <c r="AY1382" s="83"/>
      <c r="AZ1382" s="83"/>
    </row>
    <row r="1383" spans="1:52" x14ac:dyDescent="0.25">
      <c r="A1383" s="82"/>
      <c r="B1383" s="84" t="s">
        <v>6</v>
      </c>
      <c r="C1383" s="93">
        <v>442.82837668836021</v>
      </c>
      <c r="D1383" s="93">
        <v>770.18377623795607</v>
      </c>
      <c r="E1383" s="93">
        <v>974.89246938275164</v>
      </c>
      <c r="F1383" s="93">
        <v>2673.0822022187008</v>
      </c>
      <c r="G1383" s="93">
        <v>3738.9107601190221</v>
      </c>
      <c r="H1383" s="93">
        <v>3573.5256238246616</v>
      </c>
      <c r="I1383" s="93">
        <v>2860.7273574489527</v>
      </c>
      <c r="J1383" s="93">
        <v>3018.8581238339998</v>
      </c>
      <c r="K1383" s="93">
        <v>2608.7506409999992</v>
      </c>
      <c r="L1383" s="93">
        <v>3379.2359999999994</v>
      </c>
      <c r="M1383" s="93">
        <v>0</v>
      </c>
      <c r="N1383" s="83"/>
      <c r="O1383" s="84" t="s">
        <v>6</v>
      </c>
      <c r="P1383" s="93">
        <v>182.90737297997489</v>
      </c>
      <c r="Q1383" s="93">
        <v>401.11266004380462</v>
      </c>
      <c r="R1383" s="93">
        <v>902.33144525102205</v>
      </c>
      <c r="S1383" s="93">
        <v>3853.8089262557178</v>
      </c>
      <c r="T1383" s="93">
        <v>5305.3795820652831</v>
      </c>
      <c r="U1383" s="93">
        <v>4525.0494992548201</v>
      </c>
      <c r="V1383" s="93">
        <v>3893.0959157289558</v>
      </c>
      <c r="W1383" s="93">
        <v>2756.6770930649986</v>
      </c>
      <c r="X1383" s="93">
        <v>3526.4282760000001</v>
      </c>
      <c r="Y1383" s="93">
        <v>2525.1659999999997</v>
      </c>
      <c r="Z1383" s="93">
        <v>6439</v>
      </c>
      <c r="AA1383" s="83"/>
      <c r="AB1383" s="84" t="s">
        <v>6</v>
      </c>
      <c r="AC1383" s="93">
        <v>0</v>
      </c>
      <c r="AD1383" s="93">
        <v>0</v>
      </c>
      <c r="AE1383" s="93">
        <v>1</v>
      </c>
      <c r="AF1383" s="93">
        <v>31</v>
      </c>
      <c r="AG1383" s="93">
        <v>52</v>
      </c>
      <c r="AH1383" s="93">
        <v>49</v>
      </c>
      <c r="AI1383" s="93">
        <v>37</v>
      </c>
      <c r="AJ1383" s="93">
        <v>0</v>
      </c>
      <c r="AK1383" s="93">
        <v>4</v>
      </c>
      <c r="AL1383" s="93">
        <v>52</v>
      </c>
      <c r="AM1383" s="93">
        <v>0</v>
      </c>
      <c r="AN1383" s="83"/>
      <c r="AO1383" s="83"/>
      <c r="AP1383" s="83"/>
      <c r="AQ1383" s="83"/>
      <c r="AR1383" s="83"/>
      <c r="AS1383" s="83"/>
      <c r="AT1383" s="83"/>
      <c r="AU1383" s="83"/>
      <c r="AV1383" s="83"/>
      <c r="AW1383" s="83"/>
      <c r="AX1383" s="83"/>
      <c r="AY1383" s="83"/>
      <c r="AZ1383" s="83"/>
    </row>
    <row r="1384" spans="1:52" x14ac:dyDescent="0.25">
      <c r="A1384" s="82"/>
      <c r="B1384" s="84" t="s">
        <v>7</v>
      </c>
      <c r="C1384" s="93">
        <v>62199.216521214614</v>
      </c>
      <c r="D1384" s="93">
        <v>68460.437278707177</v>
      </c>
      <c r="E1384" s="93">
        <v>54085.700014782306</v>
      </c>
      <c r="F1384" s="93">
        <v>47821.394430469714</v>
      </c>
      <c r="G1384" s="93">
        <v>44281.117353741647</v>
      </c>
      <c r="H1384" s="93">
        <v>47989.899804303655</v>
      </c>
      <c r="I1384" s="93">
        <v>51797.635661603577</v>
      </c>
      <c r="J1384" s="93">
        <v>54747.283387985983</v>
      </c>
      <c r="K1384" s="93">
        <v>68004.686798999988</v>
      </c>
      <c r="L1384" s="93">
        <v>64444.211999999992</v>
      </c>
      <c r="M1384" s="93">
        <v>0</v>
      </c>
      <c r="N1384" s="83"/>
      <c r="O1384" s="84" t="s">
        <v>7</v>
      </c>
      <c r="P1384" s="93">
        <v>71247.114793822737</v>
      </c>
      <c r="Q1384" s="93">
        <v>67681.234401237438</v>
      </c>
      <c r="R1384" s="93">
        <v>56103.949790833387</v>
      </c>
      <c r="S1384" s="93">
        <v>58889.755269345769</v>
      </c>
      <c r="T1384" s="93">
        <v>54384.105026275312</v>
      </c>
      <c r="U1384" s="93">
        <v>41925.752050607451</v>
      </c>
      <c r="V1384" s="93">
        <v>47977.652109160699</v>
      </c>
      <c r="W1384" s="93">
        <v>50008.604017049991</v>
      </c>
      <c r="X1384" s="93">
        <v>51249.908891999992</v>
      </c>
      <c r="Y1384" s="93">
        <v>48929.978999999999</v>
      </c>
      <c r="Z1384" s="93">
        <v>51378</v>
      </c>
      <c r="AA1384" s="83"/>
      <c r="AB1384" s="84" t="s">
        <v>7</v>
      </c>
      <c r="AC1384" s="93">
        <v>505</v>
      </c>
      <c r="AD1384" s="93">
        <v>557</v>
      </c>
      <c r="AE1384" s="93">
        <v>454</v>
      </c>
      <c r="AF1384" s="93">
        <v>417</v>
      </c>
      <c r="AG1384" s="93">
        <v>394</v>
      </c>
      <c r="AH1384" s="93">
        <v>419</v>
      </c>
      <c r="AI1384" s="93">
        <v>435</v>
      </c>
      <c r="AJ1384" s="93">
        <v>540</v>
      </c>
      <c r="AK1384" s="93">
        <v>581</v>
      </c>
      <c r="AL1384" s="93">
        <v>595</v>
      </c>
      <c r="AM1384" s="93">
        <v>0</v>
      </c>
      <c r="AN1384" s="83"/>
      <c r="AO1384" s="83"/>
      <c r="AP1384" s="83"/>
      <c r="AQ1384" s="83"/>
      <c r="AR1384" s="83"/>
      <c r="AS1384" s="83"/>
      <c r="AT1384" s="83"/>
      <c r="AU1384" s="83"/>
      <c r="AV1384" s="83"/>
      <c r="AW1384" s="83"/>
      <c r="AX1384" s="83"/>
      <c r="AY1384" s="83"/>
      <c r="AZ1384" s="83"/>
    </row>
    <row r="1385" spans="1:52" x14ac:dyDescent="0.25">
      <c r="A1385" s="82"/>
      <c r="B1385" s="89" t="s">
        <v>8</v>
      </c>
      <c r="C1385" s="94">
        <v>22468.907265710775</v>
      </c>
      <c r="D1385" s="94">
        <v>22836.957680724743</v>
      </c>
      <c r="E1385" s="94">
        <v>25770.749923843039</v>
      </c>
      <c r="F1385" s="94">
        <v>31722.133610099303</v>
      </c>
      <c r="G1385" s="94">
        <v>35639.487652339616</v>
      </c>
      <c r="H1385" s="94">
        <v>38621.023535658729</v>
      </c>
      <c r="I1385" s="94">
        <v>43738.344416006417</v>
      </c>
      <c r="J1385" s="94">
        <v>43246.922865488988</v>
      </c>
      <c r="K1385" s="94">
        <v>45778.852748999991</v>
      </c>
      <c r="L1385" s="94">
        <v>46453.175999999992</v>
      </c>
      <c r="M1385" s="94">
        <v>0</v>
      </c>
      <c r="N1385" s="83"/>
      <c r="O1385" s="89" t="s">
        <v>8</v>
      </c>
      <c r="P1385" s="94">
        <v>22511.866431601466</v>
      </c>
      <c r="Q1385" s="94">
        <v>21412.295703261469</v>
      </c>
      <c r="R1385" s="94">
        <v>22715.404155302731</v>
      </c>
      <c r="S1385" s="94">
        <v>33016.431702313486</v>
      </c>
      <c r="T1385" s="94">
        <v>33209.139025260738</v>
      </c>
      <c r="U1385" s="94">
        <v>39521.225500533947</v>
      </c>
      <c r="V1385" s="94">
        <v>43178.897407613695</v>
      </c>
      <c r="W1385" s="94">
        <v>45008.822549627992</v>
      </c>
      <c r="X1385" s="94">
        <v>49134.47628599999</v>
      </c>
      <c r="Y1385" s="94">
        <v>49884.890999999996</v>
      </c>
      <c r="Z1385" s="94">
        <v>49229</v>
      </c>
      <c r="AA1385" s="83"/>
      <c r="AB1385" s="89" t="s">
        <v>8</v>
      </c>
      <c r="AC1385" s="94">
        <v>290</v>
      </c>
      <c r="AD1385" s="94">
        <v>305</v>
      </c>
      <c r="AE1385" s="94">
        <v>347</v>
      </c>
      <c r="AF1385" s="94">
        <v>379</v>
      </c>
      <c r="AG1385" s="94">
        <v>412</v>
      </c>
      <c r="AH1385" s="94">
        <v>436</v>
      </c>
      <c r="AI1385" s="94">
        <v>459</v>
      </c>
      <c r="AJ1385" s="94">
        <v>455</v>
      </c>
      <c r="AK1385" s="94">
        <v>460</v>
      </c>
      <c r="AL1385" s="94">
        <v>477</v>
      </c>
      <c r="AM1385" s="94">
        <v>0</v>
      </c>
      <c r="AN1385" s="83"/>
      <c r="AO1385" s="83"/>
      <c r="AP1385" s="83"/>
      <c r="AQ1385" s="83"/>
      <c r="AR1385" s="83"/>
      <c r="AS1385" s="83"/>
      <c r="AT1385" s="83"/>
      <c r="AU1385" s="83"/>
      <c r="AV1385" s="83"/>
      <c r="AW1385" s="83"/>
      <c r="AX1385" s="83"/>
      <c r="AY1385" s="83"/>
      <c r="AZ1385" s="83"/>
    </row>
    <row r="1386" spans="1:52" x14ac:dyDescent="0.25">
      <c r="A1386" s="82"/>
      <c r="B1386" s="89" t="s">
        <v>5</v>
      </c>
      <c r="C1386" s="94">
        <v>31031.078162638831</v>
      </c>
      <c r="D1386" s="94">
        <v>33416.363425572381</v>
      </c>
      <c r="E1386" s="94">
        <v>36260.733335093311</v>
      </c>
      <c r="F1386" s="94">
        <v>39508.2934504609</v>
      </c>
      <c r="G1386" s="94">
        <v>39762.936492755631</v>
      </c>
      <c r="H1386" s="94">
        <v>38684.868439638798</v>
      </c>
      <c r="I1386" s="94">
        <v>41687.350224876136</v>
      </c>
      <c r="J1386" s="94">
        <v>42186.330465299987</v>
      </c>
      <c r="K1386" s="94">
        <v>55370.440607999983</v>
      </c>
      <c r="L1386" s="94">
        <v>54414.549000000006</v>
      </c>
      <c r="M1386" s="92">
        <v>0</v>
      </c>
      <c r="N1386" s="83"/>
      <c r="O1386" s="89" t="s">
        <v>5</v>
      </c>
      <c r="P1386" s="94">
        <v>33151.359683630384</v>
      </c>
      <c r="Q1386" s="94">
        <v>29442.025264369138</v>
      </c>
      <c r="R1386" s="94">
        <v>37729.391870301493</v>
      </c>
      <c r="S1386" s="94">
        <v>40326.376639119211</v>
      </c>
      <c r="T1386" s="94">
        <v>42463.084739059108</v>
      </c>
      <c r="U1386" s="94">
        <v>40017.896364771404</v>
      </c>
      <c r="V1386" s="94">
        <v>38555.062660936062</v>
      </c>
      <c r="W1386" s="94">
        <v>46718.933388182995</v>
      </c>
      <c r="X1386" s="94">
        <v>53623.139954999991</v>
      </c>
      <c r="Y1386" s="94">
        <v>55309.778999999995</v>
      </c>
      <c r="Z1386" s="94">
        <v>54578</v>
      </c>
      <c r="AA1386" s="83"/>
      <c r="AB1386" s="89" t="s">
        <v>5</v>
      </c>
      <c r="AC1386" s="94">
        <v>4304</v>
      </c>
      <c r="AD1386" s="94">
        <v>4229</v>
      </c>
      <c r="AE1386" s="94">
        <v>4093</v>
      </c>
      <c r="AF1386" s="94">
        <v>4035</v>
      </c>
      <c r="AG1386" s="94">
        <v>4007</v>
      </c>
      <c r="AH1386" s="94">
        <v>3956</v>
      </c>
      <c r="AI1386" s="94">
        <v>3938</v>
      </c>
      <c r="AJ1386" s="94">
        <v>4346</v>
      </c>
      <c r="AK1386" s="94">
        <v>4193</v>
      </c>
      <c r="AL1386" s="94">
        <v>4130</v>
      </c>
      <c r="AM1386" s="94">
        <v>0</v>
      </c>
      <c r="AN1386" s="83"/>
      <c r="AO1386" s="83"/>
      <c r="AP1386" s="83"/>
      <c r="AQ1386" s="83"/>
      <c r="AR1386" s="83"/>
      <c r="AS1386" s="83"/>
      <c r="AT1386" s="83"/>
      <c r="AU1386" s="83"/>
      <c r="AV1386" s="83"/>
      <c r="AW1386" s="83"/>
      <c r="AX1386" s="83"/>
      <c r="AY1386" s="83"/>
      <c r="AZ1386" s="83"/>
    </row>
    <row r="1387" spans="1:52" x14ac:dyDescent="0.25">
      <c r="A1387" s="82"/>
      <c r="B1387" s="84" t="s">
        <v>157</v>
      </c>
      <c r="C1387" s="93">
        <v>24105.266417992476</v>
      </c>
      <c r="D1387" s="93">
        <v>24313.598162655231</v>
      </c>
      <c r="E1387" s="93">
        <v>25356.56691674273</v>
      </c>
      <c r="F1387" s="93">
        <v>32455.557653881635</v>
      </c>
      <c r="G1387" s="93">
        <v>32772.385317565517</v>
      </c>
      <c r="H1387" s="93">
        <v>33832.208487386299</v>
      </c>
      <c r="I1387" s="93">
        <v>34183.602996849673</v>
      </c>
      <c r="J1387" s="93">
        <v>40365.089395595984</v>
      </c>
      <c r="K1387" s="93">
        <v>40698.20743799999</v>
      </c>
      <c r="L1387" s="93">
        <v>45934.559999999998</v>
      </c>
      <c r="M1387" s="93">
        <v>0</v>
      </c>
      <c r="N1387" s="83"/>
      <c r="O1387" s="84" t="s">
        <v>157</v>
      </c>
      <c r="P1387" s="93">
        <v>23568.577678853864</v>
      </c>
      <c r="Q1387" s="93">
        <v>23787.879498751667</v>
      </c>
      <c r="R1387" s="93">
        <v>23594.036233801049</v>
      </c>
      <c r="S1387" s="93">
        <v>32821.432894858888</v>
      </c>
      <c r="T1387" s="93">
        <v>31879.849213665559</v>
      </c>
      <c r="U1387" s="93">
        <v>33165.806337261296</v>
      </c>
      <c r="V1387" s="93">
        <v>32875.276495941034</v>
      </c>
      <c r="W1387" s="93">
        <v>37005.288038333994</v>
      </c>
      <c r="X1387" s="93">
        <v>38459.710547999995</v>
      </c>
      <c r="Y1387" s="93">
        <v>43583.294999999998</v>
      </c>
      <c r="Z1387" s="93">
        <v>43053</v>
      </c>
      <c r="AA1387" s="83"/>
      <c r="AB1387" s="84" t="s">
        <v>117</v>
      </c>
      <c r="AC1387" s="93">
        <v>23381.726000000002</v>
      </c>
      <c r="AD1387" s="93">
        <v>23507.552000000003</v>
      </c>
      <c r="AE1387" s="93">
        <v>23551.631999999998</v>
      </c>
      <c r="AF1387" s="93">
        <v>23713.248</v>
      </c>
      <c r="AG1387" s="93">
        <v>24057.5</v>
      </c>
      <c r="AH1387" s="93">
        <v>24668.061000000002</v>
      </c>
      <c r="AI1387" s="93">
        <v>25072.552000000003</v>
      </c>
      <c r="AJ1387" s="93">
        <v>25366.847999999998</v>
      </c>
      <c r="AK1387" s="93">
        <v>25613.398999999998</v>
      </c>
      <c r="AL1387" s="93">
        <v>25780.986000000001</v>
      </c>
      <c r="AM1387" s="93">
        <v>0</v>
      </c>
      <c r="AN1387" s="83"/>
      <c r="AO1387" s="83"/>
      <c r="AP1387" s="83"/>
      <c r="AQ1387" s="83"/>
      <c r="AR1387" s="83"/>
      <c r="AS1387" s="83"/>
      <c r="AT1387" s="83"/>
      <c r="AU1387" s="83"/>
      <c r="AV1387" s="83"/>
      <c r="AW1387" s="83"/>
      <c r="AX1387" s="83"/>
      <c r="AY1387" s="83"/>
      <c r="AZ1387" s="83"/>
    </row>
    <row r="1388" spans="1:52" x14ac:dyDescent="0.25">
      <c r="A1388" s="82"/>
      <c r="B1388" s="83"/>
      <c r="C1388" s="83"/>
      <c r="D1388" s="83"/>
      <c r="E1388" s="83"/>
      <c r="F1388" s="83"/>
      <c r="G1388" s="83"/>
      <c r="H1388" s="83"/>
      <c r="I1388" s="83"/>
      <c r="J1388" s="83"/>
      <c r="K1388" s="83"/>
      <c r="L1388" s="83"/>
      <c r="M1388" s="83"/>
      <c r="N1388" s="83"/>
      <c r="O1388" s="83"/>
      <c r="P1388" s="83"/>
      <c r="Q1388" s="83"/>
      <c r="R1388" s="83"/>
      <c r="S1388" s="83"/>
      <c r="T1388" s="83"/>
      <c r="U1388" s="83"/>
      <c r="V1388" s="83"/>
      <c r="W1388" s="83"/>
      <c r="X1388" s="83"/>
      <c r="Y1388" s="83"/>
      <c r="Z1388" s="83"/>
      <c r="AA1388" s="83"/>
      <c r="AB1388" s="83"/>
      <c r="AC1388" s="83"/>
      <c r="AD1388" s="83"/>
      <c r="AE1388" s="83"/>
      <c r="AF1388" s="83"/>
      <c r="AG1388" s="83"/>
      <c r="AH1388" s="83"/>
      <c r="AI1388" s="83"/>
      <c r="AJ1388" s="83"/>
      <c r="AK1388" s="83"/>
      <c r="AL1388" s="83"/>
      <c r="AM1388" s="83"/>
      <c r="AN1388" s="83"/>
      <c r="AO1388" s="83"/>
      <c r="AP1388" s="83"/>
      <c r="AQ1388" s="83"/>
      <c r="AR1388" s="83"/>
      <c r="AS1388" s="83"/>
      <c r="AT1388" s="83"/>
      <c r="AU1388" s="83"/>
      <c r="AV1388" s="83"/>
      <c r="AW1388" s="83"/>
      <c r="AX1388" s="83"/>
      <c r="AY1388" s="83"/>
      <c r="AZ1388" s="83"/>
    </row>
    <row r="1389" spans="1:52" x14ac:dyDescent="0.25">
      <c r="A1389" s="82"/>
      <c r="B1389" s="85" t="s">
        <v>113</v>
      </c>
      <c r="C1389" s="85"/>
      <c r="D1389" s="85"/>
      <c r="E1389" s="85"/>
      <c r="F1389" s="85"/>
      <c r="G1389" s="85"/>
      <c r="H1389" s="85"/>
      <c r="I1389" s="85"/>
      <c r="J1389" s="85"/>
      <c r="K1389" s="85"/>
      <c r="L1389" s="85"/>
      <c r="M1389" s="85"/>
      <c r="N1389" s="83"/>
      <c r="O1389" s="85" t="s">
        <v>114</v>
      </c>
      <c r="P1389" s="85"/>
      <c r="Q1389" s="85"/>
      <c r="R1389" s="85"/>
      <c r="S1389" s="85"/>
      <c r="T1389" s="85"/>
      <c r="U1389" s="85"/>
      <c r="V1389" s="85"/>
      <c r="W1389" s="85"/>
      <c r="X1389" s="85"/>
      <c r="Y1389" s="85"/>
      <c r="Z1389" s="85"/>
      <c r="AA1389" s="83"/>
      <c r="AB1389" s="85" t="s">
        <v>145</v>
      </c>
      <c r="AC1389" s="85"/>
      <c r="AD1389" s="85"/>
      <c r="AE1389" s="85"/>
      <c r="AF1389" s="85"/>
      <c r="AG1389" s="85"/>
      <c r="AH1389" s="85"/>
      <c r="AI1389" s="85"/>
      <c r="AJ1389" s="85"/>
      <c r="AK1389" s="85"/>
      <c r="AL1389" s="85"/>
      <c r="AM1389" s="85"/>
      <c r="AN1389" s="83"/>
      <c r="AO1389" s="83"/>
      <c r="AP1389" s="83"/>
      <c r="AQ1389" s="83"/>
      <c r="AR1389" s="83"/>
      <c r="AS1389" s="83"/>
      <c r="AT1389" s="83"/>
      <c r="AU1389" s="83"/>
      <c r="AV1389" s="83"/>
      <c r="AW1389" s="83"/>
      <c r="AX1389" s="83"/>
      <c r="AY1389" s="83"/>
      <c r="AZ1389" s="83"/>
    </row>
    <row r="1390" spans="1:52" x14ac:dyDescent="0.25">
      <c r="A1390" s="82"/>
      <c r="B1390" s="87" t="s">
        <v>85</v>
      </c>
      <c r="C1390" s="87">
        <v>2013</v>
      </c>
      <c r="D1390" s="87">
        <v>2014</v>
      </c>
      <c r="E1390" s="87">
        <v>2015</v>
      </c>
      <c r="F1390" s="87">
        <v>2016</v>
      </c>
      <c r="G1390" s="87">
        <v>2017</v>
      </c>
      <c r="H1390" s="87">
        <v>2018</v>
      </c>
      <c r="I1390" s="87">
        <v>2019</v>
      </c>
      <c r="J1390" s="87">
        <v>2020</v>
      </c>
      <c r="K1390" s="87">
        <v>2021</v>
      </c>
      <c r="L1390" s="87">
        <v>2022</v>
      </c>
      <c r="M1390" s="87">
        <v>2023</v>
      </c>
      <c r="N1390" s="83"/>
      <c r="O1390" s="87" t="s">
        <v>85</v>
      </c>
      <c r="P1390" s="87">
        <v>2013</v>
      </c>
      <c r="Q1390" s="87">
        <v>2014</v>
      </c>
      <c r="R1390" s="87">
        <v>2015</v>
      </c>
      <c r="S1390" s="87">
        <v>2016</v>
      </c>
      <c r="T1390" s="87">
        <v>2017</v>
      </c>
      <c r="U1390" s="87">
        <v>2018</v>
      </c>
      <c r="V1390" s="87">
        <v>2019</v>
      </c>
      <c r="W1390" s="87">
        <v>2020</v>
      </c>
      <c r="X1390" s="87">
        <v>2021</v>
      </c>
      <c r="Y1390" s="87">
        <v>2022</v>
      </c>
      <c r="Z1390" s="87">
        <v>2023</v>
      </c>
      <c r="AA1390" s="83"/>
      <c r="AB1390" s="87" t="s">
        <v>85</v>
      </c>
      <c r="AC1390" s="87">
        <v>2013</v>
      </c>
      <c r="AD1390" s="87">
        <v>2014</v>
      </c>
      <c r="AE1390" s="87">
        <v>2015</v>
      </c>
      <c r="AF1390" s="87">
        <v>2016</v>
      </c>
      <c r="AG1390" s="87">
        <v>2017</v>
      </c>
      <c r="AH1390" s="87">
        <v>2018</v>
      </c>
      <c r="AI1390" s="87">
        <v>2019</v>
      </c>
      <c r="AJ1390" s="87">
        <v>2020</v>
      </c>
      <c r="AK1390" s="87">
        <v>2021</v>
      </c>
      <c r="AL1390" s="87">
        <v>2022</v>
      </c>
      <c r="AM1390" s="87">
        <v>2023</v>
      </c>
      <c r="AN1390" s="83"/>
      <c r="AO1390" s="83"/>
      <c r="AP1390" s="83"/>
      <c r="AQ1390" s="83"/>
      <c r="AR1390" s="83"/>
      <c r="AS1390" s="83"/>
      <c r="AT1390" s="83"/>
      <c r="AU1390" s="83"/>
      <c r="AV1390" s="83"/>
      <c r="AW1390" s="83"/>
      <c r="AX1390" s="83"/>
      <c r="AY1390" s="83"/>
      <c r="AZ1390" s="83"/>
    </row>
    <row r="1391" spans="1:52" x14ac:dyDescent="0.25">
      <c r="A1391" s="82"/>
      <c r="B1391" s="89" t="s">
        <v>9</v>
      </c>
      <c r="C1391" s="90">
        <v>53636.383788397492</v>
      </c>
      <c r="D1391" s="90">
        <v>50673.108236303116</v>
      </c>
      <c r="E1391" s="90">
        <v>52252.714918086909</v>
      </c>
      <c r="F1391" s="90">
        <v>58151.079703965785</v>
      </c>
      <c r="G1391" s="90">
        <v>59214.333725617194</v>
      </c>
      <c r="H1391" s="90">
        <v>55056.446094219762</v>
      </c>
      <c r="I1391" s="90">
        <v>60049.987523637348</v>
      </c>
      <c r="J1391" s="90">
        <v>57575.170143728988</v>
      </c>
      <c r="K1391" s="90">
        <v>67007.441738999973</v>
      </c>
      <c r="L1391" s="90">
        <v>64847.579999999994</v>
      </c>
      <c r="M1391" s="90">
        <v>0</v>
      </c>
      <c r="N1391" s="83"/>
      <c r="O1391" s="89" t="s">
        <v>9</v>
      </c>
      <c r="P1391" s="90">
        <v>56505.141533030808</v>
      </c>
      <c r="Q1391" s="90">
        <v>54236.246584769164</v>
      </c>
      <c r="R1391" s="90">
        <v>53726.757013150025</v>
      </c>
      <c r="S1391" s="90">
        <v>53409.705918683234</v>
      </c>
      <c r="T1391" s="90">
        <v>56791.573920741517</v>
      </c>
      <c r="U1391" s="90">
        <v>56643.064636211988</v>
      </c>
      <c r="V1391" s="90">
        <v>59466.73776840033</v>
      </c>
      <c r="W1391" s="90">
        <v>58689.709258067989</v>
      </c>
      <c r="X1391" s="90">
        <v>72694.921277999965</v>
      </c>
      <c r="Y1391" s="90">
        <v>67723.635000000009</v>
      </c>
      <c r="Z1391" s="90">
        <v>66899</v>
      </c>
      <c r="AA1391" s="83"/>
      <c r="AB1391" s="89" t="s">
        <v>9</v>
      </c>
      <c r="AC1391" s="90">
        <v>504</v>
      </c>
      <c r="AD1391" s="90">
        <v>477</v>
      </c>
      <c r="AE1391" s="90">
        <v>480</v>
      </c>
      <c r="AF1391" s="90">
        <v>485</v>
      </c>
      <c r="AG1391" s="90">
        <v>477</v>
      </c>
      <c r="AH1391" s="90">
        <v>472</v>
      </c>
      <c r="AI1391" s="90">
        <v>474</v>
      </c>
      <c r="AJ1391" s="90">
        <v>477</v>
      </c>
      <c r="AK1391" s="90">
        <v>464</v>
      </c>
      <c r="AL1391" s="90">
        <v>465</v>
      </c>
      <c r="AM1391" s="90">
        <v>0</v>
      </c>
      <c r="AN1391" s="83"/>
      <c r="AO1391" s="83"/>
      <c r="AP1391" s="83"/>
      <c r="AQ1391" s="83"/>
      <c r="AR1391" s="83"/>
      <c r="AS1391" s="83"/>
      <c r="AT1391" s="83"/>
      <c r="AU1391" s="83"/>
      <c r="AV1391" s="83"/>
      <c r="AW1391" s="83"/>
      <c r="AX1391" s="83"/>
      <c r="AY1391" s="83"/>
      <c r="AZ1391" s="83"/>
    </row>
    <row r="1392" spans="1:52" x14ac:dyDescent="0.25">
      <c r="A1392" s="82"/>
      <c r="B1392" s="84" t="s">
        <v>10</v>
      </c>
      <c r="C1392" s="93">
        <v>36441.887390299729</v>
      </c>
      <c r="D1392" s="93">
        <v>32748.415908691761</v>
      </c>
      <c r="E1392" s="93">
        <v>35604.816787115451</v>
      </c>
      <c r="F1392" s="93">
        <v>40011.977851604359</v>
      </c>
      <c r="G1392" s="93">
        <v>37977.184688937508</v>
      </c>
      <c r="H1392" s="93">
        <v>32783.743225352388</v>
      </c>
      <c r="I1392" s="93">
        <v>35797.901989525417</v>
      </c>
      <c r="J1392" s="93">
        <v>33716.696343749994</v>
      </c>
      <c r="K1392" s="93">
        <v>42282.129644999986</v>
      </c>
      <c r="L1392" s="93">
        <v>41650.832999999999</v>
      </c>
      <c r="M1392" s="93">
        <v>0</v>
      </c>
      <c r="N1392" s="83"/>
      <c r="O1392" s="84" t="s">
        <v>10</v>
      </c>
      <c r="P1392" s="93">
        <v>37374.474324901574</v>
      </c>
      <c r="Q1392" s="93">
        <v>35770.882872791066</v>
      </c>
      <c r="R1392" s="93">
        <v>35940.001905040088</v>
      </c>
      <c r="S1392" s="93">
        <v>37527.604172728818</v>
      </c>
      <c r="T1392" s="93">
        <v>38160.335815841856</v>
      </c>
      <c r="U1392" s="93">
        <v>36629.308518850557</v>
      </c>
      <c r="V1392" s="93">
        <v>36124.10406752507</v>
      </c>
      <c r="W1392" s="93">
        <v>35842.196881259995</v>
      </c>
      <c r="X1392" s="93">
        <v>47112.402791999979</v>
      </c>
      <c r="Y1392" s="93">
        <v>40976.838000000003</v>
      </c>
      <c r="Z1392" s="93">
        <v>42338</v>
      </c>
      <c r="AA1392" s="83"/>
      <c r="AB1392" s="84" t="s">
        <v>10</v>
      </c>
      <c r="AC1392" s="93">
        <v>504</v>
      </c>
      <c r="AD1392" s="93">
        <v>477</v>
      </c>
      <c r="AE1392" s="93">
        <v>480</v>
      </c>
      <c r="AF1392" s="93">
        <v>485</v>
      </c>
      <c r="AG1392" s="93">
        <v>477</v>
      </c>
      <c r="AH1392" s="93">
        <v>472</v>
      </c>
      <c r="AI1392" s="93">
        <v>474</v>
      </c>
      <c r="AJ1392" s="93">
        <v>477</v>
      </c>
      <c r="AK1392" s="93">
        <v>464</v>
      </c>
      <c r="AL1392" s="93">
        <v>465</v>
      </c>
      <c r="AM1392" s="93">
        <v>0</v>
      </c>
      <c r="AN1392" s="83"/>
      <c r="AO1392" s="83"/>
      <c r="AP1392" s="83"/>
      <c r="AQ1392" s="83"/>
      <c r="AR1392" s="83"/>
      <c r="AS1392" s="83"/>
      <c r="AT1392" s="83"/>
      <c r="AU1392" s="83"/>
      <c r="AV1392" s="83"/>
      <c r="AW1392" s="83"/>
      <c r="AX1392" s="83"/>
      <c r="AY1392" s="83"/>
      <c r="AZ1392" s="83"/>
    </row>
    <row r="1393" spans="1:52" x14ac:dyDescent="0.25">
      <c r="A1393" s="82"/>
      <c r="B1393" s="89" t="s">
        <v>11</v>
      </c>
      <c r="C1393" s="94">
        <v>17194.496398097766</v>
      </c>
      <c r="D1393" s="94">
        <v>17924.692327611352</v>
      </c>
      <c r="E1393" s="94">
        <v>16647.898130971458</v>
      </c>
      <c r="F1393" s="94">
        <v>18139.101852361426</v>
      </c>
      <c r="G1393" s="94">
        <v>21237.149036679686</v>
      </c>
      <c r="H1393" s="94">
        <v>22272.702868867374</v>
      </c>
      <c r="I1393" s="94">
        <v>24252.085534111935</v>
      </c>
      <c r="J1393" s="94">
        <v>23858.473799978994</v>
      </c>
      <c r="K1393" s="94">
        <v>24725.31209399999</v>
      </c>
      <c r="L1393" s="94">
        <v>23196.746999999996</v>
      </c>
      <c r="M1393" s="94">
        <v>0</v>
      </c>
      <c r="N1393" s="83"/>
      <c r="O1393" s="89" t="s">
        <v>11</v>
      </c>
      <c r="P1393" s="94">
        <v>19130.667208129231</v>
      </c>
      <c r="Q1393" s="94">
        <v>18465.363711978098</v>
      </c>
      <c r="R1393" s="94">
        <v>17786.755108109934</v>
      </c>
      <c r="S1393" s="94">
        <v>15882.10174595442</v>
      </c>
      <c r="T1393" s="94">
        <v>18631.238104899661</v>
      </c>
      <c r="U1393" s="94">
        <v>20013.75611736143</v>
      </c>
      <c r="V1393" s="94">
        <v>23342.633700875263</v>
      </c>
      <c r="W1393" s="94">
        <v>22847.512376807994</v>
      </c>
      <c r="X1393" s="94">
        <v>25582.518485999994</v>
      </c>
      <c r="Y1393" s="94">
        <v>26746.796999999999</v>
      </c>
      <c r="Z1393" s="94">
        <v>24561</v>
      </c>
      <c r="AA1393" s="83"/>
      <c r="AB1393" s="89" t="s">
        <v>11</v>
      </c>
      <c r="AC1393" s="94">
        <v>504</v>
      </c>
      <c r="AD1393" s="94">
        <v>477</v>
      </c>
      <c r="AE1393" s="94">
        <v>480</v>
      </c>
      <c r="AF1393" s="94">
        <v>485</v>
      </c>
      <c r="AG1393" s="94">
        <v>477</v>
      </c>
      <c r="AH1393" s="94">
        <v>472</v>
      </c>
      <c r="AI1393" s="94">
        <v>474</v>
      </c>
      <c r="AJ1393" s="94">
        <v>477</v>
      </c>
      <c r="AK1393" s="94">
        <v>464</v>
      </c>
      <c r="AL1393" s="94">
        <v>465</v>
      </c>
      <c r="AM1393" s="94">
        <v>0</v>
      </c>
      <c r="AN1393" s="83"/>
      <c r="AO1393" s="83"/>
      <c r="AP1393" s="83"/>
      <c r="AQ1393" s="83"/>
      <c r="AR1393" s="83"/>
      <c r="AS1393" s="83"/>
      <c r="AT1393" s="83"/>
      <c r="AU1393" s="83"/>
      <c r="AV1393" s="83"/>
      <c r="AW1393" s="83"/>
      <c r="AX1393" s="83"/>
      <c r="AY1393" s="83"/>
      <c r="AZ1393" s="83"/>
    </row>
    <row r="1394" spans="1:52" x14ac:dyDescent="0.25">
      <c r="A1394" s="82"/>
      <c r="B1394" s="84" t="s">
        <v>0</v>
      </c>
      <c r="C1394" s="93">
        <v>5716.0960732202393</v>
      </c>
      <c r="D1394" s="93">
        <v>4787.2439959074181</v>
      </c>
      <c r="E1394" s="93">
        <v>4007.0070068099208</v>
      </c>
      <c r="F1394" s="93">
        <v>3914.4034062282922</v>
      </c>
      <c r="G1394" s="93">
        <v>4067.0423709055963</v>
      </c>
      <c r="H1394" s="93">
        <v>4168.032374196242</v>
      </c>
      <c r="I1394" s="93">
        <v>4556.2745252651612</v>
      </c>
      <c r="J1394" s="93">
        <v>4339.4736862259979</v>
      </c>
      <c r="K1394" s="93">
        <v>3124.3475549999998</v>
      </c>
      <c r="L1394" s="93">
        <v>1751.3579999999999</v>
      </c>
      <c r="M1394" s="93">
        <v>0</v>
      </c>
      <c r="N1394" s="83"/>
      <c r="O1394" s="84" t="s">
        <v>0</v>
      </c>
      <c r="P1394" s="93">
        <v>5533.9107030283458</v>
      </c>
      <c r="Q1394" s="93">
        <v>5702.6827709304671</v>
      </c>
      <c r="R1394" s="93">
        <v>4912.38133371808</v>
      </c>
      <c r="S1394" s="93">
        <v>5729.3523539782509</v>
      </c>
      <c r="T1394" s="93">
        <v>4143.2703909467982</v>
      </c>
      <c r="U1394" s="93">
        <v>4254.4633913181597</v>
      </c>
      <c r="V1394" s="93">
        <v>4981.5356097621861</v>
      </c>
      <c r="W1394" s="93">
        <v>4083.766261154999</v>
      </c>
      <c r="X1394" s="93">
        <v>4467.4456889999992</v>
      </c>
      <c r="Y1394" s="93">
        <v>4313.5679999999993</v>
      </c>
      <c r="Z1394" s="93">
        <v>2972</v>
      </c>
      <c r="AA1394" s="83"/>
      <c r="AB1394" s="84" t="s">
        <v>0</v>
      </c>
      <c r="AC1394" s="93">
        <v>60</v>
      </c>
      <c r="AD1394" s="93">
        <v>59</v>
      </c>
      <c r="AE1394" s="93">
        <v>60</v>
      </c>
      <c r="AF1394" s="93">
        <v>45</v>
      </c>
      <c r="AG1394" s="93">
        <v>43</v>
      </c>
      <c r="AH1394" s="93">
        <v>45</v>
      </c>
      <c r="AI1394" s="93">
        <v>46</v>
      </c>
      <c r="AJ1394" s="93">
        <v>40</v>
      </c>
      <c r="AK1394" s="93">
        <v>29</v>
      </c>
      <c r="AL1394" s="93">
        <v>21</v>
      </c>
      <c r="AM1394" s="93">
        <v>0</v>
      </c>
      <c r="AN1394" s="83"/>
      <c r="AO1394" s="83"/>
      <c r="AP1394" s="83"/>
      <c r="AQ1394" s="83"/>
      <c r="AR1394" s="83"/>
      <c r="AS1394" s="83"/>
      <c r="AT1394" s="83"/>
      <c r="AU1394" s="83"/>
      <c r="AV1394" s="83"/>
      <c r="AW1394" s="83"/>
      <c r="AX1394" s="83"/>
      <c r="AY1394" s="83"/>
      <c r="AZ1394" s="83"/>
    </row>
    <row r="1395" spans="1:52" x14ac:dyDescent="0.25">
      <c r="A1395" s="82"/>
      <c r="B1395" s="84" t="s">
        <v>158</v>
      </c>
      <c r="C1395" s="93">
        <v>11092.369500851368</v>
      </c>
      <c r="D1395" s="93">
        <v>9682.4798618266304</v>
      </c>
      <c r="E1395" s="93">
        <v>9047.8915735870978</v>
      </c>
      <c r="F1395" s="93">
        <v>7797.6439370421185</v>
      </c>
      <c r="G1395" s="93">
        <v>7545.7811220578387</v>
      </c>
      <c r="H1395" s="93">
        <v>6703.1558557036433</v>
      </c>
      <c r="I1395" s="93">
        <v>7434.3729404572705</v>
      </c>
      <c r="J1395" s="93">
        <v>6628.9722347519983</v>
      </c>
      <c r="K1395" s="93">
        <v>6975.4109249999992</v>
      </c>
      <c r="L1395" s="93">
        <v>6803.7479999999996</v>
      </c>
      <c r="M1395" s="93">
        <v>0</v>
      </c>
      <c r="N1395" s="83"/>
      <c r="O1395" s="84" t="s">
        <v>158</v>
      </c>
      <c r="P1395" s="93">
        <v>6851.8064588682701</v>
      </c>
      <c r="Q1395" s="93">
        <v>12073.728412087774</v>
      </c>
      <c r="R1395" s="93">
        <v>8087.0431733911309</v>
      </c>
      <c r="S1395" s="93">
        <v>8486.6897378731028</v>
      </c>
      <c r="T1395" s="93">
        <v>7502.7400409053016</v>
      </c>
      <c r="U1395" s="93">
        <v>7501.4966865580891</v>
      </c>
      <c r="V1395" s="93">
        <v>5950.1369940483219</v>
      </c>
      <c r="W1395" s="93">
        <v>5454.0128005649985</v>
      </c>
      <c r="X1395" s="93">
        <v>9131.1576929999974</v>
      </c>
      <c r="Y1395" s="93">
        <v>6010.3889999999992</v>
      </c>
      <c r="Z1395" s="93">
        <v>4824</v>
      </c>
      <c r="AA1395" s="83"/>
      <c r="AB1395" s="84" t="s">
        <v>158</v>
      </c>
      <c r="AC1395" s="93">
        <v>72</v>
      </c>
      <c r="AD1395" s="93">
        <v>64</v>
      </c>
      <c r="AE1395" s="93">
        <v>57</v>
      </c>
      <c r="AF1395" s="93">
        <v>49</v>
      </c>
      <c r="AG1395" s="93">
        <v>49</v>
      </c>
      <c r="AH1395" s="93">
        <v>48</v>
      </c>
      <c r="AI1395" s="93">
        <v>49</v>
      </c>
      <c r="AJ1395" s="93">
        <v>56</v>
      </c>
      <c r="AK1395" s="93">
        <v>48</v>
      </c>
      <c r="AL1395" s="93">
        <v>41</v>
      </c>
      <c r="AM1395" s="93">
        <v>0</v>
      </c>
      <c r="AN1395" s="83"/>
      <c r="AO1395" s="83"/>
      <c r="AP1395" s="83"/>
      <c r="AQ1395" s="83"/>
      <c r="AR1395" s="83"/>
      <c r="AS1395" s="83"/>
      <c r="AT1395" s="83"/>
      <c r="AU1395" s="83"/>
      <c r="AV1395" s="83"/>
      <c r="AW1395" s="83"/>
      <c r="AX1395" s="83"/>
      <c r="AY1395" s="83"/>
      <c r="AZ1395" s="83"/>
    </row>
    <row r="1396" spans="1:52" x14ac:dyDescent="0.25">
      <c r="A1396" s="82"/>
      <c r="B1396" s="84" t="s">
        <v>159</v>
      </c>
      <c r="C1396" s="93">
        <v>1084.147353199397</v>
      </c>
      <c r="D1396" s="93">
        <v>1591.6933588276706</v>
      </c>
      <c r="E1396" s="93">
        <v>1411.2534024071917</v>
      </c>
      <c r="F1396" s="93">
        <v>1811.4864060372413</v>
      </c>
      <c r="G1396" s="93">
        <v>1834.9092491344491</v>
      </c>
      <c r="H1396" s="93">
        <v>1508.3498330849397</v>
      </c>
      <c r="I1396" s="93">
        <v>653.06381641993789</v>
      </c>
      <c r="J1396" s="93">
        <v>350.65364197499991</v>
      </c>
      <c r="K1396" s="93">
        <v>306.59981099999999</v>
      </c>
      <c r="L1396" s="93">
        <v>105.98699999999999</v>
      </c>
      <c r="M1396" s="93">
        <v>0</v>
      </c>
      <c r="N1396" s="83"/>
      <c r="O1396" s="84" t="s">
        <v>159</v>
      </c>
      <c r="P1396" s="93">
        <v>1183.6032372572581</v>
      </c>
      <c r="Q1396" s="93">
        <v>1106.9760038131976</v>
      </c>
      <c r="R1396" s="93">
        <v>1388.9584425731682</v>
      </c>
      <c r="S1396" s="93">
        <v>1854.768177446223</v>
      </c>
      <c r="T1396" s="93">
        <v>1850.7664895590676</v>
      </c>
      <c r="U1396" s="93">
        <v>1850.495903451131</v>
      </c>
      <c r="V1396" s="93">
        <v>1861.3418202002604</v>
      </c>
      <c r="W1396" s="93">
        <v>1847.1354924959994</v>
      </c>
      <c r="X1396" s="93">
        <v>1592.4093989999999</v>
      </c>
      <c r="Y1396" s="93">
        <v>232.55399999999997</v>
      </c>
      <c r="Z1396" s="93">
        <v>200</v>
      </c>
      <c r="AA1396" s="83"/>
      <c r="AB1396" s="84" t="s">
        <v>159</v>
      </c>
      <c r="AC1396" s="93">
        <v>0</v>
      </c>
      <c r="AD1396" s="93">
        <v>0</v>
      </c>
      <c r="AE1396" s="93">
        <v>0</v>
      </c>
      <c r="AF1396" s="93">
        <v>0</v>
      </c>
      <c r="AG1396" s="93">
        <v>0</v>
      </c>
      <c r="AH1396" s="93">
        <v>0</v>
      </c>
      <c r="AI1396" s="93">
        <v>0</v>
      </c>
      <c r="AJ1396" s="93">
        <v>0</v>
      </c>
      <c r="AK1396" s="93">
        <v>0</v>
      </c>
      <c r="AL1396" s="93">
        <v>0</v>
      </c>
      <c r="AM1396" s="93">
        <v>0</v>
      </c>
      <c r="AN1396" s="83"/>
      <c r="AO1396" s="83"/>
      <c r="AP1396" s="83"/>
      <c r="AQ1396" s="83"/>
      <c r="AR1396" s="83"/>
      <c r="AS1396" s="83"/>
      <c r="AT1396" s="83"/>
      <c r="AU1396" s="83"/>
      <c r="AV1396" s="83"/>
      <c r="AW1396" s="83"/>
      <c r="AX1396" s="83"/>
      <c r="AY1396" s="83"/>
      <c r="AZ1396" s="83"/>
    </row>
    <row r="1397" spans="1:52" x14ac:dyDescent="0.25">
      <c r="A1397" s="82"/>
      <c r="B1397" s="84" t="s">
        <v>1</v>
      </c>
      <c r="C1397" s="93">
        <v>3947.6705776191156</v>
      </c>
      <c r="D1397" s="93">
        <v>2545.4039778933616</v>
      </c>
      <c r="E1397" s="93">
        <v>2226.1020000155249</v>
      </c>
      <c r="F1397" s="93">
        <v>2110.0729197306691</v>
      </c>
      <c r="G1397" s="93">
        <v>2005.9409137142645</v>
      </c>
      <c r="H1397" s="93">
        <v>1729.8502792925954</v>
      </c>
      <c r="I1397" s="93">
        <v>2399.0750064140502</v>
      </c>
      <c r="J1397" s="93">
        <v>2512.8379451069995</v>
      </c>
      <c r="K1397" s="93">
        <v>1175.4760919999999</v>
      </c>
      <c r="L1397" s="93">
        <v>862.30199999999991</v>
      </c>
      <c r="M1397" s="93">
        <v>0</v>
      </c>
      <c r="N1397" s="83"/>
      <c r="O1397" s="84" t="s">
        <v>1</v>
      </c>
      <c r="P1397" s="93">
        <v>2466.2411902793319</v>
      </c>
      <c r="Q1397" s="93">
        <v>3426.427761374191</v>
      </c>
      <c r="R1397" s="93">
        <v>3944.0427632891624</v>
      </c>
      <c r="S1397" s="93">
        <v>2206.7932515726061</v>
      </c>
      <c r="T1397" s="93">
        <v>2202.3441629734707</v>
      </c>
      <c r="U1397" s="93">
        <v>2202.2578437687898</v>
      </c>
      <c r="V1397" s="93">
        <v>2211.5115601493349</v>
      </c>
      <c r="W1397" s="93">
        <v>1856.8459010429995</v>
      </c>
      <c r="X1397" s="93">
        <v>2087.849232</v>
      </c>
      <c r="Y1397" s="93">
        <v>2493.2669999999998</v>
      </c>
      <c r="Z1397" s="93">
        <v>1062</v>
      </c>
      <c r="AA1397" s="83"/>
      <c r="AB1397" s="84" t="s">
        <v>1</v>
      </c>
      <c r="AC1397" s="93">
        <v>25</v>
      </c>
      <c r="AD1397" s="93">
        <v>15</v>
      </c>
      <c r="AE1397" s="93">
        <v>15</v>
      </c>
      <c r="AF1397" s="93">
        <v>13</v>
      </c>
      <c r="AG1397" s="93">
        <v>13</v>
      </c>
      <c r="AH1397" s="93">
        <v>12</v>
      </c>
      <c r="AI1397" s="93">
        <v>15</v>
      </c>
      <c r="AJ1397" s="93">
        <v>16</v>
      </c>
      <c r="AK1397" s="93">
        <v>7</v>
      </c>
      <c r="AL1397" s="93">
        <v>4</v>
      </c>
      <c r="AM1397" s="93">
        <v>0</v>
      </c>
      <c r="AN1397" s="83"/>
      <c r="AO1397" s="83"/>
      <c r="AP1397" s="83"/>
      <c r="AQ1397" s="83"/>
      <c r="AR1397" s="83"/>
      <c r="AS1397" s="83"/>
      <c r="AT1397" s="83"/>
      <c r="AU1397" s="83"/>
      <c r="AV1397" s="83"/>
      <c r="AW1397" s="83"/>
      <c r="AX1397" s="83"/>
      <c r="AY1397" s="83"/>
      <c r="AZ1397" s="83"/>
    </row>
    <row r="1398" spans="1:52" x14ac:dyDescent="0.25">
      <c r="A1398" s="82"/>
      <c r="B1398" s="84" t="s">
        <v>2</v>
      </c>
      <c r="C1398" s="93">
        <v>22690.140953357939</v>
      </c>
      <c r="D1398" s="93">
        <v>21925.909783932941</v>
      </c>
      <c r="E1398" s="93">
        <v>22072.595405232525</v>
      </c>
      <c r="F1398" s="93">
        <v>23456.411742526194</v>
      </c>
      <c r="G1398" s="93">
        <v>23446.062627829069</v>
      </c>
      <c r="H1398" s="93">
        <v>22179.115855502499</v>
      </c>
      <c r="I1398" s="93">
        <v>22694.517337610025</v>
      </c>
      <c r="J1398" s="93">
        <v>22083.626904443994</v>
      </c>
      <c r="K1398" s="93">
        <v>23133.963593999997</v>
      </c>
      <c r="L1398" s="93">
        <v>23655.680999999997</v>
      </c>
      <c r="M1398" s="93">
        <v>0</v>
      </c>
      <c r="N1398" s="83"/>
      <c r="O1398" s="84" t="s">
        <v>2</v>
      </c>
      <c r="P1398" s="93">
        <v>25957.203569414723</v>
      </c>
      <c r="Q1398" s="93">
        <v>23052.110714055929</v>
      </c>
      <c r="R1398" s="93">
        <v>22744.370048000477</v>
      </c>
      <c r="S1398" s="93">
        <v>20950.685723088885</v>
      </c>
      <c r="T1398" s="93">
        <v>22346.24973837873</v>
      </c>
      <c r="U1398" s="93">
        <v>22639.783113642596</v>
      </c>
      <c r="V1398" s="93">
        <v>21944.703326164912</v>
      </c>
      <c r="W1398" s="93">
        <v>22409.465057909998</v>
      </c>
      <c r="X1398" s="93">
        <v>24176.827310999997</v>
      </c>
      <c r="Y1398" s="93">
        <v>23776.073999999997</v>
      </c>
      <c r="Z1398" s="93">
        <v>24656</v>
      </c>
      <c r="AA1398" s="83"/>
      <c r="AB1398" s="84" t="s">
        <v>2</v>
      </c>
      <c r="AC1398" s="93">
        <v>212</v>
      </c>
      <c r="AD1398" s="93">
        <v>198</v>
      </c>
      <c r="AE1398" s="93">
        <v>199</v>
      </c>
      <c r="AF1398" s="93">
        <v>194</v>
      </c>
      <c r="AG1398" s="93">
        <v>178</v>
      </c>
      <c r="AH1398" s="93">
        <v>170</v>
      </c>
      <c r="AI1398" s="93">
        <v>170</v>
      </c>
      <c r="AJ1398" s="93">
        <v>168</v>
      </c>
      <c r="AK1398" s="93">
        <v>169</v>
      </c>
      <c r="AL1398" s="93">
        <v>167</v>
      </c>
      <c r="AM1398" s="93">
        <v>0</v>
      </c>
      <c r="AN1398" s="83"/>
      <c r="AO1398" s="83"/>
      <c r="AP1398" s="83"/>
      <c r="AQ1398" s="83"/>
      <c r="AR1398" s="83"/>
      <c r="AS1398" s="83"/>
      <c r="AT1398" s="83"/>
      <c r="AU1398" s="83"/>
      <c r="AV1398" s="83"/>
      <c r="AW1398" s="83"/>
      <c r="AX1398" s="83"/>
      <c r="AY1398" s="83"/>
      <c r="AZ1398" s="83"/>
    </row>
    <row r="1399" spans="1:52" x14ac:dyDescent="0.25">
      <c r="A1399" s="82"/>
      <c r="B1399" s="84" t="s">
        <v>156</v>
      </c>
      <c r="C1399" s="93">
        <v>0</v>
      </c>
      <c r="D1399" s="93">
        <v>0</v>
      </c>
      <c r="E1399" s="93">
        <v>0</v>
      </c>
      <c r="F1399" s="93">
        <v>0</v>
      </c>
      <c r="G1399" s="93">
        <v>0</v>
      </c>
      <c r="H1399" s="93">
        <v>0</v>
      </c>
      <c r="I1399" s="93">
        <v>0</v>
      </c>
      <c r="J1399" s="93">
        <v>198.52390807199995</v>
      </c>
      <c r="K1399" s="93">
        <v>1804.5891989999996</v>
      </c>
      <c r="L1399" s="93">
        <v>3063.3329999999996</v>
      </c>
      <c r="M1399" s="93">
        <v>0</v>
      </c>
      <c r="N1399" s="83"/>
      <c r="O1399" s="84" t="s">
        <v>156</v>
      </c>
      <c r="P1399" s="93">
        <v>0</v>
      </c>
      <c r="Q1399" s="93">
        <v>0</v>
      </c>
      <c r="R1399" s="93">
        <v>0</v>
      </c>
      <c r="S1399" s="93">
        <v>0</v>
      </c>
      <c r="T1399" s="93">
        <v>0</v>
      </c>
      <c r="U1399" s="93">
        <v>0</v>
      </c>
      <c r="V1399" s="93">
        <v>0</v>
      </c>
      <c r="W1399" s="93">
        <v>0</v>
      </c>
      <c r="X1399" s="93">
        <v>0</v>
      </c>
      <c r="Y1399" s="93">
        <v>0</v>
      </c>
      <c r="Z1399" s="93">
        <v>3085</v>
      </c>
      <c r="AA1399" s="83"/>
      <c r="AB1399" s="84" t="s">
        <v>156</v>
      </c>
      <c r="AC1399" s="93">
        <v>0</v>
      </c>
      <c r="AD1399" s="93">
        <v>0</v>
      </c>
      <c r="AE1399" s="93">
        <v>0</v>
      </c>
      <c r="AF1399" s="93">
        <v>0</v>
      </c>
      <c r="AG1399" s="93">
        <v>0</v>
      </c>
      <c r="AH1399" s="93">
        <v>0</v>
      </c>
      <c r="AI1399" s="93">
        <v>0</v>
      </c>
      <c r="AJ1399" s="93">
        <v>0</v>
      </c>
      <c r="AK1399" s="93">
        <v>12</v>
      </c>
      <c r="AL1399" s="93">
        <v>21</v>
      </c>
      <c r="AM1399" s="93">
        <v>0</v>
      </c>
      <c r="AN1399" s="83"/>
      <c r="AO1399" s="83"/>
      <c r="AP1399" s="83"/>
      <c r="AQ1399" s="83"/>
      <c r="AR1399" s="83"/>
      <c r="AS1399" s="83"/>
      <c r="AT1399" s="83"/>
      <c r="AU1399" s="83"/>
      <c r="AV1399" s="83"/>
      <c r="AW1399" s="83"/>
      <c r="AX1399" s="83"/>
      <c r="AY1399" s="83"/>
      <c r="AZ1399" s="83"/>
    </row>
    <row r="1400" spans="1:52" x14ac:dyDescent="0.25">
      <c r="A1400" s="82"/>
      <c r="B1400" s="84" t="s">
        <v>3</v>
      </c>
      <c r="C1400" s="93">
        <v>0</v>
      </c>
      <c r="D1400" s="93">
        <v>687.82514130588493</v>
      </c>
      <c r="E1400" s="93">
        <v>1854.8704378448051</v>
      </c>
      <c r="F1400" s="93">
        <v>2795.194506620574</v>
      </c>
      <c r="G1400" s="93">
        <v>2479.3928063921658</v>
      </c>
      <c r="H1400" s="93">
        <v>1772.2271945438329</v>
      </c>
      <c r="I1400" s="93">
        <v>1842.6514416158514</v>
      </c>
      <c r="J1400" s="93">
        <v>2197.7891344709997</v>
      </c>
      <c r="K1400" s="93">
        <v>2280.9328499999997</v>
      </c>
      <c r="L1400" s="93">
        <v>2409.9179999999997</v>
      </c>
      <c r="M1400" s="93">
        <v>0</v>
      </c>
      <c r="N1400" s="83"/>
      <c r="O1400" s="84" t="s">
        <v>3</v>
      </c>
      <c r="P1400" s="93">
        <v>0</v>
      </c>
      <c r="Q1400" s="93">
        <v>389.95745588874024</v>
      </c>
      <c r="R1400" s="93">
        <v>896.83085148619739</v>
      </c>
      <c r="S1400" s="93">
        <v>3619.5102703617645</v>
      </c>
      <c r="T1400" s="93">
        <v>3610.9201766917422</v>
      </c>
      <c r="U1400" s="93">
        <v>3107.2677436197541</v>
      </c>
      <c r="V1400" s="93">
        <v>2798.059617489464</v>
      </c>
      <c r="W1400" s="93">
        <v>3282.118088885999</v>
      </c>
      <c r="X1400" s="93">
        <v>3313.1875769999992</v>
      </c>
      <c r="Y1400" s="93">
        <v>2667.1679999999997</v>
      </c>
      <c r="Z1400" s="93">
        <v>3000</v>
      </c>
      <c r="AA1400" s="83"/>
      <c r="AB1400" s="84" t="s">
        <v>3</v>
      </c>
      <c r="AC1400" s="93">
        <v>0</v>
      </c>
      <c r="AD1400" s="93">
        <v>5</v>
      </c>
      <c r="AE1400" s="93">
        <v>15</v>
      </c>
      <c r="AF1400" s="93">
        <v>21</v>
      </c>
      <c r="AG1400" s="93">
        <v>19</v>
      </c>
      <c r="AH1400" s="93">
        <v>16</v>
      </c>
      <c r="AI1400" s="93">
        <v>14</v>
      </c>
      <c r="AJ1400" s="93">
        <v>16</v>
      </c>
      <c r="AK1400" s="93">
        <v>18</v>
      </c>
      <c r="AL1400" s="93">
        <v>16</v>
      </c>
      <c r="AM1400" s="93">
        <v>0</v>
      </c>
      <c r="AN1400" s="83"/>
      <c r="AO1400" s="83"/>
      <c r="AP1400" s="83"/>
      <c r="AQ1400" s="83"/>
      <c r="AR1400" s="83"/>
      <c r="AS1400" s="83"/>
      <c r="AT1400" s="83"/>
      <c r="AU1400" s="83"/>
      <c r="AV1400" s="83"/>
      <c r="AW1400" s="83"/>
      <c r="AX1400" s="83"/>
      <c r="AY1400" s="83"/>
      <c r="AZ1400" s="83"/>
    </row>
    <row r="1401" spans="1:52" x14ac:dyDescent="0.25">
      <c r="A1401" s="82"/>
      <c r="B1401" s="84" t="s">
        <v>4</v>
      </c>
      <c r="C1401" s="93">
        <v>0</v>
      </c>
      <c r="D1401" s="93">
        <v>0</v>
      </c>
      <c r="E1401" s="93">
        <v>0</v>
      </c>
      <c r="F1401" s="93">
        <v>206.5983221922053</v>
      </c>
      <c r="G1401" s="93">
        <v>105.33738282068134</v>
      </c>
      <c r="H1401" s="93">
        <v>443.89539194567925</v>
      </c>
      <c r="I1401" s="93">
        <v>676.1519311418549</v>
      </c>
      <c r="J1401" s="93">
        <v>632.25548983799979</v>
      </c>
      <c r="K1401" s="93">
        <v>804.16144199999985</v>
      </c>
      <c r="L1401" s="93">
        <v>1679.328</v>
      </c>
      <c r="M1401" s="93">
        <v>0</v>
      </c>
      <c r="N1401" s="83"/>
      <c r="O1401" s="84" t="s">
        <v>4</v>
      </c>
      <c r="P1401" s="93">
        <v>0</v>
      </c>
      <c r="Q1401" s="93">
        <v>0</v>
      </c>
      <c r="R1401" s="93">
        <v>0</v>
      </c>
      <c r="S1401" s="93">
        <v>0</v>
      </c>
      <c r="T1401" s="93">
        <v>0</v>
      </c>
      <c r="U1401" s="93">
        <v>0</v>
      </c>
      <c r="V1401" s="93">
        <v>0</v>
      </c>
      <c r="W1401" s="93">
        <v>0</v>
      </c>
      <c r="X1401" s="93">
        <v>0</v>
      </c>
      <c r="Y1401" s="93">
        <v>0</v>
      </c>
      <c r="Z1401" s="93">
        <v>0</v>
      </c>
      <c r="AA1401" s="83"/>
      <c r="AB1401" s="84" t="s">
        <v>4</v>
      </c>
      <c r="AC1401" s="93">
        <v>0</v>
      </c>
      <c r="AD1401" s="93">
        <v>0</v>
      </c>
      <c r="AE1401" s="93">
        <v>0</v>
      </c>
      <c r="AF1401" s="93">
        <v>2</v>
      </c>
      <c r="AG1401" s="93">
        <v>0</v>
      </c>
      <c r="AH1401" s="93">
        <v>3</v>
      </c>
      <c r="AI1401" s="93">
        <v>5</v>
      </c>
      <c r="AJ1401" s="93">
        <v>4</v>
      </c>
      <c r="AK1401" s="93">
        <v>4</v>
      </c>
      <c r="AL1401" s="93">
        <v>14</v>
      </c>
      <c r="AM1401" s="93">
        <v>0</v>
      </c>
      <c r="AN1401" s="83"/>
      <c r="AO1401" s="83"/>
      <c r="AP1401" s="83"/>
      <c r="AQ1401" s="83"/>
      <c r="AR1401" s="83"/>
      <c r="AS1401" s="83"/>
      <c r="AT1401" s="83"/>
      <c r="AU1401" s="83"/>
      <c r="AV1401" s="83"/>
      <c r="AW1401" s="83"/>
      <c r="AX1401" s="83"/>
      <c r="AY1401" s="83"/>
      <c r="AZ1401" s="83"/>
    </row>
    <row r="1402" spans="1:52" x14ac:dyDescent="0.25">
      <c r="A1402" s="82"/>
      <c r="B1402" s="84" t="s">
        <v>6</v>
      </c>
      <c r="C1402" s="93">
        <v>81.826982648936138</v>
      </c>
      <c r="D1402" s="93">
        <v>71.203430777006716</v>
      </c>
      <c r="E1402" s="93">
        <v>689.32972925142928</v>
      </c>
      <c r="F1402" s="93">
        <v>1455.4216999126861</v>
      </c>
      <c r="G1402" s="93">
        <v>1552.876901582302</v>
      </c>
      <c r="H1402" s="93">
        <v>917.9801430413163</v>
      </c>
      <c r="I1402" s="93">
        <v>772.90212616703081</v>
      </c>
      <c r="J1402" s="93">
        <v>481.20469021799988</v>
      </c>
      <c r="K1402" s="93">
        <v>382.98453899999998</v>
      </c>
      <c r="L1402" s="93">
        <v>505.23899999999981</v>
      </c>
      <c r="M1402" s="93">
        <v>0</v>
      </c>
      <c r="N1402" s="83"/>
      <c r="O1402" s="84" t="s">
        <v>6</v>
      </c>
      <c r="P1402" s="93">
        <v>197.34742874155182</v>
      </c>
      <c r="Q1402" s="93">
        <v>338.21629619078192</v>
      </c>
      <c r="R1402" s="93">
        <v>339.39833868066978</v>
      </c>
      <c r="S1402" s="93">
        <v>1281.1404337058539</v>
      </c>
      <c r="T1402" s="93">
        <v>1278.7731742424648</v>
      </c>
      <c r="U1402" s="93">
        <v>1279.1343284278512</v>
      </c>
      <c r="V1402" s="93">
        <v>1286.3378202210895</v>
      </c>
      <c r="W1402" s="93">
        <v>1276.3792567889998</v>
      </c>
      <c r="X1402" s="93">
        <v>1069.3861919999995</v>
      </c>
      <c r="Y1402" s="93">
        <v>539.19600000000003</v>
      </c>
      <c r="Z1402" s="93">
        <v>2117</v>
      </c>
      <c r="AA1402" s="83"/>
      <c r="AB1402" s="84" t="s">
        <v>6</v>
      </c>
      <c r="AC1402" s="93">
        <v>0</v>
      </c>
      <c r="AD1402" s="93">
        <v>0</v>
      </c>
      <c r="AE1402" s="93">
        <v>1</v>
      </c>
      <c r="AF1402" s="93">
        <v>16</v>
      </c>
      <c r="AG1402" s="93">
        <v>21</v>
      </c>
      <c r="AH1402" s="93">
        <v>15</v>
      </c>
      <c r="AI1402" s="93">
        <v>9</v>
      </c>
      <c r="AJ1402" s="93">
        <v>0</v>
      </c>
      <c r="AK1402" s="93">
        <v>220</v>
      </c>
      <c r="AL1402" s="93">
        <v>10</v>
      </c>
      <c r="AM1402" s="93">
        <v>0</v>
      </c>
      <c r="AN1402" s="83"/>
      <c r="AO1402" s="83"/>
      <c r="AP1402" s="83"/>
      <c r="AQ1402" s="83"/>
      <c r="AR1402" s="83"/>
      <c r="AS1402" s="83"/>
      <c r="AT1402" s="83"/>
      <c r="AU1402" s="83"/>
      <c r="AV1402" s="83"/>
      <c r="AW1402" s="83"/>
      <c r="AX1402" s="83"/>
      <c r="AY1402" s="83"/>
      <c r="AZ1402" s="83"/>
    </row>
    <row r="1403" spans="1:52" x14ac:dyDescent="0.25">
      <c r="A1403" s="82"/>
      <c r="B1403" s="84" t="s">
        <v>7</v>
      </c>
      <c r="C1403" s="93">
        <v>7764.297649201917</v>
      </c>
      <c r="D1403" s="93">
        <v>6972.2399416844983</v>
      </c>
      <c r="E1403" s="93">
        <v>4908.5192146917143</v>
      </c>
      <c r="F1403" s="93">
        <v>5953.0325486198672</v>
      </c>
      <c r="G1403" s="93">
        <v>6895.0679346333063</v>
      </c>
      <c r="H1403" s="93">
        <v>7322.5967804842639</v>
      </c>
      <c r="I1403" s="93">
        <v>7981.8910895770168</v>
      </c>
      <c r="J1403" s="93">
        <v>8168.6114565929975</v>
      </c>
      <c r="K1403" s="93">
        <v>8746.0513559999981</v>
      </c>
      <c r="L1403" s="93">
        <v>6057.722999999999</v>
      </c>
      <c r="M1403" s="93">
        <v>0</v>
      </c>
      <c r="N1403" s="83"/>
      <c r="O1403" s="84" t="s">
        <v>7</v>
      </c>
      <c r="P1403" s="93">
        <v>8087.9955658572699</v>
      </c>
      <c r="Q1403" s="93">
        <v>8013.7087891828478</v>
      </c>
      <c r="R1403" s="93">
        <v>6864.975086320942</v>
      </c>
      <c r="S1403" s="93">
        <v>5276.913570183031</v>
      </c>
      <c r="T1403" s="93">
        <v>6222.8342066325076</v>
      </c>
      <c r="U1403" s="93">
        <v>5775.1125929456748</v>
      </c>
      <c r="V1403" s="93">
        <v>7024.2840456346512</v>
      </c>
      <c r="W1403" s="93">
        <v>6999.0466938209984</v>
      </c>
      <c r="X1403" s="93">
        <v>7895.2103579999985</v>
      </c>
      <c r="Y1403" s="93">
        <v>7785.4139999999998</v>
      </c>
      <c r="Z1403" s="93">
        <v>6295</v>
      </c>
      <c r="AA1403" s="83"/>
      <c r="AB1403" s="84" t="s">
        <v>7</v>
      </c>
      <c r="AC1403" s="93">
        <v>61</v>
      </c>
      <c r="AD1403" s="93">
        <v>54</v>
      </c>
      <c r="AE1403" s="93">
        <v>45</v>
      </c>
      <c r="AF1403" s="93">
        <v>49</v>
      </c>
      <c r="AG1403" s="93">
        <v>54</v>
      </c>
      <c r="AH1403" s="93">
        <v>64</v>
      </c>
      <c r="AI1403" s="93">
        <v>65</v>
      </c>
      <c r="AJ1403" s="93">
        <v>68</v>
      </c>
      <c r="AK1403" s="93">
        <v>75</v>
      </c>
      <c r="AL1403" s="93">
        <v>59</v>
      </c>
      <c r="AM1403" s="93">
        <v>0</v>
      </c>
      <c r="AN1403" s="83"/>
      <c r="AO1403" s="83"/>
      <c r="AP1403" s="83"/>
      <c r="AQ1403" s="83"/>
      <c r="AR1403" s="83"/>
      <c r="AS1403" s="83"/>
      <c r="AT1403" s="83"/>
      <c r="AU1403" s="83"/>
      <c r="AV1403" s="83"/>
      <c r="AW1403" s="83"/>
      <c r="AX1403" s="83"/>
      <c r="AY1403" s="83"/>
      <c r="AZ1403" s="83"/>
    </row>
    <row r="1404" spans="1:52" x14ac:dyDescent="0.25">
      <c r="A1404" s="82"/>
      <c r="B1404" s="89" t="s">
        <v>8</v>
      </c>
      <c r="C1404" s="94">
        <v>3950.9797570644778</v>
      </c>
      <c r="D1404" s="94">
        <v>4273.985932389829</v>
      </c>
      <c r="E1404" s="94">
        <v>5220.5901354130956</v>
      </c>
      <c r="F1404" s="94">
        <v>6787.2165562423052</v>
      </c>
      <c r="G1404" s="94">
        <v>8214.7301359706798</v>
      </c>
      <c r="H1404" s="94">
        <v>8243.4840469992814</v>
      </c>
      <c r="I1404" s="94">
        <v>9499.4398872275906</v>
      </c>
      <c r="J1404" s="94">
        <v>10507.740982136997</v>
      </c>
      <c r="K1404" s="94">
        <v>11172.327368999997</v>
      </c>
      <c r="L1404" s="94">
        <v>11216.099999999999</v>
      </c>
      <c r="M1404" s="94">
        <v>0</v>
      </c>
      <c r="N1404" s="83"/>
      <c r="O1404" s="89" t="s">
        <v>8</v>
      </c>
      <c r="P1404" s="94">
        <v>3958.1396180462589</v>
      </c>
      <c r="Q1404" s="94">
        <v>3651.3712664372188</v>
      </c>
      <c r="R1404" s="94">
        <v>3060.6708114403009</v>
      </c>
      <c r="S1404" s="94">
        <v>5878.5301927678765</v>
      </c>
      <c r="T1404" s="94">
        <v>7417.8471716320746</v>
      </c>
      <c r="U1404" s="94">
        <v>7379.9565628691835</v>
      </c>
      <c r="V1404" s="94">
        <v>8502.0333312407747</v>
      </c>
      <c r="W1404" s="94">
        <v>9439.5960419669973</v>
      </c>
      <c r="X1404" s="94">
        <v>10768.124849999998</v>
      </c>
      <c r="Y1404" s="94">
        <v>11728.541999999999</v>
      </c>
      <c r="Z1404" s="94">
        <v>12203</v>
      </c>
      <c r="AA1404" s="83"/>
      <c r="AB1404" s="89" t="s">
        <v>8</v>
      </c>
      <c r="AC1404" s="94">
        <v>58</v>
      </c>
      <c r="AD1404" s="94">
        <v>65</v>
      </c>
      <c r="AE1404" s="94">
        <v>70</v>
      </c>
      <c r="AF1404" s="94">
        <v>81</v>
      </c>
      <c r="AG1404" s="94">
        <v>86</v>
      </c>
      <c r="AH1404" s="94">
        <v>89</v>
      </c>
      <c r="AI1404" s="94">
        <v>97</v>
      </c>
      <c r="AJ1404" s="94">
        <v>100</v>
      </c>
      <c r="AK1404" s="94">
        <v>107</v>
      </c>
      <c r="AL1404" s="94">
        <v>111</v>
      </c>
      <c r="AM1404" s="94">
        <v>0</v>
      </c>
      <c r="AN1404" s="83"/>
      <c r="AO1404" s="83"/>
      <c r="AP1404" s="83"/>
      <c r="AQ1404" s="83"/>
      <c r="AR1404" s="83"/>
      <c r="AS1404" s="83"/>
      <c r="AT1404" s="83"/>
      <c r="AU1404" s="83"/>
      <c r="AV1404" s="83"/>
      <c r="AW1404" s="83"/>
      <c r="AX1404" s="83"/>
      <c r="AY1404" s="83"/>
      <c r="AZ1404" s="83"/>
    </row>
    <row r="1405" spans="1:52" x14ac:dyDescent="0.25">
      <c r="A1405" s="82"/>
      <c r="B1405" s="89" t="s">
        <v>5</v>
      </c>
      <c r="C1405" s="94">
        <v>1585.397788823137</v>
      </c>
      <c r="D1405" s="94">
        <v>895.38314202085905</v>
      </c>
      <c r="E1405" s="94">
        <v>1990.7468072269628</v>
      </c>
      <c r="F1405" s="94">
        <v>3115.1333608757654</v>
      </c>
      <c r="G1405" s="94">
        <v>2137.8958072476989</v>
      </c>
      <c r="H1405" s="94">
        <v>1559.224493874684</v>
      </c>
      <c r="I1405" s="94">
        <v>1881.1316328190464</v>
      </c>
      <c r="J1405" s="94">
        <v>530.83566723599972</v>
      </c>
      <c r="K1405" s="94">
        <v>1413.1174679999995</v>
      </c>
      <c r="L1405" s="94">
        <v>57.623999999999938</v>
      </c>
      <c r="M1405" s="92">
        <v>0</v>
      </c>
      <c r="N1405" s="83"/>
      <c r="O1405" s="89" t="s">
        <v>5</v>
      </c>
      <c r="P1405" s="94">
        <v>1430.1671893861856</v>
      </c>
      <c r="Q1405" s="94">
        <v>712.03430777006702</v>
      </c>
      <c r="R1405" s="94">
        <v>1033.9945938771439</v>
      </c>
      <c r="S1405" s="94">
        <v>1262.0964542859022</v>
      </c>
      <c r="T1405" s="94">
        <v>2101.6506862771416</v>
      </c>
      <c r="U1405" s="94">
        <v>1588.8547908181615</v>
      </c>
      <c r="V1405" s="94">
        <v>1795.9254951548289</v>
      </c>
      <c r="W1405" s="94">
        <v>1803.9781211759991</v>
      </c>
      <c r="X1405" s="94">
        <v>2170.5993539999999</v>
      </c>
      <c r="Y1405" s="94">
        <v>2006.55</v>
      </c>
      <c r="Z1405" s="94">
        <v>1472</v>
      </c>
      <c r="AA1405" s="83"/>
      <c r="AB1405" s="89" t="s">
        <v>5</v>
      </c>
      <c r="AC1405" s="94">
        <v>504</v>
      </c>
      <c r="AD1405" s="94">
        <v>477</v>
      </c>
      <c r="AE1405" s="94">
        <v>480</v>
      </c>
      <c r="AF1405" s="94">
        <v>485</v>
      </c>
      <c r="AG1405" s="94">
        <v>477</v>
      </c>
      <c r="AH1405" s="94">
        <v>472</v>
      </c>
      <c r="AI1405" s="94">
        <v>474</v>
      </c>
      <c r="AJ1405" s="94">
        <v>477</v>
      </c>
      <c r="AK1405" s="94">
        <v>464</v>
      </c>
      <c r="AL1405" s="94">
        <v>465</v>
      </c>
      <c r="AM1405" s="94">
        <v>0</v>
      </c>
      <c r="AN1405" s="83"/>
      <c r="AO1405" s="83"/>
      <c r="AP1405" s="83"/>
      <c r="AQ1405" s="83"/>
      <c r="AR1405" s="83"/>
      <c r="AS1405" s="83"/>
      <c r="AT1405" s="83"/>
      <c r="AU1405" s="83"/>
      <c r="AV1405" s="83"/>
      <c r="AW1405" s="83"/>
      <c r="AX1405" s="83"/>
      <c r="AY1405" s="83"/>
      <c r="AZ1405" s="83"/>
    </row>
    <row r="1406" spans="1:52" x14ac:dyDescent="0.25">
      <c r="A1406" s="82"/>
      <c r="B1406" s="84" t="s">
        <v>157</v>
      </c>
      <c r="C1406" s="93">
        <v>4176.7861290361361</v>
      </c>
      <c r="D1406" s="93">
        <v>3356.0550372895837</v>
      </c>
      <c r="E1406" s="93">
        <v>4147.6817664975642</v>
      </c>
      <c r="F1406" s="93">
        <v>3437.1497401585889</v>
      </c>
      <c r="G1406" s="93">
        <v>3699.2676590574747</v>
      </c>
      <c r="H1406" s="93">
        <v>3896.6635791705085</v>
      </c>
      <c r="I1406" s="93">
        <v>3540.1775906939388</v>
      </c>
      <c r="J1406" s="93">
        <v>4512.1031715059989</v>
      </c>
      <c r="K1406" s="93">
        <v>4348.6250009999994</v>
      </c>
      <c r="L1406" s="93">
        <v>4195.2329999999993</v>
      </c>
      <c r="M1406" s="93">
        <v>0</v>
      </c>
      <c r="N1406" s="83"/>
      <c r="O1406" s="84" t="s">
        <v>157</v>
      </c>
      <c r="P1406" s="93">
        <v>4016.7421776786587</v>
      </c>
      <c r="Q1406" s="93">
        <v>2540.7757548928575</v>
      </c>
      <c r="R1406" s="93">
        <v>2574.746017577495</v>
      </c>
      <c r="S1406" s="93">
        <v>3845.729662259374</v>
      </c>
      <c r="T1406" s="93">
        <v>2874.6911569773038</v>
      </c>
      <c r="U1406" s="93">
        <v>3196.7176966566667</v>
      </c>
      <c r="V1406" s="93">
        <v>3201.5519081058228</v>
      </c>
      <c r="W1406" s="93">
        <v>3197.9612148119995</v>
      </c>
      <c r="X1406" s="93">
        <v>3546.5853569999995</v>
      </c>
      <c r="Y1406" s="93">
        <v>3384.3809999999999</v>
      </c>
      <c r="Z1406" s="93">
        <v>3567</v>
      </c>
      <c r="AA1406" s="83"/>
      <c r="AB1406" s="84" t="s">
        <v>117</v>
      </c>
      <c r="AC1406" s="93">
        <v>2180.8379999999997</v>
      </c>
      <c r="AD1406" s="93">
        <v>2143.4229999999998</v>
      </c>
      <c r="AE1406" s="93">
        <v>2101.6790000000001</v>
      </c>
      <c r="AF1406" s="93">
        <v>2077.6</v>
      </c>
      <c r="AG1406" s="93">
        <v>2066.8200000000002</v>
      </c>
      <c r="AH1406" s="93">
        <v>2038.56</v>
      </c>
      <c r="AI1406" s="93">
        <v>2011.4639999999999</v>
      </c>
      <c r="AJ1406" s="93">
        <v>1993.0650000000001</v>
      </c>
      <c r="AK1406" s="93">
        <v>1999.3259999999998</v>
      </c>
      <c r="AL1406" s="93">
        <v>2021.5039999999999</v>
      </c>
      <c r="AM1406" s="93">
        <v>0</v>
      </c>
      <c r="AN1406" s="83"/>
      <c r="AO1406" s="83"/>
      <c r="AP1406" s="83"/>
      <c r="AQ1406" s="83"/>
      <c r="AR1406" s="83"/>
      <c r="AS1406" s="83"/>
      <c r="AT1406" s="83"/>
      <c r="AU1406" s="83"/>
      <c r="AV1406" s="83"/>
      <c r="AW1406" s="83"/>
      <c r="AX1406" s="83"/>
      <c r="AY1406" s="83"/>
      <c r="AZ1406" s="83"/>
    </row>
    <row r="1407" spans="1:52" x14ac:dyDescent="0.25">
      <c r="A1407" s="82"/>
      <c r="B1407" s="83"/>
      <c r="C1407" s="83"/>
      <c r="D1407" s="83"/>
      <c r="E1407" s="83"/>
      <c r="F1407" s="83"/>
      <c r="G1407" s="83"/>
      <c r="H1407" s="83"/>
      <c r="I1407" s="83"/>
      <c r="J1407" s="83"/>
      <c r="K1407" s="83"/>
      <c r="L1407" s="83"/>
      <c r="M1407" s="83"/>
      <c r="N1407" s="83"/>
      <c r="O1407" s="83"/>
      <c r="P1407" s="83"/>
      <c r="Q1407" s="83"/>
      <c r="R1407" s="83"/>
      <c r="S1407" s="83"/>
      <c r="T1407" s="83"/>
      <c r="U1407" s="83"/>
      <c r="V1407" s="83"/>
      <c r="W1407" s="83"/>
      <c r="X1407" s="83"/>
      <c r="Y1407" s="83"/>
      <c r="Z1407" s="83"/>
      <c r="AA1407" s="83"/>
      <c r="AB1407" s="83"/>
      <c r="AC1407" s="83"/>
      <c r="AD1407" s="83"/>
      <c r="AE1407" s="83"/>
      <c r="AF1407" s="83"/>
      <c r="AG1407" s="83"/>
      <c r="AH1407" s="83"/>
      <c r="AI1407" s="83"/>
      <c r="AJ1407" s="83"/>
      <c r="AK1407" s="83"/>
      <c r="AL1407" s="83"/>
      <c r="AM1407" s="83"/>
      <c r="AN1407" s="83"/>
      <c r="AO1407" s="83"/>
      <c r="AP1407" s="83"/>
      <c r="AQ1407" s="83"/>
      <c r="AR1407" s="83"/>
      <c r="AS1407" s="83"/>
      <c r="AT1407" s="83"/>
      <c r="AU1407" s="83"/>
      <c r="AV1407" s="83"/>
      <c r="AW1407" s="83"/>
      <c r="AX1407" s="83"/>
      <c r="AY1407" s="83"/>
      <c r="AZ1407" s="83"/>
    </row>
    <row r="1408" spans="1:52" x14ac:dyDescent="0.25">
      <c r="A1408" s="82"/>
      <c r="B1408" s="85" t="s">
        <v>113</v>
      </c>
      <c r="C1408" s="85"/>
      <c r="D1408" s="85"/>
      <c r="E1408" s="85"/>
      <c r="F1408" s="85"/>
      <c r="G1408" s="85"/>
      <c r="H1408" s="85"/>
      <c r="I1408" s="85"/>
      <c r="J1408" s="85"/>
      <c r="K1408" s="85"/>
      <c r="L1408" s="85"/>
      <c r="M1408" s="85"/>
      <c r="N1408" s="83"/>
      <c r="O1408" s="85" t="s">
        <v>114</v>
      </c>
      <c r="P1408" s="85"/>
      <c r="Q1408" s="85"/>
      <c r="R1408" s="85"/>
      <c r="S1408" s="85"/>
      <c r="T1408" s="85"/>
      <c r="U1408" s="85"/>
      <c r="V1408" s="85"/>
      <c r="W1408" s="85"/>
      <c r="X1408" s="85"/>
      <c r="Y1408" s="85"/>
      <c r="Z1408" s="85"/>
      <c r="AA1408" s="83"/>
      <c r="AB1408" s="85" t="s">
        <v>145</v>
      </c>
      <c r="AC1408" s="85"/>
      <c r="AD1408" s="85"/>
      <c r="AE1408" s="85"/>
      <c r="AF1408" s="85"/>
      <c r="AG1408" s="85"/>
      <c r="AH1408" s="85"/>
      <c r="AI1408" s="85"/>
      <c r="AJ1408" s="85"/>
      <c r="AK1408" s="85"/>
      <c r="AL1408" s="85"/>
      <c r="AM1408" s="85"/>
      <c r="AN1408" s="83"/>
      <c r="AO1408" s="83"/>
      <c r="AP1408" s="83"/>
      <c r="AQ1408" s="83"/>
      <c r="AR1408" s="83"/>
      <c r="AS1408" s="83"/>
      <c r="AT1408" s="83"/>
      <c r="AU1408" s="83"/>
      <c r="AV1408" s="83"/>
      <c r="AW1408" s="83"/>
      <c r="AX1408" s="83"/>
      <c r="AY1408" s="83"/>
      <c r="AZ1408" s="83"/>
    </row>
    <row r="1409" spans="1:52" x14ac:dyDescent="0.25">
      <c r="A1409" s="82"/>
      <c r="B1409" s="87" t="s">
        <v>86</v>
      </c>
      <c r="C1409" s="87">
        <v>2013</v>
      </c>
      <c r="D1409" s="87">
        <v>2014</v>
      </c>
      <c r="E1409" s="87">
        <v>2015</v>
      </c>
      <c r="F1409" s="87">
        <v>2016</v>
      </c>
      <c r="G1409" s="87">
        <v>2017</v>
      </c>
      <c r="H1409" s="87">
        <v>2018</v>
      </c>
      <c r="I1409" s="87">
        <v>2019</v>
      </c>
      <c r="J1409" s="87">
        <v>2020</v>
      </c>
      <c r="K1409" s="87">
        <v>2021</v>
      </c>
      <c r="L1409" s="87">
        <v>2022</v>
      </c>
      <c r="M1409" s="87">
        <v>2023</v>
      </c>
      <c r="N1409" s="83"/>
      <c r="O1409" s="87" t="s">
        <v>86</v>
      </c>
      <c r="P1409" s="87">
        <v>2013</v>
      </c>
      <c r="Q1409" s="87">
        <v>2014</v>
      </c>
      <c r="R1409" s="87">
        <v>2015</v>
      </c>
      <c r="S1409" s="87">
        <v>2016</v>
      </c>
      <c r="T1409" s="87">
        <v>2017</v>
      </c>
      <c r="U1409" s="87">
        <v>2018</v>
      </c>
      <c r="V1409" s="87">
        <v>2019</v>
      </c>
      <c r="W1409" s="87">
        <v>2020</v>
      </c>
      <c r="X1409" s="87">
        <v>2021</v>
      </c>
      <c r="Y1409" s="87">
        <v>2022</v>
      </c>
      <c r="Z1409" s="87">
        <v>2023</v>
      </c>
      <c r="AA1409" s="83"/>
      <c r="AB1409" s="87" t="s">
        <v>86</v>
      </c>
      <c r="AC1409" s="87">
        <v>2013</v>
      </c>
      <c r="AD1409" s="87">
        <v>2014</v>
      </c>
      <c r="AE1409" s="87">
        <v>2015</v>
      </c>
      <c r="AF1409" s="87">
        <v>2016</v>
      </c>
      <c r="AG1409" s="87">
        <v>2017</v>
      </c>
      <c r="AH1409" s="87">
        <v>2018</v>
      </c>
      <c r="AI1409" s="87">
        <v>2019</v>
      </c>
      <c r="AJ1409" s="87">
        <v>2020</v>
      </c>
      <c r="AK1409" s="87">
        <v>2021</v>
      </c>
      <c r="AL1409" s="87">
        <v>2022</v>
      </c>
      <c r="AM1409" s="87">
        <v>2023</v>
      </c>
      <c r="AN1409" s="83"/>
      <c r="AO1409" s="83"/>
      <c r="AP1409" s="83"/>
      <c r="AQ1409" s="83"/>
      <c r="AR1409" s="83"/>
      <c r="AS1409" s="83"/>
      <c r="AT1409" s="83"/>
      <c r="AU1409" s="83"/>
      <c r="AV1409" s="83"/>
      <c r="AW1409" s="83"/>
      <c r="AX1409" s="83"/>
      <c r="AY1409" s="83"/>
      <c r="AZ1409" s="83"/>
    </row>
    <row r="1410" spans="1:52" x14ac:dyDescent="0.25">
      <c r="A1410" s="82"/>
      <c r="B1410" s="89" t="s">
        <v>9</v>
      </c>
      <c r="C1410" s="90">
        <v>1106985.5047243112</v>
      </c>
      <c r="D1410" s="90">
        <v>1104373.5184182981</v>
      </c>
      <c r="E1410" s="90">
        <v>1131578.0531128803</v>
      </c>
      <c r="F1410" s="90">
        <v>1211347.1345831584</v>
      </c>
      <c r="G1410" s="90">
        <v>1196158.0842902311</v>
      </c>
      <c r="H1410" s="90">
        <v>1225679.0364929927</v>
      </c>
      <c r="I1410" s="90">
        <v>1296714.2786375396</v>
      </c>
      <c r="J1410" s="90">
        <v>1338456.8196956876</v>
      </c>
      <c r="K1410" s="90">
        <v>1542903.6080639996</v>
      </c>
      <c r="L1410" s="90">
        <v>1504601.7419999999</v>
      </c>
      <c r="M1410" s="90">
        <v>0</v>
      </c>
      <c r="N1410" s="83"/>
      <c r="O1410" s="89" t="s">
        <v>9</v>
      </c>
      <c r="P1410" s="90">
        <v>1131532.2758472138</v>
      </c>
      <c r="Q1410" s="90">
        <v>1168238.2489298882</v>
      </c>
      <c r="R1410" s="90">
        <v>1121220.5520876257</v>
      </c>
      <c r="S1410" s="90">
        <v>1253586.6809366108</v>
      </c>
      <c r="T1410" s="90">
        <v>1212867.0850576584</v>
      </c>
      <c r="U1410" s="90">
        <v>1213864.9339456419</v>
      </c>
      <c r="V1410" s="90">
        <v>1249550.2077138177</v>
      </c>
      <c r="W1410" s="90">
        <v>1278749.6754087503</v>
      </c>
      <c r="X1410" s="90">
        <v>1599607.5987149996</v>
      </c>
      <c r="Y1410" s="90">
        <v>1577839.7879999997</v>
      </c>
      <c r="Z1410" s="90">
        <v>1506922</v>
      </c>
      <c r="AA1410" s="83"/>
      <c r="AB1410" s="89" t="s">
        <v>9</v>
      </c>
      <c r="AC1410" s="90">
        <v>9458</v>
      </c>
      <c r="AD1410" s="90">
        <v>9398</v>
      </c>
      <c r="AE1410" s="90">
        <v>9568</v>
      </c>
      <c r="AF1410" s="90">
        <v>9602</v>
      </c>
      <c r="AG1410" s="90">
        <v>9540</v>
      </c>
      <c r="AH1410" s="90">
        <v>9542</v>
      </c>
      <c r="AI1410" s="90">
        <v>9779</v>
      </c>
      <c r="AJ1410" s="90">
        <v>10455</v>
      </c>
      <c r="AK1410" s="90">
        <v>10134</v>
      </c>
      <c r="AL1410" s="90">
        <v>10360</v>
      </c>
      <c r="AM1410" s="90">
        <v>0</v>
      </c>
      <c r="AN1410" s="83"/>
      <c r="AO1410" s="83"/>
      <c r="AP1410" s="83"/>
      <c r="AQ1410" s="83"/>
      <c r="AR1410" s="83"/>
      <c r="AS1410" s="83"/>
      <c r="AT1410" s="83"/>
      <c r="AU1410" s="83"/>
      <c r="AV1410" s="83"/>
      <c r="AW1410" s="83"/>
      <c r="AX1410" s="83"/>
      <c r="AY1410" s="83"/>
      <c r="AZ1410" s="83"/>
    </row>
    <row r="1411" spans="1:52" x14ac:dyDescent="0.25">
      <c r="A1411" s="82"/>
      <c r="B1411" s="84" t="s">
        <v>10</v>
      </c>
      <c r="C1411" s="93">
        <v>759648.97611966333</v>
      </c>
      <c r="D1411" s="93">
        <v>739454.86763467721</v>
      </c>
      <c r="E1411" s="93">
        <v>777015.74776168773</v>
      </c>
      <c r="F1411" s="93">
        <v>848606.64803648158</v>
      </c>
      <c r="G1411" s="93">
        <v>817869.96540758724</v>
      </c>
      <c r="H1411" s="93">
        <v>798698.01569816633</v>
      </c>
      <c r="I1411" s="93">
        <v>838569.06720059842</v>
      </c>
      <c r="J1411" s="93">
        <v>864689.22349040676</v>
      </c>
      <c r="K1411" s="93">
        <v>1028137.3779809998</v>
      </c>
      <c r="L1411" s="93">
        <v>993483.03599999996</v>
      </c>
      <c r="M1411" s="93">
        <v>0</v>
      </c>
      <c r="N1411" s="83"/>
      <c r="O1411" s="84" t="s">
        <v>10</v>
      </c>
      <c r="P1411" s="93">
        <v>763505.67434598482</v>
      </c>
      <c r="Q1411" s="93">
        <v>783194.12644572312</v>
      </c>
      <c r="R1411" s="93">
        <v>756985.62815185403</v>
      </c>
      <c r="S1411" s="93">
        <v>878990.22072947235</v>
      </c>
      <c r="T1411" s="93">
        <v>844405.41490114247</v>
      </c>
      <c r="U1411" s="93">
        <v>811102.20840445685</v>
      </c>
      <c r="V1411" s="93">
        <v>798258.59318867407</v>
      </c>
      <c r="W1411" s="93">
        <v>817766.3715227365</v>
      </c>
      <c r="X1411" s="93">
        <v>1084659.9549029998</v>
      </c>
      <c r="Y1411" s="93">
        <v>1076340.1739999999</v>
      </c>
      <c r="Z1411" s="93">
        <v>991438</v>
      </c>
      <c r="AA1411" s="83"/>
      <c r="AB1411" s="84" t="s">
        <v>10</v>
      </c>
      <c r="AC1411" s="93">
        <v>9458</v>
      </c>
      <c r="AD1411" s="93">
        <v>9398</v>
      </c>
      <c r="AE1411" s="93">
        <v>9568</v>
      </c>
      <c r="AF1411" s="93">
        <v>9602</v>
      </c>
      <c r="AG1411" s="93">
        <v>9540</v>
      </c>
      <c r="AH1411" s="93">
        <v>9542</v>
      </c>
      <c r="AI1411" s="93">
        <v>9779</v>
      </c>
      <c r="AJ1411" s="93">
        <v>10455</v>
      </c>
      <c r="AK1411" s="93">
        <v>10134</v>
      </c>
      <c r="AL1411" s="93">
        <v>10360</v>
      </c>
      <c r="AM1411" s="93">
        <v>0</v>
      </c>
      <c r="AN1411" s="83"/>
      <c r="AO1411" s="83"/>
      <c r="AP1411" s="83"/>
      <c r="AQ1411" s="83"/>
      <c r="AR1411" s="83"/>
      <c r="AS1411" s="83"/>
      <c r="AT1411" s="83"/>
      <c r="AU1411" s="83"/>
      <c r="AV1411" s="83"/>
      <c r="AW1411" s="83"/>
      <c r="AX1411" s="83"/>
      <c r="AY1411" s="83"/>
      <c r="AZ1411" s="83"/>
    </row>
    <row r="1412" spans="1:52" x14ac:dyDescent="0.25">
      <c r="A1412" s="82"/>
      <c r="B1412" s="89" t="s">
        <v>11</v>
      </c>
      <c r="C1412" s="94">
        <v>347336.52860464778</v>
      </c>
      <c r="D1412" s="94">
        <v>364918.65078362095</v>
      </c>
      <c r="E1412" s="94">
        <v>354562.30535119266</v>
      </c>
      <c r="F1412" s="94">
        <v>362740.4865466769</v>
      </c>
      <c r="G1412" s="94">
        <v>378288.11888264387</v>
      </c>
      <c r="H1412" s="94">
        <v>426981.02079482633</v>
      </c>
      <c r="I1412" s="94">
        <v>458145.21143694106</v>
      </c>
      <c r="J1412" s="94">
        <v>473767.59620528092</v>
      </c>
      <c r="K1412" s="94">
        <v>514766.23008299991</v>
      </c>
      <c r="L1412" s="94">
        <v>511118.70599999989</v>
      </c>
      <c r="M1412" s="94">
        <v>0</v>
      </c>
      <c r="N1412" s="83"/>
      <c r="O1412" s="89" t="s">
        <v>11</v>
      </c>
      <c r="P1412" s="94">
        <v>368026.60150122887</v>
      </c>
      <c r="Q1412" s="94">
        <v>385044.12248416519</v>
      </c>
      <c r="R1412" s="94">
        <v>364234.92393577175</v>
      </c>
      <c r="S1412" s="94">
        <v>374596.46020713844</v>
      </c>
      <c r="T1412" s="94">
        <v>368461.67015651584</v>
      </c>
      <c r="U1412" s="94">
        <v>402762.72554118506</v>
      </c>
      <c r="V1412" s="94">
        <v>451291.61452514376</v>
      </c>
      <c r="W1412" s="94">
        <v>460983.3038860138</v>
      </c>
      <c r="X1412" s="94">
        <v>514947.64381199988</v>
      </c>
      <c r="Y1412" s="94">
        <v>501499.61399999994</v>
      </c>
      <c r="Z1412" s="94">
        <v>515484</v>
      </c>
      <c r="AA1412" s="83"/>
      <c r="AB1412" s="89" t="s">
        <v>11</v>
      </c>
      <c r="AC1412" s="94">
        <v>9458</v>
      </c>
      <c r="AD1412" s="94">
        <v>9398</v>
      </c>
      <c r="AE1412" s="94">
        <v>9568</v>
      </c>
      <c r="AF1412" s="94">
        <v>9602</v>
      </c>
      <c r="AG1412" s="94">
        <v>9540</v>
      </c>
      <c r="AH1412" s="94">
        <v>9542</v>
      </c>
      <c r="AI1412" s="94">
        <v>9779</v>
      </c>
      <c r="AJ1412" s="94">
        <v>10455</v>
      </c>
      <c r="AK1412" s="94">
        <v>10134</v>
      </c>
      <c r="AL1412" s="94">
        <v>10360</v>
      </c>
      <c r="AM1412" s="94">
        <v>0</v>
      </c>
      <c r="AN1412" s="83"/>
      <c r="AO1412" s="83"/>
      <c r="AP1412" s="83"/>
      <c r="AQ1412" s="83"/>
      <c r="AR1412" s="83"/>
      <c r="AS1412" s="83"/>
      <c r="AT1412" s="83"/>
      <c r="AU1412" s="83"/>
      <c r="AV1412" s="83"/>
      <c r="AW1412" s="83"/>
      <c r="AX1412" s="83"/>
      <c r="AY1412" s="83"/>
      <c r="AZ1412" s="83"/>
    </row>
    <row r="1413" spans="1:52" x14ac:dyDescent="0.25">
      <c r="A1413" s="82"/>
      <c r="B1413" s="84" t="s">
        <v>0</v>
      </c>
      <c r="C1413" s="93">
        <v>214829.16191550693</v>
      </c>
      <c r="D1413" s="93">
        <v>196256.53284585581</v>
      </c>
      <c r="E1413" s="93">
        <v>195579.63855469963</v>
      </c>
      <c r="F1413" s="93">
        <v>211893.12556123745</v>
      </c>
      <c r="G1413" s="93">
        <v>174935.0375763388</v>
      </c>
      <c r="H1413" s="93">
        <v>153043.72627385793</v>
      </c>
      <c r="I1413" s="93">
        <v>143934.99028044567</v>
      </c>
      <c r="J1413" s="93">
        <v>141093.31512219299</v>
      </c>
      <c r="K1413" s="93">
        <v>124544.238105</v>
      </c>
      <c r="L1413" s="93">
        <v>103159.308</v>
      </c>
      <c r="M1413" s="93">
        <v>0</v>
      </c>
      <c r="N1413" s="83"/>
      <c r="O1413" s="84" t="s">
        <v>0</v>
      </c>
      <c r="P1413" s="93">
        <v>203852.55352834423</v>
      </c>
      <c r="Q1413" s="93">
        <v>221863.83800953691</v>
      </c>
      <c r="R1413" s="93">
        <v>182356.38669492604</v>
      </c>
      <c r="S1413" s="93">
        <v>230422.91753685055</v>
      </c>
      <c r="T1413" s="93">
        <v>204067.95968444829</v>
      </c>
      <c r="U1413" s="93">
        <v>171009.30209155669</v>
      </c>
      <c r="V1413" s="93">
        <v>149240.47412843708</v>
      </c>
      <c r="W1413" s="93">
        <v>130879.04426503197</v>
      </c>
      <c r="X1413" s="93">
        <v>143794.25045999998</v>
      </c>
      <c r="Y1413" s="93">
        <v>116747.253</v>
      </c>
      <c r="Z1413" s="93">
        <v>94375</v>
      </c>
      <c r="AA1413" s="83"/>
      <c r="AB1413" s="84" t="s">
        <v>0</v>
      </c>
      <c r="AC1413" s="93">
        <v>2095</v>
      </c>
      <c r="AD1413" s="93">
        <v>2124</v>
      </c>
      <c r="AE1413" s="93">
        <v>2162</v>
      </c>
      <c r="AF1413" s="93">
        <v>1959</v>
      </c>
      <c r="AG1413" s="93">
        <v>1563</v>
      </c>
      <c r="AH1413" s="93">
        <v>1417</v>
      </c>
      <c r="AI1413" s="93">
        <v>1334</v>
      </c>
      <c r="AJ1413" s="93">
        <v>1319</v>
      </c>
      <c r="AK1413" s="93">
        <v>1158</v>
      </c>
      <c r="AL1413" s="93">
        <v>990</v>
      </c>
      <c r="AM1413" s="93">
        <v>0</v>
      </c>
      <c r="AN1413" s="83"/>
      <c r="AO1413" s="83"/>
      <c r="AP1413" s="83"/>
      <c r="AQ1413" s="83"/>
      <c r="AR1413" s="83"/>
      <c r="AS1413" s="83"/>
      <c r="AT1413" s="83"/>
      <c r="AU1413" s="83"/>
      <c r="AV1413" s="83"/>
      <c r="AW1413" s="83"/>
      <c r="AX1413" s="83"/>
      <c r="AY1413" s="83"/>
      <c r="AZ1413" s="83"/>
    </row>
    <row r="1414" spans="1:52" x14ac:dyDescent="0.25">
      <c r="A1414" s="82"/>
      <c r="B1414" s="84" t="s">
        <v>158</v>
      </c>
      <c r="C1414" s="93">
        <v>238210.37987085441</v>
      </c>
      <c r="D1414" s="93">
        <v>199977.20878491594</v>
      </c>
      <c r="E1414" s="93">
        <v>187428.6363495538</v>
      </c>
      <c r="F1414" s="93">
        <v>176489.21363897593</v>
      </c>
      <c r="G1414" s="93">
        <v>163890.24308858585</v>
      </c>
      <c r="H1414" s="93">
        <v>146832.09791009218</v>
      </c>
      <c r="I1414" s="93">
        <v>156033.87702685254</v>
      </c>
      <c r="J1414" s="93">
        <v>206440.04890637097</v>
      </c>
      <c r="K1414" s="93">
        <v>170734.71966599999</v>
      </c>
      <c r="L1414" s="93">
        <v>119508.05999999998</v>
      </c>
      <c r="M1414" s="93">
        <v>0</v>
      </c>
      <c r="N1414" s="83"/>
      <c r="O1414" s="84" t="s">
        <v>158</v>
      </c>
      <c r="P1414" s="93">
        <v>271081.96347410418</v>
      </c>
      <c r="Q1414" s="93">
        <v>235513.65436187372</v>
      </c>
      <c r="R1414" s="93">
        <v>206518.03739169304</v>
      </c>
      <c r="S1414" s="93">
        <v>186362.07424250734</v>
      </c>
      <c r="T1414" s="93">
        <v>167806.98147346667</v>
      </c>
      <c r="U1414" s="93">
        <v>157963.02644112299</v>
      </c>
      <c r="V1414" s="93">
        <v>142282.15612486503</v>
      </c>
      <c r="W1414" s="93">
        <v>141445.04769845094</v>
      </c>
      <c r="X1414" s="93">
        <v>203442.23583599995</v>
      </c>
      <c r="Y1414" s="93">
        <v>165300.61799999999</v>
      </c>
      <c r="Z1414" s="93">
        <v>112705</v>
      </c>
      <c r="AA1414" s="83"/>
      <c r="AB1414" s="84" t="s">
        <v>158</v>
      </c>
      <c r="AC1414" s="93">
        <v>1637</v>
      </c>
      <c r="AD1414" s="93">
        <v>1337</v>
      </c>
      <c r="AE1414" s="93">
        <v>1246</v>
      </c>
      <c r="AF1414" s="93">
        <v>1150</v>
      </c>
      <c r="AG1414" s="93">
        <v>1100</v>
      </c>
      <c r="AH1414" s="93">
        <v>1039</v>
      </c>
      <c r="AI1414" s="93">
        <v>1086</v>
      </c>
      <c r="AJ1414" s="93">
        <v>1475</v>
      </c>
      <c r="AK1414" s="93">
        <v>1150</v>
      </c>
      <c r="AL1414" s="93">
        <v>806</v>
      </c>
      <c r="AM1414" s="93">
        <v>0</v>
      </c>
      <c r="AN1414" s="83"/>
      <c r="AO1414" s="83"/>
      <c r="AP1414" s="83"/>
      <c r="AQ1414" s="83"/>
      <c r="AR1414" s="83"/>
      <c r="AS1414" s="83"/>
      <c r="AT1414" s="83"/>
      <c r="AU1414" s="83"/>
      <c r="AV1414" s="83"/>
      <c r="AW1414" s="83"/>
      <c r="AX1414" s="83"/>
      <c r="AY1414" s="83"/>
      <c r="AZ1414" s="83"/>
    </row>
    <row r="1415" spans="1:52" x14ac:dyDescent="0.25">
      <c r="A1415" s="82"/>
      <c r="B1415" s="84" t="s">
        <v>159</v>
      </c>
      <c r="C1415" s="93">
        <v>16764.784405392835</v>
      </c>
      <c r="D1415" s="93">
        <v>19932.688411715262</v>
      </c>
      <c r="E1415" s="93">
        <v>20939.531606633584</v>
      </c>
      <c r="F1415" s="93">
        <v>36790.659878205232</v>
      </c>
      <c r="G1415" s="93">
        <v>30491.774346496255</v>
      </c>
      <c r="H1415" s="93">
        <v>27381.748749011931</v>
      </c>
      <c r="I1415" s="93">
        <v>25636.602813602876</v>
      </c>
      <c r="J1415" s="93">
        <v>23707.423000358991</v>
      </c>
      <c r="K1415" s="93">
        <v>18618.777449999998</v>
      </c>
      <c r="L1415" s="93">
        <v>12339.767999999998</v>
      </c>
      <c r="M1415" s="93">
        <v>0</v>
      </c>
      <c r="N1415" s="83"/>
      <c r="O1415" s="84" t="s">
        <v>159</v>
      </c>
      <c r="P1415" s="93">
        <v>27787.721304790623</v>
      </c>
      <c r="Q1415" s="93">
        <v>23573.379163535923</v>
      </c>
      <c r="R1415" s="93">
        <v>23607.144031708707</v>
      </c>
      <c r="S1415" s="93">
        <v>35734.584655826082</v>
      </c>
      <c r="T1415" s="93">
        <v>34159.893854719659</v>
      </c>
      <c r="U1415" s="93">
        <v>30708.168877572123</v>
      </c>
      <c r="V1415" s="93">
        <v>26838.284213176936</v>
      </c>
      <c r="W1415" s="93">
        <v>22764.434437016993</v>
      </c>
      <c r="X1415" s="93">
        <v>16595.643056999997</v>
      </c>
      <c r="Y1415" s="93">
        <v>13827.701999999999</v>
      </c>
      <c r="Z1415" s="93">
        <v>10424</v>
      </c>
      <c r="AA1415" s="83"/>
      <c r="AB1415" s="84" t="s">
        <v>159</v>
      </c>
      <c r="AC1415" s="93">
        <v>0</v>
      </c>
      <c r="AD1415" s="93">
        <v>0</v>
      </c>
      <c r="AE1415" s="93">
        <v>0</v>
      </c>
      <c r="AF1415" s="93">
        <v>0</v>
      </c>
      <c r="AG1415" s="93">
        <v>0</v>
      </c>
      <c r="AH1415" s="93">
        <v>0</v>
      </c>
      <c r="AI1415" s="93">
        <v>0</v>
      </c>
      <c r="AJ1415" s="93">
        <v>0</v>
      </c>
      <c r="AK1415" s="93">
        <v>0</v>
      </c>
      <c r="AL1415" s="93">
        <v>0</v>
      </c>
      <c r="AM1415" s="93">
        <v>0</v>
      </c>
      <c r="AN1415" s="83"/>
      <c r="AO1415" s="83"/>
      <c r="AP1415" s="83"/>
      <c r="AQ1415" s="83"/>
      <c r="AR1415" s="83"/>
      <c r="AS1415" s="83"/>
      <c r="AT1415" s="83"/>
      <c r="AU1415" s="83"/>
      <c r="AV1415" s="83"/>
      <c r="AW1415" s="83"/>
      <c r="AX1415" s="83"/>
      <c r="AY1415" s="83"/>
      <c r="AZ1415" s="83"/>
    </row>
    <row r="1416" spans="1:52" x14ac:dyDescent="0.25">
      <c r="A1416" s="82"/>
      <c r="B1416" s="84" t="s">
        <v>1</v>
      </c>
      <c r="C1416" s="93">
        <v>51845.877040860963</v>
      </c>
      <c r="D1416" s="93">
        <v>50761.815843812801</v>
      </c>
      <c r="E1416" s="93">
        <v>48755.039487117756</v>
      </c>
      <c r="F1416" s="93">
        <v>41232.292969223454</v>
      </c>
      <c r="G1416" s="93">
        <v>53022.704302820268</v>
      </c>
      <c r="H1416" s="93">
        <v>55931.769790906605</v>
      </c>
      <c r="I1416" s="93">
        <v>57243.46226408318</v>
      </c>
      <c r="J1416" s="93">
        <v>65870.016911432976</v>
      </c>
      <c r="K1416" s="93">
        <v>59061.308228999987</v>
      </c>
      <c r="L1416" s="93">
        <v>46806.123</v>
      </c>
      <c r="M1416" s="93">
        <v>0</v>
      </c>
      <c r="N1416" s="83"/>
      <c r="O1416" s="84" t="s">
        <v>1</v>
      </c>
      <c r="P1416" s="93">
        <v>49883.413295963655</v>
      </c>
      <c r="Q1416" s="93">
        <v>56290.940252224318</v>
      </c>
      <c r="R1416" s="93">
        <v>47390.190029981917</v>
      </c>
      <c r="S1416" s="93">
        <v>48983.423429258066</v>
      </c>
      <c r="T1416" s="93">
        <v>37413.799589851413</v>
      </c>
      <c r="U1416" s="93">
        <v>45866.134294324744</v>
      </c>
      <c r="V1416" s="93">
        <v>50264.80473087517</v>
      </c>
      <c r="W1416" s="93">
        <v>50002.130411351987</v>
      </c>
      <c r="X1416" s="93">
        <v>60165.704087999984</v>
      </c>
      <c r="Y1416" s="93">
        <v>60255.152999999998</v>
      </c>
      <c r="Z1416" s="93">
        <v>44658</v>
      </c>
      <c r="AA1416" s="83"/>
      <c r="AB1416" s="84" t="s">
        <v>1</v>
      </c>
      <c r="AC1416" s="93">
        <v>310</v>
      </c>
      <c r="AD1416" s="93">
        <v>297</v>
      </c>
      <c r="AE1416" s="93">
        <v>287</v>
      </c>
      <c r="AF1416" s="93">
        <v>274</v>
      </c>
      <c r="AG1416" s="93">
        <v>329</v>
      </c>
      <c r="AH1416" s="93">
        <v>357</v>
      </c>
      <c r="AI1416" s="93">
        <v>361</v>
      </c>
      <c r="AJ1416" s="93">
        <v>414</v>
      </c>
      <c r="AK1416" s="93">
        <v>370</v>
      </c>
      <c r="AL1416" s="93">
        <v>295</v>
      </c>
      <c r="AM1416" s="93">
        <v>0</v>
      </c>
      <c r="AN1416" s="83"/>
      <c r="AO1416" s="83"/>
      <c r="AP1416" s="83"/>
      <c r="AQ1416" s="83"/>
      <c r="AR1416" s="83"/>
      <c r="AS1416" s="83"/>
      <c r="AT1416" s="83"/>
      <c r="AU1416" s="83"/>
      <c r="AV1416" s="83"/>
      <c r="AW1416" s="83"/>
      <c r="AX1416" s="83"/>
      <c r="AY1416" s="83"/>
      <c r="AZ1416" s="83"/>
    </row>
    <row r="1417" spans="1:52" x14ac:dyDescent="0.25">
      <c r="A1417" s="82"/>
      <c r="B1417" s="84" t="s">
        <v>2</v>
      </c>
      <c r="C1417" s="93">
        <v>314530.88792270917</v>
      </c>
      <c r="D1417" s="93">
        <v>328126.77004968008</v>
      </c>
      <c r="E1417" s="93">
        <v>333339.49316567037</v>
      </c>
      <c r="F1417" s="93">
        <v>341059.20452220383</v>
      </c>
      <c r="G1417" s="93">
        <v>360224.40008594154</v>
      </c>
      <c r="H1417" s="93">
        <v>367031.04730106011</v>
      </c>
      <c r="I1417" s="93">
        <v>387486.72994389851</v>
      </c>
      <c r="J1417" s="93">
        <v>422890.45009041589</v>
      </c>
      <c r="K1417" s="93">
        <v>453131.18087999988</v>
      </c>
      <c r="L1417" s="93">
        <v>488551.70699999994</v>
      </c>
      <c r="M1417" s="93">
        <v>0</v>
      </c>
      <c r="N1417" s="83"/>
      <c r="O1417" s="84" t="s">
        <v>2</v>
      </c>
      <c r="P1417" s="93">
        <v>348223.1480284087</v>
      </c>
      <c r="Q1417" s="93">
        <v>337287.09141914197</v>
      </c>
      <c r="R1417" s="93">
        <v>329525.358042359</v>
      </c>
      <c r="S1417" s="93">
        <v>344234.35527276667</v>
      </c>
      <c r="T1417" s="93">
        <v>342344.22884715366</v>
      </c>
      <c r="U1417" s="93">
        <v>363808.61274290533</v>
      </c>
      <c r="V1417" s="93">
        <v>372620.18293105275</v>
      </c>
      <c r="W1417" s="93">
        <v>400858.61203155585</v>
      </c>
      <c r="X1417" s="93">
        <v>434099.71371899988</v>
      </c>
      <c r="Y1417" s="93">
        <v>477506.42099999997</v>
      </c>
      <c r="Z1417" s="93">
        <v>506942</v>
      </c>
      <c r="AA1417" s="83"/>
      <c r="AB1417" s="84" t="s">
        <v>2</v>
      </c>
      <c r="AC1417" s="93">
        <v>2978</v>
      </c>
      <c r="AD1417" s="93">
        <v>2926</v>
      </c>
      <c r="AE1417" s="93">
        <v>2875</v>
      </c>
      <c r="AF1417" s="93">
        <v>2818</v>
      </c>
      <c r="AG1417" s="93">
        <v>2836</v>
      </c>
      <c r="AH1417" s="93">
        <v>2812</v>
      </c>
      <c r="AI1417" s="93">
        <v>2859</v>
      </c>
      <c r="AJ1417" s="93">
        <v>3007</v>
      </c>
      <c r="AK1417" s="93">
        <v>3199</v>
      </c>
      <c r="AL1417" s="93">
        <v>3455</v>
      </c>
      <c r="AM1417" s="93">
        <v>0</v>
      </c>
      <c r="AN1417" s="83"/>
      <c r="AO1417" s="83"/>
      <c r="AP1417" s="83"/>
      <c r="AQ1417" s="83"/>
      <c r="AR1417" s="83"/>
      <c r="AS1417" s="83"/>
      <c r="AT1417" s="83"/>
      <c r="AU1417" s="83"/>
      <c r="AV1417" s="83"/>
      <c r="AW1417" s="83"/>
      <c r="AX1417" s="83"/>
      <c r="AY1417" s="83"/>
      <c r="AZ1417" s="83"/>
    </row>
    <row r="1418" spans="1:52" x14ac:dyDescent="0.25">
      <c r="A1418" s="82"/>
      <c r="B1418" s="84" t="s">
        <v>156</v>
      </c>
      <c r="C1418" s="93">
        <v>0</v>
      </c>
      <c r="D1418" s="93">
        <v>0</v>
      </c>
      <c r="E1418" s="93">
        <v>0</v>
      </c>
      <c r="F1418" s="93">
        <v>0</v>
      </c>
      <c r="G1418" s="93">
        <v>0</v>
      </c>
      <c r="H1418" s="93">
        <v>0</v>
      </c>
      <c r="I1418" s="93">
        <v>0</v>
      </c>
      <c r="J1418" s="93">
        <v>9288.5452423469978</v>
      </c>
      <c r="K1418" s="93">
        <v>29578.925018999995</v>
      </c>
      <c r="L1418" s="93">
        <v>48167.49</v>
      </c>
      <c r="M1418" s="93">
        <v>0</v>
      </c>
      <c r="N1418" s="83"/>
      <c r="O1418" s="84" t="s">
        <v>156</v>
      </c>
      <c r="P1418" s="93">
        <v>0</v>
      </c>
      <c r="Q1418" s="93">
        <v>0</v>
      </c>
      <c r="R1418" s="93">
        <v>0</v>
      </c>
      <c r="S1418" s="93">
        <v>0</v>
      </c>
      <c r="T1418" s="93">
        <v>0</v>
      </c>
      <c r="U1418" s="93">
        <v>0</v>
      </c>
      <c r="V1418" s="93">
        <v>0</v>
      </c>
      <c r="W1418" s="93">
        <v>0</v>
      </c>
      <c r="X1418" s="93">
        <v>0</v>
      </c>
      <c r="Y1418" s="93">
        <v>41476.931999999993</v>
      </c>
      <c r="Z1418" s="93">
        <v>59063</v>
      </c>
      <c r="AA1418" s="83"/>
      <c r="AB1418" s="84" t="s">
        <v>156</v>
      </c>
      <c r="AC1418" s="93">
        <v>0</v>
      </c>
      <c r="AD1418" s="93">
        <v>0</v>
      </c>
      <c r="AE1418" s="93">
        <v>0</v>
      </c>
      <c r="AF1418" s="93">
        <v>0</v>
      </c>
      <c r="AG1418" s="93">
        <v>0</v>
      </c>
      <c r="AH1418" s="93">
        <v>0</v>
      </c>
      <c r="AI1418" s="93">
        <v>0</v>
      </c>
      <c r="AJ1418" s="93">
        <v>61</v>
      </c>
      <c r="AK1418" s="93">
        <v>184</v>
      </c>
      <c r="AL1418" s="93">
        <v>304</v>
      </c>
      <c r="AM1418" s="93">
        <v>0</v>
      </c>
      <c r="AN1418" s="83"/>
      <c r="AO1418" s="83"/>
      <c r="AP1418" s="83"/>
      <c r="AQ1418" s="83"/>
      <c r="AR1418" s="83"/>
      <c r="AS1418" s="83"/>
      <c r="AT1418" s="83"/>
      <c r="AU1418" s="83"/>
      <c r="AV1418" s="83"/>
      <c r="AW1418" s="83"/>
      <c r="AX1418" s="83"/>
      <c r="AY1418" s="83"/>
      <c r="AZ1418" s="83"/>
    </row>
    <row r="1419" spans="1:52" x14ac:dyDescent="0.25">
      <c r="A1419" s="82"/>
      <c r="B1419" s="84" t="s">
        <v>3</v>
      </c>
      <c r="C1419" s="93">
        <v>1555.7956745119045</v>
      </c>
      <c r="D1419" s="93">
        <v>9342.8394970203062</v>
      </c>
      <c r="E1419" s="93">
        <v>15274.212613638931</v>
      </c>
      <c r="F1419" s="93">
        <v>17127.347163905091</v>
      </c>
      <c r="G1419" s="93">
        <v>21727.817361818597</v>
      </c>
      <c r="H1419" s="93">
        <v>33743.76484632105</v>
      </c>
      <c r="I1419" s="93">
        <v>37516.097498449795</v>
      </c>
      <c r="J1419" s="93">
        <v>35498.016844982994</v>
      </c>
      <c r="K1419" s="93">
        <v>30854.125617000002</v>
      </c>
      <c r="L1419" s="93">
        <v>24921.350999999988</v>
      </c>
      <c r="M1419" s="93">
        <v>0</v>
      </c>
      <c r="N1419" s="83"/>
      <c r="O1419" s="84" t="s">
        <v>3</v>
      </c>
      <c r="P1419" s="93">
        <v>0</v>
      </c>
      <c r="Q1419" s="93">
        <v>10613.583391620619</v>
      </c>
      <c r="R1419" s="93">
        <v>25134.670623591504</v>
      </c>
      <c r="S1419" s="93">
        <v>27700.333701748194</v>
      </c>
      <c r="T1419" s="93">
        <v>20698.229394248712</v>
      </c>
      <c r="U1419" s="93">
        <v>27621.027373385674</v>
      </c>
      <c r="V1419" s="93">
        <v>45961.839807130469</v>
      </c>
      <c r="W1419" s="93">
        <v>46082.362161212994</v>
      </c>
      <c r="X1419" s="93">
        <v>39257.506596000014</v>
      </c>
      <c r="Y1419" s="93">
        <v>31048.016999999993</v>
      </c>
      <c r="Z1419" s="93">
        <v>24131</v>
      </c>
      <c r="AA1419" s="83"/>
      <c r="AB1419" s="84" t="s">
        <v>3</v>
      </c>
      <c r="AC1419" s="93">
        <v>12</v>
      </c>
      <c r="AD1419" s="93">
        <v>77</v>
      </c>
      <c r="AE1419" s="93">
        <v>133</v>
      </c>
      <c r="AF1419" s="93">
        <v>126</v>
      </c>
      <c r="AG1419" s="93">
        <v>163</v>
      </c>
      <c r="AH1419" s="93">
        <v>243</v>
      </c>
      <c r="AI1419" s="93">
        <v>280</v>
      </c>
      <c r="AJ1419" s="93">
        <v>265</v>
      </c>
      <c r="AK1419" s="93">
        <v>233</v>
      </c>
      <c r="AL1419" s="93">
        <v>191</v>
      </c>
      <c r="AM1419" s="93">
        <v>0</v>
      </c>
      <c r="AN1419" s="83"/>
      <c r="AO1419" s="83"/>
      <c r="AP1419" s="83"/>
      <c r="AQ1419" s="83"/>
      <c r="AR1419" s="83"/>
      <c r="AS1419" s="83"/>
      <c r="AT1419" s="83"/>
      <c r="AU1419" s="83"/>
      <c r="AV1419" s="83"/>
      <c r="AW1419" s="83"/>
      <c r="AX1419" s="83"/>
      <c r="AY1419" s="83"/>
      <c r="AZ1419" s="83"/>
    </row>
    <row r="1420" spans="1:52" x14ac:dyDescent="0.25">
      <c r="A1420" s="82"/>
      <c r="B1420" s="84" t="s">
        <v>4</v>
      </c>
      <c r="C1420" s="93">
        <v>0</v>
      </c>
      <c r="D1420" s="93">
        <v>4047.2030053650624</v>
      </c>
      <c r="E1420" s="93">
        <v>35604.407168430822</v>
      </c>
      <c r="F1420" s="93">
        <v>45699.664286972904</v>
      </c>
      <c r="G1420" s="93">
        <v>48830.446365561707</v>
      </c>
      <c r="H1420" s="93">
        <v>47296.103606061093</v>
      </c>
      <c r="I1420" s="93">
        <v>53567.724456950549</v>
      </c>
      <c r="J1420" s="93">
        <v>47256.242661116979</v>
      </c>
      <c r="K1420" s="93">
        <v>34665.935723999995</v>
      </c>
      <c r="L1420" s="93">
        <v>51688.727999999996</v>
      </c>
      <c r="M1420" s="93">
        <v>0</v>
      </c>
      <c r="N1420" s="83"/>
      <c r="O1420" s="84" t="s">
        <v>4</v>
      </c>
      <c r="P1420" s="93">
        <v>0</v>
      </c>
      <c r="Q1420" s="93">
        <v>0</v>
      </c>
      <c r="R1420" s="93">
        <v>15952.775223180488</v>
      </c>
      <c r="S1420" s="93">
        <v>36887.611046161343</v>
      </c>
      <c r="T1420" s="93">
        <v>41724.930197293106</v>
      </c>
      <c r="U1420" s="93">
        <v>45849.809677895522</v>
      </c>
      <c r="V1420" s="93">
        <v>45042.712954391296</v>
      </c>
      <c r="W1420" s="93">
        <v>45814.786459028983</v>
      </c>
      <c r="X1420" s="93">
        <v>48546.738239999991</v>
      </c>
      <c r="Y1420" s="93">
        <v>47143.634999999987</v>
      </c>
      <c r="Z1420" s="93">
        <v>47893</v>
      </c>
      <c r="AA1420" s="83"/>
      <c r="AB1420" s="84" t="s">
        <v>4</v>
      </c>
      <c r="AC1420" s="93">
        <v>0</v>
      </c>
      <c r="AD1420" s="93">
        <v>34</v>
      </c>
      <c r="AE1420" s="93">
        <v>243</v>
      </c>
      <c r="AF1420" s="93">
        <v>350</v>
      </c>
      <c r="AG1420" s="93">
        <v>374</v>
      </c>
      <c r="AH1420" s="93">
        <v>374</v>
      </c>
      <c r="AI1420" s="93">
        <v>412</v>
      </c>
      <c r="AJ1420" s="93">
        <v>355</v>
      </c>
      <c r="AK1420" s="93">
        <v>275</v>
      </c>
      <c r="AL1420" s="93">
        <v>422</v>
      </c>
      <c r="AM1420" s="93">
        <v>0</v>
      </c>
      <c r="AN1420" s="83"/>
      <c r="AO1420" s="83"/>
      <c r="AP1420" s="83"/>
      <c r="AQ1420" s="83"/>
      <c r="AR1420" s="83"/>
      <c r="AS1420" s="83"/>
      <c r="AT1420" s="83"/>
      <c r="AU1420" s="83"/>
      <c r="AV1420" s="83"/>
      <c r="AW1420" s="83"/>
      <c r="AX1420" s="83"/>
      <c r="AY1420" s="83"/>
      <c r="AZ1420" s="83"/>
    </row>
    <row r="1421" spans="1:52" x14ac:dyDescent="0.25">
      <c r="A1421" s="82"/>
      <c r="B1421" s="84" t="s">
        <v>6</v>
      </c>
      <c r="C1421" s="93">
        <v>11026.185911944143</v>
      </c>
      <c r="D1421" s="93">
        <v>14671.466911602234</v>
      </c>
      <c r="E1421" s="93">
        <v>24777.249062787792</v>
      </c>
      <c r="F1421" s="93">
        <v>39779.410466566769</v>
      </c>
      <c r="G1421" s="93">
        <v>35729.194326741752</v>
      </c>
      <c r="H1421" s="93">
        <v>29803.606227486343</v>
      </c>
      <c r="I1421" s="93">
        <v>24764.201907324728</v>
      </c>
      <c r="J1421" s="93">
        <v>22019.969781746997</v>
      </c>
      <c r="K1421" s="93">
        <v>18464.947094999996</v>
      </c>
      <c r="L1421" s="93">
        <v>21344.546999999991</v>
      </c>
      <c r="M1421" s="93">
        <v>0</v>
      </c>
      <c r="N1421" s="83"/>
      <c r="O1421" s="84" t="s">
        <v>6</v>
      </c>
      <c r="P1421" s="93">
        <v>11302.953647374365</v>
      </c>
      <c r="Q1421" s="93">
        <v>12529.430369060614</v>
      </c>
      <c r="R1421" s="93">
        <v>18402.41199108569</v>
      </c>
      <c r="S1421" s="93">
        <v>51409.510989302842</v>
      </c>
      <c r="T1421" s="93">
        <v>50072.634620824509</v>
      </c>
      <c r="U1421" s="93">
        <v>38218.610559433902</v>
      </c>
      <c r="V1421" s="93">
        <v>22748.389605294495</v>
      </c>
      <c r="W1421" s="93">
        <v>18988.164446516996</v>
      </c>
      <c r="X1421" s="93">
        <v>19291.38741599999</v>
      </c>
      <c r="Y1421" s="93">
        <v>15410.304000000004</v>
      </c>
      <c r="Z1421" s="93">
        <v>21549</v>
      </c>
      <c r="AA1421" s="83"/>
      <c r="AB1421" s="84" t="s">
        <v>6</v>
      </c>
      <c r="AC1421" s="93">
        <v>0</v>
      </c>
      <c r="AD1421" s="93">
        <v>0</v>
      </c>
      <c r="AE1421" s="93">
        <v>13</v>
      </c>
      <c r="AF1421" s="93">
        <v>314</v>
      </c>
      <c r="AG1421" s="93">
        <v>446</v>
      </c>
      <c r="AH1421" s="93">
        <v>361</v>
      </c>
      <c r="AI1421" s="93">
        <v>305</v>
      </c>
      <c r="AJ1421" s="93">
        <v>0</v>
      </c>
      <c r="AK1421" s="93">
        <v>121</v>
      </c>
      <c r="AL1421" s="93">
        <v>293</v>
      </c>
      <c r="AM1421" s="93">
        <v>0</v>
      </c>
      <c r="AN1421" s="83"/>
      <c r="AO1421" s="83"/>
      <c r="AP1421" s="83"/>
      <c r="AQ1421" s="83"/>
      <c r="AR1421" s="83"/>
      <c r="AS1421" s="83"/>
      <c r="AT1421" s="83"/>
      <c r="AU1421" s="83"/>
      <c r="AV1421" s="83"/>
      <c r="AW1421" s="83"/>
      <c r="AX1421" s="83"/>
      <c r="AY1421" s="83"/>
      <c r="AZ1421" s="83"/>
    </row>
    <row r="1422" spans="1:52" x14ac:dyDescent="0.25">
      <c r="A1422" s="82"/>
      <c r="B1422" s="84" t="s">
        <v>7</v>
      </c>
      <c r="C1422" s="93">
        <v>155222.41673868743</v>
      </c>
      <c r="D1422" s="93">
        <v>154442.4961306355</v>
      </c>
      <c r="E1422" s="93">
        <v>146044.50954121086</v>
      </c>
      <c r="F1422" s="93">
        <v>135660.3067792842</v>
      </c>
      <c r="G1422" s="93">
        <v>135060.08100658358</v>
      </c>
      <c r="H1422" s="93">
        <v>141322.53986522483</v>
      </c>
      <c r="I1422" s="93">
        <v>141018.68653255896</v>
      </c>
      <c r="J1422" s="93">
        <v>155004.01483291198</v>
      </c>
      <c r="K1422" s="93">
        <v>179849.96387399998</v>
      </c>
      <c r="L1422" s="93">
        <v>154513.61099999998</v>
      </c>
      <c r="M1422" s="93">
        <v>0</v>
      </c>
      <c r="N1422" s="83"/>
      <c r="O1422" s="84" t="s">
        <v>7</v>
      </c>
      <c r="P1422" s="93">
        <v>175704.07149711016</v>
      </c>
      <c r="Q1422" s="93">
        <v>163381.13748561166</v>
      </c>
      <c r="R1422" s="93">
        <v>138791.68407751486</v>
      </c>
      <c r="S1422" s="93">
        <v>135269.9629102037</v>
      </c>
      <c r="T1422" s="93">
        <v>139540.31775655353</v>
      </c>
      <c r="U1422" s="93">
        <v>128756.49865015803</v>
      </c>
      <c r="V1422" s="93">
        <v>144639.34269456932</v>
      </c>
      <c r="W1422" s="93">
        <v>126620.49065003096</v>
      </c>
      <c r="X1422" s="93">
        <v>145325.127717</v>
      </c>
      <c r="Y1422" s="93">
        <v>158234.47499999998</v>
      </c>
      <c r="Z1422" s="93">
        <v>150899</v>
      </c>
      <c r="AA1422" s="83"/>
      <c r="AB1422" s="84" t="s">
        <v>7</v>
      </c>
      <c r="AC1422" s="93">
        <v>1305</v>
      </c>
      <c r="AD1422" s="93">
        <v>1318</v>
      </c>
      <c r="AE1422" s="93">
        <v>1232</v>
      </c>
      <c r="AF1422" s="93">
        <v>1171</v>
      </c>
      <c r="AG1422" s="93">
        <v>1206</v>
      </c>
      <c r="AH1422" s="93">
        <v>1253</v>
      </c>
      <c r="AI1422" s="93">
        <v>1259</v>
      </c>
      <c r="AJ1422" s="93">
        <v>1441</v>
      </c>
      <c r="AK1422" s="93">
        <v>1584</v>
      </c>
      <c r="AL1422" s="93">
        <v>1553</v>
      </c>
      <c r="AM1422" s="93">
        <v>0</v>
      </c>
      <c r="AN1422" s="83"/>
      <c r="AO1422" s="83"/>
      <c r="AP1422" s="83"/>
      <c r="AQ1422" s="83"/>
      <c r="AR1422" s="83"/>
      <c r="AS1422" s="83"/>
      <c r="AT1422" s="83"/>
      <c r="AU1422" s="83"/>
      <c r="AV1422" s="83"/>
      <c r="AW1422" s="83"/>
      <c r="AX1422" s="83"/>
      <c r="AY1422" s="83"/>
      <c r="AZ1422" s="83"/>
    </row>
    <row r="1423" spans="1:52" x14ac:dyDescent="0.25">
      <c r="A1423" s="82"/>
      <c r="B1423" s="89" t="s">
        <v>8</v>
      </c>
      <c r="C1423" s="94">
        <v>64533.511701972551</v>
      </c>
      <c r="D1423" s="94">
        <v>70689.401342989047</v>
      </c>
      <c r="E1423" s="94">
        <v>78867.981535695333</v>
      </c>
      <c r="F1423" s="94">
        <v>100755.86649908233</v>
      </c>
      <c r="G1423" s="94">
        <v>128113.5903065733</v>
      </c>
      <c r="H1423" s="94">
        <v>147077.41440629587</v>
      </c>
      <c r="I1423" s="94">
        <v>178624.38790481049</v>
      </c>
      <c r="J1423" s="94">
        <v>187802.53810182895</v>
      </c>
      <c r="K1423" s="94">
        <v>196259.94960599995</v>
      </c>
      <c r="L1423" s="94">
        <v>209523.95099999997</v>
      </c>
      <c r="M1423" s="94">
        <v>0</v>
      </c>
      <c r="N1423" s="83"/>
      <c r="O1423" s="89" t="s">
        <v>8</v>
      </c>
      <c r="P1423" s="94">
        <v>57946.439598733188</v>
      </c>
      <c r="Q1423" s="94">
        <v>66104.731107642205</v>
      </c>
      <c r="R1423" s="94">
        <v>71514.097290809412</v>
      </c>
      <c r="S1423" s="94">
        <v>99551.075110141945</v>
      </c>
      <c r="T1423" s="94">
        <v>118151.95860582475</v>
      </c>
      <c r="U1423" s="94">
        <v>126614.6754309098</v>
      </c>
      <c r="V1423" s="94">
        <v>163061.67926139722</v>
      </c>
      <c r="W1423" s="94">
        <v>190441.61135804697</v>
      </c>
      <c r="X1423" s="94">
        <v>209758.82848199995</v>
      </c>
      <c r="Y1423" s="94">
        <v>197699.71199999997</v>
      </c>
      <c r="Z1423" s="94">
        <v>223978</v>
      </c>
      <c r="AA1423" s="83"/>
      <c r="AB1423" s="89" t="s">
        <v>8</v>
      </c>
      <c r="AC1423" s="94">
        <v>848</v>
      </c>
      <c r="AD1423" s="94">
        <v>945</v>
      </c>
      <c r="AE1423" s="94">
        <v>1059</v>
      </c>
      <c r="AF1423" s="94">
        <v>1190</v>
      </c>
      <c r="AG1423" s="94">
        <v>1346</v>
      </c>
      <c r="AH1423" s="94">
        <v>1527</v>
      </c>
      <c r="AI1423" s="94">
        <v>1737</v>
      </c>
      <c r="AJ1423" s="94">
        <v>1779</v>
      </c>
      <c r="AK1423" s="94">
        <v>1838</v>
      </c>
      <c r="AL1423" s="94">
        <v>1979</v>
      </c>
      <c r="AM1423" s="94">
        <v>0</v>
      </c>
      <c r="AN1423" s="83"/>
      <c r="AO1423" s="83"/>
      <c r="AP1423" s="83"/>
      <c r="AQ1423" s="83"/>
      <c r="AR1423" s="83"/>
      <c r="AS1423" s="83"/>
      <c r="AT1423" s="83"/>
      <c r="AU1423" s="83"/>
      <c r="AV1423" s="83"/>
      <c r="AW1423" s="83"/>
      <c r="AX1423" s="83"/>
      <c r="AY1423" s="83"/>
      <c r="AZ1423" s="83"/>
    </row>
    <row r="1424" spans="1:52" x14ac:dyDescent="0.25">
      <c r="A1424" s="82"/>
      <c r="B1424" s="89" t="s">
        <v>5</v>
      </c>
      <c r="C1424" s="94">
        <v>123587.62391141673</v>
      </c>
      <c r="D1424" s="94">
        <v>97997.281778394332</v>
      </c>
      <c r="E1424" s="94">
        <v>92217.571501195111</v>
      </c>
      <c r="F1424" s="94">
        <v>100580.60417939024</v>
      </c>
      <c r="G1424" s="94">
        <v>81762.876545412859</v>
      </c>
      <c r="H1424" s="94">
        <v>86254.353464668995</v>
      </c>
      <c r="I1424" s="94">
        <v>109720.43821552831</v>
      </c>
      <c r="J1424" s="94">
        <v>93131.449439993972</v>
      </c>
      <c r="K1424" s="94">
        <v>83432.280056999982</v>
      </c>
      <c r="L1424" s="94">
        <v>70159.277999999962</v>
      </c>
      <c r="M1424" s="92">
        <v>0</v>
      </c>
      <c r="N1424" s="83"/>
      <c r="O1424" s="89" t="s">
        <v>5</v>
      </c>
      <c r="P1424" s="94">
        <v>110020.58985442508</v>
      </c>
      <c r="Q1424" s="94">
        <v>104774.66166451911</v>
      </c>
      <c r="R1424" s="94">
        <v>103552.77380967014</v>
      </c>
      <c r="S1424" s="94">
        <v>84613.900997588396</v>
      </c>
      <c r="T1424" s="94">
        <v>92522.127439519652</v>
      </c>
      <c r="U1424" s="94">
        <v>91426.349749263245</v>
      </c>
      <c r="V1424" s="94">
        <v>85228.566118518749</v>
      </c>
      <c r="W1424" s="94">
        <v>98359.964975411931</v>
      </c>
      <c r="X1424" s="94">
        <v>115623.13841399997</v>
      </c>
      <c r="Y1424" s="94">
        <v>91426.64999999998</v>
      </c>
      <c r="Z1424" s="94">
        <v>65771</v>
      </c>
      <c r="AA1424" s="83"/>
      <c r="AB1424" s="89" t="s">
        <v>5</v>
      </c>
      <c r="AC1424" s="94">
        <v>9458</v>
      </c>
      <c r="AD1424" s="94">
        <v>9398</v>
      </c>
      <c r="AE1424" s="94">
        <v>9568</v>
      </c>
      <c r="AF1424" s="94">
        <v>9602</v>
      </c>
      <c r="AG1424" s="94">
        <v>9540</v>
      </c>
      <c r="AH1424" s="94">
        <v>9542</v>
      </c>
      <c r="AI1424" s="94">
        <v>9779</v>
      </c>
      <c r="AJ1424" s="94">
        <v>10455</v>
      </c>
      <c r="AK1424" s="94">
        <v>10134</v>
      </c>
      <c r="AL1424" s="94">
        <v>10360</v>
      </c>
      <c r="AM1424" s="94">
        <v>0</v>
      </c>
      <c r="AN1424" s="83"/>
      <c r="AO1424" s="83"/>
      <c r="AP1424" s="83"/>
      <c r="AQ1424" s="83"/>
      <c r="AR1424" s="83"/>
      <c r="AS1424" s="83"/>
      <c r="AT1424" s="83"/>
      <c r="AU1424" s="83"/>
      <c r="AV1424" s="83"/>
      <c r="AW1424" s="83"/>
      <c r="AX1424" s="83"/>
      <c r="AY1424" s="83"/>
      <c r="AZ1424" s="83"/>
    </row>
    <row r="1425" spans="1:52" x14ac:dyDescent="0.25">
      <c r="A1425" s="82"/>
      <c r="B1425" s="84" t="s">
        <v>157</v>
      </c>
      <c r="C1425" s="93">
        <v>56981.663373162832</v>
      </c>
      <c r="D1425" s="93">
        <v>64506.748112429232</v>
      </c>
      <c r="E1425" s="93">
        <v>60345.024617423085</v>
      </c>
      <c r="F1425" s="93">
        <v>66677.01158124971</v>
      </c>
      <c r="G1425" s="93">
        <v>80036.023063171888</v>
      </c>
      <c r="H1425" s="93">
        <v>74694.065159060963</v>
      </c>
      <c r="I1425" s="93">
        <v>76360.091423620135</v>
      </c>
      <c r="J1425" s="93">
        <v>82372.316769917976</v>
      </c>
      <c r="K1425" s="93">
        <v>79275.677774999989</v>
      </c>
      <c r="L1425" s="93">
        <v>78990.155999999988</v>
      </c>
      <c r="M1425" s="93">
        <v>0</v>
      </c>
      <c r="N1425" s="83"/>
      <c r="O1425" s="84" t="s">
        <v>157</v>
      </c>
      <c r="P1425" s="93">
        <v>58613.389674221013</v>
      </c>
      <c r="Q1425" s="93">
        <v>58170.829497121922</v>
      </c>
      <c r="R1425" s="93">
        <v>56450.136096287672</v>
      </c>
      <c r="S1425" s="93">
        <v>69967.580388903225</v>
      </c>
      <c r="T1425" s="93">
        <v>66576.623922761588</v>
      </c>
      <c r="U1425" s="93">
        <v>75265.426734084234</v>
      </c>
      <c r="V1425" s="93">
        <v>70240.641588277751</v>
      </c>
      <c r="W1425" s="93">
        <v>75872.816649125976</v>
      </c>
      <c r="X1425" s="93">
        <v>76503.548687999981</v>
      </c>
      <c r="Y1425" s="93">
        <v>81054.329999999987</v>
      </c>
      <c r="Z1425" s="93">
        <v>75928</v>
      </c>
      <c r="AA1425" s="83"/>
      <c r="AB1425" s="84" t="s">
        <v>117</v>
      </c>
      <c r="AC1425" s="93">
        <v>55305.173999999992</v>
      </c>
      <c r="AD1425" s="93">
        <v>55213.928</v>
      </c>
      <c r="AE1425" s="93">
        <v>55089.792000000001</v>
      </c>
      <c r="AF1425" s="93">
        <v>55429.309000000001</v>
      </c>
      <c r="AG1425" s="93">
        <v>55563.332999999999</v>
      </c>
      <c r="AH1425" s="93">
        <v>55858.567999999999</v>
      </c>
      <c r="AI1425" s="93">
        <v>56390.724000000002</v>
      </c>
      <c r="AJ1425" s="93">
        <v>56697.678</v>
      </c>
      <c r="AK1425" s="93">
        <v>57483.776000000005</v>
      </c>
      <c r="AL1425" s="93">
        <v>58609.516000000003</v>
      </c>
      <c r="AM1425" s="93">
        <v>0</v>
      </c>
      <c r="AN1425" s="83"/>
      <c r="AO1425" s="83"/>
      <c r="AP1425" s="83"/>
      <c r="AQ1425" s="83"/>
      <c r="AR1425" s="83"/>
      <c r="AS1425" s="83"/>
      <c r="AT1425" s="83"/>
      <c r="AU1425" s="83"/>
      <c r="AV1425" s="83"/>
      <c r="AW1425" s="83"/>
      <c r="AX1425" s="83"/>
      <c r="AY1425" s="83"/>
      <c r="AZ1425" s="83"/>
    </row>
    <row r="1426" spans="1:52" x14ac:dyDescent="0.25">
      <c r="A1426" s="82"/>
      <c r="B1426" s="83"/>
      <c r="C1426" s="83"/>
      <c r="D1426" s="83"/>
      <c r="E1426" s="83"/>
      <c r="F1426" s="83"/>
      <c r="G1426" s="83"/>
      <c r="H1426" s="83"/>
      <c r="I1426" s="83"/>
      <c r="J1426" s="83"/>
      <c r="K1426" s="83"/>
      <c r="L1426" s="83"/>
      <c r="M1426" s="83"/>
      <c r="N1426" s="83"/>
      <c r="O1426" s="83"/>
      <c r="P1426" s="83"/>
      <c r="Q1426" s="83"/>
      <c r="R1426" s="83"/>
      <c r="S1426" s="83"/>
      <c r="T1426" s="83"/>
      <c r="U1426" s="83"/>
      <c r="V1426" s="83"/>
      <c r="W1426" s="83"/>
      <c r="X1426" s="83"/>
      <c r="Y1426" s="83"/>
      <c r="Z1426" s="83"/>
      <c r="AA1426" s="83"/>
      <c r="AB1426" s="83"/>
      <c r="AC1426" s="83"/>
      <c r="AD1426" s="83"/>
      <c r="AE1426" s="83"/>
      <c r="AF1426" s="83"/>
      <c r="AG1426" s="83"/>
      <c r="AH1426" s="83"/>
      <c r="AI1426" s="83"/>
      <c r="AJ1426" s="83"/>
      <c r="AK1426" s="83"/>
      <c r="AL1426" s="83"/>
      <c r="AM1426" s="83"/>
      <c r="AN1426" s="83"/>
      <c r="AO1426" s="83"/>
      <c r="AP1426" s="83"/>
      <c r="AQ1426" s="83"/>
      <c r="AR1426" s="83"/>
      <c r="AS1426" s="83"/>
      <c r="AT1426" s="83"/>
      <c r="AU1426" s="83"/>
      <c r="AV1426" s="83"/>
      <c r="AW1426" s="83"/>
      <c r="AX1426" s="83"/>
      <c r="AY1426" s="83"/>
      <c r="AZ1426" s="83"/>
    </row>
    <row r="1427" spans="1:52" x14ac:dyDescent="0.25">
      <c r="A1427" s="82"/>
      <c r="B1427" s="85" t="s">
        <v>113</v>
      </c>
      <c r="C1427" s="85"/>
      <c r="D1427" s="85"/>
      <c r="E1427" s="85"/>
      <c r="F1427" s="85"/>
      <c r="G1427" s="85"/>
      <c r="H1427" s="85"/>
      <c r="I1427" s="85"/>
      <c r="J1427" s="85"/>
      <c r="K1427" s="85"/>
      <c r="L1427" s="85"/>
      <c r="M1427" s="85"/>
      <c r="N1427" s="83"/>
      <c r="O1427" s="85" t="s">
        <v>114</v>
      </c>
      <c r="P1427" s="85"/>
      <c r="Q1427" s="85"/>
      <c r="R1427" s="85"/>
      <c r="S1427" s="85"/>
      <c r="T1427" s="85"/>
      <c r="U1427" s="85"/>
      <c r="V1427" s="85"/>
      <c r="W1427" s="85"/>
      <c r="X1427" s="85"/>
      <c r="Y1427" s="85"/>
      <c r="Z1427" s="85"/>
      <c r="AA1427" s="83"/>
      <c r="AB1427" s="85" t="s">
        <v>145</v>
      </c>
      <c r="AC1427" s="85"/>
      <c r="AD1427" s="85"/>
      <c r="AE1427" s="85"/>
      <c r="AF1427" s="85"/>
      <c r="AG1427" s="85"/>
      <c r="AH1427" s="85"/>
      <c r="AI1427" s="85"/>
      <c r="AJ1427" s="85"/>
      <c r="AK1427" s="85"/>
      <c r="AL1427" s="85"/>
      <c r="AM1427" s="85"/>
      <c r="AN1427" s="83"/>
      <c r="AO1427" s="83"/>
      <c r="AP1427" s="83"/>
      <c r="AQ1427" s="83"/>
      <c r="AR1427" s="83"/>
      <c r="AS1427" s="83"/>
      <c r="AT1427" s="83"/>
      <c r="AU1427" s="83"/>
      <c r="AV1427" s="83"/>
      <c r="AW1427" s="83"/>
      <c r="AX1427" s="83"/>
      <c r="AY1427" s="83"/>
      <c r="AZ1427" s="83"/>
    </row>
    <row r="1428" spans="1:52" x14ac:dyDescent="0.25">
      <c r="A1428" s="82"/>
      <c r="B1428" s="87" t="s">
        <v>87</v>
      </c>
      <c r="C1428" s="87">
        <v>2013</v>
      </c>
      <c r="D1428" s="87">
        <v>2014</v>
      </c>
      <c r="E1428" s="87">
        <v>2015</v>
      </c>
      <c r="F1428" s="87">
        <v>2016</v>
      </c>
      <c r="G1428" s="87">
        <v>2017</v>
      </c>
      <c r="H1428" s="87">
        <v>2018</v>
      </c>
      <c r="I1428" s="87">
        <v>2019</v>
      </c>
      <c r="J1428" s="87">
        <v>2020</v>
      </c>
      <c r="K1428" s="87">
        <v>2021</v>
      </c>
      <c r="L1428" s="87">
        <v>2022</v>
      </c>
      <c r="M1428" s="87">
        <v>2023</v>
      </c>
      <c r="N1428" s="83"/>
      <c r="O1428" s="87" t="s">
        <v>87</v>
      </c>
      <c r="P1428" s="87">
        <v>2013</v>
      </c>
      <c r="Q1428" s="87">
        <v>2014</v>
      </c>
      <c r="R1428" s="87">
        <v>2015</v>
      </c>
      <c r="S1428" s="87">
        <v>2016</v>
      </c>
      <c r="T1428" s="87">
        <v>2017</v>
      </c>
      <c r="U1428" s="87">
        <v>2018</v>
      </c>
      <c r="V1428" s="87">
        <v>2019</v>
      </c>
      <c r="W1428" s="87">
        <v>2020</v>
      </c>
      <c r="X1428" s="87">
        <v>2021</v>
      </c>
      <c r="Y1428" s="87">
        <v>2022</v>
      </c>
      <c r="Z1428" s="87">
        <v>2023</v>
      </c>
      <c r="AA1428" s="83"/>
      <c r="AB1428" s="87" t="s">
        <v>87</v>
      </c>
      <c r="AC1428" s="87">
        <v>2013</v>
      </c>
      <c r="AD1428" s="87">
        <v>2014</v>
      </c>
      <c r="AE1428" s="87">
        <v>2015</v>
      </c>
      <c r="AF1428" s="87">
        <v>2016</v>
      </c>
      <c r="AG1428" s="87">
        <v>2017</v>
      </c>
      <c r="AH1428" s="87">
        <v>2018</v>
      </c>
      <c r="AI1428" s="87">
        <v>2019</v>
      </c>
      <c r="AJ1428" s="87">
        <v>2020</v>
      </c>
      <c r="AK1428" s="87">
        <v>2021</v>
      </c>
      <c r="AL1428" s="87">
        <v>2022</v>
      </c>
      <c r="AM1428" s="87">
        <v>2023</v>
      </c>
      <c r="AN1428" s="83"/>
      <c r="AO1428" s="83"/>
      <c r="AP1428" s="83"/>
      <c r="AQ1428" s="83"/>
      <c r="AR1428" s="83"/>
      <c r="AS1428" s="83"/>
      <c r="AT1428" s="83"/>
      <c r="AU1428" s="83"/>
      <c r="AV1428" s="83"/>
      <c r="AW1428" s="83"/>
      <c r="AX1428" s="83"/>
      <c r="AY1428" s="83"/>
      <c r="AZ1428" s="83"/>
    </row>
    <row r="1429" spans="1:52" x14ac:dyDescent="0.25">
      <c r="A1429" s="82"/>
      <c r="B1429" s="89" t="s">
        <v>9</v>
      </c>
      <c r="C1429" s="90">
        <v>604454.71748971101</v>
      </c>
      <c r="D1429" s="90">
        <v>607679.74634713237</v>
      </c>
      <c r="E1429" s="90">
        <v>606810.28972716944</v>
      </c>
      <c r="F1429" s="90">
        <v>658615.83007904503</v>
      </c>
      <c r="G1429" s="90">
        <v>637653.61727482779</v>
      </c>
      <c r="H1429" s="90">
        <v>637307.43477533059</v>
      </c>
      <c r="I1429" s="90">
        <v>669622.39241168974</v>
      </c>
      <c r="J1429" s="90">
        <v>695385.01367061283</v>
      </c>
      <c r="K1429" s="90">
        <v>837855.59424000001</v>
      </c>
      <c r="L1429" s="90">
        <v>793199.50499999989</v>
      </c>
      <c r="M1429" s="90">
        <v>0</v>
      </c>
      <c r="N1429" s="83"/>
      <c r="O1429" s="89" t="s">
        <v>9</v>
      </c>
      <c r="P1429" s="90">
        <v>619991.61582017795</v>
      </c>
      <c r="Q1429" s="90">
        <v>628056.3881497425</v>
      </c>
      <c r="R1429" s="90">
        <v>602972.74782188016</v>
      </c>
      <c r="S1429" s="90">
        <v>670470.41872282233</v>
      </c>
      <c r="T1429" s="90">
        <v>668519.73576134769</v>
      </c>
      <c r="U1429" s="90">
        <v>659932.68227160466</v>
      </c>
      <c r="V1429" s="90">
        <v>655337.44600302936</v>
      </c>
      <c r="W1429" s="90">
        <v>674560.50307442981</v>
      </c>
      <c r="X1429" s="90">
        <v>837241.33371899975</v>
      </c>
      <c r="Y1429" s="90">
        <v>837971.29499999993</v>
      </c>
      <c r="Z1429" s="90">
        <v>789333</v>
      </c>
      <c r="AA1429" s="83"/>
      <c r="AB1429" s="89" t="s">
        <v>9</v>
      </c>
      <c r="AC1429" s="90">
        <v>5343</v>
      </c>
      <c r="AD1429" s="90">
        <v>5289</v>
      </c>
      <c r="AE1429" s="90">
        <v>5377</v>
      </c>
      <c r="AF1429" s="90">
        <v>5446</v>
      </c>
      <c r="AG1429" s="90">
        <v>5358</v>
      </c>
      <c r="AH1429" s="90">
        <v>5270</v>
      </c>
      <c r="AI1429" s="90">
        <v>5354</v>
      </c>
      <c r="AJ1429" s="90">
        <v>5800</v>
      </c>
      <c r="AK1429" s="90">
        <v>5629</v>
      </c>
      <c r="AL1429" s="90">
        <v>5713</v>
      </c>
      <c r="AM1429" s="90">
        <v>0</v>
      </c>
      <c r="AN1429" s="83"/>
      <c r="AO1429" s="83"/>
      <c r="AP1429" s="83"/>
      <c r="AQ1429" s="83"/>
      <c r="AR1429" s="83"/>
      <c r="AS1429" s="83"/>
      <c r="AT1429" s="83"/>
      <c r="AU1429" s="83"/>
      <c r="AV1429" s="83"/>
      <c r="AW1429" s="83"/>
      <c r="AX1429" s="83"/>
      <c r="AY1429" s="83"/>
      <c r="AZ1429" s="83"/>
    </row>
    <row r="1430" spans="1:52" x14ac:dyDescent="0.25">
      <c r="A1430" s="82"/>
      <c r="B1430" s="84" t="s">
        <v>10</v>
      </c>
      <c r="C1430" s="93">
        <v>370836.33551793714</v>
      </c>
      <c r="D1430" s="93">
        <v>362947.44313875196</v>
      </c>
      <c r="E1430" s="93">
        <v>378565.19954919379</v>
      </c>
      <c r="F1430" s="93">
        <v>420358.50795396906</v>
      </c>
      <c r="G1430" s="93">
        <v>392154.65267095686</v>
      </c>
      <c r="H1430" s="93">
        <v>366896.53693418083</v>
      </c>
      <c r="I1430" s="93">
        <v>390841.32306958956</v>
      </c>
      <c r="J1430" s="93">
        <v>403271.10908834386</v>
      </c>
      <c r="K1430" s="93">
        <v>527316.66525299998</v>
      </c>
      <c r="L1430" s="93">
        <v>509405.42099999991</v>
      </c>
      <c r="M1430" s="93">
        <v>0</v>
      </c>
      <c r="N1430" s="83"/>
      <c r="O1430" s="84" t="s">
        <v>10</v>
      </c>
      <c r="P1430" s="93">
        <v>379916.96458360471</v>
      </c>
      <c r="Q1430" s="93">
        <v>370280.26912112971</v>
      </c>
      <c r="R1430" s="93">
        <v>375254.95392491337</v>
      </c>
      <c r="S1430" s="93">
        <v>406810.67870364385</v>
      </c>
      <c r="T1430" s="93">
        <v>452803.10389397625</v>
      </c>
      <c r="U1430" s="93">
        <v>380962.54204923526</v>
      </c>
      <c r="V1430" s="93">
        <v>383708.96465837571</v>
      </c>
      <c r="W1430" s="93">
        <v>415214.37213401234</v>
      </c>
      <c r="X1430" s="93">
        <v>567902.94784649985</v>
      </c>
      <c r="Y1430" s="93">
        <v>545721.40350000001</v>
      </c>
      <c r="Z1430" s="93">
        <v>536179</v>
      </c>
      <c r="AA1430" s="83"/>
      <c r="AB1430" s="84" t="s">
        <v>10</v>
      </c>
      <c r="AC1430" s="93">
        <v>5343</v>
      </c>
      <c r="AD1430" s="93">
        <v>5289</v>
      </c>
      <c r="AE1430" s="93">
        <v>5377</v>
      </c>
      <c r="AF1430" s="93">
        <v>5446</v>
      </c>
      <c r="AG1430" s="93">
        <v>5358</v>
      </c>
      <c r="AH1430" s="93">
        <v>5270</v>
      </c>
      <c r="AI1430" s="93">
        <v>5354</v>
      </c>
      <c r="AJ1430" s="93">
        <v>5800</v>
      </c>
      <c r="AK1430" s="93">
        <v>5629</v>
      </c>
      <c r="AL1430" s="93">
        <v>5713</v>
      </c>
      <c r="AM1430" s="93">
        <v>0</v>
      </c>
      <c r="AN1430" s="83"/>
      <c r="AO1430" s="83"/>
      <c r="AP1430" s="83"/>
      <c r="AQ1430" s="83"/>
      <c r="AR1430" s="83"/>
      <c r="AS1430" s="83"/>
      <c r="AT1430" s="83"/>
      <c r="AU1430" s="83"/>
      <c r="AV1430" s="83"/>
      <c r="AW1430" s="83"/>
      <c r="AX1430" s="83"/>
      <c r="AY1430" s="83"/>
      <c r="AZ1430" s="83"/>
    </row>
    <row r="1431" spans="1:52" x14ac:dyDescent="0.25">
      <c r="A1431" s="82"/>
      <c r="B1431" s="89" t="s">
        <v>11</v>
      </c>
      <c r="C1431" s="94">
        <v>233618.38197177384</v>
      </c>
      <c r="D1431" s="94">
        <v>244732.30320838041</v>
      </c>
      <c r="E1431" s="94">
        <v>228245.09017797565</v>
      </c>
      <c r="F1431" s="94">
        <v>238257.32212507594</v>
      </c>
      <c r="G1431" s="94">
        <v>245498.96460387087</v>
      </c>
      <c r="H1431" s="94">
        <v>270410.89784114971</v>
      </c>
      <c r="I1431" s="94">
        <v>278781.06934210018</v>
      </c>
      <c r="J1431" s="94">
        <v>292113.90458226891</v>
      </c>
      <c r="K1431" s="94">
        <v>310538.92898699996</v>
      </c>
      <c r="L1431" s="94">
        <v>283794.08399999992</v>
      </c>
      <c r="M1431" s="94">
        <v>0</v>
      </c>
      <c r="N1431" s="83"/>
      <c r="O1431" s="89" t="s">
        <v>11</v>
      </c>
      <c r="P1431" s="94">
        <v>240074.65123657323</v>
      </c>
      <c r="Q1431" s="94">
        <v>257776.11902861285</v>
      </c>
      <c r="R1431" s="94">
        <v>227717.79389696682</v>
      </c>
      <c r="S1431" s="94">
        <v>263659.74001917843</v>
      </c>
      <c r="T1431" s="94">
        <v>215716.6318673715</v>
      </c>
      <c r="U1431" s="94">
        <v>278970.14022236934</v>
      </c>
      <c r="V1431" s="94">
        <v>271628.48134465364</v>
      </c>
      <c r="W1431" s="94">
        <v>259346.13094041744</v>
      </c>
      <c r="X1431" s="94">
        <v>269338.3858724999</v>
      </c>
      <c r="Y1431" s="94">
        <v>292249.89149999991</v>
      </c>
      <c r="Z1431" s="94">
        <v>253154</v>
      </c>
      <c r="AA1431" s="83"/>
      <c r="AB1431" s="89" t="s">
        <v>11</v>
      </c>
      <c r="AC1431" s="94">
        <v>5343</v>
      </c>
      <c r="AD1431" s="94">
        <v>5289</v>
      </c>
      <c r="AE1431" s="94">
        <v>5377</v>
      </c>
      <c r="AF1431" s="94">
        <v>5446</v>
      </c>
      <c r="AG1431" s="94">
        <v>5358</v>
      </c>
      <c r="AH1431" s="94">
        <v>5270</v>
      </c>
      <c r="AI1431" s="94">
        <v>5354</v>
      </c>
      <c r="AJ1431" s="94">
        <v>5800</v>
      </c>
      <c r="AK1431" s="94">
        <v>5629</v>
      </c>
      <c r="AL1431" s="94">
        <v>5713</v>
      </c>
      <c r="AM1431" s="94">
        <v>0</v>
      </c>
      <c r="AN1431" s="83"/>
      <c r="AO1431" s="83"/>
      <c r="AP1431" s="83"/>
      <c r="AQ1431" s="83"/>
      <c r="AR1431" s="83"/>
      <c r="AS1431" s="83"/>
      <c r="AT1431" s="83"/>
      <c r="AU1431" s="83"/>
      <c r="AV1431" s="83"/>
      <c r="AW1431" s="83"/>
      <c r="AX1431" s="83"/>
      <c r="AY1431" s="83"/>
      <c r="AZ1431" s="83"/>
    </row>
    <row r="1432" spans="1:52" x14ac:dyDescent="0.25">
      <c r="A1432" s="82"/>
      <c r="B1432" s="84" t="s">
        <v>0</v>
      </c>
      <c r="C1432" s="93">
        <v>71258.125336340876</v>
      </c>
      <c r="D1432" s="93">
        <v>60036.478055864129</v>
      </c>
      <c r="E1432" s="93">
        <v>60070.053446136801</v>
      </c>
      <c r="F1432" s="93">
        <v>66744.127181447897</v>
      </c>
      <c r="G1432" s="93">
        <v>54188.834437046426</v>
      </c>
      <c r="H1432" s="93">
        <v>45675.382269473535</v>
      </c>
      <c r="I1432" s="93">
        <v>42160.326746465114</v>
      </c>
      <c r="J1432" s="93">
        <v>40495.64044383898</v>
      </c>
      <c r="K1432" s="93">
        <v>34852.653947999992</v>
      </c>
      <c r="L1432" s="93">
        <v>28816.115999999995</v>
      </c>
      <c r="M1432" s="93">
        <v>0</v>
      </c>
      <c r="N1432" s="83"/>
      <c r="O1432" s="84" t="s">
        <v>0</v>
      </c>
      <c r="P1432" s="93">
        <v>66489.718089373171</v>
      </c>
      <c r="Q1432" s="93">
        <v>69411.299760541762</v>
      </c>
      <c r="R1432" s="93">
        <v>55197.522158736225</v>
      </c>
      <c r="S1432" s="93">
        <v>57522.570674078845</v>
      </c>
      <c r="T1432" s="93">
        <v>62258.980520145473</v>
      </c>
      <c r="U1432" s="93">
        <v>51492.871777670458</v>
      </c>
      <c r="V1432" s="93">
        <v>42790.52233497001</v>
      </c>
      <c r="W1432" s="93">
        <v>39535.388931968992</v>
      </c>
      <c r="X1432" s="93">
        <v>39748.702832999988</v>
      </c>
      <c r="Y1432" s="93">
        <v>31034.640000000003</v>
      </c>
      <c r="Z1432" s="93">
        <v>25919</v>
      </c>
      <c r="AA1432" s="83"/>
      <c r="AB1432" s="84" t="s">
        <v>0</v>
      </c>
      <c r="AC1432" s="93">
        <v>750</v>
      </c>
      <c r="AD1432" s="93">
        <v>749</v>
      </c>
      <c r="AE1432" s="93">
        <v>854</v>
      </c>
      <c r="AF1432" s="93">
        <v>726</v>
      </c>
      <c r="AG1432" s="93">
        <v>523</v>
      </c>
      <c r="AH1432" s="93">
        <v>447</v>
      </c>
      <c r="AI1432" s="93">
        <v>422</v>
      </c>
      <c r="AJ1432" s="93">
        <v>424</v>
      </c>
      <c r="AK1432" s="93">
        <v>377</v>
      </c>
      <c r="AL1432" s="93">
        <v>324</v>
      </c>
      <c r="AM1432" s="93">
        <v>0</v>
      </c>
      <c r="AN1432" s="83"/>
      <c r="AO1432" s="83"/>
      <c r="AP1432" s="83"/>
      <c r="AQ1432" s="83"/>
      <c r="AR1432" s="83"/>
      <c r="AS1432" s="83"/>
      <c r="AT1432" s="83"/>
      <c r="AU1432" s="83"/>
      <c r="AV1432" s="83"/>
      <c r="AW1432" s="83"/>
      <c r="AX1432" s="83"/>
      <c r="AY1432" s="83"/>
      <c r="AZ1432" s="83"/>
    </row>
    <row r="1433" spans="1:52" x14ac:dyDescent="0.25">
      <c r="A1433" s="82"/>
      <c r="B1433" s="84" t="s">
        <v>158</v>
      </c>
      <c r="C1433" s="93">
        <v>115015.04414096051</v>
      </c>
      <c r="D1433" s="93">
        <v>107937.28071486449</v>
      </c>
      <c r="E1433" s="93">
        <v>90996.205617584274</v>
      </c>
      <c r="F1433" s="93">
        <v>85812.171266303179</v>
      </c>
      <c r="G1433" s="93">
        <v>81125.642012349228</v>
      </c>
      <c r="H1433" s="93">
        <v>77662.685475473496</v>
      </c>
      <c r="I1433" s="93">
        <v>87541.335553234225</v>
      </c>
      <c r="J1433" s="93">
        <v>121163.24104661697</v>
      </c>
      <c r="K1433" s="93">
        <v>100126.58672099999</v>
      </c>
      <c r="L1433" s="93">
        <v>70672.748999999996</v>
      </c>
      <c r="M1433" s="93">
        <v>0</v>
      </c>
      <c r="N1433" s="83"/>
      <c r="O1433" s="84" t="s">
        <v>158</v>
      </c>
      <c r="P1433" s="93">
        <v>134716.09355167203</v>
      </c>
      <c r="Q1433" s="93">
        <v>117288.66462357805</v>
      </c>
      <c r="R1433" s="93">
        <v>110652.05078359063</v>
      </c>
      <c r="S1433" s="93">
        <v>112214.05182578193</v>
      </c>
      <c r="T1433" s="93">
        <v>77885.101665575363</v>
      </c>
      <c r="U1433" s="93">
        <v>70157.834415676538</v>
      </c>
      <c r="V1433" s="93">
        <v>71172.961649429446</v>
      </c>
      <c r="W1433" s="93">
        <v>91369.549755854969</v>
      </c>
      <c r="X1433" s="93">
        <v>122652.65518799999</v>
      </c>
      <c r="Y1433" s="93">
        <v>86457.608999999997</v>
      </c>
      <c r="Z1433" s="93">
        <v>66774</v>
      </c>
      <c r="AA1433" s="83"/>
      <c r="AB1433" s="84" t="s">
        <v>158</v>
      </c>
      <c r="AC1433" s="93">
        <v>828</v>
      </c>
      <c r="AD1433" s="93">
        <v>726</v>
      </c>
      <c r="AE1433" s="93">
        <v>631</v>
      </c>
      <c r="AF1433" s="93">
        <v>571</v>
      </c>
      <c r="AG1433" s="93">
        <v>552</v>
      </c>
      <c r="AH1433" s="93">
        <v>547</v>
      </c>
      <c r="AI1433" s="93">
        <v>600</v>
      </c>
      <c r="AJ1433" s="93">
        <v>875</v>
      </c>
      <c r="AK1433" s="93">
        <v>669</v>
      </c>
      <c r="AL1433" s="93">
        <v>463</v>
      </c>
      <c r="AM1433" s="93">
        <v>0</v>
      </c>
      <c r="AN1433" s="83"/>
      <c r="AO1433" s="83"/>
      <c r="AP1433" s="83"/>
      <c r="AQ1433" s="83"/>
      <c r="AR1433" s="83"/>
      <c r="AS1433" s="83"/>
      <c r="AT1433" s="83"/>
      <c r="AU1433" s="83"/>
      <c r="AV1433" s="83"/>
      <c r="AW1433" s="83"/>
      <c r="AX1433" s="83"/>
      <c r="AY1433" s="83"/>
      <c r="AZ1433" s="83"/>
    </row>
    <row r="1434" spans="1:52" x14ac:dyDescent="0.25">
      <c r="A1434" s="82"/>
      <c r="B1434" s="84" t="s">
        <v>159</v>
      </c>
      <c r="C1434" s="93">
        <v>9022.6281750253384</v>
      </c>
      <c r="D1434" s="93">
        <v>10737.596033557242</v>
      </c>
      <c r="E1434" s="93">
        <v>8228.1275517633894</v>
      </c>
      <c r="F1434" s="93">
        <v>12153.117448442201</v>
      </c>
      <c r="G1434" s="93">
        <v>8485.2093512134616</v>
      </c>
      <c r="H1434" s="93">
        <v>6271.5598323005406</v>
      </c>
      <c r="I1434" s="93">
        <v>4178.9487646669759</v>
      </c>
      <c r="J1434" s="93">
        <v>2853.7811785349991</v>
      </c>
      <c r="K1434" s="93">
        <v>2154.6858689999995</v>
      </c>
      <c r="L1434" s="93">
        <v>1308.8879999999999</v>
      </c>
      <c r="M1434" s="93">
        <v>0</v>
      </c>
      <c r="N1434" s="83"/>
      <c r="O1434" s="84" t="s">
        <v>159</v>
      </c>
      <c r="P1434" s="93">
        <v>19181.147236395725</v>
      </c>
      <c r="Q1434" s="93">
        <v>9797.1767215699292</v>
      </c>
      <c r="R1434" s="93">
        <v>9922.89560087883</v>
      </c>
      <c r="S1434" s="93">
        <v>8470.8774640516895</v>
      </c>
      <c r="T1434" s="93">
        <v>12110.854108299494</v>
      </c>
      <c r="U1434" s="93">
        <v>7224.2018321436608</v>
      </c>
      <c r="V1434" s="93">
        <v>3778.7547761537476</v>
      </c>
      <c r="W1434" s="93">
        <v>3720.1654077839994</v>
      </c>
      <c r="X1434" s="93">
        <v>2459.1638819999998</v>
      </c>
      <c r="Y1434" s="93">
        <v>1582.6019999999999</v>
      </c>
      <c r="Z1434" s="93">
        <v>1342</v>
      </c>
      <c r="AA1434" s="83"/>
      <c r="AB1434" s="84" t="s">
        <v>159</v>
      </c>
      <c r="AC1434" s="93">
        <v>0</v>
      </c>
      <c r="AD1434" s="93">
        <v>0</v>
      </c>
      <c r="AE1434" s="93">
        <v>0</v>
      </c>
      <c r="AF1434" s="93">
        <v>0</v>
      </c>
      <c r="AG1434" s="93">
        <v>0</v>
      </c>
      <c r="AH1434" s="93">
        <v>0</v>
      </c>
      <c r="AI1434" s="93">
        <v>0</v>
      </c>
      <c r="AJ1434" s="93">
        <v>0</v>
      </c>
      <c r="AK1434" s="93">
        <v>0</v>
      </c>
      <c r="AL1434" s="93">
        <v>0</v>
      </c>
      <c r="AM1434" s="93">
        <v>0</v>
      </c>
      <c r="AN1434" s="83"/>
      <c r="AO1434" s="83"/>
      <c r="AP1434" s="83"/>
      <c r="AQ1434" s="83"/>
      <c r="AR1434" s="83"/>
      <c r="AS1434" s="83"/>
      <c r="AT1434" s="83"/>
      <c r="AU1434" s="83"/>
      <c r="AV1434" s="83"/>
      <c r="AW1434" s="83"/>
      <c r="AX1434" s="83"/>
      <c r="AY1434" s="83"/>
      <c r="AZ1434" s="83"/>
    </row>
    <row r="1435" spans="1:52" x14ac:dyDescent="0.25">
      <c r="A1435" s="82"/>
      <c r="B1435" s="84" t="s">
        <v>1</v>
      </c>
      <c r="C1435" s="93">
        <v>26987.862549397276</v>
      </c>
      <c r="D1435" s="93">
        <v>23249.34421730824</v>
      </c>
      <c r="E1435" s="93">
        <v>25546.395918584116</v>
      </c>
      <c r="F1435" s="93">
        <v>33262.791545173408</v>
      </c>
      <c r="G1435" s="93">
        <v>32296.894636833022</v>
      </c>
      <c r="H1435" s="93">
        <v>28874.221215432823</v>
      </c>
      <c r="I1435" s="93">
        <v>32974.115615631526</v>
      </c>
      <c r="J1435" s="93">
        <v>37922.382178883985</v>
      </c>
      <c r="K1435" s="93">
        <v>36468.403124999997</v>
      </c>
      <c r="L1435" s="93">
        <v>32139.785999999996</v>
      </c>
      <c r="M1435" s="93">
        <v>0</v>
      </c>
      <c r="N1435" s="83"/>
      <c r="O1435" s="84" t="s">
        <v>1</v>
      </c>
      <c r="P1435" s="93">
        <v>23284.469581744841</v>
      </c>
      <c r="Q1435" s="93">
        <v>17080.872336711513</v>
      </c>
      <c r="R1435" s="93">
        <v>20705.873405538438</v>
      </c>
      <c r="S1435" s="93">
        <v>13641.606421711356</v>
      </c>
      <c r="T1435" s="93">
        <v>31748.80044815638</v>
      </c>
      <c r="U1435" s="93">
        <v>31192.652185708306</v>
      </c>
      <c r="V1435" s="93">
        <v>27805.896106832137</v>
      </c>
      <c r="W1435" s="93">
        <v>33907.667711841001</v>
      </c>
      <c r="X1435" s="93">
        <v>37294.843445999999</v>
      </c>
      <c r="Y1435" s="93">
        <v>36715.748999999996</v>
      </c>
      <c r="Z1435" s="93">
        <v>31647</v>
      </c>
      <c r="AA1435" s="83"/>
      <c r="AB1435" s="84" t="s">
        <v>1</v>
      </c>
      <c r="AC1435" s="93">
        <v>169</v>
      </c>
      <c r="AD1435" s="93">
        <v>147</v>
      </c>
      <c r="AE1435" s="93">
        <v>170</v>
      </c>
      <c r="AF1435" s="93">
        <v>206</v>
      </c>
      <c r="AG1435" s="93">
        <v>203</v>
      </c>
      <c r="AH1435" s="93">
        <v>182</v>
      </c>
      <c r="AI1435" s="93">
        <v>210</v>
      </c>
      <c r="AJ1435" s="93">
        <v>237</v>
      </c>
      <c r="AK1435" s="93">
        <v>221</v>
      </c>
      <c r="AL1435" s="93">
        <v>199</v>
      </c>
      <c r="AM1435" s="93">
        <v>0</v>
      </c>
      <c r="AN1435" s="83"/>
      <c r="AO1435" s="83"/>
      <c r="AP1435" s="83"/>
      <c r="AQ1435" s="83"/>
      <c r="AR1435" s="83"/>
      <c r="AS1435" s="83"/>
      <c r="AT1435" s="83"/>
      <c r="AU1435" s="83"/>
      <c r="AV1435" s="83"/>
      <c r="AW1435" s="83"/>
      <c r="AX1435" s="83"/>
      <c r="AY1435" s="83"/>
      <c r="AZ1435" s="83"/>
    </row>
    <row r="1436" spans="1:52" x14ac:dyDescent="0.25">
      <c r="A1436" s="82"/>
      <c r="B1436" s="84" t="s">
        <v>2</v>
      </c>
      <c r="C1436" s="93">
        <v>196231.93443397002</v>
      </c>
      <c r="D1436" s="93">
        <v>198078.45063086247</v>
      </c>
      <c r="E1436" s="93">
        <v>188995.72040297932</v>
      </c>
      <c r="F1436" s="93">
        <v>185381.0207572371</v>
      </c>
      <c r="G1436" s="93">
        <v>186131.15544414389</v>
      </c>
      <c r="H1436" s="93">
        <v>189979.40088185997</v>
      </c>
      <c r="I1436" s="93">
        <v>199191.06061228729</v>
      </c>
      <c r="J1436" s="93">
        <v>217178.68182506994</v>
      </c>
      <c r="K1436" s="93">
        <v>226156.08342599997</v>
      </c>
      <c r="L1436" s="93">
        <v>236883.00299999997</v>
      </c>
      <c r="M1436" s="93">
        <v>0</v>
      </c>
      <c r="N1436" s="83"/>
      <c r="O1436" s="84" t="s">
        <v>2</v>
      </c>
      <c r="P1436" s="93">
        <v>202281.11446009061</v>
      </c>
      <c r="Q1436" s="93">
        <v>202545.2791882733</v>
      </c>
      <c r="R1436" s="93">
        <v>199352.05108913535</v>
      </c>
      <c r="S1436" s="93">
        <v>189494.52031194669</v>
      </c>
      <c r="T1436" s="93">
        <v>181857.62914970919</v>
      </c>
      <c r="U1436" s="93">
        <v>192216.76783219568</v>
      </c>
      <c r="V1436" s="93">
        <v>195004.41580937966</v>
      </c>
      <c r="W1436" s="93">
        <v>207861.00535708194</v>
      </c>
      <c r="X1436" s="93">
        <v>223130.39947799995</v>
      </c>
      <c r="Y1436" s="93">
        <v>231444.73799999998</v>
      </c>
      <c r="Z1436" s="93">
        <v>249890</v>
      </c>
      <c r="AA1436" s="83"/>
      <c r="AB1436" s="84" t="s">
        <v>2</v>
      </c>
      <c r="AC1436" s="93">
        <v>1917</v>
      </c>
      <c r="AD1436" s="93">
        <v>1856</v>
      </c>
      <c r="AE1436" s="93">
        <v>1763</v>
      </c>
      <c r="AF1436" s="93">
        <v>1678</v>
      </c>
      <c r="AG1436" s="93">
        <v>1644</v>
      </c>
      <c r="AH1436" s="93">
        <v>1636</v>
      </c>
      <c r="AI1436" s="93">
        <v>1662</v>
      </c>
      <c r="AJ1436" s="93">
        <v>1669</v>
      </c>
      <c r="AK1436" s="93">
        <v>1719</v>
      </c>
      <c r="AL1436" s="93">
        <v>1801</v>
      </c>
      <c r="AM1436" s="93">
        <v>0</v>
      </c>
      <c r="AN1436" s="83"/>
      <c r="AO1436" s="83"/>
      <c r="AP1436" s="83"/>
      <c r="AQ1436" s="83"/>
      <c r="AR1436" s="83"/>
      <c r="AS1436" s="83"/>
      <c r="AT1436" s="83"/>
      <c r="AU1436" s="83"/>
      <c r="AV1436" s="83"/>
      <c r="AW1436" s="83"/>
      <c r="AX1436" s="83"/>
      <c r="AY1436" s="83"/>
      <c r="AZ1436" s="83"/>
    </row>
    <row r="1437" spans="1:52" x14ac:dyDescent="0.25">
      <c r="A1437" s="82"/>
      <c r="B1437" s="84" t="s">
        <v>156</v>
      </c>
      <c r="C1437" s="93">
        <v>0</v>
      </c>
      <c r="D1437" s="93">
        <v>0</v>
      </c>
      <c r="E1437" s="93">
        <v>0</v>
      </c>
      <c r="F1437" s="93">
        <v>0</v>
      </c>
      <c r="G1437" s="93">
        <v>0</v>
      </c>
      <c r="H1437" s="93">
        <v>0</v>
      </c>
      <c r="I1437" s="93">
        <v>0</v>
      </c>
      <c r="J1437" s="93">
        <v>4266.1061549819988</v>
      </c>
      <c r="K1437" s="93">
        <v>15989.869727999996</v>
      </c>
      <c r="L1437" s="93">
        <v>24641.463</v>
      </c>
      <c r="M1437" s="93">
        <v>0</v>
      </c>
      <c r="N1437" s="83"/>
      <c r="O1437" s="84" t="s">
        <v>156</v>
      </c>
      <c r="P1437" s="93">
        <v>0</v>
      </c>
      <c r="Q1437" s="93">
        <v>0</v>
      </c>
      <c r="R1437" s="93">
        <v>0</v>
      </c>
      <c r="S1437" s="93">
        <v>0</v>
      </c>
      <c r="T1437" s="93">
        <v>0</v>
      </c>
      <c r="U1437" s="93">
        <v>0</v>
      </c>
      <c r="V1437" s="93">
        <v>0</v>
      </c>
      <c r="W1437" s="93">
        <v>0</v>
      </c>
      <c r="X1437" s="93">
        <v>0</v>
      </c>
      <c r="Y1437" s="93">
        <v>25794.971999999998</v>
      </c>
      <c r="Z1437" s="93">
        <v>27108</v>
      </c>
      <c r="AA1437" s="83"/>
      <c r="AB1437" s="84" t="s">
        <v>156</v>
      </c>
      <c r="AC1437" s="93">
        <v>0</v>
      </c>
      <c r="AD1437" s="93">
        <v>0</v>
      </c>
      <c r="AE1437" s="93">
        <v>0</v>
      </c>
      <c r="AF1437" s="93">
        <v>0</v>
      </c>
      <c r="AG1437" s="93">
        <v>0</v>
      </c>
      <c r="AH1437" s="93">
        <v>0</v>
      </c>
      <c r="AI1437" s="93">
        <v>0</v>
      </c>
      <c r="AJ1437" s="93">
        <v>29</v>
      </c>
      <c r="AK1437" s="93">
        <v>103</v>
      </c>
      <c r="AL1437" s="93">
        <v>164</v>
      </c>
      <c r="AM1437" s="93">
        <v>0</v>
      </c>
      <c r="AN1437" s="83"/>
      <c r="AO1437" s="83"/>
      <c r="AP1437" s="83"/>
      <c r="AQ1437" s="83"/>
      <c r="AR1437" s="83"/>
      <c r="AS1437" s="83"/>
      <c r="AT1437" s="83"/>
      <c r="AU1437" s="83"/>
      <c r="AV1437" s="83"/>
      <c r="AW1437" s="83"/>
      <c r="AX1437" s="83"/>
      <c r="AY1437" s="83"/>
      <c r="AZ1437" s="83"/>
    </row>
    <row r="1438" spans="1:52" x14ac:dyDescent="0.25">
      <c r="A1438" s="82"/>
      <c r="B1438" s="84" t="s">
        <v>3</v>
      </c>
      <c r="C1438" s="93">
        <v>939.2052934925681</v>
      </c>
      <c r="D1438" s="93">
        <v>3503.0901218441018</v>
      </c>
      <c r="E1438" s="93">
        <v>7928.3451915804444</v>
      </c>
      <c r="F1438" s="93">
        <v>13122.571418974845</v>
      </c>
      <c r="G1438" s="93">
        <v>15794.944122950548</v>
      </c>
      <c r="H1438" s="93">
        <v>17395.779616853593</v>
      </c>
      <c r="I1438" s="93">
        <v>17984.541934338962</v>
      </c>
      <c r="J1438" s="93">
        <v>19745.576313182988</v>
      </c>
      <c r="K1438" s="93">
        <v>21337.861586999996</v>
      </c>
      <c r="L1438" s="93">
        <v>21531.824999999997</v>
      </c>
      <c r="M1438" s="93">
        <v>0</v>
      </c>
      <c r="N1438" s="83"/>
      <c r="O1438" s="84" t="s">
        <v>3</v>
      </c>
      <c r="P1438" s="93">
        <v>0</v>
      </c>
      <c r="Q1438" s="93">
        <v>4907.3404491513029</v>
      </c>
      <c r="R1438" s="93">
        <v>5983.5927109402082</v>
      </c>
      <c r="S1438" s="93">
        <v>16379.091899786612</v>
      </c>
      <c r="T1438" s="93">
        <v>16941.196073644416</v>
      </c>
      <c r="U1438" s="93">
        <v>16806.528051222929</v>
      </c>
      <c r="V1438" s="93">
        <v>19524.849016501135</v>
      </c>
      <c r="W1438" s="93">
        <v>18610.537447466988</v>
      </c>
      <c r="X1438" s="93">
        <v>23003.473016999997</v>
      </c>
      <c r="Y1438" s="93">
        <v>21670.739999999994</v>
      </c>
      <c r="Z1438" s="93">
        <v>22326</v>
      </c>
      <c r="AA1438" s="83"/>
      <c r="AB1438" s="84" t="s">
        <v>3</v>
      </c>
      <c r="AC1438" s="93">
        <v>7</v>
      </c>
      <c r="AD1438" s="93">
        <v>27</v>
      </c>
      <c r="AE1438" s="93">
        <v>68</v>
      </c>
      <c r="AF1438" s="93">
        <v>96</v>
      </c>
      <c r="AG1438" s="93">
        <v>116</v>
      </c>
      <c r="AH1438" s="93">
        <v>123</v>
      </c>
      <c r="AI1438" s="93">
        <v>127</v>
      </c>
      <c r="AJ1438" s="93">
        <v>144</v>
      </c>
      <c r="AK1438" s="93">
        <v>155</v>
      </c>
      <c r="AL1438" s="93">
        <v>162</v>
      </c>
      <c r="AM1438" s="93">
        <v>0</v>
      </c>
      <c r="AN1438" s="83"/>
      <c r="AO1438" s="83"/>
      <c r="AP1438" s="83"/>
      <c r="AQ1438" s="83"/>
      <c r="AR1438" s="83"/>
      <c r="AS1438" s="83"/>
      <c r="AT1438" s="83"/>
      <c r="AU1438" s="83"/>
      <c r="AV1438" s="83"/>
      <c r="AW1438" s="83"/>
      <c r="AX1438" s="83"/>
      <c r="AY1438" s="83"/>
      <c r="AZ1438" s="83"/>
    </row>
    <row r="1439" spans="1:52" x14ac:dyDescent="0.25">
      <c r="A1439" s="82"/>
      <c r="B1439" s="84" t="s">
        <v>4</v>
      </c>
      <c r="C1439" s="93">
        <v>0</v>
      </c>
      <c r="D1439" s="93">
        <v>1262.1994829070723</v>
      </c>
      <c r="E1439" s="93">
        <v>16141.199818103203</v>
      </c>
      <c r="F1439" s="93">
        <v>18928.561362861266</v>
      </c>
      <c r="G1439" s="93">
        <v>21250.514425037574</v>
      </c>
      <c r="H1439" s="93">
        <v>30788.562022864051</v>
      </c>
      <c r="I1439" s="93">
        <v>36116.40802928443</v>
      </c>
      <c r="J1439" s="93">
        <v>31827.482414216996</v>
      </c>
      <c r="K1439" s="93">
        <v>25758.627719999993</v>
      </c>
      <c r="L1439" s="93">
        <v>34781.229000000007</v>
      </c>
      <c r="M1439" s="93">
        <v>0</v>
      </c>
      <c r="N1439" s="83"/>
      <c r="O1439" s="84" t="s">
        <v>4</v>
      </c>
      <c r="P1439" s="93">
        <v>0</v>
      </c>
      <c r="Q1439" s="93">
        <v>0</v>
      </c>
      <c r="R1439" s="93">
        <v>10006.984465134712</v>
      </c>
      <c r="S1439" s="93">
        <v>22805.338482478019</v>
      </c>
      <c r="T1439" s="93">
        <v>20485.289308546689</v>
      </c>
      <c r="U1439" s="93">
        <v>21323.750679587018</v>
      </c>
      <c r="V1439" s="93">
        <v>33998.678192267464</v>
      </c>
      <c r="W1439" s="93">
        <v>32737.024014785999</v>
      </c>
      <c r="X1439" s="93">
        <v>31950.034283999998</v>
      </c>
      <c r="Y1439" s="93">
        <v>31907.232000000004</v>
      </c>
      <c r="Z1439" s="93">
        <v>32800</v>
      </c>
      <c r="AA1439" s="83"/>
      <c r="AB1439" s="84" t="s">
        <v>4</v>
      </c>
      <c r="AC1439" s="93">
        <v>0</v>
      </c>
      <c r="AD1439" s="93">
        <v>12</v>
      </c>
      <c r="AE1439" s="93">
        <v>111</v>
      </c>
      <c r="AF1439" s="93">
        <v>146</v>
      </c>
      <c r="AG1439" s="93">
        <v>160</v>
      </c>
      <c r="AH1439" s="93">
        <v>248</v>
      </c>
      <c r="AI1439" s="93">
        <v>287</v>
      </c>
      <c r="AJ1439" s="93">
        <v>234</v>
      </c>
      <c r="AK1439" s="93">
        <v>205</v>
      </c>
      <c r="AL1439" s="93">
        <v>293</v>
      </c>
      <c r="AM1439" s="93">
        <v>0</v>
      </c>
      <c r="AN1439" s="83"/>
      <c r="AO1439" s="83"/>
      <c r="AP1439" s="83"/>
      <c r="AQ1439" s="83"/>
      <c r="AR1439" s="83"/>
      <c r="AS1439" s="83"/>
      <c r="AT1439" s="83"/>
      <c r="AU1439" s="83"/>
      <c r="AV1439" s="83"/>
      <c r="AW1439" s="83"/>
      <c r="AX1439" s="83"/>
      <c r="AY1439" s="83"/>
      <c r="AZ1439" s="83"/>
    </row>
    <row r="1440" spans="1:52" x14ac:dyDescent="0.25">
      <c r="A1440" s="82"/>
      <c r="B1440" s="84" t="s">
        <v>6</v>
      </c>
      <c r="C1440" s="93">
        <v>6993.800340523775</v>
      </c>
      <c r="D1440" s="93">
        <v>9718.0815772151327</v>
      </c>
      <c r="E1440" s="93">
        <v>18390.708600096707</v>
      </c>
      <c r="F1440" s="93">
        <v>30908.955688867365</v>
      </c>
      <c r="G1440" s="93">
        <v>26277.146373638676</v>
      </c>
      <c r="H1440" s="93">
        <v>20969.305240678255</v>
      </c>
      <c r="I1440" s="93">
        <v>14314.631127588536</v>
      </c>
      <c r="J1440" s="93">
        <v>11585.596330853998</v>
      </c>
      <c r="K1440" s="93">
        <v>9483.3761610000001</v>
      </c>
      <c r="L1440" s="93">
        <v>11345.753999999995</v>
      </c>
      <c r="M1440" s="93">
        <v>0</v>
      </c>
      <c r="N1440" s="83"/>
      <c r="O1440" s="84" t="s">
        <v>6</v>
      </c>
      <c r="P1440" s="93">
        <v>8661.6267809859164</v>
      </c>
      <c r="Q1440" s="93">
        <v>10576.082918078066</v>
      </c>
      <c r="R1440" s="93">
        <v>14204.990812884927</v>
      </c>
      <c r="S1440" s="93">
        <v>41234.832166479442</v>
      </c>
      <c r="T1440" s="93">
        <v>49353.395501565021</v>
      </c>
      <c r="U1440" s="93">
        <v>26501.225773804825</v>
      </c>
      <c r="V1440" s="93">
        <v>16459.626928658061</v>
      </c>
      <c r="W1440" s="93">
        <v>9702.3165398774963</v>
      </c>
      <c r="X1440" s="93">
        <v>10385.670760499997</v>
      </c>
      <c r="Y1440" s="93">
        <v>10295.659499999996</v>
      </c>
      <c r="Z1440" s="93">
        <v>22898</v>
      </c>
      <c r="AA1440" s="83"/>
      <c r="AB1440" s="84" t="s">
        <v>6</v>
      </c>
      <c r="AC1440" s="93">
        <v>0</v>
      </c>
      <c r="AD1440" s="93">
        <v>0</v>
      </c>
      <c r="AE1440" s="93">
        <v>9</v>
      </c>
      <c r="AF1440" s="93">
        <v>248</v>
      </c>
      <c r="AG1440" s="93">
        <v>349</v>
      </c>
      <c r="AH1440" s="93">
        <v>260</v>
      </c>
      <c r="AI1440" s="93">
        <v>186</v>
      </c>
      <c r="AJ1440" s="93">
        <v>0</v>
      </c>
      <c r="AK1440" s="93">
        <v>74</v>
      </c>
      <c r="AL1440" s="93">
        <v>162</v>
      </c>
      <c r="AM1440" s="93">
        <v>0</v>
      </c>
      <c r="AN1440" s="83"/>
      <c r="AO1440" s="83"/>
      <c r="AP1440" s="83"/>
      <c r="AQ1440" s="83"/>
      <c r="AR1440" s="83"/>
      <c r="AS1440" s="83"/>
      <c r="AT1440" s="83"/>
      <c r="AU1440" s="83"/>
      <c r="AV1440" s="83"/>
      <c r="AW1440" s="83"/>
      <c r="AX1440" s="83"/>
      <c r="AY1440" s="83"/>
      <c r="AZ1440" s="83"/>
    </row>
    <row r="1441" spans="1:52" x14ac:dyDescent="0.25">
      <c r="A1441" s="82"/>
      <c r="B1441" s="84" t="s">
        <v>7</v>
      </c>
      <c r="C1441" s="93">
        <v>99454.680719881202</v>
      </c>
      <c r="D1441" s="93">
        <v>98573.080188611071</v>
      </c>
      <c r="E1441" s="93">
        <v>93882.027767649051</v>
      </c>
      <c r="F1441" s="93">
        <v>95123.061349860393</v>
      </c>
      <c r="G1441" s="93">
        <v>97749.353479492187</v>
      </c>
      <c r="H1441" s="93">
        <v>89841.52020633177</v>
      </c>
      <c r="I1441" s="93">
        <v>83849.436065796253</v>
      </c>
      <c r="J1441" s="93">
        <v>102700.51759592097</v>
      </c>
      <c r="K1441" s="93">
        <v>114925.06687199998</v>
      </c>
      <c r="L1441" s="93">
        <v>92657.333999999988</v>
      </c>
      <c r="M1441" s="93">
        <v>0</v>
      </c>
      <c r="N1441" s="83"/>
      <c r="O1441" s="84" t="s">
        <v>7</v>
      </c>
      <c r="P1441" s="93">
        <v>104406.53684191999</v>
      </c>
      <c r="Q1441" s="93">
        <v>107924.22675255538</v>
      </c>
      <c r="R1441" s="93">
        <v>81158.218118330551</v>
      </c>
      <c r="S1441" s="93">
        <v>78775.940251887863</v>
      </c>
      <c r="T1441" s="93">
        <v>87778.887030507118</v>
      </c>
      <c r="U1441" s="93">
        <v>93385.750970536843</v>
      </c>
      <c r="V1441" s="93">
        <v>85870.195820981186</v>
      </c>
      <c r="W1441" s="93">
        <v>76182.470788346982</v>
      </c>
      <c r="X1441" s="93">
        <v>75457.502273999984</v>
      </c>
      <c r="Y1441" s="93">
        <v>110216.18999999999</v>
      </c>
      <c r="Z1441" s="93">
        <v>72146</v>
      </c>
      <c r="AA1441" s="83"/>
      <c r="AB1441" s="84" t="s">
        <v>7</v>
      </c>
      <c r="AC1441" s="93">
        <v>829</v>
      </c>
      <c r="AD1441" s="93">
        <v>837</v>
      </c>
      <c r="AE1441" s="93">
        <v>791</v>
      </c>
      <c r="AF1441" s="93">
        <v>814</v>
      </c>
      <c r="AG1441" s="93">
        <v>832</v>
      </c>
      <c r="AH1441" s="93">
        <v>776</v>
      </c>
      <c r="AI1441" s="93">
        <v>750</v>
      </c>
      <c r="AJ1441" s="93">
        <v>951</v>
      </c>
      <c r="AK1441" s="93">
        <v>1008</v>
      </c>
      <c r="AL1441" s="93">
        <v>965</v>
      </c>
      <c r="AM1441" s="93">
        <v>0</v>
      </c>
      <c r="AN1441" s="83"/>
      <c r="AO1441" s="83"/>
      <c r="AP1441" s="83"/>
      <c r="AQ1441" s="83"/>
      <c r="AR1441" s="83"/>
      <c r="AS1441" s="83"/>
      <c r="AT1441" s="83"/>
      <c r="AU1441" s="83"/>
      <c r="AV1441" s="83"/>
      <c r="AW1441" s="83"/>
      <c r="AX1441" s="83"/>
      <c r="AY1441" s="83"/>
      <c r="AZ1441" s="83"/>
    </row>
    <row r="1442" spans="1:52" x14ac:dyDescent="0.25">
      <c r="A1442" s="82"/>
      <c r="B1442" s="89" t="s">
        <v>8</v>
      </c>
      <c r="C1442" s="94">
        <v>59399.47020974187</v>
      </c>
      <c r="D1442" s="94">
        <v>58729.717092529099</v>
      </c>
      <c r="E1442" s="94">
        <v>58011.017352489085</v>
      </c>
      <c r="F1442" s="94">
        <v>71478.460465247947</v>
      </c>
      <c r="G1442" s="94">
        <v>81972.135486016283</v>
      </c>
      <c r="H1442" s="94">
        <v>92387.042244879704</v>
      </c>
      <c r="I1442" s="94">
        <v>105999.07389596902</v>
      </c>
      <c r="J1442" s="94">
        <v>108627.10361243998</v>
      </c>
      <c r="K1442" s="94">
        <v>115693.15774799998</v>
      </c>
      <c r="L1442" s="94">
        <v>118795.99199999998</v>
      </c>
      <c r="M1442" s="94">
        <v>0</v>
      </c>
      <c r="N1442" s="83"/>
      <c r="O1442" s="89" t="s">
        <v>8</v>
      </c>
      <c r="P1442" s="94">
        <v>58678.430092047129</v>
      </c>
      <c r="Q1442" s="94">
        <v>60805.237763486541</v>
      </c>
      <c r="R1442" s="94">
        <v>62142.841024196561</v>
      </c>
      <c r="S1442" s="94">
        <v>64473.334617218563</v>
      </c>
      <c r="T1442" s="94">
        <v>72379.864221158394</v>
      </c>
      <c r="U1442" s="94">
        <v>87434.925126094269</v>
      </c>
      <c r="V1442" s="94">
        <v>101782.52448732637</v>
      </c>
      <c r="W1442" s="94">
        <v>102070.41997464898</v>
      </c>
      <c r="X1442" s="94">
        <v>108627.57040799999</v>
      </c>
      <c r="Y1442" s="94">
        <v>116018.72099999999</v>
      </c>
      <c r="Z1442" s="94">
        <v>116703</v>
      </c>
      <c r="AA1442" s="83"/>
      <c r="AB1442" s="89" t="s">
        <v>8</v>
      </c>
      <c r="AC1442" s="94">
        <v>711</v>
      </c>
      <c r="AD1442" s="94">
        <v>773</v>
      </c>
      <c r="AE1442" s="94">
        <v>842</v>
      </c>
      <c r="AF1442" s="94">
        <v>866</v>
      </c>
      <c r="AG1442" s="94">
        <v>924</v>
      </c>
      <c r="AH1442" s="94">
        <v>1011</v>
      </c>
      <c r="AI1442" s="94">
        <v>1086</v>
      </c>
      <c r="AJ1442" s="94">
        <v>1105</v>
      </c>
      <c r="AK1442" s="94">
        <v>1141</v>
      </c>
      <c r="AL1442" s="94">
        <v>1173</v>
      </c>
      <c r="AM1442" s="94">
        <v>0</v>
      </c>
      <c r="AN1442" s="83"/>
      <c r="AO1442" s="83"/>
      <c r="AP1442" s="83"/>
      <c r="AQ1442" s="83"/>
      <c r="AR1442" s="83"/>
      <c r="AS1442" s="83"/>
      <c r="AT1442" s="83"/>
      <c r="AU1442" s="83"/>
      <c r="AV1442" s="83"/>
      <c r="AW1442" s="83"/>
      <c r="AX1442" s="83"/>
      <c r="AY1442" s="83"/>
      <c r="AZ1442" s="83"/>
    </row>
    <row r="1443" spans="1:52" x14ac:dyDescent="0.25">
      <c r="A1443" s="82"/>
      <c r="B1443" s="89" t="s">
        <v>5</v>
      </c>
      <c r="C1443" s="94">
        <v>46782.170653568981</v>
      </c>
      <c r="D1443" s="94">
        <v>45864.503211162584</v>
      </c>
      <c r="E1443" s="94">
        <v>45693.432404398358</v>
      </c>
      <c r="F1443" s="94">
        <v>46456.460487316086</v>
      </c>
      <c r="G1443" s="94">
        <v>43737.327273180257</v>
      </c>
      <c r="H1443" s="94">
        <v>38232.02805238944</v>
      </c>
      <c r="I1443" s="94">
        <v>44998.735593016216</v>
      </c>
      <c r="J1443" s="94">
        <v>46379.069089037985</v>
      </c>
      <c r="K1443" s="94">
        <v>46468.437098999988</v>
      </c>
      <c r="L1443" s="94">
        <v>45771.977999999974</v>
      </c>
      <c r="M1443" s="92">
        <v>0</v>
      </c>
      <c r="N1443" s="83"/>
      <c r="O1443" s="89" t="s">
        <v>5</v>
      </c>
      <c r="P1443" s="94">
        <v>50378.346207191695</v>
      </c>
      <c r="Q1443" s="94">
        <v>43041.287180854277</v>
      </c>
      <c r="R1443" s="94">
        <v>49195.204022213642</v>
      </c>
      <c r="S1443" s="94">
        <v>40220.307444652935</v>
      </c>
      <c r="T1443" s="94">
        <v>52450.654354502149</v>
      </c>
      <c r="U1443" s="94">
        <v>34847.465454355261</v>
      </c>
      <c r="V1443" s="94">
        <v>41053.416560654347</v>
      </c>
      <c r="W1443" s="94">
        <v>62951.499675917985</v>
      </c>
      <c r="X1443" s="94">
        <v>62979.20823600002</v>
      </c>
      <c r="Y1443" s="94">
        <v>59335.227000000006</v>
      </c>
      <c r="Z1443" s="94">
        <v>53469</v>
      </c>
      <c r="AA1443" s="83"/>
      <c r="AB1443" s="89" t="s">
        <v>5</v>
      </c>
      <c r="AC1443" s="94">
        <v>5343</v>
      </c>
      <c r="AD1443" s="94">
        <v>5289</v>
      </c>
      <c r="AE1443" s="94">
        <v>5377</v>
      </c>
      <c r="AF1443" s="94">
        <v>5446</v>
      </c>
      <c r="AG1443" s="94">
        <v>5358</v>
      </c>
      <c r="AH1443" s="94">
        <v>5270</v>
      </c>
      <c r="AI1443" s="94">
        <v>5354</v>
      </c>
      <c r="AJ1443" s="94">
        <v>5800</v>
      </c>
      <c r="AK1443" s="94">
        <v>5629</v>
      </c>
      <c r="AL1443" s="94">
        <v>5713</v>
      </c>
      <c r="AM1443" s="94">
        <v>0</v>
      </c>
      <c r="AN1443" s="83"/>
      <c r="AO1443" s="83"/>
      <c r="AP1443" s="83"/>
      <c r="AQ1443" s="83"/>
      <c r="AR1443" s="83"/>
      <c r="AS1443" s="83"/>
      <c r="AT1443" s="83"/>
      <c r="AU1443" s="83"/>
      <c r="AV1443" s="83"/>
      <c r="AW1443" s="83"/>
      <c r="AX1443" s="83"/>
      <c r="AY1443" s="83"/>
      <c r="AZ1443" s="83"/>
    </row>
    <row r="1444" spans="1:52" x14ac:dyDescent="0.25">
      <c r="A1444" s="82"/>
      <c r="B1444" s="84" t="s">
        <v>157</v>
      </c>
      <c r="C1444" s="93">
        <v>38559.762235331022</v>
      </c>
      <c r="D1444" s="93">
        <v>40248.925970549331</v>
      </c>
      <c r="E1444" s="93">
        <v>38948.8852113541</v>
      </c>
      <c r="F1444" s="93">
        <v>40059.299255011516</v>
      </c>
      <c r="G1444" s="93">
        <v>36796.726405327674</v>
      </c>
      <c r="H1444" s="93">
        <v>41960.97296961573</v>
      </c>
      <c r="I1444" s="93">
        <v>45207.628059547853</v>
      </c>
      <c r="J1444" s="93">
        <v>60133.323328721985</v>
      </c>
      <c r="K1444" s="93">
        <v>60990.022610999986</v>
      </c>
      <c r="L1444" s="93">
        <v>62480.88</v>
      </c>
      <c r="M1444" s="93">
        <v>0</v>
      </c>
      <c r="N1444" s="83"/>
      <c r="O1444" s="84" t="s">
        <v>157</v>
      </c>
      <c r="P1444" s="93">
        <v>35941.298790565066</v>
      </c>
      <c r="Q1444" s="93">
        <v>37401.97546331535</v>
      </c>
      <c r="R1444" s="93">
        <v>38519.370762058214</v>
      </c>
      <c r="S1444" s="93">
        <v>38780.467182447472</v>
      </c>
      <c r="T1444" s="93">
        <v>36220.202449889752</v>
      </c>
      <c r="U1444" s="93">
        <v>41561.802554188522</v>
      </c>
      <c r="V1444" s="93">
        <v>42815.259600743499</v>
      </c>
      <c r="W1444" s="93">
        <v>49244.718544685995</v>
      </c>
      <c r="X1444" s="93">
        <v>58491.605465999994</v>
      </c>
      <c r="Y1444" s="93">
        <v>60648.230999999992</v>
      </c>
      <c r="Z1444" s="93">
        <v>60723</v>
      </c>
      <c r="AA1444" s="83"/>
      <c r="AB1444" s="84" t="s">
        <v>117</v>
      </c>
      <c r="AC1444" s="93">
        <v>35495.434000000001</v>
      </c>
      <c r="AD1444" s="93">
        <v>35196.480000000003</v>
      </c>
      <c r="AE1444" s="93">
        <v>35386.764000000003</v>
      </c>
      <c r="AF1444" s="93">
        <v>35569.637999999999</v>
      </c>
      <c r="AG1444" s="93">
        <v>36059.397000000004</v>
      </c>
      <c r="AH1444" s="93">
        <v>36389.01</v>
      </c>
      <c r="AI1444" s="93">
        <v>36750.581999999995</v>
      </c>
      <c r="AJ1444" s="93">
        <v>36854.663999999997</v>
      </c>
      <c r="AK1444" s="93">
        <v>37083.15</v>
      </c>
      <c r="AL1444" s="93">
        <v>37433.076000000001</v>
      </c>
      <c r="AM1444" s="93">
        <v>0</v>
      </c>
      <c r="AN1444" s="83"/>
      <c r="AO1444" s="83"/>
      <c r="AP1444" s="83"/>
      <c r="AQ1444" s="83"/>
      <c r="AR1444" s="83"/>
      <c r="AS1444" s="83"/>
      <c r="AT1444" s="83"/>
      <c r="AU1444" s="83"/>
      <c r="AV1444" s="83"/>
      <c r="AW1444" s="83"/>
      <c r="AX1444" s="83"/>
      <c r="AY1444" s="83"/>
      <c r="AZ1444" s="83"/>
    </row>
    <row r="1445" spans="1:52" x14ac:dyDescent="0.25">
      <c r="A1445" s="82"/>
      <c r="B1445" s="83"/>
      <c r="C1445" s="83"/>
      <c r="D1445" s="83"/>
      <c r="E1445" s="83"/>
      <c r="F1445" s="83"/>
      <c r="G1445" s="83"/>
      <c r="H1445" s="83"/>
      <c r="I1445" s="83"/>
      <c r="J1445" s="83"/>
      <c r="K1445" s="83"/>
      <c r="L1445" s="83"/>
      <c r="M1445" s="83"/>
      <c r="N1445" s="83"/>
      <c r="O1445" s="83"/>
      <c r="P1445" s="83"/>
      <c r="Q1445" s="83"/>
      <c r="R1445" s="83"/>
      <c r="S1445" s="83"/>
      <c r="T1445" s="83"/>
      <c r="U1445" s="83"/>
      <c r="V1445" s="83"/>
      <c r="W1445" s="83"/>
      <c r="X1445" s="83"/>
      <c r="Y1445" s="83"/>
      <c r="Z1445" s="83"/>
      <c r="AA1445" s="83"/>
      <c r="AB1445" s="83"/>
      <c r="AC1445" s="83"/>
      <c r="AD1445" s="83"/>
      <c r="AE1445" s="83"/>
      <c r="AF1445" s="83"/>
      <c r="AG1445" s="83"/>
      <c r="AH1445" s="83"/>
      <c r="AI1445" s="83"/>
      <c r="AJ1445" s="83"/>
      <c r="AK1445" s="83"/>
      <c r="AL1445" s="83"/>
      <c r="AM1445" s="83"/>
      <c r="AN1445" s="83"/>
      <c r="AO1445" s="83"/>
      <c r="AP1445" s="83"/>
      <c r="AQ1445" s="83"/>
      <c r="AR1445" s="83"/>
      <c r="AS1445" s="83"/>
      <c r="AT1445" s="83"/>
      <c r="AU1445" s="83"/>
      <c r="AV1445" s="83"/>
      <c r="AW1445" s="83"/>
      <c r="AX1445" s="83"/>
      <c r="AY1445" s="83"/>
      <c r="AZ1445" s="83"/>
    </row>
    <row r="1446" spans="1:52" x14ac:dyDescent="0.25">
      <c r="A1446" s="82"/>
      <c r="B1446" s="85" t="s">
        <v>113</v>
      </c>
      <c r="C1446" s="85"/>
      <c r="D1446" s="85"/>
      <c r="E1446" s="85"/>
      <c r="F1446" s="85"/>
      <c r="G1446" s="85"/>
      <c r="H1446" s="85"/>
      <c r="I1446" s="85"/>
      <c r="J1446" s="85"/>
      <c r="K1446" s="85"/>
      <c r="L1446" s="85"/>
      <c r="M1446" s="85"/>
      <c r="N1446" s="83"/>
      <c r="O1446" s="85" t="s">
        <v>114</v>
      </c>
      <c r="P1446" s="85"/>
      <c r="Q1446" s="85"/>
      <c r="R1446" s="85"/>
      <c r="S1446" s="85"/>
      <c r="T1446" s="85"/>
      <c r="U1446" s="85"/>
      <c r="V1446" s="85"/>
      <c r="W1446" s="85"/>
      <c r="X1446" s="85"/>
      <c r="Y1446" s="85"/>
      <c r="Z1446" s="85"/>
      <c r="AA1446" s="83"/>
      <c r="AB1446" s="85" t="s">
        <v>145</v>
      </c>
      <c r="AC1446" s="85"/>
      <c r="AD1446" s="85"/>
      <c r="AE1446" s="85"/>
      <c r="AF1446" s="85"/>
      <c r="AG1446" s="85"/>
      <c r="AH1446" s="85"/>
      <c r="AI1446" s="85"/>
      <c r="AJ1446" s="85"/>
      <c r="AK1446" s="85"/>
      <c r="AL1446" s="85"/>
      <c r="AM1446" s="85"/>
      <c r="AN1446" s="83"/>
      <c r="AO1446" s="83"/>
      <c r="AP1446" s="83"/>
      <c r="AQ1446" s="83"/>
      <c r="AR1446" s="83"/>
      <c r="AS1446" s="83"/>
      <c r="AT1446" s="83"/>
      <c r="AU1446" s="83"/>
      <c r="AV1446" s="83"/>
      <c r="AW1446" s="83"/>
      <c r="AX1446" s="83"/>
      <c r="AY1446" s="83"/>
      <c r="AZ1446" s="83"/>
    </row>
    <row r="1447" spans="1:52" x14ac:dyDescent="0.25">
      <c r="A1447" s="82"/>
      <c r="B1447" s="87" t="s">
        <v>88</v>
      </c>
      <c r="C1447" s="87">
        <v>2013</v>
      </c>
      <c r="D1447" s="87">
        <v>2014</v>
      </c>
      <c r="E1447" s="87">
        <v>2015</v>
      </c>
      <c r="F1447" s="87">
        <v>2016</v>
      </c>
      <c r="G1447" s="87">
        <v>2017</v>
      </c>
      <c r="H1447" s="87">
        <v>2018</v>
      </c>
      <c r="I1447" s="87">
        <v>2019</v>
      </c>
      <c r="J1447" s="87">
        <v>2020</v>
      </c>
      <c r="K1447" s="87">
        <v>2021</v>
      </c>
      <c r="L1447" s="87">
        <v>2022</v>
      </c>
      <c r="M1447" s="87">
        <v>2023</v>
      </c>
      <c r="N1447" s="83"/>
      <c r="O1447" s="87" t="s">
        <v>88</v>
      </c>
      <c r="P1447" s="87">
        <v>2013</v>
      </c>
      <c r="Q1447" s="87">
        <v>2014</v>
      </c>
      <c r="R1447" s="87">
        <v>2015</v>
      </c>
      <c r="S1447" s="87">
        <v>2016</v>
      </c>
      <c r="T1447" s="87">
        <v>2017</v>
      </c>
      <c r="U1447" s="87">
        <v>2018</v>
      </c>
      <c r="V1447" s="87">
        <v>2019</v>
      </c>
      <c r="W1447" s="87">
        <v>2020</v>
      </c>
      <c r="X1447" s="87">
        <v>2021</v>
      </c>
      <c r="Y1447" s="87">
        <v>2022</v>
      </c>
      <c r="Z1447" s="87">
        <v>2023</v>
      </c>
      <c r="AA1447" s="83"/>
      <c r="AB1447" s="87" t="s">
        <v>88</v>
      </c>
      <c r="AC1447" s="87">
        <v>2013</v>
      </c>
      <c r="AD1447" s="87">
        <v>2014</v>
      </c>
      <c r="AE1447" s="87">
        <v>2015</v>
      </c>
      <c r="AF1447" s="87">
        <v>2016</v>
      </c>
      <c r="AG1447" s="87">
        <v>2017</v>
      </c>
      <c r="AH1447" s="87">
        <v>2018</v>
      </c>
      <c r="AI1447" s="87">
        <v>2019</v>
      </c>
      <c r="AJ1447" s="87">
        <v>2020</v>
      </c>
      <c r="AK1447" s="87">
        <v>2021</v>
      </c>
      <c r="AL1447" s="87">
        <v>2022</v>
      </c>
      <c r="AM1447" s="87">
        <v>2023</v>
      </c>
      <c r="AN1447" s="83"/>
      <c r="AO1447" s="83"/>
      <c r="AP1447" s="83"/>
      <c r="AQ1447" s="83"/>
      <c r="AR1447" s="83"/>
      <c r="AS1447" s="83"/>
      <c r="AT1447" s="83"/>
      <c r="AU1447" s="83"/>
      <c r="AV1447" s="83"/>
      <c r="AW1447" s="83"/>
      <c r="AX1447" s="83"/>
      <c r="AY1447" s="83"/>
      <c r="AZ1447" s="83"/>
    </row>
    <row r="1448" spans="1:52" x14ac:dyDescent="0.25">
      <c r="A1448" s="82"/>
      <c r="B1448" s="89" t="s">
        <v>9</v>
      </c>
      <c r="C1448" s="90">
        <v>636469.52445110714</v>
      </c>
      <c r="D1448" s="90">
        <v>613703.55659086711</v>
      </c>
      <c r="E1448" s="90">
        <v>620664.17881038471</v>
      </c>
      <c r="F1448" s="90">
        <v>691713.11213035055</v>
      </c>
      <c r="G1448" s="90">
        <v>669257.09744109306</v>
      </c>
      <c r="H1448" s="90">
        <v>672757.56928827218</v>
      </c>
      <c r="I1448" s="90">
        <v>716555.03247117519</v>
      </c>
      <c r="J1448" s="90">
        <v>761040.32265972882</v>
      </c>
      <c r="K1448" s="90">
        <v>843365.90364599985</v>
      </c>
      <c r="L1448" s="90">
        <v>809021.40899999999</v>
      </c>
      <c r="M1448" s="90">
        <v>0</v>
      </c>
      <c r="N1448" s="83"/>
      <c r="O1448" s="89" t="s">
        <v>9</v>
      </c>
      <c r="P1448" s="90">
        <v>644803.8433014974</v>
      </c>
      <c r="Q1448" s="90">
        <v>642030.06143972976</v>
      </c>
      <c r="R1448" s="90">
        <v>627381.34006851446</v>
      </c>
      <c r="S1448" s="90">
        <v>713994.45263363724</v>
      </c>
      <c r="T1448" s="90">
        <v>689954.1941753109</v>
      </c>
      <c r="U1448" s="90">
        <v>704696.79314451478</v>
      </c>
      <c r="V1448" s="90">
        <v>690047.67790234578</v>
      </c>
      <c r="W1448" s="90">
        <v>731276.84152889065</v>
      </c>
      <c r="X1448" s="90">
        <v>925956.89079599991</v>
      </c>
      <c r="Y1448" s="90">
        <v>903591.65399999998</v>
      </c>
      <c r="Z1448" s="90">
        <v>851029</v>
      </c>
      <c r="AA1448" s="83"/>
      <c r="AB1448" s="89" t="s">
        <v>9</v>
      </c>
      <c r="AC1448" s="90">
        <v>5836</v>
      </c>
      <c r="AD1448" s="90">
        <v>5596</v>
      </c>
      <c r="AE1448" s="90">
        <v>5685</v>
      </c>
      <c r="AF1448" s="90">
        <v>5703</v>
      </c>
      <c r="AG1448" s="90">
        <v>5694</v>
      </c>
      <c r="AH1448" s="90">
        <v>5686</v>
      </c>
      <c r="AI1448" s="90">
        <v>5740</v>
      </c>
      <c r="AJ1448" s="90">
        <v>6019</v>
      </c>
      <c r="AK1448" s="90">
        <v>5774</v>
      </c>
      <c r="AL1448" s="90">
        <v>5875</v>
      </c>
      <c r="AM1448" s="90">
        <v>0</v>
      </c>
      <c r="AN1448" s="83"/>
      <c r="AO1448" s="83"/>
      <c r="AP1448" s="83"/>
      <c r="AQ1448" s="83"/>
      <c r="AR1448" s="83"/>
      <c r="AS1448" s="83"/>
      <c r="AT1448" s="83"/>
      <c r="AU1448" s="83"/>
      <c r="AV1448" s="83"/>
      <c r="AW1448" s="83"/>
      <c r="AX1448" s="83"/>
      <c r="AY1448" s="83"/>
      <c r="AZ1448" s="83"/>
    </row>
    <row r="1449" spans="1:52" x14ac:dyDescent="0.25">
      <c r="A1449" s="82"/>
      <c r="B1449" s="84" t="s">
        <v>10</v>
      </c>
      <c r="C1449" s="93">
        <v>446865.63577860012</v>
      </c>
      <c r="D1449" s="93">
        <v>411494.95095778455</v>
      </c>
      <c r="E1449" s="93">
        <v>436680.14301366499</v>
      </c>
      <c r="F1449" s="93">
        <v>484072.79571873113</v>
      </c>
      <c r="G1449" s="93">
        <v>467862.15879522148</v>
      </c>
      <c r="H1449" s="93">
        <v>465928.64847151079</v>
      </c>
      <c r="I1449" s="93">
        <v>494136.17404290318</v>
      </c>
      <c r="J1449" s="93">
        <v>509492.18924969394</v>
      </c>
      <c r="K1449" s="93">
        <v>573030.80316299992</v>
      </c>
      <c r="L1449" s="93">
        <v>563455.70400000003</v>
      </c>
      <c r="M1449" s="93">
        <v>0</v>
      </c>
      <c r="N1449" s="83"/>
      <c r="O1449" s="84" t="s">
        <v>10</v>
      </c>
      <c r="P1449" s="93">
        <v>460739.03968533321</v>
      </c>
      <c r="Q1449" s="93">
        <v>452489.55485714605</v>
      </c>
      <c r="R1449" s="93">
        <v>437764.40367183991</v>
      </c>
      <c r="S1449" s="93">
        <v>499588.32971536566</v>
      </c>
      <c r="T1449" s="93">
        <v>490403.84902183351</v>
      </c>
      <c r="U1449" s="93">
        <v>486128.96364717494</v>
      </c>
      <c r="V1449" s="93">
        <v>469850.50079904112</v>
      </c>
      <c r="W1449" s="93">
        <v>505776.87904618331</v>
      </c>
      <c r="X1449" s="93">
        <v>674701.5283784999</v>
      </c>
      <c r="Y1449" s="93">
        <v>660792.4155</v>
      </c>
      <c r="Z1449" s="93">
        <v>596989.5</v>
      </c>
      <c r="AA1449" s="83"/>
      <c r="AB1449" s="84" t="s">
        <v>10</v>
      </c>
      <c r="AC1449" s="93">
        <v>5836</v>
      </c>
      <c r="AD1449" s="93">
        <v>5596</v>
      </c>
      <c r="AE1449" s="93">
        <v>5685</v>
      </c>
      <c r="AF1449" s="93">
        <v>5703</v>
      </c>
      <c r="AG1449" s="93">
        <v>5694</v>
      </c>
      <c r="AH1449" s="93">
        <v>5686</v>
      </c>
      <c r="AI1449" s="93">
        <v>5740</v>
      </c>
      <c r="AJ1449" s="93">
        <v>6019</v>
      </c>
      <c r="AK1449" s="93">
        <v>5774</v>
      </c>
      <c r="AL1449" s="93">
        <v>5875</v>
      </c>
      <c r="AM1449" s="93">
        <v>0</v>
      </c>
      <c r="AN1449" s="83"/>
      <c r="AO1449" s="83"/>
      <c r="AP1449" s="83"/>
      <c r="AQ1449" s="83"/>
      <c r="AR1449" s="83"/>
      <c r="AS1449" s="83"/>
      <c r="AT1449" s="83"/>
      <c r="AU1449" s="83"/>
      <c r="AV1449" s="83"/>
      <c r="AW1449" s="83"/>
      <c r="AX1449" s="83"/>
      <c r="AY1449" s="83"/>
      <c r="AZ1449" s="83"/>
    </row>
    <row r="1450" spans="1:52" x14ac:dyDescent="0.25">
      <c r="A1450" s="82"/>
      <c r="B1450" s="89" t="s">
        <v>11</v>
      </c>
      <c r="C1450" s="94">
        <v>189603.88867250705</v>
      </c>
      <c r="D1450" s="94">
        <v>202208.60563308254</v>
      </c>
      <c r="E1450" s="94">
        <v>183984.03579671975</v>
      </c>
      <c r="F1450" s="94">
        <v>207640.31641161939</v>
      </c>
      <c r="G1450" s="94">
        <v>201394.93864587153</v>
      </c>
      <c r="H1450" s="94">
        <v>206828.92081676138</v>
      </c>
      <c r="I1450" s="94">
        <v>222418.85842827204</v>
      </c>
      <c r="J1450" s="94">
        <v>251548.13341003493</v>
      </c>
      <c r="K1450" s="94">
        <v>270335.10048299993</v>
      </c>
      <c r="L1450" s="94">
        <v>245565.70499999996</v>
      </c>
      <c r="M1450" s="94">
        <v>0</v>
      </c>
      <c r="N1450" s="83"/>
      <c r="O1450" s="89" t="s">
        <v>11</v>
      </c>
      <c r="P1450" s="94">
        <v>184064.80361616422</v>
      </c>
      <c r="Q1450" s="94">
        <v>189540.50658258374</v>
      </c>
      <c r="R1450" s="94">
        <v>189616.9363966746</v>
      </c>
      <c r="S1450" s="94">
        <v>214406.12291827152</v>
      </c>
      <c r="T1450" s="94">
        <v>199550.34515347745</v>
      </c>
      <c r="U1450" s="94">
        <v>218567.82949733982</v>
      </c>
      <c r="V1450" s="94">
        <v>220197.17710330462</v>
      </c>
      <c r="W1450" s="94">
        <v>225499.96248270737</v>
      </c>
      <c r="X1450" s="94">
        <v>251255.36241749994</v>
      </c>
      <c r="Y1450" s="94">
        <v>242799.23849999998</v>
      </c>
      <c r="Z1450" s="94">
        <v>254039.5</v>
      </c>
      <c r="AA1450" s="83"/>
      <c r="AB1450" s="89" t="s">
        <v>11</v>
      </c>
      <c r="AC1450" s="94">
        <v>5836</v>
      </c>
      <c r="AD1450" s="94">
        <v>5596</v>
      </c>
      <c r="AE1450" s="94">
        <v>5685</v>
      </c>
      <c r="AF1450" s="94">
        <v>5703</v>
      </c>
      <c r="AG1450" s="94">
        <v>5694</v>
      </c>
      <c r="AH1450" s="94">
        <v>5686</v>
      </c>
      <c r="AI1450" s="94">
        <v>5740</v>
      </c>
      <c r="AJ1450" s="94">
        <v>6019</v>
      </c>
      <c r="AK1450" s="94">
        <v>5774</v>
      </c>
      <c r="AL1450" s="94">
        <v>5875</v>
      </c>
      <c r="AM1450" s="94">
        <v>0</v>
      </c>
      <c r="AN1450" s="83"/>
      <c r="AO1450" s="83"/>
      <c r="AP1450" s="83"/>
      <c r="AQ1450" s="83"/>
      <c r="AR1450" s="83"/>
      <c r="AS1450" s="83"/>
      <c r="AT1450" s="83"/>
      <c r="AU1450" s="83"/>
      <c r="AV1450" s="83"/>
      <c r="AW1450" s="83"/>
      <c r="AX1450" s="83"/>
      <c r="AY1450" s="83"/>
      <c r="AZ1450" s="83"/>
    </row>
    <row r="1451" spans="1:52" x14ac:dyDescent="0.25">
      <c r="A1451" s="82"/>
      <c r="B1451" s="84" t="s">
        <v>0</v>
      </c>
      <c r="C1451" s="93">
        <v>97817.479231013407</v>
      </c>
      <c r="D1451" s="93">
        <v>67602.791954998131</v>
      </c>
      <c r="E1451" s="93">
        <v>61699.51657353367</v>
      </c>
      <c r="F1451" s="93">
        <v>66864.219669850718</v>
      </c>
      <c r="G1451" s="93">
        <v>68299.569727897935</v>
      </c>
      <c r="H1451" s="93">
        <v>68007.178013565936</v>
      </c>
      <c r="I1451" s="93">
        <v>66392.952298168573</v>
      </c>
      <c r="J1451" s="93">
        <v>67884.387217793992</v>
      </c>
      <c r="K1451" s="93">
        <v>63879.91148699999</v>
      </c>
      <c r="L1451" s="93">
        <v>56485.925999999999</v>
      </c>
      <c r="M1451" s="93">
        <v>0</v>
      </c>
      <c r="N1451" s="83"/>
      <c r="O1451" s="84" t="s">
        <v>0</v>
      </c>
      <c r="P1451" s="93">
        <v>85486.75461480883</v>
      </c>
      <c r="Q1451" s="93">
        <v>77999.97625324894</v>
      </c>
      <c r="R1451" s="93">
        <v>61472.178203572577</v>
      </c>
      <c r="S1451" s="93">
        <v>80572.883982731699</v>
      </c>
      <c r="T1451" s="93">
        <v>65651.240677982059</v>
      </c>
      <c r="U1451" s="93">
        <v>64922.775914191225</v>
      </c>
      <c r="V1451" s="93">
        <v>62109.227470025471</v>
      </c>
      <c r="W1451" s="93">
        <v>58005.664922645985</v>
      </c>
      <c r="X1451" s="93">
        <v>71359.249436999977</v>
      </c>
      <c r="Y1451" s="93">
        <v>68528.312999999995</v>
      </c>
      <c r="Z1451" s="93">
        <v>61830</v>
      </c>
      <c r="AA1451" s="83"/>
      <c r="AB1451" s="84" t="s">
        <v>0</v>
      </c>
      <c r="AC1451" s="93">
        <v>972</v>
      </c>
      <c r="AD1451" s="93">
        <v>834</v>
      </c>
      <c r="AE1451" s="93">
        <v>821</v>
      </c>
      <c r="AF1451" s="93">
        <v>726</v>
      </c>
      <c r="AG1451" s="93">
        <v>677</v>
      </c>
      <c r="AH1451" s="93">
        <v>690</v>
      </c>
      <c r="AI1451" s="93">
        <v>680</v>
      </c>
      <c r="AJ1451" s="93">
        <v>704</v>
      </c>
      <c r="AK1451" s="93">
        <v>632</v>
      </c>
      <c r="AL1451" s="93">
        <v>564</v>
      </c>
      <c r="AM1451" s="93">
        <v>0</v>
      </c>
      <c r="AN1451" s="83"/>
      <c r="AO1451" s="83"/>
      <c r="AP1451" s="83"/>
      <c r="AQ1451" s="83"/>
      <c r="AR1451" s="83"/>
      <c r="AS1451" s="83"/>
      <c r="AT1451" s="83"/>
      <c r="AU1451" s="83"/>
      <c r="AV1451" s="83"/>
      <c r="AW1451" s="83"/>
      <c r="AX1451" s="83"/>
      <c r="AY1451" s="83"/>
      <c r="AZ1451" s="83"/>
    </row>
    <row r="1452" spans="1:52" x14ac:dyDescent="0.25">
      <c r="A1452" s="82"/>
      <c r="B1452" s="84" t="s">
        <v>158</v>
      </c>
      <c r="C1452" s="93">
        <v>111004.3186531825</v>
      </c>
      <c r="D1452" s="93">
        <v>87889.954779598265</v>
      </c>
      <c r="E1452" s="93">
        <v>81332.715677976375</v>
      </c>
      <c r="F1452" s="93">
        <v>74707.79999361487</v>
      </c>
      <c r="G1452" s="93">
        <v>63658.891684631744</v>
      </c>
      <c r="H1452" s="93">
        <v>59022.433386993864</v>
      </c>
      <c r="I1452" s="93">
        <v>58445.913267481301</v>
      </c>
      <c r="J1452" s="93">
        <v>75435.848264510976</v>
      </c>
      <c r="K1452" s="93">
        <v>51489.672065999992</v>
      </c>
      <c r="L1452" s="93">
        <v>35751.575999999994</v>
      </c>
      <c r="M1452" s="93">
        <v>0</v>
      </c>
      <c r="N1452" s="83"/>
      <c r="O1452" s="84" t="s">
        <v>158</v>
      </c>
      <c r="P1452" s="93">
        <v>167965.5252806831</v>
      </c>
      <c r="Q1452" s="93">
        <v>136183.68170410307</v>
      </c>
      <c r="R1452" s="93">
        <v>130889.55448174976</v>
      </c>
      <c r="S1452" s="93">
        <v>121610.23585352913</v>
      </c>
      <c r="T1452" s="93">
        <v>121294.29732796905</v>
      </c>
      <c r="U1452" s="93">
        <v>89093.271349177987</v>
      </c>
      <c r="V1452" s="93">
        <v>83035.854880357278</v>
      </c>
      <c r="W1452" s="93">
        <v>75486.558175811981</v>
      </c>
      <c r="X1452" s="93">
        <v>91532.243921999994</v>
      </c>
      <c r="Y1452" s="93">
        <v>80175.563999999998</v>
      </c>
      <c r="Z1452" s="93">
        <v>45349</v>
      </c>
      <c r="AA1452" s="83"/>
      <c r="AB1452" s="84" t="s">
        <v>158</v>
      </c>
      <c r="AC1452" s="93">
        <v>802</v>
      </c>
      <c r="AD1452" s="93">
        <v>615</v>
      </c>
      <c r="AE1452" s="93">
        <v>577</v>
      </c>
      <c r="AF1452" s="93">
        <v>498</v>
      </c>
      <c r="AG1452" s="93">
        <v>442</v>
      </c>
      <c r="AH1452" s="93">
        <v>428</v>
      </c>
      <c r="AI1452" s="93">
        <v>418</v>
      </c>
      <c r="AJ1452" s="93">
        <v>562</v>
      </c>
      <c r="AK1452" s="93">
        <v>358</v>
      </c>
      <c r="AL1452" s="93">
        <v>247</v>
      </c>
      <c r="AM1452" s="93">
        <v>0</v>
      </c>
      <c r="AN1452" s="83"/>
      <c r="AO1452" s="83"/>
      <c r="AP1452" s="83"/>
      <c r="AQ1452" s="83"/>
      <c r="AR1452" s="83"/>
      <c r="AS1452" s="83"/>
      <c r="AT1452" s="83"/>
      <c r="AU1452" s="83"/>
      <c r="AV1452" s="83"/>
      <c r="AW1452" s="83"/>
      <c r="AX1452" s="83"/>
      <c r="AY1452" s="83"/>
      <c r="AZ1452" s="83"/>
    </row>
    <row r="1453" spans="1:52" x14ac:dyDescent="0.25">
      <c r="A1453" s="82"/>
      <c r="B1453" s="84" t="s">
        <v>159</v>
      </c>
      <c r="C1453" s="93">
        <v>6889.4107707473768</v>
      </c>
      <c r="D1453" s="93">
        <v>3978.3136860883083</v>
      </c>
      <c r="E1453" s="93">
        <v>2612.2553856972036</v>
      </c>
      <c r="F1453" s="93">
        <v>2368.3785314994707</v>
      </c>
      <c r="G1453" s="93">
        <v>1294.6304146670832</v>
      </c>
      <c r="H1453" s="93">
        <v>1125.9512838521384</v>
      </c>
      <c r="I1453" s="93">
        <v>438.67417971642283</v>
      </c>
      <c r="J1453" s="93">
        <v>391.65314472899996</v>
      </c>
      <c r="K1453" s="93">
        <v>472.10005499999994</v>
      </c>
      <c r="L1453" s="93">
        <v>228.43799999999999</v>
      </c>
      <c r="M1453" s="93">
        <v>0</v>
      </c>
      <c r="N1453" s="83"/>
      <c r="O1453" s="84" t="s">
        <v>159</v>
      </c>
      <c r="P1453" s="93">
        <v>14921.751955023567</v>
      </c>
      <c r="Q1453" s="93">
        <v>11959.565578075306</v>
      </c>
      <c r="R1453" s="93">
        <v>7238.7813945092366</v>
      </c>
      <c r="S1453" s="93">
        <v>9081.092731889783</v>
      </c>
      <c r="T1453" s="93">
        <v>5085.643536181281</v>
      </c>
      <c r="U1453" s="93">
        <v>1880.6852626010889</v>
      </c>
      <c r="V1453" s="93">
        <v>1830.5576672377042</v>
      </c>
      <c r="W1453" s="93">
        <v>172.62948527999995</v>
      </c>
      <c r="X1453" s="93">
        <v>304.47801299999998</v>
      </c>
      <c r="Y1453" s="93">
        <v>258.279</v>
      </c>
      <c r="Z1453" s="93">
        <v>308</v>
      </c>
      <c r="AA1453" s="83"/>
      <c r="AB1453" s="84" t="s">
        <v>159</v>
      </c>
      <c r="AC1453" s="93">
        <v>0</v>
      </c>
      <c r="AD1453" s="93">
        <v>0</v>
      </c>
      <c r="AE1453" s="93">
        <v>0</v>
      </c>
      <c r="AF1453" s="93">
        <v>0</v>
      </c>
      <c r="AG1453" s="93">
        <v>0</v>
      </c>
      <c r="AH1453" s="93">
        <v>0</v>
      </c>
      <c r="AI1453" s="93">
        <v>0</v>
      </c>
      <c r="AJ1453" s="93">
        <v>0</v>
      </c>
      <c r="AK1453" s="93">
        <v>0</v>
      </c>
      <c r="AL1453" s="93">
        <v>0</v>
      </c>
      <c r="AM1453" s="93">
        <v>0</v>
      </c>
      <c r="AN1453" s="83"/>
      <c r="AO1453" s="83"/>
      <c r="AP1453" s="83"/>
      <c r="AQ1453" s="83"/>
      <c r="AR1453" s="83"/>
      <c r="AS1453" s="83"/>
      <c r="AT1453" s="83"/>
      <c r="AU1453" s="83"/>
      <c r="AV1453" s="83"/>
      <c r="AW1453" s="83"/>
      <c r="AX1453" s="83"/>
      <c r="AY1453" s="83"/>
      <c r="AZ1453" s="83"/>
    </row>
    <row r="1454" spans="1:52" x14ac:dyDescent="0.25">
      <c r="A1454" s="82"/>
      <c r="B1454" s="84" t="s">
        <v>1</v>
      </c>
      <c r="C1454" s="93">
        <v>32046.334416475704</v>
      </c>
      <c r="D1454" s="93">
        <v>32609.33187390734</v>
      </c>
      <c r="E1454" s="93">
        <v>37625.816860048944</v>
      </c>
      <c r="F1454" s="93">
        <v>38982.564200413137</v>
      </c>
      <c r="G1454" s="93">
        <v>36694.107406579787</v>
      </c>
      <c r="H1454" s="93">
        <v>35689.748574639088</v>
      </c>
      <c r="I1454" s="93">
        <v>32191.8683001723</v>
      </c>
      <c r="J1454" s="93">
        <v>34665.079578506993</v>
      </c>
      <c r="K1454" s="93">
        <v>29348.709935999992</v>
      </c>
      <c r="L1454" s="93">
        <v>22603.013999999999</v>
      </c>
      <c r="M1454" s="93">
        <v>0</v>
      </c>
      <c r="N1454" s="83"/>
      <c r="O1454" s="84" t="s">
        <v>1</v>
      </c>
      <c r="P1454" s="93">
        <v>35394.381678595339</v>
      </c>
      <c r="Q1454" s="93">
        <v>32848.634737510401</v>
      </c>
      <c r="R1454" s="93">
        <v>33044.290389589558</v>
      </c>
      <c r="S1454" s="93">
        <v>32536.350293845062</v>
      </c>
      <c r="T1454" s="93">
        <v>32593.425032773393</v>
      </c>
      <c r="U1454" s="93">
        <v>46791.270433609025</v>
      </c>
      <c r="V1454" s="93">
        <v>36208.430657961791</v>
      </c>
      <c r="W1454" s="93">
        <v>32314.081775849994</v>
      </c>
      <c r="X1454" s="93">
        <v>36641.329661999996</v>
      </c>
      <c r="Y1454" s="93">
        <v>34366.541999999994</v>
      </c>
      <c r="Z1454" s="93">
        <v>26471</v>
      </c>
      <c r="AA1454" s="83"/>
      <c r="AB1454" s="84" t="s">
        <v>1</v>
      </c>
      <c r="AC1454" s="93">
        <v>205</v>
      </c>
      <c r="AD1454" s="93">
        <v>213</v>
      </c>
      <c r="AE1454" s="93">
        <v>241</v>
      </c>
      <c r="AF1454" s="93">
        <v>238</v>
      </c>
      <c r="AG1454" s="93">
        <v>222</v>
      </c>
      <c r="AH1454" s="93">
        <v>228</v>
      </c>
      <c r="AI1454" s="93">
        <v>207</v>
      </c>
      <c r="AJ1454" s="93">
        <v>223</v>
      </c>
      <c r="AK1454" s="93">
        <v>176</v>
      </c>
      <c r="AL1454" s="93">
        <v>141</v>
      </c>
      <c r="AM1454" s="93">
        <v>0</v>
      </c>
      <c r="AN1454" s="83"/>
      <c r="AO1454" s="83"/>
      <c r="AP1454" s="83"/>
      <c r="AQ1454" s="83"/>
      <c r="AR1454" s="83"/>
      <c r="AS1454" s="83"/>
      <c r="AT1454" s="83"/>
      <c r="AU1454" s="83"/>
      <c r="AV1454" s="83"/>
      <c r="AW1454" s="83"/>
      <c r="AX1454" s="83"/>
      <c r="AY1454" s="83"/>
      <c r="AZ1454" s="83"/>
    </row>
    <row r="1455" spans="1:52" x14ac:dyDescent="0.25">
      <c r="A1455" s="82"/>
      <c r="B1455" s="84" t="s">
        <v>2</v>
      </c>
      <c r="C1455" s="93">
        <v>253916.34718752964</v>
      </c>
      <c r="D1455" s="93">
        <v>251927.23187982003</v>
      </c>
      <c r="E1455" s="93">
        <v>250474.80360723537</v>
      </c>
      <c r="F1455" s="93">
        <v>259235.88130895226</v>
      </c>
      <c r="G1455" s="93">
        <v>257325.63431056053</v>
      </c>
      <c r="H1455" s="93">
        <v>269996.85637103015</v>
      </c>
      <c r="I1455" s="93">
        <v>301773.75318983319</v>
      </c>
      <c r="J1455" s="93">
        <v>314742.39329962793</v>
      </c>
      <c r="K1455" s="93">
        <v>320157.03932099999</v>
      </c>
      <c r="L1455" s="93">
        <v>321858.85199999996</v>
      </c>
      <c r="M1455" s="93">
        <v>0</v>
      </c>
      <c r="N1455" s="83"/>
      <c r="O1455" s="84" t="s">
        <v>2</v>
      </c>
      <c r="P1455" s="93">
        <v>267962.91142960358</v>
      </c>
      <c r="Q1455" s="93">
        <v>268137.87962005188</v>
      </c>
      <c r="R1455" s="93">
        <v>257953.2704491991</v>
      </c>
      <c r="S1455" s="93">
        <v>258124.40541916963</v>
      </c>
      <c r="T1455" s="93">
        <v>263167.89474700222</v>
      </c>
      <c r="U1455" s="93">
        <v>255791.08570435553</v>
      </c>
      <c r="V1455" s="93">
        <v>263863.06881644554</v>
      </c>
      <c r="W1455" s="93">
        <v>314747.78797104291</v>
      </c>
      <c r="X1455" s="93">
        <v>337862.38273199997</v>
      </c>
      <c r="Y1455" s="93">
        <v>346381.98</v>
      </c>
      <c r="Z1455" s="93">
        <v>341220</v>
      </c>
      <c r="AA1455" s="83"/>
      <c r="AB1455" s="84" t="s">
        <v>2</v>
      </c>
      <c r="AC1455" s="93">
        <v>2405</v>
      </c>
      <c r="AD1455" s="93">
        <v>2353</v>
      </c>
      <c r="AE1455" s="93">
        <v>2332</v>
      </c>
      <c r="AF1455" s="93">
        <v>2245</v>
      </c>
      <c r="AG1455" s="93">
        <v>2193</v>
      </c>
      <c r="AH1455" s="93">
        <v>2228</v>
      </c>
      <c r="AI1455" s="93">
        <v>2342</v>
      </c>
      <c r="AJ1455" s="93">
        <v>2366</v>
      </c>
      <c r="AK1455" s="93">
        <v>2386</v>
      </c>
      <c r="AL1455" s="93">
        <v>2422</v>
      </c>
      <c r="AM1455" s="93">
        <v>0</v>
      </c>
      <c r="AN1455" s="83"/>
      <c r="AO1455" s="83"/>
      <c r="AP1455" s="83"/>
      <c r="AQ1455" s="83"/>
      <c r="AR1455" s="83"/>
      <c r="AS1455" s="83"/>
      <c r="AT1455" s="83"/>
      <c r="AU1455" s="83"/>
      <c r="AV1455" s="83"/>
      <c r="AW1455" s="83"/>
      <c r="AX1455" s="83"/>
      <c r="AY1455" s="83"/>
      <c r="AZ1455" s="83"/>
    </row>
    <row r="1456" spans="1:52" x14ac:dyDescent="0.25">
      <c r="A1456" s="82"/>
      <c r="B1456" s="84" t="s">
        <v>156</v>
      </c>
      <c r="C1456" s="93">
        <v>0</v>
      </c>
      <c r="D1456" s="93">
        <v>0</v>
      </c>
      <c r="E1456" s="93">
        <v>0</v>
      </c>
      <c r="F1456" s="93">
        <v>0</v>
      </c>
      <c r="G1456" s="93">
        <v>0</v>
      </c>
      <c r="H1456" s="93">
        <v>0</v>
      </c>
      <c r="I1456" s="93">
        <v>0</v>
      </c>
      <c r="J1456" s="93">
        <v>4458.1564573559981</v>
      </c>
      <c r="K1456" s="93">
        <v>17356.307639999999</v>
      </c>
      <c r="L1456" s="93">
        <v>29629.025999999998</v>
      </c>
      <c r="M1456" s="93">
        <v>0</v>
      </c>
      <c r="N1456" s="83"/>
      <c r="O1456" s="84" t="s">
        <v>156</v>
      </c>
      <c r="P1456" s="93">
        <v>0</v>
      </c>
      <c r="Q1456" s="93">
        <v>0</v>
      </c>
      <c r="R1456" s="93">
        <v>0</v>
      </c>
      <c r="S1456" s="93">
        <v>0</v>
      </c>
      <c r="T1456" s="93">
        <v>0</v>
      </c>
      <c r="U1456" s="93">
        <v>0</v>
      </c>
      <c r="V1456" s="93">
        <v>0</v>
      </c>
      <c r="W1456" s="93">
        <v>0</v>
      </c>
      <c r="X1456" s="93">
        <v>23420.406324</v>
      </c>
      <c r="Y1456" s="93">
        <v>23250.254999999997</v>
      </c>
      <c r="Z1456" s="93">
        <v>29673</v>
      </c>
      <c r="AA1456" s="83"/>
      <c r="AB1456" s="84" t="s">
        <v>156</v>
      </c>
      <c r="AC1456" s="93">
        <v>0</v>
      </c>
      <c r="AD1456" s="93">
        <v>0</v>
      </c>
      <c r="AE1456" s="93">
        <v>0</v>
      </c>
      <c r="AF1456" s="93">
        <v>0</v>
      </c>
      <c r="AG1456" s="93">
        <v>0</v>
      </c>
      <c r="AH1456" s="93">
        <v>0</v>
      </c>
      <c r="AI1456" s="93">
        <v>0</v>
      </c>
      <c r="AJ1456" s="93">
        <v>32</v>
      </c>
      <c r="AK1456" s="93">
        <v>111</v>
      </c>
      <c r="AL1456" s="93">
        <v>187</v>
      </c>
      <c r="AM1456" s="93">
        <v>0</v>
      </c>
      <c r="AN1456" s="83"/>
      <c r="AO1456" s="83"/>
      <c r="AP1456" s="83"/>
      <c r="AQ1456" s="83"/>
      <c r="AR1456" s="83"/>
      <c r="AS1456" s="83"/>
      <c r="AT1456" s="83"/>
      <c r="AU1456" s="83"/>
      <c r="AV1456" s="83"/>
      <c r="AW1456" s="83"/>
      <c r="AX1456" s="83"/>
      <c r="AY1456" s="83"/>
      <c r="AZ1456" s="83"/>
    </row>
    <row r="1457" spans="1:52" x14ac:dyDescent="0.25">
      <c r="A1457" s="82"/>
      <c r="B1457" s="84" t="s">
        <v>3</v>
      </c>
      <c r="C1457" s="93">
        <v>546.67644437370109</v>
      </c>
      <c r="D1457" s="93">
        <v>12022.461941928328</v>
      </c>
      <c r="E1457" s="93">
        <v>22556.64765653709</v>
      </c>
      <c r="F1457" s="93">
        <v>26949.308404259547</v>
      </c>
      <c r="G1457" s="93">
        <v>25041.980610563907</v>
      </c>
      <c r="H1457" s="93">
        <v>20665.175400352757</v>
      </c>
      <c r="I1457" s="93">
        <v>13447.727391482273</v>
      </c>
      <c r="J1457" s="93">
        <v>12481.111785743997</v>
      </c>
      <c r="K1457" s="93">
        <v>13269.724692</v>
      </c>
      <c r="L1457" s="93">
        <v>12611.424000000006</v>
      </c>
      <c r="M1457" s="93">
        <v>0</v>
      </c>
      <c r="N1457" s="83"/>
      <c r="O1457" s="84" t="s">
        <v>3</v>
      </c>
      <c r="P1457" s="93">
        <v>0</v>
      </c>
      <c r="Q1457" s="93">
        <v>5933.6192314172276</v>
      </c>
      <c r="R1457" s="93">
        <v>22962.053120395656</v>
      </c>
      <c r="S1457" s="93">
        <v>19297.899145551237</v>
      </c>
      <c r="T1457" s="93">
        <v>19506.671042341652</v>
      </c>
      <c r="U1457" s="93">
        <v>24916.284418432027</v>
      </c>
      <c r="V1457" s="93">
        <v>27505.640672043777</v>
      </c>
      <c r="W1457" s="93">
        <v>16208.829733508996</v>
      </c>
      <c r="X1457" s="93">
        <v>13217.740640999997</v>
      </c>
      <c r="Y1457" s="93">
        <v>11482.611000000003</v>
      </c>
      <c r="Z1457" s="93">
        <v>12320</v>
      </c>
      <c r="AA1457" s="83"/>
      <c r="AB1457" s="84" t="s">
        <v>3</v>
      </c>
      <c r="AC1457" s="93">
        <v>4</v>
      </c>
      <c r="AD1457" s="93">
        <v>115</v>
      </c>
      <c r="AE1457" s="93">
        <v>209</v>
      </c>
      <c r="AF1457" s="93">
        <v>205</v>
      </c>
      <c r="AG1457" s="93">
        <v>186</v>
      </c>
      <c r="AH1457" s="93">
        <v>152</v>
      </c>
      <c r="AI1457" s="93">
        <v>105</v>
      </c>
      <c r="AJ1457" s="93">
        <v>93</v>
      </c>
      <c r="AK1457" s="93">
        <v>101</v>
      </c>
      <c r="AL1457" s="93">
        <v>97</v>
      </c>
      <c r="AM1457" s="93">
        <v>0</v>
      </c>
      <c r="AN1457" s="83"/>
      <c r="AO1457" s="83"/>
      <c r="AP1457" s="83"/>
      <c r="AQ1457" s="83"/>
      <c r="AR1457" s="83"/>
      <c r="AS1457" s="83"/>
      <c r="AT1457" s="83"/>
      <c r="AU1457" s="83"/>
      <c r="AV1457" s="83"/>
      <c r="AW1457" s="83"/>
      <c r="AX1457" s="83"/>
      <c r="AY1457" s="83"/>
      <c r="AZ1457" s="83"/>
    </row>
    <row r="1458" spans="1:52" x14ac:dyDescent="0.25">
      <c r="A1458" s="82"/>
      <c r="B1458" s="84" t="s">
        <v>4</v>
      </c>
      <c r="C1458" s="93">
        <v>0</v>
      </c>
      <c r="D1458" s="93">
        <v>1382.8892980740986</v>
      </c>
      <c r="E1458" s="93">
        <v>14782.553158191517</v>
      </c>
      <c r="F1458" s="93">
        <v>20378.327577976514</v>
      </c>
      <c r="G1458" s="93">
        <v>27551.388907759814</v>
      </c>
      <c r="H1458" s="93">
        <v>32820.305893656223</v>
      </c>
      <c r="I1458" s="93">
        <v>34065.963555171329</v>
      </c>
      <c r="J1458" s="93">
        <v>30617.997082973987</v>
      </c>
      <c r="K1458" s="93">
        <v>26527.779494999992</v>
      </c>
      <c r="L1458" s="93">
        <v>33383.846999999994</v>
      </c>
      <c r="M1458" s="93">
        <v>0</v>
      </c>
      <c r="N1458" s="83"/>
      <c r="O1458" s="84" t="s">
        <v>4</v>
      </c>
      <c r="P1458" s="93">
        <v>0</v>
      </c>
      <c r="Q1458" s="93">
        <v>0</v>
      </c>
      <c r="R1458" s="93">
        <v>11668.280816021648</v>
      </c>
      <c r="S1458" s="93">
        <v>26078.709999625018</v>
      </c>
      <c r="T1458" s="93">
        <v>24517.559016521162</v>
      </c>
      <c r="U1458" s="93">
        <v>37503.010935138613</v>
      </c>
      <c r="V1458" s="93">
        <v>28115.826561123013</v>
      </c>
      <c r="W1458" s="93">
        <v>35739.698124374991</v>
      </c>
      <c r="X1458" s="93">
        <v>30036.172487999997</v>
      </c>
      <c r="Y1458" s="93">
        <v>31216.772999999994</v>
      </c>
      <c r="Z1458" s="93">
        <v>29469</v>
      </c>
      <c r="AA1458" s="83"/>
      <c r="AB1458" s="84" t="s">
        <v>4</v>
      </c>
      <c r="AC1458" s="93">
        <v>0</v>
      </c>
      <c r="AD1458" s="93">
        <v>12</v>
      </c>
      <c r="AE1458" s="93">
        <v>104</v>
      </c>
      <c r="AF1458" s="93">
        <v>151</v>
      </c>
      <c r="AG1458" s="93">
        <v>209</v>
      </c>
      <c r="AH1458" s="93">
        <v>252</v>
      </c>
      <c r="AI1458" s="93">
        <v>257</v>
      </c>
      <c r="AJ1458" s="93">
        <v>230</v>
      </c>
      <c r="AK1458" s="93">
        <v>201</v>
      </c>
      <c r="AL1458" s="93">
        <v>264</v>
      </c>
      <c r="AM1458" s="93">
        <v>0</v>
      </c>
      <c r="AN1458" s="83"/>
      <c r="AO1458" s="83"/>
      <c r="AP1458" s="83"/>
      <c r="AQ1458" s="83"/>
      <c r="AR1458" s="83"/>
      <c r="AS1458" s="83"/>
      <c r="AT1458" s="83"/>
      <c r="AU1458" s="83"/>
      <c r="AV1458" s="83"/>
      <c r="AW1458" s="83"/>
      <c r="AX1458" s="83"/>
      <c r="AY1458" s="83"/>
      <c r="AZ1458" s="83"/>
    </row>
    <row r="1459" spans="1:52" x14ac:dyDescent="0.25">
      <c r="A1459" s="82"/>
      <c r="B1459" s="84" t="s">
        <v>6</v>
      </c>
      <c r="C1459" s="93">
        <v>4827.7919762872325</v>
      </c>
      <c r="D1459" s="93">
        <v>7199.8535754016639</v>
      </c>
      <c r="E1459" s="93">
        <v>13745.632716567125</v>
      </c>
      <c r="F1459" s="93">
        <v>22926.065770194804</v>
      </c>
      <c r="G1459" s="93">
        <v>17593.041921099273</v>
      </c>
      <c r="H1459" s="93">
        <v>13696.464996570772</v>
      </c>
      <c r="I1459" s="93">
        <v>9600.2579881799611</v>
      </c>
      <c r="J1459" s="93">
        <v>8740.4466265830015</v>
      </c>
      <c r="K1459" s="93">
        <v>6052.428794999998</v>
      </c>
      <c r="L1459" s="93">
        <v>7306.9290000000001</v>
      </c>
      <c r="M1459" s="93">
        <v>0</v>
      </c>
      <c r="N1459" s="83"/>
      <c r="O1459" s="84" t="s">
        <v>6</v>
      </c>
      <c r="P1459" s="93">
        <v>3496.9001702618875</v>
      </c>
      <c r="Q1459" s="93">
        <v>5813.7601229426009</v>
      </c>
      <c r="R1459" s="93">
        <v>5848.1844771976093</v>
      </c>
      <c r="S1459" s="93">
        <v>34625.417127185239</v>
      </c>
      <c r="T1459" s="93">
        <v>29732.32579616005</v>
      </c>
      <c r="U1459" s="93">
        <v>18265.680410137567</v>
      </c>
      <c r="V1459" s="93">
        <v>14588.390202148408</v>
      </c>
      <c r="W1459" s="93">
        <v>7156.0316319975009</v>
      </c>
      <c r="X1459" s="93">
        <v>9589.9965104999974</v>
      </c>
      <c r="Y1459" s="93">
        <v>6329.8934999999992</v>
      </c>
      <c r="Z1459" s="93">
        <v>14021.5</v>
      </c>
      <c r="AA1459" s="83"/>
      <c r="AB1459" s="84" t="s">
        <v>6</v>
      </c>
      <c r="AC1459" s="93">
        <v>0</v>
      </c>
      <c r="AD1459" s="93">
        <v>0</v>
      </c>
      <c r="AE1459" s="93">
        <v>9</v>
      </c>
      <c r="AF1459" s="93">
        <v>191</v>
      </c>
      <c r="AG1459" s="93">
        <v>254</v>
      </c>
      <c r="AH1459" s="93">
        <v>191</v>
      </c>
      <c r="AI1459" s="93">
        <v>127</v>
      </c>
      <c r="AJ1459" s="93">
        <v>0</v>
      </c>
      <c r="AK1459" s="93">
        <v>177</v>
      </c>
      <c r="AL1459" s="93">
        <v>117</v>
      </c>
      <c r="AM1459" s="93">
        <v>0</v>
      </c>
      <c r="AN1459" s="83"/>
      <c r="AO1459" s="83"/>
      <c r="AP1459" s="83"/>
      <c r="AQ1459" s="83"/>
      <c r="AR1459" s="83"/>
      <c r="AS1459" s="83"/>
      <c r="AT1459" s="83"/>
      <c r="AU1459" s="83"/>
      <c r="AV1459" s="83"/>
      <c r="AW1459" s="83"/>
      <c r="AX1459" s="83"/>
      <c r="AY1459" s="83"/>
      <c r="AZ1459" s="83"/>
    </row>
    <row r="1460" spans="1:52" x14ac:dyDescent="0.25">
      <c r="A1460" s="82"/>
      <c r="B1460" s="84" t="s">
        <v>7</v>
      </c>
      <c r="C1460" s="93">
        <v>83393.969366663267</v>
      </c>
      <c r="D1460" s="93">
        <v>78337.065161785766</v>
      </c>
      <c r="E1460" s="93">
        <v>68862.986647028782</v>
      </c>
      <c r="F1460" s="93">
        <v>73725.361491659554</v>
      </c>
      <c r="G1460" s="93">
        <v>72689.590106452088</v>
      </c>
      <c r="H1460" s="93">
        <v>66045.931887010956</v>
      </c>
      <c r="I1460" s="93">
        <v>70500.108020390719</v>
      </c>
      <c r="J1460" s="93">
        <v>89668.070391563975</v>
      </c>
      <c r="K1460" s="93">
        <v>99928.198607999977</v>
      </c>
      <c r="L1460" s="93">
        <v>81011.111999999994</v>
      </c>
      <c r="M1460" s="93">
        <v>0</v>
      </c>
      <c r="N1460" s="83"/>
      <c r="O1460" s="84" t="s">
        <v>7</v>
      </c>
      <c r="P1460" s="93">
        <v>91699.167437934229</v>
      </c>
      <c r="Q1460" s="93">
        <v>90198.48867777345</v>
      </c>
      <c r="R1460" s="93">
        <v>71670.747179197031</v>
      </c>
      <c r="S1460" s="93">
        <v>88930.767168891689</v>
      </c>
      <c r="T1460" s="93">
        <v>77076.382403919823</v>
      </c>
      <c r="U1460" s="93">
        <v>79865.949631213982</v>
      </c>
      <c r="V1460" s="93">
        <v>72565.944570985113</v>
      </c>
      <c r="W1460" s="93">
        <v>68941.742815133985</v>
      </c>
      <c r="X1460" s="93">
        <v>69593.913500999988</v>
      </c>
      <c r="Y1460" s="93">
        <v>74465.642999999996</v>
      </c>
      <c r="Z1460" s="93">
        <v>71914</v>
      </c>
      <c r="AA1460" s="83"/>
      <c r="AB1460" s="84" t="s">
        <v>7</v>
      </c>
      <c r="AC1460" s="93">
        <v>716</v>
      </c>
      <c r="AD1460" s="93">
        <v>694</v>
      </c>
      <c r="AE1460" s="93">
        <v>615</v>
      </c>
      <c r="AF1460" s="93">
        <v>630</v>
      </c>
      <c r="AG1460" s="93">
        <v>633</v>
      </c>
      <c r="AH1460" s="93">
        <v>589</v>
      </c>
      <c r="AI1460" s="93">
        <v>622</v>
      </c>
      <c r="AJ1460" s="93">
        <v>792</v>
      </c>
      <c r="AK1460" s="93">
        <v>840</v>
      </c>
      <c r="AL1460" s="93">
        <v>796</v>
      </c>
      <c r="AM1460" s="93">
        <v>0</v>
      </c>
      <c r="AN1460" s="83"/>
      <c r="AO1460" s="83"/>
      <c r="AP1460" s="83"/>
      <c r="AQ1460" s="83"/>
      <c r="AR1460" s="83"/>
      <c r="AS1460" s="83"/>
      <c r="AT1460" s="83"/>
      <c r="AU1460" s="83"/>
      <c r="AV1460" s="83"/>
      <c r="AW1460" s="83"/>
      <c r="AX1460" s="83"/>
      <c r="AY1460" s="83"/>
      <c r="AZ1460" s="83"/>
    </row>
    <row r="1461" spans="1:52" x14ac:dyDescent="0.25">
      <c r="A1461" s="82"/>
      <c r="B1461" s="89" t="s">
        <v>8</v>
      </c>
      <c r="C1461" s="94">
        <v>44180.553940524849</v>
      </c>
      <c r="D1461" s="94">
        <v>47730.329778481748</v>
      </c>
      <c r="E1461" s="94">
        <v>50381.459732857518</v>
      </c>
      <c r="F1461" s="94">
        <v>65779.1745151418</v>
      </c>
      <c r="G1461" s="94">
        <v>78389.645076085842</v>
      </c>
      <c r="H1461" s="94">
        <v>82612.957688977534</v>
      </c>
      <c r="I1461" s="94">
        <v>95497.774744915398</v>
      </c>
      <c r="J1461" s="94">
        <v>93851.098606754967</v>
      </c>
      <c r="K1461" s="94">
        <v>108058.92854399997</v>
      </c>
      <c r="L1461" s="94">
        <v>107926.66499999999</v>
      </c>
      <c r="M1461" s="94">
        <v>0</v>
      </c>
      <c r="N1461" s="83"/>
      <c r="O1461" s="89" t="s">
        <v>8</v>
      </c>
      <c r="P1461" s="94">
        <v>39631.936375628102</v>
      </c>
      <c r="Q1461" s="94">
        <v>37125.528143323623</v>
      </c>
      <c r="R1461" s="94">
        <v>47585.81221036287</v>
      </c>
      <c r="S1461" s="94">
        <v>52694.171673749952</v>
      </c>
      <c r="T1461" s="94">
        <v>54949.868711425086</v>
      </c>
      <c r="U1461" s="94">
        <v>85632.676291062453</v>
      </c>
      <c r="V1461" s="94">
        <v>88897.157604427906</v>
      </c>
      <c r="W1461" s="94">
        <v>92052.515156993963</v>
      </c>
      <c r="X1461" s="94">
        <v>115684.67055599997</v>
      </c>
      <c r="Y1461" s="94">
        <v>104615.34299999999</v>
      </c>
      <c r="Z1461" s="94">
        <v>120978</v>
      </c>
      <c r="AA1461" s="83"/>
      <c r="AB1461" s="89" t="s">
        <v>8</v>
      </c>
      <c r="AC1461" s="94">
        <v>609</v>
      </c>
      <c r="AD1461" s="94">
        <v>663</v>
      </c>
      <c r="AE1461" s="94">
        <v>710</v>
      </c>
      <c r="AF1461" s="94">
        <v>786</v>
      </c>
      <c r="AG1461" s="94">
        <v>869</v>
      </c>
      <c r="AH1461" s="94">
        <v>921</v>
      </c>
      <c r="AI1461" s="94">
        <v>979</v>
      </c>
      <c r="AJ1461" s="94">
        <v>945</v>
      </c>
      <c r="AK1461" s="94">
        <v>1003</v>
      </c>
      <c r="AL1461" s="94">
        <v>1039</v>
      </c>
      <c r="AM1461" s="94">
        <v>0</v>
      </c>
      <c r="AN1461" s="83"/>
      <c r="AO1461" s="83"/>
      <c r="AP1461" s="83"/>
      <c r="AQ1461" s="83"/>
      <c r="AR1461" s="83"/>
      <c r="AS1461" s="83"/>
      <c r="AT1461" s="83"/>
      <c r="AU1461" s="83"/>
      <c r="AV1461" s="83"/>
      <c r="AW1461" s="83"/>
      <c r="AX1461" s="83"/>
      <c r="AY1461" s="83"/>
      <c r="AZ1461" s="83"/>
    </row>
    <row r="1462" spans="1:52" x14ac:dyDescent="0.25">
      <c r="A1462" s="82"/>
      <c r="B1462" s="89" t="s">
        <v>5</v>
      </c>
      <c r="C1462" s="94">
        <v>37494.206453924664</v>
      </c>
      <c r="D1462" s="94">
        <v>23549.941367571839</v>
      </c>
      <c r="E1462" s="94">
        <v>22834.252090795897</v>
      </c>
      <c r="F1462" s="94">
        <v>34050.635202873964</v>
      </c>
      <c r="G1462" s="94">
        <v>24753.605366841904</v>
      </c>
      <c r="H1462" s="94">
        <v>27588.825390292386</v>
      </c>
      <c r="I1462" s="94">
        <v>37045.319844929574</v>
      </c>
      <c r="J1462" s="94">
        <v>35023.285760462997</v>
      </c>
      <c r="K1462" s="94">
        <v>37532.484821999991</v>
      </c>
      <c r="L1462" s="94">
        <v>36384.410999999993</v>
      </c>
      <c r="M1462" s="92">
        <v>0</v>
      </c>
      <c r="N1462" s="83"/>
      <c r="O1462" s="89" t="s">
        <v>5</v>
      </c>
      <c r="P1462" s="94">
        <v>44636.017366004598</v>
      </c>
      <c r="Q1462" s="94">
        <v>39196.895280819073</v>
      </c>
      <c r="R1462" s="94">
        <v>24877.313055743645</v>
      </c>
      <c r="S1462" s="94">
        <v>27340.229363625465</v>
      </c>
      <c r="T1462" s="94">
        <v>32083.161689109769</v>
      </c>
      <c r="U1462" s="94">
        <v>29277.864128511887</v>
      </c>
      <c r="V1462" s="94">
        <v>38349.358553104124</v>
      </c>
      <c r="W1462" s="94">
        <v>37900.803493223997</v>
      </c>
      <c r="X1462" s="94">
        <v>52760.629067999995</v>
      </c>
      <c r="Y1462" s="94">
        <v>54162.443999999996</v>
      </c>
      <c r="Z1462" s="94">
        <v>34162</v>
      </c>
      <c r="AA1462" s="83"/>
      <c r="AB1462" s="89" t="s">
        <v>5</v>
      </c>
      <c r="AC1462" s="94">
        <v>5836</v>
      </c>
      <c r="AD1462" s="94">
        <v>5596</v>
      </c>
      <c r="AE1462" s="94">
        <v>5685</v>
      </c>
      <c r="AF1462" s="94">
        <v>5703</v>
      </c>
      <c r="AG1462" s="94">
        <v>5694</v>
      </c>
      <c r="AH1462" s="94">
        <v>5686</v>
      </c>
      <c r="AI1462" s="94">
        <v>5740</v>
      </c>
      <c r="AJ1462" s="94">
        <v>6019</v>
      </c>
      <c r="AK1462" s="94">
        <v>5774</v>
      </c>
      <c r="AL1462" s="94">
        <v>5875</v>
      </c>
      <c r="AM1462" s="94">
        <v>0</v>
      </c>
      <c r="AN1462" s="83"/>
      <c r="AO1462" s="83"/>
      <c r="AP1462" s="83"/>
      <c r="AQ1462" s="83"/>
      <c r="AR1462" s="83"/>
      <c r="AS1462" s="83"/>
      <c r="AT1462" s="83"/>
      <c r="AU1462" s="83"/>
      <c r="AV1462" s="83"/>
      <c r="AW1462" s="83"/>
      <c r="AX1462" s="83"/>
      <c r="AY1462" s="83"/>
      <c r="AZ1462" s="83"/>
    </row>
    <row r="1463" spans="1:52" x14ac:dyDescent="0.25">
      <c r="A1463" s="82"/>
      <c r="B1463" s="84" t="s">
        <v>157</v>
      </c>
      <c r="C1463" s="93">
        <v>37270.987258610272</v>
      </c>
      <c r="D1463" s="93">
        <v>43532.590853215632</v>
      </c>
      <c r="E1463" s="93">
        <v>46961.026682415708</v>
      </c>
      <c r="F1463" s="93">
        <v>45023.429890478968</v>
      </c>
      <c r="G1463" s="93">
        <v>43457.90004369786</v>
      </c>
      <c r="H1463" s="93">
        <v>47714.841198715148</v>
      </c>
      <c r="I1463" s="93">
        <v>48936.908304154626</v>
      </c>
      <c r="J1463" s="93">
        <v>47194.743406985981</v>
      </c>
      <c r="K1463" s="93">
        <v>44800.703870999991</v>
      </c>
      <c r="L1463" s="93">
        <v>53888.729999999996</v>
      </c>
      <c r="M1463" s="93">
        <v>0</v>
      </c>
      <c r="N1463" s="83"/>
      <c r="O1463" s="84" t="s">
        <v>157</v>
      </c>
      <c r="P1463" s="93">
        <v>38481.545266622474</v>
      </c>
      <c r="Q1463" s="93">
        <v>32598.117333559963</v>
      </c>
      <c r="R1463" s="93">
        <v>42777.064403852273</v>
      </c>
      <c r="S1463" s="93">
        <v>44123.169045172152</v>
      </c>
      <c r="T1463" s="93">
        <v>43869.05563470762</v>
      </c>
      <c r="U1463" s="93">
        <v>43914.336319059323</v>
      </c>
      <c r="V1463" s="93">
        <v>50047.336678875399</v>
      </c>
      <c r="W1463" s="93">
        <v>49128.193642121987</v>
      </c>
      <c r="X1463" s="93">
        <v>47524.031603999996</v>
      </c>
      <c r="Y1463" s="93">
        <v>45923.240999999995</v>
      </c>
      <c r="Z1463" s="93">
        <v>54049</v>
      </c>
      <c r="AA1463" s="83"/>
      <c r="AB1463" s="84" t="s">
        <v>117</v>
      </c>
      <c r="AC1463" s="93">
        <v>28989.382999999998</v>
      </c>
      <c r="AD1463" s="93">
        <v>28634.62</v>
      </c>
      <c r="AE1463" s="93">
        <v>28311.087000000003</v>
      </c>
      <c r="AF1463" s="93">
        <v>28169.956000000002</v>
      </c>
      <c r="AG1463" s="93">
        <v>28063.62</v>
      </c>
      <c r="AH1463" s="93">
        <v>28099.196999999996</v>
      </c>
      <c r="AI1463" s="93">
        <v>27780.624</v>
      </c>
      <c r="AJ1463" s="93">
        <v>27418.897999999997</v>
      </c>
      <c r="AK1463" s="93">
        <v>26982.45</v>
      </c>
      <c r="AL1463" s="93">
        <v>26596.02</v>
      </c>
      <c r="AM1463" s="93">
        <v>0</v>
      </c>
      <c r="AN1463" s="83"/>
      <c r="AO1463" s="83"/>
      <c r="AP1463" s="83"/>
      <c r="AQ1463" s="83"/>
      <c r="AR1463" s="83"/>
      <c r="AS1463" s="83"/>
      <c r="AT1463" s="83"/>
      <c r="AU1463" s="83"/>
      <c r="AV1463" s="83"/>
      <c r="AW1463" s="83"/>
      <c r="AX1463" s="83"/>
      <c r="AY1463" s="83"/>
      <c r="AZ1463" s="83"/>
    </row>
    <row r="1464" spans="1:52" x14ac:dyDescent="0.25">
      <c r="A1464" s="82"/>
      <c r="B1464" s="83"/>
      <c r="C1464" s="83"/>
      <c r="D1464" s="83"/>
      <c r="E1464" s="83"/>
      <c r="F1464" s="83"/>
      <c r="G1464" s="83"/>
      <c r="H1464" s="83"/>
      <c r="I1464" s="83"/>
      <c r="J1464" s="83"/>
      <c r="K1464" s="83"/>
      <c r="L1464" s="83"/>
      <c r="M1464" s="83"/>
      <c r="N1464" s="83"/>
      <c r="O1464" s="83"/>
      <c r="P1464" s="83"/>
      <c r="Q1464" s="83"/>
      <c r="R1464" s="83"/>
      <c r="S1464" s="83"/>
      <c r="T1464" s="83"/>
      <c r="U1464" s="83"/>
      <c r="V1464" s="83"/>
      <c r="W1464" s="83"/>
      <c r="X1464" s="83"/>
      <c r="Y1464" s="83"/>
      <c r="Z1464" s="83"/>
      <c r="AA1464" s="83"/>
      <c r="AB1464" s="83"/>
      <c r="AC1464" s="83"/>
      <c r="AD1464" s="83"/>
      <c r="AE1464" s="83"/>
      <c r="AF1464" s="83"/>
      <c r="AG1464" s="83"/>
      <c r="AH1464" s="83"/>
      <c r="AI1464" s="83"/>
      <c r="AJ1464" s="83"/>
      <c r="AK1464" s="83"/>
      <c r="AL1464" s="83"/>
      <c r="AM1464" s="83"/>
      <c r="AN1464" s="83"/>
      <c r="AO1464" s="83"/>
      <c r="AP1464" s="83"/>
      <c r="AQ1464" s="83"/>
      <c r="AR1464" s="83"/>
      <c r="AS1464" s="83"/>
      <c r="AT1464" s="83"/>
      <c r="AU1464" s="83"/>
      <c r="AV1464" s="83"/>
      <c r="AW1464" s="83"/>
      <c r="AX1464" s="83"/>
      <c r="AY1464" s="83"/>
      <c r="AZ1464" s="83"/>
    </row>
    <row r="1465" spans="1:52" x14ac:dyDescent="0.25">
      <c r="A1465" s="82"/>
      <c r="B1465" s="85" t="s">
        <v>113</v>
      </c>
      <c r="C1465" s="85"/>
      <c r="D1465" s="85"/>
      <c r="E1465" s="85"/>
      <c r="F1465" s="85"/>
      <c r="G1465" s="85"/>
      <c r="H1465" s="85"/>
      <c r="I1465" s="85"/>
      <c r="J1465" s="85"/>
      <c r="K1465" s="85"/>
      <c r="L1465" s="85"/>
      <c r="M1465" s="85"/>
      <c r="N1465" s="83"/>
      <c r="O1465" s="85" t="s">
        <v>114</v>
      </c>
      <c r="P1465" s="85"/>
      <c r="Q1465" s="85"/>
      <c r="R1465" s="85"/>
      <c r="S1465" s="85"/>
      <c r="T1465" s="85"/>
      <c r="U1465" s="85"/>
      <c r="V1465" s="85"/>
      <c r="W1465" s="85"/>
      <c r="X1465" s="85"/>
      <c r="Y1465" s="85"/>
      <c r="Z1465" s="85"/>
      <c r="AA1465" s="83"/>
      <c r="AB1465" s="85" t="s">
        <v>145</v>
      </c>
      <c r="AC1465" s="85"/>
      <c r="AD1465" s="85"/>
      <c r="AE1465" s="85"/>
      <c r="AF1465" s="85"/>
      <c r="AG1465" s="85"/>
      <c r="AH1465" s="85"/>
      <c r="AI1465" s="85"/>
      <c r="AJ1465" s="85"/>
      <c r="AK1465" s="85"/>
      <c r="AL1465" s="85"/>
      <c r="AM1465" s="85"/>
      <c r="AN1465" s="83"/>
      <c r="AO1465" s="83"/>
      <c r="AP1465" s="83"/>
      <c r="AQ1465" s="83"/>
      <c r="AR1465" s="83"/>
      <c r="AS1465" s="83"/>
      <c r="AT1465" s="83"/>
      <c r="AU1465" s="83"/>
      <c r="AV1465" s="83"/>
      <c r="AW1465" s="83"/>
      <c r="AX1465" s="83"/>
      <c r="AY1465" s="83"/>
      <c r="AZ1465" s="83"/>
    </row>
    <row r="1466" spans="1:52" x14ac:dyDescent="0.25">
      <c r="A1466" s="82"/>
      <c r="B1466" s="87" t="s">
        <v>89</v>
      </c>
      <c r="C1466" s="87">
        <v>2013</v>
      </c>
      <c r="D1466" s="87">
        <v>2014</v>
      </c>
      <c r="E1466" s="87">
        <v>2015</v>
      </c>
      <c r="F1466" s="87">
        <v>2016</v>
      </c>
      <c r="G1466" s="87">
        <v>2017</v>
      </c>
      <c r="H1466" s="87">
        <v>2018</v>
      </c>
      <c r="I1466" s="87">
        <v>2019</v>
      </c>
      <c r="J1466" s="87">
        <v>2020</v>
      </c>
      <c r="K1466" s="87">
        <v>2021</v>
      </c>
      <c r="L1466" s="87">
        <v>2022</v>
      </c>
      <c r="M1466" s="87">
        <v>2023</v>
      </c>
      <c r="N1466" s="83"/>
      <c r="O1466" s="87" t="s">
        <v>89</v>
      </c>
      <c r="P1466" s="87">
        <v>2013</v>
      </c>
      <c r="Q1466" s="87">
        <v>2014</v>
      </c>
      <c r="R1466" s="87">
        <v>2015</v>
      </c>
      <c r="S1466" s="87">
        <v>2016</v>
      </c>
      <c r="T1466" s="87">
        <v>2017</v>
      </c>
      <c r="U1466" s="87">
        <v>2018</v>
      </c>
      <c r="V1466" s="87">
        <v>2019</v>
      </c>
      <c r="W1466" s="87">
        <v>2020</v>
      </c>
      <c r="X1466" s="87">
        <v>2021</v>
      </c>
      <c r="Y1466" s="87">
        <v>2022</v>
      </c>
      <c r="Z1466" s="87">
        <v>2023</v>
      </c>
      <c r="AA1466" s="83"/>
      <c r="AB1466" s="87" t="s">
        <v>89</v>
      </c>
      <c r="AC1466" s="87">
        <v>2013</v>
      </c>
      <c r="AD1466" s="87">
        <v>2014</v>
      </c>
      <c r="AE1466" s="87">
        <v>2015</v>
      </c>
      <c r="AF1466" s="87">
        <v>2016</v>
      </c>
      <c r="AG1466" s="87">
        <v>2017</v>
      </c>
      <c r="AH1466" s="87">
        <v>2018</v>
      </c>
      <c r="AI1466" s="87">
        <v>2019</v>
      </c>
      <c r="AJ1466" s="87">
        <v>2020</v>
      </c>
      <c r="AK1466" s="87">
        <v>2021</v>
      </c>
      <c r="AL1466" s="87">
        <v>2022</v>
      </c>
      <c r="AM1466" s="87">
        <v>2023</v>
      </c>
      <c r="AN1466" s="83"/>
      <c r="AO1466" s="83"/>
      <c r="AP1466" s="83"/>
      <c r="AQ1466" s="83"/>
      <c r="AR1466" s="83"/>
      <c r="AS1466" s="83"/>
      <c r="AT1466" s="83"/>
      <c r="AU1466" s="83"/>
      <c r="AV1466" s="83"/>
      <c r="AW1466" s="83"/>
      <c r="AX1466" s="83"/>
      <c r="AY1466" s="83"/>
      <c r="AZ1466" s="83"/>
    </row>
    <row r="1467" spans="1:52" x14ac:dyDescent="0.25">
      <c r="A1467" s="82"/>
      <c r="B1467" s="89" t="s">
        <v>9</v>
      </c>
      <c r="C1467" s="90">
        <v>1121026.0522764842</v>
      </c>
      <c r="D1467" s="90">
        <v>1130166.9612172688</v>
      </c>
      <c r="E1467" s="90">
        <v>1175871.8769889057</v>
      </c>
      <c r="F1467" s="90">
        <v>1314499.7147467551</v>
      </c>
      <c r="G1467" s="90">
        <v>1244862.4655944176</v>
      </c>
      <c r="H1467" s="90">
        <v>1219122.3549353867</v>
      </c>
      <c r="I1467" s="90">
        <v>1297128.7652684997</v>
      </c>
      <c r="J1467" s="90">
        <v>1356055.3167857006</v>
      </c>
      <c r="K1467" s="90">
        <v>1599677.6180489999</v>
      </c>
      <c r="L1467" s="90">
        <v>1541847.4259999997</v>
      </c>
      <c r="M1467" s="90">
        <v>0</v>
      </c>
      <c r="N1467" s="83"/>
      <c r="O1467" s="89" t="s">
        <v>9</v>
      </c>
      <c r="P1467" s="90">
        <v>1067688.0963071594</v>
      </c>
      <c r="Q1467" s="90">
        <v>1093710.8046594416</v>
      </c>
      <c r="R1467" s="90">
        <v>1144661.3909333809</v>
      </c>
      <c r="S1467" s="90">
        <v>1252919.6799846843</v>
      </c>
      <c r="T1467" s="90">
        <v>1275927.9322462762</v>
      </c>
      <c r="U1467" s="90">
        <v>1273333.4989734078</v>
      </c>
      <c r="V1467" s="90">
        <v>1277900.213724263</v>
      </c>
      <c r="W1467" s="90">
        <v>1282850.7046184335</v>
      </c>
      <c r="X1467" s="90">
        <v>1648220.1126929997</v>
      </c>
      <c r="Y1467" s="90">
        <v>1636379.5979999995</v>
      </c>
      <c r="Z1467" s="90">
        <v>1580085</v>
      </c>
      <c r="AA1467" s="83"/>
      <c r="AB1467" s="89" t="s">
        <v>9</v>
      </c>
      <c r="AC1467" s="90">
        <v>10089</v>
      </c>
      <c r="AD1467" s="90">
        <v>9813</v>
      </c>
      <c r="AE1467" s="90">
        <v>9947</v>
      </c>
      <c r="AF1467" s="90">
        <v>9877</v>
      </c>
      <c r="AG1467" s="90">
        <v>9698</v>
      </c>
      <c r="AH1467" s="90">
        <v>9606</v>
      </c>
      <c r="AI1467" s="90">
        <v>9724</v>
      </c>
      <c r="AJ1467" s="90">
        <v>10470</v>
      </c>
      <c r="AK1467" s="90">
        <v>10203</v>
      </c>
      <c r="AL1467" s="90">
        <v>10359</v>
      </c>
      <c r="AM1467" s="90">
        <v>0</v>
      </c>
      <c r="AN1467" s="83"/>
      <c r="AO1467" s="83"/>
      <c r="AP1467" s="83"/>
      <c r="AQ1467" s="83"/>
      <c r="AR1467" s="83"/>
      <c r="AS1467" s="83"/>
      <c r="AT1467" s="83"/>
      <c r="AU1467" s="83"/>
      <c r="AV1467" s="83"/>
      <c r="AW1467" s="83"/>
      <c r="AX1467" s="83"/>
      <c r="AY1467" s="83"/>
      <c r="AZ1467" s="83"/>
    </row>
    <row r="1468" spans="1:52" x14ac:dyDescent="0.25">
      <c r="A1468" s="82"/>
      <c r="B1468" s="84" t="s">
        <v>10</v>
      </c>
      <c r="C1468" s="93">
        <v>788863.79610199085</v>
      </c>
      <c r="D1468" s="93">
        <v>769371.40442898264</v>
      </c>
      <c r="E1468" s="93">
        <v>814804.82692603359</v>
      </c>
      <c r="F1468" s="93">
        <v>950530.02589206386</v>
      </c>
      <c r="G1468" s="93">
        <v>895441.09371275513</v>
      </c>
      <c r="H1468" s="93">
        <v>856849.70969856647</v>
      </c>
      <c r="I1468" s="93">
        <v>901946.65674438293</v>
      </c>
      <c r="J1468" s="93">
        <v>934909.50343089586</v>
      </c>
      <c r="K1468" s="93">
        <v>1151317.8304215001</v>
      </c>
      <c r="L1468" s="93">
        <v>1104274.9514999997</v>
      </c>
      <c r="M1468" s="93">
        <v>0</v>
      </c>
      <c r="N1468" s="83"/>
      <c r="O1468" s="84" t="s">
        <v>10</v>
      </c>
      <c r="P1468" s="93">
        <v>749177.22818206472</v>
      </c>
      <c r="Q1468" s="93">
        <v>760823.37322801084</v>
      </c>
      <c r="R1468" s="93">
        <v>807865.35975606751</v>
      </c>
      <c r="S1468" s="93">
        <v>805115.56598096597</v>
      </c>
      <c r="T1468" s="93">
        <v>939780.14662704815</v>
      </c>
      <c r="U1468" s="93">
        <v>910899.45247757633</v>
      </c>
      <c r="V1468" s="93">
        <v>898496.57777280617</v>
      </c>
      <c r="W1468" s="93">
        <v>927397.96295264969</v>
      </c>
      <c r="X1468" s="93">
        <v>1253888.1979889998</v>
      </c>
      <c r="Y1468" s="93">
        <v>1226925.0629999996</v>
      </c>
      <c r="Z1468" s="93">
        <v>1158090</v>
      </c>
      <c r="AA1468" s="83"/>
      <c r="AB1468" s="84" t="s">
        <v>10</v>
      </c>
      <c r="AC1468" s="93">
        <v>10089</v>
      </c>
      <c r="AD1468" s="93">
        <v>9813</v>
      </c>
      <c r="AE1468" s="93">
        <v>9947</v>
      </c>
      <c r="AF1468" s="93">
        <v>9877</v>
      </c>
      <c r="AG1468" s="93">
        <v>9698</v>
      </c>
      <c r="AH1468" s="93">
        <v>9606</v>
      </c>
      <c r="AI1468" s="93">
        <v>9724</v>
      </c>
      <c r="AJ1468" s="93">
        <v>10470</v>
      </c>
      <c r="AK1468" s="93">
        <v>10203</v>
      </c>
      <c r="AL1468" s="93">
        <v>10359</v>
      </c>
      <c r="AM1468" s="93">
        <v>0</v>
      </c>
      <c r="AN1468" s="83"/>
      <c r="AO1468" s="83"/>
      <c r="AP1468" s="83"/>
      <c r="AQ1468" s="83"/>
      <c r="AR1468" s="83"/>
      <c r="AS1468" s="83"/>
      <c r="AT1468" s="83"/>
      <c r="AU1468" s="83"/>
      <c r="AV1468" s="83"/>
      <c r="AW1468" s="83"/>
      <c r="AX1468" s="83"/>
      <c r="AY1468" s="83"/>
      <c r="AZ1468" s="83"/>
    </row>
    <row r="1469" spans="1:52" x14ac:dyDescent="0.25">
      <c r="A1469" s="82"/>
      <c r="B1469" s="89" t="s">
        <v>11</v>
      </c>
      <c r="C1469" s="94">
        <v>332162.25617449335</v>
      </c>
      <c r="D1469" s="94">
        <v>360795.55678828625</v>
      </c>
      <c r="E1469" s="94">
        <v>361067.05006287206</v>
      </c>
      <c r="F1469" s="94">
        <v>363969.68885469111</v>
      </c>
      <c r="G1469" s="94">
        <v>349421.37188166252</v>
      </c>
      <c r="H1469" s="94">
        <v>362272.6452368201</v>
      </c>
      <c r="I1469" s="94">
        <v>395182.1085241168</v>
      </c>
      <c r="J1469" s="94">
        <v>421145.81335480488</v>
      </c>
      <c r="K1469" s="94">
        <v>448359.78762749984</v>
      </c>
      <c r="L1469" s="94">
        <v>437572.47449999995</v>
      </c>
      <c r="M1469" s="94">
        <v>0</v>
      </c>
      <c r="N1469" s="83"/>
      <c r="O1469" s="89" t="s">
        <v>11</v>
      </c>
      <c r="P1469" s="94">
        <v>318510.86812509474</v>
      </c>
      <c r="Q1469" s="94">
        <v>332887.4314314308</v>
      </c>
      <c r="R1469" s="94">
        <v>336796.03117731342</v>
      </c>
      <c r="S1469" s="94">
        <v>447804.11400371836</v>
      </c>
      <c r="T1469" s="94">
        <v>336147.78561922791</v>
      </c>
      <c r="U1469" s="94">
        <v>362434.04649583157</v>
      </c>
      <c r="V1469" s="94">
        <v>379403.63595145696</v>
      </c>
      <c r="W1469" s="94">
        <v>355452.74166578386</v>
      </c>
      <c r="X1469" s="94">
        <v>394331.91470399994</v>
      </c>
      <c r="Y1469" s="94">
        <v>409454.53499999997</v>
      </c>
      <c r="Z1469" s="94">
        <v>421995</v>
      </c>
      <c r="AA1469" s="83"/>
      <c r="AB1469" s="89" t="s">
        <v>11</v>
      </c>
      <c r="AC1469" s="94">
        <v>10089</v>
      </c>
      <c r="AD1469" s="94">
        <v>9813</v>
      </c>
      <c r="AE1469" s="94">
        <v>9947</v>
      </c>
      <c r="AF1469" s="94">
        <v>9877</v>
      </c>
      <c r="AG1469" s="94">
        <v>9698</v>
      </c>
      <c r="AH1469" s="94">
        <v>9606</v>
      </c>
      <c r="AI1469" s="94">
        <v>9724</v>
      </c>
      <c r="AJ1469" s="94">
        <v>10470</v>
      </c>
      <c r="AK1469" s="94">
        <v>10203</v>
      </c>
      <c r="AL1469" s="94">
        <v>10359</v>
      </c>
      <c r="AM1469" s="94">
        <v>0</v>
      </c>
      <c r="AN1469" s="83"/>
      <c r="AO1469" s="83"/>
      <c r="AP1469" s="83"/>
      <c r="AQ1469" s="83"/>
      <c r="AR1469" s="83"/>
      <c r="AS1469" s="83"/>
      <c r="AT1469" s="83"/>
      <c r="AU1469" s="83"/>
      <c r="AV1469" s="83"/>
      <c r="AW1469" s="83"/>
      <c r="AX1469" s="83"/>
      <c r="AY1469" s="83"/>
      <c r="AZ1469" s="83"/>
    </row>
    <row r="1470" spans="1:52" x14ac:dyDescent="0.25">
      <c r="A1470" s="82"/>
      <c r="B1470" s="84" t="s">
        <v>0</v>
      </c>
      <c r="C1470" s="93">
        <v>287912.87130150525</v>
      </c>
      <c r="D1470" s="93">
        <v>273696.01942650508</v>
      </c>
      <c r="E1470" s="93">
        <v>283266.94443796726</v>
      </c>
      <c r="F1470" s="93">
        <v>313531.94019706285</v>
      </c>
      <c r="G1470" s="93">
        <v>280942.3888049603</v>
      </c>
      <c r="H1470" s="93">
        <v>257176.38594579406</v>
      </c>
      <c r="I1470" s="93">
        <v>250545.18458442323</v>
      </c>
      <c r="J1470" s="93">
        <v>242122.56351374695</v>
      </c>
      <c r="K1470" s="93">
        <v>213566.39499299997</v>
      </c>
      <c r="L1470" s="93">
        <v>186554.61299999998</v>
      </c>
      <c r="M1470" s="93">
        <v>0</v>
      </c>
      <c r="N1470" s="83"/>
      <c r="O1470" s="84" t="s">
        <v>0</v>
      </c>
      <c r="P1470" s="93">
        <v>265716.15908690018</v>
      </c>
      <c r="Q1470" s="93">
        <v>260650.36418431113</v>
      </c>
      <c r="R1470" s="93">
        <v>259581.27065272242</v>
      </c>
      <c r="S1470" s="93">
        <v>299738.44361222029</v>
      </c>
      <c r="T1470" s="93">
        <v>296368.76535404148</v>
      </c>
      <c r="U1470" s="93">
        <v>275891.21693261818</v>
      </c>
      <c r="V1470" s="93">
        <v>263891.8190164445</v>
      </c>
      <c r="W1470" s="93">
        <v>238277.24172913493</v>
      </c>
      <c r="X1470" s="93">
        <v>248698.06537799997</v>
      </c>
      <c r="Y1470" s="93">
        <v>214577.36999999997</v>
      </c>
      <c r="Z1470" s="93">
        <v>194689</v>
      </c>
      <c r="AA1470" s="83"/>
      <c r="AB1470" s="84" t="s">
        <v>0</v>
      </c>
      <c r="AC1470" s="93">
        <v>2769</v>
      </c>
      <c r="AD1470" s="93">
        <v>2814</v>
      </c>
      <c r="AE1470" s="93">
        <v>2941</v>
      </c>
      <c r="AF1470" s="93">
        <v>2764</v>
      </c>
      <c r="AG1470" s="93">
        <v>2348</v>
      </c>
      <c r="AH1470" s="93">
        <v>2219</v>
      </c>
      <c r="AI1470" s="93">
        <v>2194</v>
      </c>
      <c r="AJ1470" s="93">
        <v>2152</v>
      </c>
      <c r="AK1470" s="93">
        <v>1858</v>
      </c>
      <c r="AL1470" s="93">
        <v>1697</v>
      </c>
      <c r="AM1470" s="93">
        <v>0</v>
      </c>
      <c r="AN1470" s="83"/>
      <c r="AO1470" s="83"/>
      <c r="AP1470" s="83"/>
      <c r="AQ1470" s="83"/>
      <c r="AR1470" s="83"/>
      <c r="AS1470" s="83"/>
      <c r="AT1470" s="83"/>
      <c r="AU1470" s="83"/>
      <c r="AV1470" s="83"/>
      <c r="AW1470" s="83"/>
      <c r="AX1470" s="83"/>
      <c r="AY1470" s="83"/>
      <c r="AZ1470" s="83"/>
    </row>
    <row r="1471" spans="1:52" x14ac:dyDescent="0.25">
      <c r="A1471" s="82"/>
      <c r="B1471" s="84" t="s">
        <v>158</v>
      </c>
      <c r="C1471" s="93">
        <v>245110.3198489279</v>
      </c>
      <c r="D1471" s="93">
        <v>201473.66755507939</v>
      </c>
      <c r="E1471" s="93">
        <v>185006.03441483306</v>
      </c>
      <c r="F1471" s="93">
        <v>160721.95285982668</v>
      </c>
      <c r="G1471" s="93">
        <v>159625.77807439375</v>
      </c>
      <c r="H1471" s="93">
        <v>155084.97420216032</v>
      </c>
      <c r="I1471" s="93">
        <v>156034.97646088692</v>
      </c>
      <c r="J1471" s="93">
        <v>202175.02168567196</v>
      </c>
      <c r="K1471" s="93">
        <v>186106.08527699998</v>
      </c>
      <c r="L1471" s="93">
        <v>131187.21</v>
      </c>
      <c r="M1471" s="93">
        <v>0</v>
      </c>
      <c r="N1471" s="83"/>
      <c r="O1471" s="84" t="s">
        <v>158</v>
      </c>
      <c r="P1471" s="93">
        <v>292322.08216140373</v>
      </c>
      <c r="Q1471" s="93">
        <v>231625.94704144914</v>
      </c>
      <c r="R1471" s="93">
        <v>201123.94448486823</v>
      </c>
      <c r="S1471" s="93">
        <v>192560.02390827349</v>
      </c>
      <c r="T1471" s="93">
        <v>135347.21032427219</v>
      </c>
      <c r="U1471" s="93">
        <v>152969.48281283735</v>
      </c>
      <c r="V1471" s="93">
        <v>162641.47557345827</v>
      </c>
      <c r="W1471" s="93">
        <v>153696.34648191594</v>
      </c>
      <c r="X1471" s="93">
        <v>207499.11361199996</v>
      </c>
      <c r="Y1471" s="93">
        <v>177476.77499999999</v>
      </c>
      <c r="Z1471" s="93">
        <v>127659</v>
      </c>
      <c r="AA1471" s="83"/>
      <c r="AB1471" s="84" t="s">
        <v>158</v>
      </c>
      <c r="AC1471" s="93">
        <v>1641</v>
      </c>
      <c r="AD1471" s="93">
        <v>1306</v>
      </c>
      <c r="AE1471" s="93">
        <v>1226</v>
      </c>
      <c r="AF1471" s="93">
        <v>1060</v>
      </c>
      <c r="AG1471" s="93">
        <v>1076</v>
      </c>
      <c r="AH1471" s="93">
        <v>1083</v>
      </c>
      <c r="AI1471" s="93">
        <v>1071</v>
      </c>
      <c r="AJ1471" s="93">
        <v>1427</v>
      </c>
      <c r="AK1471" s="93">
        <v>1212</v>
      </c>
      <c r="AL1471" s="93">
        <v>827</v>
      </c>
      <c r="AM1471" s="93">
        <v>0</v>
      </c>
      <c r="AN1471" s="83"/>
      <c r="AO1471" s="83"/>
      <c r="AP1471" s="83"/>
      <c r="AQ1471" s="83"/>
      <c r="AR1471" s="83"/>
      <c r="AS1471" s="83"/>
      <c r="AT1471" s="83"/>
      <c r="AU1471" s="83"/>
      <c r="AV1471" s="83"/>
      <c r="AW1471" s="83"/>
      <c r="AX1471" s="83"/>
      <c r="AY1471" s="83"/>
      <c r="AZ1471" s="83"/>
    </row>
    <row r="1472" spans="1:52" x14ac:dyDescent="0.25">
      <c r="A1472" s="82"/>
      <c r="B1472" s="84" t="s">
        <v>159</v>
      </c>
      <c r="C1472" s="93">
        <v>11423.106944690491</v>
      </c>
      <c r="D1472" s="93">
        <v>10026.629777248832</v>
      </c>
      <c r="E1472" s="93">
        <v>10724.285298849823</v>
      </c>
      <c r="F1472" s="93">
        <v>17816.27754667899</v>
      </c>
      <c r="G1472" s="93">
        <v>10709.866916784431</v>
      </c>
      <c r="H1472" s="93">
        <v>6667.3758744888783</v>
      </c>
      <c r="I1472" s="93">
        <v>3373.0636174686347</v>
      </c>
      <c r="J1472" s="93">
        <v>2763.1506987629991</v>
      </c>
      <c r="K1472" s="93">
        <v>2563.1319839999996</v>
      </c>
      <c r="L1472" s="93">
        <v>2241.1619999999998</v>
      </c>
      <c r="M1472" s="93">
        <v>0</v>
      </c>
      <c r="N1472" s="83"/>
      <c r="O1472" s="84" t="s">
        <v>159</v>
      </c>
      <c r="P1472" s="93">
        <v>15589.544367097496</v>
      </c>
      <c r="Q1472" s="93">
        <v>15460.994286534615</v>
      </c>
      <c r="R1472" s="93">
        <v>15683.772781298583</v>
      </c>
      <c r="S1472" s="93">
        <v>10047.02645168116</v>
      </c>
      <c r="T1472" s="93">
        <v>22433.464560714128</v>
      </c>
      <c r="U1472" s="93">
        <v>11535.689568522852</v>
      </c>
      <c r="V1472" s="93">
        <v>7647.6631431264095</v>
      </c>
      <c r="W1472" s="93">
        <v>4711.7060138609995</v>
      </c>
      <c r="X1472" s="93">
        <v>4364.5384859999995</v>
      </c>
      <c r="Y1472" s="93">
        <v>4276.5239999999994</v>
      </c>
      <c r="Z1472" s="93">
        <v>2846</v>
      </c>
      <c r="AA1472" s="83"/>
      <c r="AB1472" s="84" t="s">
        <v>159</v>
      </c>
      <c r="AC1472" s="93">
        <v>0</v>
      </c>
      <c r="AD1472" s="93">
        <v>0</v>
      </c>
      <c r="AE1472" s="93">
        <v>0</v>
      </c>
      <c r="AF1472" s="93">
        <v>0</v>
      </c>
      <c r="AG1472" s="93">
        <v>0</v>
      </c>
      <c r="AH1472" s="93">
        <v>0</v>
      </c>
      <c r="AI1472" s="93">
        <v>0</v>
      </c>
      <c r="AJ1472" s="93">
        <v>0</v>
      </c>
      <c r="AK1472" s="93">
        <v>0</v>
      </c>
      <c r="AL1472" s="93">
        <v>0</v>
      </c>
      <c r="AM1472" s="93">
        <v>0</v>
      </c>
      <c r="AN1472" s="83"/>
      <c r="AO1472" s="83"/>
      <c r="AP1472" s="83"/>
      <c r="AQ1472" s="83"/>
      <c r="AR1472" s="83"/>
      <c r="AS1472" s="83"/>
      <c r="AT1472" s="83"/>
      <c r="AU1472" s="83"/>
      <c r="AV1472" s="83"/>
      <c r="AW1472" s="83"/>
      <c r="AX1472" s="83"/>
      <c r="AY1472" s="83"/>
      <c r="AZ1472" s="83"/>
    </row>
    <row r="1473" spans="1:52" x14ac:dyDescent="0.25">
      <c r="A1473" s="82"/>
      <c r="B1473" s="84" t="s">
        <v>1</v>
      </c>
      <c r="C1473" s="93">
        <v>17528.001519291189</v>
      </c>
      <c r="D1473" s="93">
        <v>22675.68191001482</v>
      </c>
      <c r="E1473" s="93">
        <v>22471.973622731763</v>
      </c>
      <c r="F1473" s="93">
        <v>18979.460726038233</v>
      </c>
      <c r="G1473" s="93">
        <v>25148.337387411884</v>
      </c>
      <c r="H1473" s="93">
        <v>30532.735157178475</v>
      </c>
      <c r="I1473" s="93">
        <v>29869.313902550886</v>
      </c>
      <c r="J1473" s="93">
        <v>41150.55355361999</v>
      </c>
      <c r="K1473" s="93">
        <v>43640.080364999994</v>
      </c>
      <c r="L1473" s="93">
        <v>37577.021999999997</v>
      </c>
      <c r="M1473" s="93">
        <v>0</v>
      </c>
      <c r="N1473" s="83"/>
      <c r="O1473" s="84" t="s">
        <v>1</v>
      </c>
      <c r="P1473" s="93">
        <v>17184.388359064662</v>
      </c>
      <c r="Q1473" s="93">
        <v>17490.054718910043</v>
      </c>
      <c r="R1473" s="93">
        <v>25346.619034402094</v>
      </c>
      <c r="S1473" s="93">
        <v>21256.543574379022</v>
      </c>
      <c r="T1473" s="93">
        <v>23397.584778530949</v>
      </c>
      <c r="U1473" s="93">
        <v>23665.885887417287</v>
      </c>
      <c r="V1473" s="93">
        <v>29393.258965665646</v>
      </c>
      <c r="W1473" s="93">
        <v>28721.230613459993</v>
      </c>
      <c r="X1473" s="93">
        <v>35650.449995999988</v>
      </c>
      <c r="Y1473" s="93">
        <v>38358.032999999996</v>
      </c>
      <c r="Z1473" s="93">
        <v>31463</v>
      </c>
      <c r="AA1473" s="83"/>
      <c r="AB1473" s="84" t="s">
        <v>1</v>
      </c>
      <c r="AC1473" s="93">
        <v>106</v>
      </c>
      <c r="AD1473" s="93">
        <v>139</v>
      </c>
      <c r="AE1473" s="93">
        <v>133</v>
      </c>
      <c r="AF1473" s="93">
        <v>114</v>
      </c>
      <c r="AG1473" s="93">
        <v>150</v>
      </c>
      <c r="AH1473" s="93">
        <v>183</v>
      </c>
      <c r="AI1473" s="93">
        <v>184</v>
      </c>
      <c r="AJ1473" s="93">
        <v>251</v>
      </c>
      <c r="AK1473" s="93">
        <v>275</v>
      </c>
      <c r="AL1473" s="93">
        <v>246</v>
      </c>
      <c r="AM1473" s="93">
        <v>0</v>
      </c>
      <c r="AN1473" s="83"/>
      <c r="AO1473" s="83"/>
      <c r="AP1473" s="83"/>
      <c r="AQ1473" s="83"/>
      <c r="AR1473" s="83"/>
      <c r="AS1473" s="83"/>
      <c r="AT1473" s="83"/>
      <c r="AU1473" s="83"/>
      <c r="AV1473" s="83"/>
      <c r="AW1473" s="83"/>
      <c r="AX1473" s="83"/>
      <c r="AY1473" s="83"/>
      <c r="AZ1473" s="83"/>
    </row>
    <row r="1474" spans="1:52" x14ac:dyDescent="0.25">
      <c r="A1474" s="82"/>
      <c r="B1474" s="84" t="s">
        <v>2</v>
      </c>
      <c r="C1474" s="93">
        <v>369244.25920332421</v>
      </c>
      <c r="D1474" s="93">
        <v>367050.12548393075</v>
      </c>
      <c r="E1474" s="93">
        <v>359557.42965920275</v>
      </c>
      <c r="F1474" s="93">
        <v>360514.07222539827</v>
      </c>
      <c r="G1474" s="93">
        <v>374340.74204394314</v>
      </c>
      <c r="H1474" s="93">
        <v>382853.62586887699</v>
      </c>
      <c r="I1474" s="93">
        <v>417184.64208049001</v>
      </c>
      <c r="J1474" s="93">
        <v>454195.72831166087</v>
      </c>
      <c r="K1474" s="93">
        <v>496019.08385399997</v>
      </c>
      <c r="L1474" s="93">
        <v>518437.98299999989</v>
      </c>
      <c r="M1474" s="93">
        <v>0</v>
      </c>
      <c r="N1474" s="83"/>
      <c r="O1474" s="84" t="s">
        <v>2</v>
      </c>
      <c r="P1474" s="93">
        <v>372313.97439063952</v>
      </c>
      <c r="Q1474" s="93">
        <v>366232.47275384155</v>
      </c>
      <c r="R1474" s="93">
        <v>362902.25880385563</v>
      </c>
      <c r="S1474" s="93">
        <v>359440.68429445551</v>
      </c>
      <c r="T1474" s="93">
        <v>364637.24356410682</v>
      </c>
      <c r="U1474" s="93">
        <v>391950.68609273102</v>
      </c>
      <c r="V1474" s="93">
        <v>401128.50744244829</v>
      </c>
      <c r="W1474" s="93">
        <v>424656.66551168682</v>
      </c>
      <c r="X1474" s="93">
        <v>519551.94547199988</v>
      </c>
      <c r="Y1474" s="93">
        <v>550605.55199999991</v>
      </c>
      <c r="Z1474" s="93">
        <v>553514</v>
      </c>
      <c r="AA1474" s="83"/>
      <c r="AB1474" s="84" t="s">
        <v>2</v>
      </c>
      <c r="AC1474" s="93">
        <v>3819</v>
      </c>
      <c r="AD1474" s="93">
        <v>3693</v>
      </c>
      <c r="AE1474" s="93">
        <v>3530</v>
      </c>
      <c r="AF1474" s="93">
        <v>3452</v>
      </c>
      <c r="AG1474" s="93">
        <v>3429</v>
      </c>
      <c r="AH1474" s="93">
        <v>3387</v>
      </c>
      <c r="AI1474" s="93">
        <v>3460</v>
      </c>
      <c r="AJ1474" s="93">
        <v>3644</v>
      </c>
      <c r="AK1474" s="93">
        <v>3962</v>
      </c>
      <c r="AL1474" s="93">
        <v>4108</v>
      </c>
      <c r="AM1474" s="93">
        <v>0</v>
      </c>
      <c r="AN1474" s="83"/>
      <c r="AO1474" s="83"/>
      <c r="AP1474" s="83"/>
      <c r="AQ1474" s="83"/>
      <c r="AR1474" s="83"/>
      <c r="AS1474" s="83"/>
      <c r="AT1474" s="83"/>
      <c r="AU1474" s="83"/>
      <c r="AV1474" s="83"/>
      <c r="AW1474" s="83"/>
      <c r="AX1474" s="83"/>
      <c r="AY1474" s="83"/>
      <c r="AZ1474" s="83"/>
    </row>
    <row r="1475" spans="1:52" x14ac:dyDescent="0.25">
      <c r="A1475" s="82"/>
      <c r="B1475" s="84" t="s">
        <v>156</v>
      </c>
      <c r="C1475" s="93">
        <v>0</v>
      </c>
      <c r="D1475" s="93">
        <v>0</v>
      </c>
      <c r="E1475" s="93">
        <v>0</v>
      </c>
      <c r="F1475" s="93">
        <v>0</v>
      </c>
      <c r="G1475" s="93">
        <v>0</v>
      </c>
      <c r="H1475" s="93">
        <v>0</v>
      </c>
      <c r="I1475" s="93">
        <v>0</v>
      </c>
      <c r="J1475" s="93">
        <v>6228.6876157589986</v>
      </c>
      <c r="K1475" s="93">
        <v>28788.555263999995</v>
      </c>
      <c r="L1475" s="93">
        <v>44775.905999999995</v>
      </c>
      <c r="M1475" s="93">
        <v>0</v>
      </c>
      <c r="N1475" s="83"/>
      <c r="O1475" s="84" t="s">
        <v>156</v>
      </c>
      <c r="P1475" s="93">
        <v>0</v>
      </c>
      <c r="Q1475" s="93">
        <v>0</v>
      </c>
      <c r="R1475" s="93">
        <v>0</v>
      </c>
      <c r="S1475" s="93">
        <v>0</v>
      </c>
      <c r="T1475" s="93">
        <v>0</v>
      </c>
      <c r="U1475" s="93">
        <v>0</v>
      </c>
      <c r="V1475" s="93">
        <v>0</v>
      </c>
      <c r="W1475" s="93">
        <v>0</v>
      </c>
      <c r="X1475" s="93">
        <v>29705.171999999995</v>
      </c>
      <c r="Y1475" s="93">
        <v>38000.969999999994</v>
      </c>
      <c r="Z1475" s="93">
        <v>48818</v>
      </c>
      <c r="AA1475" s="83"/>
      <c r="AB1475" s="84" t="s">
        <v>156</v>
      </c>
      <c r="AC1475" s="93">
        <v>0</v>
      </c>
      <c r="AD1475" s="93">
        <v>0</v>
      </c>
      <c r="AE1475" s="93">
        <v>0</v>
      </c>
      <c r="AF1475" s="93">
        <v>0</v>
      </c>
      <c r="AG1475" s="93">
        <v>0</v>
      </c>
      <c r="AH1475" s="93">
        <v>0</v>
      </c>
      <c r="AI1475" s="93">
        <v>0</v>
      </c>
      <c r="AJ1475" s="93">
        <v>43</v>
      </c>
      <c r="AK1475" s="93">
        <v>182</v>
      </c>
      <c r="AL1475" s="93">
        <v>299</v>
      </c>
      <c r="AM1475" s="93">
        <v>0</v>
      </c>
      <c r="AN1475" s="83"/>
      <c r="AO1475" s="83"/>
      <c r="AP1475" s="83"/>
      <c r="AQ1475" s="83"/>
      <c r="AR1475" s="83"/>
      <c r="AS1475" s="83"/>
      <c r="AT1475" s="83"/>
      <c r="AU1475" s="83"/>
      <c r="AV1475" s="83"/>
      <c r="AW1475" s="83"/>
      <c r="AX1475" s="83"/>
      <c r="AY1475" s="83"/>
      <c r="AZ1475" s="83"/>
    </row>
    <row r="1476" spans="1:52" x14ac:dyDescent="0.25">
      <c r="A1476" s="82"/>
      <c r="B1476" s="84" t="s">
        <v>3</v>
      </c>
      <c r="C1476" s="93">
        <v>2570.8112607527519</v>
      </c>
      <c r="D1476" s="93">
        <v>15043.03014787358</v>
      </c>
      <c r="E1476" s="93">
        <v>38796.507060677475</v>
      </c>
      <c r="F1476" s="93">
        <v>61522.094897411473</v>
      </c>
      <c r="G1476" s="93">
        <v>73476.902093534416</v>
      </c>
      <c r="H1476" s="93">
        <v>72464.413267174619</v>
      </c>
      <c r="I1476" s="93">
        <v>60003.371520579763</v>
      </c>
      <c r="J1476" s="93">
        <v>43096.951000151981</v>
      </c>
      <c r="K1476" s="93">
        <v>31367.600732999996</v>
      </c>
      <c r="L1476" s="93">
        <v>25655.028000000002</v>
      </c>
      <c r="M1476" s="93">
        <v>0</v>
      </c>
      <c r="N1476" s="83"/>
      <c r="O1476" s="84" t="s">
        <v>3</v>
      </c>
      <c r="P1476" s="93">
        <v>0</v>
      </c>
      <c r="Q1476" s="93">
        <v>17836.103392486297</v>
      </c>
      <c r="R1476" s="93">
        <v>38888.26164603114</v>
      </c>
      <c r="S1476" s="93">
        <v>26117.375048750375</v>
      </c>
      <c r="T1476" s="93">
        <v>74362.528971249369</v>
      </c>
      <c r="U1476" s="93">
        <v>86447.788988111293</v>
      </c>
      <c r="V1476" s="93">
        <v>67680.0597222137</v>
      </c>
      <c r="W1476" s="93">
        <v>53744.953439078978</v>
      </c>
      <c r="X1476" s="93">
        <v>43291.044593999992</v>
      </c>
      <c r="Y1476" s="93">
        <v>42640.731</v>
      </c>
      <c r="Z1476" s="93">
        <v>33975</v>
      </c>
      <c r="AA1476" s="83"/>
      <c r="AB1476" s="84" t="s">
        <v>3</v>
      </c>
      <c r="AC1476" s="93">
        <v>20</v>
      </c>
      <c r="AD1476" s="93">
        <v>128</v>
      </c>
      <c r="AE1476" s="93">
        <v>327</v>
      </c>
      <c r="AF1476" s="93">
        <v>449</v>
      </c>
      <c r="AG1476" s="93">
        <v>543</v>
      </c>
      <c r="AH1476" s="93">
        <v>544</v>
      </c>
      <c r="AI1476" s="93">
        <v>448</v>
      </c>
      <c r="AJ1476" s="93">
        <v>323</v>
      </c>
      <c r="AK1476" s="93">
        <v>231</v>
      </c>
      <c r="AL1476" s="93">
        <v>195</v>
      </c>
      <c r="AM1476" s="93">
        <v>0</v>
      </c>
      <c r="AN1476" s="83"/>
      <c r="AO1476" s="83"/>
      <c r="AP1476" s="83"/>
      <c r="AQ1476" s="83"/>
      <c r="AR1476" s="83"/>
      <c r="AS1476" s="83"/>
      <c r="AT1476" s="83"/>
      <c r="AU1476" s="83"/>
      <c r="AV1476" s="83"/>
      <c r="AW1476" s="83"/>
      <c r="AX1476" s="83"/>
      <c r="AY1476" s="83"/>
      <c r="AZ1476" s="83"/>
    </row>
    <row r="1477" spans="1:52" x14ac:dyDescent="0.25">
      <c r="A1477" s="82"/>
      <c r="B1477" s="84" t="s">
        <v>4</v>
      </c>
      <c r="C1477" s="93">
        <v>0</v>
      </c>
      <c r="D1477" s="93">
        <v>729.71649307969051</v>
      </c>
      <c r="E1477" s="93">
        <v>12142.736286715244</v>
      </c>
      <c r="F1477" s="93">
        <v>24801.955452088616</v>
      </c>
      <c r="G1477" s="93">
        <v>27979.421133221487</v>
      </c>
      <c r="H1477" s="93">
        <v>31136.410527736341</v>
      </c>
      <c r="I1477" s="93">
        <v>35341.307035048652</v>
      </c>
      <c r="J1477" s="93">
        <v>34673.711052770988</v>
      </c>
      <c r="K1477" s="93">
        <v>28149.894065999993</v>
      </c>
      <c r="L1477" s="93">
        <v>41789.747999999992</v>
      </c>
      <c r="M1477" s="93">
        <v>0</v>
      </c>
      <c r="N1477" s="83"/>
      <c r="O1477" s="84" t="s">
        <v>4</v>
      </c>
      <c r="P1477" s="93">
        <v>0</v>
      </c>
      <c r="Q1477" s="93">
        <v>0</v>
      </c>
      <c r="R1477" s="93">
        <v>17467.311051065506</v>
      </c>
      <c r="S1477" s="93">
        <v>12298.832745519108</v>
      </c>
      <c r="T1477" s="93">
        <v>18298.122789979639</v>
      </c>
      <c r="U1477" s="93">
        <v>26744.417833623927</v>
      </c>
      <c r="V1477" s="93">
        <v>25237.508259124024</v>
      </c>
      <c r="W1477" s="93">
        <v>35863.775566919998</v>
      </c>
      <c r="X1477" s="93">
        <v>26656.148273999992</v>
      </c>
      <c r="Y1477" s="93">
        <v>26114.990999999995</v>
      </c>
      <c r="Z1477" s="93">
        <v>34836</v>
      </c>
      <c r="AA1477" s="83"/>
      <c r="AB1477" s="84" t="s">
        <v>4</v>
      </c>
      <c r="AC1477" s="93">
        <v>0</v>
      </c>
      <c r="AD1477" s="93">
        <v>7</v>
      </c>
      <c r="AE1477" s="93">
        <v>91</v>
      </c>
      <c r="AF1477" s="93">
        <v>183</v>
      </c>
      <c r="AG1477" s="93">
        <v>214</v>
      </c>
      <c r="AH1477" s="93">
        <v>237</v>
      </c>
      <c r="AI1477" s="93">
        <v>275</v>
      </c>
      <c r="AJ1477" s="93">
        <v>264</v>
      </c>
      <c r="AK1477" s="93">
        <v>217</v>
      </c>
      <c r="AL1477" s="93">
        <v>340</v>
      </c>
      <c r="AM1477" s="93">
        <v>0</v>
      </c>
      <c r="AN1477" s="83"/>
      <c r="AO1477" s="83"/>
      <c r="AP1477" s="83"/>
      <c r="AQ1477" s="83"/>
      <c r="AR1477" s="83"/>
      <c r="AS1477" s="83"/>
      <c r="AT1477" s="83"/>
      <c r="AU1477" s="83"/>
      <c r="AV1477" s="83"/>
      <c r="AW1477" s="83"/>
      <c r="AX1477" s="83"/>
      <c r="AY1477" s="83"/>
      <c r="AZ1477" s="83"/>
    </row>
    <row r="1478" spans="1:52" x14ac:dyDescent="0.25">
      <c r="A1478" s="82"/>
      <c r="B1478" s="84" t="s">
        <v>6</v>
      </c>
      <c r="C1478" s="93">
        <v>6500.4317686698951</v>
      </c>
      <c r="D1478" s="93">
        <v>9411.9068248740041</v>
      </c>
      <c r="E1478" s="93">
        <v>15814.207073870861</v>
      </c>
      <c r="F1478" s="93">
        <v>32792.578380586245</v>
      </c>
      <c r="G1478" s="93">
        <v>30169.532567867387</v>
      </c>
      <c r="H1478" s="93">
        <v>23781.947201482675</v>
      </c>
      <c r="I1478" s="93">
        <v>19848.08262260797</v>
      </c>
      <c r="J1478" s="93">
        <v>18776.693327048997</v>
      </c>
      <c r="K1478" s="93">
        <v>15117.280300500001</v>
      </c>
      <c r="L1478" s="93">
        <v>16030.276499999996</v>
      </c>
      <c r="M1478" s="93">
        <v>0</v>
      </c>
      <c r="N1478" s="83"/>
      <c r="O1478" s="84" t="s">
        <v>6</v>
      </c>
      <c r="P1478" s="93">
        <v>-7612.3160623113235</v>
      </c>
      <c r="Q1478" s="93">
        <v>5721.1956629324895</v>
      </c>
      <c r="R1478" s="93">
        <v>8300.0448893907269</v>
      </c>
      <c r="S1478" s="93">
        <v>5118.790831968885</v>
      </c>
      <c r="T1478" s="93">
        <v>39697.468743002573</v>
      </c>
      <c r="U1478" s="93">
        <v>24796.645106245156</v>
      </c>
      <c r="V1478" s="93">
        <v>25398.025628143067</v>
      </c>
      <c r="W1478" s="93">
        <v>23244.560192951994</v>
      </c>
      <c r="X1478" s="93">
        <v>24871.716155999999</v>
      </c>
      <c r="Y1478" s="93">
        <v>21014.237999999994</v>
      </c>
      <c r="Z1478" s="93">
        <v>20740</v>
      </c>
      <c r="AA1478" s="83"/>
      <c r="AB1478" s="84" t="s">
        <v>6</v>
      </c>
      <c r="AC1478" s="93">
        <v>0</v>
      </c>
      <c r="AD1478" s="93">
        <v>0</v>
      </c>
      <c r="AE1478" s="93">
        <v>10</v>
      </c>
      <c r="AF1478" s="93">
        <v>230</v>
      </c>
      <c r="AG1478" s="93">
        <v>324</v>
      </c>
      <c r="AH1478" s="93">
        <v>264</v>
      </c>
      <c r="AI1478" s="93">
        <v>228</v>
      </c>
      <c r="AJ1478" s="93">
        <v>0</v>
      </c>
      <c r="AK1478" s="93">
        <v>38</v>
      </c>
      <c r="AL1478" s="93">
        <v>207</v>
      </c>
      <c r="AM1478" s="93">
        <v>0</v>
      </c>
      <c r="AN1478" s="83"/>
      <c r="AO1478" s="83"/>
      <c r="AP1478" s="83"/>
      <c r="AQ1478" s="83"/>
      <c r="AR1478" s="83"/>
      <c r="AS1478" s="83"/>
      <c r="AT1478" s="83"/>
      <c r="AU1478" s="83"/>
      <c r="AV1478" s="83"/>
      <c r="AW1478" s="83"/>
      <c r="AX1478" s="83"/>
      <c r="AY1478" s="83"/>
      <c r="AZ1478" s="83"/>
    </row>
    <row r="1479" spans="1:52" x14ac:dyDescent="0.25">
      <c r="A1479" s="82"/>
      <c r="B1479" s="84" t="s">
        <v>7</v>
      </c>
      <c r="C1479" s="93">
        <v>106253.41997382567</v>
      </c>
      <c r="D1479" s="93">
        <v>101241.66610174863</v>
      </c>
      <c r="E1479" s="93">
        <v>97823.729852740405</v>
      </c>
      <c r="F1479" s="93">
        <v>101004.41928502698</v>
      </c>
      <c r="G1479" s="93">
        <v>99631.154853882283</v>
      </c>
      <c r="H1479" s="93">
        <v>102373.68225168582</v>
      </c>
      <c r="I1479" s="93">
        <v>111969.66036305677</v>
      </c>
      <c r="J1479" s="93">
        <v>139725.22645134895</v>
      </c>
      <c r="K1479" s="93">
        <v>148115.29208699998</v>
      </c>
      <c r="L1479" s="93">
        <v>136343.52899999998</v>
      </c>
      <c r="M1479" s="93">
        <v>0</v>
      </c>
      <c r="N1479" s="83"/>
      <c r="O1479" s="84" t="s">
        <v>7</v>
      </c>
      <c r="P1479" s="93">
        <v>117417.62875209094</v>
      </c>
      <c r="Q1479" s="93">
        <v>118286.46203353313</v>
      </c>
      <c r="R1479" s="93">
        <v>85639.095426284635</v>
      </c>
      <c r="S1479" s="93">
        <v>34446.634556751887</v>
      </c>
      <c r="T1479" s="93">
        <v>89132.41576675135</v>
      </c>
      <c r="U1479" s="93">
        <v>98413.956455624299</v>
      </c>
      <c r="V1479" s="93">
        <v>97529.693755549248</v>
      </c>
      <c r="W1479" s="93">
        <v>98309.25506411097</v>
      </c>
      <c r="X1479" s="93">
        <v>124488.01045799998</v>
      </c>
      <c r="Y1479" s="93">
        <v>123665.21999999999</v>
      </c>
      <c r="Z1479" s="93">
        <v>115123</v>
      </c>
      <c r="AA1479" s="83"/>
      <c r="AB1479" s="84" t="s">
        <v>7</v>
      </c>
      <c r="AC1479" s="93">
        <v>928</v>
      </c>
      <c r="AD1479" s="93">
        <v>887</v>
      </c>
      <c r="AE1479" s="93">
        <v>828</v>
      </c>
      <c r="AF1479" s="93">
        <v>815</v>
      </c>
      <c r="AG1479" s="93">
        <v>836</v>
      </c>
      <c r="AH1479" s="93">
        <v>868</v>
      </c>
      <c r="AI1479" s="93">
        <v>936</v>
      </c>
      <c r="AJ1479" s="93">
        <v>1229</v>
      </c>
      <c r="AK1479" s="93">
        <v>1224</v>
      </c>
      <c r="AL1479" s="93">
        <v>1263</v>
      </c>
      <c r="AM1479" s="93">
        <v>0</v>
      </c>
      <c r="AN1479" s="83"/>
      <c r="AO1479" s="83"/>
      <c r="AP1479" s="83"/>
      <c r="AQ1479" s="83"/>
      <c r="AR1479" s="83"/>
      <c r="AS1479" s="83"/>
      <c r="AT1479" s="83"/>
      <c r="AU1479" s="83"/>
      <c r="AV1479" s="83"/>
      <c r="AW1479" s="83"/>
      <c r="AX1479" s="83"/>
      <c r="AY1479" s="83"/>
      <c r="AZ1479" s="83"/>
    </row>
    <row r="1480" spans="1:52" x14ac:dyDescent="0.25">
      <c r="A1480" s="82"/>
      <c r="B1480" s="89" t="s">
        <v>8</v>
      </c>
      <c r="C1480" s="94">
        <v>41554.148465090017</v>
      </c>
      <c r="D1480" s="94">
        <v>43271.926960379475</v>
      </c>
      <c r="E1480" s="94">
        <v>46966.059140540972</v>
      </c>
      <c r="F1480" s="94">
        <v>53035.001196338562</v>
      </c>
      <c r="G1480" s="94">
        <v>63019.674996515059</v>
      </c>
      <c r="H1480" s="94">
        <v>69557.737043240166</v>
      </c>
      <c r="I1480" s="94">
        <v>89266.897270188914</v>
      </c>
      <c r="J1480" s="94">
        <v>96155.702235242963</v>
      </c>
      <c r="K1480" s="94">
        <v>110219.97980699998</v>
      </c>
      <c r="L1480" s="94">
        <v>123686.829</v>
      </c>
      <c r="M1480" s="94">
        <v>0</v>
      </c>
      <c r="N1480" s="83"/>
      <c r="O1480" s="89" t="s">
        <v>8</v>
      </c>
      <c r="P1480" s="94">
        <v>41888.134921475503</v>
      </c>
      <c r="Q1480" s="94">
        <v>42967.057604269234</v>
      </c>
      <c r="R1480" s="94">
        <v>45264.503124651914</v>
      </c>
      <c r="S1480" s="94">
        <v>54859.645260884121</v>
      </c>
      <c r="T1480" s="94">
        <v>61224.748646451248</v>
      </c>
      <c r="U1480" s="94">
        <v>73710.171581875547</v>
      </c>
      <c r="V1480" s="94">
        <v>73618.212885287328</v>
      </c>
      <c r="W1480" s="94">
        <v>98444.121849485979</v>
      </c>
      <c r="X1480" s="94">
        <v>103689.08556299999</v>
      </c>
      <c r="Y1480" s="94">
        <v>118670.454</v>
      </c>
      <c r="Z1480" s="94">
        <v>146529</v>
      </c>
      <c r="AA1480" s="83"/>
      <c r="AB1480" s="89" t="s">
        <v>8</v>
      </c>
      <c r="AC1480" s="94">
        <v>555</v>
      </c>
      <c r="AD1480" s="94">
        <v>568</v>
      </c>
      <c r="AE1480" s="94">
        <v>612</v>
      </c>
      <c r="AF1480" s="94">
        <v>658</v>
      </c>
      <c r="AG1480" s="94">
        <v>715</v>
      </c>
      <c r="AH1480" s="94">
        <v>783</v>
      </c>
      <c r="AI1480" s="94">
        <v>910</v>
      </c>
      <c r="AJ1480" s="94">
        <v>933</v>
      </c>
      <c r="AK1480" s="94">
        <v>1033</v>
      </c>
      <c r="AL1480" s="94">
        <v>1165</v>
      </c>
      <c r="AM1480" s="94">
        <v>0</v>
      </c>
      <c r="AN1480" s="83"/>
      <c r="AO1480" s="83"/>
      <c r="AP1480" s="83"/>
      <c r="AQ1480" s="83"/>
      <c r="AR1480" s="83"/>
      <c r="AS1480" s="83"/>
      <c r="AT1480" s="83"/>
      <c r="AU1480" s="83"/>
      <c r="AV1480" s="83"/>
      <c r="AW1480" s="83"/>
      <c r="AX1480" s="83"/>
      <c r="AY1480" s="83"/>
      <c r="AZ1480" s="83"/>
    </row>
    <row r="1481" spans="1:52" x14ac:dyDescent="0.25">
      <c r="A1481" s="82"/>
      <c r="B1481" s="89" t="s">
        <v>5</v>
      </c>
      <c r="C1481" s="94">
        <v>48111.257452624115</v>
      </c>
      <c r="D1481" s="94">
        <v>45930.959746554472</v>
      </c>
      <c r="E1481" s="94">
        <v>53181.261959153271</v>
      </c>
      <c r="F1481" s="94">
        <v>96719.870169709116</v>
      </c>
      <c r="G1481" s="94">
        <v>62950.639367666459</v>
      </c>
      <c r="H1481" s="94">
        <v>54702.783342400078</v>
      </c>
      <c r="I1481" s="94">
        <v>83411.311603097012</v>
      </c>
      <c r="J1481" s="94">
        <v>90389.877426890962</v>
      </c>
      <c r="K1481" s="94">
        <v>97501.922595000025</v>
      </c>
      <c r="L1481" s="94">
        <v>92567.810999999943</v>
      </c>
      <c r="M1481" s="92">
        <v>0</v>
      </c>
      <c r="N1481" s="83"/>
      <c r="O1481" s="89" t="s">
        <v>5</v>
      </c>
      <c r="P1481" s="94">
        <v>56835.457808576844</v>
      </c>
      <c r="Q1481" s="94">
        <v>50118.314838165621</v>
      </c>
      <c r="R1481" s="94">
        <v>54122.331628577856</v>
      </c>
      <c r="S1481" s="94">
        <v>59205.423655488587</v>
      </c>
      <c r="T1481" s="94">
        <v>75076.331322363272</v>
      </c>
      <c r="U1481" s="94">
        <v>67635.345740035598</v>
      </c>
      <c r="V1481" s="94">
        <v>66621.304747108661</v>
      </c>
      <c r="W1481" s="94">
        <v>111813.19655013895</v>
      </c>
      <c r="X1481" s="94">
        <v>99334.095167999985</v>
      </c>
      <c r="Y1481" s="94">
        <v>100448.92199999999</v>
      </c>
      <c r="Z1481" s="94">
        <v>104673</v>
      </c>
      <c r="AA1481" s="83"/>
      <c r="AB1481" s="89" t="s">
        <v>5</v>
      </c>
      <c r="AC1481" s="94">
        <v>10089</v>
      </c>
      <c r="AD1481" s="94">
        <v>9813</v>
      </c>
      <c r="AE1481" s="94">
        <v>9947</v>
      </c>
      <c r="AF1481" s="94">
        <v>9877</v>
      </c>
      <c r="AG1481" s="94">
        <v>9698</v>
      </c>
      <c r="AH1481" s="94">
        <v>9606</v>
      </c>
      <c r="AI1481" s="94">
        <v>9724</v>
      </c>
      <c r="AJ1481" s="94">
        <v>10470</v>
      </c>
      <c r="AK1481" s="94">
        <v>10203</v>
      </c>
      <c r="AL1481" s="94">
        <v>10359</v>
      </c>
      <c r="AM1481" s="94">
        <v>0</v>
      </c>
      <c r="AN1481" s="83"/>
      <c r="AO1481" s="83"/>
      <c r="AP1481" s="83"/>
      <c r="AQ1481" s="83"/>
      <c r="AR1481" s="83"/>
      <c r="AS1481" s="83"/>
      <c r="AT1481" s="83"/>
      <c r="AU1481" s="83"/>
      <c r="AV1481" s="83"/>
      <c r="AW1481" s="83"/>
      <c r="AX1481" s="83"/>
      <c r="AY1481" s="83"/>
      <c r="AZ1481" s="83"/>
    </row>
    <row r="1482" spans="1:52" x14ac:dyDescent="0.25">
      <c r="A1482" s="82"/>
      <c r="B1482" s="84" t="s">
        <v>157</v>
      </c>
      <c r="C1482" s="93">
        <v>65822.587513188337</v>
      </c>
      <c r="D1482" s="93">
        <v>68758.77965366283</v>
      </c>
      <c r="E1482" s="93">
        <v>71219.815524391292</v>
      </c>
      <c r="F1482" s="93">
        <v>77715.59456139637</v>
      </c>
      <c r="G1482" s="93">
        <v>77074.11708385915</v>
      </c>
      <c r="H1482" s="93">
        <v>63449.087937908087</v>
      </c>
      <c r="I1482" s="93">
        <v>66877.472877118518</v>
      </c>
      <c r="J1482" s="93">
        <v>70724.14225064998</v>
      </c>
      <c r="K1482" s="93">
        <v>71733.746783999988</v>
      </c>
      <c r="L1482" s="93">
        <v>58556.273999999998</v>
      </c>
      <c r="M1482" s="93">
        <v>0</v>
      </c>
      <c r="N1482" s="83"/>
      <c r="O1482" s="84" t="s">
        <v>157</v>
      </c>
      <c r="P1482" s="93">
        <v>59480.996357895776</v>
      </c>
      <c r="Q1482" s="93">
        <v>59466.731937263445</v>
      </c>
      <c r="R1482" s="93">
        <v>68681.350018879675</v>
      </c>
      <c r="S1482" s="93">
        <v>69493.212174260785</v>
      </c>
      <c r="T1482" s="93">
        <v>67802.162075578541</v>
      </c>
      <c r="U1482" s="93">
        <v>69867.122068306562</v>
      </c>
      <c r="V1482" s="93">
        <v>68542.016005165293</v>
      </c>
      <c r="W1482" s="93">
        <v>68826.296846852973</v>
      </c>
      <c r="X1482" s="93">
        <v>68624.251814999996</v>
      </c>
      <c r="Y1482" s="93">
        <v>69203.337</v>
      </c>
      <c r="Z1482" s="93">
        <v>62312</v>
      </c>
      <c r="AA1482" s="83"/>
      <c r="AB1482" s="84" t="s">
        <v>117</v>
      </c>
      <c r="AC1482" s="93">
        <v>48460.875999999997</v>
      </c>
      <c r="AD1482" s="93">
        <v>48092.5</v>
      </c>
      <c r="AE1482" s="93">
        <v>48230.832000000002</v>
      </c>
      <c r="AF1482" s="93">
        <v>48603.08</v>
      </c>
      <c r="AG1482" s="93">
        <v>48952.187999999995</v>
      </c>
      <c r="AH1482" s="93">
        <v>48881.192000000003</v>
      </c>
      <c r="AI1482" s="93">
        <v>48946.187000000005</v>
      </c>
      <c r="AJ1482" s="93">
        <v>48867.113999999994</v>
      </c>
      <c r="AK1482" s="93">
        <v>48660.03</v>
      </c>
      <c r="AL1482" s="93">
        <v>49009.964999999997</v>
      </c>
      <c r="AM1482" s="93">
        <v>0</v>
      </c>
      <c r="AN1482" s="83"/>
      <c r="AO1482" s="83"/>
      <c r="AP1482" s="83"/>
      <c r="AQ1482" s="83"/>
      <c r="AR1482" s="83"/>
      <c r="AS1482" s="83"/>
      <c r="AT1482" s="83"/>
      <c r="AU1482" s="83"/>
      <c r="AV1482" s="83"/>
      <c r="AW1482" s="83"/>
      <c r="AX1482" s="83"/>
      <c r="AY1482" s="83"/>
      <c r="AZ1482" s="83"/>
    </row>
    <row r="1483" spans="1:52" x14ac:dyDescent="0.25">
      <c r="A1483" s="82"/>
      <c r="B1483" s="83"/>
      <c r="C1483" s="83"/>
      <c r="D1483" s="83"/>
      <c r="E1483" s="83"/>
      <c r="F1483" s="83"/>
      <c r="G1483" s="83"/>
      <c r="H1483" s="83"/>
      <c r="I1483" s="83"/>
      <c r="J1483" s="83"/>
      <c r="K1483" s="83"/>
      <c r="L1483" s="83"/>
      <c r="M1483" s="83"/>
      <c r="N1483" s="83"/>
      <c r="O1483" s="83"/>
      <c r="P1483" s="83"/>
      <c r="Q1483" s="83"/>
      <c r="R1483" s="83"/>
      <c r="S1483" s="83"/>
      <c r="T1483" s="83"/>
      <c r="U1483" s="83"/>
      <c r="V1483" s="83"/>
      <c r="W1483" s="83"/>
      <c r="X1483" s="83"/>
      <c r="Y1483" s="83"/>
      <c r="Z1483" s="83"/>
      <c r="AA1483" s="83"/>
      <c r="AB1483" s="83"/>
      <c r="AC1483" s="83"/>
      <c r="AD1483" s="83"/>
      <c r="AE1483" s="83"/>
      <c r="AF1483" s="83"/>
      <c r="AG1483" s="83"/>
      <c r="AH1483" s="83"/>
      <c r="AI1483" s="83"/>
      <c r="AJ1483" s="83"/>
      <c r="AK1483" s="83"/>
      <c r="AL1483" s="83"/>
      <c r="AM1483" s="83"/>
      <c r="AN1483" s="83"/>
      <c r="AO1483" s="83"/>
      <c r="AP1483" s="83"/>
      <c r="AQ1483" s="83"/>
      <c r="AR1483" s="83"/>
      <c r="AS1483" s="83"/>
      <c r="AT1483" s="83"/>
      <c r="AU1483" s="83"/>
      <c r="AV1483" s="83"/>
      <c r="AW1483" s="83"/>
      <c r="AX1483" s="83"/>
      <c r="AY1483" s="83"/>
      <c r="AZ1483" s="83"/>
    </row>
    <row r="1484" spans="1:52" x14ac:dyDescent="0.25">
      <c r="A1484" s="82"/>
      <c r="B1484" s="85" t="s">
        <v>113</v>
      </c>
      <c r="C1484" s="85"/>
      <c r="D1484" s="85"/>
      <c r="E1484" s="85"/>
      <c r="F1484" s="85"/>
      <c r="G1484" s="85"/>
      <c r="H1484" s="85"/>
      <c r="I1484" s="85"/>
      <c r="J1484" s="85"/>
      <c r="K1484" s="85"/>
      <c r="L1484" s="85"/>
      <c r="M1484" s="85"/>
      <c r="N1484" s="83"/>
      <c r="O1484" s="85" t="s">
        <v>114</v>
      </c>
      <c r="P1484" s="85"/>
      <c r="Q1484" s="85"/>
      <c r="R1484" s="85"/>
      <c r="S1484" s="85"/>
      <c r="T1484" s="85"/>
      <c r="U1484" s="85"/>
      <c r="V1484" s="85"/>
      <c r="W1484" s="85"/>
      <c r="X1484" s="85"/>
      <c r="Y1484" s="85"/>
      <c r="Z1484" s="85"/>
      <c r="AA1484" s="83"/>
      <c r="AB1484" s="85" t="s">
        <v>145</v>
      </c>
      <c r="AC1484" s="85"/>
      <c r="AD1484" s="85"/>
      <c r="AE1484" s="85"/>
      <c r="AF1484" s="85"/>
      <c r="AG1484" s="85"/>
      <c r="AH1484" s="85"/>
      <c r="AI1484" s="85"/>
      <c r="AJ1484" s="85"/>
      <c r="AK1484" s="85"/>
      <c r="AL1484" s="85"/>
      <c r="AM1484" s="85"/>
      <c r="AN1484" s="83"/>
      <c r="AO1484" s="83"/>
      <c r="AP1484" s="83"/>
      <c r="AQ1484" s="83"/>
      <c r="AR1484" s="83"/>
      <c r="AS1484" s="83"/>
      <c r="AT1484" s="83"/>
      <c r="AU1484" s="83"/>
      <c r="AV1484" s="83"/>
      <c r="AW1484" s="83"/>
      <c r="AX1484" s="83"/>
      <c r="AY1484" s="83"/>
      <c r="AZ1484" s="83"/>
    </row>
    <row r="1485" spans="1:52" x14ac:dyDescent="0.25">
      <c r="A1485" s="82"/>
      <c r="B1485" s="87" t="s">
        <v>90</v>
      </c>
      <c r="C1485" s="87">
        <v>2013</v>
      </c>
      <c r="D1485" s="87">
        <v>2014</v>
      </c>
      <c r="E1485" s="87">
        <v>2015</v>
      </c>
      <c r="F1485" s="87">
        <v>2016</v>
      </c>
      <c r="G1485" s="87">
        <v>2017</v>
      </c>
      <c r="H1485" s="87">
        <v>2018</v>
      </c>
      <c r="I1485" s="87">
        <v>2019</v>
      </c>
      <c r="J1485" s="87">
        <v>2020</v>
      </c>
      <c r="K1485" s="87">
        <v>2021</v>
      </c>
      <c r="L1485" s="87">
        <v>2022</v>
      </c>
      <c r="M1485" s="87">
        <v>2023</v>
      </c>
      <c r="N1485" s="83"/>
      <c r="O1485" s="87" t="s">
        <v>90</v>
      </c>
      <c r="P1485" s="87">
        <v>2013</v>
      </c>
      <c r="Q1485" s="87">
        <v>2014</v>
      </c>
      <c r="R1485" s="87">
        <v>2015</v>
      </c>
      <c r="S1485" s="87">
        <v>2016</v>
      </c>
      <c r="T1485" s="87">
        <v>2017</v>
      </c>
      <c r="U1485" s="87">
        <v>2018</v>
      </c>
      <c r="V1485" s="87">
        <v>2019</v>
      </c>
      <c r="W1485" s="87">
        <v>2020</v>
      </c>
      <c r="X1485" s="87">
        <v>2021</v>
      </c>
      <c r="Y1485" s="87">
        <v>2022</v>
      </c>
      <c r="Z1485" s="87">
        <v>2023</v>
      </c>
      <c r="AA1485" s="83"/>
      <c r="AB1485" s="87" t="s">
        <v>90</v>
      </c>
      <c r="AC1485" s="87">
        <v>2013</v>
      </c>
      <c r="AD1485" s="87">
        <v>2014</v>
      </c>
      <c r="AE1485" s="87">
        <v>2015</v>
      </c>
      <c r="AF1485" s="87">
        <v>2016</v>
      </c>
      <c r="AG1485" s="87">
        <v>2017</v>
      </c>
      <c r="AH1485" s="87">
        <v>2018</v>
      </c>
      <c r="AI1485" s="87">
        <v>2019</v>
      </c>
      <c r="AJ1485" s="87">
        <v>2020</v>
      </c>
      <c r="AK1485" s="87">
        <v>2021</v>
      </c>
      <c r="AL1485" s="87">
        <v>2022</v>
      </c>
      <c r="AM1485" s="87">
        <v>2023</v>
      </c>
      <c r="AN1485" s="83"/>
      <c r="AO1485" s="83"/>
      <c r="AP1485" s="83"/>
      <c r="AQ1485" s="83"/>
      <c r="AR1485" s="83"/>
      <c r="AS1485" s="83"/>
      <c r="AT1485" s="83"/>
      <c r="AU1485" s="83"/>
      <c r="AV1485" s="83"/>
      <c r="AW1485" s="83"/>
      <c r="AX1485" s="83"/>
      <c r="AY1485" s="83"/>
      <c r="AZ1485" s="83"/>
    </row>
    <row r="1486" spans="1:52" x14ac:dyDescent="0.25">
      <c r="A1486" s="82"/>
      <c r="B1486" s="89" t="s">
        <v>9</v>
      </c>
      <c r="C1486" s="90">
        <v>182903.76296603444</v>
      </c>
      <c r="D1486" s="90">
        <v>209583.14495865727</v>
      </c>
      <c r="E1486" s="90">
        <v>200043.72149658453</v>
      </c>
      <c r="F1486" s="90">
        <v>212323.0578238999</v>
      </c>
      <c r="G1486" s="90">
        <v>193087.95335043024</v>
      </c>
      <c r="H1486" s="90">
        <v>202418.53497605564</v>
      </c>
      <c r="I1486" s="90">
        <v>221701.97246615635</v>
      </c>
      <c r="J1486" s="90">
        <v>229669.50401936093</v>
      </c>
      <c r="K1486" s="90">
        <v>275577.00244199997</v>
      </c>
      <c r="L1486" s="90">
        <v>260743.45499999996</v>
      </c>
      <c r="M1486" s="90">
        <v>0</v>
      </c>
      <c r="N1486" s="83"/>
      <c r="O1486" s="89" t="s">
        <v>9</v>
      </c>
      <c r="P1486" s="90">
        <v>177255.29448729759</v>
      </c>
      <c r="Q1486" s="90">
        <v>178505.81423410957</v>
      </c>
      <c r="R1486" s="90">
        <v>187967.5775045967</v>
      </c>
      <c r="S1486" s="90">
        <v>213810.79657979799</v>
      </c>
      <c r="T1486" s="90">
        <v>217563.60394582912</v>
      </c>
      <c r="U1486" s="90">
        <v>217309.71590787565</v>
      </c>
      <c r="V1486" s="90">
        <v>208137.7050670301</v>
      </c>
      <c r="W1486" s="90">
        <v>210117.05694283496</v>
      </c>
      <c r="X1486" s="90">
        <v>277279.745337</v>
      </c>
      <c r="Y1486" s="90">
        <v>261314.54999999993</v>
      </c>
      <c r="Z1486" s="90">
        <v>252640</v>
      </c>
      <c r="AA1486" s="83"/>
      <c r="AB1486" s="89" t="s">
        <v>9</v>
      </c>
      <c r="AC1486" s="90">
        <v>1549</v>
      </c>
      <c r="AD1486" s="90">
        <v>1595</v>
      </c>
      <c r="AE1486" s="90">
        <v>1592</v>
      </c>
      <c r="AF1486" s="90">
        <v>1577</v>
      </c>
      <c r="AG1486" s="90">
        <v>1509</v>
      </c>
      <c r="AH1486" s="90">
        <v>1491</v>
      </c>
      <c r="AI1486" s="90">
        <v>1554</v>
      </c>
      <c r="AJ1486" s="90">
        <v>1765</v>
      </c>
      <c r="AK1486" s="90">
        <v>1669</v>
      </c>
      <c r="AL1486" s="90">
        <v>1698</v>
      </c>
      <c r="AM1486" s="90">
        <v>0</v>
      </c>
      <c r="AN1486" s="83"/>
      <c r="AO1486" s="83"/>
      <c r="AP1486" s="83"/>
      <c r="AQ1486" s="83"/>
      <c r="AR1486" s="83"/>
      <c r="AS1486" s="83"/>
      <c r="AT1486" s="83"/>
      <c r="AU1486" s="83"/>
      <c r="AV1486" s="83"/>
      <c r="AW1486" s="83"/>
      <c r="AX1486" s="83"/>
      <c r="AY1486" s="83"/>
      <c r="AZ1486" s="83"/>
    </row>
    <row r="1487" spans="1:52" x14ac:dyDescent="0.25">
      <c r="A1487" s="82"/>
      <c r="B1487" s="84" t="s">
        <v>10</v>
      </c>
      <c r="C1487" s="93">
        <v>121743.32795616827</v>
      </c>
      <c r="D1487" s="93">
        <v>128951.78658485177</v>
      </c>
      <c r="E1487" s="93">
        <v>123970.74379687945</v>
      </c>
      <c r="F1487" s="93">
        <v>128050.79427529973</v>
      </c>
      <c r="G1487" s="93">
        <v>121051.85144847693</v>
      </c>
      <c r="H1487" s="93">
        <v>115842.27349289505</v>
      </c>
      <c r="I1487" s="93">
        <v>134186.30869762483</v>
      </c>
      <c r="J1487" s="93">
        <v>130186.36845534596</v>
      </c>
      <c r="K1487" s="93">
        <v>174660.04596599995</v>
      </c>
      <c r="L1487" s="93">
        <v>162619.04399999997</v>
      </c>
      <c r="M1487" s="93">
        <v>0</v>
      </c>
      <c r="N1487" s="83"/>
      <c r="O1487" s="84" t="s">
        <v>10</v>
      </c>
      <c r="P1487" s="93">
        <v>113216.29452826006</v>
      </c>
      <c r="Q1487" s="93">
        <v>110298.62382419927</v>
      </c>
      <c r="R1487" s="93">
        <v>126206.67664532573</v>
      </c>
      <c r="S1487" s="93">
        <v>138766.89920393523</v>
      </c>
      <c r="T1487" s="93">
        <v>132831.68566291253</v>
      </c>
      <c r="U1487" s="93">
        <v>123997.98477347686</v>
      </c>
      <c r="V1487" s="93">
        <v>126085.18398701963</v>
      </c>
      <c r="W1487" s="93">
        <v>127911.97498678198</v>
      </c>
      <c r="X1487" s="93">
        <v>193035.87754500002</v>
      </c>
      <c r="Y1487" s="93">
        <v>175455.81899999996</v>
      </c>
      <c r="Z1487" s="93">
        <v>166358</v>
      </c>
      <c r="AA1487" s="83"/>
      <c r="AB1487" s="84" t="s">
        <v>10</v>
      </c>
      <c r="AC1487" s="93">
        <v>1549</v>
      </c>
      <c r="AD1487" s="93">
        <v>1595</v>
      </c>
      <c r="AE1487" s="93">
        <v>1592</v>
      </c>
      <c r="AF1487" s="93">
        <v>1577</v>
      </c>
      <c r="AG1487" s="93">
        <v>1509</v>
      </c>
      <c r="AH1487" s="93">
        <v>1491</v>
      </c>
      <c r="AI1487" s="93">
        <v>1554</v>
      </c>
      <c r="AJ1487" s="93">
        <v>1765</v>
      </c>
      <c r="AK1487" s="93">
        <v>1669</v>
      </c>
      <c r="AL1487" s="93">
        <v>1698</v>
      </c>
      <c r="AM1487" s="93">
        <v>0</v>
      </c>
      <c r="AN1487" s="83"/>
      <c r="AO1487" s="83"/>
      <c r="AP1487" s="83"/>
      <c r="AQ1487" s="83"/>
      <c r="AR1487" s="83"/>
      <c r="AS1487" s="83"/>
      <c r="AT1487" s="83"/>
      <c r="AU1487" s="83"/>
      <c r="AV1487" s="83"/>
      <c r="AW1487" s="83"/>
      <c r="AX1487" s="83"/>
      <c r="AY1487" s="83"/>
      <c r="AZ1487" s="83"/>
    </row>
    <row r="1488" spans="1:52" x14ac:dyDescent="0.25">
      <c r="A1488" s="82"/>
      <c r="B1488" s="89" t="s">
        <v>11</v>
      </c>
      <c r="C1488" s="94">
        <v>61160.435009866167</v>
      </c>
      <c r="D1488" s="94">
        <v>80631.358373805517</v>
      </c>
      <c r="E1488" s="94">
        <v>76072.977699705079</v>
      </c>
      <c r="F1488" s="94">
        <v>84272.263548600153</v>
      </c>
      <c r="G1488" s="94">
        <v>72036.101901953312</v>
      </c>
      <c r="H1488" s="94">
        <v>86576.26148316059</v>
      </c>
      <c r="I1488" s="94">
        <v>87515.663768531536</v>
      </c>
      <c r="J1488" s="94">
        <v>99483.135564014985</v>
      </c>
      <c r="K1488" s="94">
        <v>100916.95647599999</v>
      </c>
      <c r="L1488" s="94">
        <v>98124.410999999993</v>
      </c>
      <c r="M1488" s="94">
        <v>0</v>
      </c>
      <c r="N1488" s="83"/>
      <c r="O1488" s="89" t="s">
        <v>11</v>
      </c>
      <c r="P1488" s="94">
        <v>64038.999959037545</v>
      </c>
      <c r="Q1488" s="94">
        <v>68207.190409910298</v>
      </c>
      <c r="R1488" s="94">
        <v>61760.900859270965</v>
      </c>
      <c r="S1488" s="94">
        <v>75043.897375862769</v>
      </c>
      <c r="T1488" s="94">
        <v>84731.918282916595</v>
      </c>
      <c r="U1488" s="94">
        <v>93311.731134398797</v>
      </c>
      <c r="V1488" s="94">
        <v>82052.521080010469</v>
      </c>
      <c r="W1488" s="94">
        <v>82205.081956052978</v>
      </c>
      <c r="X1488" s="94">
        <v>84243.86779199999</v>
      </c>
      <c r="Y1488" s="94">
        <v>85858.730999999985</v>
      </c>
      <c r="Z1488" s="94">
        <v>86282</v>
      </c>
      <c r="AA1488" s="83"/>
      <c r="AB1488" s="89" t="s">
        <v>11</v>
      </c>
      <c r="AC1488" s="94">
        <v>1549</v>
      </c>
      <c r="AD1488" s="94">
        <v>1595</v>
      </c>
      <c r="AE1488" s="94">
        <v>1592</v>
      </c>
      <c r="AF1488" s="94">
        <v>1577</v>
      </c>
      <c r="AG1488" s="94">
        <v>1509</v>
      </c>
      <c r="AH1488" s="94">
        <v>1491</v>
      </c>
      <c r="AI1488" s="94">
        <v>1554</v>
      </c>
      <c r="AJ1488" s="94">
        <v>1765</v>
      </c>
      <c r="AK1488" s="94">
        <v>1669</v>
      </c>
      <c r="AL1488" s="94">
        <v>1698</v>
      </c>
      <c r="AM1488" s="94">
        <v>0</v>
      </c>
      <c r="AN1488" s="83"/>
      <c r="AO1488" s="83"/>
      <c r="AP1488" s="83"/>
      <c r="AQ1488" s="83"/>
      <c r="AR1488" s="83"/>
      <c r="AS1488" s="83"/>
      <c r="AT1488" s="83"/>
      <c r="AU1488" s="83"/>
      <c r="AV1488" s="83"/>
      <c r="AW1488" s="83"/>
      <c r="AX1488" s="83"/>
      <c r="AY1488" s="83"/>
      <c r="AZ1488" s="83"/>
    </row>
    <row r="1489" spans="1:52" x14ac:dyDescent="0.25">
      <c r="A1489" s="82"/>
      <c r="B1489" s="84" t="s">
        <v>0</v>
      </c>
      <c r="C1489" s="93">
        <v>34136.351987266949</v>
      </c>
      <c r="D1489" s="93">
        <v>27953.042854437303</v>
      </c>
      <c r="E1489" s="93">
        <v>27859.278562782987</v>
      </c>
      <c r="F1489" s="93">
        <v>25633.0231721696</v>
      </c>
      <c r="G1489" s="93">
        <v>19056.835111296125</v>
      </c>
      <c r="H1489" s="93">
        <v>16800.378366951642</v>
      </c>
      <c r="I1489" s="93">
        <v>15347.604374587449</v>
      </c>
      <c r="J1489" s="93">
        <v>13945.225607774995</v>
      </c>
      <c r="K1489" s="93">
        <v>12512.242805999998</v>
      </c>
      <c r="L1489" s="93">
        <v>11755.296</v>
      </c>
      <c r="M1489" s="93">
        <v>0</v>
      </c>
      <c r="N1489" s="83"/>
      <c r="O1489" s="84" t="s">
        <v>0</v>
      </c>
      <c r="P1489" s="93">
        <v>30111.848279616439</v>
      </c>
      <c r="Q1489" s="93">
        <v>21975.514840707576</v>
      </c>
      <c r="R1489" s="93">
        <v>26286.518364727759</v>
      </c>
      <c r="S1489" s="93">
        <v>31682.256671374496</v>
      </c>
      <c r="T1489" s="93">
        <v>24324.100683340821</v>
      </c>
      <c r="U1489" s="93">
        <v>21313.352122546483</v>
      </c>
      <c r="V1489" s="93">
        <v>18038.96391904062</v>
      </c>
      <c r="W1489" s="93">
        <v>15634.836694952995</v>
      </c>
      <c r="X1489" s="93">
        <v>15039.304223999998</v>
      </c>
      <c r="Y1489" s="93">
        <v>13292.621999999999</v>
      </c>
      <c r="Z1489" s="93">
        <v>10763</v>
      </c>
      <c r="AA1489" s="83"/>
      <c r="AB1489" s="84" t="s">
        <v>0</v>
      </c>
      <c r="AC1489" s="93">
        <v>334</v>
      </c>
      <c r="AD1489" s="93">
        <v>355</v>
      </c>
      <c r="AE1489" s="93">
        <v>370</v>
      </c>
      <c r="AF1489" s="93">
        <v>275</v>
      </c>
      <c r="AG1489" s="93">
        <v>185</v>
      </c>
      <c r="AH1489" s="93">
        <v>169</v>
      </c>
      <c r="AI1489" s="93">
        <v>147</v>
      </c>
      <c r="AJ1489" s="93">
        <v>136</v>
      </c>
      <c r="AK1489" s="93">
        <v>124</v>
      </c>
      <c r="AL1489" s="93">
        <v>122</v>
      </c>
      <c r="AM1489" s="93">
        <v>0</v>
      </c>
      <c r="AN1489" s="83"/>
      <c r="AO1489" s="83"/>
      <c r="AP1489" s="83"/>
      <c r="AQ1489" s="83"/>
      <c r="AR1489" s="83"/>
      <c r="AS1489" s="83"/>
      <c r="AT1489" s="83"/>
      <c r="AU1489" s="83"/>
      <c r="AV1489" s="83"/>
      <c r="AW1489" s="83"/>
      <c r="AX1489" s="83"/>
      <c r="AY1489" s="83"/>
      <c r="AZ1489" s="83"/>
    </row>
    <row r="1490" spans="1:52" x14ac:dyDescent="0.25">
      <c r="A1490" s="82"/>
      <c r="B1490" s="84" t="s">
        <v>158</v>
      </c>
      <c r="C1490" s="93">
        <v>44305.701090458533</v>
      </c>
      <c r="D1490" s="93">
        <v>39938.004322823064</v>
      </c>
      <c r="E1490" s="93">
        <v>38979.31402792548</v>
      </c>
      <c r="F1490" s="93">
        <v>34253.770983353454</v>
      </c>
      <c r="G1490" s="93">
        <v>31511.734703808335</v>
      </c>
      <c r="H1490" s="93">
        <v>32244.471820981093</v>
      </c>
      <c r="I1490" s="93">
        <v>32975.324993069349</v>
      </c>
      <c r="J1490" s="93">
        <v>46425.463263206992</v>
      </c>
      <c r="K1490" s="93">
        <v>38189.181302999998</v>
      </c>
      <c r="L1490" s="93">
        <v>26188.05</v>
      </c>
      <c r="M1490" s="93">
        <v>0</v>
      </c>
      <c r="N1490" s="83"/>
      <c r="O1490" s="84" t="s">
        <v>158</v>
      </c>
      <c r="P1490" s="93">
        <v>49232.166781116532</v>
      </c>
      <c r="Q1490" s="93">
        <v>48341.195878356142</v>
      </c>
      <c r="R1490" s="93">
        <v>48265.954777687941</v>
      </c>
      <c r="S1490" s="93">
        <v>39372.561815322333</v>
      </c>
      <c r="T1490" s="93">
        <v>35143.042761046017</v>
      </c>
      <c r="U1490" s="93">
        <v>29690.675661777241</v>
      </c>
      <c r="V1490" s="93">
        <v>31273.401107853755</v>
      </c>
      <c r="W1490" s="93">
        <v>30887.730653723989</v>
      </c>
      <c r="X1490" s="93">
        <v>45623.961494999996</v>
      </c>
      <c r="Y1490" s="93">
        <v>35359.526999999995</v>
      </c>
      <c r="Z1490" s="93">
        <v>26779</v>
      </c>
      <c r="AA1490" s="83"/>
      <c r="AB1490" s="84" t="s">
        <v>158</v>
      </c>
      <c r="AC1490" s="93">
        <v>301</v>
      </c>
      <c r="AD1490" s="93">
        <v>258</v>
      </c>
      <c r="AE1490" s="93">
        <v>240</v>
      </c>
      <c r="AF1490" s="93">
        <v>231</v>
      </c>
      <c r="AG1490" s="93">
        <v>217</v>
      </c>
      <c r="AH1490" s="93">
        <v>221</v>
      </c>
      <c r="AI1490" s="93">
        <v>225</v>
      </c>
      <c r="AJ1490" s="93">
        <v>321</v>
      </c>
      <c r="AK1490" s="93">
        <v>256</v>
      </c>
      <c r="AL1490" s="93">
        <v>174</v>
      </c>
      <c r="AM1490" s="93">
        <v>0</v>
      </c>
      <c r="AN1490" s="83"/>
      <c r="AO1490" s="83"/>
      <c r="AP1490" s="83"/>
      <c r="AQ1490" s="83"/>
      <c r="AR1490" s="83"/>
      <c r="AS1490" s="83"/>
      <c r="AT1490" s="83"/>
      <c r="AU1490" s="83"/>
      <c r="AV1490" s="83"/>
      <c r="AW1490" s="83"/>
      <c r="AX1490" s="83"/>
      <c r="AY1490" s="83"/>
      <c r="AZ1490" s="83"/>
    </row>
    <row r="1491" spans="1:52" x14ac:dyDescent="0.25">
      <c r="A1491" s="82"/>
      <c r="B1491" s="84" t="s">
        <v>159</v>
      </c>
      <c r="C1491" s="93">
        <v>3814.8822315116136</v>
      </c>
      <c r="D1491" s="93">
        <v>4211.2675771137483</v>
      </c>
      <c r="E1491" s="93">
        <v>3114.8575117193191</v>
      </c>
      <c r="F1491" s="93">
        <v>2443.7465227796438</v>
      </c>
      <c r="G1491" s="93">
        <v>2852.0379563707056</v>
      </c>
      <c r="H1491" s="93">
        <v>3185.5364525270529</v>
      </c>
      <c r="I1491" s="93">
        <v>2769.474332595662</v>
      </c>
      <c r="J1491" s="93">
        <v>1311.9840881279997</v>
      </c>
      <c r="K1491" s="93">
        <v>733.08120899999983</v>
      </c>
      <c r="L1491" s="93">
        <v>246.95999999999998</v>
      </c>
      <c r="M1491" s="93">
        <v>0</v>
      </c>
      <c r="N1491" s="83"/>
      <c r="O1491" s="84" t="s">
        <v>159</v>
      </c>
      <c r="P1491" s="93">
        <v>3744.0056244818734</v>
      </c>
      <c r="Q1491" s="93">
        <v>3289.2424847438256</v>
      </c>
      <c r="R1491" s="93">
        <v>3112.7509013413005</v>
      </c>
      <c r="S1491" s="93">
        <v>3214.3928899736975</v>
      </c>
      <c r="T1491" s="93">
        <v>4582.7424827148025</v>
      </c>
      <c r="U1491" s="93">
        <v>3067.015264753144</v>
      </c>
      <c r="V1491" s="93">
        <v>3952.465353585314</v>
      </c>
      <c r="W1491" s="93">
        <v>2894.7806812889994</v>
      </c>
      <c r="X1491" s="93">
        <v>1788.6757139999997</v>
      </c>
      <c r="Y1491" s="93">
        <v>1753.4159999999999</v>
      </c>
      <c r="Z1491" s="93">
        <v>474</v>
      </c>
      <c r="AA1491" s="83"/>
      <c r="AB1491" s="84" t="s">
        <v>159</v>
      </c>
      <c r="AC1491" s="93">
        <v>0</v>
      </c>
      <c r="AD1491" s="93">
        <v>0</v>
      </c>
      <c r="AE1491" s="93">
        <v>0</v>
      </c>
      <c r="AF1491" s="93">
        <v>0</v>
      </c>
      <c r="AG1491" s="93">
        <v>0</v>
      </c>
      <c r="AH1491" s="93">
        <v>0</v>
      </c>
      <c r="AI1491" s="93">
        <v>0</v>
      </c>
      <c r="AJ1491" s="93">
        <v>0</v>
      </c>
      <c r="AK1491" s="93">
        <v>0</v>
      </c>
      <c r="AL1491" s="93">
        <v>0</v>
      </c>
      <c r="AM1491" s="93">
        <v>0</v>
      </c>
      <c r="AN1491" s="83"/>
      <c r="AO1491" s="83"/>
      <c r="AP1491" s="83"/>
      <c r="AQ1491" s="83"/>
      <c r="AR1491" s="83"/>
      <c r="AS1491" s="83"/>
      <c r="AT1491" s="83"/>
      <c r="AU1491" s="83"/>
      <c r="AV1491" s="83"/>
      <c r="AW1491" s="83"/>
      <c r="AX1491" s="83"/>
      <c r="AY1491" s="83"/>
      <c r="AZ1491" s="83"/>
    </row>
    <row r="1492" spans="1:52" x14ac:dyDescent="0.25">
      <c r="A1492" s="82"/>
      <c r="B1492" s="84" t="s">
        <v>1</v>
      </c>
      <c r="C1492" s="93">
        <v>8367.5309786417984</v>
      </c>
      <c r="D1492" s="93">
        <v>6245.3715858358883</v>
      </c>
      <c r="E1492" s="93">
        <v>6023.9694098522186</v>
      </c>
      <c r="F1492" s="93">
        <v>5354.7053406621062</v>
      </c>
      <c r="G1492" s="93">
        <v>6843.6451692563305</v>
      </c>
      <c r="H1492" s="93">
        <v>7239.7437614838245</v>
      </c>
      <c r="I1492" s="93">
        <v>7625.4545756319949</v>
      </c>
      <c r="J1492" s="93">
        <v>6540.4996235459985</v>
      </c>
      <c r="K1492" s="93">
        <v>5292.8251109999992</v>
      </c>
      <c r="L1492" s="93">
        <v>4369.134</v>
      </c>
      <c r="M1492" s="93">
        <v>0</v>
      </c>
      <c r="N1492" s="83"/>
      <c r="O1492" s="84" t="s">
        <v>1</v>
      </c>
      <c r="P1492" s="93">
        <v>5015.9940363797832</v>
      </c>
      <c r="Q1492" s="93">
        <v>8495.9933603124409</v>
      </c>
      <c r="R1492" s="93">
        <v>7817.6311128246143</v>
      </c>
      <c r="S1492" s="93">
        <v>6424.5153118350418</v>
      </c>
      <c r="T1492" s="93">
        <v>5551.6198726590037</v>
      </c>
      <c r="U1492" s="93">
        <v>8484.3280455511667</v>
      </c>
      <c r="V1492" s="93">
        <v>6710.2856854165802</v>
      </c>
      <c r="W1492" s="93">
        <v>6618.1828919219979</v>
      </c>
      <c r="X1492" s="93">
        <v>7944.0117119999986</v>
      </c>
      <c r="Y1492" s="93">
        <v>7171.1009999999997</v>
      </c>
      <c r="Z1492" s="93">
        <v>3185</v>
      </c>
      <c r="AA1492" s="83"/>
      <c r="AB1492" s="84" t="s">
        <v>1</v>
      </c>
      <c r="AC1492" s="93">
        <v>45</v>
      </c>
      <c r="AD1492" s="93">
        <v>35</v>
      </c>
      <c r="AE1492" s="93">
        <v>34</v>
      </c>
      <c r="AF1492" s="93">
        <v>35</v>
      </c>
      <c r="AG1492" s="93">
        <v>39</v>
      </c>
      <c r="AH1492" s="93">
        <v>43</v>
      </c>
      <c r="AI1492" s="93">
        <v>45</v>
      </c>
      <c r="AJ1492" s="93">
        <v>40</v>
      </c>
      <c r="AK1492" s="93">
        <v>32</v>
      </c>
      <c r="AL1492" s="93">
        <v>27</v>
      </c>
      <c r="AM1492" s="93">
        <v>0</v>
      </c>
      <c r="AN1492" s="83"/>
      <c r="AO1492" s="83"/>
      <c r="AP1492" s="83"/>
      <c r="AQ1492" s="83"/>
      <c r="AR1492" s="83"/>
      <c r="AS1492" s="83"/>
      <c r="AT1492" s="83"/>
      <c r="AU1492" s="83"/>
      <c r="AV1492" s="83"/>
      <c r="AW1492" s="83"/>
      <c r="AX1492" s="83"/>
      <c r="AY1492" s="83"/>
      <c r="AZ1492" s="83"/>
    </row>
    <row r="1493" spans="1:52" x14ac:dyDescent="0.25">
      <c r="A1493" s="82"/>
      <c r="B1493" s="84" t="s">
        <v>2</v>
      </c>
      <c r="C1493" s="93">
        <v>53406.546234192385</v>
      </c>
      <c r="D1493" s="93">
        <v>52201.608550316203</v>
      </c>
      <c r="E1493" s="93">
        <v>50893.366054715894</v>
      </c>
      <c r="F1493" s="93">
        <v>53493.961100359389</v>
      </c>
      <c r="G1493" s="93">
        <v>53094.571581744705</v>
      </c>
      <c r="H1493" s="93">
        <v>56374.714777101253</v>
      </c>
      <c r="I1493" s="93">
        <v>63899.106077991215</v>
      </c>
      <c r="J1493" s="93">
        <v>71374.739623298985</v>
      </c>
      <c r="K1493" s="93">
        <v>81258.49800599998</v>
      </c>
      <c r="L1493" s="93">
        <v>84007.56</v>
      </c>
      <c r="M1493" s="93">
        <v>0</v>
      </c>
      <c r="N1493" s="83"/>
      <c r="O1493" s="84" t="s">
        <v>2</v>
      </c>
      <c r="P1493" s="93">
        <v>56064.719832302682</v>
      </c>
      <c r="Q1493" s="93">
        <v>50320.651253956923</v>
      </c>
      <c r="R1493" s="93">
        <v>51927.945818142478</v>
      </c>
      <c r="S1493" s="93">
        <v>50957.072205507633</v>
      </c>
      <c r="T1493" s="93">
        <v>50139.461562613978</v>
      </c>
      <c r="U1493" s="93">
        <v>51437.077369463666</v>
      </c>
      <c r="V1493" s="93">
        <v>52512.267783948628</v>
      </c>
      <c r="W1493" s="93">
        <v>59181.703291115977</v>
      </c>
      <c r="X1493" s="93">
        <v>71782.548137999984</v>
      </c>
      <c r="Y1493" s="93">
        <v>69497.630999999994</v>
      </c>
      <c r="Z1493" s="93">
        <v>84352</v>
      </c>
      <c r="AA1493" s="83"/>
      <c r="AB1493" s="84" t="s">
        <v>2</v>
      </c>
      <c r="AC1493" s="93">
        <v>427</v>
      </c>
      <c r="AD1493" s="93">
        <v>417</v>
      </c>
      <c r="AE1493" s="93">
        <v>412</v>
      </c>
      <c r="AF1493" s="93">
        <v>401</v>
      </c>
      <c r="AG1493" s="93">
        <v>398</v>
      </c>
      <c r="AH1493" s="93">
        <v>402</v>
      </c>
      <c r="AI1493" s="93">
        <v>435</v>
      </c>
      <c r="AJ1493" s="93">
        <v>479</v>
      </c>
      <c r="AK1493" s="93">
        <v>530</v>
      </c>
      <c r="AL1493" s="93">
        <v>553</v>
      </c>
      <c r="AM1493" s="93">
        <v>0</v>
      </c>
      <c r="AN1493" s="83"/>
      <c r="AO1493" s="83"/>
      <c r="AP1493" s="83"/>
      <c r="AQ1493" s="83"/>
      <c r="AR1493" s="83"/>
      <c r="AS1493" s="83"/>
      <c r="AT1493" s="83"/>
      <c r="AU1493" s="83"/>
      <c r="AV1493" s="83"/>
      <c r="AW1493" s="83"/>
      <c r="AX1493" s="83"/>
      <c r="AY1493" s="83"/>
      <c r="AZ1493" s="83"/>
    </row>
    <row r="1494" spans="1:52" x14ac:dyDescent="0.25">
      <c r="A1494" s="82"/>
      <c r="B1494" s="84" t="s">
        <v>156</v>
      </c>
      <c r="C1494" s="93">
        <v>0</v>
      </c>
      <c r="D1494" s="93">
        <v>0</v>
      </c>
      <c r="E1494" s="93">
        <v>0</v>
      </c>
      <c r="F1494" s="93">
        <v>0</v>
      </c>
      <c r="G1494" s="93">
        <v>0</v>
      </c>
      <c r="H1494" s="93">
        <v>0</v>
      </c>
      <c r="I1494" s="93">
        <v>0</v>
      </c>
      <c r="J1494" s="93">
        <v>876.0946377959998</v>
      </c>
      <c r="K1494" s="93">
        <v>5877.3804599999994</v>
      </c>
      <c r="L1494" s="93">
        <v>9414.3209999999999</v>
      </c>
      <c r="M1494" s="93">
        <v>0</v>
      </c>
      <c r="N1494" s="83"/>
      <c r="O1494" s="84" t="s">
        <v>156</v>
      </c>
      <c r="P1494" s="93">
        <v>0</v>
      </c>
      <c r="Q1494" s="93">
        <v>0</v>
      </c>
      <c r="R1494" s="93">
        <v>0</v>
      </c>
      <c r="S1494" s="93">
        <v>0</v>
      </c>
      <c r="T1494" s="93">
        <v>0</v>
      </c>
      <c r="U1494" s="93">
        <v>0</v>
      </c>
      <c r="V1494" s="93">
        <v>0</v>
      </c>
      <c r="W1494" s="93">
        <v>0</v>
      </c>
      <c r="X1494" s="93">
        <v>0</v>
      </c>
      <c r="Y1494" s="93">
        <v>3579.8909999999996</v>
      </c>
      <c r="Z1494" s="93">
        <v>8041</v>
      </c>
      <c r="AA1494" s="83"/>
      <c r="AB1494" s="84" t="s">
        <v>156</v>
      </c>
      <c r="AC1494" s="93">
        <v>0</v>
      </c>
      <c r="AD1494" s="93">
        <v>0</v>
      </c>
      <c r="AE1494" s="93">
        <v>0</v>
      </c>
      <c r="AF1494" s="93">
        <v>0</v>
      </c>
      <c r="AG1494" s="93">
        <v>0</v>
      </c>
      <c r="AH1494" s="93">
        <v>0</v>
      </c>
      <c r="AI1494" s="93">
        <v>0</v>
      </c>
      <c r="AJ1494" s="93">
        <v>7</v>
      </c>
      <c r="AK1494" s="93">
        <v>36</v>
      </c>
      <c r="AL1494" s="93">
        <v>58</v>
      </c>
      <c r="AM1494" s="93">
        <v>0</v>
      </c>
      <c r="AN1494" s="83"/>
      <c r="AO1494" s="83"/>
      <c r="AP1494" s="83"/>
      <c r="AQ1494" s="83"/>
      <c r="AR1494" s="83"/>
      <c r="AS1494" s="83"/>
      <c r="AT1494" s="83"/>
      <c r="AU1494" s="83"/>
      <c r="AV1494" s="83"/>
      <c r="AW1494" s="83"/>
      <c r="AX1494" s="83"/>
      <c r="AY1494" s="83"/>
      <c r="AZ1494" s="83"/>
    </row>
    <row r="1495" spans="1:52" x14ac:dyDescent="0.25">
      <c r="A1495" s="82"/>
      <c r="B1495" s="84" t="s">
        <v>3</v>
      </c>
      <c r="C1495" s="93">
        <v>1785.5128949189912</v>
      </c>
      <c r="D1495" s="93">
        <v>5251.253019804245</v>
      </c>
      <c r="E1495" s="93">
        <v>7373.3703908826055</v>
      </c>
      <c r="F1495" s="93">
        <v>9169.041291392834</v>
      </c>
      <c r="G1495" s="93">
        <v>8302.3980223182152</v>
      </c>
      <c r="H1495" s="93">
        <v>9906.5822988380787</v>
      </c>
      <c r="I1495" s="93">
        <v>11424.219051211403</v>
      </c>
      <c r="J1495" s="93">
        <v>12004.22283265799</v>
      </c>
      <c r="K1495" s="93">
        <v>7932.3418229999997</v>
      </c>
      <c r="L1495" s="93">
        <v>6359.2199999999993</v>
      </c>
      <c r="M1495" s="93">
        <v>0</v>
      </c>
      <c r="N1495" s="83"/>
      <c r="O1495" s="84" t="s">
        <v>3</v>
      </c>
      <c r="P1495" s="93">
        <v>0</v>
      </c>
      <c r="Q1495" s="93">
        <v>6876.4713272894251</v>
      </c>
      <c r="R1495" s="93">
        <v>8396.9489667795515</v>
      </c>
      <c r="S1495" s="93">
        <v>7404.0683623631112</v>
      </c>
      <c r="T1495" s="93">
        <v>10352.512677215347</v>
      </c>
      <c r="U1495" s="93">
        <v>10053.056596936025</v>
      </c>
      <c r="V1495" s="93">
        <v>8906.515112488074</v>
      </c>
      <c r="W1495" s="93">
        <v>7464.0673697939983</v>
      </c>
      <c r="X1495" s="93">
        <v>11233.859510999999</v>
      </c>
      <c r="Y1495" s="93">
        <v>8950.2419999999984</v>
      </c>
      <c r="Z1495" s="93">
        <v>5359</v>
      </c>
      <c r="AA1495" s="83"/>
      <c r="AB1495" s="84" t="s">
        <v>3</v>
      </c>
      <c r="AC1495" s="93">
        <v>14</v>
      </c>
      <c r="AD1495" s="93">
        <v>43</v>
      </c>
      <c r="AE1495" s="93">
        <v>61</v>
      </c>
      <c r="AF1495" s="93">
        <v>67</v>
      </c>
      <c r="AG1495" s="93">
        <v>71</v>
      </c>
      <c r="AH1495" s="93">
        <v>72</v>
      </c>
      <c r="AI1495" s="93">
        <v>85</v>
      </c>
      <c r="AJ1495" s="93">
        <v>90</v>
      </c>
      <c r="AK1495" s="93">
        <v>59</v>
      </c>
      <c r="AL1495" s="93">
        <v>50</v>
      </c>
      <c r="AM1495" s="93">
        <v>0</v>
      </c>
      <c r="AN1495" s="83"/>
      <c r="AO1495" s="83"/>
      <c r="AP1495" s="83"/>
      <c r="AQ1495" s="83"/>
      <c r="AR1495" s="83"/>
      <c r="AS1495" s="83"/>
      <c r="AT1495" s="83"/>
      <c r="AU1495" s="83"/>
      <c r="AV1495" s="83"/>
      <c r="AW1495" s="83"/>
      <c r="AX1495" s="83"/>
      <c r="AY1495" s="83"/>
      <c r="AZ1495" s="83"/>
    </row>
    <row r="1496" spans="1:52" x14ac:dyDescent="0.25">
      <c r="A1496" s="82"/>
      <c r="B1496" s="84" t="s">
        <v>4</v>
      </c>
      <c r="C1496" s="93">
        <v>0</v>
      </c>
      <c r="D1496" s="93">
        <v>0</v>
      </c>
      <c r="E1496" s="93">
        <v>1167.1791833318343</v>
      </c>
      <c r="F1496" s="93">
        <v>3820.3376896994387</v>
      </c>
      <c r="G1496" s="93">
        <v>7670.3737253941281</v>
      </c>
      <c r="H1496" s="93">
        <v>10225.806818738562</v>
      </c>
      <c r="I1496" s="93">
        <v>13592.302967002846</v>
      </c>
      <c r="J1496" s="93">
        <v>11327.731037217</v>
      </c>
      <c r="K1496" s="93">
        <v>9515.2031309999948</v>
      </c>
      <c r="L1496" s="93">
        <v>10452.581999999999</v>
      </c>
      <c r="M1496" s="93">
        <v>0</v>
      </c>
      <c r="N1496" s="83"/>
      <c r="O1496" s="84" t="s">
        <v>4</v>
      </c>
      <c r="P1496" s="93">
        <v>0</v>
      </c>
      <c r="Q1496" s="93">
        <v>0</v>
      </c>
      <c r="R1496" s="93">
        <v>4180.2171934469525</v>
      </c>
      <c r="S1496" s="93">
        <v>3255.943390526319</v>
      </c>
      <c r="T1496" s="93">
        <v>2827.1194357034469</v>
      </c>
      <c r="U1496" s="93">
        <v>6626.0052712093066</v>
      </c>
      <c r="V1496" s="93">
        <v>8629.4577358250699</v>
      </c>
      <c r="W1496" s="93">
        <v>10414.952633798997</v>
      </c>
      <c r="X1496" s="93">
        <v>12984.342860999999</v>
      </c>
      <c r="Y1496" s="93">
        <v>9226.0139999999992</v>
      </c>
      <c r="Z1496" s="93">
        <v>9295</v>
      </c>
      <c r="AA1496" s="83"/>
      <c r="AB1496" s="84" t="s">
        <v>4</v>
      </c>
      <c r="AC1496" s="93">
        <v>0</v>
      </c>
      <c r="AD1496" s="93">
        <v>0</v>
      </c>
      <c r="AE1496" s="93">
        <v>8</v>
      </c>
      <c r="AF1496" s="93">
        <v>28</v>
      </c>
      <c r="AG1496" s="93">
        <v>52</v>
      </c>
      <c r="AH1496" s="93">
        <v>71</v>
      </c>
      <c r="AI1496" s="93">
        <v>93</v>
      </c>
      <c r="AJ1496" s="93">
        <v>89</v>
      </c>
      <c r="AK1496" s="93">
        <v>70</v>
      </c>
      <c r="AL1496" s="93">
        <v>88</v>
      </c>
      <c r="AM1496" s="93">
        <v>0</v>
      </c>
      <c r="AN1496" s="83"/>
      <c r="AO1496" s="83"/>
      <c r="AP1496" s="83"/>
      <c r="AQ1496" s="83"/>
      <c r="AR1496" s="83"/>
      <c r="AS1496" s="83"/>
      <c r="AT1496" s="83"/>
      <c r="AU1496" s="83"/>
      <c r="AV1496" s="83"/>
      <c r="AW1496" s="83"/>
      <c r="AX1496" s="83"/>
      <c r="AY1496" s="83"/>
      <c r="AZ1496" s="83"/>
    </row>
    <row r="1497" spans="1:52" x14ac:dyDescent="0.25">
      <c r="A1497" s="82"/>
      <c r="B1497" s="84" t="s">
        <v>6</v>
      </c>
      <c r="C1497" s="93">
        <v>3605.2005884737146</v>
      </c>
      <c r="D1497" s="93">
        <v>6398.8149791603373</v>
      </c>
      <c r="E1497" s="93">
        <v>8601.4072073571824</v>
      </c>
      <c r="F1497" s="93">
        <v>12608.268556579051</v>
      </c>
      <c r="G1497" s="93">
        <v>7489.1481205413438</v>
      </c>
      <c r="H1497" s="93">
        <v>3911.1991965390066</v>
      </c>
      <c r="I1497" s="93">
        <v>3276.3134224434593</v>
      </c>
      <c r="J1497" s="93">
        <v>3330.6701316209987</v>
      </c>
      <c r="K1497" s="93">
        <v>2788.0425719999998</v>
      </c>
      <c r="L1497" s="93">
        <v>3177.5520000000001</v>
      </c>
      <c r="M1497" s="93">
        <v>0</v>
      </c>
      <c r="N1497" s="83"/>
      <c r="O1497" s="84" t="s">
        <v>6</v>
      </c>
      <c r="P1497" s="93">
        <v>2235.8019670841668</v>
      </c>
      <c r="Q1497" s="93">
        <v>2839.8301641562848</v>
      </c>
      <c r="R1497" s="93">
        <v>4508.1462089584147</v>
      </c>
      <c r="S1497" s="93">
        <v>13814.387253176004</v>
      </c>
      <c r="T1497" s="93">
        <v>12552.138456116025</v>
      </c>
      <c r="U1497" s="93">
        <v>10559.56695600754</v>
      </c>
      <c r="V1497" s="93">
        <v>6781.3091240373333</v>
      </c>
      <c r="W1497" s="93">
        <v>4170.0810037949996</v>
      </c>
      <c r="X1497" s="93">
        <v>2827.2958349999999</v>
      </c>
      <c r="Y1497" s="93">
        <v>2975.8679999999995</v>
      </c>
      <c r="Z1497" s="93">
        <v>3544</v>
      </c>
      <c r="AA1497" s="83"/>
      <c r="AB1497" s="84" t="s">
        <v>6</v>
      </c>
      <c r="AC1497" s="93">
        <v>0</v>
      </c>
      <c r="AD1497" s="93">
        <v>0</v>
      </c>
      <c r="AE1497" s="93">
        <v>3</v>
      </c>
      <c r="AF1497" s="93">
        <v>84</v>
      </c>
      <c r="AG1497" s="93">
        <v>94</v>
      </c>
      <c r="AH1497" s="93">
        <v>53</v>
      </c>
      <c r="AI1497" s="93">
        <v>43</v>
      </c>
      <c r="AJ1497" s="93">
        <v>0</v>
      </c>
      <c r="AK1497" s="93">
        <v>68</v>
      </c>
      <c r="AL1497" s="93">
        <v>45</v>
      </c>
      <c r="AM1497" s="93">
        <v>0</v>
      </c>
      <c r="AN1497" s="83"/>
      <c r="AO1497" s="83"/>
      <c r="AP1497" s="83"/>
      <c r="AQ1497" s="83"/>
      <c r="AR1497" s="83"/>
      <c r="AS1497" s="83"/>
      <c r="AT1497" s="83"/>
      <c r="AU1497" s="83"/>
      <c r="AV1497" s="83"/>
      <c r="AW1497" s="83"/>
      <c r="AX1497" s="83"/>
      <c r="AY1497" s="83"/>
      <c r="AZ1497" s="83"/>
    </row>
    <row r="1498" spans="1:52" x14ac:dyDescent="0.25">
      <c r="A1498" s="82"/>
      <c r="B1498" s="84" t="s">
        <v>7</v>
      </c>
      <c r="C1498" s="93">
        <v>32632.239679001686</v>
      </c>
      <c r="D1498" s="93">
        <v>36784.285701324829</v>
      </c>
      <c r="E1498" s="93">
        <v>33213.404389380456</v>
      </c>
      <c r="F1498" s="93">
        <v>35924.447359740145</v>
      </c>
      <c r="G1498" s="93">
        <v>32856.995021831164</v>
      </c>
      <c r="H1498" s="93">
        <v>31350.866790142347</v>
      </c>
      <c r="I1498" s="93">
        <v>30673.00018168048</v>
      </c>
      <c r="J1498" s="93">
        <v>35760.19787575199</v>
      </c>
      <c r="K1498" s="93">
        <v>36750.602258999999</v>
      </c>
      <c r="L1498" s="93">
        <v>32192.264999999996</v>
      </c>
      <c r="M1498" s="93">
        <v>0</v>
      </c>
      <c r="N1498" s="83"/>
      <c r="O1498" s="84" t="s">
        <v>7</v>
      </c>
      <c r="P1498" s="93">
        <v>31403.390933691495</v>
      </c>
      <c r="Q1498" s="93">
        <v>32690.681793570071</v>
      </c>
      <c r="R1498" s="93">
        <v>24326.78554362162</v>
      </c>
      <c r="S1498" s="93">
        <v>28417.079836280933</v>
      </c>
      <c r="T1498" s="93">
        <v>35746.750557211853</v>
      </c>
      <c r="U1498" s="93">
        <v>33454.841498011818</v>
      </c>
      <c r="V1498" s="93">
        <v>32992.915937619378</v>
      </c>
      <c r="W1498" s="93">
        <v>30778.758291140995</v>
      </c>
      <c r="X1498" s="93">
        <v>30758.644706999992</v>
      </c>
      <c r="Y1498" s="93">
        <v>34044.464999999997</v>
      </c>
      <c r="Z1498" s="93">
        <v>32959</v>
      </c>
      <c r="AA1498" s="83"/>
      <c r="AB1498" s="84" t="s">
        <v>7</v>
      </c>
      <c r="AC1498" s="93">
        <v>267</v>
      </c>
      <c r="AD1498" s="93">
        <v>301</v>
      </c>
      <c r="AE1498" s="93">
        <v>265</v>
      </c>
      <c r="AF1498" s="93">
        <v>286</v>
      </c>
      <c r="AG1498" s="93">
        <v>277</v>
      </c>
      <c r="AH1498" s="93">
        <v>265</v>
      </c>
      <c r="AI1498" s="93">
        <v>266</v>
      </c>
      <c r="AJ1498" s="93">
        <v>343</v>
      </c>
      <c r="AK1498" s="93">
        <v>319</v>
      </c>
      <c r="AL1498" s="93">
        <v>315</v>
      </c>
      <c r="AM1498" s="93">
        <v>0</v>
      </c>
      <c r="AN1498" s="83"/>
      <c r="AO1498" s="83"/>
      <c r="AP1498" s="83"/>
      <c r="AQ1498" s="83"/>
      <c r="AR1498" s="83"/>
      <c r="AS1498" s="83"/>
      <c r="AT1498" s="83"/>
      <c r="AU1498" s="83"/>
      <c r="AV1498" s="83"/>
      <c r="AW1498" s="83"/>
      <c r="AX1498" s="83"/>
      <c r="AY1498" s="83"/>
      <c r="AZ1498" s="83"/>
    </row>
    <row r="1499" spans="1:52" x14ac:dyDescent="0.25">
      <c r="A1499" s="82"/>
      <c r="B1499" s="89" t="s">
        <v>8</v>
      </c>
      <c r="C1499" s="94">
        <v>8574.986446416453</v>
      </c>
      <c r="D1499" s="94">
        <v>9900.7777133504696</v>
      </c>
      <c r="E1499" s="94">
        <v>9998.3824727578067</v>
      </c>
      <c r="F1499" s="94">
        <v>12996.938863831707</v>
      </c>
      <c r="G1499" s="94">
        <v>15118.859350846624</v>
      </c>
      <c r="H1499" s="94">
        <v>15894.306248908366</v>
      </c>
      <c r="I1499" s="94">
        <v>22816.939317337903</v>
      </c>
      <c r="J1499" s="94">
        <v>24348.309964460994</v>
      </c>
      <c r="K1499" s="94">
        <v>26103.419894999995</v>
      </c>
      <c r="L1499" s="94">
        <v>27525.749999999996</v>
      </c>
      <c r="M1499" s="94">
        <v>0</v>
      </c>
      <c r="N1499" s="83"/>
      <c r="O1499" s="89" t="s">
        <v>8</v>
      </c>
      <c r="P1499" s="94">
        <v>8440.6337609347793</v>
      </c>
      <c r="Q1499" s="94">
        <v>9467.5641732646964</v>
      </c>
      <c r="R1499" s="94">
        <v>8092.8363519306813</v>
      </c>
      <c r="S1499" s="94">
        <v>13423.812547981353</v>
      </c>
      <c r="T1499" s="94">
        <v>13447.392944088782</v>
      </c>
      <c r="U1499" s="94">
        <v>17968.427034951779</v>
      </c>
      <c r="V1499" s="94">
        <v>17257.816037615765</v>
      </c>
      <c r="W1499" s="94">
        <v>17861.757055064994</v>
      </c>
      <c r="X1499" s="94">
        <v>21626.426114999995</v>
      </c>
      <c r="Y1499" s="94">
        <v>23590.853999999999</v>
      </c>
      <c r="Z1499" s="94">
        <v>26827</v>
      </c>
      <c r="AA1499" s="83"/>
      <c r="AB1499" s="89" t="s">
        <v>8</v>
      </c>
      <c r="AC1499" s="94">
        <v>113</v>
      </c>
      <c r="AD1499" s="94">
        <v>129</v>
      </c>
      <c r="AE1499" s="94">
        <v>138</v>
      </c>
      <c r="AF1499" s="94">
        <v>142</v>
      </c>
      <c r="AG1499" s="94">
        <v>157</v>
      </c>
      <c r="AH1499" s="94">
        <v>176</v>
      </c>
      <c r="AI1499" s="94">
        <v>203</v>
      </c>
      <c r="AJ1499" s="94">
        <v>213</v>
      </c>
      <c r="AK1499" s="94">
        <v>237</v>
      </c>
      <c r="AL1499" s="94">
        <v>262</v>
      </c>
      <c r="AM1499" s="94">
        <v>0</v>
      </c>
      <c r="AN1499" s="83"/>
      <c r="AO1499" s="83"/>
      <c r="AP1499" s="83"/>
      <c r="AQ1499" s="83"/>
      <c r="AR1499" s="83"/>
      <c r="AS1499" s="83"/>
      <c r="AT1499" s="83"/>
      <c r="AU1499" s="83"/>
      <c r="AV1499" s="83"/>
      <c r="AW1499" s="83"/>
      <c r="AX1499" s="83"/>
      <c r="AY1499" s="83"/>
      <c r="AZ1499" s="83"/>
    </row>
    <row r="1500" spans="1:52" x14ac:dyDescent="0.25">
      <c r="A1500" s="82"/>
      <c r="B1500" s="89" t="s">
        <v>5</v>
      </c>
      <c r="C1500" s="94">
        <v>9300.5992484356975</v>
      </c>
      <c r="D1500" s="94">
        <v>20863.791941509255</v>
      </c>
      <c r="E1500" s="94">
        <v>13855.644591863622</v>
      </c>
      <c r="F1500" s="94">
        <v>17442.55387781957</v>
      </c>
      <c r="G1500" s="94">
        <v>17352.351664654172</v>
      </c>
      <c r="H1500" s="94">
        <v>14784.623675264818</v>
      </c>
      <c r="I1500" s="94">
        <v>16285.916351226495</v>
      </c>
      <c r="J1500" s="94">
        <v>10025.457357635998</v>
      </c>
      <c r="K1500" s="94">
        <v>8696.1891029999988</v>
      </c>
      <c r="L1500" s="94">
        <v>6737.8919999999998</v>
      </c>
      <c r="M1500" s="92">
        <v>0</v>
      </c>
      <c r="N1500" s="83"/>
      <c r="O1500" s="89" t="s">
        <v>5</v>
      </c>
      <c r="P1500" s="94">
        <v>14502.027667553735</v>
      </c>
      <c r="Q1500" s="94">
        <v>14695.201388527903</v>
      </c>
      <c r="R1500" s="94">
        <v>15711.217233167759</v>
      </c>
      <c r="S1500" s="94">
        <v>16583.843533065377</v>
      </c>
      <c r="T1500" s="94">
        <v>19726.973418240821</v>
      </c>
      <c r="U1500" s="94">
        <v>19288.205185790775</v>
      </c>
      <c r="V1500" s="94">
        <v>19188.422201981768</v>
      </c>
      <c r="W1500" s="94">
        <v>21301.399549268997</v>
      </c>
      <c r="X1500" s="94">
        <v>22177.032696000002</v>
      </c>
      <c r="Y1500" s="94">
        <v>20921.627999999997</v>
      </c>
      <c r="Z1500" s="94">
        <v>13375</v>
      </c>
      <c r="AA1500" s="83"/>
      <c r="AB1500" s="89" t="s">
        <v>5</v>
      </c>
      <c r="AC1500" s="94">
        <v>1549</v>
      </c>
      <c r="AD1500" s="94">
        <v>1595</v>
      </c>
      <c r="AE1500" s="94">
        <v>1592</v>
      </c>
      <c r="AF1500" s="94">
        <v>1577</v>
      </c>
      <c r="AG1500" s="94">
        <v>1509</v>
      </c>
      <c r="AH1500" s="94">
        <v>1491</v>
      </c>
      <c r="AI1500" s="94">
        <v>1554</v>
      </c>
      <c r="AJ1500" s="94">
        <v>1765</v>
      </c>
      <c r="AK1500" s="94">
        <v>1669</v>
      </c>
      <c r="AL1500" s="94">
        <v>1698</v>
      </c>
      <c r="AM1500" s="94">
        <v>0</v>
      </c>
      <c r="AN1500" s="83"/>
      <c r="AO1500" s="83"/>
      <c r="AP1500" s="83"/>
      <c r="AQ1500" s="83"/>
      <c r="AR1500" s="83"/>
      <c r="AS1500" s="83"/>
      <c r="AT1500" s="83"/>
      <c r="AU1500" s="83"/>
      <c r="AV1500" s="83"/>
      <c r="AW1500" s="83"/>
      <c r="AX1500" s="83"/>
      <c r="AY1500" s="83"/>
      <c r="AZ1500" s="83"/>
    </row>
    <row r="1501" spans="1:52" x14ac:dyDescent="0.25">
      <c r="A1501" s="82"/>
      <c r="B1501" s="84" t="s">
        <v>157</v>
      </c>
      <c r="C1501" s="93">
        <v>10306.589799825555</v>
      </c>
      <c r="D1501" s="93">
        <v>12258.857332107991</v>
      </c>
      <c r="E1501" s="93">
        <v>13110.138585865043</v>
      </c>
      <c r="F1501" s="93">
        <v>13507.375221314962</v>
      </c>
      <c r="G1501" s="93">
        <v>14791.40733607825</v>
      </c>
      <c r="H1501" s="93">
        <v>14327.646227687486</v>
      </c>
      <c r="I1501" s="93">
        <v>16012.157276666621</v>
      </c>
      <c r="J1501" s="93">
        <v>12637.557256778997</v>
      </c>
      <c r="K1501" s="93">
        <v>11405.725148999998</v>
      </c>
      <c r="L1501" s="93">
        <v>11683.266</v>
      </c>
      <c r="M1501" s="93">
        <v>0</v>
      </c>
      <c r="N1501" s="83"/>
      <c r="O1501" s="84" t="s">
        <v>157</v>
      </c>
      <c r="P1501" s="93">
        <v>9822.8479318127302</v>
      </c>
      <c r="Q1501" s="93">
        <v>9536.5128287337666</v>
      </c>
      <c r="R1501" s="93">
        <v>11932.777452372789</v>
      </c>
      <c r="S1501" s="93">
        <v>13267.305662566479</v>
      </c>
      <c r="T1501" s="93">
        <v>13232.8671343443</v>
      </c>
      <c r="U1501" s="93">
        <v>13750.694030599401</v>
      </c>
      <c r="V1501" s="93">
        <v>13554.922209834027</v>
      </c>
      <c r="W1501" s="93">
        <v>14409.167349464997</v>
      </c>
      <c r="X1501" s="93">
        <v>12157.902539999997</v>
      </c>
      <c r="Y1501" s="93">
        <v>11758.383</v>
      </c>
      <c r="Z1501" s="93">
        <v>12445</v>
      </c>
      <c r="AA1501" s="83"/>
      <c r="AB1501" s="84" t="s">
        <v>117</v>
      </c>
      <c r="AC1501" s="93">
        <v>12919.594999999999</v>
      </c>
      <c r="AD1501" s="93">
        <v>12910.094999999999</v>
      </c>
      <c r="AE1501" s="93">
        <v>12995.855999999998</v>
      </c>
      <c r="AF1501" s="93">
        <v>13029.223999999998</v>
      </c>
      <c r="AG1501" s="93">
        <v>13177.465</v>
      </c>
      <c r="AH1501" s="93">
        <v>13308.138000000001</v>
      </c>
      <c r="AI1501" s="93">
        <v>13608.35</v>
      </c>
      <c r="AJ1501" s="93">
        <v>13604.174999999999</v>
      </c>
      <c r="AK1501" s="93">
        <v>13689.544</v>
      </c>
      <c r="AL1501" s="93">
        <v>13871.902</v>
      </c>
      <c r="AM1501" s="93">
        <v>0</v>
      </c>
      <c r="AN1501" s="83"/>
      <c r="AO1501" s="83"/>
      <c r="AP1501" s="83"/>
      <c r="AQ1501" s="83"/>
      <c r="AR1501" s="83"/>
      <c r="AS1501" s="83"/>
      <c r="AT1501" s="83"/>
      <c r="AU1501" s="83"/>
      <c r="AV1501" s="83"/>
      <c r="AW1501" s="83"/>
      <c r="AX1501" s="83"/>
      <c r="AY1501" s="83"/>
      <c r="AZ1501" s="83"/>
    </row>
    <row r="1502" spans="1:52" x14ac:dyDescent="0.25">
      <c r="A1502" s="82"/>
      <c r="B1502" s="83"/>
      <c r="C1502" s="83"/>
      <c r="D1502" s="83"/>
      <c r="E1502" s="83"/>
      <c r="F1502" s="83"/>
      <c r="G1502" s="83"/>
      <c r="H1502" s="83"/>
      <c r="I1502" s="83"/>
      <c r="J1502" s="83"/>
      <c r="K1502" s="83"/>
      <c r="L1502" s="83"/>
      <c r="M1502" s="83"/>
      <c r="N1502" s="83"/>
      <c r="O1502" s="83"/>
      <c r="P1502" s="83"/>
      <c r="Q1502" s="83"/>
      <c r="R1502" s="83"/>
      <c r="S1502" s="83"/>
      <c r="T1502" s="83"/>
      <c r="U1502" s="83"/>
      <c r="V1502" s="83"/>
      <c r="W1502" s="83"/>
      <c r="X1502" s="83"/>
      <c r="Y1502" s="83"/>
      <c r="Z1502" s="83"/>
      <c r="AA1502" s="83"/>
      <c r="AB1502" s="83"/>
      <c r="AC1502" s="83"/>
      <c r="AD1502" s="83"/>
      <c r="AE1502" s="83"/>
      <c r="AF1502" s="83"/>
      <c r="AG1502" s="83"/>
      <c r="AH1502" s="83"/>
      <c r="AI1502" s="83"/>
      <c r="AJ1502" s="83"/>
      <c r="AK1502" s="83"/>
      <c r="AL1502" s="83"/>
      <c r="AM1502" s="83"/>
      <c r="AN1502" s="83"/>
      <c r="AO1502" s="83"/>
      <c r="AP1502" s="83"/>
      <c r="AQ1502" s="83"/>
      <c r="AR1502" s="83"/>
      <c r="AS1502" s="83"/>
      <c r="AT1502" s="83"/>
      <c r="AU1502" s="83"/>
      <c r="AV1502" s="83"/>
      <c r="AW1502" s="83"/>
      <c r="AX1502" s="83"/>
      <c r="AY1502" s="83"/>
      <c r="AZ1502" s="83"/>
    </row>
    <row r="1503" spans="1:52" x14ac:dyDescent="0.25">
      <c r="A1503" s="82"/>
      <c r="B1503" s="85" t="s">
        <v>113</v>
      </c>
      <c r="C1503" s="85"/>
      <c r="D1503" s="85"/>
      <c r="E1503" s="85"/>
      <c r="F1503" s="85"/>
      <c r="G1503" s="85"/>
      <c r="H1503" s="85"/>
      <c r="I1503" s="85"/>
      <c r="J1503" s="85"/>
      <c r="K1503" s="85"/>
      <c r="L1503" s="85"/>
      <c r="M1503" s="85"/>
      <c r="N1503" s="83"/>
      <c r="O1503" s="85" t="s">
        <v>114</v>
      </c>
      <c r="P1503" s="85"/>
      <c r="Q1503" s="85"/>
      <c r="R1503" s="85"/>
      <c r="S1503" s="85"/>
      <c r="T1503" s="85"/>
      <c r="U1503" s="85"/>
      <c r="V1503" s="85"/>
      <c r="W1503" s="85"/>
      <c r="X1503" s="85"/>
      <c r="Y1503" s="85"/>
      <c r="Z1503" s="85"/>
      <c r="AA1503" s="83"/>
      <c r="AB1503" s="85" t="s">
        <v>145</v>
      </c>
      <c r="AC1503" s="85"/>
      <c r="AD1503" s="85"/>
      <c r="AE1503" s="85"/>
      <c r="AF1503" s="85"/>
      <c r="AG1503" s="85"/>
      <c r="AH1503" s="85"/>
      <c r="AI1503" s="85"/>
      <c r="AJ1503" s="85"/>
      <c r="AK1503" s="85"/>
      <c r="AL1503" s="85"/>
      <c r="AM1503" s="85"/>
      <c r="AN1503" s="83"/>
      <c r="AO1503" s="83"/>
      <c r="AP1503" s="83"/>
      <c r="AQ1503" s="83"/>
      <c r="AR1503" s="83"/>
      <c r="AS1503" s="83"/>
      <c r="AT1503" s="83"/>
      <c r="AU1503" s="83"/>
      <c r="AV1503" s="83"/>
      <c r="AW1503" s="83"/>
      <c r="AX1503" s="83"/>
      <c r="AY1503" s="83"/>
      <c r="AZ1503" s="83"/>
    </row>
    <row r="1504" spans="1:52" x14ac:dyDescent="0.25">
      <c r="A1504" s="82"/>
      <c r="B1504" s="87" t="s">
        <v>91</v>
      </c>
      <c r="C1504" s="87">
        <v>2013</v>
      </c>
      <c r="D1504" s="87">
        <v>2014</v>
      </c>
      <c r="E1504" s="87">
        <v>2015</v>
      </c>
      <c r="F1504" s="87">
        <v>2016</v>
      </c>
      <c r="G1504" s="87">
        <v>2017</v>
      </c>
      <c r="H1504" s="87">
        <v>2018</v>
      </c>
      <c r="I1504" s="87">
        <v>2019</v>
      </c>
      <c r="J1504" s="87">
        <v>2020</v>
      </c>
      <c r="K1504" s="87">
        <v>2021</v>
      </c>
      <c r="L1504" s="87">
        <v>2022</v>
      </c>
      <c r="M1504" s="87">
        <v>2023</v>
      </c>
      <c r="N1504" s="83"/>
      <c r="O1504" s="87" t="s">
        <v>91</v>
      </c>
      <c r="P1504" s="87">
        <v>2013</v>
      </c>
      <c r="Q1504" s="87">
        <v>2014</v>
      </c>
      <c r="R1504" s="87">
        <v>2015</v>
      </c>
      <c r="S1504" s="87">
        <v>2016</v>
      </c>
      <c r="T1504" s="87">
        <v>2017</v>
      </c>
      <c r="U1504" s="87">
        <v>2018</v>
      </c>
      <c r="V1504" s="87">
        <v>2019</v>
      </c>
      <c r="W1504" s="87">
        <v>2020</v>
      </c>
      <c r="X1504" s="87">
        <v>2021</v>
      </c>
      <c r="Y1504" s="87">
        <v>2022</v>
      </c>
      <c r="Z1504" s="87">
        <v>2023</v>
      </c>
      <c r="AA1504" s="83"/>
      <c r="AB1504" s="87" t="s">
        <v>91</v>
      </c>
      <c r="AC1504" s="87">
        <v>2013</v>
      </c>
      <c r="AD1504" s="87">
        <v>2014</v>
      </c>
      <c r="AE1504" s="87">
        <v>2015</v>
      </c>
      <c r="AF1504" s="87">
        <v>2016</v>
      </c>
      <c r="AG1504" s="87">
        <v>2017</v>
      </c>
      <c r="AH1504" s="87">
        <v>2018</v>
      </c>
      <c r="AI1504" s="87">
        <v>2019</v>
      </c>
      <c r="AJ1504" s="87">
        <v>2020</v>
      </c>
      <c r="AK1504" s="87">
        <v>2021</v>
      </c>
      <c r="AL1504" s="87">
        <v>2022</v>
      </c>
      <c r="AM1504" s="87">
        <v>2023</v>
      </c>
      <c r="AN1504" s="83"/>
      <c r="AO1504" s="83"/>
      <c r="AP1504" s="83"/>
      <c r="AQ1504" s="83"/>
      <c r="AR1504" s="83"/>
      <c r="AS1504" s="83"/>
      <c r="AT1504" s="83"/>
      <c r="AU1504" s="83"/>
      <c r="AV1504" s="83"/>
      <c r="AW1504" s="83"/>
      <c r="AX1504" s="83"/>
      <c r="AY1504" s="83"/>
      <c r="AZ1504" s="83"/>
    </row>
    <row r="1505" spans="1:52" x14ac:dyDescent="0.25">
      <c r="A1505" s="82"/>
      <c r="B1505" s="89" t="s">
        <v>9</v>
      </c>
      <c r="C1505" s="90">
        <v>392639.55621303932</v>
      </c>
      <c r="D1505" s="90">
        <v>389716.55094794463</v>
      </c>
      <c r="E1505" s="90">
        <v>376086.12875295116</v>
      </c>
      <c r="F1505" s="90">
        <v>404616.46602029394</v>
      </c>
      <c r="G1505" s="90">
        <v>396454.79647610424</v>
      </c>
      <c r="H1505" s="90">
        <v>397069.45965526835</v>
      </c>
      <c r="I1505" s="90">
        <v>418993.2110670401</v>
      </c>
      <c r="J1505" s="90">
        <v>420882.55338975287</v>
      </c>
      <c r="K1505" s="90">
        <v>500191.59962099994</v>
      </c>
      <c r="L1505" s="90">
        <v>493752.27299999993</v>
      </c>
      <c r="M1505" s="90">
        <v>0</v>
      </c>
      <c r="N1505" s="83"/>
      <c r="O1505" s="89" t="s">
        <v>9</v>
      </c>
      <c r="P1505" s="90">
        <v>388608.25364580087</v>
      </c>
      <c r="Q1505" s="90">
        <v>414221.21164985158</v>
      </c>
      <c r="R1505" s="90">
        <v>393738.3533816429</v>
      </c>
      <c r="S1505" s="90">
        <v>425931.41113156092</v>
      </c>
      <c r="T1505" s="90">
        <v>369404.09993475181</v>
      </c>
      <c r="U1505" s="90">
        <v>413711.06435557955</v>
      </c>
      <c r="V1505" s="90">
        <v>413674.47903893457</v>
      </c>
      <c r="W1505" s="90">
        <v>418329.79487617488</v>
      </c>
      <c r="X1505" s="90">
        <v>528174.93254399986</v>
      </c>
      <c r="Y1505" s="90">
        <v>518573.81100000005</v>
      </c>
      <c r="Z1505" s="90">
        <v>498172</v>
      </c>
      <c r="AA1505" s="83"/>
      <c r="AB1505" s="89" t="s">
        <v>9</v>
      </c>
      <c r="AC1505" s="90">
        <v>3593</v>
      </c>
      <c r="AD1505" s="90">
        <v>3448</v>
      </c>
      <c r="AE1505" s="90">
        <v>3461</v>
      </c>
      <c r="AF1505" s="90">
        <v>3449</v>
      </c>
      <c r="AG1505" s="90">
        <v>3377</v>
      </c>
      <c r="AH1505" s="90">
        <v>3307</v>
      </c>
      <c r="AI1505" s="90">
        <v>3321</v>
      </c>
      <c r="AJ1505" s="90">
        <v>3533</v>
      </c>
      <c r="AK1505" s="90">
        <v>3434</v>
      </c>
      <c r="AL1505" s="90">
        <v>3522</v>
      </c>
      <c r="AM1505" s="90">
        <v>0</v>
      </c>
      <c r="AN1505" s="83"/>
      <c r="AO1505" s="83"/>
      <c r="AP1505" s="83"/>
      <c r="AQ1505" s="83"/>
      <c r="AR1505" s="83"/>
      <c r="AS1505" s="83"/>
      <c r="AT1505" s="83"/>
      <c r="AU1505" s="83"/>
      <c r="AV1505" s="83"/>
      <c r="AW1505" s="83"/>
      <c r="AX1505" s="83"/>
      <c r="AY1505" s="83"/>
      <c r="AZ1505" s="83"/>
    </row>
    <row r="1506" spans="1:52" x14ac:dyDescent="0.25">
      <c r="A1506" s="82"/>
      <c r="B1506" s="84" t="s">
        <v>10</v>
      </c>
      <c r="C1506" s="93">
        <v>266668.24009678024</v>
      </c>
      <c r="D1506" s="93">
        <v>249865.41786928716</v>
      </c>
      <c r="E1506" s="93">
        <v>258914.52846807966</v>
      </c>
      <c r="F1506" s="93">
        <v>283181.49248645705</v>
      </c>
      <c r="G1506" s="93">
        <v>271496.23068401491</v>
      </c>
      <c r="H1506" s="93">
        <v>257266.95402324389</v>
      </c>
      <c r="I1506" s="93">
        <v>278505.05642776983</v>
      </c>
      <c r="J1506" s="93">
        <v>273795.75832549488</v>
      </c>
      <c r="K1506" s="93">
        <v>338626.23001199996</v>
      </c>
      <c r="L1506" s="93">
        <v>333030.70499999996</v>
      </c>
      <c r="M1506" s="93">
        <v>0</v>
      </c>
      <c r="N1506" s="83"/>
      <c r="O1506" s="84" t="s">
        <v>10</v>
      </c>
      <c r="P1506" s="93">
        <v>250278.35563909722</v>
      </c>
      <c r="Q1506" s="93">
        <v>265320.597208975</v>
      </c>
      <c r="R1506" s="93">
        <v>263911.70086951304</v>
      </c>
      <c r="S1506" s="93">
        <v>294865.26240574027</v>
      </c>
      <c r="T1506" s="93">
        <v>249950.26189006577</v>
      </c>
      <c r="U1506" s="93">
        <v>268431.9853488701</v>
      </c>
      <c r="V1506" s="93">
        <v>265955.84150088212</v>
      </c>
      <c r="W1506" s="93">
        <v>294451.95517352992</v>
      </c>
      <c r="X1506" s="93">
        <v>368863.97330999991</v>
      </c>
      <c r="Y1506" s="93">
        <v>360946.44600000005</v>
      </c>
      <c r="Z1506" s="93">
        <v>352722</v>
      </c>
      <c r="AA1506" s="83"/>
      <c r="AB1506" s="84" t="s">
        <v>10</v>
      </c>
      <c r="AC1506" s="93">
        <v>3593</v>
      </c>
      <c r="AD1506" s="93">
        <v>3448</v>
      </c>
      <c r="AE1506" s="93">
        <v>3461</v>
      </c>
      <c r="AF1506" s="93">
        <v>3449</v>
      </c>
      <c r="AG1506" s="93">
        <v>3377</v>
      </c>
      <c r="AH1506" s="93">
        <v>3307</v>
      </c>
      <c r="AI1506" s="93">
        <v>3321</v>
      </c>
      <c r="AJ1506" s="93">
        <v>3533</v>
      </c>
      <c r="AK1506" s="93">
        <v>3434</v>
      </c>
      <c r="AL1506" s="93">
        <v>3522</v>
      </c>
      <c r="AM1506" s="93">
        <v>0</v>
      </c>
      <c r="AN1506" s="83"/>
      <c r="AO1506" s="83"/>
      <c r="AP1506" s="83"/>
      <c r="AQ1506" s="83"/>
      <c r="AR1506" s="83"/>
      <c r="AS1506" s="83"/>
      <c r="AT1506" s="83"/>
      <c r="AU1506" s="83"/>
      <c r="AV1506" s="83"/>
      <c r="AW1506" s="83"/>
      <c r="AX1506" s="83"/>
      <c r="AY1506" s="83"/>
      <c r="AZ1506" s="83"/>
    </row>
    <row r="1507" spans="1:52" x14ac:dyDescent="0.25">
      <c r="A1507" s="82"/>
      <c r="B1507" s="89" t="s">
        <v>11</v>
      </c>
      <c r="C1507" s="94">
        <v>125971.31611625908</v>
      </c>
      <c r="D1507" s="94">
        <v>139851.13307865747</v>
      </c>
      <c r="E1507" s="94">
        <v>117171.60028487153</v>
      </c>
      <c r="F1507" s="94">
        <v>121434.97353383691</v>
      </c>
      <c r="G1507" s="94">
        <v>124958.56579208931</v>
      </c>
      <c r="H1507" s="94">
        <v>139802.50563202449</v>
      </c>
      <c r="I1507" s="94">
        <v>140488.1546392703</v>
      </c>
      <c r="J1507" s="94">
        <v>147086.79506425798</v>
      </c>
      <c r="K1507" s="94">
        <v>161565.36960899999</v>
      </c>
      <c r="L1507" s="94">
        <v>160721.56799999997</v>
      </c>
      <c r="M1507" s="94">
        <v>0</v>
      </c>
      <c r="N1507" s="83"/>
      <c r="O1507" s="89" t="s">
        <v>11</v>
      </c>
      <c r="P1507" s="94">
        <v>138329.89800670368</v>
      </c>
      <c r="Q1507" s="94">
        <v>148900.61444087658</v>
      </c>
      <c r="R1507" s="94">
        <v>129826.65251212986</v>
      </c>
      <c r="S1507" s="94">
        <v>131066.14872582062</v>
      </c>
      <c r="T1507" s="94">
        <v>119453.83804468605</v>
      </c>
      <c r="U1507" s="94">
        <v>145279.07900670948</v>
      </c>
      <c r="V1507" s="94">
        <v>147718.63753805243</v>
      </c>
      <c r="W1507" s="94">
        <v>123877.83970264498</v>
      </c>
      <c r="X1507" s="94">
        <v>159310.95923399998</v>
      </c>
      <c r="Y1507" s="94">
        <v>157627.36499999999</v>
      </c>
      <c r="Z1507" s="94">
        <v>145450</v>
      </c>
      <c r="AA1507" s="83"/>
      <c r="AB1507" s="89" t="s">
        <v>11</v>
      </c>
      <c r="AC1507" s="94">
        <v>3593</v>
      </c>
      <c r="AD1507" s="94">
        <v>3448</v>
      </c>
      <c r="AE1507" s="94">
        <v>3461</v>
      </c>
      <c r="AF1507" s="94">
        <v>3449</v>
      </c>
      <c r="AG1507" s="94">
        <v>3377</v>
      </c>
      <c r="AH1507" s="94">
        <v>3307</v>
      </c>
      <c r="AI1507" s="94">
        <v>3321</v>
      </c>
      <c r="AJ1507" s="94">
        <v>3533</v>
      </c>
      <c r="AK1507" s="94">
        <v>3434</v>
      </c>
      <c r="AL1507" s="94">
        <v>3522</v>
      </c>
      <c r="AM1507" s="94">
        <v>0</v>
      </c>
      <c r="AN1507" s="83"/>
      <c r="AO1507" s="83"/>
      <c r="AP1507" s="83"/>
      <c r="AQ1507" s="83"/>
      <c r="AR1507" s="83"/>
      <c r="AS1507" s="83"/>
      <c r="AT1507" s="83"/>
      <c r="AU1507" s="83"/>
      <c r="AV1507" s="83"/>
      <c r="AW1507" s="83"/>
      <c r="AX1507" s="83"/>
      <c r="AY1507" s="83"/>
      <c r="AZ1507" s="83"/>
    </row>
    <row r="1508" spans="1:52" x14ac:dyDescent="0.25">
      <c r="A1508" s="82"/>
      <c r="B1508" s="84" t="s">
        <v>0</v>
      </c>
      <c r="C1508" s="93">
        <v>73625.512311552462</v>
      </c>
      <c r="D1508" s="93">
        <v>61863.914106755998</v>
      </c>
      <c r="E1508" s="93">
        <v>59327.122186155786</v>
      </c>
      <c r="F1508" s="93">
        <v>62478.218082350162</v>
      </c>
      <c r="G1508" s="93">
        <v>53065.009154953084</v>
      </c>
      <c r="H1508" s="93">
        <v>48190.65904265087</v>
      </c>
      <c r="I1508" s="93">
        <v>46931.5955971527</v>
      </c>
      <c r="J1508" s="93">
        <v>44935.455018383989</v>
      </c>
      <c r="K1508" s="93">
        <v>39459.077405999997</v>
      </c>
      <c r="L1508" s="93">
        <v>34135.017</v>
      </c>
      <c r="M1508" s="93">
        <v>0</v>
      </c>
      <c r="N1508" s="83"/>
      <c r="O1508" s="84" t="s">
        <v>0</v>
      </c>
      <c r="P1508" s="93">
        <v>66161.086486999266</v>
      </c>
      <c r="Q1508" s="93">
        <v>68771.00290927953</v>
      </c>
      <c r="R1508" s="93">
        <v>63182.921381388005</v>
      </c>
      <c r="S1508" s="93">
        <v>65574.422881863036</v>
      </c>
      <c r="T1508" s="93">
        <v>62173.408054854066</v>
      </c>
      <c r="U1508" s="93">
        <v>54395.410941276969</v>
      </c>
      <c r="V1508" s="93">
        <v>50836.620372154641</v>
      </c>
      <c r="W1508" s="93">
        <v>48776.461065863987</v>
      </c>
      <c r="X1508" s="93">
        <v>47480.534744999997</v>
      </c>
      <c r="Y1508" s="93">
        <v>42260.000999999997</v>
      </c>
      <c r="Z1508" s="93">
        <v>32505</v>
      </c>
      <c r="AA1508" s="83"/>
      <c r="AB1508" s="84" t="s">
        <v>0</v>
      </c>
      <c r="AC1508" s="93">
        <v>739</v>
      </c>
      <c r="AD1508" s="93">
        <v>701</v>
      </c>
      <c r="AE1508" s="93">
        <v>703</v>
      </c>
      <c r="AF1508" s="93">
        <v>613</v>
      </c>
      <c r="AG1508" s="93">
        <v>484</v>
      </c>
      <c r="AH1508" s="93">
        <v>443</v>
      </c>
      <c r="AI1508" s="93">
        <v>428</v>
      </c>
      <c r="AJ1508" s="93">
        <v>423</v>
      </c>
      <c r="AK1508" s="93">
        <v>366</v>
      </c>
      <c r="AL1508" s="93">
        <v>326</v>
      </c>
      <c r="AM1508" s="93">
        <v>0</v>
      </c>
      <c r="AN1508" s="83"/>
      <c r="AO1508" s="83"/>
      <c r="AP1508" s="83"/>
      <c r="AQ1508" s="83"/>
      <c r="AR1508" s="83"/>
      <c r="AS1508" s="83"/>
      <c r="AT1508" s="83"/>
      <c r="AU1508" s="83"/>
      <c r="AV1508" s="83"/>
      <c r="AW1508" s="83"/>
      <c r="AX1508" s="83"/>
      <c r="AY1508" s="83"/>
      <c r="AZ1508" s="83"/>
    </row>
    <row r="1509" spans="1:52" x14ac:dyDescent="0.25">
      <c r="A1509" s="82"/>
      <c r="B1509" s="84" t="s">
        <v>158</v>
      </c>
      <c r="C1509" s="93">
        <v>78084.60153072745</v>
      </c>
      <c r="D1509" s="93">
        <v>67231.466063496031</v>
      </c>
      <c r="E1509" s="93">
        <v>59216.817726084599</v>
      </c>
      <c r="F1509" s="93">
        <v>54507.331641615012</v>
      </c>
      <c r="G1509" s="93">
        <v>51165.65155009288</v>
      </c>
      <c r="H1509" s="93">
        <v>50722.595869581331</v>
      </c>
      <c r="I1509" s="93">
        <v>51742.663959884725</v>
      </c>
      <c r="J1509" s="93">
        <v>66989.950697186985</v>
      </c>
      <c r="K1509" s="93">
        <v>56642.458508999989</v>
      </c>
      <c r="L1509" s="93">
        <v>40923.329999999994</v>
      </c>
      <c r="M1509" s="93">
        <v>0</v>
      </c>
      <c r="N1509" s="83"/>
      <c r="O1509" s="84" t="s">
        <v>158</v>
      </c>
      <c r="P1509" s="93">
        <v>88967.59022303595</v>
      </c>
      <c r="Q1509" s="93">
        <v>72803.134521796805</v>
      </c>
      <c r="R1509" s="93">
        <v>70475.479857491606</v>
      </c>
      <c r="S1509" s="93">
        <v>68644.889454644755</v>
      </c>
      <c r="T1509" s="93">
        <v>8959.3408399095606</v>
      </c>
      <c r="U1509" s="93">
        <v>54810.45872336824</v>
      </c>
      <c r="V1509" s="93">
        <v>54638.57320643375</v>
      </c>
      <c r="W1509" s="93">
        <v>51869.765655224983</v>
      </c>
      <c r="X1509" s="93">
        <v>51802.637270999985</v>
      </c>
      <c r="Y1509" s="93">
        <v>50757.483000000007</v>
      </c>
      <c r="Z1509" s="93">
        <v>45220</v>
      </c>
      <c r="AA1509" s="83"/>
      <c r="AB1509" s="84" t="s">
        <v>158</v>
      </c>
      <c r="AC1509" s="93">
        <v>530</v>
      </c>
      <c r="AD1509" s="93">
        <v>442</v>
      </c>
      <c r="AE1509" s="93">
        <v>395</v>
      </c>
      <c r="AF1509" s="93">
        <v>350</v>
      </c>
      <c r="AG1509" s="93">
        <v>337</v>
      </c>
      <c r="AH1509" s="93">
        <v>349</v>
      </c>
      <c r="AI1509" s="93">
        <v>351</v>
      </c>
      <c r="AJ1509" s="93">
        <v>475</v>
      </c>
      <c r="AK1509" s="93">
        <v>379</v>
      </c>
      <c r="AL1509" s="93">
        <v>267</v>
      </c>
      <c r="AM1509" s="93">
        <v>0</v>
      </c>
      <c r="AN1509" s="83"/>
      <c r="AO1509" s="83"/>
      <c r="AP1509" s="83"/>
      <c r="AQ1509" s="83"/>
      <c r="AR1509" s="83"/>
      <c r="AS1509" s="83"/>
      <c r="AT1509" s="83"/>
      <c r="AU1509" s="83"/>
      <c r="AV1509" s="83"/>
      <c r="AW1509" s="83"/>
      <c r="AX1509" s="83"/>
      <c r="AY1509" s="83"/>
      <c r="AZ1509" s="83"/>
    </row>
    <row r="1510" spans="1:52" x14ac:dyDescent="0.25">
      <c r="A1510" s="82"/>
      <c r="B1510" s="84" t="s">
        <v>159</v>
      </c>
      <c r="C1510" s="93">
        <v>7348.4240432685028</v>
      </c>
      <c r="D1510" s="93">
        <v>7405.9281713087857</v>
      </c>
      <c r="E1510" s="93">
        <v>4652.8586385372573</v>
      </c>
      <c r="F1510" s="93">
        <v>4984.4442135154068</v>
      </c>
      <c r="G1510" s="93">
        <v>4062.851528793376</v>
      </c>
      <c r="H1510" s="93">
        <v>2678.4670312490534</v>
      </c>
      <c r="I1510" s="93">
        <v>3724.8825084692749</v>
      </c>
      <c r="J1510" s="93">
        <v>2712.4407874619992</v>
      </c>
      <c r="K1510" s="93">
        <v>1488.4412969999998</v>
      </c>
      <c r="L1510" s="93">
        <v>1053.6959999999999</v>
      </c>
      <c r="M1510" s="93">
        <v>0</v>
      </c>
      <c r="N1510" s="83"/>
      <c r="O1510" s="84" t="s">
        <v>159</v>
      </c>
      <c r="P1510" s="93">
        <v>7699.8589003658835</v>
      </c>
      <c r="Q1510" s="93">
        <v>8091.9732268452417</v>
      </c>
      <c r="R1510" s="93">
        <v>8353.5879031653476</v>
      </c>
      <c r="S1510" s="93">
        <v>7556.0162345229101</v>
      </c>
      <c r="T1510" s="93">
        <v>0</v>
      </c>
      <c r="U1510" s="93">
        <v>4494.8601401048618</v>
      </c>
      <c r="V1510" s="93">
        <v>3485.2058889750888</v>
      </c>
      <c r="W1510" s="93">
        <v>2749.1245530839992</v>
      </c>
      <c r="X1510" s="93">
        <v>2372.1701639999997</v>
      </c>
      <c r="Y1510" s="93">
        <v>1861.4609999999998</v>
      </c>
      <c r="Z1510" s="93">
        <v>1351</v>
      </c>
      <c r="AA1510" s="83"/>
      <c r="AB1510" s="84" t="s">
        <v>159</v>
      </c>
      <c r="AC1510" s="93">
        <v>0</v>
      </c>
      <c r="AD1510" s="93">
        <v>0</v>
      </c>
      <c r="AE1510" s="93">
        <v>0</v>
      </c>
      <c r="AF1510" s="93">
        <v>0</v>
      </c>
      <c r="AG1510" s="93">
        <v>0</v>
      </c>
      <c r="AH1510" s="93">
        <v>0</v>
      </c>
      <c r="AI1510" s="93">
        <v>0</v>
      </c>
      <c r="AJ1510" s="93">
        <v>0</v>
      </c>
      <c r="AK1510" s="93">
        <v>0</v>
      </c>
      <c r="AL1510" s="93">
        <v>0</v>
      </c>
      <c r="AM1510" s="93">
        <v>0</v>
      </c>
      <c r="AN1510" s="83"/>
      <c r="AO1510" s="83"/>
      <c r="AP1510" s="83"/>
      <c r="AQ1510" s="83"/>
      <c r="AR1510" s="83"/>
      <c r="AS1510" s="83"/>
      <c r="AT1510" s="83"/>
      <c r="AU1510" s="83"/>
      <c r="AV1510" s="83"/>
      <c r="AW1510" s="83"/>
      <c r="AX1510" s="83"/>
      <c r="AY1510" s="83"/>
      <c r="AZ1510" s="83"/>
    </row>
    <row r="1511" spans="1:52" x14ac:dyDescent="0.25">
      <c r="A1511" s="82"/>
      <c r="B1511" s="84" t="s">
        <v>1</v>
      </c>
      <c r="C1511" s="93">
        <v>13679.546158133911</v>
      </c>
      <c r="D1511" s="93">
        <v>13700.608132957748</v>
      </c>
      <c r="E1511" s="93">
        <v>11686.1870042348</v>
      </c>
      <c r="F1511" s="93">
        <v>11830.697105959563</v>
      </c>
      <c r="G1511" s="93">
        <v>12768.363255906006</v>
      </c>
      <c r="H1511" s="93">
        <v>14196.378421605821</v>
      </c>
      <c r="I1511" s="93">
        <v>16942.278469749566</v>
      </c>
      <c r="J1511" s="93">
        <v>20304.464271776997</v>
      </c>
      <c r="K1511" s="93">
        <v>16475.761469999998</v>
      </c>
      <c r="L1511" s="93">
        <v>10937.241</v>
      </c>
      <c r="M1511" s="93">
        <v>0</v>
      </c>
      <c r="N1511" s="83"/>
      <c r="O1511" s="84" t="s">
        <v>1</v>
      </c>
      <c r="P1511" s="93">
        <v>8876.3624435403672</v>
      </c>
      <c r="Q1511" s="93">
        <v>10639.038618123404</v>
      </c>
      <c r="R1511" s="93">
        <v>12351.817366733525</v>
      </c>
      <c r="S1511" s="93">
        <v>12548.770548148843</v>
      </c>
      <c r="T1511" s="93">
        <v>13684.062257426218</v>
      </c>
      <c r="U1511" s="93">
        <v>11850.050247226951</v>
      </c>
      <c r="V1511" s="93">
        <v>12461.095289032352</v>
      </c>
      <c r="W1511" s="93">
        <v>15749.203728950997</v>
      </c>
      <c r="X1511" s="93">
        <v>19752.878480999996</v>
      </c>
      <c r="Y1511" s="93">
        <v>15419.564999999999</v>
      </c>
      <c r="Z1511" s="93">
        <v>10972</v>
      </c>
      <c r="AA1511" s="83"/>
      <c r="AB1511" s="84" t="s">
        <v>1</v>
      </c>
      <c r="AC1511" s="93">
        <v>80</v>
      </c>
      <c r="AD1511" s="93">
        <v>80</v>
      </c>
      <c r="AE1511" s="93">
        <v>74</v>
      </c>
      <c r="AF1511" s="93">
        <v>74</v>
      </c>
      <c r="AG1511" s="93">
        <v>78</v>
      </c>
      <c r="AH1511" s="93">
        <v>86</v>
      </c>
      <c r="AI1511" s="93">
        <v>103</v>
      </c>
      <c r="AJ1511" s="93">
        <v>130</v>
      </c>
      <c r="AK1511" s="93">
        <v>102</v>
      </c>
      <c r="AL1511" s="93">
        <v>70</v>
      </c>
      <c r="AM1511" s="93">
        <v>0</v>
      </c>
      <c r="AN1511" s="83"/>
      <c r="AO1511" s="83"/>
      <c r="AP1511" s="83"/>
      <c r="AQ1511" s="83"/>
      <c r="AR1511" s="83"/>
      <c r="AS1511" s="83"/>
      <c r="AT1511" s="83"/>
      <c r="AU1511" s="83"/>
      <c r="AV1511" s="83"/>
      <c r="AW1511" s="83"/>
      <c r="AX1511" s="83"/>
      <c r="AY1511" s="83"/>
      <c r="AZ1511" s="83"/>
    </row>
    <row r="1512" spans="1:52" x14ac:dyDescent="0.25">
      <c r="A1512" s="82"/>
      <c r="B1512" s="84" t="s">
        <v>2</v>
      </c>
      <c r="C1512" s="93">
        <v>137995.18954753011</v>
      </c>
      <c r="D1512" s="93">
        <v>134837.93686241764</v>
      </c>
      <c r="E1512" s="93">
        <v>129817.52386715839</v>
      </c>
      <c r="F1512" s="93">
        <v>135004.50137889525</v>
      </c>
      <c r="G1512" s="93">
        <v>137236.48725486247</v>
      </c>
      <c r="H1512" s="93">
        <v>145291.32246903135</v>
      </c>
      <c r="I1512" s="93">
        <v>149659.35849553469</v>
      </c>
      <c r="J1512" s="93">
        <v>152308.83699397795</v>
      </c>
      <c r="K1512" s="93">
        <v>149604.794283</v>
      </c>
      <c r="L1512" s="93">
        <v>158139.807</v>
      </c>
      <c r="M1512" s="93">
        <v>0</v>
      </c>
      <c r="N1512" s="83"/>
      <c r="O1512" s="84" t="s">
        <v>2</v>
      </c>
      <c r="P1512" s="93">
        <v>142275.46274285752</v>
      </c>
      <c r="Q1512" s="93">
        <v>145654.92472129123</v>
      </c>
      <c r="R1512" s="93">
        <v>137841.368729209</v>
      </c>
      <c r="S1512" s="93">
        <v>135191.47863138205</v>
      </c>
      <c r="T1512" s="93">
        <v>139456.50091430909</v>
      </c>
      <c r="U1512" s="93">
        <v>138231.48492559302</v>
      </c>
      <c r="V1512" s="93">
        <v>147957.43461031912</v>
      </c>
      <c r="W1512" s="93">
        <v>158648.65484088595</v>
      </c>
      <c r="X1512" s="93">
        <v>159166.67696999997</v>
      </c>
      <c r="Y1512" s="93">
        <v>151553.17799999999</v>
      </c>
      <c r="Z1512" s="93">
        <v>157855</v>
      </c>
      <c r="AA1512" s="83"/>
      <c r="AB1512" s="84" t="s">
        <v>2</v>
      </c>
      <c r="AC1512" s="93">
        <v>1413</v>
      </c>
      <c r="AD1512" s="93">
        <v>1363</v>
      </c>
      <c r="AE1512" s="93">
        <v>1326</v>
      </c>
      <c r="AF1512" s="93">
        <v>1275</v>
      </c>
      <c r="AG1512" s="93">
        <v>1240</v>
      </c>
      <c r="AH1512" s="93">
        <v>1244</v>
      </c>
      <c r="AI1512" s="93">
        <v>1250</v>
      </c>
      <c r="AJ1512" s="93">
        <v>1256</v>
      </c>
      <c r="AK1512" s="93">
        <v>1257</v>
      </c>
      <c r="AL1512" s="93">
        <v>1291</v>
      </c>
      <c r="AM1512" s="93">
        <v>0</v>
      </c>
      <c r="AN1512" s="83"/>
      <c r="AO1512" s="83"/>
      <c r="AP1512" s="83"/>
      <c r="AQ1512" s="83"/>
      <c r="AR1512" s="83"/>
      <c r="AS1512" s="83"/>
      <c r="AT1512" s="83"/>
      <c r="AU1512" s="83"/>
      <c r="AV1512" s="83"/>
      <c r="AW1512" s="83"/>
      <c r="AX1512" s="83"/>
      <c r="AY1512" s="83"/>
      <c r="AZ1512" s="83"/>
    </row>
    <row r="1513" spans="1:52" x14ac:dyDescent="0.25">
      <c r="A1513" s="82"/>
      <c r="B1513" s="84" t="s">
        <v>156</v>
      </c>
      <c r="C1513" s="93">
        <v>0</v>
      </c>
      <c r="D1513" s="93">
        <v>0</v>
      </c>
      <c r="E1513" s="93">
        <v>0</v>
      </c>
      <c r="F1513" s="93">
        <v>0</v>
      </c>
      <c r="G1513" s="93">
        <v>0</v>
      </c>
      <c r="H1513" s="93">
        <v>0</v>
      </c>
      <c r="I1513" s="93">
        <v>0</v>
      </c>
      <c r="J1513" s="93">
        <v>2557.0742507099994</v>
      </c>
      <c r="K1513" s="93">
        <v>13316.404247999999</v>
      </c>
      <c r="L1513" s="93">
        <v>24646.607999999997</v>
      </c>
      <c r="M1513" s="93">
        <v>0</v>
      </c>
      <c r="N1513" s="83"/>
      <c r="O1513" s="84" t="s">
        <v>156</v>
      </c>
      <c r="P1513" s="93">
        <v>0</v>
      </c>
      <c r="Q1513" s="93">
        <v>0</v>
      </c>
      <c r="R1513" s="93">
        <v>0</v>
      </c>
      <c r="S1513" s="93">
        <v>0</v>
      </c>
      <c r="T1513" s="93">
        <v>0</v>
      </c>
      <c r="U1513" s="93">
        <v>0</v>
      </c>
      <c r="V1513" s="93">
        <v>0</v>
      </c>
      <c r="W1513" s="93">
        <v>0</v>
      </c>
      <c r="X1513" s="93">
        <v>10461.525038999998</v>
      </c>
      <c r="Y1513" s="93">
        <v>21875.510999999999</v>
      </c>
      <c r="Z1513" s="93">
        <v>35858</v>
      </c>
      <c r="AA1513" s="83"/>
      <c r="AB1513" s="84" t="s">
        <v>156</v>
      </c>
      <c r="AC1513" s="93">
        <v>0</v>
      </c>
      <c r="AD1513" s="93">
        <v>0</v>
      </c>
      <c r="AE1513" s="93">
        <v>0</v>
      </c>
      <c r="AF1513" s="93">
        <v>0</v>
      </c>
      <c r="AG1513" s="93">
        <v>0</v>
      </c>
      <c r="AH1513" s="93">
        <v>0</v>
      </c>
      <c r="AI1513" s="93">
        <v>0</v>
      </c>
      <c r="AJ1513" s="93">
        <v>18</v>
      </c>
      <c r="AK1513" s="93">
        <v>84</v>
      </c>
      <c r="AL1513" s="93">
        <v>162</v>
      </c>
      <c r="AM1513" s="93">
        <v>0</v>
      </c>
      <c r="AN1513" s="83"/>
      <c r="AO1513" s="83"/>
      <c r="AP1513" s="83"/>
      <c r="AQ1513" s="83"/>
      <c r="AR1513" s="83"/>
      <c r="AS1513" s="83"/>
      <c r="AT1513" s="83"/>
      <c r="AU1513" s="83"/>
      <c r="AV1513" s="83"/>
      <c r="AW1513" s="83"/>
      <c r="AX1513" s="83"/>
      <c r="AY1513" s="83"/>
      <c r="AZ1513" s="83"/>
    </row>
    <row r="1514" spans="1:52" x14ac:dyDescent="0.25">
      <c r="A1514" s="82"/>
      <c r="B1514" s="84" t="s">
        <v>3</v>
      </c>
      <c r="C1514" s="93">
        <v>813.69714216486204</v>
      </c>
      <c r="D1514" s="93">
        <v>5112.5250021737111</v>
      </c>
      <c r="E1514" s="93">
        <v>11162.226189657782</v>
      </c>
      <c r="F1514" s="93">
        <v>17560.280296051998</v>
      </c>
      <c r="G1514" s="93">
        <v>18010.427142275847</v>
      </c>
      <c r="H1514" s="93">
        <v>14837.510959997891</v>
      </c>
      <c r="I1514" s="93">
        <v>14223.378102735243</v>
      </c>
      <c r="J1514" s="93">
        <v>16523.878544144995</v>
      </c>
      <c r="K1514" s="93">
        <v>20863.639734</v>
      </c>
      <c r="L1514" s="93">
        <v>19999.644000000004</v>
      </c>
      <c r="M1514" s="93">
        <v>0</v>
      </c>
      <c r="N1514" s="83"/>
      <c r="O1514" s="84" t="s">
        <v>3</v>
      </c>
      <c r="P1514" s="93">
        <v>0</v>
      </c>
      <c r="Q1514" s="93">
        <v>7981.4299005639414</v>
      </c>
      <c r="R1514" s="93">
        <v>12205.817564145897</v>
      </c>
      <c r="S1514" s="93">
        <v>22827.960421667784</v>
      </c>
      <c r="T1514" s="93">
        <v>0</v>
      </c>
      <c r="U1514" s="93">
        <v>14343.299969468948</v>
      </c>
      <c r="V1514" s="93">
        <v>10243.426898290505</v>
      </c>
      <c r="W1514" s="93">
        <v>11784.120238926</v>
      </c>
      <c r="X1514" s="93">
        <v>12820.964414999999</v>
      </c>
      <c r="Y1514" s="93">
        <v>15957.732</v>
      </c>
      <c r="Z1514" s="93">
        <v>12572</v>
      </c>
      <c r="AA1514" s="83"/>
      <c r="AB1514" s="84" t="s">
        <v>3</v>
      </c>
      <c r="AC1514" s="93">
        <v>6</v>
      </c>
      <c r="AD1514" s="93">
        <v>39</v>
      </c>
      <c r="AE1514" s="93">
        <v>93</v>
      </c>
      <c r="AF1514" s="93">
        <v>126</v>
      </c>
      <c r="AG1514" s="93">
        <v>127</v>
      </c>
      <c r="AH1514" s="93">
        <v>103</v>
      </c>
      <c r="AI1514" s="93">
        <v>100</v>
      </c>
      <c r="AJ1514" s="93">
        <v>117</v>
      </c>
      <c r="AK1514" s="93">
        <v>148</v>
      </c>
      <c r="AL1514" s="93">
        <v>145</v>
      </c>
      <c r="AM1514" s="93">
        <v>0</v>
      </c>
      <c r="AN1514" s="83"/>
      <c r="AO1514" s="83"/>
      <c r="AP1514" s="83"/>
      <c r="AQ1514" s="83"/>
      <c r="AR1514" s="83"/>
      <c r="AS1514" s="83"/>
      <c r="AT1514" s="83"/>
      <c r="AU1514" s="83"/>
      <c r="AV1514" s="83"/>
      <c r="AW1514" s="83"/>
      <c r="AX1514" s="83"/>
      <c r="AY1514" s="83"/>
      <c r="AZ1514" s="83"/>
    </row>
    <row r="1515" spans="1:52" x14ac:dyDescent="0.25">
      <c r="A1515" s="82"/>
      <c r="B1515" s="84" t="s">
        <v>4</v>
      </c>
      <c r="C1515" s="93">
        <v>0</v>
      </c>
      <c r="D1515" s="93">
        <v>728.52976923340702</v>
      </c>
      <c r="E1515" s="93">
        <v>10568.162063056716</v>
      </c>
      <c r="F1515" s="93">
        <v>13875.44340537694</v>
      </c>
      <c r="G1515" s="93">
        <v>15565.693732811773</v>
      </c>
      <c r="H1515" s="93">
        <v>15729.774241541096</v>
      </c>
      <c r="I1515" s="93">
        <v>15701.017444937932</v>
      </c>
      <c r="J1515" s="93">
        <v>11764.699421831998</v>
      </c>
      <c r="K1515" s="93">
        <v>10608.989999999998</v>
      </c>
      <c r="L1515" s="93">
        <v>15527.609999999997</v>
      </c>
      <c r="M1515" s="93">
        <v>0</v>
      </c>
      <c r="N1515" s="83"/>
      <c r="O1515" s="84" t="s">
        <v>4</v>
      </c>
      <c r="P1515" s="93">
        <v>0</v>
      </c>
      <c r="Q1515" s="93">
        <v>0</v>
      </c>
      <c r="R1515" s="93">
        <v>0</v>
      </c>
      <c r="S1515" s="93">
        <v>0</v>
      </c>
      <c r="T1515" s="93">
        <v>0</v>
      </c>
      <c r="U1515" s="93">
        <v>17332.046525314792</v>
      </c>
      <c r="V1515" s="93">
        <v>15165.593070196335</v>
      </c>
      <c r="W1515" s="93">
        <v>18796.114144142994</v>
      </c>
      <c r="X1515" s="93">
        <v>18365.222588999997</v>
      </c>
      <c r="Y1515" s="93">
        <v>18037.340999999997</v>
      </c>
      <c r="Z1515" s="93">
        <v>20289</v>
      </c>
      <c r="AA1515" s="83"/>
      <c r="AB1515" s="84" t="s">
        <v>4</v>
      </c>
      <c r="AC1515" s="93">
        <v>0</v>
      </c>
      <c r="AD1515" s="93">
        <v>5</v>
      </c>
      <c r="AE1515" s="93">
        <v>72</v>
      </c>
      <c r="AF1515" s="93">
        <v>106</v>
      </c>
      <c r="AG1515" s="93">
        <v>122</v>
      </c>
      <c r="AH1515" s="93">
        <v>117</v>
      </c>
      <c r="AI1515" s="93">
        <v>118</v>
      </c>
      <c r="AJ1515" s="93">
        <v>91</v>
      </c>
      <c r="AK1515" s="93">
        <v>81</v>
      </c>
      <c r="AL1515" s="93">
        <v>128</v>
      </c>
      <c r="AM1515" s="93">
        <v>0</v>
      </c>
      <c r="AN1515" s="83"/>
      <c r="AO1515" s="83"/>
      <c r="AP1515" s="83"/>
      <c r="AQ1515" s="83"/>
      <c r="AR1515" s="83"/>
      <c r="AS1515" s="83"/>
      <c r="AT1515" s="83"/>
      <c r="AU1515" s="83"/>
      <c r="AV1515" s="83"/>
      <c r="AW1515" s="83"/>
      <c r="AX1515" s="83"/>
      <c r="AY1515" s="83"/>
      <c r="AZ1515" s="83"/>
    </row>
    <row r="1516" spans="1:52" x14ac:dyDescent="0.25">
      <c r="A1516" s="82"/>
      <c r="B1516" s="84" t="s">
        <v>6</v>
      </c>
      <c r="C1516" s="93">
        <v>4507.7040735722758</v>
      </c>
      <c r="D1516" s="93">
        <v>6491.379439170445</v>
      </c>
      <c r="E1516" s="93">
        <v>10376.226450837305</v>
      </c>
      <c r="F1516" s="93">
        <v>16391.672468009496</v>
      </c>
      <c r="G1516" s="93">
        <v>14534.293509193363</v>
      </c>
      <c r="H1516" s="93">
        <v>10575.220697789</v>
      </c>
      <c r="I1516" s="93">
        <v>8375.4884738839828</v>
      </c>
      <c r="J1516" s="93">
        <v>6389.4488239259981</v>
      </c>
      <c r="K1516" s="93">
        <v>5481.6651330000004</v>
      </c>
      <c r="L1516" s="93">
        <v>6296.4510000000018</v>
      </c>
      <c r="M1516" s="93">
        <v>0</v>
      </c>
      <c r="N1516" s="83"/>
      <c r="O1516" s="84" t="s">
        <v>6</v>
      </c>
      <c r="P1516" s="93">
        <v>2980.6681767855112</v>
      </c>
      <c r="Q1516" s="93">
        <v>5460.1164167501329</v>
      </c>
      <c r="R1516" s="93">
        <v>7263.1244477663331</v>
      </c>
      <c r="S1516" s="93">
        <v>22938.184666189321</v>
      </c>
      <c r="T1516" s="93">
        <v>24098.474805299094</v>
      </c>
      <c r="U1516" s="93">
        <v>15045.482100808711</v>
      </c>
      <c r="V1516" s="93">
        <v>14356.409620894861</v>
      </c>
      <c r="W1516" s="93">
        <v>14197.696229996995</v>
      </c>
      <c r="X1516" s="93">
        <v>14047.363658999997</v>
      </c>
      <c r="Y1516" s="93">
        <v>13900.760999999999</v>
      </c>
      <c r="Z1516" s="93">
        <v>19547</v>
      </c>
      <c r="AA1516" s="83"/>
      <c r="AB1516" s="84" t="s">
        <v>6</v>
      </c>
      <c r="AC1516" s="93">
        <v>0</v>
      </c>
      <c r="AD1516" s="93">
        <v>0</v>
      </c>
      <c r="AE1516" s="93">
        <v>4</v>
      </c>
      <c r="AF1516" s="93">
        <v>126</v>
      </c>
      <c r="AG1516" s="93">
        <v>184</v>
      </c>
      <c r="AH1516" s="93">
        <v>133</v>
      </c>
      <c r="AI1516" s="93">
        <v>110</v>
      </c>
      <c r="AJ1516" s="93">
        <v>0</v>
      </c>
      <c r="AK1516" s="93">
        <v>41</v>
      </c>
      <c r="AL1516" s="93">
        <v>82</v>
      </c>
      <c r="AM1516" s="93">
        <v>0</v>
      </c>
      <c r="AN1516" s="83"/>
      <c r="AO1516" s="83"/>
      <c r="AP1516" s="83"/>
      <c r="AQ1516" s="83"/>
      <c r="AR1516" s="83"/>
      <c r="AS1516" s="83"/>
      <c r="AT1516" s="83"/>
      <c r="AU1516" s="83"/>
      <c r="AV1516" s="83"/>
      <c r="AW1516" s="83"/>
      <c r="AX1516" s="83"/>
      <c r="AY1516" s="83"/>
      <c r="AZ1516" s="83"/>
    </row>
    <row r="1517" spans="1:52" x14ac:dyDescent="0.25">
      <c r="A1517" s="82"/>
      <c r="B1517" s="84" t="s">
        <v>7</v>
      </c>
      <c r="C1517" s="93">
        <v>58552.380438628366</v>
      </c>
      <c r="D1517" s="93">
        <v>47966.903177238346</v>
      </c>
      <c r="E1517" s="93">
        <v>45867.578862314484</v>
      </c>
      <c r="F1517" s="93">
        <v>49406.661444609352</v>
      </c>
      <c r="G1517" s="93">
        <v>46642.147186964321</v>
      </c>
      <c r="H1517" s="93">
        <v>46614.047714154629</v>
      </c>
      <c r="I1517" s="93">
        <v>44904.18426605979</v>
      </c>
      <c r="J1517" s="93">
        <v>54476.470882952985</v>
      </c>
      <c r="K1517" s="93">
        <v>60035.213510999994</v>
      </c>
      <c r="L1517" s="93">
        <v>52366.838999999993</v>
      </c>
      <c r="M1517" s="93">
        <v>0</v>
      </c>
      <c r="N1517" s="83"/>
      <c r="O1517" s="84" t="s">
        <v>7</v>
      </c>
      <c r="P1517" s="93">
        <v>51770.788750900763</v>
      </c>
      <c r="Q1517" s="93">
        <v>56453.284074395895</v>
      </c>
      <c r="R1517" s="93">
        <v>41924.355336394554</v>
      </c>
      <c r="S1517" s="93">
        <v>44137.827138422654</v>
      </c>
      <c r="T1517" s="93">
        <v>34519.5134143494</v>
      </c>
      <c r="U1517" s="93">
        <v>46463.65998061133</v>
      </c>
      <c r="V1517" s="93">
        <v>44099.948269913017</v>
      </c>
      <c r="W1517" s="93">
        <v>41403.024175841987</v>
      </c>
      <c r="X1517" s="93">
        <v>41990.382419999994</v>
      </c>
      <c r="Y1517" s="93">
        <v>44812.95</v>
      </c>
      <c r="Z1517" s="93">
        <v>43152</v>
      </c>
      <c r="AA1517" s="83"/>
      <c r="AB1517" s="84" t="s">
        <v>7</v>
      </c>
      <c r="AC1517" s="93">
        <v>455</v>
      </c>
      <c r="AD1517" s="93">
        <v>404</v>
      </c>
      <c r="AE1517" s="93">
        <v>384</v>
      </c>
      <c r="AF1517" s="93">
        <v>389</v>
      </c>
      <c r="AG1517" s="93">
        <v>393</v>
      </c>
      <c r="AH1517" s="93">
        <v>388</v>
      </c>
      <c r="AI1517" s="93">
        <v>383</v>
      </c>
      <c r="AJ1517" s="93">
        <v>478</v>
      </c>
      <c r="AK1517" s="93">
        <v>521</v>
      </c>
      <c r="AL1517" s="93">
        <v>502</v>
      </c>
      <c r="AM1517" s="93">
        <v>0</v>
      </c>
      <c r="AN1517" s="83"/>
      <c r="AO1517" s="83"/>
      <c r="AP1517" s="83"/>
      <c r="AQ1517" s="83"/>
      <c r="AR1517" s="83"/>
      <c r="AS1517" s="83"/>
      <c r="AT1517" s="83"/>
      <c r="AU1517" s="83"/>
      <c r="AV1517" s="83"/>
      <c r="AW1517" s="83"/>
      <c r="AX1517" s="83"/>
      <c r="AY1517" s="83"/>
      <c r="AZ1517" s="83"/>
    </row>
    <row r="1518" spans="1:52" x14ac:dyDescent="0.25">
      <c r="A1518" s="82"/>
      <c r="B1518" s="89" t="s">
        <v>8</v>
      </c>
      <c r="C1518" s="94">
        <v>18426.533989055311</v>
      </c>
      <c r="D1518" s="94">
        <v>23982.502209542141</v>
      </c>
      <c r="E1518" s="94">
        <v>24146.202220661526</v>
      </c>
      <c r="F1518" s="94">
        <v>29421.909441311844</v>
      </c>
      <c r="G1518" s="94">
        <v>35156.634681409967</v>
      </c>
      <c r="H1518" s="94">
        <v>38949.863925510668</v>
      </c>
      <c r="I1518" s="94">
        <v>44969.985393017254</v>
      </c>
      <c r="J1518" s="94">
        <v>43393.657927976987</v>
      </c>
      <c r="K1518" s="94">
        <v>51811.124462999986</v>
      </c>
      <c r="L1518" s="94">
        <v>57316.328999999998</v>
      </c>
      <c r="M1518" s="94">
        <v>0</v>
      </c>
      <c r="N1518" s="83"/>
      <c r="O1518" s="89" t="s">
        <v>8</v>
      </c>
      <c r="P1518" s="94">
        <v>18636.696967285265</v>
      </c>
      <c r="Q1518" s="94">
        <v>18709.591479543225</v>
      </c>
      <c r="R1518" s="94">
        <v>18728.58549794881</v>
      </c>
      <c r="S1518" s="94">
        <v>22535.895028199964</v>
      </c>
      <c r="T1518" s="94">
        <v>18936.263451067509</v>
      </c>
      <c r="U1518" s="94">
        <v>38692.1921545437</v>
      </c>
      <c r="V1518" s="94">
        <v>45437.849546346377</v>
      </c>
      <c r="W1518" s="94">
        <v>47910.076836614993</v>
      </c>
      <c r="X1518" s="94">
        <v>52872.02346299999</v>
      </c>
      <c r="Y1518" s="94">
        <v>55367.402999999991</v>
      </c>
      <c r="Z1518" s="94">
        <v>62147</v>
      </c>
      <c r="AA1518" s="83"/>
      <c r="AB1518" s="89" t="s">
        <v>8</v>
      </c>
      <c r="AC1518" s="94">
        <v>262</v>
      </c>
      <c r="AD1518" s="94">
        <v>294</v>
      </c>
      <c r="AE1518" s="94">
        <v>323</v>
      </c>
      <c r="AF1518" s="94">
        <v>348</v>
      </c>
      <c r="AG1518" s="94">
        <v>389</v>
      </c>
      <c r="AH1518" s="94">
        <v>425</v>
      </c>
      <c r="AI1518" s="94">
        <v>456</v>
      </c>
      <c r="AJ1518" s="94">
        <v>459</v>
      </c>
      <c r="AK1518" s="94">
        <v>503</v>
      </c>
      <c r="AL1518" s="94">
        <v>542</v>
      </c>
      <c r="AM1518" s="94">
        <v>0</v>
      </c>
      <c r="AN1518" s="83"/>
      <c r="AO1518" s="83"/>
      <c r="AP1518" s="83"/>
      <c r="AQ1518" s="83"/>
      <c r="AR1518" s="83"/>
      <c r="AS1518" s="83"/>
      <c r="AT1518" s="83"/>
      <c r="AU1518" s="83"/>
      <c r="AV1518" s="83"/>
      <c r="AW1518" s="83"/>
      <c r="AX1518" s="83"/>
      <c r="AY1518" s="83"/>
      <c r="AZ1518" s="83"/>
    </row>
    <row r="1519" spans="1:52" x14ac:dyDescent="0.25">
      <c r="A1519" s="82"/>
      <c r="B1519" s="89" t="s">
        <v>5</v>
      </c>
      <c r="C1519" s="94">
        <v>14743.296932570078</v>
      </c>
      <c r="D1519" s="94">
        <v>10088.932779178713</v>
      </c>
      <c r="E1519" s="94">
        <v>15852.126060675186</v>
      </c>
      <c r="F1519" s="94">
        <v>18036.148945436616</v>
      </c>
      <c r="G1519" s="94">
        <v>15764.928632146804</v>
      </c>
      <c r="H1519" s="94">
        <v>16498.261150569473</v>
      </c>
      <c r="I1519" s="94">
        <v>24702.853488206489</v>
      </c>
      <c r="J1519" s="94">
        <v>17217.633288113993</v>
      </c>
      <c r="K1519" s="94">
        <v>22323.436758</v>
      </c>
      <c r="L1519" s="94">
        <v>21411.431999999993</v>
      </c>
      <c r="M1519" s="92">
        <v>0</v>
      </c>
      <c r="N1519" s="83"/>
      <c r="O1519" s="89" t="s">
        <v>5</v>
      </c>
      <c r="P1519" s="94">
        <v>16852.748411740442</v>
      </c>
      <c r="Q1519" s="94">
        <v>14550.421079281319</v>
      </c>
      <c r="R1519" s="94">
        <v>16646.903342737402</v>
      </c>
      <c r="S1519" s="94">
        <v>23836.13715035432</v>
      </c>
      <c r="T1519" s="94">
        <v>11614.295951002865</v>
      </c>
      <c r="U1519" s="94">
        <v>16636.014078246317</v>
      </c>
      <c r="V1519" s="94">
        <v>12080.031452717281</v>
      </c>
      <c r="W1519" s="94">
        <v>24973.012914317995</v>
      </c>
      <c r="X1519" s="94">
        <v>28732.327616999992</v>
      </c>
      <c r="Y1519" s="94">
        <v>28265.600999999995</v>
      </c>
      <c r="Z1519" s="94">
        <v>20122</v>
      </c>
      <c r="AA1519" s="83"/>
      <c r="AB1519" s="89" t="s">
        <v>5</v>
      </c>
      <c r="AC1519" s="94">
        <v>3593</v>
      </c>
      <c r="AD1519" s="94">
        <v>3448</v>
      </c>
      <c r="AE1519" s="94">
        <v>3461</v>
      </c>
      <c r="AF1519" s="94">
        <v>3449</v>
      </c>
      <c r="AG1519" s="94">
        <v>3377</v>
      </c>
      <c r="AH1519" s="94">
        <v>3307</v>
      </c>
      <c r="AI1519" s="94">
        <v>3321</v>
      </c>
      <c r="AJ1519" s="94">
        <v>3533</v>
      </c>
      <c r="AK1519" s="94">
        <v>3434</v>
      </c>
      <c r="AL1519" s="94">
        <v>3522</v>
      </c>
      <c r="AM1519" s="94">
        <v>0</v>
      </c>
      <c r="AN1519" s="83"/>
      <c r="AO1519" s="83"/>
      <c r="AP1519" s="83"/>
      <c r="AQ1519" s="83"/>
      <c r="AR1519" s="83"/>
      <c r="AS1519" s="83"/>
      <c r="AT1519" s="83"/>
      <c r="AU1519" s="83"/>
      <c r="AV1519" s="83"/>
      <c r="AW1519" s="83"/>
      <c r="AX1519" s="83"/>
      <c r="AY1519" s="83"/>
      <c r="AZ1519" s="83"/>
    </row>
    <row r="1520" spans="1:52" x14ac:dyDescent="0.25">
      <c r="A1520" s="82"/>
      <c r="B1520" s="84" t="s">
        <v>157</v>
      </c>
      <c r="C1520" s="93">
        <v>19838.229940446483</v>
      </c>
      <c r="D1520" s="93">
        <v>19617.731902911637</v>
      </c>
      <c r="E1520" s="93">
        <v>31725.552292950331</v>
      </c>
      <c r="F1520" s="93">
        <v>35299.458580594444</v>
      </c>
      <c r="G1520" s="93">
        <v>32219.647222764528</v>
      </c>
      <c r="H1520" s="93">
        <v>33210.531313779757</v>
      </c>
      <c r="I1520" s="93">
        <v>31386.642813394585</v>
      </c>
      <c r="J1520" s="93">
        <v>31755.193817255993</v>
      </c>
      <c r="K1520" s="93">
        <v>30661.041998999994</v>
      </c>
      <c r="L1520" s="93">
        <v>31096.379999999997</v>
      </c>
      <c r="M1520" s="93">
        <v>0</v>
      </c>
      <c r="N1520" s="83"/>
      <c r="O1520" s="84" t="s">
        <v>157</v>
      </c>
      <c r="P1520" s="93">
        <v>17756.455234819143</v>
      </c>
      <c r="Q1520" s="93">
        <v>17259.711620346432</v>
      </c>
      <c r="R1520" s="93">
        <v>18075.887382492907</v>
      </c>
      <c r="S1520" s="93">
        <v>32633.301461801188</v>
      </c>
      <c r="T1520" s="93">
        <v>33367.03183348872</v>
      </c>
      <c r="U1520" s="93">
        <v>31798.340180209496</v>
      </c>
      <c r="V1520" s="93">
        <v>31576.844901341807</v>
      </c>
      <c r="W1520" s="93">
        <v>30499.314311843991</v>
      </c>
      <c r="X1520" s="93">
        <v>31103.436881999995</v>
      </c>
      <c r="Y1520" s="93">
        <v>29568.314999999999</v>
      </c>
      <c r="Z1520" s="93">
        <v>30627</v>
      </c>
      <c r="AA1520" s="83"/>
      <c r="AB1520" s="84" t="s">
        <v>117</v>
      </c>
      <c r="AC1520" s="93">
        <v>18041.407999999999</v>
      </c>
      <c r="AD1520" s="93">
        <v>17989.585999999999</v>
      </c>
      <c r="AE1520" s="93">
        <v>17950.572</v>
      </c>
      <c r="AF1520" s="93">
        <v>18050.773000000001</v>
      </c>
      <c r="AG1520" s="93">
        <v>18023.355</v>
      </c>
      <c r="AH1520" s="93">
        <v>17979.414000000001</v>
      </c>
      <c r="AI1520" s="93">
        <v>18019.735999999997</v>
      </c>
      <c r="AJ1520" s="93">
        <v>18048.124</v>
      </c>
      <c r="AK1520" s="93">
        <v>18055.786</v>
      </c>
      <c r="AL1520" s="93">
        <v>18040.817999999999</v>
      </c>
      <c r="AM1520" s="93">
        <v>0</v>
      </c>
      <c r="AN1520" s="83"/>
      <c r="AO1520" s="83"/>
      <c r="AP1520" s="83"/>
      <c r="AQ1520" s="83"/>
      <c r="AR1520" s="83"/>
      <c r="AS1520" s="83"/>
      <c r="AT1520" s="83"/>
      <c r="AU1520" s="83"/>
      <c r="AV1520" s="83"/>
      <c r="AW1520" s="83"/>
      <c r="AX1520" s="83"/>
      <c r="AY1520" s="83"/>
      <c r="AZ1520" s="83"/>
    </row>
    <row r="1521" spans="1:52" x14ac:dyDescent="0.25">
      <c r="A1521" s="82"/>
      <c r="B1521" s="83"/>
      <c r="C1521" s="83"/>
      <c r="D1521" s="83"/>
      <c r="E1521" s="83"/>
      <c r="F1521" s="83"/>
      <c r="G1521" s="83"/>
      <c r="H1521" s="83"/>
      <c r="I1521" s="83"/>
      <c r="J1521" s="83"/>
      <c r="K1521" s="83"/>
      <c r="L1521" s="83"/>
      <c r="M1521" s="83"/>
      <c r="N1521" s="83"/>
      <c r="O1521" s="83"/>
      <c r="P1521" s="83"/>
      <c r="Q1521" s="83"/>
      <c r="R1521" s="83"/>
      <c r="S1521" s="83"/>
      <c r="T1521" s="83"/>
      <c r="U1521" s="83"/>
      <c r="V1521" s="83"/>
      <c r="W1521" s="83"/>
      <c r="X1521" s="83"/>
      <c r="Y1521" s="83"/>
      <c r="Z1521" s="83"/>
      <c r="AA1521" s="83"/>
      <c r="AB1521" s="83"/>
      <c r="AC1521" s="83"/>
      <c r="AD1521" s="83"/>
      <c r="AE1521" s="83"/>
      <c r="AF1521" s="83"/>
      <c r="AG1521" s="83"/>
      <c r="AH1521" s="83"/>
      <c r="AI1521" s="83"/>
      <c r="AJ1521" s="83"/>
      <c r="AK1521" s="83"/>
      <c r="AL1521" s="83"/>
      <c r="AM1521" s="83"/>
      <c r="AN1521" s="83"/>
      <c r="AO1521" s="83"/>
      <c r="AP1521" s="83"/>
      <c r="AQ1521" s="83"/>
      <c r="AR1521" s="83"/>
      <c r="AS1521" s="83"/>
      <c r="AT1521" s="83"/>
      <c r="AU1521" s="83"/>
      <c r="AV1521" s="83"/>
      <c r="AW1521" s="83"/>
      <c r="AX1521" s="83"/>
      <c r="AY1521" s="83"/>
      <c r="AZ1521" s="83"/>
    </row>
    <row r="1522" spans="1:52" x14ac:dyDescent="0.25">
      <c r="A1522" s="82"/>
      <c r="B1522" s="85" t="s">
        <v>113</v>
      </c>
      <c r="C1522" s="85"/>
      <c r="D1522" s="85"/>
      <c r="E1522" s="85"/>
      <c r="F1522" s="85"/>
      <c r="G1522" s="85"/>
      <c r="H1522" s="85"/>
      <c r="I1522" s="85"/>
      <c r="J1522" s="85"/>
      <c r="K1522" s="85"/>
      <c r="L1522" s="85"/>
      <c r="M1522" s="85"/>
      <c r="N1522" s="83"/>
      <c r="O1522" s="85" t="s">
        <v>114</v>
      </c>
      <c r="P1522" s="85"/>
      <c r="Q1522" s="85"/>
      <c r="R1522" s="85"/>
      <c r="S1522" s="85"/>
      <c r="T1522" s="85"/>
      <c r="U1522" s="85"/>
      <c r="V1522" s="85"/>
      <c r="W1522" s="85"/>
      <c r="X1522" s="85"/>
      <c r="Y1522" s="85"/>
      <c r="Z1522" s="85"/>
      <c r="AA1522" s="83"/>
      <c r="AB1522" s="85" t="s">
        <v>145</v>
      </c>
      <c r="AC1522" s="85"/>
      <c r="AD1522" s="85"/>
      <c r="AE1522" s="85"/>
      <c r="AF1522" s="85"/>
      <c r="AG1522" s="85"/>
      <c r="AH1522" s="85"/>
      <c r="AI1522" s="85"/>
      <c r="AJ1522" s="85"/>
      <c r="AK1522" s="85"/>
      <c r="AL1522" s="85"/>
      <c r="AM1522" s="85"/>
      <c r="AN1522" s="83"/>
      <c r="AO1522" s="83"/>
      <c r="AP1522" s="83"/>
      <c r="AQ1522" s="83"/>
      <c r="AR1522" s="83"/>
      <c r="AS1522" s="83"/>
      <c r="AT1522" s="83"/>
      <c r="AU1522" s="83"/>
      <c r="AV1522" s="83"/>
      <c r="AW1522" s="83"/>
      <c r="AX1522" s="83"/>
      <c r="AY1522" s="83"/>
      <c r="AZ1522" s="83"/>
    </row>
    <row r="1523" spans="1:52" x14ac:dyDescent="0.25">
      <c r="A1523" s="82"/>
      <c r="B1523" s="87" t="s">
        <v>92</v>
      </c>
      <c r="C1523" s="87">
        <v>2013</v>
      </c>
      <c r="D1523" s="87">
        <v>2014</v>
      </c>
      <c r="E1523" s="87">
        <v>2015</v>
      </c>
      <c r="F1523" s="87">
        <v>2016</v>
      </c>
      <c r="G1523" s="87">
        <v>2017</v>
      </c>
      <c r="H1523" s="87">
        <v>2018</v>
      </c>
      <c r="I1523" s="87">
        <v>2019</v>
      </c>
      <c r="J1523" s="87">
        <v>2020</v>
      </c>
      <c r="K1523" s="87">
        <v>2021</v>
      </c>
      <c r="L1523" s="87">
        <v>2022</v>
      </c>
      <c r="M1523" s="87">
        <v>2023</v>
      </c>
      <c r="N1523" s="83"/>
      <c r="O1523" s="87" t="s">
        <v>92</v>
      </c>
      <c r="P1523" s="87">
        <v>2013</v>
      </c>
      <c r="Q1523" s="87">
        <v>2014</v>
      </c>
      <c r="R1523" s="87">
        <v>2015</v>
      </c>
      <c r="S1523" s="87">
        <v>2016</v>
      </c>
      <c r="T1523" s="87">
        <v>2017</v>
      </c>
      <c r="U1523" s="87">
        <v>2018</v>
      </c>
      <c r="V1523" s="87">
        <v>2019</v>
      </c>
      <c r="W1523" s="87">
        <v>2020</v>
      </c>
      <c r="X1523" s="87">
        <v>2021</v>
      </c>
      <c r="Y1523" s="87">
        <v>2022</v>
      </c>
      <c r="Z1523" s="87">
        <v>2023</v>
      </c>
      <c r="AA1523" s="83"/>
      <c r="AB1523" s="87" t="s">
        <v>92</v>
      </c>
      <c r="AC1523" s="87">
        <v>2013</v>
      </c>
      <c r="AD1523" s="87">
        <v>2014</v>
      </c>
      <c r="AE1523" s="87">
        <v>2015</v>
      </c>
      <c r="AF1523" s="87">
        <v>2016</v>
      </c>
      <c r="AG1523" s="87">
        <v>2017</v>
      </c>
      <c r="AH1523" s="87">
        <v>2018</v>
      </c>
      <c r="AI1523" s="87">
        <v>2019</v>
      </c>
      <c r="AJ1523" s="87">
        <v>2020</v>
      </c>
      <c r="AK1523" s="87">
        <v>2021</v>
      </c>
      <c r="AL1523" s="87">
        <v>2022</v>
      </c>
      <c r="AM1523" s="87">
        <v>2023</v>
      </c>
      <c r="AN1523" s="83"/>
      <c r="AO1523" s="83"/>
      <c r="AP1523" s="83"/>
      <c r="AQ1523" s="83"/>
      <c r="AR1523" s="83"/>
      <c r="AS1523" s="83"/>
      <c r="AT1523" s="83"/>
      <c r="AU1523" s="83"/>
      <c r="AV1523" s="83"/>
      <c r="AW1523" s="83"/>
      <c r="AX1523" s="83"/>
      <c r="AY1523" s="83"/>
      <c r="AZ1523" s="83"/>
    </row>
    <row r="1524" spans="1:52" x14ac:dyDescent="0.25">
      <c r="A1524" s="82"/>
      <c r="B1524" s="89" t="s">
        <v>9</v>
      </c>
      <c r="C1524" s="90">
        <v>292621.71331845655</v>
      </c>
      <c r="D1524" s="90">
        <v>291655.77944377414</v>
      </c>
      <c r="E1524" s="90">
        <v>293027.16290409904</v>
      </c>
      <c r="F1524" s="90">
        <v>317564.70482083771</v>
      </c>
      <c r="G1524" s="90">
        <v>314293.90319603356</v>
      </c>
      <c r="H1524" s="90">
        <v>305563.27582291968</v>
      </c>
      <c r="I1524" s="90">
        <v>315058.21462721052</v>
      </c>
      <c r="J1524" s="90">
        <v>324150.70024738793</v>
      </c>
      <c r="K1524" s="90">
        <v>392345.91177599994</v>
      </c>
      <c r="L1524" s="90">
        <v>372680.13299999991</v>
      </c>
      <c r="M1524" s="90">
        <v>0</v>
      </c>
      <c r="N1524" s="83"/>
      <c r="O1524" s="89" t="s">
        <v>9</v>
      </c>
      <c r="P1524" s="90">
        <v>279862.72071512311</v>
      </c>
      <c r="Q1524" s="90">
        <v>284852.88499495434</v>
      </c>
      <c r="R1524" s="90">
        <v>276956.65156756947</v>
      </c>
      <c r="S1524" s="90">
        <v>313731.67114485824</v>
      </c>
      <c r="T1524" s="90">
        <v>307760.72014109063</v>
      </c>
      <c r="U1524" s="90">
        <v>316987.15295014641</v>
      </c>
      <c r="V1524" s="90">
        <v>321331.03551034845</v>
      </c>
      <c r="W1524" s="90">
        <v>320403.56148252892</v>
      </c>
      <c r="X1524" s="90">
        <v>389676.68989199988</v>
      </c>
      <c r="Y1524" s="90">
        <v>399163.50599999988</v>
      </c>
      <c r="Z1524" s="90">
        <v>398909</v>
      </c>
      <c r="AA1524" s="83"/>
      <c r="AB1524" s="89" t="s">
        <v>9</v>
      </c>
      <c r="AC1524" s="90">
        <v>2445</v>
      </c>
      <c r="AD1524" s="90">
        <v>2391</v>
      </c>
      <c r="AE1524" s="90">
        <v>2393</v>
      </c>
      <c r="AF1524" s="90">
        <v>2408</v>
      </c>
      <c r="AG1524" s="90">
        <v>2400</v>
      </c>
      <c r="AH1524" s="90">
        <v>2338</v>
      </c>
      <c r="AI1524" s="90">
        <v>2344</v>
      </c>
      <c r="AJ1524" s="90">
        <v>2494</v>
      </c>
      <c r="AK1524" s="90">
        <v>2456</v>
      </c>
      <c r="AL1524" s="90">
        <v>2577</v>
      </c>
      <c r="AM1524" s="90">
        <v>0</v>
      </c>
      <c r="AN1524" s="83"/>
      <c r="AO1524" s="83"/>
      <c r="AP1524" s="83"/>
      <c r="AQ1524" s="83"/>
      <c r="AR1524" s="83"/>
      <c r="AS1524" s="83"/>
      <c r="AT1524" s="83"/>
      <c r="AU1524" s="83"/>
      <c r="AV1524" s="83"/>
      <c r="AW1524" s="83"/>
      <c r="AX1524" s="83"/>
      <c r="AY1524" s="83"/>
      <c r="AZ1524" s="83"/>
    </row>
    <row r="1525" spans="1:52" x14ac:dyDescent="0.25">
      <c r="A1525" s="82"/>
      <c r="B1525" s="84" t="s">
        <v>10</v>
      </c>
      <c r="C1525" s="93">
        <v>202092.97256689711</v>
      </c>
      <c r="D1525" s="93">
        <v>193268.95556283725</v>
      </c>
      <c r="E1525" s="93">
        <v>202439.5811828954</v>
      </c>
      <c r="F1525" s="93">
        <v>223712.39627954495</v>
      </c>
      <c r="G1525" s="93">
        <v>219678.56338746269</v>
      </c>
      <c r="H1525" s="93">
        <v>200301.19868145126</v>
      </c>
      <c r="I1525" s="93">
        <v>202444.39586341221</v>
      </c>
      <c r="J1525" s="93">
        <v>208658.87725936045</v>
      </c>
      <c r="K1525" s="93">
        <v>267818.64805499994</v>
      </c>
      <c r="L1525" s="93">
        <v>254760.84899999993</v>
      </c>
      <c r="M1525" s="93">
        <v>0</v>
      </c>
      <c r="N1525" s="83"/>
      <c r="O1525" s="84" t="s">
        <v>10</v>
      </c>
      <c r="P1525" s="93">
        <v>189864.23084450857</v>
      </c>
      <c r="Q1525" s="93">
        <v>185514.60527025961</v>
      </c>
      <c r="R1525" s="93">
        <v>186734.0400943573</v>
      </c>
      <c r="S1525" s="93">
        <v>214263.35078165028</v>
      </c>
      <c r="T1525" s="93">
        <v>218272.3093268066</v>
      </c>
      <c r="U1525" s="93">
        <v>215857.49592032144</v>
      </c>
      <c r="V1525" s="93">
        <v>213902.47748288244</v>
      </c>
      <c r="W1525" s="93">
        <v>216228.14072174692</v>
      </c>
      <c r="X1525" s="93">
        <v>281600.78696399991</v>
      </c>
      <c r="Y1525" s="93">
        <v>286765.83599999989</v>
      </c>
      <c r="Z1525" s="93">
        <v>279521</v>
      </c>
      <c r="AA1525" s="83"/>
      <c r="AB1525" s="84" t="s">
        <v>10</v>
      </c>
      <c r="AC1525" s="93">
        <v>2445</v>
      </c>
      <c r="AD1525" s="93">
        <v>2391</v>
      </c>
      <c r="AE1525" s="93">
        <v>2393</v>
      </c>
      <c r="AF1525" s="93">
        <v>2408</v>
      </c>
      <c r="AG1525" s="93">
        <v>2400</v>
      </c>
      <c r="AH1525" s="93">
        <v>2338</v>
      </c>
      <c r="AI1525" s="93">
        <v>2344</v>
      </c>
      <c r="AJ1525" s="93">
        <v>2494</v>
      </c>
      <c r="AK1525" s="93">
        <v>2456</v>
      </c>
      <c r="AL1525" s="93">
        <v>2577</v>
      </c>
      <c r="AM1525" s="93">
        <v>0</v>
      </c>
      <c r="AN1525" s="83"/>
      <c r="AO1525" s="83"/>
      <c r="AP1525" s="83"/>
      <c r="AQ1525" s="83"/>
      <c r="AR1525" s="83"/>
      <c r="AS1525" s="83"/>
      <c r="AT1525" s="83"/>
      <c r="AU1525" s="83"/>
      <c r="AV1525" s="83"/>
      <c r="AW1525" s="83"/>
      <c r="AX1525" s="83"/>
      <c r="AY1525" s="83"/>
      <c r="AZ1525" s="83"/>
    </row>
    <row r="1526" spans="1:52" x14ac:dyDescent="0.25">
      <c r="A1526" s="82"/>
      <c r="B1526" s="89" t="s">
        <v>11</v>
      </c>
      <c r="C1526" s="94">
        <v>90528.740751559468</v>
      </c>
      <c r="D1526" s="94">
        <v>98386.823880936863</v>
      </c>
      <c r="E1526" s="94">
        <v>90587.581721203635</v>
      </c>
      <c r="F1526" s="94">
        <v>93852.30854129279</v>
      </c>
      <c r="G1526" s="94">
        <v>94615.339808570832</v>
      </c>
      <c r="H1526" s="94">
        <v>105262.07714146841</v>
      </c>
      <c r="I1526" s="94">
        <v>112613.81876379831</v>
      </c>
      <c r="J1526" s="94">
        <v>115491.82298802746</v>
      </c>
      <c r="K1526" s="94">
        <v>124527.26372099998</v>
      </c>
      <c r="L1526" s="94">
        <v>117919.28399999999</v>
      </c>
      <c r="M1526" s="94">
        <v>0</v>
      </c>
      <c r="N1526" s="83"/>
      <c r="O1526" s="89" t="s">
        <v>11</v>
      </c>
      <c r="P1526" s="94">
        <v>89998.489870614547</v>
      </c>
      <c r="Q1526" s="94">
        <v>99338.279724694716</v>
      </c>
      <c r="R1526" s="94">
        <v>90222.611473212164</v>
      </c>
      <c r="S1526" s="94">
        <v>99468.320363207953</v>
      </c>
      <c r="T1526" s="94">
        <v>89488.410814284041</v>
      </c>
      <c r="U1526" s="94">
        <v>101129.65702982497</v>
      </c>
      <c r="V1526" s="94">
        <v>107428.558027466</v>
      </c>
      <c r="W1526" s="94">
        <v>104175.42076078197</v>
      </c>
      <c r="X1526" s="94">
        <v>108075.90292799998</v>
      </c>
      <c r="Y1526" s="94">
        <v>112397.66999999998</v>
      </c>
      <c r="Z1526" s="94">
        <v>119388</v>
      </c>
      <c r="AA1526" s="83"/>
      <c r="AB1526" s="89" t="s">
        <v>11</v>
      </c>
      <c r="AC1526" s="94">
        <v>2445</v>
      </c>
      <c r="AD1526" s="94">
        <v>2391</v>
      </c>
      <c r="AE1526" s="94">
        <v>2393</v>
      </c>
      <c r="AF1526" s="94">
        <v>2408</v>
      </c>
      <c r="AG1526" s="94">
        <v>2400</v>
      </c>
      <c r="AH1526" s="94">
        <v>2338</v>
      </c>
      <c r="AI1526" s="94">
        <v>2344</v>
      </c>
      <c r="AJ1526" s="94">
        <v>2494</v>
      </c>
      <c r="AK1526" s="94">
        <v>2456</v>
      </c>
      <c r="AL1526" s="94">
        <v>2577</v>
      </c>
      <c r="AM1526" s="94">
        <v>0</v>
      </c>
      <c r="AN1526" s="83"/>
      <c r="AO1526" s="83"/>
      <c r="AP1526" s="83"/>
      <c r="AQ1526" s="83"/>
      <c r="AR1526" s="83"/>
      <c r="AS1526" s="83"/>
      <c r="AT1526" s="83"/>
      <c r="AU1526" s="83"/>
      <c r="AV1526" s="83"/>
      <c r="AW1526" s="83"/>
      <c r="AX1526" s="83"/>
      <c r="AY1526" s="83"/>
      <c r="AZ1526" s="83"/>
    </row>
    <row r="1527" spans="1:52" x14ac:dyDescent="0.25">
      <c r="A1527" s="82"/>
      <c r="B1527" s="84" t="s">
        <v>0</v>
      </c>
      <c r="C1527" s="93">
        <v>54049.670217673651</v>
      </c>
      <c r="D1527" s="93">
        <v>47608.453239468436</v>
      </c>
      <c r="E1527" s="93">
        <v>46511.440917573709</v>
      </c>
      <c r="F1527" s="93">
        <v>51894.84391936889</v>
      </c>
      <c r="G1527" s="93">
        <v>48683.936790638545</v>
      </c>
      <c r="H1527" s="93">
        <v>43622.44994105574</v>
      </c>
      <c r="I1527" s="93">
        <v>36365.759668281135</v>
      </c>
      <c r="J1527" s="93">
        <v>31067.912678984994</v>
      </c>
      <c r="K1527" s="93">
        <v>28887.218870999994</v>
      </c>
      <c r="L1527" s="93">
        <v>25607.693999999996</v>
      </c>
      <c r="M1527" s="93">
        <v>0</v>
      </c>
      <c r="N1527" s="83"/>
      <c r="O1527" s="84" t="s">
        <v>0</v>
      </c>
      <c r="P1527" s="93">
        <v>44129.652743965271</v>
      </c>
      <c r="Q1527" s="93">
        <v>45647.807436831245</v>
      </c>
      <c r="R1527" s="93">
        <v>36413.696655319378</v>
      </c>
      <c r="S1527" s="93">
        <v>49932.044440485843</v>
      </c>
      <c r="T1527" s="93">
        <v>46221.477251699805</v>
      </c>
      <c r="U1527" s="93">
        <v>49918.664416662075</v>
      </c>
      <c r="V1527" s="93">
        <v>46325.202755492064</v>
      </c>
      <c r="W1527" s="93">
        <v>41588.600872517985</v>
      </c>
      <c r="X1527" s="93">
        <v>32074.159466999994</v>
      </c>
      <c r="Y1527" s="93">
        <v>27896.19</v>
      </c>
      <c r="Z1527" s="93">
        <v>26283</v>
      </c>
      <c r="AA1527" s="83"/>
      <c r="AB1527" s="84" t="s">
        <v>0</v>
      </c>
      <c r="AC1527" s="93">
        <v>567</v>
      </c>
      <c r="AD1527" s="93">
        <v>575</v>
      </c>
      <c r="AE1527" s="93">
        <v>584</v>
      </c>
      <c r="AF1527" s="93">
        <v>520</v>
      </c>
      <c r="AG1527" s="93">
        <v>440</v>
      </c>
      <c r="AH1527" s="93">
        <v>388</v>
      </c>
      <c r="AI1527" s="93">
        <v>329</v>
      </c>
      <c r="AJ1527" s="93">
        <v>296</v>
      </c>
      <c r="AK1527" s="93">
        <v>285</v>
      </c>
      <c r="AL1527" s="93">
        <v>253</v>
      </c>
      <c r="AM1527" s="93">
        <v>0</v>
      </c>
      <c r="AN1527" s="83"/>
      <c r="AO1527" s="83"/>
      <c r="AP1527" s="83"/>
      <c r="AQ1527" s="83"/>
      <c r="AR1527" s="83"/>
      <c r="AS1527" s="83"/>
      <c r="AT1527" s="83"/>
      <c r="AU1527" s="83"/>
      <c r="AV1527" s="83"/>
      <c r="AW1527" s="83"/>
      <c r="AX1527" s="83"/>
      <c r="AY1527" s="83"/>
      <c r="AZ1527" s="83"/>
    </row>
    <row r="1528" spans="1:52" x14ac:dyDescent="0.25">
      <c r="A1528" s="82"/>
      <c r="B1528" s="84" t="s">
        <v>158</v>
      </c>
      <c r="C1528" s="93">
        <v>58650.69315160509</v>
      </c>
      <c r="D1528" s="93">
        <v>50089.240103931661</v>
      </c>
      <c r="E1528" s="93">
        <v>44787.706975760535</v>
      </c>
      <c r="F1528" s="93">
        <v>36744.492655368987</v>
      </c>
      <c r="G1528" s="93">
        <v>38913.668002014267</v>
      </c>
      <c r="H1528" s="93">
        <v>37837.330134614072</v>
      </c>
      <c r="I1528" s="93">
        <v>40585.607379026944</v>
      </c>
      <c r="J1528" s="93">
        <v>51953.922529298987</v>
      </c>
      <c r="K1528" s="93">
        <v>50127.477749999991</v>
      </c>
      <c r="L1528" s="93">
        <v>36358.685999999994</v>
      </c>
      <c r="M1528" s="93">
        <v>0</v>
      </c>
      <c r="N1528" s="83"/>
      <c r="O1528" s="84" t="s">
        <v>158</v>
      </c>
      <c r="P1528" s="93">
        <v>58672.353235247458</v>
      </c>
      <c r="Q1528" s="93">
        <v>51208.320690976943</v>
      </c>
      <c r="R1528" s="93">
        <v>53976.039241215483</v>
      </c>
      <c r="S1528" s="93">
        <v>48883.009719589209</v>
      </c>
      <c r="T1528" s="93">
        <v>34010.382730716112</v>
      </c>
      <c r="U1528" s="93">
        <v>34026.762135241588</v>
      </c>
      <c r="V1528" s="93">
        <v>38784.734430717413</v>
      </c>
      <c r="W1528" s="93">
        <v>37361.336351723992</v>
      </c>
      <c r="X1528" s="93">
        <v>53093.751353999985</v>
      </c>
      <c r="Y1528" s="93">
        <v>48189.098999999995</v>
      </c>
      <c r="Z1528" s="93">
        <v>39981</v>
      </c>
      <c r="AA1528" s="83"/>
      <c r="AB1528" s="84" t="s">
        <v>158</v>
      </c>
      <c r="AC1528" s="93">
        <v>395</v>
      </c>
      <c r="AD1528" s="93">
        <v>335</v>
      </c>
      <c r="AE1528" s="93">
        <v>282</v>
      </c>
      <c r="AF1528" s="93">
        <v>238</v>
      </c>
      <c r="AG1528" s="93">
        <v>254</v>
      </c>
      <c r="AH1528" s="93">
        <v>260</v>
      </c>
      <c r="AI1528" s="93">
        <v>271</v>
      </c>
      <c r="AJ1528" s="93">
        <v>355</v>
      </c>
      <c r="AK1528" s="93">
        <v>321</v>
      </c>
      <c r="AL1528" s="93">
        <v>230</v>
      </c>
      <c r="AM1528" s="93">
        <v>0</v>
      </c>
      <c r="AN1528" s="83"/>
      <c r="AO1528" s="83"/>
      <c r="AP1528" s="83"/>
      <c r="AQ1528" s="83"/>
      <c r="AR1528" s="83"/>
      <c r="AS1528" s="83"/>
      <c r="AT1528" s="83"/>
      <c r="AU1528" s="83"/>
      <c r="AV1528" s="83"/>
      <c r="AW1528" s="83"/>
      <c r="AX1528" s="83"/>
      <c r="AY1528" s="83"/>
      <c r="AZ1528" s="83"/>
    </row>
    <row r="1529" spans="1:52" x14ac:dyDescent="0.25">
      <c r="A1529" s="82"/>
      <c r="B1529" s="84" t="s">
        <v>159</v>
      </c>
      <c r="C1529" s="93">
        <v>3891.4145270479717</v>
      </c>
      <c r="D1529" s="93">
        <v>3693.3812905956524</v>
      </c>
      <c r="E1529" s="93">
        <v>4250.6130902457189</v>
      </c>
      <c r="F1529" s="93">
        <v>7417.9185292139864</v>
      </c>
      <c r="G1529" s="93">
        <v>7576.3629428767445</v>
      </c>
      <c r="H1529" s="93">
        <v>6432.5697477669828</v>
      </c>
      <c r="I1529" s="93">
        <v>4655.0037015522175</v>
      </c>
      <c r="J1529" s="93">
        <v>4965.2555703659991</v>
      </c>
      <c r="K1529" s="93">
        <v>3455.3480429999995</v>
      </c>
      <c r="L1529" s="93">
        <v>2345.0909999999999</v>
      </c>
      <c r="M1529" s="93">
        <v>0</v>
      </c>
      <c r="N1529" s="83"/>
      <c r="O1529" s="84" t="s">
        <v>159</v>
      </c>
      <c r="P1529" s="93">
        <v>4796.5653557028227</v>
      </c>
      <c r="Q1529" s="93">
        <v>3861.2433786524457</v>
      </c>
      <c r="R1529" s="93">
        <v>3600.3726868975118</v>
      </c>
      <c r="S1529" s="93">
        <v>5206.5085553577546</v>
      </c>
      <c r="T1529" s="93">
        <v>7757.5885477295315</v>
      </c>
      <c r="U1529" s="93">
        <v>6917.8357429922353</v>
      </c>
      <c r="V1529" s="93">
        <v>7088.0512196285172</v>
      </c>
      <c r="W1529" s="93">
        <v>4304.9477891699989</v>
      </c>
      <c r="X1529" s="93">
        <v>3901.9865219999992</v>
      </c>
      <c r="Y1529" s="93">
        <v>3212.5379999999996</v>
      </c>
      <c r="Z1529" s="93">
        <v>2274</v>
      </c>
      <c r="AA1529" s="83"/>
      <c r="AB1529" s="84" t="s">
        <v>159</v>
      </c>
      <c r="AC1529" s="93">
        <v>0</v>
      </c>
      <c r="AD1529" s="93">
        <v>0</v>
      </c>
      <c r="AE1529" s="93">
        <v>0</v>
      </c>
      <c r="AF1529" s="93">
        <v>0</v>
      </c>
      <c r="AG1529" s="93">
        <v>0</v>
      </c>
      <c r="AH1529" s="93">
        <v>0</v>
      </c>
      <c r="AI1529" s="93">
        <v>0</v>
      </c>
      <c r="AJ1529" s="93">
        <v>0</v>
      </c>
      <c r="AK1529" s="93">
        <v>0</v>
      </c>
      <c r="AL1529" s="93">
        <v>0</v>
      </c>
      <c r="AM1529" s="93">
        <v>0</v>
      </c>
      <c r="AN1529" s="83"/>
      <c r="AO1529" s="83"/>
      <c r="AP1529" s="83"/>
      <c r="AQ1529" s="83"/>
      <c r="AR1529" s="83"/>
      <c r="AS1529" s="83"/>
      <c r="AT1529" s="83"/>
      <c r="AU1529" s="83"/>
      <c r="AV1529" s="83"/>
      <c r="AW1529" s="83"/>
      <c r="AX1529" s="83"/>
      <c r="AY1529" s="83"/>
      <c r="AZ1529" s="83"/>
    </row>
    <row r="1530" spans="1:52" x14ac:dyDescent="0.25">
      <c r="A1530" s="82"/>
      <c r="B1530" s="84" t="s">
        <v>1</v>
      </c>
      <c r="C1530" s="93">
        <v>13448.6857666457</v>
      </c>
      <c r="D1530" s="93">
        <v>11645.855129310279</v>
      </c>
      <c r="E1530" s="93">
        <v>11214.83293215328</v>
      </c>
      <c r="F1530" s="93">
        <v>12267.439033990458</v>
      </c>
      <c r="G1530" s="93">
        <v>13322.234010737331</v>
      </c>
      <c r="H1530" s="93">
        <v>13204.825692191642</v>
      </c>
      <c r="I1530" s="93">
        <v>14636.435469450684</v>
      </c>
      <c r="J1530" s="93">
        <v>14402.693743766997</v>
      </c>
      <c r="K1530" s="93">
        <v>9766.636193999997</v>
      </c>
      <c r="L1530" s="93">
        <v>8394.5819999999985</v>
      </c>
      <c r="M1530" s="93">
        <v>0</v>
      </c>
      <c r="N1530" s="83"/>
      <c r="O1530" s="84" t="s">
        <v>1</v>
      </c>
      <c r="P1530" s="93">
        <v>10939.184575980638</v>
      </c>
      <c r="Q1530" s="93">
        <v>7143.6028650878288</v>
      </c>
      <c r="R1530" s="93">
        <v>10725.572671858616</v>
      </c>
      <c r="S1530" s="93">
        <v>10462.762293321568</v>
      </c>
      <c r="T1530" s="93">
        <v>11206.425074081062</v>
      </c>
      <c r="U1530" s="93">
        <v>14355.263900687632</v>
      </c>
      <c r="V1530" s="93">
        <v>12319.15835519428</v>
      </c>
      <c r="W1530" s="93">
        <v>11855.329901603996</v>
      </c>
      <c r="X1530" s="93">
        <v>16259.338073999996</v>
      </c>
      <c r="Y1530" s="93">
        <v>11511.422999999999</v>
      </c>
      <c r="Z1530" s="93">
        <v>10658</v>
      </c>
      <c r="AA1530" s="83"/>
      <c r="AB1530" s="84" t="s">
        <v>1</v>
      </c>
      <c r="AC1530" s="93">
        <v>79</v>
      </c>
      <c r="AD1530" s="93">
        <v>71</v>
      </c>
      <c r="AE1530" s="93">
        <v>70</v>
      </c>
      <c r="AF1530" s="93">
        <v>72</v>
      </c>
      <c r="AG1530" s="93">
        <v>81</v>
      </c>
      <c r="AH1530" s="93">
        <v>82</v>
      </c>
      <c r="AI1530" s="93">
        <v>91</v>
      </c>
      <c r="AJ1530" s="93">
        <v>93</v>
      </c>
      <c r="AK1530" s="93">
        <v>62</v>
      </c>
      <c r="AL1530" s="93">
        <v>54</v>
      </c>
      <c r="AM1530" s="93">
        <v>0</v>
      </c>
      <c r="AN1530" s="83"/>
      <c r="AO1530" s="83"/>
      <c r="AP1530" s="83"/>
      <c r="AQ1530" s="83"/>
      <c r="AR1530" s="83"/>
      <c r="AS1530" s="83"/>
      <c r="AT1530" s="83"/>
      <c r="AU1530" s="83"/>
      <c r="AV1530" s="83"/>
      <c r="AW1530" s="83"/>
      <c r="AX1530" s="83"/>
      <c r="AY1530" s="83"/>
      <c r="AZ1530" s="83"/>
    </row>
    <row r="1531" spans="1:52" x14ac:dyDescent="0.25">
      <c r="A1531" s="82"/>
      <c r="B1531" s="84" t="s">
        <v>2</v>
      </c>
      <c r="C1531" s="93">
        <v>93711.148540713984</v>
      </c>
      <c r="D1531" s="93">
        <v>90361.900551406652</v>
      </c>
      <c r="E1531" s="93">
        <v>88386.349427039822</v>
      </c>
      <c r="F1531" s="93">
        <v>87799.670209403601</v>
      </c>
      <c r="G1531" s="93">
        <v>86925.994027668698</v>
      </c>
      <c r="H1531" s="93">
        <v>93916.860066693524</v>
      </c>
      <c r="I1531" s="93">
        <v>102582.69257754595</v>
      </c>
      <c r="J1531" s="93">
        <v>111252.15072297899</v>
      </c>
      <c r="K1531" s="93">
        <v>120716.51451299997</v>
      </c>
      <c r="L1531" s="93">
        <v>120325.08599999998</v>
      </c>
      <c r="M1531" s="93">
        <v>0</v>
      </c>
      <c r="N1531" s="83"/>
      <c r="O1531" s="84" t="s">
        <v>2</v>
      </c>
      <c r="P1531" s="93">
        <v>93699.115160912625</v>
      </c>
      <c r="Q1531" s="93">
        <v>95153.891442699212</v>
      </c>
      <c r="R1531" s="93">
        <v>94090.582195072857</v>
      </c>
      <c r="S1531" s="93">
        <v>83947.015463718824</v>
      </c>
      <c r="T1531" s="93">
        <v>90212.973435686086</v>
      </c>
      <c r="U1531" s="93">
        <v>91690.674360487348</v>
      </c>
      <c r="V1531" s="93">
        <v>95021.884723135328</v>
      </c>
      <c r="W1531" s="93">
        <v>104997.56868442797</v>
      </c>
      <c r="X1531" s="93">
        <v>123644.59575299999</v>
      </c>
      <c r="Y1531" s="93">
        <v>129250.632</v>
      </c>
      <c r="Z1531" s="93">
        <v>132987</v>
      </c>
      <c r="AA1531" s="83"/>
      <c r="AB1531" s="84" t="s">
        <v>2</v>
      </c>
      <c r="AC1531" s="93">
        <v>804</v>
      </c>
      <c r="AD1531" s="93">
        <v>770</v>
      </c>
      <c r="AE1531" s="93">
        <v>739</v>
      </c>
      <c r="AF1531" s="93">
        <v>730</v>
      </c>
      <c r="AG1531" s="93">
        <v>716</v>
      </c>
      <c r="AH1531" s="93">
        <v>717</v>
      </c>
      <c r="AI1531" s="93">
        <v>737</v>
      </c>
      <c r="AJ1531" s="93">
        <v>776</v>
      </c>
      <c r="AK1531" s="93">
        <v>830</v>
      </c>
      <c r="AL1531" s="93">
        <v>864</v>
      </c>
      <c r="AM1531" s="93">
        <v>0</v>
      </c>
      <c r="AN1531" s="83"/>
      <c r="AO1531" s="83"/>
      <c r="AP1531" s="83"/>
      <c r="AQ1531" s="83"/>
      <c r="AR1531" s="83"/>
      <c r="AS1531" s="83"/>
      <c r="AT1531" s="83"/>
      <c r="AU1531" s="83"/>
      <c r="AV1531" s="83"/>
      <c r="AW1531" s="83"/>
      <c r="AX1531" s="83"/>
      <c r="AY1531" s="83"/>
      <c r="AZ1531" s="83"/>
    </row>
    <row r="1532" spans="1:52" x14ac:dyDescent="0.25">
      <c r="A1532" s="82"/>
      <c r="B1532" s="84" t="s">
        <v>156</v>
      </c>
      <c r="C1532" s="93">
        <v>0</v>
      </c>
      <c r="D1532" s="93">
        <v>0</v>
      </c>
      <c r="E1532" s="93">
        <v>0</v>
      </c>
      <c r="F1532" s="93">
        <v>0</v>
      </c>
      <c r="G1532" s="93">
        <v>0</v>
      </c>
      <c r="H1532" s="93">
        <v>0</v>
      </c>
      <c r="I1532" s="93">
        <v>0</v>
      </c>
      <c r="J1532" s="93">
        <v>5483.1440262059987</v>
      </c>
      <c r="K1532" s="93">
        <v>16029.122990999998</v>
      </c>
      <c r="L1532" s="93">
        <v>22121.441999999999</v>
      </c>
      <c r="M1532" s="93">
        <v>0</v>
      </c>
      <c r="N1532" s="83"/>
      <c r="O1532" s="84" t="s">
        <v>156</v>
      </c>
      <c r="P1532" s="93">
        <v>0</v>
      </c>
      <c r="Q1532" s="93">
        <v>0</v>
      </c>
      <c r="R1532" s="93">
        <v>0</v>
      </c>
      <c r="S1532" s="93">
        <v>0</v>
      </c>
      <c r="T1532" s="93">
        <v>0</v>
      </c>
      <c r="U1532" s="93">
        <v>0</v>
      </c>
      <c r="V1532" s="93">
        <v>0</v>
      </c>
      <c r="W1532" s="93">
        <v>0</v>
      </c>
      <c r="X1532" s="93">
        <v>0</v>
      </c>
      <c r="Y1532" s="93">
        <v>21501.983999999997</v>
      </c>
      <c r="Z1532" s="93">
        <v>23224</v>
      </c>
      <c r="AA1532" s="83"/>
      <c r="AB1532" s="84" t="s">
        <v>156</v>
      </c>
      <c r="AC1532" s="93">
        <v>0</v>
      </c>
      <c r="AD1532" s="93">
        <v>0</v>
      </c>
      <c r="AE1532" s="93">
        <v>0</v>
      </c>
      <c r="AF1532" s="93">
        <v>0</v>
      </c>
      <c r="AG1532" s="93">
        <v>0</v>
      </c>
      <c r="AH1532" s="93">
        <v>0</v>
      </c>
      <c r="AI1532" s="93">
        <v>0</v>
      </c>
      <c r="AJ1532" s="93">
        <v>36</v>
      </c>
      <c r="AK1532" s="93">
        <v>99</v>
      </c>
      <c r="AL1532" s="93">
        <v>138</v>
      </c>
      <c r="AM1532" s="93">
        <v>0</v>
      </c>
      <c r="AN1532" s="83"/>
      <c r="AO1532" s="83"/>
      <c r="AP1532" s="83"/>
      <c r="AQ1532" s="83"/>
      <c r="AR1532" s="83"/>
      <c r="AS1532" s="83"/>
      <c r="AT1532" s="83"/>
      <c r="AU1532" s="83"/>
      <c r="AV1532" s="83"/>
      <c r="AW1532" s="83"/>
      <c r="AX1532" s="83"/>
      <c r="AY1532" s="83"/>
      <c r="AZ1532" s="83"/>
    </row>
    <row r="1533" spans="1:52" x14ac:dyDescent="0.25">
      <c r="A1533" s="82"/>
      <c r="B1533" s="84" t="s">
        <v>3</v>
      </c>
      <c r="C1533" s="93">
        <v>527.42303669159855</v>
      </c>
      <c r="D1533" s="93">
        <v>2984.1357838643503</v>
      </c>
      <c r="E1533" s="93">
        <v>9016.7605535563871</v>
      </c>
      <c r="F1533" s="93">
        <v>15047.860029303436</v>
      </c>
      <c r="G1533" s="93">
        <v>13280.891919630285</v>
      </c>
      <c r="H1533" s="93">
        <v>11725.099844078515</v>
      </c>
      <c r="I1533" s="93">
        <v>12668.11871770554</v>
      </c>
      <c r="J1533" s="93">
        <v>12849.028376246999</v>
      </c>
      <c r="K1533" s="93">
        <v>11792.953283999996</v>
      </c>
      <c r="L1533" s="93">
        <v>9217.7819999999992</v>
      </c>
      <c r="M1533" s="93">
        <v>0</v>
      </c>
      <c r="N1533" s="83"/>
      <c r="O1533" s="84" t="s">
        <v>3</v>
      </c>
      <c r="P1533" s="93">
        <v>0</v>
      </c>
      <c r="Q1533" s="93">
        <v>4730.7559408243251</v>
      </c>
      <c r="R1533" s="93">
        <v>5540.2682602773193</v>
      </c>
      <c r="S1533" s="93">
        <v>12007.86382359366</v>
      </c>
      <c r="T1533" s="93">
        <v>15390.584492122773</v>
      </c>
      <c r="U1533" s="93">
        <v>13459.981683229436</v>
      </c>
      <c r="V1533" s="93">
        <v>12763.329705082588</v>
      </c>
      <c r="W1533" s="93">
        <v>11915.750221451995</v>
      </c>
      <c r="X1533" s="93">
        <v>12707.448221999999</v>
      </c>
      <c r="Y1533" s="93">
        <v>11561.843999999996</v>
      </c>
      <c r="Z1533" s="93">
        <v>8800</v>
      </c>
      <c r="AA1533" s="83"/>
      <c r="AB1533" s="84" t="s">
        <v>3</v>
      </c>
      <c r="AC1533" s="93">
        <v>4</v>
      </c>
      <c r="AD1533" s="93">
        <v>27</v>
      </c>
      <c r="AE1533" s="93">
        <v>82</v>
      </c>
      <c r="AF1533" s="93">
        <v>115</v>
      </c>
      <c r="AG1533" s="93">
        <v>96</v>
      </c>
      <c r="AH1533" s="93">
        <v>92</v>
      </c>
      <c r="AI1533" s="93">
        <v>98</v>
      </c>
      <c r="AJ1533" s="93">
        <v>96</v>
      </c>
      <c r="AK1533" s="93">
        <v>86</v>
      </c>
      <c r="AL1533" s="93">
        <v>71</v>
      </c>
      <c r="AM1533" s="93">
        <v>0</v>
      </c>
      <c r="AN1533" s="83"/>
      <c r="AO1533" s="83"/>
      <c r="AP1533" s="83"/>
      <c r="AQ1533" s="83"/>
      <c r="AR1533" s="83"/>
      <c r="AS1533" s="83"/>
      <c r="AT1533" s="83"/>
      <c r="AU1533" s="83"/>
      <c r="AV1533" s="83"/>
      <c r="AW1533" s="83"/>
      <c r="AX1533" s="83"/>
      <c r="AY1533" s="83"/>
      <c r="AZ1533" s="83"/>
    </row>
    <row r="1534" spans="1:52" x14ac:dyDescent="0.25">
      <c r="A1534" s="82"/>
      <c r="B1534" s="84" t="s">
        <v>4</v>
      </c>
      <c r="C1534" s="93">
        <v>0</v>
      </c>
      <c r="D1534" s="93">
        <v>423.66041312318993</v>
      </c>
      <c r="E1534" s="93">
        <v>5053.7582968650622</v>
      </c>
      <c r="F1534" s="93">
        <v>4594.6774347203918</v>
      </c>
      <c r="G1534" s="93">
        <v>5437.3344755987173</v>
      </c>
      <c r="H1534" s="93">
        <v>6134.8132165953593</v>
      </c>
      <c r="I1534" s="93">
        <v>9454.2531484146966</v>
      </c>
      <c r="J1534" s="93">
        <v>8533.2912442469988</v>
      </c>
      <c r="K1534" s="93">
        <v>6657.1412249999994</v>
      </c>
      <c r="L1534" s="93">
        <v>13472.696999999996</v>
      </c>
      <c r="M1534" s="93">
        <v>0</v>
      </c>
      <c r="N1534" s="83"/>
      <c r="O1534" s="84" t="s">
        <v>4</v>
      </c>
      <c r="P1534" s="93">
        <v>0</v>
      </c>
      <c r="Q1534" s="93">
        <v>0</v>
      </c>
      <c r="R1534" s="93">
        <v>2006.4293511522078</v>
      </c>
      <c r="S1534" s="93">
        <v>4170.6314929694627</v>
      </c>
      <c r="T1534" s="93">
        <v>4526.1094811983066</v>
      </c>
      <c r="U1534" s="93">
        <v>4606.6725814010033</v>
      </c>
      <c r="V1534" s="93">
        <v>5982.0205810452553</v>
      </c>
      <c r="W1534" s="93">
        <v>7632.3811179419972</v>
      </c>
      <c r="X1534" s="93">
        <v>10189.934894999999</v>
      </c>
      <c r="Y1534" s="93">
        <v>6854.1689999999981</v>
      </c>
      <c r="Z1534" s="93">
        <v>10778</v>
      </c>
      <c r="AA1534" s="83"/>
      <c r="AB1534" s="84" t="s">
        <v>4</v>
      </c>
      <c r="AC1534" s="93">
        <v>0</v>
      </c>
      <c r="AD1534" s="93">
        <v>4</v>
      </c>
      <c r="AE1534" s="93">
        <v>35</v>
      </c>
      <c r="AF1534" s="93">
        <v>38</v>
      </c>
      <c r="AG1534" s="93">
        <v>43</v>
      </c>
      <c r="AH1534" s="93">
        <v>49</v>
      </c>
      <c r="AI1534" s="93">
        <v>75</v>
      </c>
      <c r="AJ1534" s="93">
        <v>65</v>
      </c>
      <c r="AK1534" s="93">
        <v>50</v>
      </c>
      <c r="AL1534" s="93">
        <v>111</v>
      </c>
      <c r="AM1534" s="93">
        <v>0</v>
      </c>
      <c r="AN1534" s="83"/>
      <c r="AO1534" s="83"/>
      <c r="AP1534" s="83"/>
      <c r="AQ1534" s="83"/>
      <c r="AR1534" s="83"/>
      <c r="AS1534" s="83"/>
      <c r="AT1534" s="83"/>
      <c r="AU1534" s="83"/>
      <c r="AV1534" s="83"/>
      <c r="AW1534" s="83"/>
      <c r="AX1534" s="83"/>
      <c r="AY1534" s="83"/>
      <c r="AZ1534" s="83"/>
    </row>
    <row r="1535" spans="1:52" x14ac:dyDescent="0.25">
      <c r="A1535" s="82"/>
      <c r="B1535" s="84" t="s">
        <v>6</v>
      </c>
      <c r="C1535" s="93">
        <v>3712.2976687054111</v>
      </c>
      <c r="D1535" s="93">
        <v>5623.8843075372479</v>
      </c>
      <c r="E1535" s="93">
        <v>10104.122610343318</v>
      </c>
      <c r="F1535" s="93">
        <v>14746.388064182742</v>
      </c>
      <c r="G1535" s="93">
        <v>12854.558684214111</v>
      </c>
      <c r="H1535" s="93">
        <v>8540.7933284057181</v>
      </c>
      <c r="I1535" s="93">
        <v>5082.1338239076804</v>
      </c>
      <c r="J1535" s="93">
        <v>4366.986510442498</v>
      </c>
      <c r="K1535" s="93">
        <v>3424.581971999999</v>
      </c>
      <c r="L1535" s="93">
        <v>3754.8209999999995</v>
      </c>
      <c r="M1535" s="93">
        <v>0</v>
      </c>
      <c r="N1535" s="83"/>
      <c r="O1535" s="84" t="s">
        <v>6</v>
      </c>
      <c r="P1535" s="93">
        <v>4312.7633207909867</v>
      </c>
      <c r="Q1535" s="93">
        <v>4469.2020051034551</v>
      </c>
      <c r="R1535" s="93">
        <v>8720.1966258954162</v>
      </c>
      <c r="S1535" s="93">
        <v>19937.315181833259</v>
      </c>
      <c r="T1535" s="93">
        <v>14081.229497061397</v>
      </c>
      <c r="U1535" s="93">
        <v>13004.905047154143</v>
      </c>
      <c r="V1535" s="93">
        <v>9046.1432348539529</v>
      </c>
      <c r="W1535" s="93">
        <v>5855.3763538409976</v>
      </c>
      <c r="X1535" s="93">
        <v>4806.9333689999985</v>
      </c>
      <c r="Y1535" s="93">
        <v>4146.8699999999972</v>
      </c>
      <c r="Z1535" s="93">
        <v>3381</v>
      </c>
      <c r="AA1535" s="83"/>
      <c r="AB1535" s="84" t="s">
        <v>6</v>
      </c>
      <c r="AC1535" s="93">
        <v>0</v>
      </c>
      <c r="AD1535" s="93">
        <v>0</v>
      </c>
      <c r="AE1535" s="93">
        <v>3</v>
      </c>
      <c r="AF1535" s="93">
        <v>103</v>
      </c>
      <c r="AG1535" s="93">
        <v>161</v>
      </c>
      <c r="AH1535" s="93">
        <v>115</v>
      </c>
      <c r="AI1535" s="93">
        <v>76</v>
      </c>
      <c r="AJ1535" s="93">
        <v>0</v>
      </c>
      <c r="AK1535" s="93">
        <v>45</v>
      </c>
      <c r="AL1535" s="93">
        <v>54</v>
      </c>
      <c r="AM1535" s="93">
        <v>0</v>
      </c>
      <c r="AN1535" s="83"/>
      <c r="AO1535" s="83"/>
      <c r="AP1535" s="83"/>
      <c r="AQ1535" s="83"/>
      <c r="AR1535" s="83"/>
      <c r="AS1535" s="83"/>
      <c r="AT1535" s="83"/>
      <c r="AU1535" s="83"/>
      <c r="AV1535" s="83"/>
      <c r="AW1535" s="83"/>
      <c r="AX1535" s="83"/>
      <c r="AY1535" s="83"/>
      <c r="AZ1535" s="83"/>
    </row>
    <row r="1536" spans="1:52" x14ac:dyDescent="0.25">
      <c r="A1536" s="82"/>
      <c r="B1536" s="84" t="s">
        <v>7</v>
      </c>
      <c r="C1536" s="93">
        <v>32724.776369673786</v>
      </c>
      <c r="D1536" s="93">
        <v>33001.128751757809</v>
      </c>
      <c r="E1536" s="93">
        <v>27489.392890576008</v>
      </c>
      <c r="F1536" s="93">
        <v>27690.638584952587</v>
      </c>
      <c r="G1536" s="93">
        <v>27404.256369819959</v>
      </c>
      <c r="H1536" s="93">
        <v>30166.996661698799</v>
      </c>
      <c r="I1536" s="93">
        <v>34657.45906566616</v>
      </c>
      <c r="J1536" s="93">
        <v>41466.681298538992</v>
      </c>
      <c r="K1536" s="93">
        <v>43862.869154999993</v>
      </c>
      <c r="L1536" s="93">
        <v>37417.526999999995</v>
      </c>
      <c r="M1536" s="93">
        <v>0</v>
      </c>
      <c r="N1536" s="83"/>
      <c r="O1536" s="84" t="s">
        <v>7</v>
      </c>
      <c r="P1536" s="93">
        <v>36820.577852647075</v>
      </c>
      <c r="Q1536" s="93">
        <v>30982.986178768188</v>
      </c>
      <c r="R1536" s="93">
        <v>28331.568906143635</v>
      </c>
      <c r="S1536" s="93">
        <v>31286.949825839129</v>
      </c>
      <c r="T1536" s="93">
        <v>23651.640423333942</v>
      </c>
      <c r="U1536" s="93">
        <v>25945.517940563001</v>
      </c>
      <c r="V1536" s="93">
        <v>28174.096564944986</v>
      </c>
      <c r="W1536" s="93">
        <v>28713.678073478994</v>
      </c>
      <c r="X1536" s="93">
        <v>36723.01888499999</v>
      </c>
      <c r="Y1536" s="93">
        <v>36524.354999999996</v>
      </c>
      <c r="Z1536" s="93">
        <v>36861</v>
      </c>
      <c r="AA1536" s="83"/>
      <c r="AB1536" s="84" t="s">
        <v>7</v>
      </c>
      <c r="AC1536" s="93">
        <v>293</v>
      </c>
      <c r="AD1536" s="93">
        <v>282</v>
      </c>
      <c r="AE1536" s="93">
        <v>252</v>
      </c>
      <c r="AF1536" s="93">
        <v>244</v>
      </c>
      <c r="AG1536" s="93">
        <v>250</v>
      </c>
      <c r="AH1536" s="93">
        <v>261</v>
      </c>
      <c r="AI1536" s="93">
        <v>285</v>
      </c>
      <c r="AJ1536" s="93">
        <v>371</v>
      </c>
      <c r="AK1536" s="93">
        <v>377</v>
      </c>
      <c r="AL1536" s="93">
        <v>368</v>
      </c>
      <c r="AM1536" s="93">
        <v>0</v>
      </c>
      <c r="AN1536" s="83"/>
      <c r="AO1536" s="83"/>
      <c r="AP1536" s="83"/>
      <c r="AQ1536" s="83"/>
      <c r="AR1536" s="83"/>
      <c r="AS1536" s="83"/>
      <c r="AT1536" s="83"/>
      <c r="AU1536" s="83"/>
      <c r="AV1536" s="83"/>
      <c r="AW1536" s="83"/>
      <c r="AX1536" s="83"/>
      <c r="AY1536" s="83"/>
      <c r="AZ1536" s="83"/>
    </row>
    <row r="1537" spans="1:52" x14ac:dyDescent="0.25">
      <c r="A1537" s="82"/>
      <c r="B1537" s="89" t="s">
        <v>8</v>
      </c>
      <c r="C1537" s="94">
        <v>19188.848599468565</v>
      </c>
      <c r="D1537" s="94">
        <v>19034.813149617203</v>
      </c>
      <c r="E1537" s="94">
        <v>20809.448415790983</v>
      </c>
      <c r="F1537" s="94">
        <v>24149.266339241167</v>
      </c>
      <c r="G1537" s="94">
        <v>26912.795182659811</v>
      </c>
      <c r="H1537" s="94">
        <v>30316.042645946553</v>
      </c>
      <c r="I1537" s="94">
        <v>32368.272490988085</v>
      </c>
      <c r="J1537" s="94">
        <v>33837.536983445993</v>
      </c>
      <c r="K1537" s="94">
        <v>40419.191000999992</v>
      </c>
      <c r="L1537" s="94">
        <v>42381.423000000003</v>
      </c>
      <c r="M1537" s="94">
        <v>0</v>
      </c>
      <c r="N1537" s="83"/>
      <c r="O1537" s="89" t="s">
        <v>8</v>
      </c>
      <c r="P1537" s="94">
        <v>22192.199697179552</v>
      </c>
      <c r="Q1537" s="94">
        <v>23204.960745457229</v>
      </c>
      <c r="R1537" s="94">
        <v>20575.965765560657</v>
      </c>
      <c r="S1537" s="94">
        <v>21163.228075221265</v>
      </c>
      <c r="T1537" s="94">
        <v>26948.983670628855</v>
      </c>
      <c r="U1537" s="94">
        <v>28096.062530232328</v>
      </c>
      <c r="V1537" s="94">
        <v>34105.323293602029</v>
      </c>
      <c r="W1537" s="94">
        <v>34184.953822571995</v>
      </c>
      <c r="X1537" s="94">
        <v>35759.722592999999</v>
      </c>
      <c r="Y1537" s="94">
        <v>38929.127999999997</v>
      </c>
      <c r="Z1537" s="94">
        <v>43784</v>
      </c>
      <c r="AA1537" s="83"/>
      <c r="AB1537" s="89" t="s">
        <v>8</v>
      </c>
      <c r="AC1537" s="94">
        <v>236</v>
      </c>
      <c r="AD1537" s="94">
        <v>254</v>
      </c>
      <c r="AE1537" s="94">
        <v>270</v>
      </c>
      <c r="AF1537" s="94">
        <v>293</v>
      </c>
      <c r="AG1537" s="94">
        <v>311</v>
      </c>
      <c r="AH1537" s="94">
        <v>336</v>
      </c>
      <c r="AI1537" s="94">
        <v>355</v>
      </c>
      <c r="AJ1537" s="94">
        <v>355</v>
      </c>
      <c r="AK1537" s="94">
        <v>387</v>
      </c>
      <c r="AL1537" s="94">
        <v>421</v>
      </c>
      <c r="AM1537" s="94">
        <v>0</v>
      </c>
      <c r="AN1537" s="83"/>
      <c r="AO1537" s="83"/>
      <c r="AP1537" s="83"/>
      <c r="AQ1537" s="83"/>
      <c r="AR1537" s="83"/>
      <c r="AS1537" s="83"/>
      <c r="AT1537" s="83"/>
      <c r="AU1537" s="83"/>
      <c r="AV1537" s="83"/>
      <c r="AW1537" s="83"/>
      <c r="AX1537" s="83"/>
      <c r="AY1537" s="83"/>
      <c r="AZ1537" s="83"/>
    </row>
    <row r="1538" spans="1:52" x14ac:dyDescent="0.25">
      <c r="A1538" s="82"/>
      <c r="B1538" s="89" t="s">
        <v>5</v>
      </c>
      <c r="C1538" s="94">
        <v>19766.631330628665</v>
      </c>
      <c r="D1538" s="94">
        <v>22286.673833203102</v>
      </c>
      <c r="E1538" s="94">
        <v>21627.632479831176</v>
      </c>
      <c r="F1538" s="94">
        <v>24545.381111176164</v>
      </c>
      <c r="G1538" s="94">
        <v>26997.518152928493</v>
      </c>
      <c r="H1538" s="94">
        <v>20951.41525007087</v>
      </c>
      <c r="I1538" s="94">
        <v>18640.354335844841</v>
      </c>
      <c r="J1538" s="94">
        <v>16250.908170545992</v>
      </c>
      <c r="K1538" s="94">
        <v>15300.285378000002</v>
      </c>
      <c r="L1538" s="94">
        <v>12441.638999999999</v>
      </c>
      <c r="M1538" s="92">
        <v>0</v>
      </c>
      <c r="N1538" s="83"/>
      <c r="O1538" s="89" t="s">
        <v>5</v>
      </c>
      <c r="P1538" s="94">
        <v>23611.897846138592</v>
      </c>
      <c r="Q1538" s="94">
        <v>17079.329595711344</v>
      </c>
      <c r="R1538" s="94">
        <v>18679.197187975278</v>
      </c>
      <c r="S1538" s="94">
        <v>16871.580749392284</v>
      </c>
      <c r="T1538" s="94">
        <v>20274.501276902294</v>
      </c>
      <c r="U1538" s="94">
        <v>19834.968023728903</v>
      </c>
      <c r="V1538" s="94">
        <v>20515.878855088562</v>
      </c>
      <c r="W1538" s="94">
        <v>24908.276857338002</v>
      </c>
      <c r="X1538" s="94">
        <v>20203.760555999994</v>
      </c>
      <c r="Y1538" s="94">
        <v>18412.925999999999</v>
      </c>
      <c r="Z1538" s="94">
        <v>16893</v>
      </c>
      <c r="AA1538" s="83"/>
      <c r="AB1538" s="89" t="s">
        <v>5</v>
      </c>
      <c r="AC1538" s="94">
        <v>2445</v>
      </c>
      <c r="AD1538" s="94">
        <v>2391</v>
      </c>
      <c r="AE1538" s="94">
        <v>2393</v>
      </c>
      <c r="AF1538" s="94">
        <v>2408</v>
      </c>
      <c r="AG1538" s="94">
        <v>2400</v>
      </c>
      <c r="AH1538" s="94">
        <v>2338</v>
      </c>
      <c r="AI1538" s="94">
        <v>2344</v>
      </c>
      <c r="AJ1538" s="94">
        <v>2494</v>
      </c>
      <c r="AK1538" s="94">
        <v>2456</v>
      </c>
      <c r="AL1538" s="94">
        <v>2577</v>
      </c>
      <c r="AM1538" s="94">
        <v>0</v>
      </c>
      <c r="AN1538" s="83"/>
      <c r="AO1538" s="83"/>
      <c r="AP1538" s="83"/>
      <c r="AQ1538" s="83"/>
      <c r="AR1538" s="83"/>
      <c r="AS1538" s="83"/>
      <c r="AT1538" s="83"/>
      <c r="AU1538" s="83"/>
      <c r="AV1538" s="83"/>
      <c r="AW1538" s="83"/>
      <c r="AX1538" s="83"/>
      <c r="AY1538" s="83"/>
      <c r="AZ1538" s="83"/>
    </row>
    <row r="1539" spans="1:52" x14ac:dyDescent="0.25">
      <c r="A1539" s="82"/>
      <c r="B1539" s="84" t="s">
        <v>157</v>
      </c>
      <c r="C1539" s="93">
        <v>15458.07969276814</v>
      </c>
      <c r="D1539" s="93">
        <v>20397.409469919861</v>
      </c>
      <c r="E1539" s="93">
        <v>20881.190202553487</v>
      </c>
      <c r="F1539" s="93">
        <v>23231.346531199484</v>
      </c>
      <c r="G1539" s="93">
        <v>22522.944703110192</v>
      </c>
      <c r="H1539" s="93">
        <v>24022.903012475861</v>
      </c>
      <c r="I1539" s="93">
        <v>26137.944733278789</v>
      </c>
      <c r="J1539" s="93">
        <v>25229.799273671993</v>
      </c>
      <c r="K1539" s="93">
        <v>28233.705086999995</v>
      </c>
      <c r="L1539" s="93">
        <v>29096.003999999997</v>
      </c>
      <c r="M1539" s="93">
        <v>0</v>
      </c>
      <c r="N1539" s="83"/>
      <c r="O1539" s="84" t="s">
        <v>157</v>
      </c>
      <c r="P1539" s="93">
        <v>14659.063273960881</v>
      </c>
      <c r="Q1539" s="93">
        <v>18688.52713127169</v>
      </c>
      <c r="R1539" s="93">
        <v>17937.787368822846</v>
      </c>
      <c r="S1539" s="93">
        <v>19293.282423267621</v>
      </c>
      <c r="T1539" s="93">
        <v>23410.950166888841</v>
      </c>
      <c r="U1539" s="93">
        <v>24723.967019402666</v>
      </c>
      <c r="V1539" s="93">
        <v>24526.174438882106</v>
      </c>
      <c r="W1539" s="93">
        <v>25188.799770917994</v>
      </c>
      <c r="X1539" s="93">
        <v>29486.626805999997</v>
      </c>
      <c r="Y1539" s="93">
        <v>29681.504999999997</v>
      </c>
      <c r="Z1539" s="93">
        <v>28312</v>
      </c>
      <c r="AA1539" s="83"/>
      <c r="AB1539" s="84" t="s">
        <v>117</v>
      </c>
      <c r="AC1539" s="93">
        <v>13396.252</v>
      </c>
      <c r="AD1539" s="93">
        <v>13269.6</v>
      </c>
      <c r="AE1539" s="93">
        <v>13288.913999999999</v>
      </c>
      <c r="AF1539" s="93">
        <v>13400.52</v>
      </c>
      <c r="AG1539" s="93">
        <v>13450.215999999999</v>
      </c>
      <c r="AH1539" s="93">
        <v>13545.291999999999</v>
      </c>
      <c r="AI1539" s="93">
        <v>13555.29</v>
      </c>
      <c r="AJ1539" s="93">
        <v>13432.145</v>
      </c>
      <c r="AK1539" s="93">
        <v>13520.958000000001</v>
      </c>
      <c r="AL1539" s="93">
        <v>13755.178</v>
      </c>
      <c r="AM1539" s="93">
        <v>0</v>
      </c>
      <c r="AN1539" s="83"/>
      <c r="AO1539" s="83"/>
      <c r="AP1539" s="83"/>
      <c r="AQ1539" s="83"/>
      <c r="AR1539" s="83"/>
      <c r="AS1539" s="83"/>
      <c r="AT1539" s="83"/>
      <c r="AU1539" s="83"/>
      <c r="AV1539" s="83"/>
      <c r="AW1539" s="83"/>
      <c r="AX1539" s="83"/>
      <c r="AY1539" s="83"/>
      <c r="AZ1539" s="83"/>
    </row>
    <row r="1540" spans="1:52" x14ac:dyDescent="0.25">
      <c r="A1540" s="82"/>
      <c r="B1540" s="83"/>
      <c r="C1540" s="83"/>
      <c r="D1540" s="83"/>
      <c r="E1540" s="83"/>
      <c r="F1540" s="83"/>
      <c r="G1540" s="83"/>
      <c r="H1540" s="83"/>
      <c r="I1540" s="83"/>
      <c r="J1540" s="83"/>
      <c r="K1540" s="83"/>
      <c r="L1540" s="83"/>
      <c r="M1540" s="83"/>
      <c r="N1540" s="83"/>
      <c r="O1540" s="83"/>
      <c r="P1540" s="83"/>
      <c r="Q1540" s="83"/>
      <c r="R1540" s="83"/>
      <c r="S1540" s="83"/>
      <c r="T1540" s="83"/>
      <c r="U1540" s="83"/>
      <c r="V1540" s="83"/>
      <c r="W1540" s="83"/>
      <c r="X1540" s="83"/>
      <c r="Y1540" s="83"/>
      <c r="Z1540" s="83"/>
      <c r="AA1540" s="83"/>
      <c r="AB1540" s="83"/>
      <c r="AC1540" s="83"/>
      <c r="AD1540" s="83"/>
      <c r="AE1540" s="83"/>
      <c r="AF1540" s="83"/>
      <c r="AG1540" s="83"/>
      <c r="AH1540" s="83"/>
      <c r="AI1540" s="83"/>
      <c r="AJ1540" s="83"/>
      <c r="AK1540" s="83"/>
      <c r="AL1540" s="83"/>
      <c r="AM1540" s="83"/>
      <c r="AN1540" s="83"/>
      <c r="AO1540" s="83"/>
      <c r="AP1540" s="83"/>
      <c r="AQ1540" s="83"/>
      <c r="AR1540" s="83"/>
      <c r="AS1540" s="83"/>
      <c r="AT1540" s="83"/>
      <c r="AU1540" s="83"/>
      <c r="AV1540" s="83"/>
      <c r="AW1540" s="83"/>
      <c r="AX1540" s="83"/>
      <c r="AY1540" s="83"/>
      <c r="AZ1540" s="83"/>
    </row>
    <row r="1541" spans="1:52" x14ac:dyDescent="0.25">
      <c r="A1541" s="82"/>
      <c r="B1541" s="85" t="s">
        <v>113</v>
      </c>
      <c r="C1541" s="85"/>
      <c r="D1541" s="85"/>
      <c r="E1541" s="85"/>
      <c r="F1541" s="85"/>
      <c r="G1541" s="85"/>
      <c r="H1541" s="85"/>
      <c r="I1541" s="85"/>
      <c r="J1541" s="85"/>
      <c r="K1541" s="85"/>
      <c r="L1541" s="85"/>
      <c r="M1541" s="85"/>
      <c r="N1541" s="83"/>
      <c r="O1541" s="85" t="s">
        <v>114</v>
      </c>
      <c r="P1541" s="85"/>
      <c r="Q1541" s="85"/>
      <c r="R1541" s="85"/>
      <c r="S1541" s="85"/>
      <c r="T1541" s="85"/>
      <c r="U1541" s="85"/>
      <c r="V1541" s="85"/>
      <c r="W1541" s="85"/>
      <c r="X1541" s="85"/>
      <c r="Y1541" s="85"/>
      <c r="Z1541" s="85"/>
      <c r="AA1541" s="83"/>
      <c r="AB1541" s="85" t="s">
        <v>145</v>
      </c>
      <c r="AC1541" s="85"/>
      <c r="AD1541" s="85"/>
      <c r="AE1541" s="85"/>
      <c r="AF1541" s="85"/>
      <c r="AG1541" s="85"/>
      <c r="AH1541" s="85"/>
      <c r="AI1541" s="85"/>
      <c r="AJ1541" s="85"/>
      <c r="AK1541" s="85"/>
      <c r="AL1541" s="85"/>
      <c r="AM1541" s="85"/>
      <c r="AN1541" s="83"/>
      <c r="AO1541" s="83"/>
      <c r="AP1541" s="83"/>
      <c r="AQ1541" s="83"/>
      <c r="AR1541" s="83"/>
      <c r="AS1541" s="83"/>
      <c r="AT1541" s="83"/>
      <c r="AU1541" s="83"/>
      <c r="AV1541" s="83"/>
      <c r="AW1541" s="83"/>
      <c r="AX1541" s="83"/>
      <c r="AY1541" s="83"/>
      <c r="AZ1541" s="83"/>
    </row>
    <row r="1542" spans="1:52" x14ac:dyDescent="0.25">
      <c r="A1542" s="82"/>
      <c r="B1542" s="87" t="s">
        <v>93</v>
      </c>
      <c r="C1542" s="87">
        <v>2013</v>
      </c>
      <c r="D1542" s="87">
        <v>2014</v>
      </c>
      <c r="E1542" s="87">
        <v>2015</v>
      </c>
      <c r="F1542" s="87">
        <v>2016</v>
      </c>
      <c r="G1542" s="87">
        <v>2017</v>
      </c>
      <c r="H1542" s="87">
        <v>2018</v>
      </c>
      <c r="I1542" s="87">
        <v>2019</v>
      </c>
      <c r="J1542" s="87">
        <v>2020</v>
      </c>
      <c r="K1542" s="87">
        <v>2021</v>
      </c>
      <c r="L1542" s="87">
        <v>2022</v>
      </c>
      <c r="M1542" s="87">
        <v>2023</v>
      </c>
      <c r="N1542" s="83"/>
      <c r="O1542" s="87" t="s">
        <v>93</v>
      </c>
      <c r="P1542" s="87">
        <v>2013</v>
      </c>
      <c r="Q1542" s="87">
        <v>2014</v>
      </c>
      <c r="R1542" s="87">
        <v>2015</v>
      </c>
      <c r="S1542" s="87">
        <v>2016</v>
      </c>
      <c r="T1542" s="87">
        <v>2017</v>
      </c>
      <c r="U1542" s="87">
        <v>2018</v>
      </c>
      <c r="V1542" s="87">
        <v>2019</v>
      </c>
      <c r="W1542" s="87">
        <v>2020</v>
      </c>
      <c r="X1542" s="87">
        <v>2021</v>
      </c>
      <c r="Y1542" s="87">
        <v>2022</v>
      </c>
      <c r="Z1542" s="87">
        <v>2023</v>
      </c>
      <c r="AA1542" s="83"/>
      <c r="AB1542" s="87" t="s">
        <v>93</v>
      </c>
      <c r="AC1542" s="87">
        <v>2013</v>
      </c>
      <c r="AD1542" s="87">
        <v>2014</v>
      </c>
      <c r="AE1542" s="87">
        <v>2015</v>
      </c>
      <c r="AF1542" s="87">
        <v>2016</v>
      </c>
      <c r="AG1542" s="87">
        <v>2017</v>
      </c>
      <c r="AH1542" s="87">
        <v>2018</v>
      </c>
      <c r="AI1542" s="87">
        <v>2019</v>
      </c>
      <c r="AJ1542" s="87">
        <v>2020</v>
      </c>
      <c r="AK1542" s="87">
        <v>2021</v>
      </c>
      <c r="AL1542" s="87">
        <v>2022</v>
      </c>
      <c r="AM1542" s="87">
        <v>2023</v>
      </c>
      <c r="AN1542" s="83"/>
      <c r="AO1542" s="83"/>
      <c r="AP1542" s="83"/>
      <c r="AQ1542" s="83"/>
      <c r="AR1542" s="83"/>
      <c r="AS1542" s="83"/>
      <c r="AT1542" s="83"/>
      <c r="AU1542" s="83"/>
      <c r="AV1542" s="83"/>
      <c r="AW1542" s="83"/>
      <c r="AX1542" s="83"/>
      <c r="AY1542" s="83"/>
      <c r="AZ1542" s="83"/>
    </row>
    <row r="1543" spans="1:52" x14ac:dyDescent="0.25">
      <c r="A1543" s="82"/>
      <c r="B1543" s="89" t="s">
        <v>9</v>
      </c>
      <c r="C1543" s="90">
        <v>292394.28244021168</v>
      </c>
      <c r="D1543" s="90">
        <v>284062.52691332955</v>
      </c>
      <c r="E1543" s="90">
        <v>284904.42438819155</v>
      </c>
      <c r="F1543" s="90">
        <v>297842.06722519308</v>
      </c>
      <c r="G1543" s="90">
        <v>290734.57456517144</v>
      </c>
      <c r="H1543" s="90">
        <v>297835.91800494341</v>
      </c>
      <c r="I1543" s="90">
        <v>323131.35874164081</v>
      </c>
      <c r="J1543" s="90">
        <v>329780.57933608198</v>
      </c>
      <c r="K1543" s="90">
        <v>367350.0704369999</v>
      </c>
      <c r="L1543" s="90">
        <v>354989.56499999989</v>
      </c>
      <c r="M1543" s="90">
        <v>0</v>
      </c>
      <c r="N1543" s="83"/>
      <c r="O1543" s="89" t="s">
        <v>9</v>
      </c>
      <c r="P1543" s="90">
        <v>305359.76784093562</v>
      </c>
      <c r="Q1543" s="90">
        <v>312826.33949954773</v>
      </c>
      <c r="R1543" s="90">
        <v>299420.72540138348</v>
      </c>
      <c r="S1543" s="90">
        <v>325975.7957313165</v>
      </c>
      <c r="T1543" s="90">
        <v>324106.13703878148</v>
      </c>
      <c r="U1543" s="90">
        <v>300008.43373932742</v>
      </c>
      <c r="V1543" s="90">
        <v>295337.66635259025</v>
      </c>
      <c r="W1543" s="90">
        <v>313144.49162650493</v>
      </c>
      <c r="X1543" s="90">
        <v>369550.37496299989</v>
      </c>
      <c r="Y1543" s="90">
        <v>375282.47399999987</v>
      </c>
      <c r="Z1543" s="90">
        <v>362210</v>
      </c>
      <c r="AA1543" s="83"/>
      <c r="AB1543" s="89" t="s">
        <v>9</v>
      </c>
      <c r="AC1543" s="90">
        <v>2691</v>
      </c>
      <c r="AD1543" s="90">
        <v>2577</v>
      </c>
      <c r="AE1543" s="90">
        <v>2541</v>
      </c>
      <c r="AF1543" s="90">
        <v>2540</v>
      </c>
      <c r="AG1543" s="90">
        <v>2497</v>
      </c>
      <c r="AH1543" s="90">
        <v>2452</v>
      </c>
      <c r="AI1543" s="90">
        <v>2527</v>
      </c>
      <c r="AJ1543" s="90">
        <v>2662</v>
      </c>
      <c r="AK1543" s="90">
        <v>2536</v>
      </c>
      <c r="AL1543" s="90">
        <v>2578</v>
      </c>
      <c r="AM1543" s="90">
        <v>0</v>
      </c>
      <c r="AN1543" s="83"/>
      <c r="AO1543" s="83"/>
      <c r="AP1543" s="83"/>
      <c r="AQ1543" s="83"/>
      <c r="AR1543" s="83"/>
      <c r="AS1543" s="83"/>
      <c r="AT1543" s="83"/>
      <c r="AU1543" s="83"/>
      <c r="AV1543" s="83"/>
      <c r="AW1543" s="83"/>
      <c r="AX1543" s="83"/>
      <c r="AY1543" s="83"/>
      <c r="AZ1543" s="83"/>
    </row>
    <row r="1544" spans="1:52" x14ac:dyDescent="0.25">
      <c r="A1544" s="82"/>
      <c r="B1544" s="84" t="s">
        <v>10</v>
      </c>
      <c r="C1544" s="93">
        <v>201513.92633085788</v>
      </c>
      <c r="D1544" s="93">
        <v>190305.88412724441</v>
      </c>
      <c r="E1544" s="93">
        <v>201955.00227899628</v>
      </c>
      <c r="F1544" s="93">
        <v>210592.65260296888</v>
      </c>
      <c r="G1544" s="93">
        <v>204914.96285512898</v>
      </c>
      <c r="H1544" s="93">
        <v>199058.57111510658</v>
      </c>
      <c r="I1544" s="93">
        <v>219471.16583870372</v>
      </c>
      <c r="J1544" s="93">
        <v>212907.18099867302</v>
      </c>
      <c r="K1544" s="93">
        <v>249123.48587699994</v>
      </c>
      <c r="L1544" s="93">
        <v>240000.87299999991</v>
      </c>
      <c r="M1544" s="93">
        <v>0</v>
      </c>
      <c r="N1544" s="83"/>
      <c r="O1544" s="84" t="s">
        <v>10</v>
      </c>
      <c r="P1544" s="93">
        <v>213381.36582471183</v>
      </c>
      <c r="Q1544" s="93">
        <v>220727.19390956665</v>
      </c>
      <c r="R1544" s="93">
        <v>207817.6404440653</v>
      </c>
      <c r="S1544" s="93">
        <v>236420.73229162162</v>
      </c>
      <c r="T1544" s="93">
        <v>233238.48610556472</v>
      </c>
      <c r="U1544" s="93">
        <v>208358.45910747183</v>
      </c>
      <c r="V1544" s="93">
        <v>200770.39760266984</v>
      </c>
      <c r="W1544" s="93">
        <v>215887.19748831895</v>
      </c>
      <c r="X1544" s="93">
        <v>272224.56160199991</v>
      </c>
      <c r="Y1544" s="93">
        <v>258187.41899999991</v>
      </c>
      <c r="Z1544" s="93">
        <v>245988</v>
      </c>
      <c r="AA1544" s="83"/>
      <c r="AB1544" s="84" t="s">
        <v>10</v>
      </c>
      <c r="AC1544" s="93">
        <v>2691</v>
      </c>
      <c r="AD1544" s="93">
        <v>2577</v>
      </c>
      <c r="AE1544" s="93">
        <v>2541</v>
      </c>
      <c r="AF1544" s="93">
        <v>2540</v>
      </c>
      <c r="AG1544" s="93">
        <v>2497</v>
      </c>
      <c r="AH1544" s="93">
        <v>2452</v>
      </c>
      <c r="AI1544" s="93">
        <v>2527</v>
      </c>
      <c r="AJ1544" s="93">
        <v>2662</v>
      </c>
      <c r="AK1544" s="93">
        <v>2536</v>
      </c>
      <c r="AL1544" s="93">
        <v>2578</v>
      </c>
      <c r="AM1544" s="93">
        <v>0</v>
      </c>
      <c r="AN1544" s="83"/>
      <c r="AO1544" s="83"/>
      <c r="AP1544" s="83"/>
      <c r="AQ1544" s="83"/>
      <c r="AR1544" s="83"/>
      <c r="AS1544" s="83"/>
      <c r="AT1544" s="83"/>
      <c r="AU1544" s="83"/>
      <c r="AV1544" s="83"/>
      <c r="AW1544" s="83"/>
      <c r="AX1544" s="83"/>
      <c r="AY1544" s="83"/>
      <c r="AZ1544" s="83"/>
    </row>
    <row r="1545" spans="1:52" x14ac:dyDescent="0.25">
      <c r="A1545" s="82"/>
      <c r="B1545" s="89" t="s">
        <v>11</v>
      </c>
      <c r="C1545" s="94">
        <v>90880.356109353816</v>
      </c>
      <c r="D1545" s="94">
        <v>93756.642786085155</v>
      </c>
      <c r="E1545" s="94">
        <v>82949.42210919525</v>
      </c>
      <c r="F1545" s="94">
        <v>87249.414622224213</v>
      </c>
      <c r="G1545" s="94">
        <v>85819.61171004246</v>
      </c>
      <c r="H1545" s="94">
        <v>98777.34688983683</v>
      </c>
      <c r="I1545" s="94">
        <v>103660.19290293707</v>
      </c>
      <c r="J1545" s="94">
        <v>116873.39833740896</v>
      </c>
      <c r="K1545" s="94">
        <v>118226.58455999999</v>
      </c>
      <c r="L1545" s="94">
        <v>114988.692</v>
      </c>
      <c r="M1545" s="94">
        <v>0</v>
      </c>
      <c r="N1545" s="83"/>
      <c r="O1545" s="89" t="s">
        <v>11</v>
      </c>
      <c r="P1545" s="94">
        <v>91978.402016223772</v>
      </c>
      <c r="Q1545" s="94">
        <v>92099.145589981083</v>
      </c>
      <c r="R1545" s="94">
        <v>91603.084957318206</v>
      </c>
      <c r="S1545" s="94">
        <v>89555.063439694874</v>
      </c>
      <c r="T1545" s="94">
        <v>90867.650933216777</v>
      </c>
      <c r="U1545" s="94">
        <v>91649.974631855584</v>
      </c>
      <c r="V1545" s="94">
        <v>94567.268749920404</v>
      </c>
      <c r="W1545" s="94">
        <v>97257.294138185971</v>
      </c>
      <c r="X1545" s="94">
        <v>97325.813360999979</v>
      </c>
      <c r="Y1545" s="94">
        <v>117095.05499999998</v>
      </c>
      <c r="Z1545" s="94">
        <v>116222</v>
      </c>
      <c r="AA1545" s="83"/>
      <c r="AB1545" s="89" t="s">
        <v>11</v>
      </c>
      <c r="AC1545" s="94">
        <v>2691</v>
      </c>
      <c r="AD1545" s="94">
        <v>2577</v>
      </c>
      <c r="AE1545" s="94">
        <v>2541</v>
      </c>
      <c r="AF1545" s="94">
        <v>2540</v>
      </c>
      <c r="AG1545" s="94">
        <v>2497</v>
      </c>
      <c r="AH1545" s="94">
        <v>2452</v>
      </c>
      <c r="AI1545" s="94">
        <v>2527</v>
      </c>
      <c r="AJ1545" s="94">
        <v>2662</v>
      </c>
      <c r="AK1545" s="94">
        <v>2536</v>
      </c>
      <c r="AL1545" s="94">
        <v>2578</v>
      </c>
      <c r="AM1545" s="94">
        <v>0</v>
      </c>
      <c r="AN1545" s="83"/>
      <c r="AO1545" s="83"/>
      <c r="AP1545" s="83"/>
      <c r="AQ1545" s="83"/>
      <c r="AR1545" s="83"/>
      <c r="AS1545" s="83"/>
      <c r="AT1545" s="83"/>
      <c r="AU1545" s="83"/>
      <c r="AV1545" s="83"/>
      <c r="AW1545" s="83"/>
      <c r="AX1545" s="83"/>
      <c r="AY1545" s="83"/>
      <c r="AZ1545" s="83"/>
    </row>
    <row r="1546" spans="1:52" x14ac:dyDescent="0.25">
      <c r="A1546" s="82"/>
      <c r="B1546" s="84" t="s">
        <v>0</v>
      </c>
      <c r="C1546" s="93">
        <v>47800.856420649216</v>
      </c>
      <c r="D1546" s="93">
        <v>43386.208466776574</v>
      </c>
      <c r="E1546" s="93">
        <v>40586.072576803723</v>
      </c>
      <c r="F1546" s="93">
        <v>44489.159704206526</v>
      </c>
      <c r="G1546" s="93">
        <v>37218.075936610396</v>
      </c>
      <c r="H1546" s="93">
        <v>37402.379737972078</v>
      </c>
      <c r="I1546" s="93">
        <v>36833.184047996525</v>
      </c>
      <c r="J1546" s="93">
        <v>38520.111771665994</v>
      </c>
      <c r="K1546" s="93">
        <v>33937.098110999992</v>
      </c>
      <c r="L1546" s="93">
        <v>28640.156999999996</v>
      </c>
      <c r="M1546" s="93">
        <v>0</v>
      </c>
      <c r="N1546" s="83"/>
      <c r="O1546" s="84" t="s">
        <v>0</v>
      </c>
      <c r="P1546" s="93">
        <v>48641.568500468013</v>
      </c>
      <c r="Q1546" s="93">
        <v>50720.933207308342</v>
      </c>
      <c r="R1546" s="93">
        <v>45124.062432784056</v>
      </c>
      <c r="S1546" s="93">
        <v>43857.707513863752</v>
      </c>
      <c r="T1546" s="93">
        <v>44569.039533451498</v>
      </c>
      <c r="U1546" s="93">
        <v>41595.346286577354</v>
      </c>
      <c r="V1546" s="93">
        <v>34614.581138325455</v>
      </c>
      <c r="W1546" s="93">
        <v>31581.485397692992</v>
      </c>
      <c r="X1546" s="93">
        <v>30532.673219999997</v>
      </c>
      <c r="Y1546" s="93">
        <v>37828.097999999998</v>
      </c>
      <c r="Z1546" s="93">
        <v>28532</v>
      </c>
      <c r="AA1546" s="83"/>
      <c r="AB1546" s="84" t="s">
        <v>0</v>
      </c>
      <c r="AC1546" s="93">
        <v>520</v>
      </c>
      <c r="AD1546" s="93">
        <v>507</v>
      </c>
      <c r="AE1546" s="93">
        <v>492</v>
      </c>
      <c r="AF1546" s="93">
        <v>438</v>
      </c>
      <c r="AG1546" s="93">
        <v>368</v>
      </c>
      <c r="AH1546" s="93">
        <v>377</v>
      </c>
      <c r="AI1546" s="93">
        <v>372</v>
      </c>
      <c r="AJ1546" s="93">
        <v>374</v>
      </c>
      <c r="AK1546" s="93">
        <v>338</v>
      </c>
      <c r="AL1546" s="93">
        <v>300</v>
      </c>
      <c r="AM1546" s="93">
        <v>0</v>
      </c>
      <c r="AN1546" s="83"/>
      <c r="AO1546" s="83"/>
      <c r="AP1546" s="83"/>
      <c r="AQ1546" s="83"/>
      <c r="AR1546" s="83"/>
      <c r="AS1546" s="83"/>
      <c r="AT1546" s="83"/>
      <c r="AU1546" s="83"/>
      <c r="AV1546" s="83"/>
      <c r="AW1546" s="83"/>
      <c r="AX1546" s="83"/>
      <c r="AY1546" s="83"/>
      <c r="AZ1546" s="83"/>
    </row>
    <row r="1547" spans="1:52" x14ac:dyDescent="0.25">
      <c r="A1547" s="82"/>
      <c r="B1547" s="84" t="s">
        <v>158</v>
      </c>
      <c r="C1547" s="93">
        <v>61363.016958821303</v>
      </c>
      <c r="D1547" s="93">
        <v>50874.851290171304</v>
      </c>
      <c r="E1547" s="93">
        <v>44997.197674463401</v>
      </c>
      <c r="F1547" s="93">
        <v>40073.149421862392</v>
      </c>
      <c r="G1547" s="93">
        <v>35665.199035028105</v>
      </c>
      <c r="H1547" s="93">
        <v>32487.104818593729</v>
      </c>
      <c r="I1547" s="93">
        <v>36091.121046493761</v>
      </c>
      <c r="J1547" s="93">
        <v>43146.581977169983</v>
      </c>
      <c r="K1547" s="93">
        <v>33159.459143999993</v>
      </c>
      <c r="L1547" s="93">
        <v>24509.750999999997</v>
      </c>
      <c r="M1547" s="93">
        <v>0</v>
      </c>
      <c r="N1547" s="83"/>
      <c r="O1547" s="84" t="s">
        <v>158</v>
      </c>
      <c r="P1547" s="93">
        <v>71377.19562947494</v>
      </c>
      <c r="Q1547" s="93">
        <v>57005.466680071579</v>
      </c>
      <c r="R1547" s="93">
        <v>52647.704363965277</v>
      </c>
      <c r="S1547" s="93">
        <v>44862.998791123035</v>
      </c>
      <c r="T1547" s="93">
        <v>44254.16004501978</v>
      </c>
      <c r="U1547" s="93">
        <v>41190.585249085336</v>
      </c>
      <c r="V1547" s="93">
        <v>35662.341773086744</v>
      </c>
      <c r="W1547" s="93">
        <v>33655.197089618989</v>
      </c>
      <c r="X1547" s="93">
        <v>53852.294138999991</v>
      </c>
      <c r="Y1547" s="93">
        <v>36358.685999999994</v>
      </c>
      <c r="Z1547" s="93">
        <v>26532</v>
      </c>
      <c r="AA1547" s="83"/>
      <c r="AB1547" s="84" t="s">
        <v>158</v>
      </c>
      <c r="AC1547" s="93">
        <v>437</v>
      </c>
      <c r="AD1547" s="93">
        <v>332</v>
      </c>
      <c r="AE1547" s="93">
        <v>293</v>
      </c>
      <c r="AF1547" s="93">
        <v>257</v>
      </c>
      <c r="AG1547" s="93">
        <v>235</v>
      </c>
      <c r="AH1547" s="93">
        <v>223</v>
      </c>
      <c r="AI1547" s="93">
        <v>247</v>
      </c>
      <c r="AJ1547" s="93">
        <v>302</v>
      </c>
      <c r="AK1547" s="93">
        <v>215</v>
      </c>
      <c r="AL1547" s="93">
        <v>155</v>
      </c>
      <c r="AM1547" s="93">
        <v>0</v>
      </c>
      <c r="AN1547" s="83"/>
      <c r="AO1547" s="83"/>
      <c r="AP1547" s="83"/>
      <c r="AQ1547" s="83"/>
      <c r="AR1547" s="83"/>
      <c r="AS1547" s="83"/>
      <c r="AT1547" s="83"/>
      <c r="AU1547" s="83"/>
      <c r="AV1547" s="83"/>
      <c r="AW1547" s="83"/>
      <c r="AX1547" s="83"/>
      <c r="AY1547" s="83"/>
      <c r="AZ1547" s="83"/>
    </row>
    <row r="1548" spans="1:52" x14ac:dyDescent="0.25">
      <c r="A1548" s="82"/>
      <c r="B1548" s="84" t="s">
        <v>159</v>
      </c>
      <c r="C1548" s="93">
        <v>3633.6595317038218</v>
      </c>
      <c r="D1548" s="93">
        <v>2666.9838359451014</v>
      </c>
      <c r="E1548" s="93">
        <v>2006.8389698368223</v>
      </c>
      <c r="F1548" s="93">
        <v>3437.0920311300438</v>
      </c>
      <c r="G1548" s="93">
        <v>3345.8777295945447</v>
      </c>
      <c r="H1548" s="93">
        <v>2949.6122013921954</v>
      </c>
      <c r="I1548" s="93">
        <v>1673.3386003217934</v>
      </c>
      <c r="J1548" s="93">
        <v>566.44049857499976</v>
      </c>
      <c r="K1548" s="93">
        <v>222.78878999999998</v>
      </c>
      <c r="L1548" s="93">
        <v>305.613</v>
      </c>
      <c r="M1548" s="93">
        <v>0</v>
      </c>
      <c r="N1548" s="83"/>
      <c r="O1548" s="84" t="s">
        <v>159</v>
      </c>
      <c r="P1548" s="93">
        <v>5126.4002960568423</v>
      </c>
      <c r="Q1548" s="93">
        <v>4481.0099073739748</v>
      </c>
      <c r="R1548" s="93">
        <v>4485.1490456650508</v>
      </c>
      <c r="S1548" s="93">
        <v>6096.3817755264145</v>
      </c>
      <c r="T1548" s="93">
        <v>4983.7041334515898</v>
      </c>
      <c r="U1548" s="93">
        <v>4094.5716002646782</v>
      </c>
      <c r="V1548" s="93">
        <v>3562.166271381479</v>
      </c>
      <c r="W1548" s="93">
        <v>3407.2744657139992</v>
      </c>
      <c r="X1548" s="93">
        <v>3405.4857899999993</v>
      </c>
      <c r="Y1548" s="93">
        <v>739.85099999999989</v>
      </c>
      <c r="Z1548" s="93">
        <v>721</v>
      </c>
      <c r="AA1548" s="83"/>
      <c r="AB1548" s="84" t="s">
        <v>159</v>
      </c>
      <c r="AC1548" s="93">
        <v>0</v>
      </c>
      <c r="AD1548" s="93">
        <v>0</v>
      </c>
      <c r="AE1548" s="93">
        <v>0</v>
      </c>
      <c r="AF1548" s="93">
        <v>0</v>
      </c>
      <c r="AG1548" s="93">
        <v>0</v>
      </c>
      <c r="AH1548" s="93">
        <v>0</v>
      </c>
      <c r="AI1548" s="93">
        <v>0</v>
      </c>
      <c r="AJ1548" s="93">
        <v>0</v>
      </c>
      <c r="AK1548" s="93">
        <v>0</v>
      </c>
      <c r="AL1548" s="93">
        <v>0</v>
      </c>
      <c r="AM1548" s="93">
        <v>0</v>
      </c>
      <c r="AN1548" s="83"/>
      <c r="AO1548" s="83"/>
      <c r="AP1548" s="83"/>
      <c r="AQ1548" s="83"/>
      <c r="AR1548" s="83"/>
      <c r="AS1548" s="83"/>
      <c r="AT1548" s="83"/>
      <c r="AU1548" s="83"/>
      <c r="AV1548" s="83"/>
      <c r="AW1548" s="83"/>
      <c r="AX1548" s="83"/>
      <c r="AY1548" s="83"/>
      <c r="AZ1548" s="83"/>
    </row>
    <row r="1549" spans="1:52" x14ac:dyDescent="0.25">
      <c r="A1549" s="82"/>
      <c r="B1549" s="84" t="s">
        <v>1</v>
      </c>
      <c r="C1549" s="93">
        <v>12367.065423204574</v>
      </c>
      <c r="D1549" s="93">
        <v>10448.86612175648</v>
      </c>
      <c r="E1549" s="93">
        <v>8427.2607494410295</v>
      </c>
      <c r="F1549" s="93">
        <v>6539.125442526024</v>
      </c>
      <c r="G1549" s="93">
        <v>7897.2455294692081</v>
      </c>
      <c r="H1549" s="93">
        <v>8336.400185716373</v>
      </c>
      <c r="I1549" s="93">
        <v>11242.262718522012</v>
      </c>
      <c r="J1549" s="93">
        <v>10390.137145289998</v>
      </c>
      <c r="K1549" s="93">
        <v>7979.021378999998</v>
      </c>
      <c r="L1549" s="93">
        <v>4621.2389999999996</v>
      </c>
      <c r="M1549" s="93">
        <v>0</v>
      </c>
      <c r="N1549" s="83"/>
      <c r="O1549" s="84" t="s">
        <v>1</v>
      </c>
      <c r="P1549" s="93">
        <v>17643.461798484801</v>
      </c>
      <c r="Q1549" s="93">
        <v>15191.963990582153</v>
      </c>
      <c r="R1549" s="93">
        <v>14375.626253504384</v>
      </c>
      <c r="S1549" s="93">
        <v>10985.490673884971</v>
      </c>
      <c r="T1549" s="93">
        <v>10882.597571409744</v>
      </c>
      <c r="U1549" s="93">
        <v>6658.319066743893</v>
      </c>
      <c r="V1549" s="93">
        <v>6633.2153596067519</v>
      </c>
      <c r="W1549" s="93">
        <v>9435.2803048349961</v>
      </c>
      <c r="X1549" s="93">
        <v>9428.2094129999987</v>
      </c>
      <c r="Y1549" s="93">
        <v>9237.3329999999987</v>
      </c>
      <c r="Z1549" s="93">
        <v>4249</v>
      </c>
      <c r="AA1549" s="83"/>
      <c r="AB1549" s="84" t="s">
        <v>1</v>
      </c>
      <c r="AC1549" s="93">
        <v>79</v>
      </c>
      <c r="AD1549" s="93">
        <v>68</v>
      </c>
      <c r="AE1549" s="93">
        <v>58</v>
      </c>
      <c r="AF1549" s="93">
        <v>44</v>
      </c>
      <c r="AG1549" s="93">
        <v>49</v>
      </c>
      <c r="AH1549" s="93">
        <v>55</v>
      </c>
      <c r="AI1549" s="93">
        <v>75</v>
      </c>
      <c r="AJ1549" s="93">
        <v>69</v>
      </c>
      <c r="AK1549" s="93">
        <v>53</v>
      </c>
      <c r="AL1549" s="93">
        <v>30</v>
      </c>
      <c r="AM1549" s="93">
        <v>0</v>
      </c>
      <c r="AN1549" s="83"/>
      <c r="AO1549" s="83"/>
      <c r="AP1549" s="83"/>
      <c r="AQ1549" s="83"/>
      <c r="AR1549" s="83"/>
      <c r="AS1549" s="83"/>
      <c r="AT1549" s="83"/>
      <c r="AU1549" s="83"/>
      <c r="AV1549" s="83"/>
      <c r="AW1549" s="83"/>
      <c r="AX1549" s="83"/>
      <c r="AY1549" s="83"/>
      <c r="AZ1549" s="83"/>
    </row>
    <row r="1550" spans="1:52" x14ac:dyDescent="0.25">
      <c r="A1550" s="82"/>
      <c r="B1550" s="84" t="s">
        <v>2</v>
      </c>
      <c r="C1550" s="93">
        <v>114538.52230082847</v>
      </c>
      <c r="D1550" s="93">
        <v>110377.18494282325</v>
      </c>
      <c r="E1550" s="93">
        <v>108971.44383757187</v>
      </c>
      <c r="F1550" s="93">
        <v>106285.02623303692</v>
      </c>
      <c r="G1550" s="93">
        <v>107604.96820140179</v>
      </c>
      <c r="H1550" s="93">
        <v>106368.29352943176</v>
      </c>
      <c r="I1550" s="93">
        <v>117909.90245079571</v>
      </c>
      <c r="J1550" s="93">
        <v>121785.78612790798</v>
      </c>
      <c r="K1550" s="93">
        <v>121757.25643199998</v>
      </c>
      <c r="L1550" s="93">
        <v>123449.12999999998</v>
      </c>
      <c r="M1550" s="93">
        <v>0</v>
      </c>
      <c r="N1550" s="83"/>
      <c r="O1550" s="84" t="s">
        <v>2</v>
      </c>
      <c r="P1550" s="93">
        <v>121105.13765840558</v>
      </c>
      <c r="Q1550" s="93">
        <v>121378.1149978708</v>
      </c>
      <c r="R1550" s="93">
        <v>118235.84814445525</v>
      </c>
      <c r="S1550" s="93">
        <v>109903.38232282781</v>
      </c>
      <c r="T1550" s="93">
        <v>106974.07656450804</v>
      </c>
      <c r="U1550" s="93">
        <v>109064.09148908171</v>
      </c>
      <c r="V1550" s="93">
        <v>109741.1075753746</v>
      </c>
      <c r="W1550" s="93">
        <v>122069.54584433697</v>
      </c>
      <c r="X1550" s="93">
        <v>123062.16220199998</v>
      </c>
      <c r="Y1550" s="93">
        <v>125766.43799999999</v>
      </c>
      <c r="Z1550" s="93">
        <v>123698</v>
      </c>
      <c r="AA1550" s="83"/>
      <c r="AB1550" s="84" t="s">
        <v>2</v>
      </c>
      <c r="AC1550" s="93">
        <v>1035</v>
      </c>
      <c r="AD1550" s="93">
        <v>990</v>
      </c>
      <c r="AE1550" s="93">
        <v>948</v>
      </c>
      <c r="AF1550" s="93">
        <v>912</v>
      </c>
      <c r="AG1550" s="93">
        <v>894</v>
      </c>
      <c r="AH1550" s="93">
        <v>890</v>
      </c>
      <c r="AI1550" s="93">
        <v>918</v>
      </c>
      <c r="AJ1550" s="93">
        <v>929</v>
      </c>
      <c r="AK1550" s="93">
        <v>933</v>
      </c>
      <c r="AL1550" s="93">
        <v>942</v>
      </c>
      <c r="AM1550" s="93">
        <v>0</v>
      </c>
      <c r="AN1550" s="83"/>
      <c r="AO1550" s="83"/>
      <c r="AP1550" s="83"/>
      <c r="AQ1550" s="83"/>
      <c r="AR1550" s="83"/>
      <c r="AS1550" s="83"/>
      <c r="AT1550" s="83"/>
      <c r="AU1550" s="83"/>
      <c r="AV1550" s="83"/>
      <c r="AW1550" s="83"/>
      <c r="AX1550" s="83"/>
      <c r="AY1550" s="83"/>
      <c r="AZ1550" s="83"/>
    </row>
    <row r="1551" spans="1:52" x14ac:dyDescent="0.25">
      <c r="A1551" s="82"/>
      <c r="B1551" s="84" t="s">
        <v>156</v>
      </c>
      <c r="C1551" s="93">
        <v>0</v>
      </c>
      <c r="D1551" s="93">
        <v>0</v>
      </c>
      <c r="E1551" s="93">
        <v>0</v>
      </c>
      <c r="F1551" s="93">
        <v>0</v>
      </c>
      <c r="G1551" s="93">
        <v>0</v>
      </c>
      <c r="H1551" s="93">
        <v>0</v>
      </c>
      <c r="I1551" s="93">
        <v>0</v>
      </c>
      <c r="J1551" s="93">
        <v>19.420817093999744</v>
      </c>
      <c r="K1551" s="93">
        <v>7897.3321559999995</v>
      </c>
      <c r="L1551" s="93">
        <v>14925.644999999999</v>
      </c>
      <c r="M1551" s="93">
        <v>0</v>
      </c>
      <c r="N1551" s="83"/>
      <c r="O1551" s="84" t="s">
        <v>156</v>
      </c>
      <c r="P1551" s="93">
        <v>0</v>
      </c>
      <c r="Q1551" s="93">
        <v>0</v>
      </c>
      <c r="R1551" s="93">
        <v>0</v>
      </c>
      <c r="S1551" s="93">
        <v>0</v>
      </c>
      <c r="T1551" s="93">
        <v>0</v>
      </c>
      <c r="U1551" s="93">
        <v>0</v>
      </c>
      <c r="V1551" s="93">
        <v>0</v>
      </c>
      <c r="W1551" s="93">
        <v>0</v>
      </c>
      <c r="X1551" s="93">
        <v>0</v>
      </c>
      <c r="Y1551" s="93">
        <v>41.160000000000082</v>
      </c>
      <c r="Z1551" s="93">
        <v>16201</v>
      </c>
      <c r="AA1551" s="83"/>
      <c r="AB1551" s="84" t="s">
        <v>156</v>
      </c>
      <c r="AC1551" s="93">
        <v>0</v>
      </c>
      <c r="AD1551" s="93">
        <v>0</v>
      </c>
      <c r="AE1551" s="93">
        <v>0</v>
      </c>
      <c r="AF1551" s="93">
        <v>0</v>
      </c>
      <c r="AG1551" s="93">
        <v>0</v>
      </c>
      <c r="AH1551" s="93">
        <v>0</v>
      </c>
      <c r="AI1551" s="93">
        <v>0</v>
      </c>
      <c r="AJ1551" s="93">
        <v>9</v>
      </c>
      <c r="AK1551" s="93">
        <v>54</v>
      </c>
      <c r="AL1551" s="93">
        <v>102</v>
      </c>
      <c r="AM1551" s="93">
        <v>0</v>
      </c>
      <c r="AN1551" s="83"/>
      <c r="AO1551" s="83"/>
      <c r="AP1551" s="83"/>
      <c r="AQ1551" s="83"/>
      <c r="AR1551" s="83"/>
      <c r="AS1551" s="83"/>
      <c r="AT1551" s="83"/>
      <c r="AU1551" s="83"/>
      <c r="AV1551" s="83"/>
      <c r="AW1551" s="83"/>
      <c r="AX1551" s="83"/>
      <c r="AY1551" s="83"/>
      <c r="AZ1551" s="83"/>
    </row>
    <row r="1552" spans="1:52" x14ac:dyDescent="0.25">
      <c r="A1552" s="82"/>
      <c r="B1552" s="84" t="s">
        <v>3</v>
      </c>
      <c r="C1552" s="93">
        <v>273.8797242779097</v>
      </c>
      <c r="D1552" s="93">
        <v>2644.6140914426578</v>
      </c>
      <c r="E1552" s="93">
        <v>9002.1313148201516</v>
      </c>
      <c r="F1552" s="93">
        <v>14338.500650424501</v>
      </c>
      <c r="G1552" s="93">
        <v>16026.459833149984</v>
      </c>
      <c r="H1552" s="93">
        <v>14216.728285921716</v>
      </c>
      <c r="I1552" s="93">
        <v>14641.163035798503</v>
      </c>
      <c r="J1552" s="93">
        <v>13729.438751175003</v>
      </c>
      <c r="K1552" s="93">
        <v>12718.057211999996</v>
      </c>
      <c r="L1552" s="93">
        <v>12711.237000000001</v>
      </c>
      <c r="M1552" s="93">
        <v>0</v>
      </c>
      <c r="N1552" s="83"/>
      <c r="O1552" s="84" t="s">
        <v>3</v>
      </c>
      <c r="P1552" s="93">
        <v>0</v>
      </c>
      <c r="Q1552" s="93">
        <v>5350.9378228920559</v>
      </c>
      <c r="R1552" s="93">
        <v>4089.3988793724006</v>
      </c>
      <c r="S1552" s="93">
        <v>16073.118630439389</v>
      </c>
      <c r="T1552" s="93">
        <v>16221.956954384921</v>
      </c>
      <c r="U1552" s="93">
        <v>14438.340544570668</v>
      </c>
      <c r="V1552" s="93">
        <v>14381.696603685534</v>
      </c>
      <c r="W1552" s="93">
        <v>12441.191217272997</v>
      </c>
      <c r="X1552" s="93">
        <v>12430.553582999999</v>
      </c>
      <c r="Y1552" s="93">
        <v>12178.214999999998</v>
      </c>
      <c r="Z1552" s="93">
        <v>12404</v>
      </c>
      <c r="AA1552" s="83"/>
      <c r="AB1552" s="84" t="s">
        <v>3</v>
      </c>
      <c r="AC1552" s="93">
        <v>2</v>
      </c>
      <c r="AD1552" s="93">
        <v>22</v>
      </c>
      <c r="AE1552" s="93">
        <v>80</v>
      </c>
      <c r="AF1552" s="93">
        <v>106</v>
      </c>
      <c r="AG1552" s="93">
        <v>119</v>
      </c>
      <c r="AH1552" s="93">
        <v>108</v>
      </c>
      <c r="AI1552" s="93">
        <v>108</v>
      </c>
      <c r="AJ1552" s="93">
        <v>105</v>
      </c>
      <c r="AK1552" s="93">
        <v>93</v>
      </c>
      <c r="AL1552" s="93">
        <v>91</v>
      </c>
      <c r="AM1552" s="93">
        <v>0</v>
      </c>
      <c r="AN1552" s="83"/>
      <c r="AO1552" s="83"/>
      <c r="AP1552" s="83"/>
      <c r="AQ1552" s="83"/>
      <c r="AR1552" s="83"/>
      <c r="AS1552" s="83"/>
      <c r="AT1552" s="83"/>
      <c r="AU1552" s="83"/>
      <c r="AV1552" s="83"/>
      <c r="AW1552" s="83"/>
      <c r="AX1552" s="83"/>
      <c r="AY1552" s="83"/>
      <c r="AZ1552" s="83"/>
    </row>
    <row r="1553" spans="1:52" x14ac:dyDescent="0.25">
      <c r="A1553" s="82"/>
      <c r="B1553" s="84" t="s">
        <v>4</v>
      </c>
      <c r="C1553" s="93">
        <v>0</v>
      </c>
      <c r="D1553" s="93">
        <v>886.0080236352203</v>
      </c>
      <c r="E1553" s="93">
        <v>8477.936432423352</v>
      </c>
      <c r="F1553" s="93">
        <v>9659.3371979137773</v>
      </c>
      <c r="G1553" s="93">
        <v>12603.10815748087</v>
      </c>
      <c r="H1553" s="93">
        <v>13636.645340477338</v>
      </c>
      <c r="I1553" s="93">
        <v>11389.037162111339</v>
      </c>
      <c r="J1553" s="93">
        <v>10851.921018413996</v>
      </c>
      <c r="K1553" s="93">
        <v>10502.900099999997</v>
      </c>
      <c r="L1553" s="93">
        <v>10673.816999999999</v>
      </c>
      <c r="M1553" s="93">
        <v>0</v>
      </c>
      <c r="N1553" s="83"/>
      <c r="O1553" s="84" t="s">
        <v>4</v>
      </c>
      <c r="P1553" s="93">
        <v>0</v>
      </c>
      <c r="Q1553" s="93">
        <v>0</v>
      </c>
      <c r="R1553" s="93">
        <v>0</v>
      </c>
      <c r="S1553" s="93">
        <v>7108.5981362111324</v>
      </c>
      <c r="T1553" s="93">
        <v>8195.9279794672038</v>
      </c>
      <c r="U1553" s="93">
        <v>9987.0872565712998</v>
      </c>
      <c r="V1553" s="93">
        <v>12723.750079845016</v>
      </c>
      <c r="W1553" s="93">
        <v>10717.054233038998</v>
      </c>
      <c r="X1553" s="93">
        <v>10708.714505999998</v>
      </c>
      <c r="Y1553" s="93">
        <v>10491.683999999999</v>
      </c>
      <c r="Z1553" s="93">
        <v>9808</v>
      </c>
      <c r="AA1553" s="83"/>
      <c r="AB1553" s="84" t="s">
        <v>4</v>
      </c>
      <c r="AC1553" s="93">
        <v>0</v>
      </c>
      <c r="AD1553" s="93">
        <v>9</v>
      </c>
      <c r="AE1553" s="93">
        <v>57</v>
      </c>
      <c r="AF1553" s="93">
        <v>78</v>
      </c>
      <c r="AG1553" s="93">
        <v>101</v>
      </c>
      <c r="AH1553" s="93">
        <v>106</v>
      </c>
      <c r="AI1553" s="93">
        <v>89</v>
      </c>
      <c r="AJ1553" s="93">
        <v>83</v>
      </c>
      <c r="AK1553" s="93">
        <v>81</v>
      </c>
      <c r="AL1553" s="93">
        <v>88</v>
      </c>
      <c r="AM1553" s="93">
        <v>0</v>
      </c>
      <c r="AN1553" s="83"/>
      <c r="AO1553" s="83"/>
      <c r="AP1553" s="83"/>
      <c r="AQ1553" s="83"/>
      <c r="AR1553" s="83"/>
      <c r="AS1553" s="83"/>
      <c r="AT1553" s="83"/>
      <c r="AU1553" s="83"/>
      <c r="AV1553" s="83"/>
      <c r="AW1553" s="83"/>
      <c r="AX1553" s="83"/>
      <c r="AY1553" s="83"/>
      <c r="AZ1553" s="83"/>
    </row>
    <row r="1554" spans="1:52" x14ac:dyDescent="0.25">
      <c r="A1554" s="82"/>
      <c r="B1554" s="84" t="s">
        <v>6</v>
      </c>
      <c r="C1554" s="93">
        <v>2601.6167130441163</v>
      </c>
      <c r="D1554" s="93">
        <v>4293.5668758535048</v>
      </c>
      <c r="E1554" s="93">
        <v>7467.9337900736336</v>
      </c>
      <c r="F1554" s="93">
        <v>11550.462063343546</v>
      </c>
      <c r="G1554" s="93">
        <v>9431.6600725571316</v>
      </c>
      <c r="H1554" s="93">
        <v>6154.1567689395933</v>
      </c>
      <c r="I1554" s="93">
        <v>4298.7870744140682</v>
      </c>
      <c r="J1554" s="93">
        <v>3678.0869707469988</v>
      </c>
      <c r="K1554" s="93">
        <v>3873.3422489999994</v>
      </c>
      <c r="L1554" s="93">
        <v>5724.3269999999993</v>
      </c>
      <c r="M1554" s="93">
        <v>0</v>
      </c>
      <c r="N1554" s="83"/>
      <c r="O1554" s="84" t="s">
        <v>6</v>
      </c>
      <c r="P1554" s="93">
        <v>943.41697642302836</v>
      </c>
      <c r="Q1554" s="93">
        <v>1958.0943463676849</v>
      </c>
      <c r="R1554" s="93">
        <v>4249.5012681017652</v>
      </c>
      <c r="S1554" s="93">
        <v>16782.93968154669</v>
      </c>
      <c r="T1554" s="93">
        <v>16978.573854645303</v>
      </c>
      <c r="U1554" s="93">
        <v>10740.70311090729</v>
      </c>
      <c r="V1554" s="93">
        <v>6816.4910131373981</v>
      </c>
      <c r="W1554" s="93">
        <v>3317.7229202249996</v>
      </c>
      <c r="X1554" s="93">
        <v>3314.2484760000002</v>
      </c>
      <c r="Y1554" s="93">
        <v>2204.1179999999995</v>
      </c>
      <c r="Z1554" s="93">
        <v>7280</v>
      </c>
      <c r="AA1554" s="83"/>
      <c r="AB1554" s="84" t="s">
        <v>6</v>
      </c>
      <c r="AC1554" s="93">
        <v>0</v>
      </c>
      <c r="AD1554" s="93">
        <v>0</v>
      </c>
      <c r="AE1554" s="93">
        <v>4</v>
      </c>
      <c r="AF1554" s="93">
        <v>102</v>
      </c>
      <c r="AG1554" s="93">
        <v>126</v>
      </c>
      <c r="AH1554" s="93">
        <v>77</v>
      </c>
      <c r="AI1554" s="93">
        <v>51</v>
      </c>
      <c r="AJ1554" s="93">
        <v>0</v>
      </c>
      <c r="AK1554" s="93">
        <v>126</v>
      </c>
      <c r="AL1554" s="93">
        <v>75</v>
      </c>
      <c r="AM1554" s="93">
        <v>0</v>
      </c>
      <c r="AN1554" s="83"/>
      <c r="AO1554" s="83"/>
      <c r="AP1554" s="83"/>
      <c r="AQ1554" s="83"/>
      <c r="AR1554" s="83"/>
      <c r="AS1554" s="83"/>
      <c r="AT1554" s="83"/>
      <c r="AU1554" s="83"/>
      <c r="AV1554" s="83"/>
      <c r="AW1554" s="83"/>
      <c r="AX1554" s="83"/>
      <c r="AY1554" s="83"/>
      <c r="AZ1554" s="83"/>
    </row>
    <row r="1555" spans="1:52" x14ac:dyDescent="0.25">
      <c r="A1555" s="82"/>
      <c r="B1555" s="84" t="s">
        <v>7</v>
      </c>
      <c r="C1555" s="93">
        <v>38937.249359698246</v>
      </c>
      <c r="D1555" s="93">
        <v>34463.291202763656</v>
      </c>
      <c r="E1555" s="93">
        <v>29295.928323636297</v>
      </c>
      <c r="F1555" s="93">
        <v>28026.966803314644</v>
      </c>
      <c r="G1555" s="93">
        <v>30860.228654362578</v>
      </c>
      <c r="H1555" s="93">
        <v>29698.502532667972</v>
      </c>
      <c r="I1555" s="93">
        <v>32113.038879907464</v>
      </c>
      <c r="J1555" s="93">
        <v>43373.158176599987</v>
      </c>
      <c r="K1555" s="93">
        <v>45532.72418099999</v>
      </c>
      <c r="L1555" s="93">
        <v>38201.625</v>
      </c>
      <c r="M1555" s="93">
        <v>0</v>
      </c>
      <c r="N1555" s="83"/>
      <c r="O1555" s="84" t="s">
        <v>7</v>
      </c>
      <c r="P1555" s="93">
        <v>45473.059264984011</v>
      </c>
      <c r="Q1555" s="93">
        <v>42160.738086911952</v>
      </c>
      <c r="R1555" s="93">
        <v>36656.424984431011</v>
      </c>
      <c r="S1555" s="93">
        <v>29900.201869895365</v>
      </c>
      <c r="T1555" s="93">
        <v>29747.050376554336</v>
      </c>
      <c r="U1555" s="93">
        <v>29752.172504490121</v>
      </c>
      <c r="V1555" s="93">
        <v>29083.32851137477</v>
      </c>
      <c r="W1555" s="93">
        <v>27176.196720203992</v>
      </c>
      <c r="X1555" s="93">
        <v>27486.832190999994</v>
      </c>
      <c r="Y1555" s="93">
        <v>38466.077999999994</v>
      </c>
      <c r="Z1555" s="93">
        <v>37679</v>
      </c>
      <c r="AA1555" s="83"/>
      <c r="AB1555" s="84" t="s">
        <v>7</v>
      </c>
      <c r="AC1555" s="93">
        <v>319</v>
      </c>
      <c r="AD1555" s="93">
        <v>305</v>
      </c>
      <c r="AE1555" s="93">
        <v>258</v>
      </c>
      <c r="AF1555" s="93">
        <v>249</v>
      </c>
      <c r="AG1555" s="93">
        <v>252</v>
      </c>
      <c r="AH1555" s="93">
        <v>248</v>
      </c>
      <c r="AI1555" s="93">
        <v>277</v>
      </c>
      <c r="AJ1555" s="93">
        <v>365</v>
      </c>
      <c r="AK1555" s="93">
        <v>372</v>
      </c>
      <c r="AL1555" s="93">
        <v>356</v>
      </c>
      <c r="AM1555" s="93">
        <v>0</v>
      </c>
      <c r="AN1555" s="83"/>
      <c r="AO1555" s="83"/>
      <c r="AP1555" s="83"/>
      <c r="AQ1555" s="83"/>
      <c r="AR1555" s="83"/>
      <c r="AS1555" s="83"/>
      <c r="AT1555" s="83"/>
      <c r="AU1555" s="83"/>
      <c r="AV1555" s="83"/>
      <c r="AW1555" s="83"/>
      <c r="AX1555" s="83"/>
      <c r="AY1555" s="83"/>
      <c r="AZ1555" s="83"/>
    </row>
    <row r="1556" spans="1:52" x14ac:dyDescent="0.25">
      <c r="A1556" s="82"/>
      <c r="B1556" s="89" t="s">
        <v>8</v>
      </c>
      <c r="C1556" s="94">
        <v>19184.6369165381</v>
      </c>
      <c r="D1556" s="94">
        <v>21469.199111690752</v>
      </c>
      <c r="E1556" s="94">
        <v>22834.603192525574</v>
      </c>
      <c r="F1556" s="94">
        <v>27203.920638201445</v>
      </c>
      <c r="G1556" s="94">
        <v>29604.901542747939</v>
      </c>
      <c r="H1556" s="94">
        <v>31942.913666805413</v>
      </c>
      <c r="I1556" s="94">
        <v>37120.026387565485</v>
      </c>
      <c r="J1556" s="94">
        <v>38895.580902149988</v>
      </c>
      <c r="K1556" s="94">
        <v>42028.574783999989</v>
      </c>
      <c r="L1556" s="94">
        <v>45342.885000000002</v>
      </c>
      <c r="M1556" s="94">
        <v>0</v>
      </c>
      <c r="N1556" s="83"/>
      <c r="O1556" s="89" t="s">
        <v>8</v>
      </c>
      <c r="P1556" s="94">
        <v>15112.78185936943</v>
      </c>
      <c r="Q1556" s="94">
        <v>14892.494227972527</v>
      </c>
      <c r="R1556" s="94">
        <v>19065.292056702005</v>
      </c>
      <c r="S1556" s="94">
        <v>28403.05654234442</v>
      </c>
      <c r="T1556" s="94">
        <v>28107.355083647253</v>
      </c>
      <c r="U1556" s="94">
        <v>28192.612573291543</v>
      </c>
      <c r="V1556" s="94">
        <v>29683.289663934298</v>
      </c>
      <c r="W1556" s="94">
        <v>34230.269062457985</v>
      </c>
      <c r="X1556" s="94">
        <v>34204.444658999993</v>
      </c>
      <c r="Y1556" s="94">
        <v>41292.740999999995</v>
      </c>
      <c r="Z1556" s="94">
        <v>46697</v>
      </c>
      <c r="AA1556" s="83"/>
      <c r="AB1556" s="89" t="s">
        <v>8</v>
      </c>
      <c r="AC1556" s="94">
        <v>235</v>
      </c>
      <c r="AD1556" s="94">
        <v>280</v>
      </c>
      <c r="AE1556" s="94">
        <v>295</v>
      </c>
      <c r="AF1556" s="94">
        <v>323</v>
      </c>
      <c r="AG1556" s="94">
        <v>331</v>
      </c>
      <c r="AH1556" s="94">
        <v>351</v>
      </c>
      <c r="AI1556" s="94">
        <v>379</v>
      </c>
      <c r="AJ1556" s="94">
        <v>384</v>
      </c>
      <c r="AK1556" s="94">
        <v>402</v>
      </c>
      <c r="AL1556" s="94">
        <v>437</v>
      </c>
      <c r="AM1556" s="94">
        <v>0</v>
      </c>
      <c r="AN1556" s="83"/>
      <c r="AO1556" s="83"/>
      <c r="AP1556" s="83"/>
      <c r="AQ1556" s="83"/>
      <c r="AR1556" s="83"/>
      <c r="AS1556" s="83"/>
      <c r="AT1556" s="83"/>
      <c r="AU1556" s="83"/>
      <c r="AV1556" s="83"/>
      <c r="AW1556" s="83"/>
      <c r="AX1556" s="83"/>
      <c r="AY1556" s="83"/>
      <c r="AZ1556" s="83"/>
    </row>
    <row r="1557" spans="1:52" x14ac:dyDescent="0.25">
      <c r="A1557" s="82"/>
      <c r="B1557" s="89" t="s">
        <v>5</v>
      </c>
      <c r="C1557" s="94">
        <v>11029.795925884542</v>
      </c>
      <c r="D1557" s="94">
        <v>10660.933673087331</v>
      </c>
      <c r="E1557" s="94">
        <v>11984.623474454009</v>
      </c>
      <c r="F1557" s="94">
        <v>9980.199396625696</v>
      </c>
      <c r="G1557" s="94">
        <v>10815.883895623308</v>
      </c>
      <c r="H1557" s="94">
        <v>12770.657982638726</v>
      </c>
      <c r="I1557" s="94">
        <v>18447.953379828865</v>
      </c>
      <c r="J1557" s="94">
        <v>11422.677254120998</v>
      </c>
      <c r="K1557" s="94">
        <v>9978.8159940000005</v>
      </c>
      <c r="L1557" s="94">
        <v>10772.600999999999</v>
      </c>
      <c r="M1557" s="92">
        <v>0</v>
      </c>
      <c r="N1557" s="83"/>
      <c r="O1557" s="89" t="s">
        <v>5</v>
      </c>
      <c r="P1557" s="94">
        <v>14323.933646494281</v>
      </c>
      <c r="Q1557" s="94">
        <v>14428.188523114126</v>
      </c>
      <c r="R1557" s="94">
        <v>12506.828780382686</v>
      </c>
      <c r="S1557" s="94">
        <v>14843.45465019595</v>
      </c>
      <c r="T1557" s="94">
        <v>15378.125231789141</v>
      </c>
      <c r="U1557" s="94">
        <v>13426.997013047074</v>
      </c>
      <c r="V1557" s="94">
        <v>12936.160735286652</v>
      </c>
      <c r="W1557" s="94">
        <v>19467.211268168994</v>
      </c>
      <c r="X1557" s="94">
        <v>20453.071821000001</v>
      </c>
      <c r="Y1557" s="94">
        <v>19224.806999999993</v>
      </c>
      <c r="Z1557" s="94">
        <v>14610</v>
      </c>
      <c r="AA1557" s="83"/>
      <c r="AB1557" s="89" t="s">
        <v>5</v>
      </c>
      <c r="AC1557" s="94">
        <v>2691</v>
      </c>
      <c r="AD1557" s="94">
        <v>2577</v>
      </c>
      <c r="AE1557" s="94">
        <v>2541</v>
      </c>
      <c r="AF1557" s="94">
        <v>2540</v>
      </c>
      <c r="AG1557" s="94">
        <v>2497</v>
      </c>
      <c r="AH1557" s="94">
        <v>2452</v>
      </c>
      <c r="AI1557" s="94">
        <v>2527</v>
      </c>
      <c r="AJ1557" s="94">
        <v>2662</v>
      </c>
      <c r="AK1557" s="94">
        <v>2536</v>
      </c>
      <c r="AL1557" s="94">
        <v>2578</v>
      </c>
      <c r="AM1557" s="94">
        <v>0</v>
      </c>
      <c r="AN1557" s="83"/>
      <c r="AO1557" s="83"/>
      <c r="AP1557" s="83"/>
      <c r="AQ1557" s="83"/>
      <c r="AR1557" s="83"/>
      <c r="AS1557" s="83"/>
      <c r="AT1557" s="83"/>
      <c r="AU1557" s="83"/>
      <c r="AV1557" s="83"/>
      <c r="AW1557" s="83"/>
      <c r="AX1557" s="83"/>
      <c r="AY1557" s="83"/>
      <c r="AZ1557" s="83"/>
    </row>
    <row r="1558" spans="1:52" x14ac:dyDescent="0.25">
      <c r="A1558" s="82"/>
      <c r="B1558" s="84" t="s">
        <v>157</v>
      </c>
      <c r="C1558" s="93">
        <v>25899.443346368418</v>
      </c>
      <c r="D1558" s="93">
        <v>25585.766125871087</v>
      </c>
      <c r="E1558" s="93">
        <v>23089.620082175636</v>
      </c>
      <c r="F1558" s="93">
        <v>26867.015329553935</v>
      </c>
      <c r="G1558" s="93">
        <v>23755.278816109138</v>
      </c>
      <c r="H1558" s="93">
        <v>24044.147376322133</v>
      </c>
      <c r="I1558" s="93">
        <v>25748.745085109338</v>
      </c>
      <c r="J1558" s="93">
        <v>21400.661503304993</v>
      </c>
      <c r="K1558" s="93">
        <v>20454.132719999994</v>
      </c>
      <c r="L1558" s="93">
        <v>22849.973999999998</v>
      </c>
      <c r="M1558" s="93">
        <v>0</v>
      </c>
      <c r="N1558" s="83"/>
      <c r="O1558" s="84" t="s">
        <v>157</v>
      </c>
      <c r="P1558" s="93">
        <v>26146.127632295356</v>
      </c>
      <c r="Q1558" s="93">
        <v>25170.412779671875</v>
      </c>
      <c r="R1558" s="93">
        <v>23323.687901955411</v>
      </c>
      <c r="S1558" s="93">
        <v>24582.891979730619</v>
      </c>
      <c r="T1558" s="93">
        <v>21434.458413963159</v>
      </c>
      <c r="U1558" s="93">
        <v>22467.59195404654</v>
      </c>
      <c r="V1558" s="93">
        <v>22455.940152150219</v>
      </c>
      <c r="W1558" s="93">
        <v>20261.306900456995</v>
      </c>
      <c r="X1558" s="93">
        <v>22761.588044999997</v>
      </c>
      <c r="Y1558" s="93">
        <v>22465.127999999997</v>
      </c>
      <c r="Z1558" s="93">
        <v>22272</v>
      </c>
      <c r="AA1558" s="83"/>
      <c r="AB1558" s="84" t="s">
        <v>117</v>
      </c>
      <c r="AC1558" s="93">
        <v>13216.83</v>
      </c>
      <c r="AD1558" s="93">
        <v>12919.8</v>
      </c>
      <c r="AE1558" s="93">
        <v>12799.083000000001</v>
      </c>
      <c r="AF1558" s="93">
        <v>12712.608</v>
      </c>
      <c r="AG1558" s="93">
        <v>12552.035999999998</v>
      </c>
      <c r="AH1558" s="93">
        <v>12421.68</v>
      </c>
      <c r="AI1558" s="93">
        <v>12305.226000000001</v>
      </c>
      <c r="AJ1558" s="93">
        <v>12179.843999999999</v>
      </c>
      <c r="AK1558" s="93">
        <v>11922.983999999999</v>
      </c>
      <c r="AL1558" s="93">
        <v>11898.744000000001</v>
      </c>
      <c r="AM1558" s="93">
        <v>0</v>
      </c>
      <c r="AN1558" s="83"/>
      <c r="AO1558" s="83"/>
      <c r="AP1558" s="83"/>
      <c r="AQ1558" s="83"/>
      <c r="AR1558" s="83"/>
      <c r="AS1558" s="83"/>
      <c r="AT1558" s="83"/>
      <c r="AU1558" s="83"/>
      <c r="AV1558" s="83"/>
      <c r="AW1558" s="83"/>
      <c r="AX1558" s="83"/>
      <c r="AY1558" s="83"/>
      <c r="AZ1558" s="83"/>
    </row>
    <row r="1559" spans="1:52" x14ac:dyDescent="0.25">
      <c r="A1559" s="82"/>
      <c r="B1559" s="83"/>
      <c r="C1559" s="83"/>
      <c r="D1559" s="83"/>
      <c r="E1559" s="83"/>
      <c r="F1559" s="83"/>
      <c r="G1559" s="83"/>
      <c r="H1559" s="83"/>
      <c r="I1559" s="83"/>
      <c r="J1559" s="83"/>
      <c r="K1559" s="83"/>
      <c r="L1559" s="83"/>
      <c r="M1559" s="83"/>
      <c r="N1559" s="83"/>
      <c r="O1559" s="83"/>
      <c r="P1559" s="83"/>
      <c r="Q1559" s="83"/>
      <c r="R1559" s="83"/>
      <c r="S1559" s="83"/>
      <c r="T1559" s="83"/>
      <c r="U1559" s="83"/>
      <c r="V1559" s="83"/>
      <c r="W1559" s="83"/>
      <c r="X1559" s="83"/>
      <c r="Y1559" s="83"/>
      <c r="Z1559" s="83"/>
      <c r="AA1559" s="83"/>
      <c r="AB1559" s="83"/>
      <c r="AC1559" s="83"/>
      <c r="AD1559" s="83"/>
      <c r="AE1559" s="83"/>
      <c r="AF1559" s="83"/>
      <c r="AG1559" s="83"/>
      <c r="AH1559" s="83"/>
      <c r="AI1559" s="83"/>
      <c r="AJ1559" s="83"/>
      <c r="AK1559" s="83"/>
      <c r="AL1559" s="83"/>
      <c r="AM1559" s="83"/>
      <c r="AN1559" s="83"/>
      <c r="AO1559" s="83"/>
      <c r="AP1559" s="83"/>
      <c r="AQ1559" s="83"/>
      <c r="AR1559" s="83"/>
      <c r="AS1559" s="83"/>
      <c r="AT1559" s="83"/>
      <c r="AU1559" s="83"/>
      <c r="AV1559" s="83"/>
      <c r="AW1559" s="83"/>
      <c r="AX1559" s="83"/>
      <c r="AY1559" s="83"/>
      <c r="AZ1559" s="83"/>
    </row>
    <row r="1560" spans="1:52" x14ac:dyDescent="0.25">
      <c r="A1560" s="82"/>
      <c r="B1560" s="85" t="s">
        <v>113</v>
      </c>
      <c r="C1560" s="85"/>
      <c r="D1560" s="85"/>
      <c r="E1560" s="85"/>
      <c r="F1560" s="85"/>
      <c r="G1560" s="85"/>
      <c r="H1560" s="85"/>
      <c r="I1560" s="85"/>
      <c r="J1560" s="85"/>
      <c r="K1560" s="85"/>
      <c r="L1560" s="85"/>
      <c r="M1560" s="85"/>
      <c r="N1560" s="83"/>
      <c r="O1560" s="85" t="s">
        <v>114</v>
      </c>
      <c r="P1560" s="85"/>
      <c r="Q1560" s="85"/>
      <c r="R1560" s="85"/>
      <c r="S1560" s="85"/>
      <c r="T1560" s="85"/>
      <c r="U1560" s="85"/>
      <c r="V1560" s="85"/>
      <c r="W1560" s="85"/>
      <c r="X1560" s="85"/>
      <c r="Y1560" s="85"/>
      <c r="Z1560" s="85"/>
      <c r="AA1560" s="83"/>
      <c r="AB1560" s="85" t="s">
        <v>145</v>
      </c>
      <c r="AC1560" s="85"/>
      <c r="AD1560" s="85"/>
      <c r="AE1560" s="85"/>
      <c r="AF1560" s="85"/>
      <c r="AG1560" s="85"/>
      <c r="AH1560" s="85"/>
      <c r="AI1560" s="85"/>
      <c r="AJ1560" s="85"/>
      <c r="AK1560" s="85"/>
      <c r="AL1560" s="85"/>
      <c r="AM1560" s="85"/>
      <c r="AN1560" s="83"/>
      <c r="AO1560" s="83"/>
      <c r="AP1560" s="83"/>
      <c r="AQ1560" s="83"/>
      <c r="AR1560" s="83"/>
      <c r="AS1560" s="83"/>
      <c r="AT1560" s="83"/>
      <c r="AU1560" s="83"/>
      <c r="AV1560" s="83"/>
      <c r="AW1560" s="83"/>
      <c r="AX1560" s="83"/>
      <c r="AY1560" s="83"/>
      <c r="AZ1560" s="83"/>
    </row>
    <row r="1561" spans="1:52" x14ac:dyDescent="0.25">
      <c r="A1561" s="82"/>
      <c r="B1561" s="87" t="s">
        <v>94</v>
      </c>
      <c r="C1561" s="87">
        <v>2013</v>
      </c>
      <c r="D1561" s="87">
        <v>2014</v>
      </c>
      <c r="E1561" s="87">
        <v>2015</v>
      </c>
      <c r="F1561" s="87">
        <v>2016</v>
      </c>
      <c r="G1561" s="87">
        <v>2017</v>
      </c>
      <c r="H1561" s="87">
        <v>2018</v>
      </c>
      <c r="I1561" s="87">
        <v>2019</v>
      </c>
      <c r="J1561" s="87">
        <v>2020</v>
      </c>
      <c r="K1561" s="87">
        <v>2021</v>
      </c>
      <c r="L1561" s="87">
        <v>2022</v>
      </c>
      <c r="M1561" s="87">
        <v>2023</v>
      </c>
      <c r="N1561" s="83"/>
      <c r="O1561" s="87" t="s">
        <v>94</v>
      </c>
      <c r="P1561" s="87">
        <v>2013</v>
      </c>
      <c r="Q1561" s="87">
        <v>2014</v>
      </c>
      <c r="R1561" s="87">
        <v>2015</v>
      </c>
      <c r="S1561" s="87">
        <v>2016</v>
      </c>
      <c r="T1561" s="87">
        <v>2017</v>
      </c>
      <c r="U1561" s="87">
        <v>2018</v>
      </c>
      <c r="V1561" s="87">
        <v>2019</v>
      </c>
      <c r="W1561" s="87">
        <v>2020</v>
      </c>
      <c r="X1561" s="87">
        <v>2021</v>
      </c>
      <c r="Y1561" s="87">
        <v>2022</v>
      </c>
      <c r="Z1561" s="87">
        <v>2023</v>
      </c>
      <c r="AA1561" s="83"/>
      <c r="AB1561" s="87" t="s">
        <v>94</v>
      </c>
      <c r="AC1561" s="87">
        <v>2013</v>
      </c>
      <c r="AD1561" s="87">
        <v>2014</v>
      </c>
      <c r="AE1561" s="87">
        <v>2015</v>
      </c>
      <c r="AF1561" s="87">
        <v>2016</v>
      </c>
      <c r="AG1561" s="87">
        <v>2017</v>
      </c>
      <c r="AH1561" s="87">
        <v>2018</v>
      </c>
      <c r="AI1561" s="87">
        <v>2019</v>
      </c>
      <c r="AJ1561" s="87">
        <v>2020</v>
      </c>
      <c r="AK1561" s="87">
        <v>2021</v>
      </c>
      <c r="AL1561" s="87">
        <v>2022</v>
      </c>
      <c r="AM1561" s="87">
        <v>2023</v>
      </c>
      <c r="AN1561" s="83"/>
      <c r="AO1561" s="83"/>
      <c r="AP1561" s="83"/>
      <c r="AQ1561" s="83"/>
      <c r="AR1561" s="83"/>
      <c r="AS1561" s="83"/>
      <c r="AT1561" s="83"/>
      <c r="AU1561" s="83"/>
      <c r="AV1561" s="83"/>
      <c r="AW1561" s="83"/>
      <c r="AX1561" s="83"/>
      <c r="AY1561" s="83"/>
      <c r="AZ1561" s="83"/>
    </row>
    <row r="1562" spans="1:52" x14ac:dyDescent="0.25">
      <c r="A1562" s="82"/>
      <c r="B1562" s="89" t="s">
        <v>9</v>
      </c>
      <c r="C1562" s="90">
        <v>840305.35158152774</v>
      </c>
      <c r="D1562" s="90">
        <v>826225.62315484579</v>
      </c>
      <c r="E1562" s="90">
        <v>836156.3764124345</v>
      </c>
      <c r="F1562" s="90">
        <v>907944.2253673391</v>
      </c>
      <c r="G1562" s="90">
        <v>895125.36472930037</v>
      </c>
      <c r="H1562" s="90">
        <v>860211.12712125224</v>
      </c>
      <c r="I1562" s="90">
        <v>886362.61908070277</v>
      </c>
      <c r="J1562" s="90">
        <v>886580.80009247689</v>
      </c>
      <c r="K1562" s="90">
        <v>1071272.4704219997</v>
      </c>
      <c r="L1562" s="90">
        <v>1028217.9599999997</v>
      </c>
      <c r="M1562" s="90">
        <v>0</v>
      </c>
      <c r="N1562" s="83"/>
      <c r="O1562" s="89" t="s">
        <v>9</v>
      </c>
      <c r="P1562" s="90">
        <v>836213.52111388859</v>
      </c>
      <c r="Q1562" s="90">
        <v>849164.40174158139</v>
      </c>
      <c r="R1562" s="90">
        <v>818484.25601906166</v>
      </c>
      <c r="S1562" s="90">
        <v>914012.90680916363</v>
      </c>
      <c r="T1562" s="90">
        <v>900200.81432520936</v>
      </c>
      <c r="U1562" s="90">
        <v>925895.34576066991</v>
      </c>
      <c r="V1562" s="90">
        <v>893256.62019326363</v>
      </c>
      <c r="W1562" s="90">
        <v>878979.70806874183</v>
      </c>
      <c r="X1562" s="90">
        <v>1121603.6407799998</v>
      </c>
      <c r="Y1562" s="90">
        <v>1056543.243</v>
      </c>
      <c r="Z1562" s="90">
        <v>1038777</v>
      </c>
      <c r="AA1562" s="83"/>
      <c r="AB1562" s="89" t="s">
        <v>9</v>
      </c>
      <c r="AC1562" s="90">
        <v>7686</v>
      </c>
      <c r="AD1562" s="90">
        <v>7395</v>
      </c>
      <c r="AE1562" s="90">
        <v>7421</v>
      </c>
      <c r="AF1562" s="90">
        <v>7403</v>
      </c>
      <c r="AG1562" s="90">
        <v>7296</v>
      </c>
      <c r="AH1562" s="90">
        <v>7005</v>
      </c>
      <c r="AI1562" s="90">
        <v>6959</v>
      </c>
      <c r="AJ1562" s="90">
        <v>7385</v>
      </c>
      <c r="AK1562" s="90">
        <v>7198</v>
      </c>
      <c r="AL1562" s="90">
        <v>7359</v>
      </c>
      <c r="AM1562" s="90">
        <v>0</v>
      </c>
      <c r="AN1562" s="83"/>
      <c r="AO1562" s="83"/>
      <c r="AP1562" s="83"/>
      <c r="AQ1562" s="83"/>
      <c r="AR1562" s="83"/>
      <c r="AS1562" s="83"/>
      <c r="AT1562" s="83"/>
      <c r="AU1562" s="83"/>
      <c r="AV1562" s="83"/>
      <c r="AW1562" s="83"/>
      <c r="AX1562" s="83"/>
      <c r="AY1562" s="83"/>
      <c r="AZ1562" s="83"/>
    </row>
    <row r="1563" spans="1:52" x14ac:dyDescent="0.25">
      <c r="A1563" s="82"/>
      <c r="B1563" s="84" t="s">
        <v>10</v>
      </c>
      <c r="C1563" s="93">
        <v>587224.00061841123</v>
      </c>
      <c r="D1563" s="93">
        <v>586108.25163989211</v>
      </c>
      <c r="E1563" s="93">
        <v>605636.84922965849</v>
      </c>
      <c r="F1563" s="93">
        <v>673036.91234931792</v>
      </c>
      <c r="G1563" s="93">
        <v>664250.51357502828</v>
      </c>
      <c r="H1563" s="93">
        <v>616313.13945402263</v>
      </c>
      <c r="I1563" s="93">
        <v>638294.62429083604</v>
      </c>
      <c r="J1563" s="93">
        <v>631427.94724293891</v>
      </c>
      <c r="K1563" s="93">
        <v>787352.55824399961</v>
      </c>
      <c r="L1563" s="93">
        <v>750413.17049999989</v>
      </c>
      <c r="M1563" s="93">
        <v>0</v>
      </c>
      <c r="N1563" s="83"/>
      <c r="O1563" s="84" t="s">
        <v>10</v>
      </c>
      <c r="P1563" s="93">
        <v>575149.58699197462</v>
      </c>
      <c r="Q1563" s="93">
        <v>590158.24344629608</v>
      </c>
      <c r="R1563" s="93">
        <v>584073.05874767248</v>
      </c>
      <c r="S1563" s="93">
        <v>670715.39354899724</v>
      </c>
      <c r="T1563" s="93">
        <v>676882.44793028128</v>
      </c>
      <c r="U1563" s="93">
        <v>673600.02012721763</v>
      </c>
      <c r="V1563" s="93">
        <v>642491.54880196508</v>
      </c>
      <c r="W1563" s="93">
        <v>636203.31037949689</v>
      </c>
      <c r="X1563" s="93">
        <v>857758.05947999982</v>
      </c>
      <c r="Y1563" s="93">
        <v>775683.86699999997</v>
      </c>
      <c r="Z1563" s="93">
        <v>779568</v>
      </c>
      <c r="AA1563" s="83"/>
      <c r="AB1563" s="84" t="s">
        <v>10</v>
      </c>
      <c r="AC1563" s="93">
        <v>7686</v>
      </c>
      <c r="AD1563" s="93">
        <v>7395</v>
      </c>
      <c r="AE1563" s="93">
        <v>7421</v>
      </c>
      <c r="AF1563" s="93">
        <v>7403</v>
      </c>
      <c r="AG1563" s="93">
        <v>7296</v>
      </c>
      <c r="AH1563" s="93">
        <v>7005</v>
      </c>
      <c r="AI1563" s="93">
        <v>6959</v>
      </c>
      <c r="AJ1563" s="93">
        <v>7385</v>
      </c>
      <c r="AK1563" s="93">
        <v>7198</v>
      </c>
      <c r="AL1563" s="93">
        <v>7359</v>
      </c>
      <c r="AM1563" s="93">
        <v>0</v>
      </c>
      <c r="AN1563" s="83"/>
      <c r="AO1563" s="83"/>
      <c r="AP1563" s="83"/>
      <c r="AQ1563" s="83"/>
      <c r="AR1563" s="83"/>
      <c r="AS1563" s="83"/>
      <c r="AT1563" s="83"/>
      <c r="AU1563" s="83"/>
      <c r="AV1563" s="83"/>
      <c r="AW1563" s="83"/>
      <c r="AX1563" s="83"/>
      <c r="AY1563" s="83"/>
      <c r="AZ1563" s="83"/>
    </row>
    <row r="1564" spans="1:52" x14ac:dyDescent="0.25">
      <c r="A1564" s="82"/>
      <c r="B1564" s="89" t="s">
        <v>11</v>
      </c>
      <c r="C1564" s="94">
        <v>253081.35096311654</v>
      </c>
      <c r="D1564" s="94">
        <v>240117.37151495367</v>
      </c>
      <c r="E1564" s="94">
        <v>230519.52718277607</v>
      </c>
      <c r="F1564" s="94">
        <v>234907.31301802117</v>
      </c>
      <c r="G1564" s="94">
        <v>230874.85115427212</v>
      </c>
      <c r="H1564" s="94">
        <v>243897.98766722967</v>
      </c>
      <c r="I1564" s="94">
        <v>248067.9947898667</v>
      </c>
      <c r="J1564" s="94">
        <v>255152.85284953791</v>
      </c>
      <c r="K1564" s="94">
        <v>283919.91217799997</v>
      </c>
      <c r="L1564" s="94">
        <v>277804.7894999999</v>
      </c>
      <c r="M1564" s="94">
        <v>0</v>
      </c>
      <c r="N1564" s="83"/>
      <c r="O1564" s="89" t="s">
        <v>11</v>
      </c>
      <c r="P1564" s="94">
        <v>261063.93412191403</v>
      </c>
      <c r="Q1564" s="94">
        <v>259006.15829528528</v>
      </c>
      <c r="R1564" s="94">
        <v>234411.19727138913</v>
      </c>
      <c r="S1564" s="94">
        <v>243297.51326016639</v>
      </c>
      <c r="T1564" s="94">
        <v>223318.36639492807</v>
      </c>
      <c r="U1564" s="94">
        <v>252295.32563345224</v>
      </c>
      <c r="V1564" s="94">
        <v>250765.07139129855</v>
      </c>
      <c r="W1564" s="94">
        <v>242776.39768924494</v>
      </c>
      <c r="X1564" s="94">
        <v>263845.58129999996</v>
      </c>
      <c r="Y1564" s="94">
        <v>280859.37599999999</v>
      </c>
      <c r="Z1564" s="94">
        <v>259209</v>
      </c>
      <c r="AA1564" s="83"/>
      <c r="AB1564" s="89" t="s">
        <v>11</v>
      </c>
      <c r="AC1564" s="94">
        <v>7686</v>
      </c>
      <c r="AD1564" s="94">
        <v>7395</v>
      </c>
      <c r="AE1564" s="94">
        <v>7421</v>
      </c>
      <c r="AF1564" s="94">
        <v>7403</v>
      </c>
      <c r="AG1564" s="94">
        <v>7296</v>
      </c>
      <c r="AH1564" s="94">
        <v>7005</v>
      </c>
      <c r="AI1564" s="94">
        <v>6959</v>
      </c>
      <c r="AJ1564" s="94">
        <v>7385</v>
      </c>
      <c r="AK1564" s="94">
        <v>7198</v>
      </c>
      <c r="AL1564" s="94">
        <v>7359</v>
      </c>
      <c r="AM1564" s="94">
        <v>0</v>
      </c>
      <c r="AN1564" s="83"/>
      <c r="AO1564" s="83"/>
      <c r="AP1564" s="83"/>
      <c r="AQ1564" s="83"/>
      <c r="AR1564" s="83"/>
      <c r="AS1564" s="83"/>
      <c r="AT1564" s="83"/>
      <c r="AU1564" s="83"/>
      <c r="AV1564" s="83"/>
      <c r="AW1564" s="83"/>
      <c r="AX1564" s="83"/>
      <c r="AY1564" s="83"/>
      <c r="AZ1564" s="83"/>
    </row>
    <row r="1565" spans="1:52" x14ac:dyDescent="0.25">
      <c r="A1565" s="82"/>
      <c r="B1565" s="84" t="s">
        <v>0</v>
      </c>
      <c r="C1565" s="93">
        <v>161036.70519108642</v>
      </c>
      <c r="D1565" s="93">
        <v>157293.95618848543</v>
      </c>
      <c r="E1565" s="93">
        <v>161456.76365156489</v>
      </c>
      <c r="F1565" s="93">
        <v>175365.21488999893</v>
      </c>
      <c r="G1565" s="93">
        <v>155294.5993844152</v>
      </c>
      <c r="H1565" s="93">
        <v>139944.73105735308</v>
      </c>
      <c r="I1565" s="93">
        <v>130527.1723444113</v>
      </c>
      <c r="J1565" s="93">
        <v>128112.65676341995</v>
      </c>
      <c r="K1565" s="93">
        <v>120487.36032899999</v>
      </c>
      <c r="L1565" s="93">
        <v>110597.94899999999</v>
      </c>
      <c r="M1565" s="93">
        <v>0</v>
      </c>
      <c r="N1565" s="83"/>
      <c r="O1565" s="84" t="s">
        <v>0</v>
      </c>
      <c r="P1565" s="93">
        <v>138405.2871311589</v>
      </c>
      <c r="Q1565" s="93">
        <v>151613.93984301895</v>
      </c>
      <c r="R1565" s="93">
        <v>149636.92392223584</v>
      </c>
      <c r="S1565" s="93">
        <v>167559.37627090339</v>
      </c>
      <c r="T1565" s="93">
        <v>164256.37544338999</v>
      </c>
      <c r="U1565" s="93">
        <v>158373.32219445915</v>
      </c>
      <c r="V1565" s="93">
        <v>135885.09919584246</v>
      </c>
      <c r="W1565" s="93">
        <v>122904.64097937898</v>
      </c>
      <c r="X1565" s="93">
        <v>138120.56260799998</v>
      </c>
      <c r="Y1565" s="93">
        <v>103484.47199999999</v>
      </c>
      <c r="Z1565" s="93">
        <v>114831</v>
      </c>
      <c r="AA1565" s="83"/>
      <c r="AB1565" s="84" t="s">
        <v>0</v>
      </c>
      <c r="AC1565" s="93">
        <v>1567</v>
      </c>
      <c r="AD1565" s="93">
        <v>1605</v>
      </c>
      <c r="AE1565" s="93">
        <v>1731</v>
      </c>
      <c r="AF1565" s="93">
        <v>1630</v>
      </c>
      <c r="AG1565" s="93">
        <v>1375</v>
      </c>
      <c r="AH1565" s="93">
        <v>1251</v>
      </c>
      <c r="AI1565" s="93">
        <v>1174</v>
      </c>
      <c r="AJ1565" s="93">
        <v>1206</v>
      </c>
      <c r="AK1565" s="93">
        <v>1143</v>
      </c>
      <c r="AL1565" s="93">
        <v>1066</v>
      </c>
      <c r="AM1565" s="93">
        <v>0</v>
      </c>
      <c r="AN1565" s="83"/>
      <c r="AO1565" s="83"/>
      <c r="AP1565" s="83"/>
      <c r="AQ1565" s="83"/>
      <c r="AR1565" s="83"/>
      <c r="AS1565" s="83"/>
      <c r="AT1565" s="83"/>
      <c r="AU1565" s="83"/>
      <c r="AV1565" s="83"/>
      <c r="AW1565" s="83"/>
      <c r="AX1565" s="83"/>
      <c r="AY1565" s="83"/>
      <c r="AZ1565" s="83"/>
    </row>
    <row r="1566" spans="1:52" x14ac:dyDescent="0.25">
      <c r="A1566" s="82"/>
      <c r="B1566" s="84" t="s">
        <v>158</v>
      </c>
      <c r="C1566" s="93">
        <v>194402.86070417022</v>
      </c>
      <c r="D1566" s="93">
        <v>157015.43210176265</v>
      </c>
      <c r="E1566" s="93">
        <v>145812.54833180914</v>
      </c>
      <c r="F1566" s="93">
        <v>126699.01799065444</v>
      </c>
      <c r="G1566" s="93">
        <v>125754.71252740822</v>
      </c>
      <c r="H1566" s="93">
        <v>116315.12830713643</v>
      </c>
      <c r="I1566" s="93">
        <v>120408.91601093463</v>
      </c>
      <c r="J1566" s="93">
        <v>159908.85008342995</v>
      </c>
      <c r="K1566" s="93">
        <v>126712.71566099998</v>
      </c>
      <c r="L1566" s="93">
        <v>93404.387999999992</v>
      </c>
      <c r="M1566" s="93">
        <v>0</v>
      </c>
      <c r="N1566" s="83"/>
      <c r="O1566" s="84" t="s">
        <v>158</v>
      </c>
      <c r="P1566" s="93">
        <v>203941.72087267198</v>
      </c>
      <c r="Q1566" s="93">
        <v>179291.42542034917</v>
      </c>
      <c r="R1566" s="93">
        <v>153303.88890386073</v>
      </c>
      <c r="S1566" s="93">
        <v>132962.75594896224</v>
      </c>
      <c r="T1566" s="93">
        <v>120059.69789490945</v>
      </c>
      <c r="U1566" s="93">
        <v>125570.96219763099</v>
      </c>
      <c r="V1566" s="93">
        <v>104897.00121990954</v>
      </c>
      <c r="W1566" s="93">
        <v>104762.36101073398</v>
      </c>
      <c r="X1566" s="93">
        <v>176567.54236799997</v>
      </c>
      <c r="Y1566" s="93">
        <v>106125.91499999999</v>
      </c>
      <c r="Z1566" s="93">
        <v>87563</v>
      </c>
      <c r="AA1566" s="83"/>
      <c r="AB1566" s="84" t="s">
        <v>158</v>
      </c>
      <c r="AC1566" s="93">
        <v>1301</v>
      </c>
      <c r="AD1566" s="93">
        <v>1071</v>
      </c>
      <c r="AE1566" s="93">
        <v>941</v>
      </c>
      <c r="AF1566" s="93">
        <v>838</v>
      </c>
      <c r="AG1566" s="93">
        <v>836</v>
      </c>
      <c r="AH1566" s="93">
        <v>793</v>
      </c>
      <c r="AI1566" s="93">
        <v>811</v>
      </c>
      <c r="AJ1566" s="93">
        <v>1120</v>
      </c>
      <c r="AK1566" s="93">
        <v>848</v>
      </c>
      <c r="AL1566" s="93">
        <v>616</v>
      </c>
      <c r="AM1566" s="93">
        <v>0</v>
      </c>
      <c r="AN1566" s="83"/>
      <c r="AO1566" s="83"/>
      <c r="AP1566" s="83"/>
      <c r="AQ1566" s="83"/>
      <c r="AR1566" s="83"/>
      <c r="AS1566" s="83"/>
      <c r="AT1566" s="83"/>
      <c r="AU1566" s="83"/>
      <c r="AV1566" s="83"/>
      <c r="AW1566" s="83"/>
      <c r="AX1566" s="83"/>
      <c r="AY1566" s="83"/>
      <c r="AZ1566" s="83"/>
    </row>
    <row r="1567" spans="1:52" x14ac:dyDescent="0.25">
      <c r="A1567" s="82"/>
      <c r="B1567" s="84" t="s">
        <v>159</v>
      </c>
      <c r="C1567" s="93">
        <v>5610.6234992617228</v>
      </c>
      <c r="D1567" s="93">
        <v>11013.212646856571</v>
      </c>
      <c r="E1567" s="93">
        <v>8844.6036721083638</v>
      </c>
      <c r="F1567" s="93">
        <v>10227.771129085068</v>
      </c>
      <c r="G1567" s="93">
        <v>8954.8101997882441</v>
      </c>
      <c r="H1567" s="93">
        <v>7189.5399753418569</v>
      </c>
      <c r="I1567" s="93">
        <v>5548.2938544835288</v>
      </c>
      <c r="J1567" s="93">
        <v>4965.2555703659991</v>
      </c>
      <c r="K1567" s="93">
        <v>5520.9183959999991</v>
      </c>
      <c r="L1567" s="93">
        <v>4815.7199999999993</v>
      </c>
      <c r="M1567" s="93">
        <v>0</v>
      </c>
      <c r="N1567" s="83"/>
      <c r="O1567" s="84" t="s">
        <v>159</v>
      </c>
      <c r="P1567" s="93">
        <v>22613.969659215614</v>
      </c>
      <c r="Q1567" s="93">
        <v>15848.815639500041</v>
      </c>
      <c r="R1567" s="93">
        <v>12017.510003133066</v>
      </c>
      <c r="S1567" s="93">
        <v>15194.787215979792</v>
      </c>
      <c r="T1567" s="93">
        <v>8310.3266425305246</v>
      </c>
      <c r="U1567" s="93">
        <v>8602.8492333250761</v>
      </c>
      <c r="V1567" s="93">
        <v>4468.0999157081269</v>
      </c>
      <c r="W1567" s="93">
        <v>5316.9881466239995</v>
      </c>
      <c r="X1567" s="93">
        <v>3841.5152789999993</v>
      </c>
      <c r="Y1567" s="93">
        <v>4816.7489999999998</v>
      </c>
      <c r="Z1567" s="93">
        <v>5381</v>
      </c>
      <c r="AA1567" s="83"/>
      <c r="AB1567" s="84" t="s">
        <v>159</v>
      </c>
      <c r="AC1567" s="93">
        <v>0</v>
      </c>
      <c r="AD1567" s="93">
        <v>0</v>
      </c>
      <c r="AE1567" s="93">
        <v>0</v>
      </c>
      <c r="AF1567" s="93">
        <v>0</v>
      </c>
      <c r="AG1567" s="93">
        <v>0</v>
      </c>
      <c r="AH1567" s="93">
        <v>0</v>
      </c>
      <c r="AI1567" s="93">
        <v>0</v>
      </c>
      <c r="AJ1567" s="93">
        <v>0</v>
      </c>
      <c r="AK1567" s="93">
        <v>0</v>
      </c>
      <c r="AL1567" s="93">
        <v>0</v>
      </c>
      <c r="AM1567" s="93">
        <v>0</v>
      </c>
      <c r="AN1567" s="83"/>
      <c r="AO1567" s="83"/>
      <c r="AP1567" s="83"/>
      <c r="AQ1567" s="83"/>
      <c r="AR1567" s="83"/>
      <c r="AS1567" s="83"/>
      <c r="AT1567" s="83"/>
      <c r="AU1567" s="83"/>
      <c r="AV1567" s="83"/>
      <c r="AW1567" s="83"/>
      <c r="AX1567" s="83"/>
      <c r="AY1567" s="83"/>
      <c r="AZ1567" s="83"/>
    </row>
    <row r="1568" spans="1:52" x14ac:dyDescent="0.25">
      <c r="A1568" s="82"/>
      <c r="B1568" s="84" t="s">
        <v>1</v>
      </c>
      <c r="C1568" s="93">
        <v>28636.074580783275</v>
      </c>
      <c r="D1568" s="93">
        <v>30221.050133261906</v>
      </c>
      <c r="E1568" s="93">
        <v>30626.603879084298</v>
      </c>
      <c r="F1568" s="93">
        <v>33798.331330073881</v>
      </c>
      <c r="G1568" s="93">
        <v>33255.238288495151</v>
      </c>
      <c r="H1568" s="93">
        <v>31670.314934925413</v>
      </c>
      <c r="I1568" s="93">
        <v>35891.683712657788</v>
      </c>
      <c r="J1568" s="93">
        <v>42323.355119240987</v>
      </c>
      <c r="K1568" s="93">
        <v>33747.197189999992</v>
      </c>
      <c r="L1568" s="93">
        <v>26748.855</v>
      </c>
      <c r="M1568" s="93">
        <v>0</v>
      </c>
      <c r="N1568" s="83"/>
      <c r="O1568" s="84" t="s">
        <v>1</v>
      </c>
      <c r="P1568" s="93">
        <v>37445.591599527339</v>
      </c>
      <c r="Q1568" s="93">
        <v>25585.647453486454</v>
      </c>
      <c r="R1568" s="93">
        <v>28630.356478092508</v>
      </c>
      <c r="S1568" s="93">
        <v>32764.878046884489</v>
      </c>
      <c r="T1568" s="93">
        <v>36399.502532690967</v>
      </c>
      <c r="U1568" s="93">
        <v>34599.912709325603</v>
      </c>
      <c r="V1568" s="93">
        <v>35148.686192225803</v>
      </c>
      <c r="W1568" s="93">
        <v>33743.66970082499</v>
      </c>
      <c r="X1568" s="93">
        <v>42673.601375999991</v>
      </c>
      <c r="Y1568" s="93">
        <v>31553.255999999998</v>
      </c>
      <c r="Z1568" s="93">
        <v>32079</v>
      </c>
      <c r="AA1568" s="83"/>
      <c r="AB1568" s="84" t="s">
        <v>1</v>
      </c>
      <c r="AC1568" s="93">
        <v>176</v>
      </c>
      <c r="AD1568" s="93">
        <v>185</v>
      </c>
      <c r="AE1568" s="93">
        <v>181</v>
      </c>
      <c r="AF1568" s="93">
        <v>196</v>
      </c>
      <c r="AG1568" s="93">
        <v>202</v>
      </c>
      <c r="AH1568" s="93">
        <v>195</v>
      </c>
      <c r="AI1568" s="93">
        <v>216</v>
      </c>
      <c r="AJ1568" s="93">
        <v>261</v>
      </c>
      <c r="AK1568" s="93">
        <v>209</v>
      </c>
      <c r="AL1568" s="93">
        <v>172</v>
      </c>
      <c r="AM1568" s="93">
        <v>0</v>
      </c>
      <c r="AN1568" s="83"/>
      <c r="AO1568" s="83"/>
      <c r="AP1568" s="83"/>
      <c r="AQ1568" s="83"/>
      <c r="AR1568" s="83"/>
      <c r="AS1568" s="83"/>
      <c r="AT1568" s="83"/>
      <c r="AU1568" s="83"/>
      <c r="AV1568" s="83"/>
      <c r="AW1568" s="83"/>
      <c r="AX1568" s="83"/>
      <c r="AY1568" s="83"/>
      <c r="AZ1568" s="83"/>
    </row>
    <row r="1569" spans="1:52" x14ac:dyDescent="0.25">
      <c r="A1569" s="82"/>
      <c r="B1569" s="84" t="s">
        <v>2</v>
      </c>
      <c r="C1569" s="93">
        <v>328412.5948615052</v>
      </c>
      <c r="D1569" s="93">
        <v>318574.82981094474</v>
      </c>
      <c r="E1569" s="93">
        <v>312017.08512283204</v>
      </c>
      <c r="F1569" s="93">
        <v>309273.07159944763</v>
      </c>
      <c r="G1569" s="93">
        <v>310410.01195203222</v>
      </c>
      <c r="H1569" s="93">
        <v>313068.12688271661</v>
      </c>
      <c r="I1569" s="93">
        <v>320968.77199602127</v>
      </c>
      <c r="J1569" s="93">
        <v>330686.88413380191</v>
      </c>
      <c r="K1569" s="93">
        <v>346425.95945999993</v>
      </c>
      <c r="L1569" s="93">
        <v>354310.42499999993</v>
      </c>
      <c r="M1569" s="93">
        <v>0</v>
      </c>
      <c r="N1569" s="83"/>
      <c r="O1569" s="84" t="s">
        <v>2</v>
      </c>
      <c r="P1569" s="93">
        <v>322411.54835458973</v>
      </c>
      <c r="Q1569" s="93">
        <v>333534.6706171938</v>
      </c>
      <c r="R1569" s="93">
        <v>318093.48572431499</v>
      </c>
      <c r="S1569" s="93">
        <v>314743.88750554295</v>
      </c>
      <c r="T1569" s="93">
        <v>307755.05684093898</v>
      </c>
      <c r="U1569" s="93">
        <v>305629.24516328436</v>
      </c>
      <c r="V1569" s="93">
        <v>319593.38001901563</v>
      </c>
      <c r="W1569" s="93">
        <v>329153.71851765894</v>
      </c>
      <c r="X1569" s="93">
        <v>340721.5055369999</v>
      </c>
      <c r="Y1569" s="93">
        <v>361872.54599999997</v>
      </c>
      <c r="Z1569" s="93">
        <v>363683</v>
      </c>
      <c r="AA1569" s="83"/>
      <c r="AB1569" s="84" t="s">
        <v>2</v>
      </c>
      <c r="AC1569" s="93">
        <v>3019</v>
      </c>
      <c r="AD1569" s="93">
        <v>2882</v>
      </c>
      <c r="AE1569" s="93">
        <v>2775</v>
      </c>
      <c r="AF1569" s="93">
        <v>2662</v>
      </c>
      <c r="AG1569" s="93">
        <v>2587</v>
      </c>
      <c r="AH1569" s="93">
        <v>2513</v>
      </c>
      <c r="AI1569" s="93">
        <v>2506</v>
      </c>
      <c r="AJ1569" s="93">
        <v>2533</v>
      </c>
      <c r="AK1569" s="93">
        <v>2607</v>
      </c>
      <c r="AL1569" s="93">
        <v>2693</v>
      </c>
      <c r="AM1569" s="93">
        <v>0</v>
      </c>
      <c r="AN1569" s="83"/>
      <c r="AO1569" s="83"/>
      <c r="AP1569" s="83"/>
      <c r="AQ1569" s="83"/>
      <c r="AR1569" s="83"/>
      <c r="AS1569" s="83"/>
      <c r="AT1569" s="83"/>
      <c r="AU1569" s="83"/>
      <c r="AV1569" s="83"/>
      <c r="AW1569" s="83"/>
      <c r="AX1569" s="83"/>
      <c r="AY1569" s="83"/>
      <c r="AZ1569" s="83"/>
    </row>
    <row r="1570" spans="1:52" x14ac:dyDescent="0.25">
      <c r="A1570" s="82"/>
      <c r="B1570" s="84" t="s">
        <v>156</v>
      </c>
      <c r="C1570" s="93">
        <v>0</v>
      </c>
      <c r="D1570" s="93">
        <v>0</v>
      </c>
      <c r="E1570" s="93">
        <v>0</v>
      </c>
      <c r="F1570" s="93">
        <v>0</v>
      </c>
      <c r="G1570" s="93">
        <v>0</v>
      </c>
      <c r="H1570" s="93">
        <v>0</v>
      </c>
      <c r="I1570" s="93">
        <v>0</v>
      </c>
      <c r="J1570" s="93">
        <v>6832.8908142389982</v>
      </c>
      <c r="K1570" s="93">
        <v>26506.561514999994</v>
      </c>
      <c r="L1570" s="93">
        <v>38874.591</v>
      </c>
      <c r="M1570" s="93">
        <v>0</v>
      </c>
      <c r="N1570" s="83"/>
      <c r="O1570" s="84" t="s">
        <v>156</v>
      </c>
      <c r="P1570" s="93">
        <v>0</v>
      </c>
      <c r="Q1570" s="93">
        <v>0</v>
      </c>
      <c r="R1570" s="93">
        <v>0</v>
      </c>
      <c r="S1570" s="93">
        <v>0</v>
      </c>
      <c r="T1570" s="93">
        <v>0</v>
      </c>
      <c r="U1570" s="93">
        <v>0</v>
      </c>
      <c r="V1570" s="93">
        <v>0</v>
      </c>
      <c r="W1570" s="93">
        <v>0</v>
      </c>
      <c r="X1570" s="93">
        <v>7217.2958969999981</v>
      </c>
      <c r="Y1570" s="93">
        <v>30376.079999999998</v>
      </c>
      <c r="Z1570" s="93">
        <v>45384</v>
      </c>
      <c r="AA1570" s="83"/>
      <c r="AB1570" s="84" t="s">
        <v>156</v>
      </c>
      <c r="AC1570" s="93">
        <v>0</v>
      </c>
      <c r="AD1570" s="93">
        <v>0</v>
      </c>
      <c r="AE1570" s="93">
        <v>0</v>
      </c>
      <c r="AF1570" s="93">
        <v>0</v>
      </c>
      <c r="AG1570" s="93">
        <v>0</v>
      </c>
      <c r="AH1570" s="93">
        <v>0</v>
      </c>
      <c r="AI1570" s="93">
        <v>0</v>
      </c>
      <c r="AJ1570" s="93">
        <v>49</v>
      </c>
      <c r="AK1570" s="93">
        <v>164</v>
      </c>
      <c r="AL1570" s="93">
        <v>250</v>
      </c>
      <c r="AM1570" s="93">
        <v>0</v>
      </c>
      <c r="AN1570" s="83"/>
      <c r="AO1570" s="83"/>
      <c r="AP1570" s="83"/>
      <c r="AQ1570" s="83"/>
      <c r="AR1570" s="83"/>
      <c r="AS1570" s="83"/>
      <c r="AT1570" s="83"/>
      <c r="AU1570" s="83"/>
      <c r="AV1570" s="83"/>
      <c r="AW1570" s="83"/>
      <c r="AX1570" s="83"/>
      <c r="AY1570" s="83"/>
      <c r="AZ1570" s="83"/>
    </row>
    <row r="1571" spans="1:52" x14ac:dyDescent="0.25">
      <c r="A1571" s="82"/>
      <c r="B1571" s="84" t="s">
        <v>3</v>
      </c>
      <c r="C1571" s="93">
        <v>664.72390022459308</v>
      </c>
      <c r="D1571" s="93">
        <v>6607.6783761062243</v>
      </c>
      <c r="E1571" s="93">
        <v>19273.378348486225</v>
      </c>
      <c r="F1571" s="93">
        <v>32102.032145013072</v>
      </c>
      <c r="G1571" s="93">
        <v>41983.176684208323</v>
      </c>
      <c r="H1571" s="93">
        <v>44941.892654570853</v>
      </c>
      <c r="I1571" s="93">
        <v>44323.683095908738</v>
      </c>
      <c r="J1571" s="93">
        <v>40318.695221426984</v>
      </c>
      <c r="K1571" s="93">
        <v>36241.370738999991</v>
      </c>
      <c r="L1571" s="93">
        <v>29219.483999999989</v>
      </c>
      <c r="M1571" s="93">
        <v>0</v>
      </c>
      <c r="N1571" s="83"/>
      <c r="O1571" s="84" t="s">
        <v>3</v>
      </c>
      <c r="P1571" s="93">
        <v>0</v>
      </c>
      <c r="Q1571" s="93">
        <v>8596.5088700926499</v>
      </c>
      <c r="R1571" s="93">
        <v>14523.20601387553</v>
      </c>
      <c r="S1571" s="93">
        <v>28746.021298989184</v>
      </c>
      <c r="T1571" s="93">
        <v>39306.701032538753</v>
      </c>
      <c r="U1571" s="93">
        <v>48626.11259527869</v>
      </c>
      <c r="V1571" s="93">
        <v>44951.45992953801</v>
      </c>
      <c r="W1571" s="93">
        <v>47509.792217621987</v>
      </c>
      <c r="X1571" s="93">
        <v>38971.063865999997</v>
      </c>
      <c r="Y1571" s="93">
        <v>33705.923999999992</v>
      </c>
      <c r="Z1571" s="93">
        <v>32567</v>
      </c>
      <c r="AA1571" s="83"/>
      <c r="AB1571" s="84" t="s">
        <v>3</v>
      </c>
      <c r="AC1571" s="93">
        <v>6</v>
      </c>
      <c r="AD1571" s="93">
        <v>54</v>
      </c>
      <c r="AE1571" s="93">
        <v>160</v>
      </c>
      <c r="AF1571" s="93">
        <v>233</v>
      </c>
      <c r="AG1571" s="93">
        <v>303</v>
      </c>
      <c r="AH1571" s="93">
        <v>329</v>
      </c>
      <c r="AI1571" s="93">
        <v>325</v>
      </c>
      <c r="AJ1571" s="93">
        <v>297</v>
      </c>
      <c r="AK1571" s="93">
        <v>265</v>
      </c>
      <c r="AL1571" s="93">
        <v>220</v>
      </c>
      <c r="AM1571" s="93">
        <v>0</v>
      </c>
      <c r="AN1571" s="83"/>
      <c r="AO1571" s="83"/>
      <c r="AP1571" s="83"/>
      <c r="AQ1571" s="83"/>
      <c r="AR1571" s="83"/>
      <c r="AS1571" s="83"/>
      <c r="AT1571" s="83"/>
      <c r="AU1571" s="83"/>
      <c r="AV1571" s="83"/>
      <c r="AW1571" s="83"/>
      <c r="AX1571" s="83"/>
      <c r="AY1571" s="83"/>
      <c r="AZ1571" s="83"/>
    </row>
    <row r="1572" spans="1:52" x14ac:dyDescent="0.25">
      <c r="A1572" s="82"/>
      <c r="B1572" s="84" t="s">
        <v>4</v>
      </c>
      <c r="C1572" s="93">
        <v>0</v>
      </c>
      <c r="D1572" s="93">
        <v>888.38147132778727</v>
      </c>
      <c r="E1572" s="93">
        <v>14022.534947366597</v>
      </c>
      <c r="F1572" s="93">
        <v>24653.066158441714</v>
      </c>
      <c r="G1572" s="93">
        <v>31730.111557655942</v>
      </c>
      <c r="H1572" s="93">
        <v>33844.172418604991</v>
      </c>
      <c r="I1572" s="93">
        <v>37052.026392539265</v>
      </c>
      <c r="J1572" s="93">
        <v>31610.616623333986</v>
      </c>
      <c r="K1572" s="93">
        <v>30447.801299999985</v>
      </c>
      <c r="L1572" s="93">
        <v>41960.561999999991</v>
      </c>
      <c r="M1572" s="93">
        <v>0</v>
      </c>
      <c r="N1572" s="83"/>
      <c r="O1572" s="84" t="s">
        <v>4</v>
      </c>
      <c r="P1572" s="93">
        <v>0</v>
      </c>
      <c r="Q1572" s="93">
        <v>0</v>
      </c>
      <c r="R1572" s="93">
        <v>13060.984343711292</v>
      </c>
      <c r="S1572" s="93">
        <v>18247.594826026627</v>
      </c>
      <c r="T1572" s="93">
        <v>21022.17016292307</v>
      </c>
      <c r="U1572" s="93">
        <v>40641.58616232127</v>
      </c>
      <c r="V1572" s="93">
        <v>34538.720189953441</v>
      </c>
      <c r="W1572" s="93">
        <v>35537.937413453983</v>
      </c>
      <c r="X1572" s="93">
        <v>37318.183223999993</v>
      </c>
      <c r="Y1572" s="93">
        <v>32377.484999999993</v>
      </c>
      <c r="Z1572" s="93">
        <v>34156</v>
      </c>
      <c r="AA1572" s="83"/>
      <c r="AB1572" s="84" t="s">
        <v>4</v>
      </c>
      <c r="AC1572" s="93">
        <v>0</v>
      </c>
      <c r="AD1572" s="93">
        <v>7</v>
      </c>
      <c r="AE1572" s="93">
        <v>100</v>
      </c>
      <c r="AF1572" s="93">
        <v>190</v>
      </c>
      <c r="AG1572" s="93">
        <v>234</v>
      </c>
      <c r="AH1572" s="93">
        <v>263</v>
      </c>
      <c r="AI1572" s="93">
        <v>291</v>
      </c>
      <c r="AJ1572" s="93">
        <v>240</v>
      </c>
      <c r="AK1572" s="93">
        <v>229</v>
      </c>
      <c r="AL1572" s="93">
        <v>334</v>
      </c>
      <c r="AM1572" s="93">
        <v>0</v>
      </c>
      <c r="AN1572" s="83"/>
      <c r="AO1572" s="83"/>
      <c r="AP1572" s="83"/>
      <c r="AQ1572" s="83"/>
      <c r="AR1572" s="83"/>
      <c r="AS1572" s="83"/>
      <c r="AT1572" s="83"/>
      <c r="AU1572" s="83"/>
      <c r="AV1572" s="83"/>
      <c r="AW1572" s="83"/>
      <c r="AX1572" s="83"/>
      <c r="AY1572" s="83"/>
      <c r="AZ1572" s="83"/>
    </row>
    <row r="1573" spans="1:52" x14ac:dyDescent="0.25">
      <c r="A1573" s="82"/>
      <c r="B1573" s="84" t="s">
        <v>6</v>
      </c>
      <c r="C1573" s="93">
        <v>5532.9480326442399</v>
      </c>
      <c r="D1573" s="93">
        <v>9136.5868925362447</v>
      </c>
      <c r="E1573" s="93">
        <v>17093.972878516768</v>
      </c>
      <c r="F1573" s="93">
        <v>29163.834665657221</v>
      </c>
      <c r="G1573" s="93">
        <v>26371.723486171213</v>
      </c>
      <c r="H1573" s="93">
        <v>18148.836408983105</v>
      </c>
      <c r="I1573" s="93">
        <v>12959.028963201694</v>
      </c>
      <c r="J1573" s="93">
        <v>10987.866738071996</v>
      </c>
      <c r="K1573" s="93">
        <v>10102.941176999999</v>
      </c>
      <c r="L1573" s="93">
        <v>11473.8645</v>
      </c>
      <c r="M1573" s="93">
        <v>0</v>
      </c>
      <c r="N1573" s="83"/>
      <c r="O1573" s="84" t="s">
        <v>6</v>
      </c>
      <c r="P1573" s="93">
        <v>5196.013398207444</v>
      </c>
      <c r="Q1573" s="93">
        <v>5250.0662959579622</v>
      </c>
      <c r="R1573" s="93">
        <v>9019.8034352135255</v>
      </c>
      <c r="S1573" s="93">
        <v>36976.482950121128</v>
      </c>
      <c r="T1573" s="93">
        <v>40942.262116335136</v>
      </c>
      <c r="U1573" s="93">
        <v>33690.206686940197</v>
      </c>
      <c r="V1573" s="93">
        <v>21929.311249683633</v>
      </c>
      <c r="W1573" s="93">
        <v>12330.060986123995</v>
      </c>
      <c r="X1573" s="93">
        <v>12788.076545999997</v>
      </c>
      <c r="Y1573" s="93">
        <v>12765.773999999998</v>
      </c>
      <c r="Z1573" s="93">
        <v>24054</v>
      </c>
      <c r="AA1573" s="83"/>
      <c r="AB1573" s="84" t="s">
        <v>6</v>
      </c>
      <c r="AC1573" s="93">
        <v>0</v>
      </c>
      <c r="AD1573" s="93">
        <v>0</v>
      </c>
      <c r="AE1573" s="93">
        <v>8</v>
      </c>
      <c r="AF1573" s="93">
        <v>224</v>
      </c>
      <c r="AG1573" s="93">
        <v>328</v>
      </c>
      <c r="AH1573" s="93">
        <v>218</v>
      </c>
      <c r="AI1573" s="93">
        <v>158</v>
      </c>
      <c r="AJ1573" s="93">
        <v>0</v>
      </c>
      <c r="AK1573" s="93">
        <v>60</v>
      </c>
      <c r="AL1573" s="93">
        <v>164</v>
      </c>
      <c r="AM1573" s="93">
        <v>0</v>
      </c>
      <c r="AN1573" s="83"/>
      <c r="AO1573" s="83"/>
      <c r="AP1573" s="83"/>
      <c r="AQ1573" s="83"/>
      <c r="AR1573" s="83"/>
      <c r="AS1573" s="83"/>
      <c r="AT1573" s="83"/>
      <c r="AU1573" s="83"/>
      <c r="AV1573" s="83"/>
      <c r="AW1573" s="83"/>
      <c r="AX1573" s="83"/>
      <c r="AY1573" s="83"/>
      <c r="AZ1573" s="83"/>
    </row>
    <row r="1574" spans="1:52" x14ac:dyDescent="0.25">
      <c r="A1574" s="82"/>
      <c r="B1574" s="84" t="s">
        <v>7</v>
      </c>
      <c r="C1574" s="93">
        <v>92121.178067566347</v>
      </c>
      <c r="D1574" s="93">
        <v>86747.851749935071</v>
      </c>
      <c r="E1574" s="93">
        <v>82586.85105635639</v>
      </c>
      <c r="F1574" s="93">
        <v>83235.693977869349</v>
      </c>
      <c r="G1574" s="93">
        <v>83680.58324276442</v>
      </c>
      <c r="H1574" s="93">
        <v>78088.690876811786</v>
      </c>
      <c r="I1574" s="93">
        <v>75241.967010658744</v>
      </c>
      <c r="J1574" s="93">
        <v>89068.182930215975</v>
      </c>
      <c r="K1574" s="93">
        <v>113068.49362199998</v>
      </c>
      <c r="L1574" s="93">
        <v>103764.35999999999</v>
      </c>
      <c r="M1574" s="93">
        <v>0</v>
      </c>
      <c r="N1574" s="83"/>
      <c r="O1574" s="84" t="s">
        <v>7</v>
      </c>
      <c r="P1574" s="93">
        <v>118456.95176553039</v>
      </c>
      <c r="Q1574" s="93">
        <v>95617.781794211391</v>
      </c>
      <c r="R1574" s="93">
        <v>75239.228125649563</v>
      </c>
      <c r="S1574" s="93">
        <v>91431.876466045345</v>
      </c>
      <c r="T1574" s="93">
        <v>80395.642622801606</v>
      </c>
      <c r="U1574" s="93">
        <v>81936.716044018496</v>
      </c>
      <c r="V1574" s="93">
        <v>77487.011308856556</v>
      </c>
      <c r="W1574" s="93">
        <v>76659.359741432985</v>
      </c>
      <c r="X1574" s="93">
        <v>82778.766272999987</v>
      </c>
      <c r="Y1574" s="93">
        <v>101665.2</v>
      </c>
      <c r="Z1574" s="93">
        <v>81337</v>
      </c>
      <c r="AA1574" s="83"/>
      <c r="AB1574" s="84" t="s">
        <v>7</v>
      </c>
      <c r="AC1574" s="93">
        <v>740</v>
      </c>
      <c r="AD1574" s="93">
        <v>725</v>
      </c>
      <c r="AE1574" s="93">
        <v>682</v>
      </c>
      <c r="AF1574" s="93">
        <v>682</v>
      </c>
      <c r="AG1574" s="93">
        <v>690</v>
      </c>
      <c r="AH1574" s="93">
        <v>652</v>
      </c>
      <c r="AI1574" s="93">
        <v>652</v>
      </c>
      <c r="AJ1574" s="93">
        <v>789</v>
      </c>
      <c r="AK1574" s="93">
        <v>926</v>
      </c>
      <c r="AL1574" s="93">
        <v>947</v>
      </c>
      <c r="AM1574" s="93">
        <v>0</v>
      </c>
      <c r="AN1574" s="83"/>
      <c r="AO1574" s="83"/>
      <c r="AP1574" s="83"/>
      <c r="AQ1574" s="83"/>
      <c r="AR1574" s="83"/>
      <c r="AS1574" s="83"/>
      <c r="AT1574" s="83"/>
      <c r="AU1574" s="83"/>
      <c r="AV1574" s="83"/>
      <c r="AW1574" s="83"/>
      <c r="AX1574" s="83"/>
      <c r="AY1574" s="83"/>
      <c r="AZ1574" s="83"/>
    </row>
    <row r="1575" spans="1:52" x14ac:dyDescent="0.25">
      <c r="A1575" s="82"/>
      <c r="B1575" s="89" t="s">
        <v>8</v>
      </c>
      <c r="C1575" s="94">
        <v>46487.713849830812</v>
      </c>
      <c r="D1575" s="94">
        <v>45879.930621164269</v>
      </c>
      <c r="E1575" s="94">
        <v>47102.05254383303</v>
      </c>
      <c r="F1575" s="94">
        <v>52269.779477827746</v>
      </c>
      <c r="G1575" s="94">
        <v>56952.694810055938</v>
      </c>
      <c r="H1575" s="94">
        <v>66515.767765337339</v>
      </c>
      <c r="I1575" s="94">
        <v>76696.298351332618</v>
      </c>
      <c r="J1575" s="94">
        <v>74147.600730608974</v>
      </c>
      <c r="K1575" s="94">
        <v>83312.398469999986</v>
      </c>
      <c r="L1575" s="94">
        <v>87666.683999999994</v>
      </c>
      <c r="M1575" s="94">
        <v>0</v>
      </c>
      <c r="N1575" s="83"/>
      <c r="O1575" s="89" t="s">
        <v>8</v>
      </c>
      <c r="P1575" s="94">
        <v>44282.055499148926</v>
      </c>
      <c r="Q1575" s="94">
        <v>46992.246882285748</v>
      </c>
      <c r="R1575" s="94">
        <v>49987.40655825827</v>
      </c>
      <c r="S1575" s="94">
        <v>58175.548332069018</v>
      </c>
      <c r="T1575" s="94">
        <v>49318.679471635405</v>
      </c>
      <c r="U1575" s="94">
        <v>54102.126907757192</v>
      </c>
      <c r="V1575" s="94">
        <v>72693.753777481441</v>
      </c>
      <c r="W1575" s="94">
        <v>87579.253619675976</v>
      </c>
      <c r="X1575" s="94">
        <v>84584.416370999999</v>
      </c>
      <c r="Y1575" s="94">
        <v>89862.569999999992</v>
      </c>
      <c r="Z1575" s="94">
        <v>91390</v>
      </c>
      <c r="AA1575" s="83"/>
      <c r="AB1575" s="89" t="s">
        <v>8</v>
      </c>
      <c r="AC1575" s="94">
        <v>612</v>
      </c>
      <c r="AD1575" s="94">
        <v>614</v>
      </c>
      <c r="AE1575" s="94">
        <v>649</v>
      </c>
      <c r="AF1575" s="94">
        <v>650</v>
      </c>
      <c r="AG1575" s="94">
        <v>686</v>
      </c>
      <c r="AH1575" s="94">
        <v>751</v>
      </c>
      <c r="AI1575" s="94">
        <v>795</v>
      </c>
      <c r="AJ1575" s="94">
        <v>778</v>
      </c>
      <c r="AK1575" s="94">
        <v>814</v>
      </c>
      <c r="AL1575" s="94">
        <v>869</v>
      </c>
      <c r="AM1575" s="94">
        <v>0</v>
      </c>
      <c r="AN1575" s="83"/>
      <c r="AO1575" s="83"/>
      <c r="AP1575" s="83"/>
      <c r="AQ1575" s="83"/>
      <c r="AR1575" s="83"/>
      <c r="AS1575" s="83"/>
      <c r="AT1575" s="83"/>
      <c r="AU1575" s="83"/>
      <c r="AV1575" s="83"/>
      <c r="AW1575" s="83"/>
      <c r="AX1575" s="83"/>
      <c r="AY1575" s="83"/>
      <c r="AZ1575" s="83"/>
    </row>
    <row r="1576" spans="1:52" x14ac:dyDescent="0.25">
      <c r="A1576" s="82"/>
      <c r="B1576" s="89" t="s">
        <v>5</v>
      </c>
      <c r="C1576" s="94">
        <v>31492.55827801922</v>
      </c>
      <c r="D1576" s="94">
        <v>36520.23964552673</v>
      </c>
      <c r="E1576" s="94">
        <v>31198.899698445843</v>
      </c>
      <c r="F1576" s="94">
        <v>43595.246852039665</v>
      </c>
      <c r="G1576" s="94">
        <v>47097.816317166049</v>
      </c>
      <c r="H1576" s="94">
        <v>38018.130852189926</v>
      </c>
      <c r="I1576" s="94">
        <v>52914.99047074093</v>
      </c>
      <c r="J1576" s="94">
        <v>39101.657350202986</v>
      </c>
      <c r="K1576" s="94">
        <v>44599.133060999986</v>
      </c>
      <c r="L1576" s="94">
        <v>35282.352000000014</v>
      </c>
      <c r="M1576" s="92">
        <v>0</v>
      </c>
      <c r="N1576" s="83"/>
      <c r="O1576" s="89" t="s">
        <v>5</v>
      </c>
      <c r="P1576" s="94">
        <v>41530.803708275467</v>
      </c>
      <c r="Q1576" s="94">
        <v>39409.912211226932</v>
      </c>
      <c r="R1576" s="94">
        <v>31035.052224600004</v>
      </c>
      <c r="S1576" s="94">
        <v>34170.900818362388</v>
      </c>
      <c r="T1576" s="94">
        <v>34789.313033573977</v>
      </c>
      <c r="U1576" s="94">
        <v>40212.114575302796</v>
      </c>
      <c r="V1576" s="94">
        <v>39641.853203917723</v>
      </c>
      <c r="W1576" s="94">
        <v>46485.883583054987</v>
      </c>
      <c r="X1576" s="94">
        <v>46316.728542000004</v>
      </c>
      <c r="Y1576" s="94">
        <v>45733.905000000006</v>
      </c>
      <c r="Z1576" s="94">
        <v>41636</v>
      </c>
      <c r="AA1576" s="83"/>
      <c r="AB1576" s="89" t="s">
        <v>5</v>
      </c>
      <c r="AC1576" s="94">
        <v>7686</v>
      </c>
      <c r="AD1576" s="94">
        <v>7395</v>
      </c>
      <c r="AE1576" s="94">
        <v>7421</v>
      </c>
      <c r="AF1576" s="94">
        <v>7403</v>
      </c>
      <c r="AG1576" s="94">
        <v>7296</v>
      </c>
      <c r="AH1576" s="94">
        <v>7005</v>
      </c>
      <c r="AI1576" s="94">
        <v>6959</v>
      </c>
      <c r="AJ1576" s="94">
        <v>7385</v>
      </c>
      <c r="AK1576" s="94">
        <v>7198</v>
      </c>
      <c r="AL1576" s="94">
        <v>7359</v>
      </c>
      <c r="AM1576" s="94">
        <v>0</v>
      </c>
      <c r="AN1576" s="83"/>
      <c r="AO1576" s="83"/>
      <c r="AP1576" s="83"/>
      <c r="AQ1576" s="83"/>
      <c r="AR1576" s="83"/>
      <c r="AS1576" s="83"/>
      <c r="AT1576" s="83"/>
      <c r="AU1576" s="83"/>
      <c r="AV1576" s="83"/>
      <c r="AW1576" s="83"/>
      <c r="AX1576" s="83"/>
      <c r="AY1576" s="83"/>
      <c r="AZ1576" s="83"/>
    </row>
    <row r="1577" spans="1:52" x14ac:dyDescent="0.25">
      <c r="A1577" s="82"/>
      <c r="B1577" s="84" t="s">
        <v>157</v>
      </c>
      <c r="C1577" s="93">
        <v>56234.390487501216</v>
      </c>
      <c r="D1577" s="93">
        <v>56704.038823115588</v>
      </c>
      <c r="E1577" s="93">
        <v>53071.367117766669</v>
      </c>
      <c r="F1577" s="93">
        <v>57927.168673209999</v>
      </c>
      <c r="G1577" s="93">
        <v>56966.003565412328</v>
      </c>
      <c r="H1577" s="93">
        <v>56175.688631594123</v>
      </c>
      <c r="I1577" s="93">
        <v>56051.345940608204</v>
      </c>
      <c r="J1577" s="93">
        <v>59999.535477629979</v>
      </c>
      <c r="K1577" s="93">
        <v>58867.163711999994</v>
      </c>
      <c r="L1577" s="93">
        <v>56222.501999999993</v>
      </c>
      <c r="M1577" s="93">
        <v>0</v>
      </c>
      <c r="N1577" s="83"/>
      <c r="O1577" s="84" t="s">
        <v>157</v>
      </c>
      <c r="P1577" s="93">
        <v>54522.040541774215</v>
      </c>
      <c r="Q1577" s="93">
        <v>52237.210265704693</v>
      </c>
      <c r="R1577" s="93">
        <v>54523.757939500152</v>
      </c>
      <c r="S1577" s="93">
        <v>56172.814205432624</v>
      </c>
      <c r="T1577" s="93">
        <v>57432.659497908244</v>
      </c>
      <c r="U1577" s="93">
        <v>56091.829300622019</v>
      </c>
      <c r="V1577" s="93">
        <v>57829.130774195801</v>
      </c>
      <c r="W1577" s="93">
        <v>57209.411421791985</v>
      </c>
      <c r="X1577" s="93">
        <v>56594.71805399999</v>
      </c>
      <c r="Y1577" s="93">
        <v>56685.551999999996</v>
      </c>
      <c r="Z1577" s="93">
        <v>56386</v>
      </c>
      <c r="AA1577" s="83"/>
      <c r="AB1577" s="84" t="s">
        <v>117</v>
      </c>
      <c r="AC1577" s="93">
        <v>36143.519999999997</v>
      </c>
      <c r="AD1577" s="93">
        <v>35773.043000000005</v>
      </c>
      <c r="AE1577" s="93">
        <v>35604.631999999998</v>
      </c>
      <c r="AF1577" s="93">
        <v>35519.08</v>
      </c>
      <c r="AG1577" s="93">
        <v>35515.57</v>
      </c>
      <c r="AH1577" s="93">
        <v>35570.988000000005</v>
      </c>
      <c r="AI1577" s="93">
        <v>35335.197</v>
      </c>
      <c r="AJ1577" s="93">
        <v>34802.712</v>
      </c>
      <c r="AK1577" s="93">
        <v>34742.684000000001</v>
      </c>
      <c r="AL1577" s="93">
        <v>34805.483999999997</v>
      </c>
      <c r="AM1577" s="93">
        <v>0</v>
      </c>
      <c r="AN1577" s="83"/>
      <c r="AO1577" s="83"/>
      <c r="AP1577" s="83"/>
      <c r="AQ1577" s="83"/>
      <c r="AR1577" s="83"/>
      <c r="AS1577" s="83"/>
      <c r="AT1577" s="83"/>
      <c r="AU1577" s="83"/>
      <c r="AV1577" s="83"/>
      <c r="AW1577" s="83"/>
      <c r="AX1577" s="83"/>
      <c r="AY1577" s="83"/>
      <c r="AZ1577" s="83"/>
    </row>
    <row r="1578" spans="1:52" x14ac:dyDescent="0.25">
      <c r="A1578" s="82"/>
      <c r="B1578" s="83"/>
      <c r="C1578" s="83"/>
      <c r="D1578" s="83"/>
      <c r="E1578" s="83"/>
      <c r="F1578" s="83"/>
      <c r="G1578" s="83"/>
      <c r="H1578" s="83"/>
      <c r="I1578" s="83"/>
      <c r="J1578" s="83"/>
      <c r="K1578" s="83"/>
      <c r="L1578" s="83"/>
      <c r="M1578" s="83"/>
      <c r="N1578" s="83"/>
      <c r="O1578" s="83"/>
      <c r="P1578" s="83"/>
      <c r="Q1578" s="83"/>
      <c r="R1578" s="83"/>
      <c r="S1578" s="83"/>
      <c r="T1578" s="83"/>
      <c r="U1578" s="83"/>
      <c r="V1578" s="83"/>
      <c r="W1578" s="83"/>
      <c r="X1578" s="83"/>
      <c r="Y1578" s="83"/>
      <c r="Z1578" s="83"/>
      <c r="AA1578" s="83"/>
      <c r="AB1578" s="83"/>
      <c r="AC1578" s="83"/>
      <c r="AD1578" s="83"/>
      <c r="AE1578" s="83"/>
      <c r="AF1578" s="83"/>
      <c r="AG1578" s="83"/>
      <c r="AH1578" s="83"/>
      <c r="AI1578" s="83"/>
      <c r="AJ1578" s="83"/>
      <c r="AK1578" s="83"/>
      <c r="AL1578" s="83"/>
      <c r="AM1578" s="83"/>
      <c r="AN1578" s="83"/>
      <c r="AO1578" s="83"/>
      <c r="AP1578" s="83"/>
      <c r="AQ1578" s="83"/>
      <c r="AR1578" s="83"/>
      <c r="AS1578" s="83"/>
      <c r="AT1578" s="83"/>
      <c r="AU1578" s="83"/>
      <c r="AV1578" s="83"/>
      <c r="AW1578" s="83"/>
      <c r="AX1578" s="83"/>
      <c r="AY1578" s="83"/>
      <c r="AZ1578" s="83"/>
    </row>
    <row r="1579" spans="1:52" x14ac:dyDescent="0.25">
      <c r="A1579" s="82"/>
      <c r="B1579" s="85" t="s">
        <v>113</v>
      </c>
      <c r="C1579" s="85"/>
      <c r="D1579" s="85"/>
      <c r="E1579" s="85"/>
      <c r="F1579" s="85"/>
      <c r="G1579" s="85"/>
      <c r="H1579" s="85"/>
      <c r="I1579" s="85"/>
      <c r="J1579" s="85"/>
      <c r="K1579" s="85"/>
      <c r="L1579" s="85"/>
      <c r="M1579" s="85"/>
      <c r="N1579" s="83"/>
      <c r="O1579" s="85" t="s">
        <v>114</v>
      </c>
      <c r="P1579" s="85"/>
      <c r="Q1579" s="85"/>
      <c r="R1579" s="85"/>
      <c r="S1579" s="85"/>
      <c r="T1579" s="85"/>
      <c r="U1579" s="85"/>
      <c r="V1579" s="85"/>
      <c r="W1579" s="85"/>
      <c r="X1579" s="85"/>
      <c r="Y1579" s="85"/>
      <c r="Z1579" s="85"/>
      <c r="AA1579" s="83"/>
      <c r="AB1579" s="85" t="s">
        <v>145</v>
      </c>
      <c r="AC1579" s="85"/>
      <c r="AD1579" s="85"/>
      <c r="AE1579" s="85"/>
      <c r="AF1579" s="85"/>
      <c r="AG1579" s="85"/>
      <c r="AH1579" s="85"/>
      <c r="AI1579" s="85"/>
      <c r="AJ1579" s="85"/>
      <c r="AK1579" s="85"/>
      <c r="AL1579" s="85"/>
      <c r="AM1579" s="85"/>
      <c r="AN1579" s="83"/>
      <c r="AO1579" s="83"/>
      <c r="AP1579" s="83"/>
      <c r="AQ1579" s="83"/>
      <c r="AR1579" s="83"/>
      <c r="AS1579" s="83"/>
      <c r="AT1579" s="83"/>
      <c r="AU1579" s="83"/>
      <c r="AV1579" s="83"/>
      <c r="AW1579" s="83"/>
      <c r="AX1579" s="83"/>
      <c r="AY1579" s="83"/>
      <c r="AZ1579" s="83"/>
    </row>
    <row r="1580" spans="1:52" x14ac:dyDescent="0.25">
      <c r="A1580" s="82"/>
      <c r="B1580" s="87" t="s">
        <v>95</v>
      </c>
      <c r="C1580" s="87">
        <v>2013</v>
      </c>
      <c r="D1580" s="87">
        <v>2014</v>
      </c>
      <c r="E1580" s="87">
        <v>2015</v>
      </c>
      <c r="F1580" s="87">
        <v>2016</v>
      </c>
      <c r="G1580" s="87">
        <v>2017</v>
      </c>
      <c r="H1580" s="87">
        <v>2018</v>
      </c>
      <c r="I1580" s="87">
        <v>2019</v>
      </c>
      <c r="J1580" s="87">
        <v>2020</v>
      </c>
      <c r="K1580" s="87">
        <v>2021</v>
      </c>
      <c r="L1580" s="87">
        <v>2022</v>
      </c>
      <c r="M1580" s="87">
        <v>2023</v>
      </c>
      <c r="N1580" s="83"/>
      <c r="O1580" s="87" t="s">
        <v>95</v>
      </c>
      <c r="P1580" s="87">
        <v>2013</v>
      </c>
      <c r="Q1580" s="87">
        <v>2014</v>
      </c>
      <c r="R1580" s="87">
        <v>2015</v>
      </c>
      <c r="S1580" s="87">
        <v>2016</v>
      </c>
      <c r="T1580" s="87">
        <v>2017</v>
      </c>
      <c r="U1580" s="87">
        <v>2018</v>
      </c>
      <c r="V1580" s="87">
        <v>2019</v>
      </c>
      <c r="W1580" s="87">
        <v>2020</v>
      </c>
      <c r="X1580" s="87">
        <v>2021</v>
      </c>
      <c r="Y1580" s="87">
        <v>2022</v>
      </c>
      <c r="Z1580" s="87">
        <v>2023</v>
      </c>
      <c r="AA1580" s="83"/>
      <c r="AB1580" s="87" t="s">
        <v>95</v>
      </c>
      <c r="AC1580" s="87">
        <v>2013</v>
      </c>
      <c r="AD1580" s="87">
        <v>2014</v>
      </c>
      <c r="AE1580" s="87">
        <v>2015</v>
      </c>
      <c r="AF1580" s="87">
        <v>2016</v>
      </c>
      <c r="AG1580" s="87">
        <v>2017</v>
      </c>
      <c r="AH1580" s="87">
        <v>2018</v>
      </c>
      <c r="AI1580" s="87">
        <v>2019</v>
      </c>
      <c r="AJ1580" s="87">
        <v>2020</v>
      </c>
      <c r="AK1580" s="87">
        <v>2021</v>
      </c>
      <c r="AL1580" s="87">
        <v>2022</v>
      </c>
      <c r="AM1580" s="87">
        <v>2023</v>
      </c>
      <c r="AN1580" s="83"/>
      <c r="AO1580" s="83"/>
      <c r="AP1580" s="83"/>
      <c r="AQ1580" s="83"/>
      <c r="AR1580" s="83"/>
      <c r="AS1580" s="83"/>
      <c r="AT1580" s="83"/>
      <c r="AU1580" s="83"/>
      <c r="AV1580" s="83"/>
      <c r="AW1580" s="83"/>
      <c r="AX1580" s="83"/>
      <c r="AY1580" s="83"/>
      <c r="AZ1580" s="83"/>
    </row>
    <row r="1581" spans="1:52" x14ac:dyDescent="0.25">
      <c r="A1581" s="82"/>
      <c r="B1581" s="89" t="s">
        <v>9</v>
      </c>
      <c r="C1581" s="90">
        <v>573654.19888406526</v>
      </c>
      <c r="D1581" s="90">
        <v>562389.02411564812</v>
      </c>
      <c r="E1581" s="90">
        <v>570831.72514882067</v>
      </c>
      <c r="F1581" s="90">
        <v>603569.49611081684</v>
      </c>
      <c r="G1581" s="90">
        <v>567902.14728705131</v>
      </c>
      <c r="H1581" s="90">
        <v>563015.89440493588</v>
      </c>
      <c r="I1581" s="90">
        <v>585137.48347402364</v>
      </c>
      <c r="J1581" s="90">
        <v>612788.27856983081</v>
      </c>
      <c r="K1581" s="90">
        <v>720556.23540599993</v>
      </c>
      <c r="L1581" s="90">
        <v>673547.38500000001</v>
      </c>
      <c r="M1581" s="90">
        <v>0</v>
      </c>
      <c r="N1581" s="83"/>
      <c r="O1581" s="89" t="s">
        <v>9</v>
      </c>
      <c r="P1581" s="90">
        <v>581676.3718624094</v>
      </c>
      <c r="Q1581" s="90">
        <v>577331.65742612607</v>
      </c>
      <c r="R1581" s="90">
        <v>565048.49449161196</v>
      </c>
      <c r="S1581" s="90">
        <v>633121.13544829842</v>
      </c>
      <c r="T1581" s="90">
        <v>591804.89843910944</v>
      </c>
      <c r="U1581" s="90">
        <v>568867.03945796285</v>
      </c>
      <c r="V1581" s="90">
        <v>556118.25196685304</v>
      </c>
      <c r="W1581" s="90">
        <v>556495.96128858882</v>
      </c>
      <c r="X1581" s="90">
        <v>767999.6386859999</v>
      </c>
      <c r="Y1581" s="90">
        <v>742904.04299999995</v>
      </c>
      <c r="Z1581" s="90">
        <v>698631</v>
      </c>
      <c r="AA1581" s="83"/>
      <c r="AB1581" s="89" t="s">
        <v>9</v>
      </c>
      <c r="AC1581" s="90">
        <v>5063</v>
      </c>
      <c r="AD1581" s="90">
        <v>4991</v>
      </c>
      <c r="AE1581" s="90">
        <v>4955</v>
      </c>
      <c r="AF1581" s="90">
        <v>4859</v>
      </c>
      <c r="AG1581" s="90">
        <v>4694</v>
      </c>
      <c r="AH1581" s="90">
        <v>4574</v>
      </c>
      <c r="AI1581" s="90">
        <v>4580</v>
      </c>
      <c r="AJ1581" s="90">
        <v>4872</v>
      </c>
      <c r="AK1581" s="90">
        <v>4808</v>
      </c>
      <c r="AL1581" s="90">
        <v>4834</v>
      </c>
      <c r="AM1581" s="90">
        <v>0</v>
      </c>
      <c r="AN1581" s="83"/>
      <c r="AO1581" s="83"/>
      <c r="AP1581" s="83"/>
      <c r="AQ1581" s="83"/>
      <c r="AR1581" s="83"/>
      <c r="AS1581" s="83"/>
      <c r="AT1581" s="83"/>
      <c r="AU1581" s="83"/>
      <c r="AV1581" s="83"/>
      <c r="AW1581" s="83"/>
      <c r="AX1581" s="83"/>
      <c r="AY1581" s="83"/>
      <c r="AZ1581" s="83"/>
    </row>
    <row r="1582" spans="1:52" x14ac:dyDescent="0.25">
      <c r="A1582" s="82"/>
      <c r="B1582" s="84" t="s">
        <v>10</v>
      </c>
      <c r="C1582" s="93">
        <v>368448.67229776032</v>
      </c>
      <c r="D1582" s="93">
        <v>351672.67655617453</v>
      </c>
      <c r="E1582" s="93">
        <v>371341.28146124061</v>
      </c>
      <c r="F1582" s="93">
        <v>402699.66063716175</v>
      </c>
      <c r="G1582" s="93">
        <v>373264.03541911149</v>
      </c>
      <c r="H1582" s="93">
        <v>344863.11268968735</v>
      </c>
      <c r="I1582" s="93">
        <v>352386.52879258874</v>
      </c>
      <c r="J1582" s="93">
        <v>364898.81131344894</v>
      </c>
      <c r="K1582" s="93">
        <v>470338.9626599999</v>
      </c>
      <c r="L1582" s="93">
        <v>441530.52299999999</v>
      </c>
      <c r="M1582" s="93">
        <v>0</v>
      </c>
      <c r="N1582" s="83"/>
      <c r="O1582" s="84" t="s">
        <v>10</v>
      </c>
      <c r="P1582" s="93">
        <v>382038.02827428334</v>
      </c>
      <c r="Q1582" s="93">
        <v>374338.80533922685</v>
      </c>
      <c r="R1582" s="93">
        <v>369472.30843725399</v>
      </c>
      <c r="S1582" s="93">
        <v>397648.96645887621</v>
      </c>
      <c r="T1582" s="93">
        <v>388311.707087052</v>
      </c>
      <c r="U1582" s="93">
        <v>348902.39303773089</v>
      </c>
      <c r="V1582" s="93">
        <v>345756.72167848854</v>
      </c>
      <c r="W1582" s="93">
        <v>339097.71633692842</v>
      </c>
      <c r="X1582" s="93">
        <v>519535.23631274997</v>
      </c>
      <c r="Y1582" s="93">
        <v>503856.02399999992</v>
      </c>
      <c r="Z1582" s="93">
        <v>459988</v>
      </c>
      <c r="AA1582" s="83"/>
      <c r="AB1582" s="84" t="s">
        <v>10</v>
      </c>
      <c r="AC1582" s="93">
        <v>5063</v>
      </c>
      <c r="AD1582" s="93">
        <v>4991</v>
      </c>
      <c r="AE1582" s="93">
        <v>4955</v>
      </c>
      <c r="AF1582" s="93">
        <v>4859</v>
      </c>
      <c r="AG1582" s="93">
        <v>4694</v>
      </c>
      <c r="AH1582" s="93">
        <v>4574</v>
      </c>
      <c r="AI1582" s="93">
        <v>4580</v>
      </c>
      <c r="AJ1582" s="93">
        <v>4872</v>
      </c>
      <c r="AK1582" s="93">
        <v>4808</v>
      </c>
      <c r="AL1582" s="93">
        <v>4834</v>
      </c>
      <c r="AM1582" s="93">
        <v>0</v>
      </c>
      <c r="AN1582" s="83"/>
      <c r="AO1582" s="83"/>
      <c r="AP1582" s="83"/>
      <c r="AQ1582" s="83"/>
      <c r="AR1582" s="83"/>
      <c r="AS1582" s="83"/>
      <c r="AT1582" s="83"/>
      <c r="AU1582" s="83"/>
      <c r="AV1582" s="83"/>
      <c r="AW1582" s="83"/>
      <c r="AX1582" s="83"/>
      <c r="AY1582" s="83"/>
      <c r="AZ1582" s="83"/>
    </row>
    <row r="1583" spans="1:52" x14ac:dyDescent="0.25">
      <c r="A1583" s="82"/>
      <c r="B1583" s="89" t="s">
        <v>11</v>
      </c>
      <c r="C1583" s="94">
        <v>205205.52658630491</v>
      </c>
      <c r="D1583" s="94">
        <v>210716.34755947354</v>
      </c>
      <c r="E1583" s="94">
        <v>199490.44368758003</v>
      </c>
      <c r="F1583" s="94">
        <v>200869.83547365508</v>
      </c>
      <c r="G1583" s="94">
        <v>194638.11186793985</v>
      </c>
      <c r="H1583" s="94">
        <v>218152.78171524848</v>
      </c>
      <c r="I1583" s="94">
        <v>232750.95468143493</v>
      </c>
      <c r="J1583" s="94">
        <v>247889.46725638193</v>
      </c>
      <c r="K1583" s="94">
        <v>250217.272746</v>
      </c>
      <c r="L1583" s="94">
        <v>232016.86199999996</v>
      </c>
      <c r="M1583" s="94">
        <v>0</v>
      </c>
      <c r="N1583" s="83"/>
      <c r="O1583" s="89" t="s">
        <v>11</v>
      </c>
      <c r="P1583" s="94">
        <v>199638.34358812612</v>
      </c>
      <c r="Q1583" s="94">
        <v>202992.85208689919</v>
      </c>
      <c r="R1583" s="94">
        <v>195576.18605435797</v>
      </c>
      <c r="S1583" s="94">
        <v>235472.16898942224</v>
      </c>
      <c r="T1583" s="94">
        <v>203493.19135205747</v>
      </c>
      <c r="U1583" s="94">
        <v>219964.64642023193</v>
      </c>
      <c r="V1583" s="94">
        <v>210361.53028836451</v>
      </c>
      <c r="W1583" s="94">
        <v>217398.2449516604</v>
      </c>
      <c r="X1583" s="94">
        <v>248464.40237324996</v>
      </c>
      <c r="Y1583" s="94">
        <v>239048.019</v>
      </c>
      <c r="Z1583" s="94">
        <v>238643</v>
      </c>
      <c r="AA1583" s="83"/>
      <c r="AB1583" s="89" t="s">
        <v>11</v>
      </c>
      <c r="AC1583" s="94">
        <v>5063</v>
      </c>
      <c r="AD1583" s="94">
        <v>4991</v>
      </c>
      <c r="AE1583" s="94">
        <v>4955</v>
      </c>
      <c r="AF1583" s="94">
        <v>4859</v>
      </c>
      <c r="AG1583" s="94">
        <v>4694</v>
      </c>
      <c r="AH1583" s="94">
        <v>4574</v>
      </c>
      <c r="AI1583" s="94">
        <v>4580</v>
      </c>
      <c r="AJ1583" s="94">
        <v>4872</v>
      </c>
      <c r="AK1583" s="94">
        <v>4808</v>
      </c>
      <c r="AL1583" s="94">
        <v>4834</v>
      </c>
      <c r="AM1583" s="94">
        <v>0</v>
      </c>
      <c r="AN1583" s="83"/>
      <c r="AO1583" s="83"/>
      <c r="AP1583" s="83"/>
      <c r="AQ1583" s="83"/>
      <c r="AR1583" s="83"/>
      <c r="AS1583" s="83"/>
      <c r="AT1583" s="83"/>
      <c r="AU1583" s="83"/>
      <c r="AV1583" s="83"/>
      <c r="AW1583" s="83"/>
      <c r="AX1583" s="83"/>
      <c r="AY1583" s="83"/>
      <c r="AZ1583" s="83"/>
    </row>
    <row r="1584" spans="1:52" x14ac:dyDescent="0.25">
      <c r="A1584" s="82"/>
      <c r="B1584" s="84" t="s">
        <v>0</v>
      </c>
      <c r="C1584" s="93">
        <v>70741.051006278474</v>
      </c>
      <c r="D1584" s="93">
        <v>68011.143630504273</v>
      </c>
      <c r="E1584" s="93">
        <v>66676.442108556032</v>
      </c>
      <c r="F1584" s="93">
        <v>71156.155540822379</v>
      </c>
      <c r="G1584" s="93">
        <v>66626.121166087018</v>
      </c>
      <c r="H1584" s="93">
        <v>63675.116787988249</v>
      </c>
      <c r="I1584" s="93">
        <v>58969.023981037877</v>
      </c>
      <c r="J1584" s="93">
        <v>54067.554789695998</v>
      </c>
      <c r="K1584" s="93">
        <v>48300.609671999984</v>
      </c>
      <c r="L1584" s="93">
        <v>39825.386999999995</v>
      </c>
      <c r="M1584" s="93">
        <v>0</v>
      </c>
      <c r="N1584" s="83"/>
      <c r="O1584" s="84" t="s">
        <v>0</v>
      </c>
      <c r="P1584" s="93">
        <v>66053.628405373544</v>
      </c>
      <c r="Q1584" s="93">
        <v>63391.583714076689</v>
      </c>
      <c r="R1584" s="93">
        <v>53256.807347987182</v>
      </c>
      <c r="S1584" s="93">
        <v>66983.44652282531</v>
      </c>
      <c r="T1584" s="93">
        <v>57517.04267016783</v>
      </c>
      <c r="U1584" s="93">
        <v>56578.04570159829</v>
      </c>
      <c r="V1584" s="93">
        <v>52260.99213539176</v>
      </c>
      <c r="W1584" s="93">
        <v>55634.167368611983</v>
      </c>
      <c r="X1584" s="93">
        <v>59414.58759599999</v>
      </c>
      <c r="Y1584" s="93">
        <v>51755.612999999998</v>
      </c>
      <c r="Z1584" s="93">
        <v>42227</v>
      </c>
      <c r="AA1584" s="83"/>
      <c r="AB1584" s="84" t="s">
        <v>0</v>
      </c>
      <c r="AC1584" s="93">
        <v>743</v>
      </c>
      <c r="AD1584" s="93">
        <v>805</v>
      </c>
      <c r="AE1584" s="93">
        <v>832</v>
      </c>
      <c r="AF1584" s="93">
        <v>695</v>
      </c>
      <c r="AG1584" s="93">
        <v>582</v>
      </c>
      <c r="AH1584" s="93">
        <v>558</v>
      </c>
      <c r="AI1584" s="93">
        <v>549</v>
      </c>
      <c r="AJ1584" s="93">
        <v>517</v>
      </c>
      <c r="AK1584" s="93">
        <v>474</v>
      </c>
      <c r="AL1584" s="93">
        <v>397</v>
      </c>
      <c r="AM1584" s="93">
        <v>0</v>
      </c>
      <c r="AN1584" s="83"/>
      <c r="AO1584" s="83"/>
      <c r="AP1584" s="83"/>
      <c r="AQ1584" s="83"/>
      <c r="AR1584" s="83"/>
      <c r="AS1584" s="83"/>
      <c r="AT1584" s="83"/>
      <c r="AU1584" s="83"/>
      <c r="AV1584" s="83"/>
      <c r="AW1584" s="83"/>
      <c r="AX1584" s="83"/>
      <c r="AY1584" s="83"/>
      <c r="AZ1584" s="83"/>
    </row>
    <row r="1585" spans="1:52" x14ac:dyDescent="0.25">
      <c r="A1585" s="82"/>
      <c r="B1585" s="84" t="s">
        <v>158</v>
      </c>
      <c r="C1585" s="93">
        <v>101586.99562067406</v>
      </c>
      <c r="D1585" s="93">
        <v>87590.900370334813</v>
      </c>
      <c r="E1585" s="93">
        <v>80182.272343758785</v>
      </c>
      <c r="F1585" s="93">
        <v>72601.420451711121</v>
      </c>
      <c r="G1585" s="93">
        <v>67874.652317519649</v>
      </c>
      <c r="H1585" s="93">
        <v>67363.641507685985</v>
      </c>
      <c r="I1585" s="93">
        <v>74079.865236322221</v>
      </c>
      <c r="J1585" s="93">
        <v>95461.947491273968</v>
      </c>
      <c r="K1585" s="93">
        <v>90499.989194999973</v>
      </c>
      <c r="L1585" s="93">
        <v>61817.174999999996</v>
      </c>
      <c r="M1585" s="93">
        <v>0</v>
      </c>
      <c r="N1585" s="83"/>
      <c r="O1585" s="84" t="s">
        <v>158</v>
      </c>
      <c r="P1585" s="93">
        <v>119147.30676473178</v>
      </c>
      <c r="Q1585" s="93">
        <v>102358.49191348602</v>
      </c>
      <c r="R1585" s="93">
        <v>92077.598944966827</v>
      </c>
      <c r="S1585" s="93">
        <v>89548.253774326484</v>
      </c>
      <c r="T1585" s="93">
        <v>75216.554634118133</v>
      </c>
      <c r="U1585" s="93">
        <v>70430.656772439106</v>
      </c>
      <c r="V1585" s="93">
        <v>67287.561771941138</v>
      </c>
      <c r="W1585" s="93">
        <v>72937.036465082987</v>
      </c>
      <c r="X1585" s="93">
        <v>107900.85459299998</v>
      </c>
      <c r="Y1585" s="93">
        <v>91951.439999999988</v>
      </c>
      <c r="Z1585" s="93">
        <v>61295</v>
      </c>
      <c r="AA1585" s="83"/>
      <c r="AB1585" s="84" t="s">
        <v>158</v>
      </c>
      <c r="AC1585" s="93">
        <v>709</v>
      </c>
      <c r="AD1585" s="93">
        <v>592</v>
      </c>
      <c r="AE1585" s="93">
        <v>529</v>
      </c>
      <c r="AF1585" s="93">
        <v>468</v>
      </c>
      <c r="AG1585" s="93">
        <v>454</v>
      </c>
      <c r="AH1585" s="93">
        <v>471</v>
      </c>
      <c r="AI1585" s="93">
        <v>502</v>
      </c>
      <c r="AJ1585" s="93">
        <v>675</v>
      </c>
      <c r="AK1585" s="93">
        <v>604</v>
      </c>
      <c r="AL1585" s="93">
        <v>405</v>
      </c>
      <c r="AM1585" s="93">
        <v>0</v>
      </c>
      <c r="AN1585" s="83"/>
      <c r="AO1585" s="83"/>
      <c r="AP1585" s="83"/>
      <c r="AQ1585" s="83"/>
      <c r="AR1585" s="83"/>
      <c r="AS1585" s="83"/>
      <c r="AT1585" s="83"/>
      <c r="AU1585" s="83"/>
      <c r="AV1585" s="83"/>
      <c r="AW1585" s="83"/>
      <c r="AX1585" s="83"/>
      <c r="AY1585" s="83"/>
      <c r="AZ1585" s="83"/>
    </row>
    <row r="1586" spans="1:52" x14ac:dyDescent="0.25">
      <c r="A1586" s="82"/>
      <c r="B1586" s="84" t="s">
        <v>159</v>
      </c>
      <c r="C1586" s="93">
        <v>19040.296525821344</v>
      </c>
      <c r="D1586" s="93">
        <v>16667.061731512476</v>
      </c>
      <c r="E1586" s="93">
        <v>12050.103947037403</v>
      </c>
      <c r="F1586" s="93">
        <v>9010.6300080359633</v>
      </c>
      <c r="G1586" s="93">
        <v>2924.4149323087863</v>
      </c>
      <c r="H1586" s="93">
        <v>836.74840443967014</v>
      </c>
      <c r="I1586" s="93">
        <v>406.79059271948984</v>
      </c>
      <c r="J1586" s="93">
        <v>563.20369572599986</v>
      </c>
      <c r="K1586" s="93">
        <v>214.30159799999996</v>
      </c>
      <c r="L1586" s="93">
        <v>18.521999999999998</v>
      </c>
      <c r="M1586" s="93">
        <v>0</v>
      </c>
      <c r="N1586" s="83"/>
      <c r="O1586" s="84" t="s">
        <v>159</v>
      </c>
      <c r="P1586" s="93">
        <v>16311.908156570385</v>
      </c>
      <c r="Q1586" s="93">
        <v>18764.536793626154</v>
      </c>
      <c r="R1586" s="93">
        <v>20683.519928749462</v>
      </c>
      <c r="S1586" s="93">
        <v>17277.621474237072</v>
      </c>
      <c r="T1586" s="93">
        <v>7500.6446198491903</v>
      </c>
      <c r="U1586" s="93">
        <v>2583.9855183538152</v>
      </c>
      <c r="V1586" s="93">
        <v>3685.3028832317027</v>
      </c>
      <c r="W1586" s="93">
        <v>707.78088964799986</v>
      </c>
      <c r="X1586" s="93">
        <v>707.61963299999979</v>
      </c>
      <c r="Y1586" s="93">
        <v>543.3119999999999</v>
      </c>
      <c r="Z1586" s="93">
        <v>156</v>
      </c>
      <c r="AA1586" s="83"/>
      <c r="AB1586" s="84" t="s">
        <v>159</v>
      </c>
      <c r="AC1586" s="93">
        <v>0</v>
      </c>
      <c r="AD1586" s="93">
        <v>0</v>
      </c>
      <c r="AE1586" s="93">
        <v>0</v>
      </c>
      <c r="AF1586" s="93">
        <v>0</v>
      </c>
      <c r="AG1586" s="93">
        <v>0</v>
      </c>
      <c r="AH1586" s="93">
        <v>0</v>
      </c>
      <c r="AI1586" s="93">
        <v>0</v>
      </c>
      <c r="AJ1586" s="93">
        <v>0</v>
      </c>
      <c r="AK1586" s="93">
        <v>0</v>
      </c>
      <c r="AL1586" s="93">
        <v>0</v>
      </c>
      <c r="AM1586" s="93">
        <v>0</v>
      </c>
      <c r="AN1586" s="83"/>
      <c r="AO1586" s="83"/>
      <c r="AP1586" s="83"/>
      <c r="AQ1586" s="83"/>
      <c r="AR1586" s="83"/>
      <c r="AS1586" s="83"/>
      <c r="AT1586" s="83"/>
      <c r="AU1586" s="83"/>
      <c r="AV1586" s="83"/>
      <c r="AW1586" s="83"/>
      <c r="AX1586" s="83"/>
      <c r="AY1586" s="83"/>
      <c r="AZ1586" s="83"/>
    </row>
    <row r="1587" spans="1:52" x14ac:dyDescent="0.25">
      <c r="A1587" s="82"/>
      <c r="B1587" s="84" t="s">
        <v>1</v>
      </c>
      <c r="C1587" s="93">
        <v>31381.851183847135</v>
      </c>
      <c r="D1587" s="93">
        <v>25725.443522578636</v>
      </c>
      <c r="E1587" s="93">
        <v>25510.11540651826</v>
      </c>
      <c r="F1587" s="93">
        <v>18824.223439251349</v>
      </c>
      <c r="G1587" s="93">
        <v>17908.714271552224</v>
      </c>
      <c r="H1587" s="93">
        <v>16375.491090026306</v>
      </c>
      <c r="I1587" s="93">
        <v>20557.657348394889</v>
      </c>
      <c r="J1587" s="93">
        <v>24750.752452019995</v>
      </c>
      <c r="K1587" s="93">
        <v>21043.992563999996</v>
      </c>
      <c r="L1587" s="93">
        <v>17124.617999999999</v>
      </c>
      <c r="M1587" s="93">
        <v>0</v>
      </c>
      <c r="N1587" s="83"/>
      <c r="O1587" s="84" t="s">
        <v>1</v>
      </c>
      <c r="P1587" s="93">
        <v>33284.749698727945</v>
      </c>
      <c r="Q1587" s="93">
        <v>33226.012920628527</v>
      </c>
      <c r="R1587" s="93">
        <v>23932.556818157536</v>
      </c>
      <c r="S1587" s="93">
        <v>11881.01937885107</v>
      </c>
      <c r="T1587" s="93">
        <v>23666.761434738848</v>
      </c>
      <c r="U1587" s="93">
        <v>19535.142962393296</v>
      </c>
      <c r="V1587" s="93">
        <v>18318.000276965504</v>
      </c>
      <c r="W1587" s="93">
        <v>16970.557337306993</v>
      </c>
      <c r="X1587" s="93">
        <v>28566.827372999996</v>
      </c>
      <c r="Y1587" s="93">
        <v>21018.353999999999</v>
      </c>
      <c r="Z1587" s="93">
        <v>18918</v>
      </c>
      <c r="AA1587" s="83"/>
      <c r="AB1587" s="84" t="s">
        <v>1</v>
      </c>
      <c r="AC1587" s="93">
        <v>192</v>
      </c>
      <c r="AD1587" s="93">
        <v>164</v>
      </c>
      <c r="AE1587" s="93">
        <v>164</v>
      </c>
      <c r="AF1587" s="93">
        <v>120</v>
      </c>
      <c r="AG1587" s="93">
        <v>114</v>
      </c>
      <c r="AH1587" s="93">
        <v>102</v>
      </c>
      <c r="AI1587" s="93">
        <v>132</v>
      </c>
      <c r="AJ1587" s="93">
        <v>162</v>
      </c>
      <c r="AK1587" s="93">
        <v>126</v>
      </c>
      <c r="AL1587" s="93">
        <v>110</v>
      </c>
      <c r="AM1587" s="93">
        <v>0</v>
      </c>
      <c r="AN1587" s="83"/>
      <c r="AO1587" s="83"/>
      <c r="AP1587" s="83"/>
      <c r="AQ1587" s="83"/>
      <c r="AR1587" s="83"/>
      <c r="AS1587" s="83"/>
      <c r="AT1587" s="83"/>
      <c r="AU1587" s="83"/>
      <c r="AV1587" s="83"/>
      <c r="AW1587" s="83"/>
      <c r="AX1587" s="83"/>
      <c r="AY1587" s="83"/>
      <c r="AZ1587" s="83"/>
    </row>
    <row r="1588" spans="1:52" x14ac:dyDescent="0.25">
      <c r="A1588" s="82"/>
      <c r="B1588" s="84" t="s">
        <v>2</v>
      </c>
      <c r="C1588" s="93">
        <v>207403.72424151</v>
      </c>
      <c r="D1588" s="93">
        <v>205921.50853094971</v>
      </c>
      <c r="E1588" s="93">
        <v>204970.84910294879</v>
      </c>
      <c r="F1588" s="93">
        <v>205406.05366245925</v>
      </c>
      <c r="G1588" s="93">
        <v>200009.63879577623</v>
      </c>
      <c r="H1588" s="93">
        <v>199105.532340451</v>
      </c>
      <c r="I1588" s="93">
        <v>206074.61710152167</v>
      </c>
      <c r="J1588" s="93">
        <v>207971.05665394795</v>
      </c>
      <c r="K1588" s="93">
        <v>214495.74251699995</v>
      </c>
      <c r="L1588" s="93">
        <v>218748.93599999999</v>
      </c>
      <c r="M1588" s="93">
        <v>0</v>
      </c>
      <c r="N1588" s="83"/>
      <c r="O1588" s="84" t="s">
        <v>2</v>
      </c>
      <c r="P1588" s="93">
        <v>227037.38672533419</v>
      </c>
      <c r="Q1588" s="93">
        <v>218238.51533152562</v>
      </c>
      <c r="R1588" s="93">
        <v>212102.89557163845</v>
      </c>
      <c r="S1588" s="93">
        <v>209669.59669138666</v>
      </c>
      <c r="T1588" s="93">
        <v>204507.43177621631</v>
      </c>
      <c r="U1588" s="93">
        <v>190782.21421036625</v>
      </c>
      <c r="V1588" s="93">
        <v>192225.04657047463</v>
      </c>
      <c r="W1588" s="93">
        <v>198173.25443002494</v>
      </c>
      <c r="X1588" s="93">
        <v>218501.69714099995</v>
      </c>
      <c r="Y1588" s="93">
        <v>222942.11099999998</v>
      </c>
      <c r="Z1588" s="93">
        <v>224610</v>
      </c>
      <c r="AA1588" s="83"/>
      <c r="AB1588" s="84" t="s">
        <v>2</v>
      </c>
      <c r="AC1588" s="93">
        <v>1817</v>
      </c>
      <c r="AD1588" s="93">
        <v>1747</v>
      </c>
      <c r="AE1588" s="93">
        <v>1704</v>
      </c>
      <c r="AF1588" s="93">
        <v>1654</v>
      </c>
      <c r="AG1588" s="93">
        <v>1570</v>
      </c>
      <c r="AH1588" s="93">
        <v>1526</v>
      </c>
      <c r="AI1588" s="93">
        <v>1526</v>
      </c>
      <c r="AJ1588" s="93">
        <v>1537</v>
      </c>
      <c r="AK1588" s="93">
        <v>1571</v>
      </c>
      <c r="AL1588" s="93">
        <v>1621</v>
      </c>
      <c r="AM1588" s="93">
        <v>0</v>
      </c>
      <c r="AN1588" s="83"/>
      <c r="AO1588" s="83"/>
      <c r="AP1588" s="83"/>
      <c r="AQ1588" s="83"/>
      <c r="AR1588" s="83"/>
      <c r="AS1588" s="83"/>
      <c r="AT1588" s="83"/>
      <c r="AU1588" s="83"/>
      <c r="AV1588" s="83"/>
      <c r="AW1588" s="83"/>
      <c r="AX1588" s="83"/>
      <c r="AY1588" s="83"/>
      <c r="AZ1588" s="83"/>
    </row>
    <row r="1589" spans="1:52" x14ac:dyDescent="0.25">
      <c r="A1589" s="82"/>
      <c r="B1589" s="84" t="s">
        <v>156</v>
      </c>
      <c r="C1589" s="93">
        <v>0</v>
      </c>
      <c r="D1589" s="93">
        <v>0</v>
      </c>
      <c r="E1589" s="93">
        <v>0</v>
      </c>
      <c r="F1589" s="93">
        <v>0</v>
      </c>
      <c r="G1589" s="93">
        <v>0</v>
      </c>
      <c r="H1589" s="93">
        <v>0</v>
      </c>
      <c r="I1589" s="93">
        <v>0</v>
      </c>
      <c r="J1589" s="93">
        <v>2586.2054763509991</v>
      </c>
      <c r="K1589" s="93">
        <v>15196.317275999996</v>
      </c>
      <c r="L1589" s="93">
        <v>25247.543999999998</v>
      </c>
      <c r="M1589" s="93">
        <v>0</v>
      </c>
      <c r="N1589" s="83"/>
      <c r="O1589" s="84" t="s">
        <v>156</v>
      </c>
      <c r="P1589" s="93">
        <v>0</v>
      </c>
      <c r="Q1589" s="93">
        <v>0</v>
      </c>
      <c r="R1589" s="93">
        <v>0</v>
      </c>
      <c r="S1589" s="93">
        <v>0</v>
      </c>
      <c r="T1589" s="93">
        <v>0</v>
      </c>
      <c r="U1589" s="93">
        <v>0</v>
      </c>
      <c r="V1589" s="93">
        <v>0</v>
      </c>
      <c r="W1589" s="93">
        <v>0</v>
      </c>
      <c r="X1589" s="93">
        <v>16019.574899999998</v>
      </c>
      <c r="Y1589" s="93">
        <v>22058.672999999999</v>
      </c>
      <c r="Z1589" s="93">
        <v>28713</v>
      </c>
      <c r="AA1589" s="83"/>
      <c r="AB1589" s="84" t="s">
        <v>156</v>
      </c>
      <c r="AC1589" s="93">
        <v>0</v>
      </c>
      <c r="AD1589" s="93">
        <v>0</v>
      </c>
      <c r="AE1589" s="93">
        <v>0</v>
      </c>
      <c r="AF1589" s="93">
        <v>0</v>
      </c>
      <c r="AG1589" s="93">
        <v>0</v>
      </c>
      <c r="AH1589" s="93">
        <v>0</v>
      </c>
      <c r="AI1589" s="93">
        <v>0</v>
      </c>
      <c r="AJ1589" s="93">
        <v>18</v>
      </c>
      <c r="AK1589" s="93">
        <v>94</v>
      </c>
      <c r="AL1589" s="93">
        <v>165</v>
      </c>
      <c r="AM1589" s="93">
        <v>0</v>
      </c>
      <c r="AN1589" s="83"/>
      <c r="AO1589" s="83"/>
      <c r="AP1589" s="83"/>
      <c r="AQ1589" s="83"/>
      <c r="AR1589" s="83"/>
      <c r="AS1589" s="83"/>
      <c r="AT1589" s="83"/>
      <c r="AU1589" s="83"/>
      <c r="AV1589" s="83"/>
      <c r="AW1589" s="83"/>
      <c r="AX1589" s="83"/>
      <c r="AY1589" s="83"/>
      <c r="AZ1589" s="83"/>
    </row>
    <row r="1590" spans="1:52" x14ac:dyDescent="0.25">
      <c r="A1590" s="82"/>
      <c r="B1590" s="84" t="s">
        <v>3</v>
      </c>
      <c r="C1590" s="93">
        <v>1319.8210966081342</v>
      </c>
      <c r="D1590" s="93">
        <v>4198.6289681508297</v>
      </c>
      <c r="E1590" s="93">
        <v>8472.2017708387466</v>
      </c>
      <c r="F1590" s="93">
        <v>13377.645325145108</v>
      </c>
      <c r="G1590" s="93">
        <v>14907.278457180999</v>
      </c>
      <c r="H1590" s="93">
        <v>13989.74903009055</v>
      </c>
      <c r="I1590" s="93">
        <v>11763.504394220145</v>
      </c>
      <c r="J1590" s="93">
        <v>10810.92151566</v>
      </c>
      <c r="K1590" s="93">
        <v>11597.747867999999</v>
      </c>
      <c r="L1590" s="93">
        <v>11080.271999999999</v>
      </c>
      <c r="M1590" s="93">
        <v>0</v>
      </c>
      <c r="N1590" s="83"/>
      <c r="O1590" s="84" t="s">
        <v>3</v>
      </c>
      <c r="P1590" s="93">
        <v>0</v>
      </c>
      <c r="Q1590" s="93">
        <v>4272.3245190050311</v>
      </c>
      <c r="R1590" s="93">
        <v>7915.5884954024496</v>
      </c>
      <c r="S1590" s="93">
        <v>11075.170504244385</v>
      </c>
      <c r="T1590" s="93">
        <v>9314.9960894331543</v>
      </c>
      <c r="U1590" s="93">
        <v>19793.038358242851</v>
      </c>
      <c r="V1590" s="93">
        <v>19145.54427464107</v>
      </c>
      <c r="W1590" s="93">
        <v>10205.639382896998</v>
      </c>
      <c r="X1590" s="93">
        <v>11578.651685999999</v>
      </c>
      <c r="Y1590" s="93">
        <v>14244.446999999996</v>
      </c>
      <c r="Z1590" s="93">
        <v>11918</v>
      </c>
      <c r="AA1590" s="83"/>
      <c r="AB1590" s="84" t="s">
        <v>3</v>
      </c>
      <c r="AC1590" s="93">
        <v>10</v>
      </c>
      <c r="AD1590" s="93">
        <v>32</v>
      </c>
      <c r="AE1590" s="93">
        <v>66</v>
      </c>
      <c r="AF1590" s="93">
        <v>95</v>
      </c>
      <c r="AG1590" s="93">
        <v>113</v>
      </c>
      <c r="AH1590" s="93">
        <v>102</v>
      </c>
      <c r="AI1590" s="93">
        <v>81</v>
      </c>
      <c r="AJ1590" s="93">
        <v>74</v>
      </c>
      <c r="AK1590" s="93">
        <v>83</v>
      </c>
      <c r="AL1590" s="93">
        <v>81</v>
      </c>
      <c r="AM1590" s="93">
        <v>0</v>
      </c>
      <c r="AN1590" s="83"/>
      <c r="AO1590" s="83"/>
      <c r="AP1590" s="83"/>
      <c r="AQ1590" s="83"/>
      <c r="AR1590" s="83"/>
      <c r="AS1590" s="83"/>
      <c r="AT1590" s="83"/>
      <c r="AU1590" s="83"/>
      <c r="AV1590" s="83"/>
      <c r="AW1590" s="83"/>
      <c r="AX1590" s="83"/>
      <c r="AY1590" s="83"/>
      <c r="AZ1590" s="83"/>
    </row>
    <row r="1591" spans="1:52" x14ac:dyDescent="0.25">
      <c r="A1591" s="82"/>
      <c r="B1591" s="84" t="s">
        <v>4</v>
      </c>
      <c r="C1591" s="93">
        <v>0</v>
      </c>
      <c r="D1591" s="93">
        <v>1345.032807377657</v>
      </c>
      <c r="E1591" s="93">
        <v>15510.972213346169</v>
      </c>
      <c r="F1591" s="93">
        <v>25301.600221233897</v>
      </c>
      <c r="G1591" s="93">
        <v>24154.088412788293</v>
      </c>
      <c r="H1591" s="93">
        <v>25522.531475139705</v>
      </c>
      <c r="I1591" s="93">
        <v>26960.321390992784</v>
      </c>
      <c r="J1591" s="93">
        <v>26090.788831505986</v>
      </c>
      <c r="K1591" s="93">
        <v>27009.427640999995</v>
      </c>
      <c r="L1591" s="93">
        <v>35473.745999999999</v>
      </c>
      <c r="M1591" s="93">
        <v>0</v>
      </c>
      <c r="N1591" s="83"/>
      <c r="O1591" s="84" t="s">
        <v>4</v>
      </c>
      <c r="P1591" s="93">
        <v>0</v>
      </c>
      <c r="Q1591" s="93">
        <v>0</v>
      </c>
      <c r="R1591" s="93">
        <v>8675.7237401372604</v>
      </c>
      <c r="S1591" s="93">
        <v>19914.231570415133</v>
      </c>
      <c r="T1591" s="93">
        <v>25367.054039268591</v>
      </c>
      <c r="U1591" s="93">
        <v>23122.812860041926</v>
      </c>
      <c r="V1591" s="93">
        <v>18877.28237025308</v>
      </c>
      <c r="W1591" s="93">
        <v>18680.668175861996</v>
      </c>
      <c r="X1591" s="93">
        <v>25612.223657999995</v>
      </c>
      <c r="Y1591" s="93">
        <v>35778.33</v>
      </c>
      <c r="Z1591" s="93">
        <v>34371</v>
      </c>
      <c r="AA1591" s="83"/>
      <c r="AB1591" s="84" t="s">
        <v>4</v>
      </c>
      <c r="AC1591" s="93">
        <v>0</v>
      </c>
      <c r="AD1591" s="93">
        <v>10</v>
      </c>
      <c r="AE1591" s="93">
        <v>111</v>
      </c>
      <c r="AF1591" s="93">
        <v>195</v>
      </c>
      <c r="AG1591" s="93">
        <v>193</v>
      </c>
      <c r="AH1591" s="93">
        <v>201</v>
      </c>
      <c r="AI1591" s="93">
        <v>210</v>
      </c>
      <c r="AJ1591" s="93">
        <v>200</v>
      </c>
      <c r="AK1591" s="93">
        <v>199</v>
      </c>
      <c r="AL1591" s="93">
        <v>294</v>
      </c>
      <c r="AM1591" s="93">
        <v>0</v>
      </c>
      <c r="AN1591" s="83"/>
      <c r="AO1591" s="83"/>
      <c r="AP1591" s="83"/>
      <c r="AQ1591" s="83"/>
      <c r="AR1591" s="83"/>
      <c r="AS1591" s="83"/>
      <c r="AT1591" s="83"/>
      <c r="AU1591" s="83"/>
      <c r="AV1591" s="83"/>
      <c r="AW1591" s="83"/>
      <c r="AX1591" s="83"/>
      <c r="AY1591" s="83"/>
      <c r="AZ1591" s="83"/>
    </row>
    <row r="1592" spans="1:52" x14ac:dyDescent="0.25">
      <c r="A1592" s="82"/>
      <c r="B1592" s="84" t="s">
        <v>6</v>
      </c>
      <c r="C1592" s="93">
        <v>4401.8103313207112</v>
      </c>
      <c r="D1592" s="93">
        <v>7712.518276996112</v>
      </c>
      <c r="E1592" s="93">
        <v>14749.783663422351</v>
      </c>
      <c r="F1592" s="93">
        <v>23217.496364348615</v>
      </c>
      <c r="G1592" s="93">
        <v>17425.97456662562</v>
      </c>
      <c r="H1592" s="93">
        <v>12212.154838364502</v>
      </c>
      <c r="I1592" s="93">
        <v>7039.6761221159286</v>
      </c>
      <c r="J1592" s="93">
        <v>6412.106443869</v>
      </c>
      <c r="K1592" s="93">
        <v>4770.862803</v>
      </c>
      <c r="L1592" s="93">
        <v>5624.5139999999992</v>
      </c>
      <c r="M1592" s="93">
        <v>0</v>
      </c>
      <c r="N1592" s="83"/>
      <c r="O1592" s="84" t="s">
        <v>6</v>
      </c>
      <c r="P1592" s="93">
        <v>3881.9683239039414</v>
      </c>
      <c r="Q1592" s="93">
        <v>3890.0807681171341</v>
      </c>
      <c r="R1592" s="93">
        <v>11531.643726225204</v>
      </c>
      <c r="S1592" s="93">
        <v>36473.548766348751</v>
      </c>
      <c r="T1592" s="93">
        <v>28670.173852718181</v>
      </c>
      <c r="U1592" s="93">
        <v>13350.685021862459</v>
      </c>
      <c r="V1592" s="93">
        <v>8818.2855312293195</v>
      </c>
      <c r="W1592" s="93">
        <v>5795.4955011345</v>
      </c>
      <c r="X1592" s="93">
        <v>6997.9550287499978</v>
      </c>
      <c r="Y1592" s="93">
        <v>4372.2209999999986</v>
      </c>
      <c r="Z1592" s="93">
        <v>8388</v>
      </c>
      <c r="AA1592" s="83"/>
      <c r="AB1592" s="84" t="s">
        <v>6</v>
      </c>
      <c r="AC1592" s="93">
        <v>0</v>
      </c>
      <c r="AD1592" s="93">
        <v>0</v>
      </c>
      <c r="AE1592" s="93">
        <v>6</v>
      </c>
      <c r="AF1592" s="93">
        <v>171</v>
      </c>
      <c r="AG1592" s="93">
        <v>227</v>
      </c>
      <c r="AH1592" s="93">
        <v>154</v>
      </c>
      <c r="AI1592" s="93">
        <v>91</v>
      </c>
      <c r="AJ1592" s="93">
        <v>0</v>
      </c>
      <c r="AK1592" s="93">
        <v>207</v>
      </c>
      <c r="AL1592" s="93">
        <v>78</v>
      </c>
      <c r="AM1592" s="93">
        <v>0</v>
      </c>
      <c r="AN1592" s="83"/>
      <c r="AO1592" s="83"/>
      <c r="AP1592" s="83"/>
      <c r="AQ1592" s="83"/>
      <c r="AR1592" s="83"/>
      <c r="AS1592" s="83"/>
      <c r="AT1592" s="83"/>
      <c r="AU1592" s="83"/>
      <c r="AV1592" s="83"/>
      <c r="AW1592" s="83"/>
      <c r="AX1592" s="83"/>
      <c r="AY1592" s="83"/>
      <c r="AZ1592" s="83"/>
    </row>
    <row r="1593" spans="1:52" x14ac:dyDescent="0.25">
      <c r="A1593" s="82"/>
      <c r="B1593" s="84" t="s">
        <v>7</v>
      </c>
      <c r="C1593" s="93">
        <v>86148.169335588027</v>
      </c>
      <c r="D1593" s="93">
        <v>76908.130978475878</v>
      </c>
      <c r="E1593" s="93">
        <v>73113.424186409655</v>
      </c>
      <c r="F1593" s="93">
        <v>69757.865779169588</v>
      </c>
      <c r="G1593" s="93">
        <v>68329.075521688021</v>
      </c>
      <c r="H1593" s="93">
        <v>69130.501705047602</v>
      </c>
      <c r="I1593" s="93">
        <v>67339.894831977479</v>
      </c>
      <c r="J1593" s="93">
        <v>84031.717697171975</v>
      </c>
      <c r="K1593" s="93">
        <v>92095.581290999995</v>
      </c>
      <c r="L1593" s="93">
        <v>79002.503999999986</v>
      </c>
      <c r="M1593" s="93">
        <v>0</v>
      </c>
      <c r="N1593" s="83"/>
      <c r="O1593" s="84" t="s">
        <v>7</v>
      </c>
      <c r="P1593" s="93">
        <v>82982.18710986228</v>
      </c>
      <c r="Q1593" s="93">
        <v>84854.196508420559</v>
      </c>
      <c r="R1593" s="93">
        <v>61939.728673582671</v>
      </c>
      <c r="S1593" s="93">
        <v>73456.091164467143</v>
      </c>
      <c r="T1593" s="93">
        <v>65694.84808914976</v>
      </c>
      <c r="U1593" s="93">
        <v>63492.694790013586</v>
      </c>
      <c r="V1593" s="93">
        <v>55945.250556290819</v>
      </c>
      <c r="W1593" s="93">
        <v>58316.397996149979</v>
      </c>
      <c r="X1593" s="93">
        <v>78397.253402999995</v>
      </c>
      <c r="Y1593" s="93">
        <v>81967.053</v>
      </c>
      <c r="Z1593" s="93">
        <v>77042</v>
      </c>
      <c r="AA1593" s="83"/>
      <c r="AB1593" s="84" t="s">
        <v>7</v>
      </c>
      <c r="AC1593" s="93">
        <v>701</v>
      </c>
      <c r="AD1593" s="93">
        <v>667</v>
      </c>
      <c r="AE1593" s="93">
        <v>600</v>
      </c>
      <c r="AF1593" s="93">
        <v>573</v>
      </c>
      <c r="AG1593" s="93">
        <v>573</v>
      </c>
      <c r="AH1593" s="93">
        <v>584</v>
      </c>
      <c r="AI1593" s="93">
        <v>588</v>
      </c>
      <c r="AJ1593" s="93">
        <v>736</v>
      </c>
      <c r="AK1593" s="93">
        <v>780</v>
      </c>
      <c r="AL1593" s="93">
        <v>759</v>
      </c>
      <c r="AM1593" s="93">
        <v>0</v>
      </c>
      <c r="AN1593" s="83"/>
      <c r="AO1593" s="83"/>
      <c r="AP1593" s="83"/>
      <c r="AQ1593" s="83"/>
      <c r="AR1593" s="83"/>
      <c r="AS1593" s="83"/>
      <c r="AT1593" s="83"/>
      <c r="AU1593" s="83"/>
      <c r="AV1593" s="83"/>
      <c r="AW1593" s="83"/>
      <c r="AX1593" s="83"/>
      <c r="AY1593" s="83"/>
      <c r="AZ1593" s="83"/>
    </row>
    <row r="1594" spans="1:52" x14ac:dyDescent="0.25">
      <c r="A1594" s="82"/>
      <c r="B1594" s="89" t="s">
        <v>8</v>
      </c>
      <c r="C1594" s="94">
        <v>49713.862974563133</v>
      </c>
      <c r="D1594" s="94">
        <v>52845.406236924959</v>
      </c>
      <c r="E1594" s="94">
        <v>55778.595521339506</v>
      </c>
      <c r="F1594" s="94">
        <v>70017.902661794738</v>
      </c>
      <c r="G1594" s="94">
        <v>70230.358648599809</v>
      </c>
      <c r="H1594" s="94">
        <v>73602.943450672596</v>
      </c>
      <c r="I1594" s="94">
        <v>84250.234743028384</v>
      </c>
      <c r="J1594" s="94">
        <v>84522.632795936981</v>
      </c>
      <c r="K1594" s="94">
        <v>93453.532010999988</v>
      </c>
      <c r="L1594" s="94">
        <v>87872.483999999997</v>
      </c>
      <c r="M1594" s="94">
        <v>0</v>
      </c>
      <c r="N1594" s="83"/>
      <c r="O1594" s="89" t="s">
        <v>8</v>
      </c>
      <c r="P1594" s="94">
        <v>43456.144476485752</v>
      </c>
      <c r="Q1594" s="94">
        <v>44105.956479547458</v>
      </c>
      <c r="R1594" s="94">
        <v>52094.485071915791</v>
      </c>
      <c r="S1594" s="94">
        <v>86807.882844823966</v>
      </c>
      <c r="T1594" s="94">
        <v>88974.126527512752</v>
      </c>
      <c r="U1594" s="94">
        <v>76963.298655166145</v>
      </c>
      <c r="V1594" s="94">
        <v>82130.525924749512</v>
      </c>
      <c r="W1594" s="94">
        <v>82017.347390810974</v>
      </c>
      <c r="X1594" s="94">
        <v>94512.309212999986</v>
      </c>
      <c r="Y1594" s="94">
        <v>85910.180999999997</v>
      </c>
      <c r="Z1594" s="94">
        <v>94318</v>
      </c>
      <c r="AA1594" s="83"/>
      <c r="AB1594" s="89" t="s">
        <v>8</v>
      </c>
      <c r="AC1594" s="94">
        <v>650</v>
      </c>
      <c r="AD1594" s="94">
        <v>735</v>
      </c>
      <c r="AE1594" s="94">
        <v>779</v>
      </c>
      <c r="AF1594" s="94">
        <v>822</v>
      </c>
      <c r="AG1594" s="94">
        <v>849</v>
      </c>
      <c r="AH1594" s="94">
        <v>871</v>
      </c>
      <c r="AI1594" s="94">
        <v>898</v>
      </c>
      <c r="AJ1594" s="94">
        <v>887</v>
      </c>
      <c r="AK1594" s="94">
        <v>910</v>
      </c>
      <c r="AL1594" s="94">
        <v>926</v>
      </c>
      <c r="AM1594" s="94">
        <v>0</v>
      </c>
      <c r="AN1594" s="83"/>
      <c r="AO1594" s="83"/>
      <c r="AP1594" s="83"/>
      <c r="AQ1594" s="83"/>
      <c r="AR1594" s="83"/>
      <c r="AS1594" s="83"/>
      <c r="AT1594" s="83"/>
      <c r="AU1594" s="83"/>
      <c r="AV1594" s="83"/>
      <c r="AW1594" s="83"/>
      <c r="AX1594" s="83"/>
      <c r="AY1594" s="83"/>
      <c r="AZ1594" s="83"/>
    </row>
    <row r="1595" spans="1:52" x14ac:dyDescent="0.25">
      <c r="A1595" s="82"/>
      <c r="B1595" s="89" t="s">
        <v>5</v>
      </c>
      <c r="C1595" s="94">
        <v>21714.835520461427</v>
      </c>
      <c r="D1595" s="94">
        <v>13663.345004184446</v>
      </c>
      <c r="E1595" s="94">
        <v>15729.474523110588</v>
      </c>
      <c r="F1595" s="94">
        <v>28291.851244337609</v>
      </c>
      <c r="G1595" s="94">
        <v>27520.467288931817</v>
      </c>
      <c r="H1595" s="94">
        <v>23491.793916319195</v>
      </c>
      <c r="I1595" s="94">
        <v>24504.735475211757</v>
      </c>
      <c r="J1595" s="94">
        <v>33300.227710511994</v>
      </c>
      <c r="K1595" s="94">
        <v>30355.50308699999</v>
      </c>
      <c r="L1595" s="94">
        <v>25160.078999999998</v>
      </c>
      <c r="M1595" s="92">
        <v>0</v>
      </c>
      <c r="N1595" s="83"/>
      <c r="O1595" s="89" t="s">
        <v>5</v>
      </c>
      <c r="P1595" s="94">
        <v>26820.598570159025</v>
      </c>
      <c r="Q1595" s="94">
        <v>22075.436988564656</v>
      </c>
      <c r="R1595" s="94">
        <v>23551.318856691236</v>
      </c>
      <c r="S1595" s="94">
        <v>9782.2574287152856</v>
      </c>
      <c r="T1595" s="94">
        <v>20354.920139055717</v>
      </c>
      <c r="U1595" s="94">
        <v>24996.901188606542</v>
      </c>
      <c r="V1595" s="94">
        <v>30214.206359134951</v>
      </c>
      <c r="W1595" s="94">
        <v>40293.879732917994</v>
      </c>
      <c r="X1595" s="94">
        <v>34594.855490999988</v>
      </c>
      <c r="Y1595" s="94">
        <v>32957.840999999993</v>
      </c>
      <c r="Z1595" s="94">
        <v>23208</v>
      </c>
      <c r="AA1595" s="83"/>
      <c r="AB1595" s="89" t="s">
        <v>5</v>
      </c>
      <c r="AC1595" s="94">
        <v>5063</v>
      </c>
      <c r="AD1595" s="94">
        <v>4991</v>
      </c>
      <c r="AE1595" s="94">
        <v>4955</v>
      </c>
      <c r="AF1595" s="94">
        <v>4859</v>
      </c>
      <c r="AG1595" s="94">
        <v>4694</v>
      </c>
      <c r="AH1595" s="94">
        <v>4574</v>
      </c>
      <c r="AI1595" s="94">
        <v>4580</v>
      </c>
      <c r="AJ1595" s="94">
        <v>4872</v>
      </c>
      <c r="AK1595" s="94">
        <v>4808</v>
      </c>
      <c r="AL1595" s="94">
        <v>4834</v>
      </c>
      <c r="AM1595" s="94">
        <v>0</v>
      </c>
      <c r="AN1595" s="83"/>
      <c r="AO1595" s="83"/>
      <c r="AP1595" s="83"/>
      <c r="AQ1595" s="83"/>
      <c r="AR1595" s="83"/>
      <c r="AS1595" s="83"/>
      <c r="AT1595" s="83"/>
      <c r="AU1595" s="83"/>
      <c r="AV1595" s="83"/>
      <c r="AW1595" s="83"/>
      <c r="AX1595" s="83"/>
      <c r="AY1595" s="83"/>
      <c r="AZ1595" s="83"/>
    </row>
    <row r="1596" spans="1:52" x14ac:dyDescent="0.25">
      <c r="A1596" s="82"/>
      <c r="B1596" s="84" t="s">
        <v>157</v>
      </c>
      <c r="C1596" s="93">
        <v>35903.995313180996</v>
      </c>
      <c r="D1596" s="93">
        <v>33297.09767902091</v>
      </c>
      <c r="E1596" s="93">
        <v>36159.967138678112</v>
      </c>
      <c r="F1596" s="93">
        <v>41675.152054280159</v>
      </c>
      <c r="G1596" s="93">
        <v>36087.681226341163</v>
      </c>
      <c r="H1596" s="93">
        <v>40292.731345477318</v>
      </c>
      <c r="I1596" s="93">
        <v>38880.385191708214</v>
      </c>
      <c r="J1596" s="93">
        <v>34879.787500823986</v>
      </c>
      <c r="K1596" s="93">
        <v>42520.83191999999</v>
      </c>
      <c r="L1596" s="93">
        <v>42255.884999999995</v>
      </c>
      <c r="M1596" s="93">
        <v>0</v>
      </c>
      <c r="N1596" s="83"/>
      <c r="O1596" s="84" t="s">
        <v>157</v>
      </c>
      <c r="P1596" s="93">
        <v>29083.47564179614</v>
      </c>
      <c r="Q1596" s="93">
        <v>27775.271622264041</v>
      </c>
      <c r="R1596" s="93">
        <v>37708.325766521302</v>
      </c>
      <c r="S1596" s="93">
        <v>34301.092386760611</v>
      </c>
      <c r="T1596" s="93">
        <v>37716.446349955557</v>
      </c>
      <c r="U1596" s="93">
        <v>37252.551066635242</v>
      </c>
      <c r="V1596" s="93">
        <v>34925.720970054143</v>
      </c>
      <c r="W1596" s="93">
        <v>29205.672106526996</v>
      </c>
      <c r="X1596" s="93">
        <v>30519.942431999996</v>
      </c>
      <c r="Y1596" s="93">
        <v>34153.538999999997</v>
      </c>
      <c r="Z1596" s="93">
        <v>33562</v>
      </c>
      <c r="AA1596" s="83"/>
      <c r="AB1596" s="84" t="s">
        <v>117</v>
      </c>
      <c r="AC1596" s="93">
        <v>25303.976000000002</v>
      </c>
      <c r="AD1596" s="93">
        <v>24906.243000000002</v>
      </c>
      <c r="AE1596" s="93">
        <v>24699.636000000002</v>
      </c>
      <c r="AF1596" s="93">
        <v>24714.51</v>
      </c>
      <c r="AG1596" s="93">
        <v>24666.327000000001</v>
      </c>
      <c r="AH1596" s="93">
        <v>24886.248000000003</v>
      </c>
      <c r="AI1596" s="93">
        <v>24976.511999999999</v>
      </c>
      <c r="AJ1596" s="93">
        <v>24960.922000000002</v>
      </c>
      <c r="AK1596" s="93">
        <v>24735.263999999999</v>
      </c>
      <c r="AL1596" s="93">
        <v>24806.124</v>
      </c>
      <c r="AM1596" s="93">
        <v>0</v>
      </c>
      <c r="AN1596" s="83"/>
      <c r="AO1596" s="83"/>
      <c r="AP1596" s="83"/>
      <c r="AQ1596" s="83"/>
      <c r="AR1596" s="83"/>
      <c r="AS1596" s="83"/>
      <c r="AT1596" s="83"/>
      <c r="AU1596" s="83"/>
      <c r="AV1596" s="83"/>
      <c r="AW1596" s="83"/>
      <c r="AX1596" s="83"/>
      <c r="AY1596" s="83"/>
      <c r="AZ1596" s="83"/>
    </row>
    <row r="1597" spans="1:52" x14ac:dyDescent="0.25">
      <c r="A1597" s="82"/>
      <c r="B1597" s="83"/>
      <c r="C1597" s="83"/>
      <c r="D1597" s="83"/>
      <c r="E1597" s="83"/>
      <c r="F1597" s="83"/>
      <c r="G1597" s="83"/>
      <c r="H1597" s="83"/>
      <c r="I1597" s="83"/>
      <c r="J1597" s="83"/>
      <c r="K1597" s="83"/>
      <c r="L1597" s="83"/>
      <c r="M1597" s="83"/>
      <c r="N1597" s="83"/>
      <c r="O1597" s="83"/>
      <c r="P1597" s="83"/>
      <c r="Q1597" s="83"/>
      <c r="R1597" s="83"/>
      <c r="S1597" s="83"/>
      <c r="T1597" s="83"/>
      <c r="U1597" s="83"/>
      <c r="V1597" s="83"/>
      <c r="W1597" s="83"/>
      <c r="X1597" s="83"/>
      <c r="Y1597" s="83"/>
      <c r="Z1597" s="83"/>
      <c r="AA1597" s="83"/>
      <c r="AB1597" s="83"/>
      <c r="AC1597" s="83"/>
      <c r="AD1597" s="83"/>
      <c r="AE1597" s="83"/>
      <c r="AF1597" s="83"/>
      <c r="AG1597" s="83"/>
      <c r="AH1597" s="83"/>
      <c r="AI1597" s="83"/>
      <c r="AJ1597" s="83"/>
      <c r="AK1597" s="83"/>
      <c r="AL1597" s="83"/>
      <c r="AM1597" s="83"/>
      <c r="AN1597" s="83"/>
      <c r="AO1597" s="83"/>
      <c r="AP1597" s="83"/>
      <c r="AQ1597" s="83"/>
      <c r="AR1597" s="83"/>
      <c r="AS1597" s="83"/>
      <c r="AT1597" s="83"/>
      <c r="AU1597" s="83"/>
      <c r="AV1597" s="83"/>
      <c r="AW1597" s="83"/>
      <c r="AX1597" s="83"/>
      <c r="AY1597" s="83"/>
      <c r="AZ1597" s="83"/>
    </row>
    <row r="1598" spans="1:52" x14ac:dyDescent="0.25">
      <c r="A1598" s="82"/>
      <c r="B1598" s="85" t="s">
        <v>113</v>
      </c>
      <c r="C1598" s="85"/>
      <c r="D1598" s="85"/>
      <c r="E1598" s="85"/>
      <c r="F1598" s="85"/>
      <c r="G1598" s="85"/>
      <c r="H1598" s="85"/>
      <c r="I1598" s="85"/>
      <c r="J1598" s="85"/>
      <c r="K1598" s="85"/>
      <c r="L1598" s="85"/>
      <c r="M1598" s="85"/>
      <c r="N1598" s="83"/>
      <c r="O1598" s="85" t="s">
        <v>114</v>
      </c>
      <c r="P1598" s="85"/>
      <c r="Q1598" s="85"/>
      <c r="R1598" s="85"/>
      <c r="S1598" s="85"/>
      <c r="T1598" s="85"/>
      <c r="U1598" s="85"/>
      <c r="V1598" s="85"/>
      <c r="W1598" s="85"/>
      <c r="X1598" s="85"/>
      <c r="Y1598" s="85"/>
      <c r="Z1598" s="85"/>
      <c r="AA1598" s="83"/>
      <c r="AB1598" s="85" t="s">
        <v>145</v>
      </c>
      <c r="AC1598" s="85"/>
      <c r="AD1598" s="85"/>
      <c r="AE1598" s="85"/>
      <c r="AF1598" s="85"/>
      <c r="AG1598" s="85"/>
      <c r="AH1598" s="85"/>
      <c r="AI1598" s="85"/>
      <c r="AJ1598" s="85"/>
      <c r="AK1598" s="85"/>
      <c r="AL1598" s="85"/>
      <c r="AM1598" s="85"/>
      <c r="AN1598" s="83"/>
      <c r="AO1598" s="83"/>
      <c r="AP1598" s="83"/>
      <c r="AQ1598" s="83"/>
      <c r="AR1598" s="83"/>
      <c r="AS1598" s="83"/>
      <c r="AT1598" s="83"/>
      <c r="AU1598" s="83"/>
      <c r="AV1598" s="83"/>
      <c r="AW1598" s="83"/>
      <c r="AX1598" s="83"/>
      <c r="AY1598" s="83"/>
      <c r="AZ1598" s="83"/>
    </row>
    <row r="1599" spans="1:52" x14ac:dyDescent="0.25">
      <c r="A1599" s="82"/>
      <c r="B1599" s="87" t="s">
        <v>96</v>
      </c>
      <c r="C1599" s="87">
        <v>2013</v>
      </c>
      <c r="D1599" s="87">
        <v>2014</v>
      </c>
      <c r="E1599" s="87">
        <v>2015</v>
      </c>
      <c r="F1599" s="87">
        <v>2016</v>
      </c>
      <c r="G1599" s="87">
        <v>2017</v>
      </c>
      <c r="H1599" s="87">
        <v>2018</v>
      </c>
      <c r="I1599" s="87">
        <v>2019</v>
      </c>
      <c r="J1599" s="87">
        <v>2020</v>
      </c>
      <c r="K1599" s="87">
        <v>2021</v>
      </c>
      <c r="L1599" s="87">
        <v>2022</v>
      </c>
      <c r="M1599" s="87">
        <v>2023</v>
      </c>
      <c r="N1599" s="83"/>
      <c r="O1599" s="87" t="s">
        <v>96</v>
      </c>
      <c r="P1599" s="87">
        <v>2013</v>
      </c>
      <c r="Q1599" s="87">
        <v>2014</v>
      </c>
      <c r="R1599" s="87">
        <v>2015</v>
      </c>
      <c r="S1599" s="87">
        <v>2016</v>
      </c>
      <c r="T1599" s="87">
        <v>2017</v>
      </c>
      <c r="U1599" s="87">
        <v>2018</v>
      </c>
      <c r="V1599" s="87">
        <v>2019</v>
      </c>
      <c r="W1599" s="87">
        <v>2020</v>
      </c>
      <c r="X1599" s="87">
        <v>2021</v>
      </c>
      <c r="Y1599" s="87">
        <v>2022</v>
      </c>
      <c r="Z1599" s="87">
        <v>2023</v>
      </c>
      <c r="AA1599" s="83"/>
      <c r="AB1599" s="87" t="s">
        <v>96</v>
      </c>
      <c r="AC1599" s="87">
        <v>2013</v>
      </c>
      <c r="AD1599" s="87">
        <v>2014</v>
      </c>
      <c r="AE1599" s="87">
        <v>2015</v>
      </c>
      <c r="AF1599" s="87">
        <v>2016</v>
      </c>
      <c r="AG1599" s="87">
        <v>2017</v>
      </c>
      <c r="AH1599" s="87">
        <v>2018</v>
      </c>
      <c r="AI1599" s="87">
        <v>2019</v>
      </c>
      <c r="AJ1599" s="87">
        <v>2020</v>
      </c>
      <c r="AK1599" s="87">
        <v>2021</v>
      </c>
      <c r="AL1599" s="87">
        <v>2022</v>
      </c>
      <c r="AM1599" s="87">
        <v>2023</v>
      </c>
      <c r="AN1599" s="83"/>
      <c r="AO1599" s="83"/>
      <c r="AP1599" s="83"/>
      <c r="AQ1599" s="83"/>
      <c r="AR1599" s="83"/>
      <c r="AS1599" s="83"/>
      <c r="AT1599" s="83"/>
      <c r="AU1599" s="83"/>
      <c r="AV1599" s="83"/>
      <c r="AW1599" s="83"/>
      <c r="AX1599" s="83"/>
      <c r="AY1599" s="83"/>
      <c r="AZ1599" s="83"/>
    </row>
    <row r="1600" spans="1:52" x14ac:dyDescent="0.25">
      <c r="A1600" s="82"/>
      <c r="B1600" s="89" t="s">
        <v>9</v>
      </c>
      <c r="C1600" s="90">
        <v>1103959.109704281</v>
      </c>
      <c r="D1600" s="90">
        <v>1073665.2588099444</v>
      </c>
      <c r="E1600" s="90">
        <v>1081880.7736172387</v>
      </c>
      <c r="F1600" s="90">
        <v>1176822.1311656414</v>
      </c>
      <c r="G1600" s="90">
        <v>1156012.0821752183</v>
      </c>
      <c r="H1600" s="90">
        <v>1178753.5911298282</v>
      </c>
      <c r="I1600" s="90">
        <v>1210230.5986253761</v>
      </c>
      <c r="J1600" s="90">
        <v>1233003.9407438338</v>
      </c>
      <c r="K1600" s="90">
        <v>1405678.4442119997</v>
      </c>
      <c r="L1600" s="90">
        <v>1353191.5949999997</v>
      </c>
      <c r="M1600" s="90">
        <v>0</v>
      </c>
      <c r="N1600" s="83"/>
      <c r="O1600" s="89" t="s">
        <v>9</v>
      </c>
      <c r="P1600" s="90">
        <v>1129664.6953020501</v>
      </c>
      <c r="Q1600" s="90">
        <v>1162973.9419477747</v>
      </c>
      <c r="R1600" s="90">
        <v>1119034.9438204318</v>
      </c>
      <c r="S1600" s="90">
        <v>1244182.4176448672</v>
      </c>
      <c r="T1600" s="90">
        <v>1210764.8680413659</v>
      </c>
      <c r="U1600" s="90">
        <v>1213261.146762643</v>
      </c>
      <c r="V1600" s="90">
        <v>1178737.8604276641</v>
      </c>
      <c r="W1600" s="90">
        <v>1176565.9673343864</v>
      </c>
      <c r="X1600" s="90">
        <v>1499706.9834809995</v>
      </c>
      <c r="Y1600" s="90">
        <v>1452602.2559999998</v>
      </c>
      <c r="Z1600" s="90">
        <v>1378486</v>
      </c>
      <c r="AA1600" s="83"/>
      <c r="AB1600" s="89" t="s">
        <v>9</v>
      </c>
      <c r="AC1600" s="90">
        <v>9491</v>
      </c>
      <c r="AD1600" s="90">
        <v>9086</v>
      </c>
      <c r="AE1600" s="90">
        <v>9107</v>
      </c>
      <c r="AF1600" s="90">
        <v>9291</v>
      </c>
      <c r="AG1600" s="90">
        <v>9141</v>
      </c>
      <c r="AH1600" s="90">
        <v>9119</v>
      </c>
      <c r="AI1600" s="90">
        <v>9343</v>
      </c>
      <c r="AJ1600" s="90">
        <v>9887</v>
      </c>
      <c r="AK1600" s="90">
        <v>9458</v>
      </c>
      <c r="AL1600" s="90">
        <v>9497</v>
      </c>
      <c r="AM1600" s="90">
        <v>0</v>
      </c>
      <c r="AN1600" s="83"/>
      <c r="AO1600" s="83"/>
      <c r="AP1600" s="83"/>
      <c r="AQ1600" s="83"/>
      <c r="AR1600" s="83"/>
      <c r="AS1600" s="83"/>
      <c r="AT1600" s="83"/>
      <c r="AU1600" s="83"/>
      <c r="AV1600" s="83"/>
      <c r="AW1600" s="83"/>
      <c r="AX1600" s="83"/>
      <c r="AY1600" s="83"/>
      <c r="AZ1600" s="83"/>
    </row>
    <row r="1601" spans="1:52" x14ac:dyDescent="0.25">
      <c r="A1601" s="82"/>
      <c r="B1601" s="84" t="s">
        <v>10</v>
      </c>
      <c r="C1601" s="93">
        <v>792289.63916452602</v>
      </c>
      <c r="D1601" s="93">
        <v>770540.14940899482</v>
      </c>
      <c r="E1601" s="93">
        <v>767282.5056117858</v>
      </c>
      <c r="F1601" s="93">
        <v>856319.57511961902</v>
      </c>
      <c r="G1601" s="93">
        <v>833665.75902556046</v>
      </c>
      <c r="H1601" s="93">
        <v>812895.45633796428</v>
      </c>
      <c r="I1601" s="93">
        <v>836880.06166528654</v>
      </c>
      <c r="J1601" s="93">
        <v>832382.69425453793</v>
      </c>
      <c r="K1601" s="93">
        <v>963883.49959649984</v>
      </c>
      <c r="L1601" s="93">
        <v>914414.16149999993</v>
      </c>
      <c r="M1601" s="93">
        <v>0</v>
      </c>
      <c r="N1601" s="83"/>
      <c r="O1601" s="84" t="s">
        <v>10</v>
      </c>
      <c r="P1601" s="93">
        <v>802476.85783672275</v>
      </c>
      <c r="Q1601" s="93">
        <v>815574.59862587461</v>
      </c>
      <c r="R1601" s="93">
        <v>808242.03339504788</v>
      </c>
      <c r="S1601" s="93">
        <v>931317.42069070251</v>
      </c>
      <c r="T1601" s="93">
        <v>894024.53244582284</v>
      </c>
      <c r="U1601" s="93">
        <v>875941.29270633776</v>
      </c>
      <c r="V1601" s="93">
        <v>817730.9992017356</v>
      </c>
      <c r="W1601" s="93">
        <v>832690.9997259049</v>
      </c>
      <c r="X1601" s="93">
        <v>1030300.0205924996</v>
      </c>
      <c r="Y1601" s="93">
        <v>1026123.1732499999</v>
      </c>
      <c r="Z1601" s="93">
        <v>963995.75</v>
      </c>
      <c r="AA1601" s="83"/>
      <c r="AB1601" s="84" t="s">
        <v>10</v>
      </c>
      <c r="AC1601" s="93">
        <v>9491</v>
      </c>
      <c r="AD1601" s="93">
        <v>9086</v>
      </c>
      <c r="AE1601" s="93">
        <v>9107</v>
      </c>
      <c r="AF1601" s="93">
        <v>9291</v>
      </c>
      <c r="AG1601" s="93">
        <v>9141</v>
      </c>
      <c r="AH1601" s="93">
        <v>9119</v>
      </c>
      <c r="AI1601" s="93">
        <v>9343</v>
      </c>
      <c r="AJ1601" s="93">
        <v>9887</v>
      </c>
      <c r="AK1601" s="93">
        <v>9458</v>
      </c>
      <c r="AL1601" s="93">
        <v>9497</v>
      </c>
      <c r="AM1601" s="93">
        <v>0</v>
      </c>
      <c r="AN1601" s="83"/>
      <c r="AO1601" s="83"/>
      <c r="AP1601" s="83"/>
      <c r="AQ1601" s="83"/>
      <c r="AR1601" s="83"/>
      <c r="AS1601" s="83"/>
      <c r="AT1601" s="83"/>
      <c r="AU1601" s="83"/>
      <c r="AV1601" s="83"/>
      <c r="AW1601" s="83"/>
      <c r="AX1601" s="83"/>
      <c r="AY1601" s="83"/>
      <c r="AZ1601" s="83"/>
    </row>
    <row r="1602" spans="1:52" x14ac:dyDescent="0.25">
      <c r="A1602" s="82"/>
      <c r="B1602" s="89" t="s">
        <v>11</v>
      </c>
      <c r="C1602" s="94">
        <v>311669.4705397549</v>
      </c>
      <c r="D1602" s="94">
        <v>303125.1094009495</v>
      </c>
      <c r="E1602" s="94">
        <v>314598.26800545282</v>
      </c>
      <c r="F1602" s="94">
        <v>320502.55604602228</v>
      </c>
      <c r="G1602" s="94">
        <v>322346.32314965781</v>
      </c>
      <c r="H1602" s="94">
        <v>365858.13479186397</v>
      </c>
      <c r="I1602" s="94">
        <v>373350.53696008952</v>
      </c>
      <c r="J1602" s="94">
        <v>400621.24648929585</v>
      </c>
      <c r="K1602" s="94">
        <v>441794.94461549987</v>
      </c>
      <c r="L1602" s="94">
        <v>438777.43349999993</v>
      </c>
      <c r="M1602" s="94">
        <v>0</v>
      </c>
      <c r="N1602" s="83"/>
      <c r="O1602" s="89" t="s">
        <v>11</v>
      </c>
      <c r="P1602" s="94">
        <v>327187.83746532723</v>
      </c>
      <c r="Q1602" s="94">
        <v>347399.34332190006</v>
      </c>
      <c r="R1602" s="94">
        <v>310792.91042538395</v>
      </c>
      <c r="S1602" s="94">
        <v>312864.99695416476</v>
      </c>
      <c r="T1602" s="94">
        <v>316740.33559554309</v>
      </c>
      <c r="U1602" s="94">
        <v>337319.85405630519</v>
      </c>
      <c r="V1602" s="94">
        <v>361006.86122592841</v>
      </c>
      <c r="W1602" s="94">
        <v>343874.96760848165</v>
      </c>
      <c r="X1602" s="94">
        <v>469406.9628884999</v>
      </c>
      <c r="Y1602" s="94">
        <v>426479.08274999994</v>
      </c>
      <c r="Z1602" s="94">
        <v>414490.25</v>
      </c>
      <c r="AA1602" s="83"/>
      <c r="AB1602" s="89" t="s">
        <v>11</v>
      </c>
      <c r="AC1602" s="94">
        <v>9491</v>
      </c>
      <c r="AD1602" s="94">
        <v>9086</v>
      </c>
      <c r="AE1602" s="94">
        <v>9107</v>
      </c>
      <c r="AF1602" s="94">
        <v>9291</v>
      </c>
      <c r="AG1602" s="94">
        <v>9141</v>
      </c>
      <c r="AH1602" s="94">
        <v>9119</v>
      </c>
      <c r="AI1602" s="94">
        <v>9343</v>
      </c>
      <c r="AJ1602" s="94">
        <v>9887</v>
      </c>
      <c r="AK1602" s="94">
        <v>9458</v>
      </c>
      <c r="AL1602" s="94">
        <v>9497</v>
      </c>
      <c r="AM1602" s="94">
        <v>0</v>
      </c>
      <c r="AN1602" s="83"/>
      <c r="AO1602" s="83"/>
      <c r="AP1602" s="83"/>
      <c r="AQ1602" s="83"/>
      <c r="AR1602" s="83"/>
      <c r="AS1602" s="83"/>
      <c r="AT1602" s="83"/>
      <c r="AU1602" s="83"/>
      <c r="AV1602" s="83"/>
      <c r="AW1602" s="83"/>
      <c r="AX1602" s="83"/>
      <c r="AY1602" s="83"/>
      <c r="AZ1602" s="83"/>
    </row>
    <row r="1603" spans="1:52" x14ac:dyDescent="0.25">
      <c r="A1603" s="82"/>
      <c r="B1603" s="84" t="s">
        <v>0</v>
      </c>
      <c r="C1603" s="93">
        <v>202234.00377816852</v>
      </c>
      <c r="D1603" s="93">
        <v>176802.21281657732</v>
      </c>
      <c r="E1603" s="93">
        <v>163498.12762481926</v>
      </c>
      <c r="F1603" s="93">
        <v>176379.04710348294</v>
      </c>
      <c r="G1603" s="93">
        <v>142109.41723734781</v>
      </c>
      <c r="H1603" s="93">
        <v>131822.39579049824</v>
      </c>
      <c r="I1603" s="93">
        <v>132736.2101779833</v>
      </c>
      <c r="J1603" s="93">
        <v>126798.51480672597</v>
      </c>
      <c r="K1603" s="93">
        <v>108801.55784399998</v>
      </c>
      <c r="L1603" s="93">
        <v>91603.637999999992</v>
      </c>
      <c r="M1603" s="93">
        <v>0</v>
      </c>
      <c r="N1603" s="83"/>
      <c r="O1603" s="84" t="s">
        <v>0</v>
      </c>
      <c r="P1603" s="93">
        <v>173223.57075176632</v>
      </c>
      <c r="Q1603" s="93">
        <v>195338.72062314017</v>
      </c>
      <c r="R1603" s="93">
        <v>180049.18019535684</v>
      </c>
      <c r="S1603" s="93">
        <v>198174.47758641798</v>
      </c>
      <c r="T1603" s="93">
        <v>174610.47384464779</v>
      </c>
      <c r="U1603" s="93">
        <v>172270.2668982739</v>
      </c>
      <c r="V1603" s="93">
        <v>130543.44396812007</v>
      </c>
      <c r="W1603" s="93">
        <v>126289.25782514997</v>
      </c>
      <c r="X1603" s="93">
        <v>130018.47694499999</v>
      </c>
      <c r="Y1603" s="93">
        <v>114851.83499999999</v>
      </c>
      <c r="Z1603" s="93">
        <v>92530</v>
      </c>
      <c r="AA1603" s="83"/>
      <c r="AB1603" s="84" t="s">
        <v>0</v>
      </c>
      <c r="AC1603" s="93">
        <v>2004</v>
      </c>
      <c r="AD1603" s="93">
        <v>1902</v>
      </c>
      <c r="AE1603" s="93">
        <v>1806</v>
      </c>
      <c r="AF1603" s="93">
        <v>1681</v>
      </c>
      <c r="AG1603" s="93">
        <v>1332</v>
      </c>
      <c r="AH1603" s="93">
        <v>1273</v>
      </c>
      <c r="AI1603" s="93">
        <v>1300</v>
      </c>
      <c r="AJ1603" s="93">
        <v>1279</v>
      </c>
      <c r="AK1603" s="93">
        <v>1108</v>
      </c>
      <c r="AL1603" s="93">
        <v>988</v>
      </c>
      <c r="AM1603" s="93">
        <v>0</v>
      </c>
      <c r="AN1603" s="83"/>
      <c r="AO1603" s="83"/>
      <c r="AP1603" s="83"/>
      <c r="AQ1603" s="83"/>
      <c r="AR1603" s="83"/>
      <c r="AS1603" s="83"/>
      <c r="AT1603" s="83"/>
      <c r="AU1603" s="83"/>
      <c r="AV1603" s="83"/>
      <c r="AW1603" s="83"/>
      <c r="AX1603" s="83"/>
      <c r="AY1603" s="83"/>
      <c r="AZ1603" s="83"/>
    </row>
    <row r="1604" spans="1:52" x14ac:dyDescent="0.25">
      <c r="A1604" s="82"/>
      <c r="B1604" s="84" t="s">
        <v>158</v>
      </c>
      <c r="C1604" s="93">
        <v>179682.42719322268</v>
      </c>
      <c r="D1604" s="93">
        <v>155675.6208793087</v>
      </c>
      <c r="E1604" s="93">
        <v>140156.29946683091</v>
      </c>
      <c r="F1604" s="93">
        <v>122257.73115380746</v>
      </c>
      <c r="G1604" s="93">
        <v>119837.69652896479</v>
      </c>
      <c r="H1604" s="93">
        <v>108317.1843812235</v>
      </c>
      <c r="I1604" s="93">
        <v>118632.2306113814</v>
      </c>
      <c r="J1604" s="93">
        <v>166722.32008057495</v>
      </c>
      <c r="K1604" s="93">
        <v>123819.64408799997</v>
      </c>
      <c r="L1604" s="93">
        <v>79965.647999999986</v>
      </c>
      <c r="M1604" s="93">
        <v>0</v>
      </c>
      <c r="N1604" s="83"/>
      <c r="O1604" s="84" t="s">
        <v>158</v>
      </c>
      <c r="P1604" s="93">
        <v>224988.10214517047</v>
      </c>
      <c r="Q1604" s="93">
        <v>199322.13722176748</v>
      </c>
      <c r="R1604" s="93">
        <v>190390.7646088668</v>
      </c>
      <c r="S1604" s="93">
        <v>128069.03032832008</v>
      </c>
      <c r="T1604" s="93">
        <v>114795.09407393604</v>
      </c>
      <c r="U1604" s="93">
        <v>120001.5844966702</v>
      </c>
      <c r="V1604" s="93">
        <v>142118.34045374283</v>
      </c>
      <c r="W1604" s="93">
        <v>138154.29813530095</v>
      </c>
      <c r="X1604" s="93">
        <v>159671.66489399999</v>
      </c>
      <c r="Y1604" s="93">
        <v>143905.65</v>
      </c>
      <c r="Z1604" s="93">
        <v>81617</v>
      </c>
      <c r="AA1604" s="83"/>
      <c r="AB1604" s="84" t="s">
        <v>158</v>
      </c>
      <c r="AC1604" s="93">
        <v>1259</v>
      </c>
      <c r="AD1604" s="93">
        <v>1030</v>
      </c>
      <c r="AE1604" s="93">
        <v>933</v>
      </c>
      <c r="AF1604" s="93">
        <v>859</v>
      </c>
      <c r="AG1604" s="93">
        <v>795</v>
      </c>
      <c r="AH1604" s="93">
        <v>751</v>
      </c>
      <c r="AI1604" s="93">
        <v>811</v>
      </c>
      <c r="AJ1604" s="93">
        <v>1156</v>
      </c>
      <c r="AK1604" s="93">
        <v>804</v>
      </c>
      <c r="AL1604" s="93">
        <v>521</v>
      </c>
      <c r="AM1604" s="93">
        <v>0</v>
      </c>
      <c r="AN1604" s="83"/>
      <c r="AO1604" s="83"/>
      <c r="AP1604" s="83"/>
      <c r="AQ1604" s="83"/>
      <c r="AR1604" s="83"/>
      <c r="AS1604" s="83"/>
      <c r="AT1604" s="83"/>
      <c r="AU1604" s="83"/>
      <c r="AV1604" s="83"/>
      <c r="AW1604" s="83"/>
      <c r="AX1604" s="83"/>
      <c r="AY1604" s="83"/>
      <c r="AZ1604" s="83"/>
    </row>
    <row r="1605" spans="1:52" x14ac:dyDescent="0.25">
      <c r="A1605" s="82"/>
      <c r="B1605" s="84" t="s">
        <v>159</v>
      </c>
      <c r="C1605" s="93">
        <v>18300.003000444496</v>
      </c>
      <c r="D1605" s="93">
        <v>18434.627564359358</v>
      </c>
      <c r="E1605" s="93">
        <v>27407.64470451793</v>
      </c>
      <c r="F1605" s="93">
        <v>48103.014489770838</v>
      </c>
      <c r="G1605" s="93">
        <v>47890.79160440003</v>
      </c>
      <c r="H1605" s="93">
        <v>38021.820662752703</v>
      </c>
      <c r="I1605" s="93">
        <v>31804.427746457844</v>
      </c>
      <c r="J1605" s="93">
        <v>26062.736540147995</v>
      </c>
      <c r="K1605" s="93">
        <v>18237.914708999997</v>
      </c>
      <c r="L1605" s="93">
        <v>13657.916999999999</v>
      </c>
      <c r="M1605" s="93">
        <v>0</v>
      </c>
      <c r="N1605" s="83"/>
      <c r="O1605" s="84" t="s">
        <v>159</v>
      </c>
      <c r="P1605" s="93">
        <v>26740.576594480277</v>
      </c>
      <c r="Q1605" s="93">
        <v>21925.375758202106</v>
      </c>
      <c r="R1605" s="93">
        <v>32806.243416873542</v>
      </c>
      <c r="S1605" s="93">
        <v>47081.333848404691</v>
      </c>
      <c r="T1605" s="93">
        <v>46837.757574202304</v>
      </c>
      <c r="U1605" s="93">
        <v>61494.60646405154</v>
      </c>
      <c r="V1605" s="93">
        <v>42643.747891380677</v>
      </c>
      <c r="W1605" s="93">
        <v>37117.49720376599</v>
      </c>
      <c r="X1605" s="93">
        <v>22882.530530999997</v>
      </c>
      <c r="Y1605" s="93">
        <v>23719.478999999999</v>
      </c>
      <c r="Z1605" s="93">
        <v>14862</v>
      </c>
      <c r="AA1605" s="83"/>
      <c r="AB1605" s="84" t="s">
        <v>159</v>
      </c>
      <c r="AC1605" s="93">
        <v>0</v>
      </c>
      <c r="AD1605" s="93">
        <v>0</v>
      </c>
      <c r="AE1605" s="93">
        <v>0</v>
      </c>
      <c r="AF1605" s="93">
        <v>0</v>
      </c>
      <c r="AG1605" s="93">
        <v>0</v>
      </c>
      <c r="AH1605" s="93">
        <v>0</v>
      </c>
      <c r="AI1605" s="93">
        <v>0</v>
      </c>
      <c r="AJ1605" s="93">
        <v>0</v>
      </c>
      <c r="AK1605" s="93">
        <v>0</v>
      </c>
      <c r="AL1605" s="93">
        <v>0</v>
      </c>
      <c r="AM1605" s="93">
        <v>0</v>
      </c>
      <c r="AN1605" s="83"/>
      <c r="AO1605" s="83"/>
      <c r="AP1605" s="83"/>
      <c r="AQ1605" s="83"/>
      <c r="AR1605" s="83"/>
      <c r="AS1605" s="83"/>
      <c r="AT1605" s="83"/>
      <c r="AU1605" s="83"/>
      <c r="AV1605" s="83"/>
      <c r="AW1605" s="83"/>
      <c r="AX1605" s="83"/>
      <c r="AY1605" s="83"/>
      <c r="AZ1605" s="83"/>
    </row>
    <row r="1606" spans="1:52" x14ac:dyDescent="0.25">
      <c r="A1606" s="82"/>
      <c r="B1606" s="84" t="s">
        <v>1</v>
      </c>
      <c r="C1606" s="93">
        <v>62602.695745952675</v>
      </c>
      <c r="D1606" s="93">
        <v>59444.006175607123</v>
      </c>
      <c r="E1606" s="93">
        <v>48776.398175672657</v>
      </c>
      <c r="F1606" s="93">
        <v>46990.211292331624</v>
      </c>
      <c r="G1606" s="93">
        <v>37478.021413571114</v>
      </c>
      <c r="H1606" s="93">
        <v>33908.576384791566</v>
      </c>
      <c r="I1606" s="93">
        <v>33503.27321637718</v>
      </c>
      <c r="J1606" s="93">
        <v>41286.499273277987</v>
      </c>
      <c r="K1606" s="93">
        <v>35596.344147000003</v>
      </c>
      <c r="L1606" s="93">
        <v>33955.970999999998</v>
      </c>
      <c r="M1606" s="93">
        <v>0</v>
      </c>
      <c r="N1606" s="83"/>
      <c r="O1606" s="84" t="s">
        <v>1</v>
      </c>
      <c r="P1606" s="93">
        <v>50714.19783744638</v>
      </c>
      <c r="Q1606" s="93">
        <v>61237.205243533732</v>
      </c>
      <c r="R1606" s="93">
        <v>58394.069339558679</v>
      </c>
      <c r="S1606" s="93">
        <v>55705.601910329795</v>
      </c>
      <c r="T1606" s="93">
        <v>50105.708293710144</v>
      </c>
      <c r="U1606" s="93">
        <v>50108.298317100329</v>
      </c>
      <c r="V1606" s="93">
        <v>40743.156276153153</v>
      </c>
      <c r="W1606" s="93">
        <v>40735.163854664992</v>
      </c>
      <c r="X1606" s="93">
        <v>49949.246717999988</v>
      </c>
      <c r="Y1606" s="93">
        <v>37249.799999999996</v>
      </c>
      <c r="Z1606" s="93">
        <v>33115</v>
      </c>
      <c r="AA1606" s="83"/>
      <c r="AB1606" s="84" t="s">
        <v>1</v>
      </c>
      <c r="AC1606" s="93">
        <v>336</v>
      </c>
      <c r="AD1606" s="93">
        <v>331</v>
      </c>
      <c r="AE1606" s="93">
        <v>292</v>
      </c>
      <c r="AF1606" s="93">
        <v>276</v>
      </c>
      <c r="AG1606" s="93">
        <v>233</v>
      </c>
      <c r="AH1606" s="93">
        <v>216</v>
      </c>
      <c r="AI1606" s="93">
        <v>217</v>
      </c>
      <c r="AJ1606" s="93">
        <v>266</v>
      </c>
      <c r="AK1606" s="93">
        <v>220</v>
      </c>
      <c r="AL1606" s="93">
        <v>214</v>
      </c>
      <c r="AM1606" s="93">
        <v>0</v>
      </c>
      <c r="AN1606" s="83"/>
      <c r="AO1606" s="83"/>
      <c r="AP1606" s="83"/>
      <c r="AQ1606" s="83"/>
      <c r="AR1606" s="83"/>
      <c r="AS1606" s="83"/>
      <c r="AT1606" s="83"/>
      <c r="AU1606" s="83"/>
      <c r="AV1606" s="83"/>
      <c r="AW1606" s="83"/>
      <c r="AX1606" s="83"/>
      <c r="AY1606" s="83"/>
      <c r="AZ1606" s="83"/>
    </row>
    <row r="1607" spans="1:52" x14ac:dyDescent="0.25">
      <c r="A1607" s="82"/>
      <c r="B1607" s="84" t="s">
        <v>2</v>
      </c>
      <c r="C1607" s="93">
        <v>434396.58746157942</v>
      </c>
      <c r="D1607" s="93">
        <v>425692.08434802725</v>
      </c>
      <c r="E1607" s="93">
        <v>422451.45283402759</v>
      </c>
      <c r="F1607" s="93">
        <v>422217.71972661332</v>
      </c>
      <c r="G1607" s="93">
        <v>421809.39125503931</v>
      </c>
      <c r="H1607" s="93">
        <v>431109.63928346545</v>
      </c>
      <c r="I1607" s="93">
        <v>448486.62847323756</v>
      </c>
      <c r="J1607" s="93">
        <v>482513.43750327895</v>
      </c>
      <c r="K1607" s="93">
        <v>499270.73928899993</v>
      </c>
      <c r="L1607" s="93">
        <v>508275.57899999997</v>
      </c>
      <c r="M1607" s="93">
        <v>0</v>
      </c>
      <c r="N1607" s="83"/>
      <c r="O1607" s="84" t="s">
        <v>2</v>
      </c>
      <c r="P1607" s="93">
        <v>464670.16436572559</v>
      </c>
      <c r="Q1607" s="93">
        <v>461658.12395733967</v>
      </c>
      <c r="R1607" s="93">
        <v>433721.81835642352</v>
      </c>
      <c r="S1607" s="93">
        <v>453108.20852634608</v>
      </c>
      <c r="T1607" s="93">
        <v>425654.77205800929</v>
      </c>
      <c r="U1607" s="93">
        <v>432114.8331307178</v>
      </c>
      <c r="V1607" s="93">
        <v>433952.11053877365</v>
      </c>
      <c r="W1607" s="93">
        <v>433248.21920721588</v>
      </c>
      <c r="X1607" s="93">
        <v>491876.27325899992</v>
      </c>
      <c r="Y1607" s="93">
        <v>494630.00999999995</v>
      </c>
      <c r="Z1607" s="93">
        <v>511558</v>
      </c>
      <c r="AA1607" s="83"/>
      <c r="AB1607" s="84" t="s">
        <v>2</v>
      </c>
      <c r="AC1607" s="93">
        <v>3787</v>
      </c>
      <c r="AD1607" s="93">
        <v>3625</v>
      </c>
      <c r="AE1607" s="93">
        <v>3566</v>
      </c>
      <c r="AF1607" s="93">
        <v>3485</v>
      </c>
      <c r="AG1607" s="93">
        <v>3421</v>
      </c>
      <c r="AH1607" s="93">
        <v>3416</v>
      </c>
      <c r="AI1607" s="93">
        <v>3469</v>
      </c>
      <c r="AJ1607" s="93">
        <v>3631</v>
      </c>
      <c r="AK1607" s="93">
        <v>3724</v>
      </c>
      <c r="AL1607" s="93">
        <v>3826</v>
      </c>
      <c r="AM1607" s="93">
        <v>0</v>
      </c>
      <c r="AN1607" s="83"/>
      <c r="AO1607" s="83"/>
      <c r="AP1607" s="83"/>
      <c r="AQ1607" s="83"/>
      <c r="AR1607" s="83"/>
      <c r="AS1607" s="83"/>
      <c r="AT1607" s="83"/>
      <c r="AU1607" s="83"/>
      <c r="AV1607" s="83"/>
      <c r="AW1607" s="83"/>
      <c r="AX1607" s="83"/>
      <c r="AY1607" s="83"/>
      <c r="AZ1607" s="83"/>
    </row>
    <row r="1608" spans="1:52" x14ac:dyDescent="0.25">
      <c r="A1608" s="82"/>
      <c r="B1608" s="84" t="s">
        <v>156</v>
      </c>
      <c r="C1608" s="93">
        <v>0</v>
      </c>
      <c r="D1608" s="93">
        <v>0</v>
      </c>
      <c r="E1608" s="93">
        <v>0</v>
      </c>
      <c r="F1608" s="93">
        <v>0</v>
      </c>
      <c r="G1608" s="93">
        <v>0</v>
      </c>
      <c r="H1608" s="93">
        <v>0</v>
      </c>
      <c r="I1608" s="93">
        <v>0</v>
      </c>
      <c r="J1608" s="93">
        <v>7393.9366413989983</v>
      </c>
      <c r="K1608" s="93">
        <v>29647.883453999995</v>
      </c>
      <c r="L1608" s="93">
        <v>47930.819999999992</v>
      </c>
      <c r="M1608" s="93">
        <v>0</v>
      </c>
      <c r="N1608" s="83"/>
      <c r="O1608" s="84" t="s">
        <v>156</v>
      </c>
      <c r="P1608" s="93">
        <v>0</v>
      </c>
      <c r="Q1608" s="93">
        <v>0</v>
      </c>
      <c r="R1608" s="93">
        <v>0</v>
      </c>
      <c r="S1608" s="93">
        <v>0</v>
      </c>
      <c r="T1608" s="93">
        <v>0</v>
      </c>
      <c r="U1608" s="93">
        <v>0</v>
      </c>
      <c r="V1608" s="93">
        <v>0</v>
      </c>
      <c r="W1608" s="93">
        <v>0</v>
      </c>
      <c r="X1608" s="93">
        <v>0</v>
      </c>
      <c r="Y1608" s="93">
        <v>41253.638999999996</v>
      </c>
      <c r="Z1608" s="93">
        <v>60902</v>
      </c>
      <c r="AA1608" s="83"/>
      <c r="AB1608" s="84" t="s">
        <v>156</v>
      </c>
      <c r="AC1608" s="93">
        <v>0</v>
      </c>
      <c r="AD1608" s="93">
        <v>0</v>
      </c>
      <c r="AE1608" s="93">
        <v>0</v>
      </c>
      <c r="AF1608" s="93">
        <v>0</v>
      </c>
      <c r="AG1608" s="93">
        <v>0</v>
      </c>
      <c r="AH1608" s="93">
        <v>0</v>
      </c>
      <c r="AI1608" s="93">
        <v>0</v>
      </c>
      <c r="AJ1608" s="93">
        <v>50</v>
      </c>
      <c r="AK1608" s="93">
        <v>188</v>
      </c>
      <c r="AL1608" s="93">
        <v>308</v>
      </c>
      <c r="AM1608" s="93">
        <v>0</v>
      </c>
      <c r="AN1608" s="83"/>
      <c r="AO1608" s="83"/>
      <c r="AP1608" s="83"/>
      <c r="AQ1608" s="83"/>
      <c r="AR1608" s="83"/>
      <c r="AS1608" s="83"/>
      <c r="AT1608" s="83"/>
      <c r="AU1608" s="83"/>
      <c r="AV1608" s="83"/>
      <c r="AW1608" s="83"/>
      <c r="AX1608" s="83"/>
      <c r="AY1608" s="83"/>
      <c r="AZ1608" s="83"/>
    </row>
    <row r="1609" spans="1:52" x14ac:dyDescent="0.25">
      <c r="A1609" s="82"/>
      <c r="B1609" s="84" t="s">
        <v>3</v>
      </c>
      <c r="C1609" s="93">
        <v>1575.6507511840732</v>
      </c>
      <c r="D1609" s="93">
        <v>10229.44088257867</v>
      </c>
      <c r="E1609" s="93">
        <v>24240.999687672334</v>
      </c>
      <c r="F1609" s="93">
        <v>37841.772124129486</v>
      </c>
      <c r="G1609" s="93">
        <v>60030.415277469896</v>
      </c>
      <c r="H1609" s="93">
        <v>68430.891259857643</v>
      </c>
      <c r="I1609" s="93">
        <v>60742.740908698295</v>
      </c>
      <c r="J1609" s="93">
        <v>49812.237977543999</v>
      </c>
      <c r="K1609" s="93">
        <v>42847.588812000002</v>
      </c>
      <c r="L1609" s="93">
        <v>30608.633999999995</v>
      </c>
      <c r="M1609" s="93">
        <v>0</v>
      </c>
      <c r="N1609" s="83"/>
      <c r="O1609" s="84" t="s">
        <v>3</v>
      </c>
      <c r="P1609" s="93">
        <v>0</v>
      </c>
      <c r="Q1609" s="93">
        <v>8948.6098352849494</v>
      </c>
      <c r="R1609" s="93">
        <v>29887.41770421977</v>
      </c>
      <c r="S1609" s="93">
        <v>32357.452305354611</v>
      </c>
      <c r="T1609" s="93">
        <v>37074.228112758508</v>
      </c>
      <c r="U1609" s="93">
        <v>37073.651160561414</v>
      </c>
      <c r="V1609" s="93">
        <v>62335.710881107123</v>
      </c>
      <c r="W1609" s="93">
        <v>52712.41333024799</v>
      </c>
      <c r="X1609" s="93">
        <v>44792.21667899999</v>
      </c>
      <c r="Y1609" s="93">
        <v>46244.289000000004</v>
      </c>
      <c r="Z1609" s="93">
        <v>35625</v>
      </c>
      <c r="AA1609" s="83"/>
      <c r="AB1609" s="84" t="s">
        <v>3</v>
      </c>
      <c r="AC1609" s="93">
        <v>13</v>
      </c>
      <c r="AD1609" s="93">
        <v>84</v>
      </c>
      <c r="AE1609" s="93">
        <v>205</v>
      </c>
      <c r="AF1609" s="93">
        <v>277</v>
      </c>
      <c r="AG1609" s="93">
        <v>441</v>
      </c>
      <c r="AH1609" s="93">
        <v>509</v>
      </c>
      <c r="AI1609" s="93">
        <v>456</v>
      </c>
      <c r="AJ1609" s="93">
        <v>371</v>
      </c>
      <c r="AK1609" s="93">
        <v>324</v>
      </c>
      <c r="AL1609" s="93">
        <v>239</v>
      </c>
      <c r="AM1609" s="93">
        <v>0</v>
      </c>
      <c r="AN1609" s="83"/>
      <c r="AO1609" s="83"/>
      <c r="AP1609" s="83"/>
      <c r="AQ1609" s="83"/>
      <c r="AR1609" s="83"/>
      <c r="AS1609" s="83"/>
      <c r="AT1609" s="83"/>
      <c r="AU1609" s="83"/>
      <c r="AV1609" s="83"/>
      <c r="AW1609" s="83"/>
      <c r="AX1609" s="83"/>
      <c r="AY1609" s="83"/>
      <c r="AZ1609" s="83"/>
    </row>
    <row r="1610" spans="1:52" x14ac:dyDescent="0.25">
      <c r="A1610" s="82"/>
      <c r="B1610" s="84" t="s">
        <v>4</v>
      </c>
      <c r="C1610" s="93">
        <v>0</v>
      </c>
      <c r="D1610" s="93">
        <v>539.95935005896763</v>
      </c>
      <c r="E1610" s="93">
        <v>9150.6473464704177</v>
      </c>
      <c r="F1610" s="93">
        <v>17900.994400583499</v>
      </c>
      <c r="G1610" s="93">
        <v>21453.373836469662</v>
      </c>
      <c r="H1610" s="93">
        <v>26221.247420799285</v>
      </c>
      <c r="I1610" s="93">
        <v>33287.564258832412</v>
      </c>
      <c r="J1610" s="93">
        <v>27080.171569016988</v>
      </c>
      <c r="K1610" s="93">
        <v>19928.987714999996</v>
      </c>
      <c r="L1610" s="93">
        <v>23813.117999999999</v>
      </c>
      <c r="M1610" s="93">
        <v>0</v>
      </c>
      <c r="N1610" s="83"/>
      <c r="O1610" s="84" t="s">
        <v>4</v>
      </c>
      <c r="P1610" s="93">
        <v>0</v>
      </c>
      <c r="Q1610" s="93">
        <v>0</v>
      </c>
      <c r="R1610" s="93">
        <v>0</v>
      </c>
      <c r="S1610" s="93">
        <v>4629.4182699046678</v>
      </c>
      <c r="T1610" s="93">
        <v>19370.751838702061</v>
      </c>
      <c r="U1610" s="93">
        <v>19370.38733014344</v>
      </c>
      <c r="V1610" s="93">
        <v>25236.408825089649</v>
      </c>
      <c r="W1610" s="93">
        <v>25158.589610993993</v>
      </c>
      <c r="X1610" s="93">
        <v>23433.137111999997</v>
      </c>
      <c r="Y1610" s="93">
        <v>22960.076999999997</v>
      </c>
      <c r="Z1610" s="93">
        <v>23838</v>
      </c>
      <c r="AA1610" s="83"/>
      <c r="AB1610" s="84" t="s">
        <v>4</v>
      </c>
      <c r="AC1610" s="93">
        <v>0</v>
      </c>
      <c r="AD1610" s="93">
        <v>3</v>
      </c>
      <c r="AE1610" s="93">
        <v>64</v>
      </c>
      <c r="AF1610" s="93">
        <v>136</v>
      </c>
      <c r="AG1610" s="93">
        <v>159</v>
      </c>
      <c r="AH1610" s="93">
        <v>201</v>
      </c>
      <c r="AI1610" s="93">
        <v>252</v>
      </c>
      <c r="AJ1610" s="93">
        <v>201</v>
      </c>
      <c r="AK1610" s="93">
        <v>150</v>
      </c>
      <c r="AL1610" s="93">
        <v>190</v>
      </c>
      <c r="AM1610" s="93">
        <v>0</v>
      </c>
      <c r="AN1610" s="83"/>
      <c r="AO1610" s="83"/>
      <c r="AP1610" s="83"/>
      <c r="AQ1610" s="83"/>
      <c r="AR1610" s="83"/>
      <c r="AS1610" s="83"/>
      <c r="AT1610" s="83"/>
      <c r="AU1610" s="83"/>
      <c r="AV1610" s="83"/>
      <c r="AW1610" s="83"/>
      <c r="AX1610" s="83"/>
      <c r="AY1610" s="83"/>
      <c r="AZ1610" s="83"/>
    </row>
    <row r="1611" spans="1:52" x14ac:dyDescent="0.25">
      <c r="A1611" s="82"/>
      <c r="B1611" s="84" t="s">
        <v>6</v>
      </c>
      <c r="C1611" s="93">
        <v>8337.9288643305645</v>
      </c>
      <c r="D1611" s="93">
        <v>11345.079970469738</v>
      </c>
      <c r="E1611" s="93">
        <v>18347.406053437455</v>
      </c>
      <c r="F1611" s="93">
        <v>30651.284876412556</v>
      </c>
      <c r="G1611" s="93">
        <v>26239.768592637782</v>
      </c>
      <c r="H1611" s="93">
        <v>21380.215962441573</v>
      </c>
      <c r="I1611" s="93">
        <v>21664.897364415963</v>
      </c>
      <c r="J1611" s="93">
        <v>19311.844731416993</v>
      </c>
      <c r="K1611" s="93">
        <v>17085.247945500007</v>
      </c>
      <c r="L1611" s="93">
        <v>17973.028499999997</v>
      </c>
      <c r="M1611" s="93">
        <v>0</v>
      </c>
      <c r="N1611" s="83"/>
      <c r="O1611" s="84" t="s">
        <v>6</v>
      </c>
      <c r="P1611" s="93">
        <v>4700.2381503933011</v>
      </c>
      <c r="Q1611" s="93">
        <v>4717.2272889766946</v>
      </c>
      <c r="R1611" s="93">
        <v>8028.8188032209137</v>
      </c>
      <c r="S1611" s="93">
        <v>46386.805689861889</v>
      </c>
      <c r="T1611" s="93">
        <v>47151.787567611274</v>
      </c>
      <c r="U1611" s="93">
        <v>48316.392132888381</v>
      </c>
      <c r="V1611" s="93">
        <v>24246.643335641755</v>
      </c>
      <c r="W1611" s="93">
        <v>17710.436521874242</v>
      </c>
      <c r="X1611" s="93">
        <v>17745.127123499995</v>
      </c>
      <c r="Y1611" s="93">
        <v>13068.55725</v>
      </c>
      <c r="Z1611" s="93">
        <v>29349.75</v>
      </c>
      <c r="AA1611" s="83"/>
      <c r="AB1611" s="84" t="s">
        <v>6</v>
      </c>
      <c r="AC1611" s="93">
        <v>0</v>
      </c>
      <c r="AD1611" s="93">
        <v>0</v>
      </c>
      <c r="AE1611" s="93">
        <v>8</v>
      </c>
      <c r="AF1611" s="93">
        <v>249</v>
      </c>
      <c r="AG1611" s="93">
        <v>323</v>
      </c>
      <c r="AH1611" s="93">
        <v>269</v>
      </c>
      <c r="AI1611" s="93">
        <v>236</v>
      </c>
      <c r="AJ1611" s="93">
        <v>0</v>
      </c>
      <c r="AK1611" s="93">
        <v>48</v>
      </c>
      <c r="AL1611" s="93">
        <v>226</v>
      </c>
      <c r="AM1611" s="93">
        <v>0</v>
      </c>
      <c r="AN1611" s="83"/>
      <c r="AO1611" s="83"/>
      <c r="AP1611" s="83"/>
      <c r="AQ1611" s="83"/>
      <c r="AR1611" s="83"/>
      <c r="AS1611" s="83"/>
      <c r="AT1611" s="83"/>
      <c r="AU1611" s="83"/>
      <c r="AV1611" s="83"/>
      <c r="AW1611" s="83"/>
      <c r="AX1611" s="83"/>
      <c r="AY1611" s="83"/>
      <c r="AZ1611" s="83"/>
    </row>
    <row r="1612" spans="1:52" x14ac:dyDescent="0.25">
      <c r="A1612" s="82"/>
      <c r="B1612" s="84" t="s">
        <v>7</v>
      </c>
      <c r="C1612" s="93">
        <v>124649.69001268073</v>
      </c>
      <c r="D1612" s="93">
        <v>112303.83110726441</v>
      </c>
      <c r="E1612" s="93">
        <v>109761.89086496818</v>
      </c>
      <c r="F1612" s="93">
        <v>110673.79785390767</v>
      </c>
      <c r="G1612" s="93">
        <v>113548.60171055798</v>
      </c>
      <c r="H1612" s="93">
        <v>115704.52056521822</v>
      </c>
      <c r="I1612" s="93">
        <v>116623.67457397806</v>
      </c>
      <c r="J1612" s="93">
        <v>125755.18535506495</v>
      </c>
      <c r="K1612" s="93">
        <v>146828.42159999997</v>
      </c>
      <c r="L1612" s="93">
        <v>139461.399</v>
      </c>
      <c r="M1612" s="93">
        <v>0</v>
      </c>
      <c r="N1612" s="83"/>
      <c r="O1612" s="84" t="s">
        <v>7</v>
      </c>
      <c r="P1612" s="93">
        <v>147704.08137262438</v>
      </c>
      <c r="Q1612" s="93">
        <v>138853.92903062544</v>
      </c>
      <c r="R1612" s="93">
        <v>98528.273990277536</v>
      </c>
      <c r="S1612" s="93">
        <v>112642.8299078736</v>
      </c>
      <c r="T1612" s="93">
        <v>119102.03383926551</v>
      </c>
      <c r="U1612" s="93">
        <v>119091.99028672611</v>
      </c>
      <c r="V1612" s="93">
        <v>114014.05794998079</v>
      </c>
      <c r="W1612" s="93">
        <v>113783.33055089698</v>
      </c>
      <c r="X1612" s="93">
        <v>124726.71273299998</v>
      </c>
      <c r="Y1612" s="93">
        <v>113917.503</v>
      </c>
      <c r="Z1612" s="93">
        <v>127441</v>
      </c>
      <c r="AA1612" s="83"/>
      <c r="AB1612" s="84" t="s">
        <v>7</v>
      </c>
      <c r="AC1612" s="93">
        <v>982</v>
      </c>
      <c r="AD1612" s="93">
        <v>943</v>
      </c>
      <c r="AE1612" s="93">
        <v>901</v>
      </c>
      <c r="AF1612" s="93">
        <v>943</v>
      </c>
      <c r="AG1612" s="93">
        <v>946</v>
      </c>
      <c r="AH1612" s="93">
        <v>963</v>
      </c>
      <c r="AI1612" s="93">
        <v>997</v>
      </c>
      <c r="AJ1612" s="93">
        <v>1129</v>
      </c>
      <c r="AK1612" s="93">
        <v>1259</v>
      </c>
      <c r="AL1612" s="93">
        <v>1271</v>
      </c>
      <c r="AM1612" s="93">
        <v>0</v>
      </c>
      <c r="AN1612" s="83"/>
      <c r="AO1612" s="83"/>
      <c r="AP1612" s="83"/>
      <c r="AQ1612" s="83"/>
      <c r="AR1612" s="83"/>
      <c r="AS1612" s="83"/>
      <c r="AT1612" s="83"/>
      <c r="AU1612" s="83"/>
      <c r="AV1612" s="83"/>
      <c r="AW1612" s="83"/>
      <c r="AX1612" s="83"/>
      <c r="AY1612" s="83"/>
      <c r="AZ1612" s="83"/>
    </row>
    <row r="1613" spans="1:52" x14ac:dyDescent="0.25">
      <c r="A1613" s="82"/>
      <c r="B1613" s="89" t="s">
        <v>8</v>
      </c>
      <c r="C1613" s="94">
        <v>59587.732436733437</v>
      </c>
      <c r="D1613" s="94">
        <v>64420.05793545823</v>
      </c>
      <c r="E1613" s="94">
        <v>73539.252067543988</v>
      </c>
      <c r="F1613" s="94">
        <v>85381.777331412275</v>
      </c>
      <c r="G1613" s="94">
        <v>107016.15488463479</v>
      </c>
      <c r="H1613" s="94">
        <v>121836.48256456052</v>
      </c>
      <c r="I1613" s="94">
        <v>139779.62437581609</v>
      </c>
      <c r="J1613" s="94">
        <v>149052.61332788394</v>
      </c>
      <c r="K1613" s="94">
        <v>164336.43779699999</v>
      </c>
      <c r="L1613" s="94">
        <v>171775.08599999998</v>
      </c>
      <c r="M1613" s="94">
        <v>0</v>
      </c>
      <c r="N1613" s="83"/>
      <c r="O1613" s="89" t="s">
        <v>8</v>
      </c>
      <c r="P1613" s="94">
        <v>62067.571346188233</v>
      </c>
      <c r="Q1613" s="94">
        <v>60929.843767346312</v>
      </c>
      <c r="R1613" s="94">
        <v>67229.076231056068</v>
      </c>
      <c r="S1613" s="94">
        <v>79552.068976793729</v>
      </c>
      <c r="T1613" s="94">
        <v>70737.337278175459</v>
      </c>
      <c r="U1613" s="94">
        <v>59276.527159839352</v>
      </c>
      <c r="V1613" s="94">
        <v>77250.138246150018</v>
      </c>
      <c r="W1613" s="94">
        <v>99389.268281393961</v>
      </c>
      <c r="X1613" s="94">
        <v>194166.79587899995</v>
      </c>
      <c r="Y1613" s="94">
        <v>168178.731</v>
      </c>
      <c r="Z1613" s="94">
        <v>156264</v>
      </c>
      <c r="AA1613" s="83"/>
      <c r="AB1613" s="89" t="s">
        <v>8</v>
      </c>
      <c r="AC1613" s="94">
        <v>822</v>
      </c>
      <c r="AD1613" s="94">
        <v>891</v>
      </c>
      <c r="AE1613" s="94">
        <v>1009</v>
      </c>
      <c r="AF1613" s="94">
        <v>1080</v>
      </c>
      <c r="AG1613" s="94">
        <v>1211</v>
      </c>
      <c r="AH1613" s="94">
        <v>1301</v>
      </c>
      <c r="AI1613" s="94">
        <v>1423</v>
      </c>
      <c r="AJ1613" s="94">
        <v>1484</v>
      </c>
      <c r="AK1613" s="94">
        <v>1559</v>
      </c>
      <c r="AL1613" s="94">
        <v>1629</v>
      </c>
      <c r="AM1613" s="94">
        <v>0</v>
      </c>
      <c r="AN1613" s="83"/>
      <c r="AO1613" s="83"/>
      <c r="AP1613" s="83"/>
      <c r="AQ1613" s="83"/>
      <c r="AR1613" s="83"/>
      <c r="AS1613" s="83"/>
      <c r="AT1613" s="83"/>
      <c r="AU1613" s="83"/>
      <c r="AV1613" s="83"/>
      <c r="AW1613" s="83"/>
      <c r="AX1613" s="83"/>
      <c r="AY1613" s="83"/>
      <c r="AZ1613" s="83"/>
    </row>
    <row r="1614" spans="1:52" x14ac:dyDescent="0.25">
      <c r="A1614" s="82"/>
      <c r="B1614" s="89" t="s">
        <v>5</v>
      </c>
      <c r="C1614" s="94">
        <v>31675.465650999209</v>
      </c>
      <c r="D1614" s="94">
        <v>45358.365490722703</v>
      </c>
      <c r="E1614" s="94">
        <v>44871.386221331777</v>
      </c>
      <c r="F1614" s="94">
        <v>50153.76252815692</v>
      </c>
      <c r="G1614" s="94">
        <v>69645.679540943471</v>
      </c>
      <c r="H1614" s="94">
        <v>67055.710044356398</v>
      </c>
      <c r="I1614" s="94">
        <v>70262.080551948093</v>
      </c>
      <c r="J1614" s="94">
        <v>49014.905542406981</v>
      </c>
      <c r="K1614" s="94">
        <v>50287.67349899999</v>
      </c>
      <c r="L1614" s="94">
        <v>48157.200000000019</v>
      </c>
      <c r="M1614" s="92">
        <v>0</v>
      </c>
      <c r="N1614" s="83"/>
      <c r="O1614" s="89" t="s">
        <v>5</v>
      </c>
      <c r="P1614" s="94">
        <v>64805.766919977294</v>
      </c>
      <c r="Q1614" s="94">
        <v>39791.443927807049</v>
      </c>
      <c r="R1614" s="94">
        <v>51633.020365219956</v>
      </c>
      <c r="S1614" s="94">
        <v>53542.436684337452</v>
      </c>
      <c r="T1614" s="94">
        <v>57651.26288376192</v>
      </c>
      <c r="U1614" s="94">
        <v>56525.661572851051</v>
      </c>
      <c r="V1614" s="94">
        <v>62612.218540752932</v>
      </c>
      <c r="W1614" s="94">
        <v>93225.316722614982</v>
      </c>
      <c r="X1614" s="94">
        <v>80602.862423999963</v>
      </c>
      <c r="Y1614" s="94">
        <v>71797.445999999982</v>
      </c>
      <c r="Z1614" s="94">
        <v>63741</v>
      </c>
      <c r="AA1614" s="83"/>
      <c r="AB1614" s="89" t="s">
        <v>5</v>
      </c>
      <c r="AC1614" s="94">
        <v>9491</v>
      </c>
      <c r="AD1614" s="94">
        <v>9086</v>
      </c>
      <c r="AE1614" s="94">
        <v>9107</v>
      </c>
      <c r="AF1614" s="94">
        <v>9291</v>
      </c>
      <c r="AG1614" s="94">
        <v>9141</v>
      </c>
      <c r="AH1614" s="94">
        <v>9119</v>
      </c>
      <c r="AI1614" s="94">
        <v>9343</v>
      </c>
      <c r="AJ1614" s="94">
        <v>9887</v>
      </c>
      <c r="AK1614" s="94">
        <v>9458</v>
      </c>
      <c r="AL1614" s="94">
        <v>9497</v>
      </c>
      <c r="AM1614" s="94">
        <v>0</v>
      </c>
      <c r="AN1614" s="83"/>
      <c r="AO1614" s="83"/>
      <c r="AP1614" s="83"/>
      <c r="AQ1614" s="83"/>
      <c r="AR1614" s="83"/>
      <c r="AS1614" s="83"/>
      <c r="AT1614" s="83"/>
      <c r="AU1614" s="83"/>
      <c r="AV1614" s="83"/>
      <c r="AW1614" s="83"/>
      <c r="AX1614" s="83"/>
      <c r="AY1614" s="83"/>
      <c r="AZ1614" s="83"/>
    </row>
    <row r="1615" spans="1:52" x14ac:dyDescent="0.25">
      <c r="A1615" s="82"/>
      <c r="B1615" s="84" t="s">
        <v>157</v>
      </c>
      <c r="C1615" s="93">
        <v>51695.399626445535</v>
      </c>
      <c r="D1615" s="93">
        <v>59298.217151091201</v>
      </c>
      <c r="E1615" s="93">
        <v>58020.731167009952</v>
      </c>
      <c r="F1615" s="93">
        <v>62226.491299835507</v>
      </c>
      <c r="G1615" s="93">
        <v>64407.579964679819</v>
      </c>
      <c r="H1615" s="93">
        <v>71180.918253536205</v>
      </c>
      <c r="I1615" s="93">
        <v>75322.22569516825</v>
      </c>
      <c r="J1615" s="93">
        <v>82309.738581503974</v>
      </c>
      <c r="K1615" s="93">
        <v>80954.01999299998</v>
      </c>
      <c r="L1615" s="93">
        <v>71797.445999999996</v>
      </c>
      <c r="M1615" s="93">
        <v>0</v>
      </c>
      <c r="N1615" s="83"/>
      <c r="O1615" s="84" t="s">
        <v>157</v>
      </c>
      <c r="P1615" s="93">
        <v>49475.241053103069</v>
      </c>
      <c r="Q1615" s="93">
        <v>49226.491867683602</v>
      </c>
      <c r="R1615" s="93">
        <v>64191.929235503638</v>
      </c>
      <c r="S1615" s="93">
        <v>68837.637609986079</v>
      </c>
      <c r="T1615" s="93">
        <v>68486.288733897803</v>
      </c>
      <c r="U1615" s="93">
        <v>69748.600880532642</v>
      </c>
      <c r="V1615" s="93">
        <v>67905.443699261014</v>
      </c>
      <c r="W1615" s="93">
        <v>63606.41278569898</v>
      </c>
      <c r="X1615" s="93">
        <v>64278.809510999992</v>
      </c>
      <c r="Y1615" s="93">
        <v>61747.202999999994</v>
      </c>
      <c r="Z1615" s="93">
        <v>81210</v>
      </c>
      <c r="AA1615" s="83"/>
      <c r="AB1615" s="84" t="s">
        <v>117</v>
      </c>
      <c r="AC1615" s="93">
        <v>45514.932000000001</v>
      </c>
      <c r="AD1615" s="93">
        <v>45007.872000000003</v>
      </c>
      <c r="AE1615" s="93">
        <v>44512.578000000001</v>
      </c>
      <c r="AF1615" s="93">
        <v>44393.777999999998</v>
      </c>
      <c r="AG1615" s="93">
        <v>44207.391000000003</v>
      </c>
      <c r="AH1615" s="93">
        <v>44118.15</v>
      </c>
      <c r="AI1615" s="93">
        <v>44065.551000000007</v>
      </c>
      <c r="AJ1615" s="93">
        <v>43789.8</v>
      </c>
      <c r="AK1615" s="93">
        <v>43412.627999999997</v>
      </c>
      <c r="AL1615" s="93">
        <v>43268.357000000004</v>
      </c>
      <c r="AM1615" s="93">
        <v>0</v>
      </c>
      <c r="AN1615" s="83"/>
      <c r="AO1615" s="83"/>
      <c r="AP1615" s="83"/>
      <c r="AQ1615" s="83"/>
      <c r="AR1615" s="83"/>
      <c r="AS1615" s="83"/>
      <c r="AT1615" s="83"/>
      <c r="AU1615" s="83"/>
      <c r="AV1615" s="83"/>
      <c r="AW1615" s="83"/>
      <c r="AX1615" s="83"/>
      <c r="AY1615" s="83"/>
      <c r="AZ1615" s="83"/>
    </row>
    <row r="1616" spans="1:52" x14ac:dyDescent="0.25">
      <c r="A1616" s="82"/>
      <c r="B1616" s="83"/>
      <c r="C1616" s="83"/>
      <c r="D1616" s="83"/>
      <c r="E1616" s="83"/>
      <c r="F1616" s="83"/>
      <c r="G1616" s="83"/>
      <c r="H1616" s="83"/>
      <c r="I1616" s="83"/>
      <c r="J1616" s="83"/>
      <c r="K1616" s="83"/>
      <c r="L1616" s="83"/>
      <c r="M1616" s="83"/>
      <c r="N1616" s="83"/>
      <c r="O1616" s="83"/>
      <c r="P1616" s="83"/>
      <c r="Q1616" s="83"/>
      <c r="R1616" s="83"/>
      <c r="S1616" s="83"/>
      <c r="T1616" s="83"/>
      <c r="U1616" s="83"/>
      <c r="V1616" s="83"/>
      <c r="W1616" s="83"/>
      <c r="X1616" s="83"/>
      <c r="Y1616" s="83"/>
      <c r="Z1616" s="83"/>
      <c r="AA1616" s="83"/>
      <c r="AB1616" s="83"/>
      <c r="AC1616" s="83"/>
      <c r="AD1616" s="83"/>
      <c r="AE1616" s="83"/>
      <c r="AF1616" s="83"/>
      <c r="AG1616" s="83"/>
      <c r="AH1616" s="83"/>
      <c r="AI1616" s="83"/>
      <c r="AJ1616" s="83"/>
      <c r="AK1616" s="83"/>
      <c r="AL1616" s="83"/>
      <c r="AM1616" s="83"/>
      <c r="AN1616" s="83"/>
      <c r="AO1616" s="83"/>
      <c r="AP1616" s="83"/>
      <c r="AQ1616" s="83"/>
      <c r="AR1616" s="83"/>
      <c r="AS1616" s="83"/>
      <c r="AT1616" s="83"/>
      <c r="AU1616" s="83"/>
      <c r="AV1616" s="83"/>
      <c r="AW1616" s="83"/>
      <c r="AX1616" s="83"/>
      <c r="AY1616" s="83"/>
      <c r="AZ1616" s="83"/>
    </row>
    <row r="1617" spans="1:52" x14ac:dyDescent="0.25">
      <c r="A1617" s="82"/>
      <c r="B1617" s="85" t="s">
        <v>113</v>
      </c>
      <c r="C1617" s="85"/>
      <c r="D1617" s="85"/>
      <c r="E1617" s="85"/>
      <c r="F1617" s="85"/>
      <c r="G1617" s="85"/>
      <c r="H1617" s="85"/>
      <c r="I1617" s="85"/>
      <c r="J1617" s="85"/>
      <c r="K1617" s="85"/>
      <c r="L1617" s="85"/>
      <c r="M1617" s="85"/>
      <c r="N1617" s="83"/>
      <c r="O1617" s="85" t="s">
        <v>114</v>
      </c>
      <c r="P1617" s="85"/>
      <c r="Q1617" s="85"/>
      <c r="R1617" s="85"/>
      <c r="S1617" s="85"/>
      <c r="T1617" s="85"/>
      <c r="U1617" s="85"/>
      <c r="V1617" s="85"/>
      <c r="W1617" s="85"/>
      <c r="X1617" s="85"/>
      <c r="Y1617" s="85"/>
      <c r="Z1617" s="85"/>
      <c r="AA1617" s="83"/>
      <c r="AB1617" s="85" t="s">
        <v>145</v>
      </c>
      <c r="AC1617" s="85"/>
      <c r="AD1617" s="85"/>
      <c r="AE1617" s="85"/>
      <c r="AF1617" s="85"/>
      <c r="AG1617" s="85"/>
      <c r="AH1617" s="85"/>
      <c r="AI1617" s="85"/>
      <c r="AJ1617" s="85"/>
      <c r="AK1617" s="85"/>
      <c r="AL1617" s="85"/>
      <c r="AM1617" s="85"/>
      <c r="AN1617" s="83"/>
      <c r="AO1617" s="83"/>
      <c r="AP1617" s="83"/>
      <c r="AQ1617" s="83"/>
      <c r="AR1617" s="83"/>
      <c r="AS1617" s="83"/>
      <c r="AT1617" s="83"/>
      <c r="AU1617" s="83"/>
      <c r="AV1617" s="83"/>
      <c r="AW1617" s="83"/>
      <c r="AX1617" s="83"/>
      <c r="AY1617" s="83"/>
      <c r="AZ1617" s="83"/>
    </row>
    <row r="1618" spans="1:52" x14ac:dyDescent="0.25">
      <c r="A1618" s="82"/>
      <c r="B1618" s="87" t="s">
        <v>97</v>
      </c>
      <c r="C1618" s="87">
        <v>2013</v>
      </c>
      <c r="D1618" s="87">
        <v>2014</v>
      </c>
      <c r="E1618" s="87">
        <v>2015</v>
      </c>
      <c r="F1618" s="87">
        <v>2016</v>
      </c>
      <c r="G1618" s="87">
        <v>2017</v>
      </c>
      <c r="H1618" s="87">
        <v>2018</v>
      </c>
      <c r="I1618" s="87">
        <v>2019</v>
      </c>
      <c r="J1618" s="87">
        <v>2020</v>
      </c>
      <c r="K1618" s="87">
        <v>2021</v>
      </c>
      <c r="L1618" s="87">
        <v>2022</v>
      </c>
      <c r="M1618" s="87">
        <v>2023</v>
      </c>
      <c r="N1618" s="83"/>
      <c r="O1618" s="87" t="s">
        <v>97</v>
      </c>
      <c r="P1618" s="87">
        <v>2013</v>
      </c>
      <c r="Q1618" s="87">
        <v>2014</v>
      </c>
      <c r="R1618" s="87">
        <v>2015</v>
      </c>
      <c r="S1618" s="87">
        <v>2016</v>
      </c>
      <c r="T1618" s="87">
        <v>2017</v>
      </c>
      <c r="U1618" s="87">
        <v>2018</v>
      </c>
      <c r="V1618" s="87">
        <v>2019</v>
      </c>
      <c r="W1618" s="87">
        <v>2020</v>
      </c>
      <c r="X1618" s="87">
        <v>2021</v>
      </c>
      <c r="Y1618" s="87">
        <v>2022</v>
      </c>
      <c r="Z1618" s="87">
        <v>2023</v>
      </c>
      <c r="AA1618" s="83"/>
      <c r="AB1618" s="87" t="s">
        <v>97</v>
      </c>
      <c r="AC1618" s="87">
        <v>2013</v>
      </c>
      <c r="AD1618" s="87">
        <v>2014</v>
      </c>
      <c r="AE1618" s="87">
        <v>2015</v>
      </c>
      <c r="AF1618" s="87">
        <v>2016</v>
      </c>
      <c r="AG1618" s="87">
        <v>2017</v>
      </c>
      <c r="AH1618" s="87">
        <v>2018</v>
      </c>
      <c r="AI1618" s="87">
        <v>2019</v>
      </c>
      <c r="AJ1618" s="87">
        <v>2020</v>
      </c>
      <c r="AK1618" s="87">
        <v>2021</v>
      </c>
      <c r="AL1618" s="87">
        <v>2022</v>
      </c>
      <c r="AM1618" s="87">
        <v>2023</v>
      </c>
      <c r="AN1618" s="83"/>
      <c r="AO1618" s="83"/>
      <c r="AP1618" s="83"/>
      <c r="AQ1618" s="83"/>
      <c r="AR1618" s="83"/>
      <c r="AS1618" s="83"/>
      <c r="AT1618" s="83"/>
      <c r="AU1618" s="83"/>
      <c r="AV1618" s="83"/>
      <c r="AW1618" s="83"/>
      <c r="AX1618" s="83"/>
      <c r="AY1618" s="83"/>
      <c r="AZ1618" s="83"/>
    </row>
    <row r="1619" spans="1:52" x14ac:dyDescent="0.25">
      <c r="A1619" s="82"/>
      <c r="B1619" s="89" t="s">
        <v>9</v>
      </c>
      <c r="C1619" s="90">
        <v>629935.39921899361</v>
      </c>
      <c r="D1619" s="90">
        <v>628640.84964403673</v>
      </c>
      <c r="E1619" s="90">
        <v>637147.81984882569</v>
      </c>
      <c r="F1619" s="90">
        <v>679800.81445802806</v>
      </c>
      <c r="G1619" s="90">
        <v>645643.40112877486</v>
      </c>
      <c r="H1619" s="90">
        <v>640253.69260348368</v>
      </c>
      <c r="I1619" s="90">
        <v>652350.28373162728</v>
      </c>
      <c r="J1619" s="90">
        <v>662690.06809286377</v>
      </c>
      <c r="K1619" s="90">
        <v>743761.27923299989</v>
      </c>
      <c r="L1619" s="90">
        <v>719688.77399999998</v>
      </c>
      <c r="M1619" s="90">
        <v>0</v>
      </c>
      <c r="N1619" s="83"/>
      <c r="O1619" s="89" t="s">
        <v>9</v>
      </c>
      <c r="P1619" s="90">
        <v>635168.59576078714</v>
      </c>
      <c r="Q1619" s="90">
        <v>633588.89472111606</v>
      </c>
      <c r="R1619" s="90">
        <v>628173.07446891989</v>
      </c>
      <c r="S1619" s="90">
        <v>711652.15858304012</v>
      </c>
      <c r="T1619" s="90">
        <v>695713.7704295388</v>
      </c>
      <c r="U1619" s="90">
        <v>695855.22434902226</v>
      </c>
      <c r="V1619" s="90">
        <v>678820.80726030469</v>
      </c>
      <c r="W1619" s="90">
        <v>682457.22309170687</v>
      </c>
      <c r="X1619" s="90">
        <v>818927.0342819998</v>
      </c>
      <c r="Y1619" s="90">
        <v>789039.25799999991</v>
      </c>
      <c r="Z1619" s="90">
        <v>738678</v>
      </c>
      <c r="AA1619" s="83"/>
      <c r="AB1619" s="89" t="s">
        <v>9</v>
      </c>
      <c r="AC1619" s="90">
        <v>5934</v>
      </c>
      <c r="AD1619" s="90">
        <v>5850</v>
      </c>
      <c r="AE1619" s="90">
        <v>5920</v>
      </c>
      <c r="AF1619" s="90">
        <v>5842</v>
      </c>
      <c r="AG1619" s="90">
        <v>5753</v>
      </c>
      <c r="AH1619" s="90">
        <v>5611</v>
      </c>
      <c r="AI1619" s="90">
        <v>5596</v>
      </c>
      <c r="AJ1619" s="90">
        <v>5742</v>
      </c>
      <c r="AK1619" s="90">
        <v>5370</v>
      </c>
      <c r="AL1619" s="90">
        <v>5569</v>
      </c>
      <c r="AM1619" s="90">
        <v>0</v>
      </c>
      <c r="AN1619" s="83"/>
      <c r="AO1619" s="83"/>
      <c r="AP1619" s="83"/>
      <c r="AQ1619" s="83"/>
      <c r="AR1619" s="83"/>
      <c r="AS1619" s="83"/>
      <c r="AT1619" s="83"/>
      <c r="AU1619" s="83"/>
      <c r="AV1619" s="83"/>
      <c r="AW1619" s="83"/>
      <c r="AX1619" s="83"/>
      <c r="AY1619" s="83"/>
      <c r="AZ1619" s="83"/>
    </row>
    <row r="1620" spans="1:52" x14ac:dyDescent="0.25">
      <c r="A1620" s="82"/>
      <c r="B1620" s="84" t="s">
        <v>10</v>
      </c>
      <c r="C1620" s="93">
        <v>442765.68277959537</v>
      </c>
      <c r="D1620" s="93">
        <v>435889.60235914087</v>
      </c>
      <c r="E1620" s="93">
        <v>442617.62436410878</v>
      </c>
      <c r="F1620" s="93">
        <v>473743.28357232071</v>
      </c>
      <c r="G1620" s="93">
        <v>455939.72268296737</v>
      </c>
      <c r="H1620" s="93">
        <v>434981.98365665408</v>
      </c>
      <c r="I1620" s="93">
        <v>435534.03119913698</v>
      </c>
      <c r="J1620" s="93">
        <v>432901.34183523135</v>
      </c>
      <c r="K1620" s="93">
        <v>507045.00716099993</v>
      </c>
      <c r="L1620" s="93">
        <v>487939.45199999999</v>
      </c>
      <c r="M1620" s="93">
        <v>0</v>
      </c>
      <c r="N1620" s="83"/>
      <c r="O1620" s="84" t="s">
        <v>10</v>
      </c>
      <c r="P1620" s="93">
        <v>436208.93479345529</v>
      </c>
      <c r="Q1620" s="93">
        <v>434048.93433736305</v>
      </c>
      <c r="R1620" s="93">
        <v>467934.51678539877</v>
      </c>
      <c r="S1620" s="93">
        <v>505164.75314369891</v>
      </c>
      <c r="T1620" s="93">
        <v>496962.4036614559</v>
      </c>
      <c r="U1620" s="93">
        <v>469324.11278257135</v>
      </c>
      <c r="V1620" s="93">
        <v>459810.68908391718</v>
      </c>
      <c r="W1620" s="93">
        <v>456457.17456882889</v>
      </c>
      <c r="X1620" s="93">
        <v>582637.77405749983</v>
      </c>
      <c r="Y1620" s="93">
        <v>552578.65949999995</v>
      </c>
      <c r="Z1620" s="93">
        <v>513394</v>
      </c>
      <c r="AA1620" s="83"/>
      <c r="AB1620" s="84" t="s">
        <v>10</v>
      </c>
      <c r="AC1620" s="93">
        <v>5934</v>
      </c>
      <c r="AD1620" s="93">
        <v>5850</v>
      </c>
      <c r="AE1620" s="93">
        <v>5920</v>
      </c>
      <c r="AF1620" s="93">
        <v>5842</v>
      </c>
      <c r="AG1620" s="93">
        <v>5753</v>
      </c>
      <c r="AH1620" s="93">
        <v>5611</v>
      </c>
      <c r="AI1620" s="93">
        <v>5596</v>
      </c>
      <c r="AJ1620" s="93">
        <v>5742</v>
      </c>
      <c r="AK1620" s="93">
        <v>5370</v>
      </c>
      <c r="AL1620" s="93">
        <v>5569</v>
      </c>
      <c r="AM1620" s="93">
        <v>0</v>
      </c>
      <c r="AN1620" s="83"/>
      <c r="AO1620" s="83"/>
      <c r="AP1620" s="83"/>
      <c r="AQ1620" s="83"/>
      <c r="AR1620" s="83"/>
      <c r="AS1620" s="83"/>
      <c r="AT1620" s="83"/>
      <c r="AU1620" s="83"/>
      <c r="AV1620" s="83"/>
      <c r="AW1620" s="83"/>
      <c r="AX1620" s="83"/>
      <c r="AY1620" s="83"/>
      <c r="AZ1620" s="83"/>
    </row>
    <row r="1621" spans="1:52" x14ac:dyDescent="0.25">
      <c r="A1621" s="82"/>
      <c r="B1621" s="89" t="s">
        <v>11</v>
      </c>
      <c r="C1621" s="94">
        <v>187169.71643939827</v>
      </c>
      <c r="D1621" s="94">
        <v>192751.24728489592</v>
      </c>
      <c r="E1621" s="94">
        <v>194530.19548471694</v>
      </c>
      <c r="F1621" s="94">
        <v>206057.53088570733</v>
      </c>
      <c r="G1621" s="94">
        <v>189703.67844580751</v>
      </c>
      <c r="H1621" s="94">
        <v>205271.70894682963</v>
      </c>
      <c r="I1621" s="94">
        <v>216816.2525324903</v>
      </c>
      <c r="J1621" s="94">
        <v>229788.72625763246</v>
      </c>
      <c r="K1621" s="94">
        <v>236716.27207199996</v>
      </c>
      <c r="L1621" s="94">
        <v>231749.32199999996</v>
      </c>
      <c r="M1621" s="94">
        <v>0</v>
      </c>
      <c r="N1621" s="83"/>
      <c r="O1621" s="89" t="s">
        <v>11</v>
      </c>
      <c r="P1621" s="94">
        <v>198959.66096733182</v>
      </c>
      <c r="Q1621" s="94">
        <v>199539.96038375303</v>
      </c>
      <c r="R1621" s="94">
        <v>160238.55768352112</v>
      </c>
      <c r="S1621" s="94">
        <v>206487.40543934124</v>
      </c>
      <c r="T1621" s="94">
        <v>198751.36676808289</v>
      </c>
      <c r="U1621" s="94">
        <v>226531.11156645088</v>
      </c>
      <c r="V1621" s="94">
        <v>219010.11817638751</v>
      </c>
      <c r="W1621" s="94">
        <v>226000.04852287797</v>
      </c>
      <c r="X1621" s="94">
        <v>236289.26022449994</v>
      </c>
      <c r="Y1621" s="94">
        <v>236460.59849999999</v>
      </c>
      <c r="Z1621" s="94">
        <v>225284</v>
      </c>
      <c r="AA1621" s="83"/>
      <c r="AB1621" s="89" t="s">
        <v>11</v>
      </c>
      <c r="AC1621" s="94">
        <v>5934</v>
      </c>
      <c r="AD1621" s="94">
        <v>5850</v>
      </c>
      <c r="AE1621" s="94">
        <v>5920</v>
      </c>
      <c r="AF1621" s="94">
        <v>5842</v>
      </c>
      <c r="AG1621" s="94">
        <v>5753</v>
      </c>
      <c r="AH1621" s="94">
        <v>5611</v>
      </c>
      <c r="AI1621" s="94">
        <v>5596</v>
      </c>
      <c r="AJ1621" s="94">
        <v>5742</v>
      </c>
      <c r="AK1621" s="94">
        <v>5370</v>
      </c>
      <c r="AL1621" s="94">
        <v>5569</v>
      </c>
      <c r="AM1621" s="94">
        <v>0</v>
      </c>
      <c r="AN1621" s="83"/>
      <c r="AO1621" s="83"/>
      <c r="AP1621" s="83"/>
      <c r="AQ1621" s="83"/>
      <c r="AR1621" s="83"/>
      <c r="AS1621" s="83"/>
      <c r="AT1621" s="83"/>
      <c r="AU1621" s="83"/>
      <c r="AV1621" s="83"/>
      <c r="AW1621" s="83"/>
      <c r="AX1621" s="83"/>
      <c r="AY1621" s="83"/>
      <c r="AZ1621" s="83"/>
    </row>
    <row r="1622" spans="1:52" x14ac:dyDescent="0.25">
      <c r="A1622" s="82"/>
      <c r="B1622" s="84" t="s">
        <v>0</v>
      </c>
      <c r="C1622" s="93">
        <v>83384.523163519203</v>
      </c>
      <c r="D1622" s="93">
        <v>81452.511939241362</v>
      </c>
      <c r="E1622" s="93">
        <v>83049.076483466502</v>
      </c>
      <c r="F1622" s="93">
        <v>89885.736173259473</v>
      </c>
      <c r="G1622" s="93">
        <v>82202.461903183881</v>
      </c>
      <c r="H1622" s="93">
        <v>78986.488874199174</v>
      </c>
      <c r="I1622" s="93">
        <v>75082.71399077923</v>
      </c>
      <c r="J1622" s="93">
        <v>72617.67191731499</v>
      </c>
      <c r="K1622" s="93">
        <v>65438.372117999999</v>
      </c>
      <c r="L1622" s="93">
        <v>57248.414999999994</v>
      </c>
      <c r="M1622" s="93">
        <v>0</v>
      </c>
      <c r="N1622" s="83"/>
      <c r="O1622" s="84" t="s">
        <v>0</v>
      </c>
      <c r="P1622" s="93">
        <v>76737.945997162358</v>
      </c>
      <c r="Q1622" s="93">
        <v>69977.782388565189</v>
      </c>
      <c r="R1622" s="93">
        <v>68613.353317233632</v>
      </c>
      <c r="S1622" s="93">
        <v>87963.79468658648</v>
      </c>
      <c r="T1622" s="93">
        <v>80611.30109257641</v>
      </c>
      <c r="U1622" s="93">
        <v>81623.417583506685</v>
      </c>
      <c r="V1622" s="93">
        <v>74073.928292536584</v>
      </c>
      <c r="W1622" s="93">
        <v>70600.064808104988</v>
      </c>
      <c r="X1622" s="93">
        <v>78080.044601999994</v>
      </c>
      <c r="Y1622" s="93">
        <v>59929.988999999994</v>
      </c>
      <c r="Z1622" s="93">
        <v>59828</v>
      </c>
      <c r="AA1622" s="83"/>
      <c r="AB1622" s="84" t="s">
        <v>0</v>
      </c>
      <c r="AC1622" s="93">
        <v>870</v>
      </c>
      <c r="AD1622" s="93">
        <v>929</v>
      </c>
      <c r="AE1622" s="93">
        <v>1009</v>
      </c>
      <c r="AF1622" s="93">
        <v>886</v>
      </c>
      <c r="AG1622" s="93">
        <v>760</v>
      </c>
      <c r="AH1622" s="93">
        <v>731</v>
      </c>
      <c r="AI1622" s="93">
        <v>709</v>
      </c>
      <c r="AJ1622" s="93">
        <v>700</v>
      </c>
      <c r="AK1622" s="93">
        <v>611</v>
      </c>
      <c r="AL1622" s="93">
        <v>571</v>
      </c>
      <c r="AM1622" s="93">
        <v>0</v>
      </c>
      <c r="AN1622" s="83"/>
      <c r="AO1622" s="83"/>
      <c r="AP1622" s="83"/>
      <c r="AQ1622" s="83"/>
      <c r="AR1622" s="83"/>
      <c r="AS1622" s="83"/>
      <c r="AT1622" s="83"/>
      <c r="AU1622" s="83"/>
      <c r="AV1622" s="83"/>
      <c r="AW1622" s="83"/>
      <c r="AX1622" s="83"/>
      <c r="AY1622" s="83"/>
      <c r="AZ1622" s="83"/>
    </row>
    <row r="1623" spans="1:52" x14ac:dyDescent="0.25">
      <c r="A1623" s="82"/>
      <c r="B1623" s="84" t="s">
        <v>158</v>
      </c>
      <c r="C1623" s="93">
        <v>97001.074578393265</v>
      </c>
      <c r="D1623" s="93">
        <v>89840.928782888208</v>
      </c>
      <c r="E1623" s="93">
        <v>84135.677819839155</v>
      </c>
      <c r="F1623" s="93">
        <v>67069.43297535782</v>
      </c>
      <c r="G1623" s="93">
        <v>67509.93578775342</v>
      </c>
      <c r="H1623" s="93">
        <v>64043.930125603554</v>
      </c>
      <c r="I1623" s="93">
        <v>70747.480678125547</v>
      </c>
      <c r="J1623" s="93">
        <v>91659.783077981978</v>
      </c>
      <c r="K1623" s="93">
        <v>67078.521971999988</v>
      </c>
      <c r="L1623" s="93">
        <v>40420.148999999998</v>
      </c>
      <c r="M1623" s="93">
        <v>0</v>
      </c>
      <c r="N1623" s="83"/>
      <c r="O1623" s="84" t="s">
        <v>158</v>
      </c>
      <c r="P1623" s="93">
        <v>129248.12576995486</v>
      </c>
      <c r="Q1623" s="93">
        <v>98895.631730030917</v>
      </c>
      <c r="R1623" s="93">
        <v>85788.196627484329</v>
      </c>
      <c r="S1623" s="93">
        <v>85490.15488702037</v>
      </c>
      <c r="T1623" s="93">
        <v>82089.535698159991</v>
      </c>
      <c r="U1623" s="93">
        <v>72501.423185243664</v>
      </c>
      <c r="V1623" s="93">
        <v>71047.626169510477</v>
      </c>
      <c r="W1623" s="93">
        <v>73727.895294521993</v>
      </c>
      <c r="X1623" s="93">
        <v>94910.146337999977</v>
      </c>
      <c r="Y1623" s="93">
        <v>76710.920999999988</v>
      </c>
      <c r="Z1623" s="93">
        <v>48004</v>
      </c>
      <c r="AA1623" s="83"/>
      <c r="AB1623" s="84" t="s">
        <v>158</v>
      </c>
      <c r="AC1623" s="93">
        <v>702</v>
      </c>
      <c r="AD1623" s="93">
        <v>612</v>
      </c>
      <c r="AE1623" s="93">
        <v>557</v>
      </c>
      <c r="AF1623" s="93">
        <v>446</v>
      </c>
      <c r="AG1623" s="93">
        <v>462</v>
      </c>
      <c r="AH1623" s="93">
        <v>449</v>
      </c>
      <c r="AI1623" s="93">
        <v>489</v>
      </c>
      <c r="AJ1623" s="93">
        <v>659</v>
      </c>
      <c r="AK1623" s="93">
        <v>440</v>
      </c>
      <c r="AL1623" s="93">
        <v>280</v>
      </c>
      <c r="AM1623" s="93">
        <v>0</v>
      </c>
      <c r="AN1623" s="83"/>
      <c r="AO1623" s="83"/>
      <c r="AP1623" s="83"/>
      <c r="AQ1623" s="83"/>
      <c r="AR1623" s="83"/>
      <c r="AS1623" s="83"/>
      <c r="AT1623" s="83"/>
      <c r="AU1623" s="83"/>
      <c r="AV1623" s="83"/>
      <c r="AW1623" s="83"/>
      <c r="AX1623" s="83"/>
      <c r="AY1623" s="83"/>
      <c r="AZ1623" s="83"/>
    </row>
    <row r="1624" spans="1:52" x14ac:dyDescent="0.25">
      <c r="A1624" s="82"/>
      <c r="B1624" s="84" t="s">
        <v>159</v>
      </c>
      <c r="C1624" s="93">
        <v>7009.6242349625045</v>
      </c>
      <c r="D1624" s="93">
        <v>6943.046535065926</v>
      </c>
      <c r="E1624" s="93">
        <v>7056.7936646304634</v>
      </c>
      <c r="F1624" s="93">
        <v>11899.601686042664</v>
      </c>
      <c r="G1624" s="93">
        <v>11203.140359993107</v>
      </c>
      <c r="H1624" s="93">
        <v>12728.728317152672</v>
      </c>
      <c r="I1624" s="93">
        <v>10681.001643972551</v>
      </c>
      <c r="J1624" s="93">
        <v>8700.5260581119983</v>
      </c>
      <c r="K1624" s="93">
        <v>5401.0368089999993</v>
      </c>
      <c r="L1624" s="93">
        <v>2923.3889999999997</v>
      </c>
      <c r="M1624" s="93">
        <v>0</v>
      </c>
      <c r="N1624" s="83"/>
      <c r="O1624" s="84" t="s">
        <v>159</v>
      </c>
      <c r="P1624" s="93">
        <v>11680.561105539608</v>
      </c>
      <c r="Q1624" s="93">
        <v>11512.704713757277</v>
      </c>
      <c r="R1624" s="93">
        <v>10441.940991240475</v>
      </c>
      <c r="S1624" s="93">
        <v>11025.886993866688</v>
      </c>
      <c r="T1624" s="93">
        <v>12113.79902437835</v>
      </c>
      <c r="U1624" s="93">
        <v>12850.60387816547</v>
      </c>
      <c r="V1624" s="93">
        <v>13298.754079824186</v>
      </c>
      <c r="W1624" s="93">
        <v>10259.586097046997</v>
      </c>
      <c r="X1624" s="93">
        <v>9901.3703669999977</v>
      </c>
      <c r="Y1624" s="93">
        <v>6200.7539999999999</v>
      </c>
      <c r="Z1624" s="93">
        <v>3444</v>
      </c>
      <c r="AA1624" s="83"/>
      <c r="AB1624" s="84" t="s">
        <v>159</v>
      </c>
      <c r="AC1624" s="93">
        <v>0</v>
      </c>
      <c r="AD1624" s="93">
        <v>0</v>
      </c>
      <c r="AE1624" s="93">
        <v>0</v>
      </c>
      <c r="AF1624" s="93">
        <v>0</v>
      </c>
      <c r="AG1624" s="93">
        <v>0</v>
      </c>
      <c r="AH1624" s="93">
        <v>0</v>
      </c>
      <c r="AI1624" s="93">
        <v>0</v>
      </c>
      <c r="AJ1624" s="93">
        <v>0</v>
      </c>
      <c r="AK1624" s="93">
        <v>0</v>
      </c>
      <c r="AL1624" s="93">
        <v>0</v>
      </c>
      <c r="AM1624" s="93">
        <v>0</v>
      </c>
      <c r="AN1624" s="83"/>
      <c r="AO1624" s="83"/>
      <c r="AP1624" s="83"/>
      <c r="AQ1624" s="83"/>
      <c r="AR1624" s="83"/>
      <c r="AS1624" s="83"/>
      <c r="AT1624" s="83"/>
      <c r="AU1624" s="83"/>
      <c r="AV1624" s="83"/>
      <c r="AW1624" s="83"/>
      <c r="AX1624" s="83"/>
      <c r="AY1624" s="83"/>
      <c r="AZ1624" s="83"/>
    </row>
    <row r="1625" spans="1:52" x14ac:dyDescent="0.25">
      <c r="A1625" s="82"/>
      <c r="B1625" s="84" t="s">
        <v>1</v>
      </c>
      <c r="C1625" s="93">
        <v>36413.608947766632</v>
      </c>
      <c r="D1625" s="93">
        <v>37270.961150685645</v>
      </c>
      <c r="E1625" s="93">
        <v>34501.12849989887</v>
      </c>
      <c r="F1625" s="93">
        <v>32748.604100834713</v>
      </c>
      <c r="G1625" s="93">
        <v>31593.172959989057</v>
      </c>
      <c r="H1625" s="93">
        <v>30349.139128570208</v>
      </c>
      <c r="I1625" s="93">
        <v>27707.386817351951</v>
      </c>
      <c r="J1625" s="93">
        <v>27648.769936157998</v>
      </c>
      <c r="K1625" s="93">
        <v>23579.541173999994</v>
      </c>
      <c r="L1625" s="93">
        <v>22218.167999999998</v>
      </c>
      <c r="M1625" s="93">
        <v>0</v>
      </c>
      <c r="N1625" s="83"/>
      <c r="O1625" s="84" t="s">
        <v>1</v>
      </c>
      <c r="P1625" s="93">
        <v>27991.927760018938</v>
      </c>
      <c r="Q1625" s="93">
        <v>21087.370714149059</v>
      </c>
      <c r="R1625" s="93">
        <v>25491.038879206208</v>
      </c>
      <c r="S1625" s="93">
        <v>31862.539676550041</v>
      </c>
      <c r="T1625" s="93">
        <v>30926.489266136865</v>
      </c>
      <c r="U1625" s="93">
        <v>30349.362753452806</v>
      </c>
      <c r="V1625" s="93">
        <v>27241.776503793299</v>
      </c>
      <c r="W1625" s="93">
        <v>27410.325459614993</v>
      </c>
      <c r="X1625" s="93">
        <v>26986.087862999997</v>
      </c>
      <c r="Y1625" s="93">
        <v>19800.018</v>
      </c>
      <c r="Z1625" s="93">
        <v>21877</v>
      </c>
      <c r="AA1625" s="83"/>
      <c r="AB1625" s="84" t="s">
        <v>1</v>
      </c>
      <c r="AC1625" s="93">
        <v>212</v>
      </c>
      <c r="AD1625" s="93">
        <v>218</v>
      </c>
      <c r="AE1625" s="93">
        <v>200</v>
      </c>
      <c r="AF1625" s="93">
        <v>188</v>
      </c>
      <c r="AG1625" s="93">
        <v>185</v>
      </c>
      <c r="AH1625" s="93">
        <v>182</v>
      </c>
      <c r="AI1625" s="93">
        <v>165</v>
      </c>
      <c r="AJ1625" s="93">
        <v>166</v>
      </c>
      <c r="AK1625" s="93">
        <v>140</v>
      </c>
      <c r="AL1625" s="93">
        <v>137</v>
      </c>
      <c r="AM1625" s="93">
        <v>0</v>
      </c>
      <c r="AN1625" s="83"/>
      <c r="AO1625" s="83"/>
      <c r="AP1625" s="83"/>
      <c r="AQ1625" s="83"/>
      <c r="AR1625" s="83"/>
      <c r="AS1625" s="83"/>
      <c r="AT1625" s="83"/>
      <c r="AU1625" s="83"/>
      <c r="AV1625" s="83"/>
      <c r="AW1625" s="83"/>
      <c r="AX1625" s="83"/>
      <c r="AY1625" s="83"/>
      <c r="AZ1625" s="83"/>
    </row>
    <row r="1626" spans="1:52" x14ac:dyDescent="0.25">
      <c r="A1626" s="82"/>
      <c r="B1626" s="84" t="s">
        <v>2</v>
      </c>
      <c r="C1626" s="93">
        <v>272349.07836718258</v>
      </c>
      <c r="D1626" s="93">
        <v>263471.68145646539</v>
      </c>
      <c r="E1626" s="93">
        <v>250866.86720536652</v>
      </c>
      <c r="F1626" s="93">
        <v>241381.86205760468</v>
      </c>
      <c r="G1626" s="93">
        <v>233136.54670283504</v>
      </c>
      <c r="H1626" s="93">
        <v>228654.20620178213</v>
      </c>
      <c r="I1626" s="93">
        <v>233340.58115407126</v>
      </c>
      <c r="J1626" s="93">
        <v>243473.38923606294</v>
      </c>
      <c r="K1626" s="93">
        <v>247886.47764299996</v>
      </c>
      <c r="L1626" s="93">
        <v>254289.56699999998</v>
      </c>
      <c r="M1626" s="93">
        <v>0</v>
      </c>
      <c r="N1626" s="83"/>
      <c r="O1626" s="84" t="s">
        <v>2</v>
      </c>
      <c r="P1626" s="93">
        <v>279401.84226873278</v>
      </c>
      <c r="Q1626" s="93">
        <v>279418.87650282233</v>
      </c>
      <c r="R1626" s="93">
        <v>269118.30545269424</v>
      </c>
      <c r="S1626" s="93">
        <v>269505.78002887539</v>
      </c>
      <c r="T1626" s="93">
        <v>250363.1731041226</v>
      </c>
      <c r="U1626" s="93">
        <v>235168.39903169527</v>
      </c>
      <c r="V1626" s="93">
        <v>232154.29183097847</v>
      </c>
      <c r="W1626" s="93">
        <v>237644.98623929691</v>
      </c>
      <c r="X1626" s="93">
        <v>244256.08126499996</v>
      </c>
      <c r="Y1626" s="93">
        <v>253151.49299999996</v>
      </c>
      <c r="Z1626" s="93">
        <v>254689</v>
      </c>
      <c r="AA1626" s="83"/>
      <c r="AB1626" s="84" t="s">
        <v>2</v>
      </c>
      <c r="AC1626" s="93">
        <v>2631</v>
      </c>
      <c r="AD1626" s="93">
        <v>2494</v>
      </c>
      <c r="AE1626" s="93">
        <v>2352</v>
      </c>
      <c r="AF1626" s="93">
        <v>2222</v>
      </c>
      <c r="AG1626" s="93">
        <v>2115</v>
      </c>
      <c r="AH1626" s="93">
        <v>2031</v>
      </c>
      <c r="AI1626" s="93">
        <v>2008</v>
      </c>
      <c r="AJ1626" s="93">
        <v>2025</v>
      </c>
      <c r="AK1626" s="93">
        <v>2051</v>
      </c>
      <c r="AL1626" s="93">
        <v>2113</v>
      </c>
      <c r="AM1626" s="93">
        <v>0</v>
      </c>
      <c r="AN1626" s="83"/>
      <c r="AO1626" s="83"/>
      <c r="AP1626" s="83"/>
      <c r="AQ1626" s="83"/>
      <c r="AR1626" s="83"/>
      <c r="AS1626" s="83"/>
      <c r="AT1626" s="83"/>
      <c r="AU1626" s="83"/>
      <c r="AV1626" s="83"/>
      <c r="AW1626" s="83"/>
      <c r="AX1626" s="83"/>
      <c r="AY1626" s="83"/>
      <c r="AZ1626" s="83"/>
    </row>
    <row r="1627" spans="1:52" x14ac:dyDescent="0.25">
      <c r="A1627" s="82"/>
      <c r="B1627" s="84" t="s">
        <v>156</v>
      </c>
      <c r="C1627" s="93">
        <v>0</v>
      </c>
      <c r="D1627" s="93">
        <v>0</v>
      </c>
      <c r="E1627" s="93">
        <v>0</v>
      </c>
      <c r="F1627" s="93">
        <v>0</v>
      </c>
      <c r="G1627" s="93">
        <v>0</v>
      </c>
      <c r="H1627" s="93">
        <v>0</v>
      </c>
      <c r="I1627" s="93">
        <v>0</v>
      </c>
      <c r="J1627" s="93">
        <v>7027.0989851789991</v>
      </c>
      <c r="K1627" s="93">
        <v>22720.212983999994</v>
      </c>
      <c r="L1627" s="93">
        <v>36624.167999999998</v>
      </c>
      <c r="M1627" s="93">
        <v>0</v>
      </c>
      <c r="N1627" s="83"/>
      <c r="O1627" s="84" t="s">
        <v>156</v>
      </c>
      <c r="P1627" s="93">
        <v>0</v>
      </c>
      <c r="Q1627" s="93">
        <v>0</v>
      </c>
      <c r="R1627" s="93">
        <v>0</v>
      </c>
      <c r="S1627" s="93">
        <v>0</v>
      </c>
      <c r="T1627" s="93">
        <v>0</v>
      </c>
      <c r="U1627" s="93">
        <v>0</v>
      </c>
      <c r="V1627" s="93">
        <v>0</v>
      </c>
      <c r="W1627" s="93">
        <v>0</v>
      </c>
      <c r="X1627" s="93">
        <v>27561.095120999995</v>
      </c>
      <c r="Y1627" s="93">
        <v>31802.273999999998</v>
      </c>
      <c r="Z1627" s="93">
        <v>43592</v>
      </c>
      <c r="AA1627" s="83"/>
      <c r="AB1627" s="84" t="s">
        <v>156</v>
      </c>
      <c r="AC1627" s="93">
        <v>0</v>
      </c>
      <c r="AD1627" s="93">
        <v>0</v>
      </c>
      <c r="AE1627" s="93">
        <v>0</v>
      </c>
      <c r="AF1627" s="93">
        <v>0</v>
      </c>
      <c r="AG1627" s="93">
        <v>0</v>
      </c>
      <c r="AH1627" s="93">
        <v>0</v>
      </c>
      <c r="AI1627" s="93">
        <v>0</v>
      </c>
      <c r="AJ1627" s="93">
        <v>47</v>
      </c>
      <c r="AK1627" s="93">
        <v>145</v>
      </c>
      <c r="AL1627" s="93">
        <v>237</v>
      </c>
      <c r="AM1627" s="93">
        <v>0</v>
      </c>
      <c r="AN1627" s="83"/>
      <c r="AO1627" s="83"/>
      <c r="AP1627" s="83"/>
      <c r="AQ1627" s="83"/>
      <c r="AR1627" s="83"/>
      <c r="AS1627" s="83"/>
      <c r="AT1627" s="83"/>
      <c r="AU1627" s="83"/>
      <c r="AV1627" s="83"/>
      <c r="AW1627" s="83"/>
      <c r="AX1627" s="83"/>
      <c r="AY1627" s="83"/>
      <c r="AZ1627" s="83"/>
    </row>
    <row r="1628" spans="1:52" x14ac:dyDescent="0.25">
      <c r="A1628" s="82"/>
      <c r="B1628" s="84" t="s">
        <v>3</v>
      </c>
      <c r="C1628" s="93">
        <v>1613.5558975582123</v>
      </c>
      <c r="D1628" s="93">
        <v>7775.6519856183904</v>
      </c>
      <c r="E1628" s="93">
        <v>13658.793555428831</v>
      </c>
      <c r="F1628" s="93">
        <v>21536.086108652496</v>
      </c>
      <c r="G1628" s="93">
        <v>23903.204216070222</v>
      </c>
      <c r="H1628" s="93">
        <v>26211.072488641341</v>
      </c>
      <c r="I1628" s="93">
        <v>26374.323050669842</v>
      </c>
      <c r="J1628" s="93">
        <v>23357.848292666993</v>
      </c>
      <c r="K1628" s="93">
        <v>22256.600120999999</v>
      </c>
      <c r="L1628" s="93">
        <v>18571.392</v>
      </c>
      <c r="M1628" s="93">
        <v>0</v>
      </c>
      <c r="N1628" s="83"/>
      <c r="O1628" s="84" t="s">
        <v>3</v>
      </c>
      <c r="P1628" s="93">
        <v>0</v>
      </c>
      <c r="Q1628" s="93">
        <v>11463.75235509808</v>
      </c>
      <c r="R1628" s="93">
        <v>36612.888369951965</v>
      </c>
      <c r="S1628" s="93">
        <v>20571.537405546205</v>
      </c>
      <c r="T1628" s="93">
        <v>27939.438234150843</v>
      </c>
      <c r="U1628" s="93">
        <v>22398.156428001636</v>
      </c>
      <c r="V1628" s="93">
        <v>25508.518748597959</v>
      </c>
      <c r="W1628" s="93">
        <v>25698.056752493987</v>
      </c>
      <c r="X1628" s="93">
        <v>20139.045717000001</v>
      </c>
      <c r="Y1628" s="93">
        <v>21000.861000000001</v>
      </c>
      <c r="Z1628" s="93">
        <v>18886</v>
      </c>
      <c r="AA1628" s="83"/>
      <c r="AB1628" s="84" t="s">
        <v>3</v>
      </c>
      <c r="AC1628" s="93">
        <v>12</v>
      </c>
      <c r="AD1628" s="93">
        <v>66</v>
      </c>
      <c r="AE1628" s="93">
        <v>118</v>
      </c>
      <c r="AF1628" s="93">
        <v>157</v>
      </c>
      <c r="AG1628" s="93">
        <v>177</v>
      </c>
      <c r="AH1628" s="93">
        <v>192</v>
      </c>
      <c r="AI1628" s="93">
        <v>190</v>
      </c>
      <c r="AJ1628" s="93">
        <v>168</v>
      </c>
      <c r="AK1628" s="93">
        <v>159</v>
      </c>
      <c r="AL1628" s="93">
        <v>136</v>
      </c>
      <c r="AM1628" s="93">
        <v>0</v>
      </c>
      <c r="AN1628" s="83"/>
      <c r="AO1628" s="83"/>
      <c r="AP1628" s="83"/>
      <c r="AQ1628" s="83"/>
      <c r="AR1628" s="83"/>
      <c r="AS1628" s="83"/>
      <c r="AT1628" s="83"/>
      <c r="AU1628" s="83"/>
      <c r="AV1628" s="83"/>
      <c r="AW1628" s="83"/>
      <c r="AX1628" s="83"/>
      <c r="AY1628" s="83"/>
      <c r="AZ1628" s="83"/>
    </row>
    <row r="1629" spans="1:52" x14ac:dyDescent="0.25">
      <c r="A1629" s="82"/>
      <c r="B1629" s="84" t="s">
        <v>4</v>
      </c>
      <c r="C1629" s="93">
        <v>0</v>
      </c>
      <c r="D1629" s="93">
        <v>408.23300312150525</v>
      </c>
      <c r="E1629" s="93">
        <v>4753.215216267834</v>
      </c>
      <c r="F1629" s="93">
        <v>15049.822136273977</v>
      </c>
      <c r="G1629" s="93">
        <v>24480.181235520275</v>
      </c>
      <c r="H1629" s="93">
        <v>27215.148211480682</v>
      </c>
      <c r="I1629" s="93">
        <v>26673.36910802039</v>
      </c>
      <c r="J1629" s="93">
        <v>21187.032515270996</v>
      </c>
      <c r="K1629" s="93">
        <v>14379.425046000002</v>
      </c>
      <c r="L1629" s="93">
        <v>20048.006999999998</v>
      </c>
      <c r="M1629" s="93">
        <v>0</v>
      </c>
      <c r="N1629" s="83"/>
      <c r="O1629" s="84" t="s">
        <v>4</v>
      </c>
      <c r="P1629" s="93">
        <v>0</v>
      </c>
      <c r="Q1629" s="93">
        <v>0</v>
      </c>
      <c r="R1629" s="93">
        <v>9217.5907429274321</v>
      </c>
      <c r="S1629" s="93">
        <v>5454.6573781025836</v>
      </c>
      <c r="T1629" s="93">
        <v>8003.3757743111209</v>
      </c>
      <c r="U1629" s="93">
        <v>29233.36277687602</v>
      </c>
      <c r="V1629" s="93">
        <v>30204.751226439312</v>
      </c>
      <c r="W1629" s="93">
        <v>26296.865279558999</v>
      </c>
      <c r="X1629" s="93">
        <v>25268.492381999997</v>
      </c>
      <c r="Y1629" s="93">
        <v>19891.598999999998</v>
      </c>
      <c r="Z1629" s="93">
        <v>19402</v>
      </c>
      <c r="AA1629" s="83"/>
      <c r="AB1629" s="84" t="s">
        <v>4</v>
      </c>
      <c r="AC1629" s="93">
        <v>0</v>
      </c>
      <c r="AD1629" s="93">
        <v>3</v>
      </c>
      <c r="AE1629" s="93">
        <v>35</v>
      </c>
      <c r="AF1629" s="93">
        <v>115</v>
      </c>
      <c r="AG1629" s="93">
        <v>192</v>
      </c>
      <c r="AH1629" s="93">
        <v>212</v>
      </c>
      <c r="AI1629" s="93">
        <v>207</v>
      </c>
      <c r="AJ1629" s="93">
        <v>159</v>
      </c>
      <c r="AK1629" s="93">
        <v>111</v>
      </c>
      <c r="AL1629" s="93">
        <v>173</v>
      </c>
      <c r="AM1629" s="93">
        <v>0</v>
      </c>
      <c r="AN1629" s="83"/>
      <c r="AO1629" s="83"/>
      <c r="AP1629" s="83"/>
      <c r="AQ1629" s="83"/>
      <c r="AR1629" s="83"/>
      <c r="AS1629" s="83"/>
      <c r="AT1629" s="83"/>
      <c r="AU1629" s="83"/>
      <c r="AV1629" s="83"/>
      <c r="AW1629" s="83"/>
      <c r="AX1629" s="83"/>
      <c r="AY1629" s="83"/>
      <c r="AZ1629" s="83"/>
    </row>
    <row r="1630" spans="1:52" x14ac:dyDescent="0.25">
      <c r="A1630" s="82"/>
      <c r="B1630" s="84" t="s">
        <v>6</v>
      </c>
      <c r="C1630" s="93">
        <v>7031.1038179078496</v>
      </c>
      <c r="D1630" s="93">
        <v>9314.5954694787652</v>
      </c>
      <c r="E1630" s="93">
        <v>15554.976963464764</v>
      </c>
      <c r="F1630" s="93">
        <v>22734.471795424375</v>
      </c>
      <c r="G1630" s="93">
        <v>17475.811607960131</v>
      </c>
      <c r="H1630" s="93">
        <v>13467.249491913684</v>
      </c>
      <c r="I1630" s="93">
        <v>8432.1093266543976</v>
      </c>
      <c r="J1630" s="93">
        <v>5949.7831036034995</v>
      </c>
      <c r="K1630" s="93">
        <v>3643.1271659999989</v>
      </c>
      <c r="L1630" s="93">
        <v>5258.19</v>
      </c>
      <c r="M1630" s="93">
        <v>0</v>
      </c>
      <c r="N1630" s="83"/>
      <c r="O1630" s="84" t="s">
        <v>6</v>
      </c>
      <c r="P1630" s="93">
        <v>8574.9864464164548</v>
      </c>
      <c r="Q1630" s="93">
        <v>8568.1461701664757</v>
      </c>
      <c r="R1630" s="93">
        <v>8784.5652763348535</v>
      </c>
      <c r="S1630" s="93">
        <v>40295.906272047272</v>
      </c>
      <c r="T1630" s="93">
        <v>42754.518164862988</v>
      </c>
      <c r="U1630" s="93">
        <v>22310.495474025462</v>
      </c>
      <c r="V1630" s="93">
        <v>11763.394450816708</v>
      </c>
      <c r="W1630" s="93">
        <v>7728.4062691289992</v>
      </c>
      <c r="X1630" s="93">
        <v>6579.1651484999984</v>
      </c>
      <c r="Y1630" s="93">
        <v>4539.4335000000001</v>
      </c>
      <c r="Z1630" s="93">
        <v>4605</v>
      </c>
      <c r="AA1630" s="83"/>
      <c r="AB1630" s="84" t="s">
        <v>6</v>
      </c>
      <c r="AC1630" s="93">
        <v>0</v>
      </c>
      <c r="AD1630" s="93">
        <v>0</v>
      </c>
      <c r="AE1630" s="93">
        <v>5</v>
      </c>
      <c r="AF1630" s="93">
        <v>168</v>
      </c>
      <c r="AG1630" s="93">
        <v>231</v>
      </c>
      <c r="AH1630" s="93">
        <v>165</v>
      </c>
      <c r="AI1630" s="93">
        <v>104</v>
      </c>
      <c r="AJ1630" s="93">
        <v>0</v>
      </c>
      <c r="AK1630" s="93">
        <v>86</v>
      </c>
      <c r="AL1630" s="93">
        <v>81</v>
      </c>
      <c r="AM1630" s="93">
        <v>0</v>
      </c>
      <c r="AN1630" s="83"/>
      <c r="AO1630" s="83"/>
      <c r="AP1630" s="83"/>
      <c r="AQ1630" s="83"/>
      <c r="AR1630" s="83"/>
      <c r="AS1630" s="83"/>
      <c r="AT1630" s="83"/>
      <c r="AU1630" s="83"/>
      <c r="AV1630" s="83"/>
      <c r="AW1630" s="83"/>
      <c r="AX1630" s="83"/>
      <c r="AY1630" s="83"/>
      <c r="AZ1630" s="83"/>
    </row>
    <row r="1631" spans="1:52" x14ac:dyDescent="0.25">
      <c r="A1631" s="82"/>
      <c r="B1631" s="84" t="s">
        <v>7</v>
      </c>
      <c r="C1631" s="93">
        <v>86423.493065442075</v>
      </c>
      <c r="D1631" s="93">
        <v>76767.385530306652</v>
      </c>
      <c r="E1631" s="93">
        <v>86559.216025838876</v>
      </c>
      <c r="F1631" s="93">
        <v>85936.361095732689</v>
      </c>
      <c r="G1631" s="93">
        <v>74305.669437726814</v>
      </c>
      <c r="H1631" s="93">
        <v>68768.788457454575</v>
      </c>
      <c r="I1631" s="93">
        <v>70444.476658251238</v>
      </c>
      <c r="J1631" s="93">
        <v>78858.227810186974</v>
      </c>
      <c r="K1631" s="93">
        <v>82337.432288999989</v>
      </c>
      <c r="L1631" s="93">
        <v>80331.971999999994</v>
      </c>
      <c r="M1631" s="93">
        <v>0</v>
      </c>
      <c r="N1631" s="83"/>
      <c r="O1631" s="84" t="s">
        <v>7</v>
      </c>
      <c r="P1631" s="93">
        <v>92186.037984695402</v>
      </c>
      <c r="Q1631" s="93">
        <v>90911.591037005142</v>
      </c>
      <c r="R1631" s="93">
        <v>51381.046357227038</v>
      </c>
      <c r="S1631" s="93">
        <v>73601.517916401339</v>
      </c>
      <c r="T1631" s="93">
        <v>73441.110036575992</v>
      </c>
      <c r="U1631" s="93">
        <v>71872.478202952858</v>
      </c>
      <c r="V1631" s="93">
        <v>65981.983856118444</v>
      </c>
      <c r="W1631" s="93">
        <v>65598.125472116983</v>
      </c>
      <c r="X1631" s="93">
        <v>68962.678595999983</v>
      </c>
      <c r="Y1631" s="93">
        <v>69242.438999999998</v>
      </c>
      <c r="Z1631" s="93">
        <v>68334</v>
      </c>
      <c r="AA1631" s="83"/>
      <c r="AB1631" s="84" t="s">
        <v>7</v>
      </c>
      <c r="AC1631" s="93">
        <v>706</v>
      </c>
      <c r="AD1631" s="93">
        <v>652</v>
      </c>
      <c r="AE1631" s="93">
        <v>693</v>
      </c>
      <c r="AF1631" s="93">
        <v>679</v>
      </c>
      <c r="AG1631" s="93">
        <v>613</v>
      </c>
      <c r="AH1631" s="93">
        <v>574</v>
      </c>
      <c r="AI1631" s="93">
        <v>595</v>
      </c>
      <c r="AJ1631" s="93">
        <v>669</v>
      </c>
      <c r="AK1631" s="93">
        <v>690</v>
      </c>
      <c r="AL1631" s="93">
        <v>740</v>
      </c>
      <c r="AM1631" s="93">
        <v>0</v>
      </c>
      <c r="AN1631" s="83"/>
      <c r="AO1631" s="83"/>
      <c r="AP1631" s="83"/>
      <c r="AQ1631" s="83"/>
      <c r="AR1631" s="83"/>
      <c r="AS1631" s="83"/>
      <c r="AT1631" s="83"/>
      <c r="AU1631" s="83"/>
      <c r="AV1631" s="83"/>
      <c r="AW1631" s="83"/>
      <c r="AX1631" s="83"/>
      <c r="AY1631" s="83"/>
      <c r="AZ1631" s="83"/>
    </row>
    <row r="1632" spans="1:52" x14ac:dyDescent="0.25">
      <c r="A1632" s="82"/>
      <c r="B1632" s="89" t="s">
        <v>8</v>
      </c>
      <c r="C1632" s="94">
        <v>52101.044859547837</v>
      </c>
      <c r="D1632" s="94">
        <v>57071.626534501891</v>
      </c>
      <c r="E1632" s="94">
        <v>60364.276695599947</v>
      </c>
      <c r="F1632" s="94">
        <v>72722.493993599172</v>
      </c>
      <c r="G1632" s="94">
        <v>80649.358469595521</v>
      </c>
      <c r="H1632" s="94">
        <v>89102.663594246871</v>
      </c>
      <c r="I1632" s="94">
        <v>100187.08078834017</v>
      </c>
      <c r="J1632" s="94">
        <v>102012.15752336697</v>
      </c>
      <c r="K1632" s="94">
        <v>109185.60328199998</v>
      </c>
      <c r="L1632" s="94">
        <v>105967.44899999999</v>
      </c>
      <c r="M1632" s="94">
        <v>0</v>
      </c>
      <c r="N1632" s="83"/>
      <c r="O1632" s="89" t="s">
        <v>8</v>
      </c>
      <c r="P1632" s="94">
        <v>53677.89894871202</v>
      </c>
      <c r="Q1632" s="94">
        <v>54442.024499714702</v>
      </c>
      <c r="R1632" s="94">
        <v>56308.642099230805</v>
      </c>
      <c r="S1632" s="94">
        <v>87811.096597055599</v>
      </c>
      <c r="T1632" s="94">
        <v>90374.207591003549</v>
      </c>
      <c r="U1632" s="94">
        <v>100006.22152590199</v>
      </c>
      <c r="V1632" s="94">
        <v>101025.23432444748</v>
      </c>
      <c r="W1632" s="94">
        <v>109843.06254938099</v>
      </c>
      <c r="X1632" s="94">
        <v>114895.36169999998</v>
      </c>
      <c r="Y1632" s="94">
        <v>118090.09799999998</v>
      </c>
      <c r="Z1632" s="94">
        <v>110808</v>
      </c>
      <c r="AA1632" s="83"/>
      <c r="AB1632" s="89" t="s">
        <v>8</v>
      </c>
      <c r="AC1632" s="94">
        <v>706</v>
      </c>
      <c r="AD1632" s="94">
        <v>765</v>
      </c>
      <c r="AE1632" s="94">
        <v>829</v>
      </c>
      <c r="AF1632" s="94">
        <v>885</v>
      </c>
      <c r="AG1632" s="94">
        <v>947</v>
      </c>
      <c r="AH1632" s="94">
        <v>997</v>
      </c>
      <c r="AI1632" s="94">
        <v>1060</v>
      </c>
      <c r="AJ1632" s="94">
        <v>1067</v>
      </c>
      <c r="AK1632" s="94">
        <v>1088</v>
      </c>
      <c r="AL1632" s="94">
        <v>1082</v>
      </c>
      <c r="AM1632" s="94">
        <v>0</v>
      </c>
      <c r="AN1632" s="83"/>
      <c r="AO1632" s="83"/>
      <c r="AP1632" s="83"/>
      <c r="AQ1632" s="83"/>
      <c r="AR1632" s="83"/>
      <c r="AS1632" s="83"/>
      <c r="AT1632" s="83"/>
      <c r="AU1632" s="83"/>
      <c r="AV1632" s="83"/>
      <c r="AW1632" s="83"/>
      <c r="AX1632" s="83"/>
      <c r="AY1632" s="83"/>
      <c r="AZ1632" s="83"/>
    </row>
    <row r="1633" spans="1:52" x14ac:dyDescent="0.25">
      <c r="A1633" s="82"/>
      <c r="B1633" s="89" t="s">
        <v>5</v>
      </c>
      <c r="C1633" s="94">
        <v>20237.136480860052</v>
      </c>
      <c r="D1633" s="94">
        <v>17455.521054983201</v>
      </c>
      <c r="E1633" s="94">
        <v>18163.545781000437</v>
      </c>
      <c r="F1633" s="94">
        <v>33433.033179382073</v>
      </c>
      <c r="G1633" s="94">
        <v>27293.368952850666</v>
      </c>
      <c r="H1633" s="94">
        <v>24998.913812549876</v>
      </c>
      <c r="I1633" s="94">
        <v>28412.343920194486</v>
      </c>
      <c r="J1633" s="94">
        <v>24953.592097223995</v>
      </c>
      <c r="K1633" s="94">
        <v>30722.574140999986</v>
      </c>
      <c r="L1633" s="94">
        <v>28263.542999999994</v>
      </c>
      <c r="M1633" s="92">
        <v>0</v>
      </c>
      <c r="N1633" s="83"/>
      <c r="O1633" s="89" t="s">
        <v>5</v>
      </c>
      <c r="P1633" s="94">
        <v>22812.279758341276</v>
      </c>
      <c r="Q1633" s="94">
        <v>20151.757633739187</v>
      </c>
      <c r="R1633" s="94">
        <v>28440.410442341232</v>
      </c>
      <c r="S1633" s="94">
        <v>25017.671800790973</v>
      </c>
      <c r="T1633" s="94">
        <v>24653.025156148618</v>
      </c>
      <c r="U1633" s="94">
        <v>35339.999258264768</v>
      </c>
      <c r="V1633" s="94">
        <v>37138.112077430975</v>
      </c>
      <c r="W1633" s="94">
        <v>42775.428583817993</v>
      </c>
      <c r="X1633" s="94">
        <v>40142.296362000001</v>
      </c>
      <c r="Y1633" s="94">
        <v>52128.110999999983</v>
      </c>
      <c r="Z1633" s="94">
        <v>32190</v>
      </c>
      <c r="AA1633" s="83"/>
      <c r="AB1633" s="89" t="s">
        <v>5</v>
      </c>
      <c r="AC1633" s="94">
        <v>5934</v>
      </c>
      <c r="AD1633" s="94">
        <v>5850</v>
      </c>
      <c r="AE1633" s="94">
        <v>5920</v>
      </c>
      <c r="AF1633" s="94">
        <v>5842</v>
      </c>
      <c r="AG1633" s="94">
        <v>5753</v>
      </c>
      <c r="AH1633" s="94">
        <v>5611</v>
      </c>
      <c r="AI1633" s="94">
        <v>5596</v>
      </c>
      <c r="AJ1633" s="94">
        <v>5742</v>
      </c>
      <c r="AK1633" s="94">
        <v>5370</v>
      </c>
      <c r="AL1633" s="94">
        <v>5569</v>
      </c>
      <c r="AM1633" s="94">
        <v>0</v>
      </c>
      <c r="AN1633" s="83"/>
      <c r="AO1633" s="83"/>
      <c r="AP1633" s="83"/>
      <c r="AQ1633" s="83"/>
      <c r="AR1633" s="83"/>
      <c r="AS1633" s="83"/>
      <c r="AT1633" s="83"/>
      <c r="AU1633" s="83"/>
      <c r="AV1633" s="83"/>
      <c r="AW1633" s="83"/>
      <c r="AX1633" s="83"/>
      <c r="AY1633" s="83"/>
      <c r="AZ1633" s="83"/>
    </row>
    <row r="1634" spans="1:52" x14ac:dyDescent="0.25">
      <c r="A1634" s="82"/>
      <c r="B1634" s="84" t="s">
        <v>157</v>
      </c>
      <c r="C1634" s="93">
        <v>40629.503561157064</v>
      </c>
      <c r="D1634" s="93">
        <v>45544.087772666062</v>
      </c>
      <c r="E1634" s="93">
        <v>41705.03378926091</v>
      </c>
      <c r="F1634" s="93">
        <v>47706.899717835833</v>
      </c>
      <c r="G1634" s="93">
        <v>48384.971175632949</v>
      </c>
      <c r="H1634" s="93">
        <v>50655.508404803659</v>
      </c>
      <c r="I1634" s="93">
        <v>52997.118193108887</v>
      </c>
      <c r="J1634" s="93">
        <v>56466.025700804981</v>
      </c>
      <c r="K1634" s="93">
        <v>55724.780873999989</v>
      </c>
      <c r="L1634" s="93">
        <v>55254.212999999996</v>
      </c>
      <c r="M1634" s="93">
        <v>0</v>
      </c>
      <c r="N1634" s="83"/>
      <c r="O1634" s="84" t="s">
        <v>157</v>
      </c>
      <c r="P1634" s="93">
        <v>35607.974170068665</v>
      </c>
      <c r="Q1634" s="93">
        <v>36186.770244721105</v>
      </c>
      <c r="R1634" s="93">
        <v>38718.328408871028</v>
      </c>
      <c r="S1634" s="93">
        <v>48888.780622443752</v>
      </c>
      <c r="T1634" s="93">
        <v>49241.262158562364</v>
      </c>
      <c r="U1634" s="93">
        <v>49532.911494190397</v>
      </c>
      <c r="V1634" s="93">
        <v>49387.676258249201</v>
      </c>
      <c r="W1634" s="93">
        <v>58711.287943727984</v>
      </c>
      <c r="X1634" s="93">
        <v>56556.525689999988</v>
      </c>
      <c r="Y1634" s="93">
        <v>56295.560999999994</v>
      </c>
      <c r="Z1634" s="93">
        <v>56034</v>
      </c>
      <c r="AA1634" s="83"/>
      <c r="AB1634" s="84" t="s">
        <v>117</v>
      </c>
      <c r="AC1634" s="93">
        <v>27230.328000000001</v>
      </c>
      <c r="AD1634" s="93">
        <v>27068.76</v>
      </c>
      <c r="AE1634" s="93">
        <v>26843.501999999997</v>
      </c>
      <c r="AF1634" s="93">
        <v>26658.546000000002</v>
      </c>
      <c r="AG1634" s="93">
        <v>26470.903999999999</v>
      </c>
      <c r="AH1634" s="93">
        <v>26185.883999999998</v>
      </c>
      <c r="AI1634" s="93">
        <v>25890.38</v>
      </c>
      <c r="AJ1634" s="93">
        <v>25619.57</v>
      </c>
      <c r="AK1634" s="93">
        <v>25291.759999999998</v>
      </c>
      <c r="AL1634" s="93">
        <v>25163.976000000002</v>
      </c>
      <c r="AM1634" s="93">
        <v>0</v>
      </c>
      <c r="AN1634" s="83"/>
      <c r="AO1634" s="83"/>
      <c r="AP1634" s="83"/>
      <c r="AQ1634" s="83"/>
      <c r="AR1634" s="83"/>
      <c r="AS1634" s="83"/>
      <c r="AT1634" s="83"/>
      <c r="AU1634" s="83"/>
      <c r="AV1634" s="83"/>
      <c r="AW1634" s="83"/>
      <c r="AX1634" s="83"/>
      <c r="AY1634" s="83"/>
      <c r="AZ1634" s="83"/>
    </row>
    <row r="1635" spans="1:52" x14ac:dyDescent="0.25">
      <c r="A1635" s="82"/>
      <c r="B1635" s="83"/>
      <c r="C1635" s="83"/>
      <c r="D1635" s="83"/>
      <c r="E1635" s="83"/>
      <c r="F1635" s="83"/>
      <c r="G1635" s="83"/>
      <c r="H1635" s="83"/>
      <c r="I1635" s="83"/>
      <c r="J1635" s="83"/>
      <c r="K1635" s="83"/>
      <c r="L1635" s="83"/>
      <c r="M1635" s="83"/>
      <c r="N1635" s="83"/>
      <c r="O1635" s="83"/>
      <c r="P1635" s="83"/>
      <c r="Q1635" s="83"/>
      <c r="R1635" s="83"/>
      <c r="S1635" s="83"/>
      <c r="T1635" s="83"/>
      <c r="U1635" s="83"/>
      <c r="V1635" s="83"/>
      <c r="W1635" s="83"/>
      <c r="X1635" s="83"/>
      <c r="Y1635" s="83"/>
      <c r="Z1635" s="83"/>
      <c r="AA1635" s="83"/>
      <c r="AB1635" s="83"/>
      <c r="AC1635" s="83"/>
      <c r="AD1635" s="83"/>
      <c r="AE1635" s="83"/>
      <c r="AF1635" s="83"/>
      <c r="AG1635" s="83"/>
      <c r="AH1635" s="83"/>
      <c r="AI1635" s="83"/>
      <c r="AJ1635" s="83"/>
      <c r="AK1635" s="83"/>
      <c r="AL1635" s="83"/>
      <c r="AM1635" s="83"/>
      <c r="AN1635" s="83"/>
      <c r="AO1635" s="83"/>
      <c r="AP1635" s="83"/>
      <c r="AQ1635" s="83"/>
      <c r="AR1635" s="83"/>
      <c r="AS1635" s="83"/>
      <c r="AT1635" s="83"/>
      <c r="AU1635" s="83"/>
      <c r="AV1635" s="83"/>
      <c r="AW1635" s="83"/>
      <c r="AX1635" s="83"/>
      <c r="AY1635" s="83"/>
      <c r="AZ1635" s="83"/>
    </row>
    <row r="1636" spans="1:52" x14ac:dyDescent="0.25">
      <c r="A1636" s="82"/>
      <c r="B1636" s="85" t="s">
        <v>113</v>
      </c>
      <c r="C1636" s="85"/>
      <c r="D1636" s="85"/>
      <c r="E1636" s="85"/>
      <c r="F1636" s="85"/>
      <c r="G1636" s="85"/>
      <c r="H1636" s="85"/>
      <c r="I1636" s="85"/>
      <c r="J1636" s="85"/>
      <c r="K1636" s="85"/>
      <c r="L1636" s="85"/>
      <c r="M1636" s="85"/>
      <c r="N1636" s="83"/>
      <c r="O1636" s="85" t="s">
        <v>114</v>
      </c>
      <c r="P1636" s="85"/>
      <c r="Q1636" s="85"/>
      <c r="R1636" s="85"/>
      <c r="S1636" s="85"/>
      <c r="T1636" s="85"/>
      <c r="U1636" s="85"/>
      <c r="V1636" s="85"/>
      <c r="W1636" s="85"/>
      <c r="X1636" s="85"/>
      <c r="Y1636" s="85"/>
      <c r="Z1636" s="85"/>
      <c r="AA1636" s="83"/>
      <c r="AB1636" s="85" t="s">
        <v>145</v>
      </c>
      <c r="AC1636" s="85"/>
      <c r="AD1636" s="85"/>
      <c r="AE1636" s="85"/>
      <c r="AF1636" s="85"/>
      <c r="AG1636" s="85"/>
      <c r="AH1636" s="85"/>
      <c r="AI1636" s="85"/>
      <c r="AJ1636" s="85"/>
      <c r="AK1636" s="85"/>
      <c r="AL1636" s="85"/>
      <c r="AM1636" s="85"/>
      <c r="AN1636" s="83"/>
      <c r="AO1636" s="83"/>
      <c r="AP1636" s="83"/>
      <c r="AQ1636" s="83"/>
      <c r="AR1636" s="83"/>
      <c r="AS1636" s="83"/>
      <c r="AT1636" s="83"/>
      <c r="AU1636" s="83"/>
      <c r="AV1636" s="83"/>
      <c r="AW1636" s="83"/>
      <c r="AX1636" s="83"/>
      <c r="AY1636" s="83"/>
      <c r="AZ1636" s="83"/>
    </row>
    <row r="1637" spans="1:52" x14ac:dyDescent="0.25">
      <c r="A1637" s="82"/>
      <c r="B1637" s="87" t="s">
        <v>98</v>
      </c>
      <c r="C1637" s="87">
        <v>2013</v>
      </c>
      <c r="D1637" s="87">
        <v>2014</v>
      </c>
      <c r="E1637" s="87">
        <v>2015</v>
      </c>
      <c r="F1637" s="87">
        <v>2016</v>
      </c>
      <c r="G1637" s="87">
        <v>2017</v>
      </c>
      <c r="H1637" s="87">
        <v>2018</v>
      </c>
      <c r="I1637" s="87">
        <v>2019</v>
      </c>
      <c r="J1637" s="87">
        <v>2020</v>
      </c>
      <c r="K1637" s="87">
        <v>2021</v>
      </c>
      <c r="L1637" s="87">
        <v>2022</v>
      </c>
      <c r="M1637" s="87">
        <v>2023</v>
      </c>
      <c r="N1637" s="83"/>
      <c r="O1637" s="87" t="s">
        <v>98</v>
      </c>
      <c r="P1637" s="87">
        <v>2013</v>
      </c>
      <c r="Q1637" s="87">
        <v>2014</v>
      </c>
      <c r="R1637" s="87">
        <v>2015</v>
      </c>
      <c r="S1637" s="87">
        <v>2016</v>
      </c>
      <c r="T1637" s="87">
        <v>2017</v>
      </c>
      <c r="U1637" s="87">
        <v>2018</v>
      </c>
      <c r="V1637" s="87">
        <v>2019</v>
      </c>
      <c r="W1637" s="87">
        <v>2020</v>
      </c>
      <c r="X1637" s="87">
        <v>2021</v>
      </c>
      <c r="Y1637" s="87">
        <v>2022</v>
      </c>
      <c r="Z1637" s="87">
        <v>2023</v>
      </c>
      <c r="AA1637" s="83"/>
      <c r="AB1637" s="87" t="s">
        <v>98</v>
      </c>
      <c r="AC1637" s="87">
        <v>2013</v>
      </c>
      <c r="AD1637" s="87">
        <v>2014</v>
      </c>
      <c r="AE1637" s="87">
        <v>2015</v>
      </c>
      <c r="AF1637" s="87">
        <v>2016</v>
      </c>
      <c r="AG1637" s="87">
        <v>2017</v>
      </c>
      <c r="AH1637" s="87">
        <v>2018</v>
      </c>
      <c r="AI1637" s="87">
        <v>2019</v>
      </c>
      <c r="AJ1637" s="87">
        <v>2020</v>
      </c>
      <c r="AK1637" s="87">
        <v>2021</v>
      </c>
      <c r="AL1637" s="87">
        <v>2022</v>
      </c>
      <c r="AM1637" s="87">
        <v>2023</v>
      </c>
      <c r="AN1637" s="83"/>
      <c r="AO1637" s="83"/>
      <c r="AP1637" s="83"/>
      <c r="AQ1637" s="83"/>
      <c r="AR1637" s="83"/>
      <c r="AS1637" s="83"/>
      <c r="AT1637" s="83"/>
      <c r="AU1637" s="83"/>
      <c r="AV1637" s="83"/>
      <c r="AW1637" s="83"/>
      <c r="AX1637" s="83"/>
      <c r="AY1637" s="83"/>
      <c r="AZ1637" s="83"/>
    </row>
    <row r="1638" spans="1:52" x14ac:dyDescent="0.25">
      <c r="A1638" s="82"/>
      <c r="B1638" s="89" t="s">
        <v>9</v>
      </c>
      <c r="C1638" s="90">
        <v>519219.88168104261</v>
      </c>
      <c r="D1638" s="90">
        <v>491613.40728522633</v>
      </c>
      <c r="E1638" s="90">
        <v>506803.64338716306</v>
      </c>
      <c r="F1638" s="90">
        <v>569075.65556871495</v>
      </c>
      <c r="G1638" s="90">
        <v>554236.60402112105</v>
      </c>
      <c r="H1638" s="90">
        <v>559077.86022248561</v>
      </c>
      <c r="I1638" s="90">
        <v>595738.22643348668</v>
      </c>
      <c r="J1638" s="90">
        <v>621138.15098596783</v>
      </c>
      <c r="K1638" s="90">
        <v>692456.20359299984</v>
      </c>
      <c r="L1638" s="90">
        <v>650934.08100000001</v>
      </c>
      <c r="M1638" s="90">
        <v>0</v>
      </c>
      <c r="N1638" s="83"/>
      <c r="O1638" s="89" t="s">
        <v>9</v>
      </c>
      <c r="P1638" s="90">
        <v>522664.917984361</v>
      </c>
      <c r="Q1638" s="90">
        <v>523380.81792638788</v>
      </c>
      <c r="R1638" s="90">
        <v>502210.6475935342</v>
      </c>
      <c r="S1638" s="90">
        <v>564988.12507685064</v>
      </c>
      <c r="T1638" s="90">
        <v>552945.3715865449</v>
      </c>
      <c r="U1638" s="90">
        <v>574344.73095706082</v>
      </c>
      <c r="V1638" s="90">
        <v>570399.57024320005</v>
      </c>
      <c r="W1638" s="90">
        <v>585129.79822512576</v>
      </c>
      <c r="X1638" s="90">
        <v>732980.42359499983</v>
      </c>
      <c r="Y1638" s="90">
        <v>709306.16399999976</v>
      </c>
      <c r="Z1638" s="90">
        <v>667439</v>
      </c>
      <c r="AA1638" s="83"/>
      <c r="AB1638" s="89" t="s">
        <v>9</v>
      </c>
      <c r="AC1638" s="90">
        <v>4964</v>
      </c>
      <c r="AD1638" s="90">
        <v>4651</v>
      </c>
      <c r="AE1638" s="90">
        <v>4674</v>
      </c>
      <c r="AF1638" s="90">
        <v>4658</v>
      </c>
      <c r="AG1638" s="90">
        <v>4609</v>
      </c>
      <c r="AH1638" s="90">
        <v>4614</v>
      </c>
      <c r="AI1638" s="90">
        <v>4684</v>
      </c>
      <c r="AJ1638" s="90">
        <v>4926</v>
      </c>
      <c r="AK1638" s="90">
        <v>4710</v>
      </c>
      <c r="AL1638" s="90">
        <v>4803</v>
      </c>
      <c r="AM1638" s="90">
        <v>0</v>
      </c>
      <c r="AN1638" s="83"/>
      <c r="AO1638" s="83"/>
      <c r="AP1638" s="83"/>
      <c r="AQ1638" s="83"/>
      <c r="AR1638" s="83"/>
      <c r="AS1638" s="83"/>
      <c r="AT1638" s="83"/>
      <c r="AU1638" s="83"/>
      <c r="AV1638" s="83"/>
      <c r="AW1638" s="83"/>
      <c r="AX1638" s="83"/>
      <c r="AY1638" s="83"/>
      <c r="AZ1638" s="83"/>
    </row>
    <row r="1639" spans="1:52" x14ac:dyDescent="0.25">
      <c r="A1639" s="82"/>
      <c r="B1639" s="84" t="s">
        <v>10</v>
      </c>
      <c r="C1639" s="93">
        <v>368062.52113993611</v>
      </c>
      <c r="D1639" s="93">
        <v>344865.80658246955</v>
      </c>
      <c r="E1639" s="93">
        <v>371788.76061570458</v>
      </c>
      <c r="F1639" s="93">
        <v>421734.57973963197</v>
      </c>
      <c r="G1639" s="93">
        <v>409723.17250239942</v>
      </c>
      <c r="H1639" s="93">
        <v>397558.80680460087</v>
      </c>
      <c r="I1639" s="93">
        <v>418466.08741925802</v>
      </c>
      <c r="J1639" s="93">
        <v>421787.77925318986</v>
      </c>
      <c r="K1639" s="93">
        <v>479002.26389399992</v>
      </c>
      <c r="L1639" s="93">
        <v>442982.44199999998</v>
      </c>
      <c r="M1639" s="93">
        <v>0</v>
      </c>
      <c r="N1639" s="83"/>
      <c r="O1639" s="84" t="s">
        <v>10</v>
      </c>
      <c r="P1639" s="93">
        <v>349448.02575838432</v>
      </c>
      <c r="Q1639" s="93">
        <v>367112.4284858607</v>
      </c>
      <c r="R1639" s="93">
        <v>352917.15967987035</v>
      </c>
      <c r="S1639" s="93">
        <v>394714.75090248993</v>
      </c>
      <c r="T1639" s="93">
        <v>421852.09253818262</v>
      </c>
      <c r="U1639" s="93">
        <v>406783.72455507709</v>
      </c>
      <c r="V1639" s="93">
        <v>401736.49446345895</v>
      </c>
      <c r="W1639" s="93">
        <v>423961.83183343482</v>
      </c>
      <c r="X1639" s="93">
        <v>558306.58594199992</v>
      </c>
      <c r="Y1639" s="93">
        <v>529848.56399999978</v>
      </c>
      <c r="Z1639" s="93">
        <v>490225</v>
      </c>
      <c r="AA1639" s="83"/>
      <c r="AB1639" s="84" t="s">
        <v>10</v>
      </c>
      <c r="AC1639" s="93">
        <v>4964</v>
      </c>
      <c r="AD1639" s="93">
        <v>4651</v>
      </c>
      <c r="AE1639" s="93">
        <v>4674</v>
      </c>
      <c r="AF1639" s="93">
        <v>4658</v>
      </c>
      <c r="AG1639" s="93">
        <v>4609</v>
      </c>
      <c r="AH1639" s="93">
        <v>4614</v>
      </c>
      <c r="AI1639" s="93">
        <v>4684</v>
      </c>
      <c r="AJ1639" s="93">
        <v>4926</v>
      </c>
      <c r="AK1639" s="93">
        <v>4710</v>
      </c>
      <c r="AL1639" s="93">
        <v>4803</v>
      </c>
      <c r="AM1639" s="93">
        <v>0</v>
      </c>
      <c r="AN1639" s="83"/>
      <c r="AO1639" s="83"/>
      <c r="AP1639" s="83"/>
      <c r="AQ1639" s="83"/>
      <c r="AR1639" s="83"/>
      <c r="AS1639" s="83"/>
      <c r="AT1639" s="83"/>
      <c r="AU1639" s="83"/>
      <c r="AV1639" s="83"/>
      <c r="AW1639" s="83"/>
      <c r="AX1639" s="83"/>
      <c r="AY1639" s="83"/>
      <c r="AZ1639" s="83"/>
    </row>
    <row r="1640" spans="1:52" x14ac:dyDescent="0.25">
      <c r="A1640" s="82"/>
      <c r="B1640" s="89" t="s">
        <v>11</v>
      </c>
      <c r="C1640" s="94">
        <v>151157.36054110652</v>
      </c>
      <c r="D1640" s="94">
        <v>146747.60070275678</v>
      </c>
      <c r="E1640" s="94">
        <v>135014.88277145851</v>
      </c>
      <c r="F1640" s="94">
        <v>147341.07582908295</v>
      </c>
      <c r="G1640" s="94">
        <v>144513.4315187216</v>
      </c>
      <c r="H1640" s="94">
        <v>161519.05341788474</v>
      </c>
      <c r="I1640" s="94">
        <v>177272.13901422865</v>
      </c>
      <c r="J1640" s="94">
        <v>199350.37173277797</v>
      </c>
      <c r="K1640" s="94">
        <v>213453.93969899998</v>
      </c>
      <c r="L1640" s="94">
        <v>207951.63899999997</v>
      </c>
      <c r="M1640" s="94">
        <v>0</v>
      </c>
      <c r="N1640" s="83"/>
      <c r="O1640" s="89" t="s">
        <v>11</v>
      </c>
      <c r="P1640" s="94">
        <v>173216.89222597668</v>
      </c>
      <c r="Q1640" s="94">
        <v>156268.38944052716</v>
      </c>
      <c r="R1640" s="94">
        <v>149293.48791366388</v>
      </c>
      <c r="S1640" s="94">
        <v>170273.37417436071</v>
      </c>
      <c r="T1640" s="94">
        <v>131093.27904836225</v>
      </c>
      <c r="U1640" s="94">
        <v>167561.00640198373</v>
      </c>
      <c r="V1640" s="94">
        <v>168663.07577974114</v>
      </c>
      <c r="W1640" s="94">
        <v>161167.96639169095</v>
      </c>
      <c r="X1640" s="94">
        <v>174673.83765299997</v>
      </c>
      <c r="Y1640" s="94">
        <v>179457.6</v>
      </c>
      <c r="Z1640" s="94">
        <v>177214</v>
      </c>
      <c r="AA1640" s="83"/>
      <c r="AB1640" s="89" t="s">
        <v>11</v>
      </c>
      <c r="AC1640" s="94">
        <v>4964</v>
      </c>
      <c r="AD1640" s="94">
        <v>4651</v>
      </c>
      <c r="AE1640" s="94">
        <v>4674</v>
      </c>
      <c r="AF1640" s="94">
        <v>4658</v>
      </c>
      <c r="AG1640" s="94">
        <v>4609</v>
      </c>
      <c r="AH1640" s="94">
        <v>4614</v>
      </c>
      <c r="AI1640" s="94">
        <v>4684</v>
      </c>
      <c r="AJ1640" s="94">
        <v>4926</v>
      </c>
      <c r="AK1640" s="94">
        <v>4710</v>
      </c>
      <c r="AL1640" s="94">
        <v>4803</v>
      </c>
      <c r="AM1640" s="94">
        <v>0</v>
      </c>
      <c r="AN1640" s="83"/>
      <c r="AO1640" s="83"/>
      <c r="AP1640" s="83"/>
      <c r="AQ1640" s="83"/>
      <c r="AR1640" s="83"/>
      <c r="AS1640" s="83"/>
      <c r="AT1640" s="83"/>
      <c r="AU1640" s="83"/>
      <c r="AV1640" s="83"/>
      <c r="AW1640" s="83"/>
      <c r="AX1640" s="83"/>
      <c r="AY1640" s="83"/>
      <c r="AZ1640" s="83"/>
    </row>
    <row r="1641" spans="1:52" x14ac:dyDescent="0.25">
      <c r="A1641" s="82"/>
      <c r="B1641" s="84" t="s">
        <v>0</v>
      </c>
      <c r="C1641" s="93">
        <v>108787.22859168937</v>
      </c>
      <c r="D1641" s="93">
        <v>90567.263113006004</v>
      </c>
      <c r="E1641" s="93">
        <v>90362.349961620668</v>
      </c>
      <c r="F1641" s="93">
        <v>101575.79637665414</v>
      </c>
      <c r="G1641" s="93">
        <v>84115.977758423222</v>
      </c>
      <c r="H1641" s="93">
        <v>75928.809948294263</v>
      </c>
      <c r="I1641" s="93">
        <v>75038.791601105855</v>
      </c>
      <c r="J1641" s="93">
        <v>72103.020264323975</v>
      </c>
      <c r="K1641" s="93">
        <v>62567.579423999981</v>
      </c>
      <c r="L1641" s="93">
        <v>51715.481999999989</v>
      </c>
      <c r="M1641" s="93">
        <v>0</v>
      </c>
      <c r="N1641" s="83"/>
      <c r="O1641" s="84" t="s">
        <v>0</v>
      </c>
      <c r="P1641" s="93">
        <v>89563.001855604962</v>
      </c>
      <c r="Q1641" s="93">
        <v>104934.92871995969</v>
      </c>
      <c r="R1641" s="93">
        <v>105048.58421197277</v>
      </c>
      <c r="S1641" s="93">
        <v>81280.858344925553</v>
      </c>
      <c r="T1641" s="93">
        <v>94707.368436035147</v>
      </c>
      <c r="U1641" s="93">
        <v>78171.432083370964</v>
      </c>
      <c r="V1641" s="93">
        <v>75344.21437585578</v>
      </c>
      <c r="W1641" s="93">
        <v>72076.04690724898</v>
      </c>
      <c r="X1641" s="93">
        <v>73786.58634899999</v>
      </c>
      <c r="Y1641" s="93">
        <v>59782.841999999997</v>
      </c>
      <c r="Z1641" s="93">
        <v>55027</v>
      </c>
      <c r="AA1641" s="83"/>
      <c r="AB1641" s="84" t="s">
        <v>0</v>
      </c>
      <c r="AC1641" s="93">
        <v>1029</v>
      </c>
      <c r="AD1641" s="93">
        <v>966</v>
      </c>
      <c r="AE1641" s="93">
        <v>1003</v>
      </c>
      <c r="AF1641" s="93">
        <v>907</v>
      </c>
      <c r="AG1641" s="93">
        <v>721</v>
      </c>
      <c r="AH1641" s="93">
        <v>685</v>
      </c>
      <c r="AI1641" s="93">
        <v>669</v>
      </c>
      <c r="AJ1641" s="93">
        <v>672</v>
      </c>
      <c r="AK1641" s="93">
        <v>575</v>
      </c>
      <c r="AL1641" s="93">
        <v>502</v>
      </c>
      <c r="AM1641" s="93">
        <v>0</v>
      </c>
      <c r="AN1641" s="83"/>
      <c r="AO1641" s="83"/>
      <c r="AP1641" s="83"/>
      <c r="AQ1641" s="83"/>
      <c r="AR1641" s="83"/>
      <c r="AS1641" s="83"/>
      <c r="AT1641" s="83"/>
      <c r="AU1641" s="83"/>
      <c r="AV1641" s="83"/>
      <c r="AW1641" s="83"/>
      <c r="AX1641" s="83"/>
      <c r="AY1641" s="83"/>
      <c r="AZ1641" s="83"/>
    </row>
    <row r="1642" spans="1:52" x14ac:dyDescent="0.25">
      <c r="A1642" s="82"/>
      <c r="B1642" s="84" t="s">
        <v>158</v>
      </c>
      <c r="C1642" s="93">
        <v>117847.70174618986</v>
      </c>
      <c r="D1642" s="93">
        <v>100430.06566327541</v>
      </c>
      <c r="E1642" s="93">
        <v>77653.169551038358</v>
      </c>
      <c r="F1642" s="93">
        <v>60637.18465369771</v>
      </c>
      <c r="G1642" s="93">
        <v>60755.884026896194</v>
      </c>
      <c r="H1642" s="93">
        <v>60298.213342182833</v>
      </c>
      <c r="I1642" s="93">
        <v>64023.342123875824</v>
      </c>
      <c r="J1642" s="93">
        <v>77629.321661849986</v>
      </c>
      <c r="K1642" s="93">
        <v>60740.711345999989</v>
      </c>
      <c r="L1642" s="93">
        <v>34736.981999999996</v>
      </c>
      <c r="M1642" s="93">
        <v>0</v>
      </c>
      <c r="N1642" s="83"/>
      <c r="O1642" s="84" t="s">
        <v>158</v>
      </c>
      <c r="P1642" s="93">
        <v>121105.13765840558</v>
      </c>
      <c r="Q1642" s="93">
        <v>105540.09854537192</v>
      </c>
      <c r="R1642" s="93">
        <v>97829.815616054722</v>
      </c>
      <c r="S1642" s="93">
        <v>65355.474827562146</v>
      </c>
      <c r="T1642" s="93">
        <v>62832.049862490916</v>
      </c>
      <c r="U1642" s="93">
        <v>69746.364631706747</v>
      </c>
      <c r="V1642" s="93">
        <v>62949.195072289484</v>
      </c>
      <c r="W1642" s="93">
        <v>60312.426419699987</v>
      </c>
      <c r="X1642" s="93">
        <v>84295.851842999982</v>
      </c>
      <c r="Y1642" s="93">
        <v>62302.862999999998</v>
      </c>
      <c r="Z1642" s="93">
        <v>40668</v>
      </c>
      <c r="AA1642" s="83"/>
      <c r="AB1642" s="84" t="s">
        <v>158</v>
      </c>
      <c r="AC1642" s="93">
        <v>800</v>
      </c>
      <c r="AD1642" s="93">
        <v>628</v>
      </c>
      <c r="AE1642" s="93">
        <v>485</v>
      </c>
      <c r="AF1642" s="93">
        <v>420</v>
      </c>
      <c r="AG1642" s="93">
        <v>415</v>
      </c>
      <c r="AH1642" s="93">
        <v>424</v>
      </c>
      <c r="AI1642" s="93">
        <v>440</v>
      </c>
      <c r="AJ1642" s="93">
        <v>547</v>
      </c>
      <c r="AK1642" s="93">
        <v>398</v>
      </c>
      <c r="AL1642" s="93">
        <v>224</v>
      </c>
      <c r="AM1642" s="93">
        <v>0</v>
      </c>
      <c r="AN1642" s="83"/>
      <c r="AO1642" s="83"/>
      <c r="AP1642" s="83"/>
      <c r="AQ1642" s="83"/>
      <c r="AR1642" s="83"/>
      <c r="AS1642" s="83"/>
      <c r="AT1642" s="83"/>
      <c r="AU1642" s="83"/>
      <c r="AV1642" s="83"/>
      <c r="AW1642" s="83"/>
      <c r="AX1642" s="83"/>
      <c r="AY1642" s="83"/>
      <c r="AZ1642" s="83"/>
    </row>
    <row r="1643" spans="1:52" x14ac:dyDescent="0.25">
      <c r="A1643" s="82"/>
      <c r="B1643" s="84" t="s">
        <v>159</v>
      </c>
      <c r="C1643" s="93">
        <v>2946.3128774527599</v>
      </c>
      <c r="D1643" s="93">
        <v>2709.2905410651056</v>
      </c>
      <c r="E1643" s="93">
        <v>2586.5664424763736</v>
      </c>
      <c r="F1643" s="93">
        <v>4637.9014971008264</v>
      </c>
      <c r="G1643" s="93">
        <v>5408.0552138146895</v>
      </c>
      <c r="H1643" s="93">
        <v>6370.6815615095684</v>
      </c>
      <c r="I1643" s="93">
        <v>5738.660857535906</v>
      </c>
      <c r="J1643" s="93">
        <v>3413.7480714119988</v>
      </c>
      <c r="K1643" s="93">
        <v>2760.4591979999996</v>
      </c>
      <c r="L1643" s="93">
        <v>2678.4869999999996</v>
      </c>
      <c r="M1643" s="93">
        <v>0</v>
      </c>
      <c r="N1643" s="83"/>
      <c r="O1643" s="84" t="s">
        <v>159</v>
      </c>
      <c r="P1643" s="93">
        <v>5554.7886169836238</v>
      </c>
      <c r="Q1643" s="93">
        <v>5573.3892078778863</v>
      </c>
      <c r="R1643" s="93">
        <v>7728.9194091280779</v>
      </c>
      <c r="S1643" s="93">
        <v>2847.3634684255335</v>
      </c>
      <c r="T1643" s="93">
        <v>3881.6259239405899</v>
      </c>
      <c r="U1643" s="93">
        <v>6182.1098792636267</v>
      </c>
      <c r="V1643" s="93">
        <v>5887.4692540888336</v>
      </c>
      <c r="W1643" s="93">
        <v>4959.8608989509985</v>
      </c>
      <c r="X1643" s="93">
        <v>4321.0416269999996</v>
      </c>
      <c r="Y1643" s="93">
        <v>2607.4859999999999</v>
      </c>
      <c r="Z1643" s="93">
        <v>2388</v>
      </c>
      <c r="AA1643" s="83"/>
      <c r="AB1643" s="84" t="s">
        <v>159</v>
      </c>
      <c r="AC1643" s="93">
        <v>0</v>
      </c>
      <c r="AD1643" s="93">
        <v>0</v>
      </c>
      <c r="AE1643" s="93">
        <v>0</v>
      </c>
      <c r="AF1643" s="93">
        <v>0</v>
      </c>
      <c r="AG1643" s="93">
        <v>0</v>
      </c>
      <c r="AH1643" s="93">
        <v>0</v>
      </c>
      <c r="AI1643" s="93">
        <v>0</v>
      </c>
      <c r="AJ1643" s="93">
        <v>0</v>
      </c>
      <c r="AK1643" s="93">
        <v>0</v>
      </c>
      <c r="AL1643" s="93">
        <v>0</v>
      </c>
      <c r="AM1643" s="93">
        <v>0</v>
      </c>
      <c r="AN1643" s="83"/>
      <c r="AO1643" s="83"/>
      <c r="AP1643" s="83"/>
      <c r="AQ1643" s="83"/>
      <c r="AR1643" s="83"/>
      <c r="AS1643" s="83"/>
      <c r="AT1643" s="83"/>
      <c r="AU1643" s="83"/>
      <c r="AV1643" s="83"/>
      <c r="AW1643" s="83"/>
      <c r="AX1643" s="83"/>
      <c r="AY1643" s="83"/>
      <c r="AZ1643" s="83"/>
    </row>
    <row r="1644" spans="1:52" x14ac:dyDescent="0.25">
      <c r="A1644" s="82"/>
      <c r="B1644" s="84" t="s">
        <v>1</v>
      </c>
      <c r="C1644" s="93">
        <v>17886.114902178299</v>
      </c>
      <c r="D1644" s="93">
        <v>15036.977856257534</v>
      </c>
      <c r="E1644" s="93">
        <v>15043.42174333607</v>
      </c>
      <c r="F1644" s="93">
        <v>17541.813406917496</v>
      </c>
      <c r="G1644" s="93">
        <v>18802.949365497687</v>
      </c>
      <c r="H1644" s="93">
        <v>17538.005042182289</v>
      </c>
      <c r="I1644" s="93">
        <v>18236.642158421608</v>
      </c>
      <c r="J1644" s="93">
        <v>20034.730701026998</v>
      </c>
      <c r="K1644" s="93">
        <v>16014.270404999996</v>
      </c>
      <c r="L1644" s="93">
        <v>12578.495999999999</v>
      </c>
      <c r="M1644" s="93">
        <v>0</v>
      </c>
      <c r="N1644" s="83"/>
      <c r="O1644" s="84" t="s">
        <v>1</v>
      </c>
      <c r="P1644" s="93">
        <v>12527.89154424914</v>
      </c>
      <c r="Q1644" s="93">
        <v>12628.521810225284</v>
      </c>
      <c r="R1644" s="93">
        <v>12639.77930201759</v>
      </c>
      <c r="S1644" s="93">
        <v>9949.0365212112265</v>
      </c>
      <c r="T1644" s="93">
        <v>15108.212346561528</v>
      </c>
      <c r="U1644" s="93">
        <v>18845.986980464542</v>
      </c>
      <c r="V1644" s="93">
        <v>17818.52739514803</v>
      </c>
      <c r="W1644" s="93">
        <v>19205.030237399995</v>
      </c>
      <c r="X1644" s="93">
        <v>21419.550809999997</v>
      </c>
      <c r="Y1644" s="93">
        <v>18578.594999999998</v>
      </c>
      <c r="Z1644" s="93">
        <v>10800</v>
      </c>
      <c r="AA1644" s="83"/>
      <c r="AB1644" s="84" t="s">
        <v>1</v>
      </c>
      <c r="AC1644" s="93">
        <v>103</v>
      </c>
      <c r="AD1644" s="93">
        <v>90</v>
      </c>
      <c r="AE1644" s="93">
        <v>91</v>
      </c>
      <c r="AF1644" s="93">
        <v>107</v>
      </c>
      <c r="AG1644" s="93">
        <v>111</v>
      </c>
      <c r="AH1644" s="93">
        <v>106</v>
      </c>
      <c r="AI1644" s="93">
        <v>114</v>
      </c>
      <c r="AJ1644" s="93">
        <v>124</v>
      </c>
      <c r="AK1644" s="93">
        <v>99</v>
      </c>
      <c r="AL1644" s="93">
        <v>79</v>
      </c>
      <c r="AM1644" s="93">
        <v>0</v>
      </c>
      <c r="AN1644" s="83"/>
      <c r="AO1644" s="83"/>
      <c r="AP1644" s="83"/>
      <c r="AQ1644" s="83"/>
      <c r="AR1644" s="83"/>
      <c r="AS1644" s="83"/>
      <c r="AT1644" s="83"/>
      <c r="AU1644" s="83"/>
      <c r="AV1644" s="83"/>
      <c r="AW1644" s="83"/>
      <c r="AX1644" s="83"/>
      <c r="AY1644" s="83"/>
      <c r="AZ1644" s="83"/>
    </row>
    <row r="1645" spans="1:52" x14ac:dyDescent="0.25">
      <c r="A1645" s="82"/>
      <c r="B1645" s="84" t="s">
        <v>2</v>
      </c>
      <c r="C1645" s="93">
        <v>219620.01141580413</v>
      </c>
      <c r="D1645" s="93">
        <v>213985.2970664457</v>
      </c>
      <c r="E1645" s="93">
        <v>208987.45289036966</v>
      </c>
      <c r="F1645" s="93">
        <v>206968.81415546616</v>
      </c>
      <c r="G1645" s="93">
        <v>205265.181336507</v>
      </c>
      <c r="H1645" s="93">
        <v>212190.94234533832</v>
      </c>
      <c r="I1645" s="93">
        <v>229855.37526509617</v>
      </c>
      <c r="J1645" s="93">
        <v>240923.86752533395</v>
      </c>
      <c r="K1645" s="93">
        <v>236649.43543499999</v>
      </c>
      <c r="L1645" s="93">
        <v>227466.62399999995</v>
      </c>
      <c r="M1645" s="93">
        <v>0</v>
      </c>
      <c r="N1645" s="83"/>
      <c r="O1645" s="84" t="s">
        <v>2</v>
      </c>
      <c r="P1645" s="93">
        <v>222552.54607338444</v>
      </c>
      <c r="Q1645" s="93">
        <v>225653.16592310456</v>
      </c>
      <c r="R1645" s="93">
        <v>208973.40882118288</v>
      </c>
      <c r="S1645" s="93">
        <v>212095.68425143138</v>
      </c>
      <c r="T1645" s="93">
        <v>211480.08692292721</v>
      </c>
      <c r="U1645" s="93">
        <v>200128.61617831065</v>
      </c>
      <c r="V1645" s="93">
        <v>210215.08567498546</v>
      </c>
      <c r="W1645" s="93">
        <v>231738.89997415492</v>
      </c>
      <c r="X1645" s="93">
        <v>274790.87628299993</v>
      </c>
      <c r="Y1645" s="93">
        <v>257387.88599999997</v>
      </c>
      <c r="Z1645" s="93">
        <v>247845</v>
      </c>
      <c r="AA1645" s="83"/>
      <c r="AB1645" s="84" t="s">
        <v>2</v>
      </c>
      <c r="AC1645" s="93">
        <v>2053</v>
      </c>
      <c r="AD1645" s="93">
        <v>1953</v>
      </c>
      <c r="AE1645" s="93">
        <v>1881</v>
      </c>
      <c r="AF1645" s="93">
        <v>1819</v>
      </c>
      <c r="AG1645" s="93">
        <v>1755</v>
      </c>
      <c r="AH1645" s="93">
        <v>1745</v>
      </c>
      <c r="AI1645" s="93">
        <v>1807</v>
      </c>
      <c r="AJ1645" s="93">
        <v>1864</v>
      </c>
      <c r="AK1645" s="93">
        <v>1850</v>
      </c>
      <c r="AL1645" s="93">
        <v>1838</v>
      </c>
      <c r="AM1645" s="93">
        <v>0</v>
      </c>
      <c r="AN1645" s="83"/>
      <c r="AO1645" s="83"/>
      <c r="AP1645" s="83"/>
      <c r="AQ1645" s="83"/>
      <c r="AR1645" s="83"/>
      <c r="AS1645" s="83"/>
      <c r="AT1645" s="83"/>
      <c r="AU1645" s="83"/>
      <c r="AV1645" s="83"/>
      <c r="AW1645" s="83"/>
      <c r="AX1645" s="83"/>
      <c r="AY1645" s="83"/>
      <c r="AZ1645" s="83"/>
    </row>
    <row r="1646" spans="1:52" x14ac:dyDescent="0.25">
      <c r="A1646" s="82"/>
      <c r="B1646" s="84" t="s">
        <v>156</v>
      </c>
      <c r="C1646" s="93">
        <v>0</v>
      </c>
      <c r="D1646" s="93">
        <v>0</v>
      </c>
      <c r="E1646" s="93">
        <v>0</v>
      </c>
      <c r="F1646" s="93">
        <v>0</v>
      </c>
      <c r="G1646" s="93">
        <v>0</v>
      </c>
      <c r="H1646" s="93">
        <v>0</v>
      </c>
      <c r="I1646" s="93">
        <v>0</v>
      </c>
      <c r="J1646" s="93">
        <v>4399.8940060739988</v>
      </c>
      <c r="K1646" s="93">
        <v>18441.607316999998</v>
      </c>
      <c r="L1646" s="93">
        <v>31128.278999999999</v>
      </c>
      <c r="M1646" s="93">
        <v>0</v>
      </c>
      <c r="N1646" s="83"/>
      <c r="O1646" s="84" t="s">
        <v>156</v>
      </c>
      <c r="P1646" s="93">
        <v>0</v>
      </c>
      <c r="Q1646" s="93">
        <v>0</v>
      </c>
      <c r="R1646" s="93">
        <v>0</v>
      </c>
      <c r="S1646" s="93">
        <v>0</v>
      </c>
      <c r="T1646" s="93">
        <v>0</v>
      </c>
      <c r="U1646" s="93">
        <v>0</v>
      </c>
      <c r="V1646" s="93">
        <v>0</v>
      </c>
      <c r="W1646" s="93">
        <v>0</v>
      </c>
      <c r="X1646" s="93">
        <v>0</v>
      </c>
      <c r="Y1646" s="93">
        <v>20313.488999999998</v>
      </c>
      <c r="Z1646" s="93">
        <v>28855</v>
      </c>
      <c r="AA1646" s="83"/>
      <c r="AB1646" s="84" t="s">
        <v>156</v>
      </c>
      <c r="AC1646" s="93">
        <v>0</v>
      </c>
      <c r="AD1646" s="93">
        <v>0</v>
      </c>
      <c r="AE1646" s="93">
        <v>0</v>
      </c>
      <c r="AF1646" s="93">
        <v>0</v>
      </c>
      <c r="AG1646" s="93">
        <v>0</v>
      </c>
      <c r="AH1646" s="93">
        <v>0</v>
      </c>
      <c r="AI1646" s="93">
        <v>0</v>
      </c>
      <c r="AJ1646" s="93">
        <v>29</v>
      </c>
      <c r="AK1646" s="93">
        <v>120</v>
      </c>
      <c r="AL1646" s="93">
        <v>209</v>
      </c>
      <c r="AM1646" s="93">
        <v>0</v>
      </c>
      <c r="AN1646" s="83"/>
      <c r="AO1646" s="83"/>
      <c r="AP1646" s="83"/>
      <c r="AQ1646" s="83"/>
      <c r="AR1646" s="83"/>
      <c r="AS1646" s="83"/>
      <c r="AT1646" s="83"/>
      <c r="AU1646" s="83"/>
      <c r="AV1646" s="83"/>
      <c r="AW1646" s="83"/>
      <c r="AX1646" s="83"/>
      <c r="AY1646" s="83"/>
      <c r="AZ1646" s="83"/>
    </row>
    <row r="1647" spans="1:52" x14ac:dyDescent="0.25">
      <c r="A1647" s="82"/>
      <c r="B1647" s="84" t="s">
        <v>3</v>
      </c>
      <c r="C1647" s="93">
        <v>726.81613999937395</v>
      </c>
      <c r="D1647" s="93">
        <v>5627.0884619222115</v>
      </c>
      <c r="E1647" s="93">
        <v>12285.751724600685</v>
      </c>
      <c r="F1647" s="93">
        <v>19219.876538957989</v>
      </c>
      <c r="G1647" s="93">
        <v>30589.862705122818</v>
      </c>
      <c r="H1647" s="93">
        <v>32337.947021904671</v>
      </c>
      <c r="I1647" s="93">
        <v>29176.67046089338</v>
      </c>
      <c r="J1647" s="93">
        <v>27764.215904438981</v>
      </c>
      <c r="K1647" s="93">
        <v>32584.451885999995</v>
      </c>
      <c r="L1647" s="93">
        <v>32350.731000000003</v>
      </c>
      <c r="M1647" s="93">
        <v>0</v>
      </c>
      <c r="N1647" s="83"/>
      <c r="O1647" s="84" t="s">
        <v>3</v>
      </c>
      <c r="P1647" s="93">
        <v>0</v>
      </c>
      <c r="Q1647" s="93">
        <v>0</v>
      </c>
      <c r="R1647" s="93">
        <v>0</v>
      </c>
      <c r="S1647" s="93">
        <v>13839.779225735943</v>
      </c>
      <c r="T1647" s="93">
        <v>22831.028231359935</v>
      </c>
      <c r="U1647" s="93">
        <v>44279.963002097706</v>
      </c>
      <c r="V1647" s="93">
        <v>32669.68233151254</v>
      </c>
      <c r="W1647" s="93">
        <v>29001.753527039989</v>
      </c>
      <c r="X1647" s="93">
        <v>28870.244487000004</v>
      </c>
      <c r="Y1647" s="93">
        <v>35973.839999999997</v>
      </c>
      <c r="Z1647" s="93">
        <v>35414</v>
      </c>
      <c r="AA1647" s="83"/>
      <c r="AB1647" s="84" t="s">
        <v>3</v>
      </c>
      <c r="AC1647" s="93">
        <v>6</v>
      </c>
      <c r="AD1647" s="93">
        <v>49</v>
      </c>
      <c r="AE1647" s="93">
        <v>107</v>
      </c>
      <c r="AF1647" s="93">
        <v>138</v>
      </c>
      <c r="AG1647" s="93">
        <v>215</v>
      </c>
      <c r="AH1647" s="93">
        <v>234</v>
      </c>
      <c r="AI1647" s="93">
        <v>207</v>
      </c>
      <c r="AJ1647" s="93">
        <v>198</v>
      </c>
      <c r="AK1647" s="93">
        <v>237</v>
      </c>
      <c r="AL1647" s="93">
        <v>242</v>
      </c>
      <c r="AM1647" s="93">
        <v>0</v>
      </c>
      <c r="AN1647" s="83"/>
      <c r="AO1647" s="83"/>
      <c r="AP1647" s="83"/>
      <c r="AQ1647" s="83"/>
      <c r="AR1647" s="83"/>
      <c r="AS1647" s="83"/>
      <c r="AT1647" s="83"/>
      <c r="AU1647" s="83"/>
      <c r="AV1647" s="83"/>
      <c r="AW1647" s="83"/>
      <c r="AX1647" s="83"/>
      <c r="AY1647" s="83"/>
      <c r="AZ1647" s="83"/>
    </row>
    <row r="1648" spans="1:52" x14ac:dyDescent="0.25">
      <c r="A1648" s="82"/>
      <c r="B1648" s="84" t="s">
        <v>4</v>
      </c>
      <c r="C1648" s="93">
        <v>0</v>
      </c>
      <c r="D1648" s="93">
        <v>434.5782725089976</v>
      </c>
      <c r="E1648" s="93">
        <v>10822.242681427661</v>
      </c>
      <c r="F1648" s="93">
        <v>16875.043291105001</v>
      </c>
      <c r="G1648" s="93">
        <v>19881.354980374788</v>
      </c>
      <c r="H1648" s="93">
        <v>23819.851619082066</v>
      </c>
      <c r="I1648" s="93">
        <v>25876.939093517689</v>
      </c>
      <c r="J1648" s="93">
        <v>21825.761610806996</v>
      </c>
      <c r="K1648" s="93">
        <v>17253.400436999997</v>
      </c>
      <c r="L1648" s="93">
        <v>22391.039999999997</v>
      </c>
      <c r="M1648" s="93">
        <v>0</v>
      </c>
      <c r="N1648" s="83"/>
      <c r="O1648" s="84" t="s">
        <v>4</v>
      </c>
      <c r="P1648" s="93">
        <v>0</v>
      </c>
      <c r="Q1648" s="93">
        <v>0</v>
      </c>
      <c r="R1648" s="93">
        <v>0</v>
      </c>
      <c r="S1648" s="93">
        <v>9226.5194838239622</v>
      </c>
      <c r="T1648" s="93">
        <v>16725.990667881731</v>
      </c>
      <c r="U1648" s="93">
        <v>20554.481083469575</v>
      </c>
      <c r="V1648" s="93">
        <v>21257.557054679291</v>
      </c>
      <c r="W1648" s="93">
        <v>23677.212840434993</v>
      </c>
      <c r="X1648" s="93">
        <v>23150.937977999994</v>
      </c>
      <c r="Y1648" s="93">
        <v>23111.339999999997</v>
      </c>
      <c r="Z1648" s="93">
        <v>22774</v>
      </c>
      <c r="AA1648" s="83"/>
      <c r="AB1648" s="84" t="s">
        <v>4</v>
      </c>
      <c r="AC1648" s="93">
        <v>0</v>
      </c>
      <c r="AD1648" s="93">
        <v>4</v>
      </c>
      <c r="AE1648" s="93">
        <v>79</v>
      </c>
      <c r="AF1648" s="93">
        <v>130</v>
      </c>
      <c r="AG1648" s="93">
        <v>158</v>
      </c>
      <c r="AH1648" s="93">
        <v>191</v>
      </c>
      <c r="AI1648" s="93">
        <v>199</v>
      </c>
      <c r="AJ1648" s="93">
        <v>164</v>
      </c>
      <c r="AK1648" s="93">
        <v>132</v>
      </c>
      <c r="AL1648" s="93">
        <v>185</v>
      </c>
      <c r="AM1648" s="93">
        <v>0</v>
      </c>
      <c r="AN1648" s="83"/>
      <c r="AO1648" s="83"/>
      <c r="AP1648" s="83"/>
      <c r="AQ1648" s="83"/>
      <c r="AR1648" s="83"/>
      <c r="AS1648" s="83"/>
      <c r="AT1648" s="83"/>
      <c r="AU1648" s="83"/>
      <c r="AV1648" s="83"/>
      <c r="AW1648" s="83"/>
      <c r="AX1648" s="83"/>
      <c r="AY1648" s="83"/>
      <c r="AZ1648" s="83"/>
    </row>
    <row r="1649" spans="1:52" x14ac:dyDescent="0.25">
      <c r="A1649" s="82"/>
      <c r="B1649" s="84" t="s">
        <v>6</v>
      </c>
      <c r="C1649" s="93">
        <v>4206.8695785394211</v>
      </c>
      <c r="D1649" s="93">
        <v>5787.6521983243638</v>
      </c>
      <c r="E1649" s="93">
        <v>12017.627037042957</v>
      </c>
      <c r="F1649" s="93">
        <v>17727.636478833392</v>
      </c>
      <c r="G1649" s="93">
        <v>15585.402017339517</v>
      </c>
      <c r="H1649" s="93">
        <v>11540.162066174697</v>
      </c>
      <c r="I1649" s="93">
        <v>8586.5798084843664</v>
      </c>
      <c r="J1649" s="93">
        <v>7828.7471574479996</v>
      </c>
      <c r="K1649" s="93">
        <v>7031.6385719999998</v>
      </c>
      <c r="L1649" s="93">
        <v>7544.6279999999979</v>
      </c>
      <c r="M1649" s="93">
        <v>0</v>
      </c>
      <c r="N1649" s="83"/>
      <c r="O1649" s="84" t="s">
        <v>6</v>
      </c>
      <c r="P1649" s="93">
        <v>1540.2726145682093</v>
      </c>
      <c r="Q1649" s="93">
        <v>3944.670065046173</v>
      </c>
      <c r="R1649" s="93">
        <v>3983.2491231022736</v>
      </c>
      <c r="S1649" s="93">
        <v>19528.735259732475</v>
      </c>
      <c r="T1649" s="93">
        <v>27437.556574711656</v>
      </c>
      <c r="U1649" s="93">
        <v>16319.025807171756</v>
      </c>
      <c r="V1649" s="93">
        <v>10505.09219847223</v>
      </c>
      <c r="W1649" s="93">
        <v>5985.9274020839994</v>
      </c>
      <c r="X1649" s="93">
        <v>6242.3297159999993</v>
      </c>
      <c r="Y1649" s="93">
        <v>5443.41</v>
      </c>
      <c r="Z1649" s="93">
        <v>9747</v>
      </c>
      <c r="AA1649" s="83"/>
      <c r="AB1649" s="84" t="s">
        <v>6</v>
      </c>
      <c r="AC1649" s="93">
        <v>0</v>
      </c>
      <c r="AD1649" s="93">
        <v>0</v>
      </c>
      <c r="AE1649" s="93">
        <v>6</v>
      </c>
      <c r="AF1649" s="93">
        <v>150</v>
      </c>
      <c r="AG1649" s="93">
        <v>199</v>
      </c>
      <c r="AH1649" s="93">
        <v>146</v>
      </c>
      <c r="AI1649" s="93">
        <v>113</v>
      </c>
      <c r="AJ1649" s="93">
        <v>0</v>
      </c>
      <c r="AK1649" s="93">
        <v>57</v>
      </c>
      <c r="AL1649" s="93">
        <v>105</v>
      </c>
      <c r="AM1649" s="93">
        <v>0</v>
      </c>
      <c r="AN1649" s="83"/>
      <c r="AO1649" s="83"/>
      <c r="AP1649" s="83"/>
      <c r="AQ1649" s="83"/>
      <c r="AR1649" s="83"/>
      <c r="AS1649" s="83"/>
      <c r="AT1649" s="83"/>
      <c r="AU1649" s="83"/>
      <c r="AV1649" s="83"/>
      <c r="AW1649" s="83"/>
      <c r="AX1649" s="83"/>
      <c r="AY1649" s="83"/>
      <c r="AZ1649" s="83"/>
    </row>
    <row r="1650" spans="1:52" x14ac:dyDescent="0.25">
      <c r="A1650" s="82"/>
      <c r="B1650" s="84" t="s">
        <v>7</v>
      </c>
      <c r="C1650" s="93">
        <v>64853.900439182529</v>
      </c>
      <c r="D1650" s="93">
        <v>54141.664694220373</v>
      </c>
      <c r="E1650" s="93">
        <v>58832.244298186422</v>
      </c>
      <c r="F1650" s="93">
        <v>64288.319471702285</v>
      </c>
      <c r="G1650" s="93">
        <v>66879.61048087485</v>
      </c>
      <c r="H1650" s="93">
        <v>66663.136562965665</v>
      </c>
      <c r="I1650" s="93">
        <v>61485.848372533706</v>
      </c>
      <c r="J1650" s="93">
        <v>72584.224954541976</v>
      </c>
      <c r="K1650" s="93">
        <v>75179.546735999989</v>
      </c>
      <c r="L1650" s="93">
        <v>67018.76999999999</v>
      </c>
      <c r="M1650" s="93">
        <v>0</v>
      </c>
      <c r="N1650" s="83"/>
      <c r="O1650" s="84" t="s">
        <v>7</v>
      </c>
      <c r="P1650" s="93">
        <v>86137.700295160874</v>
      </c>
      <c r="Q1650" s="93">
        <v>70323.712389756794</v>
      </c>
      <c r="R1650" s="93">
        <v>70908.73939190399</v>
      </c>
      <c r="S1650" s="93">
        <v>33553.183376813409</v>
      </c>
      <c r="T1650" s="93">
        <v>65046.40022178588</v>
      </c>
      <c r="U1650" s="93">
        <v>60364.182682547565</v>
      </c>
      <c r="V1650" s="93">
        <v>60800.900969116832</v>
      </c>
      <c r="W1650" s="93">
        <v>56243.765238506981</v>
      </c>
      <c r="X1650" s="93">
        <v>64392.325703999988</v>
      </c>
      <c r="Y1650" s="93">
        <v>67165.917000000001</v>
      </c>
      <c r="Z1650" s="93">
        <v>62730</v>
      </c>
      <c r="AA1650" s="83"/>
      <c r="AB1650" s="84" t="s">
        <v>7</v>
      </c>
      <c r="AC1650" s="93">
        <v>556</v>
      </c>
      <c r="AD1650" s="93">
        <v>490</v>
      </c>
      <c r="AE1650" s="93">
        <v>528</v>
      </c>
      <c r="AF1650" s="93">
        <v>528</v>
      </c>
      <c r="AG1650" s="93">
        <v>561</v>
      </c>
      <c r="AH1650" s="93">
        <v>552</v>
      </c>
      <c r="AI1650" s="93">
        <v>535</v>
      </c>
      <c r="AJ1650" s="93">
        <v>623</v>
      </c>
      <c r="AK1650" s="93">
        <v>629</v>
      </c>
      <c r="AL1650" s="93">
        <v>637</v>
      </c>
      <c r="AM1650" s="93">
        <v>0</v>
      </c>
      <c r="AN1650" s="83"/>
      <c r="AO1650" s="83"/>
      <c r="AP1650" s="83"/>
      <c r="AQ1650" s="83"/>
      <c r="AR1650" s="83"/>
      <c r="AS1650" s="83"/>
      <c r="AT1650" s="83"/>
      <c r="AU1650" s="83"/>
      <c r="AV1650" s="83"/>
      <c r="AW1650" s="83"/>
      <c r="AX1650" s="83"/>
      <c r="AY1650" s="83"/>
      <c r="AZ1650" s="83"/>
    </row>
    <row r="1651" spans="1:52" x14ac:dyDescent="0.25">
      <c r="A1651" s="82"/>
      <c r="B1651" s="89" t="s">
        <v>8</v>
      </c>
      <c r="C1651" s="94">
        <v>24394.067533224017</v>
      </c>
      <c r="D1651" s="94">
        <v>26665.26947264282</v>
      </c>
      <c r="E1651" s="94">
        <v>28630.707579822178</v>
      </c>
      <c r="F1651" s="94">
        <v>32329.174881367413</v>
      </c>
      <c r="G1651" s="94">
        <v>36477.712707785264</v>
      </c>
      <c r="H1651" s="94">
        <v>41541.564502313908</v>
      </c>
      <c r="I1651" s="94">
        <v>53423.808541850616</v>
      </c>
      <c r="J1651" s="94">
        <v>61029.917717894983</v>
      </c>
      <c r="K1651" s="94">
        <v>75859.58299499999</v>
      </c>
      <c r="L1651" s="94">
        <v>78314.102999999988</v>
      </c>
      <c r="M1651" s="94">
        <v>0</v>
      </c>
      <c r="N1651" s="83"/>
      <c r="O1651" s="89" t="s">
        <v>8</v>
      </c>
      <c r="P1651" s="94">
        <v>25434.353217047621</v>
      </c>
      <c r="Q1651" s="94">
        <v>25550.876444790345</v>
      </c>
      <c r="R1651" s="94">
        <v>25753.545939089225</v>
      </c>
      <c r="S1651" s="94">
        <v>30231.797947916704</v>
      </c>
      <c r="T1651" s="94">
        <v>22892.191872997748</v>
      </c>
      <c r="U1651" s="94">
        <v>38491.432916196485</v>
      </c>
      <c r="V1651" s="94">
        <v>46945.833267897877</v>
      </c>
      <c r="W1651" s="94">
        <v>58825.654977725986</v>
      </c>
      <c r="X1651" s="94">
        <v>63553.154594999985</v>
      </c>
      <c r="Y1651" s="94">
        <v>70743.75</v>
      </c>
      <c r="Z1651" s="94">
        <v>70519</v>
      </c>
      <c r="AA1651" s="83"/>
      <c r="AB1651" s="89" t="s">
        <v>8</v>
      </c>
      <c r="AC1651" s="94">
        <v>319</v>
      </c>
      <c r="AD1651" s="94">
        <v>354</v>
      </c>
      <c r="AE1651" s="94">
        <v>386</v>
      </c>
      <c r="AF1651" s="94">
        <v>393</v>
      </c>
      <c r="AG1651" s="94">
        <v>419</v>
      </c>
      <c r="AH1651" s="94">
        <v>475</v>
      </c>
      <c r="AI1651" s="94">
        <v>552</v>
      </c>
      <c r="AJ1651" s="94">
        <v>610</v>
      </c>
      <c r="AK1651" s="94">
        <v>689</v>
      </c>
      <c r="AL1651" s="94">
        <v>766</v>
      </c>
      <c r="AM1651" s="94">
        <v>0</v>
      </c>
      <c r="AN1651" s="83"/>
      <c r="AO1651" s="83"/>
      <c r="AP1651" s="83"/>
      <c r="AQ1651" s="83"/>
      <c r="AR1651" s="83"/>
      <c r="AS1651" s="83"/>
      <c r="AT1651" s="83"/>
      <c r="AU1651" s="83"/>
      <c r="AV1651" s="83"/>
      <c r="AW1651" s="83"/>
      <c r="AX1651" s="83"/>
      <c r="AY1651" s="83"/>
      <c r="AZ1651" s="83"/>
    </row>
    <row r="1652" spans="1:52" x14ac:dyDescent="0.25">
      <c r="A1652" s="82"/>
      <c r="B1652" s="89" t="s">
        <v>5</v>
      </c>
      <c r="C1652" s="94">
        <v>265.9376936090415</v>
      </c>
      <c r="D1652" s="94">
        <v>2867.7181745439461</v>
      </c>
      <c r="E1652" s="94">
        <v>14825.972738760662</v>
      </c>
      <c r="F1652" s="94">
        <v>29792.863076801084</v>
      </c>
      <c r="G1652" s="94">
        <v>26477.060868991892</v>
      </c>
      <c r="H1652" s="94">
        <v>27224.652268990852</v>
      </c>
      <c r="I1652" s="94">
        <v>27285.643921764942</v>
      </c>
      <c r="J1652" s="94">
        <v>23944.788542618997</v>
      </c>
      <c r="K1652" s="94">
        <v>19627.692398999992</v>
      </c>
      <c r="L1652" s="94">
        <v>19215.546000000009</v>
      </c>
      <c r="M1652" s="92">
        <v>0</v>
      </c>
      <c r="N1652" s="83"/>
      <c r="O1652" s="89" t="s">
        <v>5</v>
      </c>
      <c r="P1652" s="94">
        <v>11981.03459917842</v>
      </c>
      <c r="Q1652" s="94">
        <v>8777.0095671123581</v>
      </c>
      <c r="R1652" s="94">
        <v>8877.6072346973124</v>
      </c>
      <c r="S1652" s="94">
        <v>38324.565856939531</v>
      </c>
      <c r="T1652" s="94">
        <v>23595.573751832624</v>
      </c>
      <c r="U1652" s="94">
        <v>30567.285201538991</v>
      </c>
      <c r="V1652" s="94">
        <v>31961.646813373754</v>
      </c>
      <c r="W1652" s="94">
        <v>37336.520863214995</v>
      </c>
      <c r="X1652" s="94">
        <v>37278.929961000002</v>
      </c>
      <c r="Y1652" s="94">
        <v>38218.088999999993</v>
      </c>
      <c r="Z1652" s="94">
        <v>37213</v>
      </c>
      <c r="AA1652" s="83"/>
      <c r="AB1652" s="89" t="s">
        <v>5</v>
      </c>
      <c r="AC1652" s="94">
        <v>4964</v>
      </c>
      <c r="AD1652" s="94">
        <v>4651</v>
      </c>
      <c r="AE1652" s="94">
        <v>4674</v>
      </c>
      <c r="AF1652" s="94">
        <v>4658</v>
      </c>
      <c r="AG1652" s="94">
        <v>4609</v>
      </c>
      <c r="AH1652" s="94">
        <v>4614</v>
      </c>
      <c r="AI1652" s="94">
        <v>4684</v>
      </c>
      <c r="AJ1652" s="94">
        <v>4926</v>
      </c>
      <c r="AK1652" s="94">
        <v>4710</v>
      </c>
      <c r="AL1652" s="94">
        <v>4803</v>
      </c>
      <c r="AM1652" s="94">
        <v>0</v>
      </c>
      <c r="AN1652" s="83"/>
      <c r="AO1652" s="83"/>
      <c r="AP1652" s="83"/>
      <c r="AQ1652" s="83"/>
      <c r="AR1652" s="83"/>
      <c r="AS1652" s="83"/>
      <c r="AT1652" s="83"/>
      <c r="AU1652" s="83"/>
      <c r="AV1652" s="83"/>
      <c r="AW1652" s="83"/>
      <c r="AX1652" s="83"/>
      <c r="AY1652" s="83"/>
      <c r="AZ1652" s="83"/>
    </row>
    <row r="1653" spans="1:52" x14ac:dyDescent="0.25">
      <c r="A1653" s="82"/>
      <c r="B1653" s="84" t="s">
        <v>157</v>
      </c>
      <c r="C1653" s="93">
        <v>29770.581628451175</v>
      </c>
      <c r="D1653" s="93">
        <v>29536.36981014867</v>
      </c>
      <c r="E1653" s="93">
        <v>31122.82765701742</v>
      </c>
      <c r="F1653" s="93">
        <v>32676.006142924711</v>
      </c>
      <c r="G1653" s="93">
        <v>31682.766368388151</v>
      </c>
      <c r="H1653" s="93">
        <v>28587.086866184331</v>
      </c>
      <c r="I1653" s="93">
        <v>30686.303333496438</v>
      </c>
      <c r="J1653" s="93">
        <v>31768.141028651993</v>
      </c>
      <c r="K1653" s="93">
        <v>33690.969542999992</v>
      </c>
      <c r="L1653" s="93">
        <v>36607.703999999998</v>
      </c>
      <c r="M1653" s="93">
        <v>0</v>
      </c>
      <c r="N1653" s="83"/>
      <c r="O1653" s="84" t="s">
        <v>157</v>
      </c>
      <c r="P1653" s="93">
        <v>26705.679793056461</v>
      </c>
      <c r="Q1653" s="93">
        <v>26187.435115936794</v>
      </c>
      <c r="R1653" s="93">
        <v>28655.752836538621</v>
      </c>
      <c r="S1653" s="93">
        <v>29034.566441715735</v>
      </c>
      <c r="T1653" s="93">
        <v>29846.724459223373</v>
      </c>
      <c r="U1653" s="93">
        <v>31391.342893891549</v>
      </c>
      <c r="V1653" s="93">
        <v>30313.595195842638</v>
      </c>
      <c r="W1653" s="93">
        <v>29064.331715453991</v>
      </c>
      <c r="X1653" s="93">
        <v>31873.649555999997</v>
      </c>
      <c r="Y1653" s="93">
        <v>32143.901999999998</v>
      </c>
      <c r="Z1653" s="93">
        <v>31048</v>
      </c>
      <c r="AA1653" s="83"/>
      <c r="AB1653" s="84" t="s">
        <v>117</v>
      </c>
      <c r="AC1653" s="93">
        <v>23675.832000000002</v>
      </c>
      <c r="AD1653" s="93">
        <v>23257.812000000002</v>
      </c>
      <c r="AE1653" s="93">
        <v>22882.02</v>
      </c>
      <c r="AF1653" s="93">
        <v>22818.208000000002</v>
      </c>
      <c r="AG1653" s="93">
        <v>22643.016</v>
      </c>
      <c r="AH1653" s="93">
        <v>22552.868999999999</v>
      </c>
      <c r="AI1653" s="93">
        <v>22401.852000000003</v>
      </c>
      <c r="AJ1653" s="93">
        <v>22158.037999999997</v>
      </c>
      <c r="AK1653" s="93">
        <v>21859.5</v>
      </c>
      <c r="AL1653" s="93">
        <v>21556.665000000001</v>
      </c>
      <c r="AM1653" s="93">
        <v>0</v>
      </c>
      <c r="AN1653" s="83"/>
      <c r="AO1653" s="83"/>
      <c r="AP1653" s="83"/>
      <c r="AQ1653" s="83"/>
      <c r="AR1653" s="83"/>
      <c r="AS1653" s="83"/>
      <c r="AT1653" s="83"/>
      <c r="AU1653" s="83"/>
      <c r="AV1653" s="83"/>
      <c r="AW1653" s="83"/>
      <c r="AX1653" s="83"/>
      <c r="AY1653" s="83"/>
      <c r="AZ1653" s="83"/>
    </row>
    <row r="1654" spans="1:52" x14ac:dyDescent="0.25">
      <c r="A1654" s="82"/>
      <c r="B1654" s="83"/>
      <c r="C1654" s="83"/>
      <c r="D1654" s="83"/>
      <c r="E1654" s="83"/>
      <c r="F1654" s="83"/>
      <c r="G1654" s="83"/>
      <c r="H1654" s="83"/>
      <c r="I1654" s="83"/>
      <c r="J1654" s="83"/>
      <c r="K1654" s="83"/>
      <c r="L1654" s="83"/>
      <c r="M1654" s="83"/>
      <c r="N1654" s="83"/>
      <c r="O1654" s="83"/>
      <c r="P1654" s="83"/>
      <c r="Q1654" s="83"/>
      <c r="R1654" s="83"/>
      <c r="S1654" s="83"/>
      <c r="T1654" s="83"/>
      <c r="U1654" s="83"/>
      <c r="V1654" s="83"/>
      <c r="W1654" s="83"/>
      <c r="X1654" s="83"/>
      <c r="Y1654" s="83"/>
      <c r="Z1654" s="83"/>
      <c r="AA1654" s="83"/>
      <c r="AB1654" s="83"/>
      <c r="AC1654" s="83"/>
      <c r="AD1654" s="83"/>
      <c r="AE1654" s="83"/>
      <c r="AF1654" s="83"/>
      <c r="AG1654" s="83"/>
      <c r="AH1654" s="83"/>
      <c r="AI1654" s="83"/>
      <c r="AJ1654" s="83"/>
      <c r="AK1654" s="83"/>
      <c r="AL1654" s="83"/>
      <c r="AM1654" s="83"/>
      <c r="AN1654" s="83"/>
      <c r="AO1654" s="83"/>
      <c r="AP1654" s="83"/>
      <c r="AQ1654" s="83"/>
      <c r="AR1654" s="83"/>
      <c r="AS1654" s="83"/>
      <c r="AT1654" s="83"/>
      <c r="AU1654" s="83"/>
      <c r="AV1654" s="83"/>
      <c r="AW1654" s="83"/>
      <c r="AX1654" s="83"/>
      <c r="AY1654" s="83"/>
      <c r="AZ1654" s="83"/>
    </row>
    <row r="1655" spans="1:52" x14ac:dyDescent="0.25">
      <c r="A1655" s="82"/>
      <c r="B1655" s="85" t="s">
        <v>113</v>
      </c>
      <c r="C1655" s="85"/>
      <c r="D1655" s="85"/>
      <c r="E1655" s="85"/>
      <c r="F1655" s="85"/>
      <c r="G1655" s="85"/>
      <c r="H1655" s="85"/>
      <c r="I1655" s="85"/>
      <c r="J1655" s="85"/>
      <c r="K1655" s="85"/>
      <c r="L1655" s="85"/>
      <c r="M1655" s="85"/>
      <c r="N1655" s="83"/>
      <c r="O1655" s="85" t="s">
        <v>114</v>
      </c>
      <c r="P1655" s="85"/>
      <c r="Q1655" s="85"/>
      <c r="R1655" s="85"/>
      <c r="S1655" s="85"/>
      <c r="T1655" s="85"/>
      <c r="U1655" s="85"/>
      <c r="V1655" s="85"/>
      <c r="W1655" s="85"/>
      <c r="X1655" s="85"/>
      <c r="Y1655" s="85"/>
      <c r="Z1655" s="85"/>
      <c r="AA1655" s="83"/>
      <c r="AB1655" s="85" t="s">
        <v>145</v>
      </c>
      <c r="AC1655" s="85"/>
      <c r="AD1655" s="85"/>
      <c r="AE1655" s="85"/>
      <c r="AF1655" s="85"/>
      <c r="AG1655" s="85"/>
      <c r="AH1655" s="85"/>
      <c r="AI1655" s="85"/>
      <c r="AJ1655" s="85"/>
      <c r="AK1655" s="85"/>
      <c r="AL1655" s="85"/>
      <c r="AM1655" s="85"/>
      <c r="AN1655" s="83"/>
      <c r="AO1655" s="83"/>
      <c r="AP1655" s="83"/>
      <c r="AQ1655" s="83"/>
      <c r="AR1655" s="83"/>
      <c r="AS1655" s="83"/>
      <c r="AT1655" s="83"/>
      <c r="AU1655" s="83"/>
      <c r="AV1655" s="83"/>
      <c r="AW1655" s="83"/>
      <c r="AX1655" s="83"/>
      <c r="AY1655" s="83"/>
      <c r="AZ1655" s="83"/>
    </row>
    <row r="1656" spans="1:52" x14ac:dyDescent="0.25">
      <c r="A1656" s="82"/>
      <c r="B1656" s="87" t="s">
        <v>99</v>
      </c>
      <c r="C1656" s="87">
        <v>2013</v>
      </c>
      <c r="D1656" s="87">
        <v>2014</v>
      </c>
      <c r="E1656" s="87">
        <v>2015</v>
      </c>
      <c r="F1656" s="87">
        <v>2016</v>
      </c>
      <c r="G1656" s="87">
        <v>2017</v>
      </c>
      <c r="H1656" s="87">
        <v>2018</v>
      </c>
      <c r="I1656" s="87">
        <v>2019</v>
      </c>
      <c r="J1656" s="87">
        <v>2020</v>
      </c>
      <c r="K1656" s="87">
        <v>2021</v>
      </c>
      <c r="L1656" s="87">
        <v>2022</v>
      </c>
      <c r="M1656" s="87">
        <v>2023</v>
      </c>
      <c r="N1656" s="83"/>
      <c r="O1656" s="87" t="s">
        <v>99</v>
      </c>
      <c r="P1656" s="87">
        <v>2013</v>
      </c>
      <c r="Q1656" s="87">
        <v>2014</v>
      </c>
      <c r="R1656" s="87">
        <v>2015</v>
      </c>
      <c r="S1656" s="87">
        <v>2016</v>
      </c>
      <c r="T1656" s="87">
        <v>2017</v>
      </c>
      <c r="U1656" s="87">
        <v>2018</v>
      </c>
      <c r="V1656" s="87">
        <v>2019</v>
      </c>
      <c r="W1656" s="87">
        <v>2020</v>
      </c>
      <c r="X1656" s="87">
        <v>2021</v>
      </c>
      <c r="Y1656" s="87">
        <v>2022</v>
      </c>
      <c r="Z1656" s="87">
        <v>2023</v>
      </c>
      <c r="AA1656" s="83"/>
      <c r="AB1656" s="87" t="s">
        <v>99</v>
      </c>
      <c r="AC1656" s="87">
        <v>2013</v>
      </c>
      <c r="AD1656" s="87">
        <v>2014</v>
      </c>
      <c r="AE1656" s="87">
        <v>2015</v>
      </c>
      <c r="AF1656" s="87">
        <v>2016</v>
      </c>
      <c r="AG1656" s="87">
        <v>2017</v>
      </c>
      <c r="AH1656" s="87">
        <v>2018</v>
      </c>
      <c r="AI1656" s="87">
        <v>2019</v>
      </c>
      <c r="AJ1656" s="87">
        <v>2020</v>
      </c>
      <c r="AK1656" s="87">
        <v>2021</v>
      </c>
      <c r="AL1656" s="87">
        <v>2022</v>
      </c>
      <c r="AM1656" s="87">
        <v>2023</v>
      </c>
      <c r="AN1656" s="83"/>
      <c r="AO1656" s="83"/>
      <c r="AP1656" s="83"/>
      <c r="AQ1656" s="83"/>
      <c r="AR1656" s="83"/>
      <c r="AS1656" s="83"/>
      <c r="AT1656" s="83"/>
      <c r="AU1656" s="83"/>
      <c r="AV1656" s="83"/>
      <c r="AW1656" s="83"/>
      <c r="AX1656" s="83"/>
      <c r="AY1656" s="83"/>
      <c r="AZ1656" s="83"/>
    </row>
    <row r="1657" spans="1:52" x14ac:dyDescent="0.25">
      <c r="A1657" s="82"/>
      <c r="B1657" s="89" t="s">
        <v>9</v>
      </c>
      <c r="C1657" s="90">
        <v>455379.19182113081</v>
      </c>
      <c r="D1657" s="90">
        <v>442315.11862484249</v>
      </c>
      <c r="E1657" s="90">
        <v>442200.92512794572</v>
      </c>
      <c r="F1657" s="90">
        <v>507816.36758729885</v>
      </c>
      <c r="G1657" s="90">
        <v>478458.25001195923</v>
      </c>
      <c r="H1657" s="90">
        <v>478381.70321464812</v>
      </c>
      <c r="I1657" s="90">
        <v>507097.45684587525</v>
      </c>
      <c r="J1657" s="90">
        <v>536516.25623599486</v>
      </c>
      <c r="K1657" s="90">
        <v>693433.29157199978</v>
      </c>
      <c r="L1657" s="90">
        <v>646529.96100000001</v>
      </c>
      <c r="M1657" s="90">
        <v>0</v>
      </c>
      <c r="N1657" s="83"/>
      <c r="O1657" s="89" t="s">
        <v>9</v>
      </c>
      <c r="P1657" s="90">
        <v>424628.0100726707</v>
      </c>
      <c r="Q1657" s="90">
        <v>432781.57260572462</v>
      </c>
      <c r="R1657" s="90">
        <v>438664.74554062262</v>
      </c>
      <c r="S1657" s="90">
        <v>438347.97029531252</v>
      </c>
      <c r="T1657" s="90">
        <v>435638.03756533703</v>
      </c>
      <c r="U1657" s="90">
        <v>474060.15235855209</v>
      </c>
      <c r="V1657" s="90">
        <v>478779.88413944433</v>
      </c>
      <c r="W1657" s="90">
        <v>495747.64541855693</v>
      </c>
      <c r="X1657" s="90">
        <v>659337.05861099996</v>
      </c>
      <c r="Y1657" s="90">
        <v>648362.60999999987</v>
      </c>
      <c r="Z1657" s="90">
        <v>586332</v>
      </c>
      <c r="AA1657" s="83"/>
      <c r="AB1657" s="89" t="s">
        <v>9</v>
      </c>
      <c r="AC1657" s="90">
        <v>3960</v>
      </c>
      <c r="AD1657" s="90">
        <v>4023</v>
      </c>
      <c r="AE1657" s="90">
        <v>4000</v>
      </c>
      <c r="AF1657" s="90">
        <v>3897</v>
      </c>
      <c r="AG1657" s="90">
        <v>3884</v>
      </c>
      <c r="AH1657" s="90">
        <v>3892</v>
      </c>
      <c r="AI1657" s="90">
        <v>3930</v>
      </c>
      <c r="AJ1657" s="90">
        <v>4315</v>
      </c>
      <c r="AK1657" s="90">
        <v>4319</v>
      </c>
      <c r="AL1657" s="90">
        <v>4199</v>
      </c>
      <c r="AM1657" s="90">
        <v>0</v>
      </c>
      <c r="AN1657" s="83"/>
      <c r="AO1657" s="83"/>
      <c r="AP1657" s="83"/>
      <c r="AQ1657" s="83"/>
      <c r="AR1657" s="83"/>
      <c r="AS1657" s="83"/>
      <c r="AT1657" s="83"/>
      <c r="AU1657" s="83"/>
      <c r="AV1657" s="83"/>
      <c r="AW1657" s="83"/>
      <c r="AX1657" s="83"/>
      <c r="AY1657" s="83"/>
      <c r="AZ1657" s="83"/>
    </row>
    <row r="1658" spans="1:52" x14ac:dyDescent="0.25">
      <c r="A1658" s="82"/>
      <c r="B1658" s="84" t="s">
        <v>10</v>
      </c>
      <c r="C1658" s="93">
        <v>297976.62749694032</v>
      </c>
      <c r="D1658" s="93">
        <v>293663.47884691641</v>
      </c>
      <c r="E1658" s="93">
        <v>287212.45012512995</v>
      </c>
      <c r="F1658" s="93">
        <v>343460.70803608821</v>
      </c>
      <c r="G1658" s="93">
        <v>312994.79877424665</v>
      </c>
      <c r="H1658" s="93">
        <v>304603.08648328914</v>
      </c>
      <c r="I1658" s="93">
        <v>327304.20564741694</v>
      </c>
      <c r="J1658" s="93">
        <v>340843.43200682243</v>
      </c>
      <c r="K1658" s="93">
        <v>493904.18169749982</v>
      </c>
      <c r="L1658" s="93">
        <v>464500.37550000008</v>
      </c>
      <c r="M1658" s="93">
        <v>0</v>
      </c>
      <c r="N1658" s="83"/>
      <c r="O1658" s="84" t="s">
        <v>10</v>
      </c>
      <c r="P1658" s="93">
        <v>264858.84094295563</v>
      </c>
      <c r="Q1658" s="93">
        <v>264794.22584695608</v>
      </c>
      <c r="R1658" s="93">
        <v>271496.78560338641</v>
      </c>
      <c r="S1658" s="93">
        <v>279694.71298174956</v>
      </c>
      <c r="T1658" s="93">
        <v>284947.36140620388</v>
      </c>
      <c r="U1658" s="93">
        <v>298824.89904820774</v>
      </c>
      <c r="V1658" s="93">
        <v>301749.56564107694</v>
      </c>
      <c r="W1658" s="93">
        <v>337043.96492923796</v>
      </c>
      <c r="X1658" s="93">
        <v>480781.39151699992</v>
      </c>
      <c r="Y1658" s="93">
        <v>473244.30299999984</v>
      </c>
      <c r="Z1658" s="93">
        <v>425124</v>
      </c>
      <c r="AA1658" s="83"/>
      <c r="AB1658" s="84" t="s">
        <v>10</v>
      </c>
      <c r="AC1658" s="93">
        <v>3960</v>
      </c>
      <c r="AD1658" s="93">
        <v>4023</v>
      </c>
      <c r="AE1658" s="93">
        <v>4000</v>
      </c>
      <c r="AF1658" s="93">
        <v>3897</v>
      </c>
      <c r="AG1658" s="93">
        <v>3884</v>
      </c>
      <c r="AH1658" s="93">
        <v>3892</v>
      </c>
      <c r="AI1658" s="93">
        <v>3930</v>
      </c>
      <c r="AJ1658" s="93">
        <v>4315</v>
      </c>
      <c r="AK1658" s="93">
        <v>4319</v>
      </c>
      <c r="AL1658" s="93">
        <v>4199</v>
      </c>
      <c r="AM1658" s="93">
        <v>0</v>
      </c>
      <c r="AN1658" s="83"/>
      <c r="AO1658" s="83"/>
      <c r="AP1658" s="83"/>
      <c r="AQ1658" s="83"/>
      <c r="AR1658" s="83"/>
      <c r="AS1658" s="83"/>
      <c r="AT1658" s="83"/>
      <c r="AU1658" s="83"/>
      <c r="AV1658" s="83"/>
      <c r="AW1658" s="83"/>
      <c r="AX1658" s="83"/>
      <c r="AY1658" s="83"/>
      <c r="AZ1658" s="83"/>
    </row>
    <row r="1659" spans="1:52" x14ac:dyDescent="0.25">
      <c r="A1659" s="82"/>
      <c r="B1659" s="89" t="s">
        <v>11</v>
      </c>
      <c r="C1659" s="94">
        <v>157402.56432419049</v>
      </c>
      <c r="D1659" s="94">
        <v>148651.63977792606</v>
      </c>
      <c r="E1659" s="94">
        <v>154988.4750028158</v>
      </c>
      <c r="F1659" s="94">
        <v>164355.65955121067</v>
      </c>
      <c r="G1659" s="94">
        <v>165463.45123771261</v>
      </c>
      <c r="H1659" s="94">
        <v>173778.61673135898</v>
      </c>
      <c r="I1659" s="94">
        <v>179793.25119845828</v>
      </c>
      <c r="J1659" s="94">
        <v>195672.82422917246</v>
      </c>
      <c r="K1659" s="94">
        <v>199529.10987449996</v>
      </c>
      <c r="L1659" s="94">
        <v>182029.58549999996</v>
      </c>
      <c r="M1659" s="94">
        <v>0</v>
      </c>
      <c r="N1659" s="83"/>
      <c r="O1659" s="89" t="s">
        <v>11</v>
      </c>
      <c r="P1659" s="94">
        <v>159769.16912971507</v>
      </c>
      <c r="Q1659" s="94">
        <v>167987.34675876854</v>
      </c>
      <c r="R1659" s="94">
        <v>167167.95993723624</v>
      </c>
      <c r="S1659" s="94">
        <v>158653.25731356296</v>
      </c>
      <c r="T1659" s="94">
        <v>150690.67615913315</v>
      </c>
      <c r="U1659" s="94">
        <v>175235.25331034436</v>
      </c>
      <c r="V1659" s="94">
        <v>177030.31849836736</v>
      </c>
      <c r="W1659" s="94">
        <v>158703.68048931897</v>
      </c>
      <c r="X1659" s="94">
        <v>178555.66709399997</v>
      </c>
      <c r="Y1659" s="94">
        <v>175118.307</v>
      </c>
      <c r="Z1659" s="94">
        <v>161208</v>
      </c>
      <c r="AA1659" s="83"/>
      <c r="AB1659" s="89" t="s">
        <v>11</v>
      </c>
      <c r="AC1659" s="94">
        <v>3960</v>
      </c>
      <c r="AD1659" s="94">
        <v>4023</v>
      </c>
      <c r="AE1659" s="94">
        <v>4000</v>
      </c>
      <c r="AF1659" s="94">
        <v>3897</v>
      </c>
      <c r="AG1659" s="94">
        <v>3884</v>
      </c>
      <c r="AH1659" s="94">
        <v>3892</v>
      </c>
      <c r="AI1659" s="94">
        <v>3930</v>
      </c>
      <c r="AJ1659" s="94">
        <v>4315</v>
      </c>
      <c r="AK1659" s="94">
        <v>4319</v>
      </c>
      <c r="AL1659" s="94">
        <v>4199</v>
      </c>
      <c r="AM1659" s="94">
        <v>0</v>
      </c>
      <c r="AN1659" s="83"/>
      <c r="AO1659" s="83"/>
      <c r="AP1659" s="83"/>
      <c r="AQ1659" s="83"/>
      <c r="AR1659" s="83"/>
      <c r="AS1659" s="83"/>
      <c r="AT1659" s="83"/>
      <c r="AU1659" s="83"/>
      <c r="AV1659" s="83"/>
      <c r="AW1659" s="83"/>
      <c r="AX1659" s="83"/>
      <c r="AY1659" s="83"/>
      <c r="AZ1659" s="83"/>
    </row>
    <row r="1660" spans="1:52" x14ac:dyDescent="0.25">
      <c r="A1660" s="82"/>
      <c r="B1660" s="84" t="s">
        <v>0</v>
      </c>
      <c r="C1660" s="93">
        <v>122466.41374842924</v>
      </c>
      <c r="D1660" s="93">
        <v>102475.6808933065</v>
      </c>
      <c r="E1660" s="93">
        <v>105026.81590473326</v>
      </c>
      <c r="F1660" s="93">
        <v>100272.43796695828</v>
      </c>
      <c r="G1660" s="93">
        <v>84048.301321611041</v>
      </c>
      <c r="H1660" s="93">
        <v>77231.704420497554</v>
      </c>
      <c r="I1660" s="93">
        <v>73285.359231379669</v>
      </c>
      <c r="J1660" s="93">
        <v>73704.15874029597</v>
      </c>
      <c r="K1660" s="93">
        <v>63096.968024999995</v>
      </c>
      <c r="L1660" s="93">
        <v>51452.05799999999</v>
      </c>
      <c r="M1660" s="93">
        <v>0</v>
      </c>
      <c r="N1660" s="83"/>
      <c r="O1660" s="84" t="s">
        <v>0</v>
      </c>
      <c r="P1660" s="93">
        <v>90614.23791504775</v>
      </c>
      <c r="Q1660" s="93">
        <v>87554.705293023188</v>
      </c>
      <c r="R1660" s="93">
        <v>83487.192925139272</v>
      </c>
      <c r="S1660" s="93">
        <v>87990.687093888613</v>
      </c>
      <c r="T1660" s="93">
        <v>92846.408006203099</v>
      </c>
      <c r="U1660" s="93">
        <v>81907.08574707502</v>
      </c>
      <c r="V1660" s="93">
        <v>67260.075921081705</v>
      </c>
      <c r="W1660" s="93">
        <v>64697.215345811979</v>
      </c>
      <c r="X1660" s="93">
        <v>80257.009349999993</v>
      </c>
      <c r="Y1660" s="93">
        <v>69797.069999999992</v>
      </c>
      <c r="Z1660" s="93">
        <v>48427</v>
      </c>
      <c r="AA1660" s="83"/>
      <c r="AB1660" s="84" t="s">
        <v>0</v>
      </c>
      <c r="AC1660" s="93">
        <v>1008</v>
      </c>
      <c r="AD1660" s="93">
        <v>1061</v>
      </c>
      <c r="AE1660" s="93">
        <v>1049</v>
      </c>
      <c r="AF1660" s="93">
        <v>889</v>
      </c>
      <c r="AG1660" s="93">
        <v>735</v>
      </c>
      <c r="AH1660" s="93">
        <v>687</v>
      </c>
      <c r="AI1660" s="93">
        <v>652</v>
      </c>
      <c r="AJ1660" s="93">
        <v>695</v>
      </c>
      <c r="AK1660" s="93">
        <v>596</v>
      </c>
      <c r="AL1660" s="93">
        <v>512</v>
      </c>
      <c r="AM1660" s="93">
        <v>0</v>
      </c>
      <c r="AN1660" s="83"/>
      <c r="AO1660" s="83"/>
      <c r="AP1660" s="83"/>
      <c r="AQ1660" s="83"/>
      <c r="AR1660" s="83"/>
      <c r="AS1660" s="83"/>
      <c r="AT1660" s="83"/>
      <c r="AU1660" s="83"/>
      <c r="AV1660" s="83"/>
      <c r="AW1660" s="83"/>
      <c r="AX1660" s="83"/>
      <c r="AY1660" s="83"/>
      <c r="AZ1660" s="83"/>
    </row>
    <row r="1661" spans="1:52" x14ac:dyDescent="0.25">
      <c r="A1661" s="82"/>
      <c r="B1661" s="84" t="s">
        <v>158</v>
      </c>
      <c r="C1661" s="93">
        <v>109098.23129265435</v>
      </c>
      <c r="D1661" s="93">
        <v>106332.83007468928</v>
      </c>
      <c r="E1661" s="93">
        <v>99332.531019040864</v>
      </c>
      <c r="F1661" s="93">
        <v>79481.490834882818</v>
      </c>
      <c r="G1661" s="93">
        <v>81600.226565057455</v>
      </c>
      <c r="H1661" s="93">
        <v>83121.368859551119</v>
      </c>
      <c r="I1661" s="93">
        <v>83505.31321303625</v>
      </c>
      <c r="J1661" s="93">
        <v>109523.69800161297</v>
      </c>
      <c r="K1661" s="93">
        <v>127193.30290799998</v>
      </c>
      <c r="L1661" s="93">
        <v>80014.010999999999</v>
      </c>
      <c r="M1661" s="93">
        <v>0</v>
      </c>
      <c r="N1661" s="83"/>
      <c r="O1661" s="84" t="s">
        <v>158</v>
      </c>
      <c r="P1661" s="93">
        <v>134051.8509866395</v>
      </c>
      <c r="Q1661" s="93">
        <v>123648.31771581103</v>
      </c>
      <c r="R1661" s="93">
        <v>97287.94861326454</v>
      </c>
      <c r="S1661" s="93">
        <v>74999.80767805416</v>
      </c>
      <c r="T1661" s="93">
        <v>75716.057707493586</v>
      </c>
      <c r="U1661" s="93">
        <v>77241.152571787054</v>
      </c>
      <c r="V1661" s="93">
        <v>74210.697886413109</v>
      </c>
      <c r="W1661" s="93">
        <v>76167.365708384983</v>
      </c>
      <c r="X1661" s="93">
        <v>113742.16448699997</v>
      </c>
      <c r="Y1661" s="93">
        <v>95130.020999999993</v>
      </c>
      <c r="Z1661" s="93">
        <v>63284</v>
      </c>
      <c r="AA1661" s="83"/>
      <c r="AB1661" s="84" t="s">
        <v>158</v>
      </c>
      <c r="AC1661" s="93">
        <v>721</v>
      </c>
      <c r="AD1661" s="93">
        <v>674</v>
      </c>
      <c r="AE1661" s="93">
        <v>599</v>
      </c>
      <c r="AF1661" s="93">
        <v>529</v>
      </c>
      <c r="AG1661" s="93">
        <v>537</v>
      </c>
      <c r="AH1661" s="93">
        <v>556</v>
      </c>
      <c r="AI1661" s="93">
        <v>546</v>
      </c>
      <c r="AJ1661" s="93">
        <v>774</v>
      </c>
      <c r="AK1661" s="93">
        <v>820</v>
      </c>
      <c r="AL1661" s="93">
        <v>480</v>
      </c>
      <c r="AM1661" s="93">
        <v>0</v>
      </c>
      <c r="AN1661" s="83"/>
      <c r="AO1661" s="83"/>
      <c r="AP1661" s="83"/>
      <c r="AQ1661" s="83"/>
      <c r="AR1661" s="83"/>
      <c r="AS1661" s="83"/>
      <c r="AT1661" s="83"/>
      <c r="AU1661" s="83"/>
      <c r="AV1661" s="83"/>
      <c r="AW1661" s="83"/>
      <c r="AX1661" s="83"/>
      <c r="AY1661" s="83"/>
      <c r="AZ1661" s="83"/>
    </row>
    <row r="1662" spans="1:52" x14ac:dyDescent="0.25">
      <c r="A1662" s="82"/>
      <c r="B1662" s="84" t="s">
        <v>159</v>
      </c>
      <c r="C1662" s="93">
        <v>2804.1986619992385</v>
      </c>
      <c r="D1662" s="93">
        <v>4893.6931249190438</v>
      </c>
      <c r="E1662" s="93">
        <v>3378.1838089715634</v>
      </c>
      <c r="F1662" s="93">
        <v>4017.7025673243943</v>
      </c>
      <c r="G1662" s="93">
        <v>3258.6629072591413</v>
      </c>
      <c r="H1662" s="93">
        <v>4973.4173888523455</v>
      </c>
      <c r="I1662" s="93">
        <v>5054.0982560310667</v>
      </c>
      <c r="J1662" s="93">
        <v>4065.4243783439988</v>
      </c>
      <c r="K1662" s="93">
        <v>3947.6051789999992</v>
      </c>
      <c r="L1662" s="93">
        <v>2763.8939999999998</v>
      </c>
      <c r="M1662" s="93">
        <v>0</v>
      </c>
      <c r="N1662" s="83"/>
      <c r="O1662" s="84" t="s">
        <v>159</v>
      </c>
      <c r="P1662" s="93">
        <v>3869.4536089105732</v>
      </c>
      <c r="Q1662" s="93">
        <v>3346.5612465193158</v>
      </c>
      <c r="R1662" s="93">
        <v>4250.3205054709942</v>
      </c>
      <c r="S1662" s="93">
        <v>4601.7179362029192</v>
      </c>
      <c r="T1662" s="93">
        <v>4073.045469066345</v>
      </c>
      <c r="U1662" s="93">
        <v>3110.622116858638</v>
      </c>
      <c r="V1662" s="93">
        <v>4386.741797164229</v>
      </c>
      <c r="W1662" s="93">
        <v>6586.893797714999</v>
      </c>
      <c r="X1662" s="93">
        <v>3881.8294409999994</v>
      </c>
      <c r="Y1662" s="93">
        <v>4185.9719999999998</v>
      </c>
      <c r="Z1662" s="93">
        <v>2999</v>
      </c>
      <c r="AA1662" s="83"/>
      <c r="AB1662" s="84" t="s">
        <v>159</v>
      </c>
      <c r="AC1662" s="93">
        <v>0</v>
      </c>
      <c r="AD1662" s="93">
        <v>0</v>
      </c>
      <c r="AE1662" s="93">
        <v>0</v>
      </c>
      <c r="AF1662" s="93">
        <v>0</v>
      </c>
      <c r="AG1662" s="93">
        <v>0</v>
      </c>
      <c r="AH1662" s="93">
        <v>0</v>
      </c>
      <c r="AI1662" s="93">
        <v>0</v>
      </c>
      <c r="AJ1662" s="93">
        <v>0</v>
      </c>
      <c r="AK1662" s="93">
        <v>0</v>
      </c>
      <c r="AL1662" s="93">
        <v>0</v>
      </c>
      <c r="AM1662" s="93">
        <v>0</v>
      </c>
      <c r="AN1662" s="83"/>
      <c r="AO1662" s="83"/>
      <c r="AP1662" s="83"/>
      <c r="AQ1662" s="83"/>
      <c r="AR1662" s="83"/>
      <c r="AS1662" s="83"/>
      <c r="AT1662" s="83"/>
      <c r="AU1662" s="83"/>
      <c r="AV1662" s="83"/>
      <c r="AW1662" s="83"/>
      <c r="AX1662" s="83"/>
      <c r="AY1662" s="83"/>
      <c r="AZ1662" s="83"/>
    </row>
    <row r="1663" spans="1:52" x14ac:dyDescent="0.25">
      <c r="A1663" s="82"/>
      <c r="B1663" s="84" t="s">
        <v>1</v>
      </c>
      <c r="C1663" s="93">
        <v>19047.877555096173</v>
      </c>
      <c r="D1663" s="93">
        <v>26805.896248427413</v>
      </c>
      <c r="E1663" s="93">
        <v>20288.881584600767</v>
      </c>
      <c r="F1663" s="93">
        <v>23206.300812810819</v>
      </c>
      <c r="G1663" s="93">
        <v>26715.25927337028</v>
      </c>
      <c r="H1663" s="93">
        <v>25102.899382955282</v>
      </c>
      <c r="I1663" s="93">
        <v>22354.242503970348</v>
      </c>
      <c r="J1663" s="93">
        <v>23064.378167690997</v>
      </c>
      <c r="K1663" s="93">
        <v>23087.284037999998</v>
      </c>
      <c r="L1663" s="93">
        <v>18647.537999999997</v>
      </c>
      <c r="M1663" s="93">
        <v>0</v>
      </c>
      <c r="N1663" s="83"/>
      <c r="O1663" s="84" t="s">
        <v>1</v>
      </c>
      <c r="P1663" s="93">
        <v>18410.409260121556</v>
      </c>
      <c r="Q1663" s="93">
        <v>18156.222150021258</v>
      </c>
      <c r="R1663" s="93">
        <v>24601.815231862856</v>
      </c>
      <c r="S1663" s="93">
        <v>21966.768588686136</v>
      </c>
      <c r="T1663" s="93">
        <v>13596.904068092334</v>
      </c>
      <c r="U1663" s="93">
        <v>18043.173651958248</v>
      </c>
      <c r="V1663" s="93">
        <v>19172.480408483305</v>
      </c>
      <c r="W1663" s="93">
        <v>25426.165313177993</v>
      </c>
      <c r="X1663" s="93">
        <v>17661.846551999999</v>
      </c>
      <c r="Y1663" s="93">
        <v>18196.835999999999</v>
      </c>
      <c r="Z1663" s="93">
        <v>13814</v>
      </c>
      <c r="AA1663" s="83"/>
      <c r="AB1663" s="84" t="s">
        <v>1</v>
      </c>
      <c r="AC1663" s="93">
        <v>108</v>
      </c>
      <c r="AD1663" s="93">
        <v>111</v>
      </c>
      <c r="AE1663" s="93">
        <v>112</v>
      </c>
      <c r="AF1663" s="93">
        <v>127</v>
      </c>
      <c r="AG1663" s="93">
        <v>146</v>
      </c>
      <c r="AH1663" s="93">
        <v>151</v>
      </c>
      <c r="AI1663" s="93">
        <v>135</v>
      </c>
      <c r="AJ1663" s="93">
        <v>139</v>
      </c>
      <c r="AK1663" s="93">
        <v>136</v>
      </c>
      <c r="AL1663" s="93">
        <v>119</v>
      </c>
      <c r="AM1663" s="93">
        <v>0</v>
      </c>
      <c r="AN1663" s="83"/>
      <c r="AO1663" s="83"/>
      <c r="AP1663" s="83"/>
      <c r="AQ1663" s="83"/>
      <c r="AR1663" s="83"/>
      <c r="AS1663" s="83"/>
      <c r="AT1663" s="83"/>
      <c r="AU1663" s="83"/>
      <c r="AV1663" s="83"/>
      <c r="AW1663" s="83"/>
      <c r="AX1663" s="83"/>
      <c r="AY1663" s="83"/>
      <c r="AZ1663" s="83"/>
    </row>
    <row r="1664" spans="1:52" x14ac:dyDescent="0.25">
      <c r="A1664" s="82"/>
      <c r="B1664" s="84" t="s">
        <v>2</v>
      </c>
      <c r="C1664" s="93">
        <v>129759.54441151071</v>
      </c>
      <c r="D1664" s="93">
        <v>125674.05532141689</v>
      </c>
      <c r="E1664" s="93">
        <v>120990.82638326316</v>
      </c>
      <c r="F1664" s="93">
        <v>125127.02405308024</v>
      </c>
      <c r="G1664" s="93">
        <v>127488.81503384333</v>
      </c>
      <c r="H1664" s="93">
        <v>130292.80159356703</v>
      </c>
      <c r="I1664" s="93">
        <v>140941.94603695945</v>
      </c>
      <c r="J1664" s="93">
        <v>151274.13901658094</v>
      </c>
      <c r="K1664" s="93">
        <v>164508.30343499995</v>
      </c>
      <c r="L1664" s="93">
        <v>172359.55799999999</v>
      </c>
      <c r="M1664" s="93">
        <v>0</v>
      </c>
      <c r="N1664" s="83"/>
      <c r="O1664" s="84" t="s">
        <v>2</v>
      </c>
      <c r="P1664" s="93">
        <v>132757.0593200181</v>
      </c>
      <c r="Q1664" s="93">
        <v>125694.22962680369</v>
      </c>
      <c r="R1664" s="93">
        <v>128354.59999353481</v>
      </c>
      <c r="S1664" s="93">
        <v>126404.70194507338</v>
      </c>
      <c r="T1664" s="93">
        <v>116060.27532781457</v>
      </c>
      <c r="U1664" s="93">
        <v>120530.45734400094</v>
      </c>
      <c r="V1664" s="93">
        <v>131529.69126865797</v>
      </c>
      <c r="W1664" s="93">
        <v>135395.46317366997</v>
      </c>
      <c r="X1664" s="93">
        <v>157072.46234399997</v>
      </c>
      <c r="Y1664" s="93">
        <v>158349.723</v>
      </c>
      <c r="Z1664" s="93">
        <v>163079</v>
      </c>
      <c r="AA1664" s="83"/>
      <c r="AB1664" s="84" t="s">
        <v>2</v>
      </c>
      <c r="AC1664" s="93">
        <v>1160</v>
      </c>
      <c r="AD1664" s="93">
        <v>1101</v>
      </c>
      <c r="AE1664" s="93">
        <v>1061</v>
      </c>
      <c r="AF1664" s="93">
        <v>1007</v>
      </c>
      <c r="AG1664" s="93">
        <v>1000</v>
      </c>
      <c r="AH1664" s="93">
        <v>982</v>
      </c>
      <c r="AI1664" s="93">
        <v>1010</v>
      </c>
      <c r="AJ1664" s="93">
        <v>1072</v>
      </c>
      <c r="AK1664" s="93">
        <v>1124</v>
      </c>
      <c r="AL1664" s="93">
        <v>1185</v>
      </c>
      <c r="AM1664" s="93">
        <v>0</v>
      </c>
      <c r="AN1664" s="83"/>
      <c r="AO1664" s="83"/>
      <c r="AP1664" s="83"/>
      <c r="AQ1664" s="83"/>
      <c r="AR1664" s="83"/>
      <c r="AS1664" s="83"/>
      <c r="AT1664" s="83"/>
      <c r="AU1664" s="83"/>
      <c r="AV1664" s="83"/>
      <c r="AW1664" s="83"/>
      <c r="AX1664" s="83"/>
      <c r="AY1664" s="83"/>
      <c r="AZ1664" s="83"/>
    </row>
    <row r="1665" spans="1:52" x14ac:dyDescent="0.25">
      <c r="A1665" s="82"/>
      <c r="B1665" s="84" t="s">
        <v>156</v>
      </c>
      <c r="C1665" s="93">
        <v>0</v>
      </c>
      <c r="D1665" s="93">
        <v>0</v>
      </c>
      <c r="E1665" s="93">
        <v>0</v>
      </c>
      <c r="F1665" s="93">
        <v>0</v>
      </c>
      <c r="G1665" s="93">
        <v>0</v>
      </c>
      <c r="H1665" s="93">
        <v>0</v>
      </c>
      <c r="I1665" s="93">
        <v>0</v>
      </c>
      <c r="J1665" s="93">
        <v>3311.2493145269991</v>
      </c>
      <c r="K1665" s="93">
        <v>17652.298460999995</v>
      </c>
      <c r="L1665" s="93">
        <v>32497.877999999997</v>
      </c>
      <c r="M1665" s="93">
        <v>0</v>
      </c>
      <c r="N1665" s="83"/>
      <c r="O1665" s="84" t="s">
        <v>156</v>
      </c>
      <c r="P1665" s="93">
        <v>0</v>
      </c>
      <c r="Q1665" s="93">
        <v>0</v>
      </c>
      <c r="R1665" s="93">
        <v>0</v>
      </c>
      <c r="S1665" s="93">
        <v>0</v>
      </c>
      <c r="T1665" s="93">
        <v>0</v>
      </c>
      <c r="U1665" s="93">
        <v>0</v>
      </c>
      <c r="V1665" s="93">
        <v>0</v>
      </c>
      <c r="W1665" s="93">
        <v>0</v>
      </c>
      <c r="X1665" s="93">
        <v>0</v>
      </c>
      <c r="Y1665" s="93">
        <v>18550.811999999998</v>
      </c>
      <c r="Z1665" s="93">
        <v>27903</v>
      </c>
      <c r="AA1665" s="83"/>
      <c r="AB1665" s="84" t="s">
        <v>156</v>
      </c>
      <c r="AC1665" s="93">
        <v>0</v>
      </c>
      <c r="AD1665" s="93">
        <v>0</v>
      </c>
      <c r="AE1665" s="93">
        <v>0</v>
      </c>
      <c r="AF1665" s="93">
        <v>0</v>
      </c>
      <c r="AG1665" s="93">
        <v>0</v>
      </c>
      <c r="AH1665" s="93">
        <v>0</v>
      </c>
      <c r="AI1665" s="93">
        <v>0</v>
      </c>
      <c r="AJ1665" s="93">
        <v>24</v>
      </c>
      <c r="AK1665" s="93">
        <v>106</v>
      </c>
      <c r="AL1665" s="93">
        <v>202</v>
      </c>
      <c r="AM1665" s="93">
        <v>0</v>
      </c>
      <c r="AN1665" s="83"/>
      <c r="AO1665" s="83"/>
      <c r="AP1665" s="83"/>
      <c r="AQ1665" s="83"/>
      <c r="AR1665" s="83"/>
      <c r="AS1665" s="83"/>
      <c r="AT1665" s="83"/>
      <c r="AU1665" s="83"/>
      <c r="AV1665" s="83"/>
      <c r="AW1665" s="83"/>
      <c r="AX1665" s="83"/>
      <c r="AY1665" s="83"/>
      <c r="AZ1665" s="83"/>
    </row>
    <row r="1666" spans="1:52" x14ac:dyDescent="0.25">
      <c r="A1666" s="82"/>
      <c r="B1666" s="84" t="s">
        <v>3</v>
      </c>
      <c r="C1666" s="93">
        <v>1222.4710540155033</v>
      </c>
      <c r="D1666" s="93">
        <v>5366.7212500476253</v>
      </c>
      <c r="E1666" s="93">
        <v>8793.927989126043</v>
      </c>
      <c r="F1666" s="93">
        <v>13129.496502400283</v>
      </c>
      <c r="G1666" s="93">
        <v>16345.869961703018</v>
      </c>
      <c r="H1666" s="93">
        <v>20605.914806465797</v>
      </c>
      <c r="I1666" s="93">
        <v>21282.84403746996</v>
      </c>
      <c r="J1666" s="93">
        <v>22984.537030748997</v>
      </c>
      <c r="K1666" s="93">
        <v>29517.392876999998</v>
      </c>
      <c r="L1666" s="93">
        <v>31772.433000000001</v>
      </c>
      <c r="M1666" s="93">
        <v>0</v>
      </c>
      <c r="N1666" s="83"/>
      <c r="O1666" s="84" t="s">
        <v>3</v>
      </c>
      <c r="P1666" s="93">
        <v>0</v>
      </c>
      <c r="Q1666" s="93">
        <v>12012.018772081035</v>
      </c>
      <c r="R1666" s="93">
        <v>11261.70501306418</v>
      </c>
      <c r="S1666" s="93">
        <v>8687.5171572107774</v>
      </c>
      <c r="T1666" s="93">
        <v>8474.5623469283619</v>
      </c>
      <c r="U1666" s="93">
        <v>18068.890513456361</v>
      </c>
      <c r="V1666" s="93">
        <v>21338.915173223184</v>
      </c>
      <c r="W1666" s="93">
        <v>20283.96452039999</v>
      </c>
      <c r="X1666" s="93">
        <v>19660.580267999998</v>
      </c>
      <c r="Y1666" s="93">
        <v>23190.572999999997</v>
      </c>
      <c r="Z1666" s="93">
        <v>30585</v>
      </c>
      <c r="AA1666" s="83"/>
      <c r="AB1666" s="84" t="s">
        <v>3</v>
      </c>
      <c r="AC1666" s="93">
        <v>9</v>
      </c>
      <c r="AD1666" s="93">
        <v>43</v>
      </c>
      <c r="AE1666" s="93">
        <v>74</v>
      </c>
      <c r="AF1666" s="93">
        <v>98</v>
      </c>
      <c r="AG1666" s="93">
        <v>122</v>
      </c>
      <c r="AH1666" s="93">
        <v>154</v>
      </c>
      <c r="AI1666" s="93">
        <v>156</v>
      </c>
      <c r="AJ1666" s="93">
        <v>169</v>
      </c>
      <c r="AK1666" s="93">
        <v>220</v>
      </c>
      <c r="AL1666" s="93">
        <v>238</v>
      </c>
      <c r="AM1666" s="93">
        <v>0</v>
      </c>
      <c r="AN1666" s="83"/>
      <c r="AO1666" s="83"/>
      <c r="AP1666" s="83"/>
      <c r="AQ1666" s="83"/>
      <c r="AR1666" s="83"/>
      <c r="AS1666" s="83"/>
      <c r="AT1666" s="83"/>
      <c r="AU1666" s="83"/>
      <c r="AV1666" s="83"/>
      <c r="AW1666" s="83"/>
      <c r="AX1666" s="83"/>
      <c r="AY1666" s="83"/>
      <c r="AZ1666" s="83"/>
    </row>
    <row r="1667" spans="1:52" x14ac:dyDescent="0.25">
      <c r="A1667" s="82"/>
      <c r="B1667" s="84" t="s">
        <v>4</v>
      </c>
      <c r="C1667" s="93">
        <v>0</v>
      </c>
      <c r="D1667" s="93">
        <v>605.34783398918535</v>
      </c>
      <c r="E1667" s="93">
        <v>8367.2223536675174</v>
      </c>
      <c r="F1667" s="93">
        <v>16100.934382198227</v>
      </c>
      <c r="G1667" s="93">
        <v>20399.773476256782</v>
      </c>
      <c r="H1667" s="93">
        <v>21738.015774589225</v>
      </c>
      <c r="I1667" s="93">
        <v>22532.900534556607</v>
      </c>
      <c r="J1667" s="93">
        <v>15929.385754211995</v>
      </c>
      <c r="K1667" s="93">
        <v>9885.4568819999968</v>
      </c>
      <c r="L1667" s="93">
        <v>13312.172999999997</v>
      </c>
      <c r="M1667" s="93">
        <v>0</v>
      </c>
      <c r="N1667" s="83"/>
      <c r="O1667" s="84" t="s">
        <v>4</v>
      </c>
      <c r="P1667" s="93">
        <v>0</v>
      </c>
      <c r="Q1667" s="93">
        <v>0</v>
      </c>
      <c r="R1667" s="93">
        <v>0</v>
      </c>
      <c r="S1667" s="93">
        <v>0</v>
      </c>
      <c r="T1667" s="93">
        <v>19702.62122758873</v>
      </c>
      <c r="U1667" s="93">
        <v>21768.76419594566</v>
      </c>
      <c r="V1667" s="93">
        <v>26656.877597504732</v>
      </c>
      <c r="W1667" s="93">
        <v>23367.558701213991</v>
      </c>
      <c r="X1667" s="93">
        <v>22443.318345</v>
      </c>
      <c r="Y1667" s="93">
        <v>22907.597999999998</v>
      </c>
      <c r="Z1667" s="93">
        <v>18342</v>
      </c>
      <c r="AA1667" s="83"/>
      <c r="AB1667" s="84" t="s">
        <v>4</v>
      </c>
      <c r="AC1667" s="93">
        <v>0</v>
      </c>
      <c r="AD1667" s="93">
        <v>7</v>
      </c>
      <c r="AE1667" s="93">
        <v>75</v>
      </c>
      <c r="AF1667" s="93">
        <v>123</v>
      </c>
      <c r="AG1667" s="93">
        <v>165</v>
      </c>
      <c r="AH1667" s="93">
        <v>171</v>
      </c>
      <c r="AI1667" s="93">
        <v>175</v>
      </c>
      <c r="AJ1667" s="93">
        <v>120</v>
      </c>
      <c r="AK1667" s="93">
        <v>78</v>
      </c>
      <c r="AL1667" s="93">
        <v>114</v>
      </c>
      <c r="AM1667" s="93">
        <v>0</v>
      </c>
      <c r="AN1667" s="83"/>
      <c r="AO1667" s="83"/>
      <c r="AP1667" s="83"/>
      <c r="AQ1667" s="83"/>
      <c r="AR1667" s="83"/>
      <c r="AS1667" s="83"/>
      <c r="AT1667" s="83"/>
      <c r="AU1667" s="83"/>
      <c r="AV1667" s="83"/>
      <c r="AW1667" s="83"/>
      <c r="AX1667" s="83"/>
      <c r="AY1667" s="83"/>
      <c r="AZ1667" s="83"/>
    </row>
    <row r="1668" spans="1:52" x14ac:dyDescent="0.25">
      <c r="A1668" s="82"/>
      <c r="B1668" s="84" t="s">
        <v>6</v>
      </c>
      <c r="C1668" s="93">
        <v>3400.6331318513744</v>
      </c>
      <c r="D1668" s="93">
        <v>3989.7655712049432</v>
      </c>
      <c r="E1668" s="93">
        <v>6919.0447526900671</v>
      </c>
      <c r="F1668" s="93">
        <v>12696.563370253374</v>
      </c>
      <c r="G1668" s="93">
        <v>11806.848156158945</v>
      </c>
      <c r="H1668" s="93">
        <v>8761.6228999655978</v>
      </c>
      <c r="I1668" s="93">
        <v>6637.8329825511355</v>
      </c>
      <c r="J1668" s="93">
        <v>6305.8314169934974</v>
      </c>
      <c r="K1668" s="93">
        <v>4693.9476254999981</v>
      </c>
      <c r="L1668" s="93">
        <v>3938.497499999999</v>
      </c>
      <c r="M1668" s="93">
        <v>0</v>
      </c>
      <c r="N1668" s="83"/>
      <c r="O1668" s="84" t="s">
        <v>6</v>
      </c>
      <c r="P1668" s="93">
        <v>1678.656482283322</v>
      </c>
      <c r="Q1668" s="93">
        <v>3466.4203549939443</v>
      </c>
      <c r="R1668" s="93">
        <v>3693.590196124806</v>
      </c>
      <c r="S1668" s="93">
        <v>8536.3195024220677</v>
      </c>
      <c r="T1668" s="93">
        <v>10898.454811834363</v>
      </c>
      <c r="U1668" s="93">
        <v>14957.150272184761</v>
      </c>
      <c r="V1668" s="93">
        <v>11923.362102818561</v>
      </c>
      <c r="W1668" s="93">
        <v>6991.494153839998</v>
      </c>
      <c r="X1668" s="93">
        <v>5460.4471529999992</v>
      </c>
      <c r="Y1668" s="93">
        <v>4239.4799999999996</v>
      </c>
      <c r="Z1668" s="93">
        <v>4718</v>
      </c>
      <c r="AA1668" s="83"/>
      <c r="AB1668" s="84" t="s">
        <v>6</v>
      </c>
      <c r="AC1668" s="93">
        <v>0</v>
      </c>
      <c r="AD1668" s="93">
        <v>0</v>
      </c>
      <c r="AE1668" s="93">
        <v>8</v>
      </c>
      <c r="AF1668" s="93">
        <v>113</v>
      </c>
      <c r="AG1668" s="93">
        <v>151</v>
      </c>
      <c r="AH1668" s="93">
        <v>114</v>
      </c>
      <c r="AI1668" s="93">
        <v>89</v>
      </c>
      <c r="AJ1668" s="93">
        <v>0</v>
      </c>
      <c r="AK1668" s="93">
        <v>8</v>
      </c>
      <c r="AL1668" s="93">
        <v>62</v>
      </c>
      <c r="AM1668" s="93">
        <v>0</v>
      </c>
      <c r="AN1668" s="83"/>
      <c r="AO1668" s="83"/>
      <c r="AP1668" s="83"/>
      <c r="AQ1668" s="83"/>
      <c r="AR1668" s="83"/>
      <c r="AS1668" s="83"/>
      <c r="AT1668" s="83"/>
      <c r="AU1668" s="83"/>
      <c r="AV1668" s="83"/>
      <c r="AW1668" s="83"/>
      <c r="AX1668" s="83"/>
      <c r="AY1668" s="83"/>
      <c r="AZ1668" s="83"/>
    </row>
    <row r="1669" spans="1:52" x14ac:dyDescent="0.25">
      <c r="A1669" s="82"/>
      <c r="B1669" s="84" t="s">
        <v>7</v>
      </c>
      <c r="C1669" s="93">
        <v>70317.656537969233</v>
      </c>
      <c r="D1669" s="93">
        <v>70708.922950260399</v>
      </c>
      <c r="E1669" s="93">
        <v>69032.451748549342</v>
      </c>
      <c r="F1669" s="93">
        <v>72452.646576121319</v>
      </c>
      <c r="G1669" s="93">
        <v>73092.703811246509</v>
      </c>
      <c r="H1669" s="93">
        <v>73306.808199899766</v>
      </c>
      <c r="I1669" s="93">
        <v>72142.002807329322</v>
      </c>
      <c r="J1669" s="93">
        <v>87441.15003145198</v>
      </c>
      <c r="K1669" s="93">
        <v>90241.129838999987</v>
      </c>
      <c r="L1669" s="93">
        <v>77697.731999999989</v>
      </c>
      <c r="M1669" s="93">
        <v>0</v>
      </c>
      <c r="N1669" s="83"/>
      <c r="O1669" s="84" t="s">
        <v>7</v>
      </c>
      <c r="P1669" s="93">
        <v>86841.653013537769</v>
      </c>
      <c r="Q1669" s="93">
        <v>72728.489591865553</v>
      </c>
      <c r="R1669" s="93">
        <v>65331.488416101456</v>
      </c>
      <c r="S1669" s="93">
        <v>61924.095990258087</v>
      </c>
      <c r="T1669" s="93">
        <v>60820.445648625013</v>
      </c>
      <c r="U1669" s="93">
        <v>71334.101298111942</v>
      </c>
      <c r="V1669" s="93">
        <v>70579.816987883067</v>
      </c>
      <c r="W1669" s="93">
        <v>63063.708841349988</v>
      </c>
      <c r="X1669" s="93">
        <v>69919.609493999989</v>
      </c>
      <c r="Y1669" s="93">
        <v>76012.23</v>
      </c>
      <c r="Z1669" s="93">
        <v>63468</v>
      </c>
      <c r="AA1669" s="83"/>
      <c r="AB1669" s="84" t="s">
        <v>7</v>
      </c>
      <c r="AC1669" s="93">
        <v>578</v>
      </c>
      <c r="AD1669" s="93">
        <v>597</v>
      </c>
      <c r="AE1669" s="93">
        <v>575</v>
      </c>
      <c r="AF1669" s="93">
        <v>604</v>
      </c>
      <c r="AG1669" s="93">
        <v>618</v>
      </c>
      <c r="AH1669" s="93">
        <v>615</v>
      </c>
      <c r="AI1669" s="93">
        <v>626</v>
      </c>
      <c r="AJ1669" s="93">
        <v>740</v>
      </c>
      <c r="AK1669" s="93">
        <v>758</v>
      </c>
      <c r="AL1669" s="93">
        <v>725</v>
      </c>
      <c r="AM1669" s="93">
        <v>0</v>
      </c>
      <c r="AN1669" s="83"/>
      <c r="AO1669" s="83"/>
      <c r="AP1669" s="83"/>
      <c r="AQ1669" s="83"/>
      <c r="AR1669" s="83"/>
      <c r="AS1669" s="83"/>
      <c r="AT1669" s="83"/>
      <c r="AU1669" s="83"/>
      <c r="AV1669" s="83"/>
      <c r="AW1669" s="83"/>
      <c r="AX1669" s="83"/>
      <c r="AY1669" s="83"/>
      <c r="AZ1669" s="83"/>
    </row>
    <row r="1670" spans="1:52" x14ac:dyDescent="0.25">
      <c r="A1670" s="82"/>
      <c r="B1670" s="89" t="s">
        <v>8</v>
      </c>
      <c r="C1670" s="94">
        <v>22435.213802267095</v>
      </c>
      <c r="D1670" s="94">
        <v>17755.109489977454</v>
      </c>
      <c r="E1670" s="94">
        <v>25086.277101852036</v>
      </c>
      <c r="F1670" s="94">
        <v>28670.82643479465</v>
      </c>
      <c r="G1670" s="94">
        <v>33019.41847018047</v>
      </c>
      <c r="H1670" s="94">
        <v>37175.232763478962</v>
      </c>
      <c r="I1670" s="94">
        <v>47286.987648765062</v>
      </c>
      <c r="J1670" s="94">
        <v>47706.158257127987</v>
      </c>
      <c r="K1670" s="94">
        <v>50453.173742999985</v>
      </c>
      <c r="L1670" s="94">
        <v>52657.016999999993</v>
      </c>
      <c r="M1670" s="94">
        <v>0</v>
      </c>
      <c r="N1670" s="83"/>
      <c r="O1670" s="89" t="s">
        <v>8</v>
      </c>
      <c r="P1670" s="94">
        <v>21610.566284483029</v>
      </c>
      <c r="Q1670" s="94">
        <v>28845.874540188655</v>
      </c>
      <c r="R1670" s="94">
        <v>28959.63138356771</v>
      </c>
      <c r="S1670" s="94">
        <v>27706.046895574174</v>
      </c>
      <c r="T1670" s="94">
        <v>26528.370368365842</v>
      </c>
      <c r="U1670" s="94">
        <v>42177.441855965058</v>
      </c>
      <c r="V1670" s="94">
        <v>44402.952289787318</v>
      </c>
      <c r="W1670" s="94">
        <v>42581.220412877992</v>
      </c>
      <c r="X1670" s="94">
        <v>55482.895901999989</v>
      </c>
      <c r="Y1670" s="94">
        <v>45469.451999999997</v>
      </c>
      <c r="Z1670" s="94">
        <v>50184</v>
      </c>
      <c r="AA1670" s="83"/>
      <c r="AB1670" s="89" t="s">
        <v>8</v>
      </c>
      <c r="AC1670" s="94">
        <v>288</v>
      </c>
      <c r="AD1670" s="94">
        <v>306</v>
      </c>
      <c r="AE1670" s="94">
        <v>330</v>
      </c>
      <c r="AF1670" s="94">
        <v>351</v>
      </c>
      <c r="AG1670" s="94">
        <v>389</v>
      </c>
      <c r="AH1670" s="94">
        <v>434</v>
      </c>
      <c r="AI1670" s="94">
        <v>510</v>
      </c>
      <c r="AJ1670" s="94">
        <v>498</v>
      </c>
      <c r="AK1670" s="94">
        <v>508</v>
      </c>
      <c r="AL1670" s="94">
        <v>546</v>
      </c>
      <c r="AM1670" s="94">
        <v>0</v>
      </c>
      <c r="AN1670" s="83"/>
      <c r="AO1670" s="83"/>
      <c r="AP1670" s="83"/>
      <c r="AQ1670" s="83"/>
      <c r="AR1670" s="83"/>
      <c r="AS1670" s="83"/>
      <c r="AT1670" s="83"/>
      <c r="AU1670" s="83"/>
      <c r="AV1670" s="83"/>
      <c r="AW1670" s="83"/>
      <c r="AX1670" s="83"/>
      <c r="AY1670" s="83"/>
      <c r="AZ1670" s="83"/>
    </row>
    <row r="1671" spans="1:52" x14ac:dyDescent="0.25">
      <c r="A1671" s="82"/>
      <c r="B1671" s="89" t="s">
        <v>5</v>
      </c>
      <c r="C1671" s="94">
        <v>5217.6734818498089</v>
      </c>
      <c r="D1671" s="94">
        <v>12236.309579028604</v>
      </c>
      <c r="E1671" s="94">
        <v>5277.4100986646326</v>
      </c>
      <c r="F1671" s="94">
        <v>39222.172086933264</v>
      </c>
      <c r="G1671" s="94">
        <v>17424.275576580119</v>
      </c>
      <c r="H1671" s="94">
        <v>15183.011403602968</v>
      </c>
      <c r="I1671" s="94">
        <v>33214.012121932596</v>
      </c>
      <c r="J1671" s="94">
        <v>39658.387440231003</v>
      </c>
      <c r="K1671" s="94">
        <v>51807.941765999996</v>
      </c>
      <c r="L1671" s="94">
        <v>55643.175000000017</v>
      </c>
      <c r="M1671" s="92">
        <v>0</v>
      </c>
      <c r="N1671" s="83"/>
      <c r="O1671" s="89" t="s">
        <v>5</v>
      </c>
      <c r="P1671" s="94">
        <v>12588.118610154712</v>
      </c>
      <c r="Q1671" s="94">
        <v>8834.5656736571073</v>
      </c>
      <c r="R1671" s="94">
        <v>8492.5656711595893</v>
      </c>
      <c r="S1671" s="94">
        <v>14029.064839364553</v>
      </c>
      <c r="T1671" s="94">
        <v>10770.690760413147</v>
      </c>
      <c r="U1671" s="94">
        <v>20900.540589281129</v>
      </c>
      <c r="V1671" s="94">
        <v>18245.657517503503</v>
      </c>
      <c r="W1671" s="94">
        <v>49375.269592928984</v>
      </c>
      <c r="X1671" s="94">
        <v>56309.336222999998</v>
      </c>
      <c r="Y1671" s="94">
        <v>55370.49</v>
      </c>
      <c r="Z1671" s="94">
        <v>47959</v>
      </c>
      <c r="AA1671" s="83"/>
      <c r="AB1671" s="89" t="s">
        <v>5</v>
      </c>
      <c r="AC1671" s="94">
        <v>3960</v>
      </c>
      <c r="AD1671" s="94">
        <v>4023</v>
      </c>
      <c r="AE1671" s="94">
        <v>4000</v>
      </c>
      <c r="AF1671" s="94">
        <v>3897</v>
      </c>
      <c r="AG1671" s="94">
        <v>3884</v>
      </c>
      <c r="AH1671" s="94">
        <v>3892</v>
      </c>
      <c r="AI1671" s="94">
        <v>3930</v>
      </c>
      <c r="AJ1671" s="94">
        <v>4315</v>
      </c>
      <c r="AK1671" s="94">
        <v>4319</v>
      </c>
      <c r="AL1671" s="94">
        <v>4199</v>
      </c>
      <c r="AM1671" s="94">
        <v>0</v>
      </c>
      <c r="AN1671" s="83"/>
      <c r="AO1671" s="83"/>
      <c r="AP1671" s="83"/>
      <c r="AQ1671" s="83"/>
      <c r="AR1671" s="83"/>
      <c r="AS1671" s="83"/>
      <c r="AT1671" s="83"/>
      <c r="AU1671" s="83"/>
      <c r="AV1671" s="83"/>
      <c r="AW1671" s="83"/>
      <c r="AX1671" s="83"/>
      <c r="AY1671" s="83"/>
      <c r="AZ1671" s="83"/>
    </row>
    <row r="1672" spans="1:52" x14ac:dyDescent="0.25">
      <c r="A1672" s="82"/>
      <c r="B1672" s="84" t="s">
        <v>157</v>
      </c>
      <c r="C1672" s="93">
        <v>31238.653964211499</v>
      </c>
      <c r="D1672" s="93">
        <v>36274.587809346085</v>
      </c>
      <c r="E1672" s="93">
        <v>35655.550987052709</v>
      </c>
      <c r="F1672" s="93">
        <v>34512.307431236433</v>
      </c>
      <c r="G1672" s="93">
        <v>32711.221675927703</v>
      </c>
      <c r="H1672" s="93">
        <v>32336.158022843927</v>
      </c>
      <c r="I1672" s="93">
        <v>36582.568059860285</v>
      </c>
      <c r="J1672" s="93">
        <v>31642.984651823994</v>
      </c>
      <c r="K1672" s="93">
        <v>37997.15858399999</v>
      </c>
      <c r="L1672" s="93">
        <v>39071.129999999997</v>
      </c>
      <c r="M1672" s="93">
        <v>0</v>
      </c>
      <c r="N1672" s="83"/>
      <c r="O1672" s="84" t="s">
        <v>157</v>
      </c>
      <c r="P1672" s="93">
        <v>26301.358231732302</v>
      </c>
      <c r="Q1672" s="93">
        <v>25100.39607274115</v>
      </c>
      <c r="R1672" s="93">
        <v>27958.230733594904</v>
      </c>
      <c r="S1672" s="93">
        <v>32201.637928282282</v>
      </c>
      <c r="T1672" s="93">
        <v>30558.034958270557</v>
      </c>
      <c r="U1672" s="93">
        <v>31555.707182596871</v>
      </c>
      <c r="V1672" s="93">
        <v>33704.249757861304</v>
      </c>
      <c r="W1672" s="93">
        <v>33006.75758553599</v>
      </c>
      <c r="X1672" s="93">
        <v>31207.404983999993</v>
      </c>
      <c r="Y1672" s="93">
        <v>31348.484999999997</v>
      </c>
      <c r="Z1672" s="93">
        <v>38850</v>
      </c>
      <c r="AA1672" s="83"/>
      <c r="AB1672" s="84" t="s">
        <v>117</v>
      </c>
      <c r="AC1672" s="93">
        <v>25982.5</v>
      </c>
      <c r="AD1672" s="93">
        <v>26161.016</v>
      </c>
      <c r="AE1672" s="93">
        <v>26480.406000000003</v>
      </c>
      <c r="AF1672" s="93">
        <v>26530.34</v>
      </c>
      <c r="AG1672" s="93">
        <v>26580.18</v>
      </c>
      <c r="AH1672" s="93">
        <v>26526.808000000005</v>
      </c>
      <c r="AI1672" s="93">
        <v>26392.175999999999</v>
      </c>
      <c r="AJ1672" s="93">
        <v>26309.268000000004</v>
      </c>
      <c r="AK1672" s="93">
        <v>25943.360000000001</v>
      </c>
      <c r="AL1672" s="93">
        <v>25932.861000000001</v>
      </c>
      <c r="AM1672" s="93">
        <v>0</v>
      </c>
      <c r="AN1672" s="83"/>
      <c r="AO1672" s="83"/>
      <c r="AP1672" s="83"/>
      <c r="AQ1672" s="83"/>
      <c r="AR1672" s="83"/>
      <c r="AS1672" s="83"/>
      <c r="AT1672" s="83"/>
      <c r="AU1672" s="83"/>
      <c r="AV1672" s="83"/>
      <c r="AW1672" s="83"/>
      <c r="AX1672" s="83"/>
      <c r="AY1672" s="83"/>
      <c r="AZ1672" s="83"/>
    </row>
    <row r="1673" spans="1:52" x14ac:dyDescent="0.25">
      <c r="A1673" s="82"/>
      <c r="B1673" s="83"/>
      <c r="C1673" s="83"/>
      <c r="D1673" s="83"/>
      <c r="E1673" s="83"/>
      <c r="F1673" s="83"/>
      <c r="G1673" s="83"/>
      <c r="H1673" s="83"/>
      <c r="I1673" s="83"/>
      <c r="J1673" s="83"/>
      <c r="K1673" s="83"/>
      <c r="L1673" s="83"/>
      <c r="M1673" s="83"/>
      <c r="N1673" s="83"/>
      <c r="O1673" s="83"/>
      <c r="P1673" s="83"/>
      <c r="Q1673" s="83"/>
      <c r="R1673" s="83"/>
      <c r="S1673" s="83"/>
      <c r="T1673" s="83"/>
      <c r="U1673" s="83"/>
      <c r="V1673" s="83"/>
      <c r="W1673" s="83"/>
      <c r="X1673" s="83"/>
      <c r="Y1673" s="83"/>
      <c r="Z1673" s="83"/>
      <c r="AA1673" s="83"/>
      <c r="AB1673" s="83"/>
      <c r="AC1673" s="83"/>
      <c r="AD1673" s="83"/>
      <c r="AE1673" s="83"/>
      <c r="AF1673" s="83"/>
      <c r="AG1673" s="83"/>
      <c r="AH1673" s="83"/>
      <c r="AI1673" s="83"/>
      <c r="AJ1673" s="83"/>
      <c r="AK1673" s="83"/>
      <c r="AL1673" s="83"/>
      <c r="AM1673" s="83"/>
      <c r="AN1673" s="83"/>
      <c r="AO1673" s="83"/>
      <c r="AP1673" s="83"/>
      <c r="AQ1673" s="83"/>
      <c r="AR1673" s="83"/>
      <c r="AS1673" s="83"/>
      <c r="AT1673" s="83"/>
      <c r="AU1673" s="83"/>
      <c r="AV1673" s="83"/>
      <c r="AW1673" s="83"/>
      <c r="AX1673" s="83"/>
      <c r="AY1673" s="83"/>
      <c r="AZ1673" s="83"/>
    </row>
    <row r="1674" spans="1:52" x14ac:dyDescent="0.25">
      <c r="A1674" s="82"/>
      <c r="B1674" s="85" t="s">
        <v>113</v>
      </c>
      <c r="C1674" s="85"/>
      <c r="D1674" s="85"/>
      <c r="E1674" s="85"/>
      <c r="F1674" s="85"/>
      <c r="G1674" s="85"/>
      <c r="H1674" s="85"/>
      <c r="I1674" s="85"/>
      <c r="J1674" s="85"/>
      <c r="K1674" s="85"/>
      <c r="L1674" s="85"/>
      <c r="M1674" s="85"/>
      <c r="N1674" s="83"/>
      <c r="O1674" s="85" t="s">
        <v>114</v>
      </c>
      <c r="P1674" s="85"/>
      <c r="Q1674" s="85"/>
      <c r="R1674" s="85"/>
      <c r="S1674" s="85"/>
      <c r="T1674" s="85"/>
      <c r="U1674" s="85"/>
      <c r="V1674" s="85"/>
      <c r="W1674" s="85"/>
      <c r="X1674" s="85"/>
      <c r="Y1674" s="85"/>
      <c r="Z1674" s="85"/>
      <c r="AA1674" s="83"/>
      <c r="AB1674" s="85" t="s">
        <v>145</v>
      </c>
      <c r="AC1674" s="85"/>
      <c r="AD1674" s="85"/>
      <c r="AE1674" s="85"/>
      <c r="AF1674" s="85"/>
      <c r="AG1674" s="85"/>
      <c r="AH1674" s="85"/>
      <c r="AI1674" s="85"/>
      <c r="AJ1674" s="85"/>
      <c r="AK1674" s="85"/>
      <c r="AL1674" s="85"/>
      <c r="AM1674" s="85"/>
      <c r="AN1674" s="83"/>
      <c r="AO1674" s="83"/>
      <c r="AP1674" s="83"/>
      <c r="AQ1674" s="83"/>
      <c r="AR1674" s="83"/>
      <c r="AS1674" s="83"/>
      <c r="AT1674" s="83"/>
      <c r="AU1674" s="83"/>
      <c r="AV1674" s="83"/>
      <c r="AW1674" s="83"/>
      <c r="AX1674" s="83"/>
      <c r="AY1674" s="83"/>
      <c r="AZ1674" s="83"/>
    </row>
    <row r="1675" spans="1:52" x14ac:dyDescent="0.25">
      <c r="A1675" s="82"/>
      <c r="B1675" s="87" t="s">
        <v>100</v>
      </c>
      <c r="C1675" s="87">
        <v>2013</v>
      </c>
      <c r="D1675" s="87">
        <v>2014</v>
      </c>
      <c r="E1675" s="87">
        <v>2015</v>
      </c>
      <c r="F1675" s="87">
        <v>2016</v>
      </c>
      <c r="G1675" s="87">
        <v>2017</v>
      </c>
      <c r="H1675" s="87">
        <v>2018</v>
      </c>
      <c r="I1675" s="87">
        <v>2019</v>
      </c>
      <c r="J1675" s="87">
        <v>2020</v>
      </c>
      <c r="K1675" s="87">
        <v>2021</v>
      </c>
      <c r="L1675" s="87">
        <v>2022</v>
      </c>
      <c r="M1675" s="87">
        <v>2023</v>
      </c>
      <c r="N1675" s="83"/>
      <c r="O1675" s="87" t="s">
        <v>100</v>
      </c>
      <c r="P1675" s="87">
        <v>2013</v>
      </c>
      <c r="Q1675" s="87">
        <v>2014</v>
      </c>
      <c r="R1675" s="87">
        <v>2015</v>
      </c>
      <c r="S1675" s="87">
        <v>2016</v>
      </c>
      <c r="T1675" s="87">
        <v>2017</v>
      </c>
      <c r="U1675" s="87">
        <v>2018</v>
      </c>
      <c r="V1675" s="87">
        <v>2019</v>
      </c>
      <c r="W1675" s="87">
        <v>2020</v>
      </c>
      <c r="X1675" s="87">
        <v>2021</v>
      </c>
      <c r="Y1675" s="87">
        <v>2022</v>
      </c>
      <c r="Z1675" s="87">
        <v>2023</v>
      </c>
      <c r="AA1675" s="83"/>
      <c r="AB1675" s="87" t="s">
        <v>100</v>
      </c>
      <c r="AC1675" s="87">
        <v>2013</v>
      </c>
      <c r="AD1675" s="87">
        <v>2014</v>
      </c>
      <c r="AE1675" s="87">
        <v>2015</v>
      </c>
      <c r="AF1675" s="87">
        <v>2016</v>
      </c>
      <c r="AG1675" s="87">
        <v>2017</v>
      </c>
      <c r="AH1675" s="87">
        <v>2018</v>
      </c>
      <c r="AI1675" s="87">
        <v>2019</v>
      </c>
      <c r="AJ1675" s="87">
        <v>2020</v>
      </c>
      <c r="AK1675" s="87">
        <v>2021</v>
      </c>
      <c r="AL1675" s="87">
        <v>2022</v>
      </c>
      <c r="AM1675" s="87">
        <v>2023</v>
      </c>
      <c r="AN1675" s="83"/>
      <c r="AO1675" s="83"/>
      <c r="AP1675" s="83"/>
      <c r="AQ1675" s="83"/>
      <c r="AR1675" s="83"/>
      <c r="AS1675" s="83"/>
      <c r="AT1675" s="83"/>
      <c r="AU1675" s="83"/>
      <c r="AV1675" s="83"/>
      <c r="AW1675" s="83"/>
      <c r="AX1675" s="83"/>
      <c r="AY1675" s="83"/>
      <c r="AZ1675" s="83"/>
    </row>
    <row r="1676" spans="1:52" x14ac:dyDescent="0.25">
      <c r="A1676" s="82"/>
      <c r="B1676" s="89" t="s">
        <v>9</v>
      </c>
      <c r="C1676" s="90">
        <v>109040.47106960803</v>
      </c>
      <c r="D1676" s="90">
        <v>105134.238989943</v>
      </c>
      <c r="E1676" s="90">
        <v>104026.76114472418</v>
      </c>
      <c r="F1676" s="90">
        <v>109609.06627724666</v>
      </c>
      <c r="G1676" s="90">
        <v>108674.19927003323</v>
      </c>
      <c r="H1676" s="90">
        <v>107509.89855506536</v>
      </c>
      <c r="I1676" s="90">
        <v>113504.47027504706</v>
      </c>
      <c r="J1676" s="90">
        <v>120197.59486333196</v>
      </c>
      <c r="K1676" s="90">
        <v>178749.81161099998</v>
      </c>
      <c r="L1676" s="90">
        <v>159695.655</v>
      </c>
      <c r="M1676" s="90">
        <v>0</v>
      </c>
      <c r="N1676" s="83"/>
      <c r="O1676" s="89" t="s">
        <v>9</v>
      </c>
      <c r="P1676" s="90">
        <v>101824.05320275998</v>
      </c>
      <c r="Q1676" s="90">
        <v>105333.6085961186</v>
      </c>
      <c r="R1676" s="90">
        <v>99214.911939601501</v>
      </c>
      <c r="S1676" s="90">
        <v>113788.35412449796</v>
      </c>
      <c r="T1676" s="90">
        <v>116017.234246662</v>
      </c>
      <c r="U1676" s="90">
        <v>116964.75859106705</v>
      </c>
      <c r="V1676" s="90">
        <v>117589.96714679201</v>
      </c>
      <c r="W1676" s="90">
        <v>120710.08864775699</v>
      </c>
      <c r="X1676" s="90">
        <v>174009.71487899998</v>
      </c>
      <c r="Y1676" s="90">
        <v>170954.973</v>
      </c>
      <c r="Z1676" s="90">
        <v>157418</v>
      </c>
      <c r="AA1676" s="83"/>
      <c r="AB1676" s="89" t="s">
        <v>9</v>
      </c>
      <c r="AC1676" s="90">
        <v>1054</v>
      </c>
      <c r="AD1676" s="90">
        <v>1024</v>
      </c>
      <c r="AE1676" s="90">
        <v>996</v>
      </c>
      <c r="AF1676" s="90">
        <v>981</v>
      </c>
      <c r="AG1676" s="90">
        <v>964</v>
      </c>
      <c r="AH1676" s="90">
        <v>959</v>
      </c>
      <c r="AI1676" s="90">
        <v>965</v>
      </c>
      <c r="AJ1676" s="90">
        <v>1109</v>
      </c>
      <c r="AK1676" s="90">
        <v>1090</v>
      </c>
      <c r="AL1676" s="90">
        <v>1050</v>
      </c>
      <c r="AM1676" s="90">
        <v>0</v>
      </c>
      <c r="AN1676" s="83"/>
      <c r="AO1676" s="83"/>
      <c r="AP1676" s="83"/>
      <c r="AQ1676" s="83"/>
      <c r="AR1676" s="83"/>
      <c r="AS1676" s="83"/>
      <c r="AT1676" s="83"/>
      <c r="AU1676" s="83"/>
      <c r="AV1676" s="83"/>
      <c r="AW1676" s="83"/>
      <c r="AX1676" s="83"/>
      <c r="AY1676" s="83"/>
      <c r="AZ1676" s="83"/>
    </row>
    <row r="1677" spans="1:52" x14ac:dyDescent="0.25">
      <c r="A1677" s="82"/>
      <c r="B1677" s="84" t="s">
        <v>10</v>
      </c>
      <c r="C1677" s="93">
        <v>66520.523541664545</v>
      </c>
      <c r="D1677" s="93">
        <v>67917.867136186367</v>
      </c>
      <c r="E1677" s="93">
        <v>63256.945329393333</v>
      </c>
      <c r="F1677" s="93">
        <v>68721.353917467277</v>
      </c>
      <c r="G1677" s="93">
        <v>66736.159088033557</v>
      </c>
      <c r="H1677" s="93">
        <v>65423.416120094698</v>
      </c>
      <c r="I1677" s="93">
        <v>66493.385597208908</v>
      </c>
      <c r="J1677" s="93">
        <v>70272.068786072981</v>
      </c>
      <c r="K1677" s="93">
        <v>121229.98962899999</v>
      </c>
      <c r="L1677" s="93">
        <v>105605.24099999999</v>
      </c>
      <c r="M1677" s="93">
        <v>0</v>
      </c>
      <c r="N1677" s="83"/>
      <c r="O1677" s="84" t="s">
        <v>10</v>
      </c>
      <c r="P1677" s="93">
        <v>59250.075799508573</v>
      </c>
      <c r="Q1677" s="93">
        <v>60078.962769561076</v>
      </c>
      <c r="R1677" s="93">
        <v>60724.8581719707</v>
      </c>
      <c r="S1677" s="93">
        <v>69490.09588671934</v>
      </c>
      <c r="T1677" s="93">
        <v>68579.166856384865</v>
      </c>
      <c r="U1677" s="93">
        <v>67685.661338618884</v>
      </c>
      <c r="V1677" s="93">
        <v>68518.598060233067</v>
      </c>
      <c r="W1677" s="93">
        <v>67037.423805639002</v>
      </c>
      <c r="X1677" s="93">
        <v>112640.95132499999</v>
      </c>
      <c r="Y1677" s="93">
        <v>111199.91399999999</v>
      </c>
      <c r="Z1677" s="93">
        <v>100503</v>
      </c>
      <c r="AA1677" s="83"/>
      <c r="AB1677" s="84" t="s">
        <v>10</v>
      </c>
      <c r="AC1677" s="93">
        <v>1054</v>
      </c>
      <c r="AD1677" s="93">
        <v>1024</v>
      </c>
      <c r="AE1677" s="93">
        <v>996</v>
      </c>
      <c r="AF1677" s="93">
        <v>981</v>
      </c>
      <c r="AG1677" s="93">
        <v>964</v>
      </c>
      <c r="AH1677" s="93">
        <v>959</v>
      </c>
      <c r="AI1677" s="93">
        <v>965</v>
      </c>
      <c r="AJ1677" s="93">
        <v>1109</v>
      </c>
      <c r="AK1677" s="93">
        <v>1090</v>
      </c>
      <c r="AL1677" s="93">
        <v>1050</v>
      </c>
      <c r="AM1677" s="93">
        <v>0</v>
      </c>
      <c r="AN1677" s="83"/>
      <c r="AO1677" s="83"/>
      <c r="AP1677" s="83"/>
      <c r="AQ1677" s="83"/>
      <c r="AR1677" s="83"/>
      <c r="AS1677" s="83"/>
      <c r="AT1677" s="83"/>
      <c r="AU1677" s="83"/>
      <c r="AV1677" s="83"/>
      <c r="AW1677" s="83"/>
      <c r="AX1677" s="83"/>
      <c r="AY1677" s="83"/>
      <c r="AZ1677" s="83"/>
    </row>
    <row r="1678" spans="1:52" x14ac:dyDescent="0.25">
      <c r="A1678" s="82"/>
      <c r="B1678" s="89" t="s">
        <v>11</v>
      </c>
      <c r="C1678" s="94">
        <v>42519.947527943477</v>
      </c>
      <c r="D1678" s="94">
        <v>37216.371853756624</v>
      </c>
      <c r="E1678" s="94">
        <v>40769.815815330854</v>
      </c>
      <c r="F1678" s="94">
        <v>40887.712359779391</v>
      </c>
      <c r="G1678" s="94">
        <v>41938.040181999677</v>
      </c>
      <c r="H1678" s="94">
        <v>42086.482434970661</v>
      </c>
      <c r="I1678" s="94">
        <v>47011.084677838146</v>
      </c>
      <c r="J1678" s="94">
        <v>49925.526077258983</v>
      </c>
      <c r="K1678" s="94">
        <v>57519.821981999987</v>
      </c>
      <c r="L1678" s="94">
        <v>54090.413999999997</v>
      </c>
      <c r="M1678" s="94">
        <v>0</v>
      </c>
      <c r="N1678" s="83"/>
      <c r="O1678" s="89" t="s">
        <v>11</v>
      </c>
      <c r="P1678" s="94">
        <v>42573.977403251411</v>
      </c>
      <c r="Q1678" s="94">
        <v>45254.645826557535</v>
      </c>
      <c r="R1678" s="94">
        <v>38490.053767630794</v>
      </c>
      <c r="S1678" s="94">
        <v>44298.258237778617</v>
      </c>
      <c r="T1678" s="94">
        <v>47438.067390277138</v>
      </c>
      <c r="U1678" s="94">
        <v>49279.097252448169</v>
      </c>
      <c r="V1678" s="94">
        <v>49071.369086558945</v>
      </c>
      <c r="W1678" s="94">
        <v>53672.664842117985</v>
      </c>
      <c r="X1678" s="94">
        <v>61368.763553999997</v>
      </c>
      <c r="Y1678" s="94">
        <v>59755.059000000008</v>
      </c>
      <c r="Z1678" s="94">
        <v>56915</v>
      </c>
      <c r="AA1678" s="83"/>
      <c r="AB1678" s="89" t="s">
        <v>11</v>
      </c>
      <c r="AC1678" s="94">
        <v>1054</v>
      </c>
      <c r="AD1678" s="94">
        <v>1024</v>
      </c>
      <c r="AE1678" s="94">
        <v>996</v>
      </c>
      <c r="AF1678" s="94">
        <v>981</v>
      </c>
      <c r="AG1678" s="94">
        <v>964</v>
      </c>
      <c r="AH1678" s="94">
        <v>959</v>
      </c>
      <c r="AI1678" s="94">
        <v>965</v>
      </c>
      <c r="AJ1678" s="94">
        <v>1109</v>
      </c>
      <c r="AK1678" s="94">
        <v>1090</v>
      </c>
      <c r="AL1678" s="94">
        <v>1050</v>
      </c>
      <c r="AM1678" s="94">
        <v>0</v>
      </c>
      <c r="AN1678" s="83"/>
      <c r="AO1678" s="83"/>
      <c r="AP1678" s="83"/>
      <c r="AQ1678" s="83"/>
      <c r="AR1678" s="83"/>
      <c r="AS1678" s="83"/>
      <c r="AT1678" s="83"/>
      <c r="AU1678" s="83"/>
      <c r="AV1678" s="83"/>
      <c r="AW1678" s="83"/>
      <c r="AX1678" s="83"/>
      <c r="AY1678" s="83"/>
      <c r="AZ1678" s="83"/>
    </row>
    <row r="1679" spans="1:52" x14ac:dyDescent="0.25">
      <c r="A1679" s="82"/>
      <c r="B1679" s="84" t="s">
        <v>0</v>
      </c>
      <c r="C1679" s="93">
        <v>21744.377467873652</v>
      </c>
      <c r="D1679" s="93">
        <v>21887.341258928722</v>
      </c>
      <c r="E1679" s="93">
        <v>20650.57488311546</v>
      </c>
      <c r="F1679" s="93">
        <v>20413.241540246428</v>
      </c>
      <c r="G1679" s="93">
        <v>17479.152955049609</v>
      </c>
      <c r="H1679" s="93">
        <v>16355.420756813648</v>
      </c>
      <c r="I1679" s="93">
        <v>14933.997290854821</v>
      </c>
      <c r="J1679" s="93">
        <v>13975.435767698995</v>
      </c>
      <c r="K1679" s="93">
        <v>13819.270373999998</v>
      </c>
      <c r="L1679" s="93">
        <v>10766.427</v>
      </c>
      <c r="M1679" s="93">
        <v>0</v>
      </c>
      <c r="N1679" s="83"/>
      <c r="O1679" s="84" t="s">
        <v>0</v>
      </c>
      <c r="P1679" s="93">
        <v>19259.544705801291</v>
      </c>
      <c r="Q1679" s="93">
        <v>16919.59656600159</v>
      </c>
      <c r="R1679" s="93">
        <v>16939.371083552229</v>
      </c>
      <c r="S1679" s="93">
        <v>21660.853028367452</v>
      </c>
      <c r="T1679" s="93">
        <v>21176.438459054003</v>
      </c>
      <c r="U1679" s="93">
        <v>18362.957234065212</v>
      </c>
      <c r="V1679" s="93">
        <v>16691.607509911606</v>
      </c>
      <c r="W1679" s="93">
        <v>14810.530902741</v>
      </c>
      <c r="X1679" s="93">
        <v>15013.842647999996</v>
      </c>
      <c r="Y1679" s="93">
        <v>15325.925999999999</v>
      </c>
      <c r="Z1679" s="93">
        <v>12330</v>
      </c>
      <c r="AA1679" s="83"/>
      <c r="AB1679" s="84" t="s">
        <v>0</v>
      </c>
      <c r="AC1679" s="93">
        <v>206</v>
      </c>
      <c r="AD1679" s="93">
        <v>221</v>
      </c>
      <c r="AE1679" s="93">
        <v>207</v>
      </c>
      <c r="AF1679" s="93">
        <v>183</v>
      </c>
      <c r="AG1679" s="93">
        <v>159</v>
      </c>
      <c r="AH1679" s="93">
        <v>155</v>
      </c>
      <c r="AI1679" s="93">
        <v>142</v>
      </c>
      <c r="AJ1679" s="93">
        <v>141</v>
      </c>
      <c r="AK1679" s="93">
        <v>133</v>
      </c>
      <c r="AL1679" s="93">
        <v>113</v>
      </c>
      <c r="AM1679" s="93">
        <v>0</v>
      </c>
      <c r="AN1679" s="83"/>
      <c r="AO1679" s="83"/>
      <c r="AP1679" s="83"/>
      <c r="AQ1679" s="83"/>
      <c r="AR1679" s="83"/>
      <c r="AS1679" s="83"/>
      <c r="AT1679" s="83"/>
      <c r="AU1679" s="83"/>
      <c r="AV1679" s="83"/>
      <c r="AW1679" s="83"/>
      <c r="AX1679" s="83"/>
      <c r="AY1679" s="83"/>
      <c r="AZ1679" s="83"/>
    </row>
    <row r="1680" spans="1:52" x14ac:dyDescent="0.25">
      <c r="A1680" s="82"/>
      <c r="B1680" s="84" t="s">
        <v>158</v>
      </c>
      <c r="C1680" s="93">
        <v>42861.695514300816</v>
      </c>
      <c r="D1680" s="93">
        <v>38858.085622705126</v>
      </c>
      <c r="E1680" s="93">
        <v>33709.277065583905</v>
      </c>
      <c r="F1680" s="93">
        <v>32491.337251579731</v>
      </c>
      <c r="G1680" s="93">
        <v>31662.378487842212</v>
      </c>
      <c r="H1680" s="93">
        <v>32711.847825598968</v>
      </c>
      <c r="I1680" s="93">
        <v>33656.974094383091</v>
      </c>
      <c r="J1680" s="93">
        <v>45098.374095116989</v>
      </c>
      <c r="K1680" s="93">
        <v>44751.902516999995</v>
      </c>
      <c r="L1680" s="93">
        <v>29473.646999999997</v>
      </c>
      <c r="M1680" s="93">
        <v>0</v>
      </c>
      <c r="N1680" s="83"/>
      <c r="O1680" s="84" t="s">
        <v>158</v>
      </c>
      <c r="P1680" s="93">
        <v>35741.544685863249</v>
      </c>
      <c r="Q1680" s="93">
        <v>34344.974835289191</v>
      </c>
      <c r="R1680" s="93">
        <v>32657.142215673823</v>
      </c>
      <c r="S1680" s="93">
        <v>25365.426406805003</v>
      </c>
      <c r="T1680" s="93">
        <v>28130.744513273567</v>
      </c>
      <c r="U1680" s="93">
        <v>28005.662171444397</v>
      </c>
      <c r="V1680" s="93">
        <v>31177.750346862958</v>
      </c>
      <c r="W1680" s="93">
        <v>32377.738898546992</v>
      </c>
      <c r="X1680" s="93">
        <v>42763.777790999993</v>
      </c>
      <c r="Y1680" s="93">
        <v>38505.18</v>
      </c>
      <c r="Z1680" s="93">
        <v>24413</v>
      </c>
      <c r="AA1680" s="83"/>
      <c r="AB1680" s="84" t="s">
        <v>158</v>
      </c>
      <c r="AC1680" s="93">
        <v>289</v>
      </c>
      <c r="AD1680" s="93">
        <v>239</v>
      </c>
      <c r="AE1680" s="93">
        <v>201</v>
      </c>
      <c r="AF1680" s="93">
        <v>209</v>
      </c>
      <c r="AG1680" s="93">
        <v>219</v>
      </c>
      <c r="AH1680" s="93">
        <v>227</v>
      </c>
      <c r="AI1680" s="93">
        <v>231</v>
      </c>
      <c r="AJ1680" s="93">
        <v>317</v>
      </c>
      <c r="AK1680" s="93">
        <v>285</v>
      </c>
      <c r="AL1680" s="93">
        <v>187</v>
      </c>
      <c r="AM1680" s="93">
        <v>0</v>
      </c>
      <c r="AN1680" s="83"/>
      <c r="AO1680" s="83"/>
      <c r="AP1680" s="83"/>
      <c r="AQ1680" s="83"/>
      <c r="AR1680" s="83"/>
      <c r="AS1680" s="83"/>
      <c r="AT1680" s="83"/>
      <c r="AU1680" s="83"/>
      <c r="AV1680" s="83"/>
      <c r="AW1680" s="83"/>
      <c r="AX1680" s="83"/>
      <c r="AY1680" s="83"/>
      <c r="AZ1680" s="83"/>
    </row>
    <row r="1681" spans="1:52" x14ac:dyDescent="0.25">
      <c r="A1681" s="82"/>
      <c r="B1681" s="84" t="s">
        <v>159</v>
      </c>
      <c r="C1681" s="93">
        <v>1641.0521704042155</v>
      </c>
      <c r="D1681" s="93">
        <v>1916.5590117477641</v>
      </c>
      <c r="E1681" s="93">
        <v>1696.582074718734</v>
      </c>
      <c r="F1681" s="93">
        <v>1933.8295465532958</v>
      </c>
      <c r="G1681" s="93">
        <v>950.30176544679182</v>
      </c>
      <c r="H1681" s="93">
        <v>679.81964308053637</v>
      </c>
      <c r="I1681" s="93">
        <v>468.35889864460182</v>
      </c>
      <c r="J1681" s="93">
        <v>625.78188413999976</v>
      </c>
      <c r="K1681" s="93">
        <v>421.17690299999992</v>
      </c>
      <c r="L1681" s="93">
        <v>503.18099999999998</v>
      </c>
      <c r="M1681" s="93">
        <v>0</v>
      </c>
      <c r="N1681" s="83"/>
      <c r="O1681" s="84" t="s">
        <v>159</v>
      </c>
      <c r="P1681" s="93">
        <v>525.01636073133579</v>
      </c>
      <c r="Q1681" s="93">
        <v>1915.8469774399944</v>
      </c>
      <c r="R1681" s="93">
        <v>2021.2341407532781</v>
      </c>
      <c r="S1681" s="93">
        <v>3127.8293471557336</v>
      </c>
      <c r="T1681" s="93">
        <v>2422.7598048756709</v>
      </c>
      <c r="U1681" s="93">
        <v>2057.3489198489915</v>
      </c>
      <c r="V1681" s="93">
        <v>876.24892539846871</v>
      </c>
      <c r="W1681" s="93">
        <v>576.15090712199992</v>
      </c>
      <c r="X1681" s="93">
        <v>466.79555999999866</v>
      </c>
      <c r="Y1681" s="93">
        <v>452.75999999999993</v>
      </c>
      <c r="Z1681" s="93">
        <v>455</v>
      </c>
      <c r="AA1681" s="83"/>
      <c r="AB1681" s="84" t="s">
        <v>159</v>
      </c>
      <c r="AC1681" s="93">
        <v>0</v>
      </c>
      <c r="AD1681" s="93">
        <v>0</v>
      </c>
      <c r="AE1681" s="93">
        <v>0</v>
      </c>
      <c r="AF1681" s="93">
        <v>0</v>
      </c>
      <c r="AG1681" s="93">
        <v>0</v>
      </c>
      <c r="AH1681" s="93">
        <v>0</v>
      </c>
      <c r="AI1681" s="93">
        <v>0</v>
      </c>
      <c r="AJ1681" s="93">
        <v>0</v>
      </c>
      <c r="AK1681" s="93">
        <v>0</v>
      </c>
      <c r="AL1681" s="93">
        <v>0</v>
      </c>
      <c r="AM1681" s="93">
        <v>0</v>
      </c>
      <c r="AN1681" s="83"/>
      <c r="AO1681" s="83"/>
      <c r="AP1681" s="83"/>
      <c r="AQ1681" s="83"/>
      <c r="AR1681" s="83"/>
      <c r="AS1681" s="83"/>
      <c r="AT1681" s="83"/>
      <c r="AU1681" s="83"/>
      <c r="AV1681" s="83"/>
      <c r="AW1681" s="83"/>
      <c r="AX1681" s="83"/>
      <c r="AY1681" s="83"/>
      <c r="AZ1681" s="83"/>
    </row>
    <row r="1682" spans="1:52" x14ac:dyDescent="0.25">
      <c r="A1682" s="82"/>
      <c r="B1682" s="84" t="s">
        <v>1</v>
      </c>
      <c r="C1682" s="93">
        <v>3304.8474286329151</v>
      </c>
      <c r="D1682" s="93">
        <v>2934.4120547050761</v>
      </c>
      <c r="E1682" s="93">
        <v>2495.8651623117112</v>
      </c>
      <c r="F1682" s="93">
        <v>2225.144722650014</v>
      </c>
      <c r="G1682" s="93">
        <v>2634.1141665352311</v>
      </c>
      <c r="H1682" s="93">
        <v>1800.0684924265715</v>
      </c>
      <c r="I1682" s="93">
        <v>2121.0281391201079</v>
      </c>
      <c r="J1682" s="93">
        <v>3629.534928011999</v>
      </c>
      <c r="K1682" s="93">
        <v>3198.6104849999992</v>
      </c>
      <c r="L1682" s="93">
        <v>2571.471</v>
      </c>
      <c r="M1682" s="93">
        <v>0</v>
      </c>
      <c r="N1682" s="83"/>
      <c r="O1682" s="84" t="s">
        <v>1</v>
      </c>
      <c r="P1682" s="93">
        <v>2527.8520948620608</v>
      </c>
      <c r="Q1682" s="93">
        <v>2215.1387314726785</v>
      </c>
      <c r="R1682" s="93">
        <v>2607.2814445268828</v>
      </c>
      <c r="S1682" s="93">
        <v>2052.1330550711787</v>
      </c>
      <c r="T1682" s="93">
        <v>2046.7166748061413</v>
      </c>
      <c r="U1682" s="93">
        <v>2220.5950841413573</v>
      </c>
      <c r="V1682" s="93">
        <v>2623.2496060235212</v>
      </c>
      <c r="W1682" s="93">
        <v>1862.2405724579994</v>
      </c>
      <c r="X1682" s="93">
        <v>2486.7472559999997</v>
      </c>
      <c r="Y1682" s="93">
        <v>3423.4829999999997</v>
      </c>
      <c r="Z1682" s="93">
        <v>3065</v>
      </c>
      <c r="AA1682" s="83"/>
      <c r="AB1682" s="84" t="s">
        <v>1</v>
      </c>
      <c r="AC1682" s="93">
        <v>19</v>
      </c>
      <c r="AD1682" s="93">
        <v>18</v>
      </c>
      <c r="AE1682" s="93">
        <v>16</v>
      </c>
      <c r="AF1682" s="93">
        <v>14</v>
      </c>
      <c r="AG1682" s="93">
        <v>17</v>
      </c>
      <c r="AH1682" s="93">
        <v>12</v>
      </c>
      <c r="AI1682" s="93">
        <v>14</v>
      </c>
      <c r="AJ1682" s="93">
        <v>23</v>
      </c>
      <c r="AK1682" s="93">
        <v>19</v>
      </c>
      <c r="AL1682" s="93">
        <v>16</v>
      </c>
      <c r="AM1682" s="93">
        <v>0</v>
      </c>
      <c r="AN1682" s="83"/>
      <c r="AO1682" s="83"/>
      <c r="AP1682" s="83"/>
      <c r="AQ1682" s="83"/>
      <c r="AR1682" s="83"/>
      <c r="AS1682" s="83"/>
      <c r="AT1682" s="83"/>
      <c r="AU1682" s="83"/>
      <c r="AV1682" s="83"/>
      <c r="AW1682" s="83"/>
      <c r="AX1682" s="83"/>
      <c r="AY1682" s="83"/>
      <c r="AZ1682" s="83"/>
    </row>
    <row r="1683" spans="1:52" x14ac:dyDescent="0.25">
      <c r="A1683" s="82"/>
      <c r="B1683" s="84" t="s">
        <v>2</v>
      </c>
      <c r="C1683" s="93">
        <v>27887.357689545512</v>
      </c>
      <c r="D1683" s="93">
        <v>27842.914881502191</v>
      </c>
      <c r="E1683" s="93">
        <v>25707.668646412389</v>
      </c>
      <c r="F1683" s="93">
        <v>28375.529335728304</v>
      </c>
      <c r="G1683" s="93">
        <v>28697.074528438516</v>
      </c>
      <c r="H1683" s="93">
        <v>29357.474586714743</v>
      </c>
      <c r="I1683" s="93">
        <v>30313.595195842638</v>
      </c>
      <c r="J1683" s="93">
        <v>33416.752613075994</v>
      </c>
      <c r="K1683" s="93">
        <v>34785.817310999992</v>
      </c>
      <c r="L1683" s="93">
        <v>35507.703000000001</v>
      </c>
      <c r="M1683" s="93">
        <v>0</v>
      </c>
      <c r="N1683" s="83"/>
      <c r="O1683" s="84" t="s">
        <v>2</v>
      </c>
      <c r="P1683" s="93">
        <v>28351.846149876237</v>
      </c>
      <c r="Q1683" s="93">
        <v>26911.336662169691</v>
      </c>
      <c r="R1683" s="93">
        <v>26590.104326982128</v>
      </c>
      <c r="S1683" s="93">
        <v>27027.446428909894</v>
      </c>
      <c r="T1683" s="93">
        <v>27034.329603914215</v>
      </c>
      <c r="U1683" s="93">
        <v>29023.15538723928</v>
      </c>
      <c r="V1683" s="93">
        <v>29534.096465469338</v>
      </c>
      <c r="W1683" s="93">
        <v>29183.014486583997</v>
      </c>
      <c r="X1683" s="93">
        <v>31288.033307999998</v>
      </c>
      <c r="Y1683" s="93">
        <v>33434.267999999996</v>
      </c>
      <c r="Z1683" s="93">
        <v>34132</v>
      </c>
      <c r="AA1683" s="83"/>
      <c r="AB1683" s="84" t="s">
        <v>2</v>
      </c>
      <c r="AC1683" s="93">
        <v>272</v>
      </c>
      <c r="AD1683" s="93">
        <v>258</v>
      </c>
      <c r="AE1683" s="93">
        <v>248</v>
      </c>
      <c r="AF1683" s="93">
        <v>247</v>
      </c>
      <c r="AG1683" s="93">
        <v>246</v>
      </c>
      <c r="AH1683" s="93">
        <v>234</v>
      </c>
      <c r="AI1683" s="93">
        <v>222</v>
      </c>
      <c r="AJ1683" s="93">
        <v>226</v>
      </c>
      <c r="AK1683" s="93">
        <v>233</v>
      </c>
      <c r="AL1683" s="93">
        <v>252</v>
      </c>
      <c r="AM1683" s="93">
        <v>0</v>
      </c>
      <c r="AN1683" s="83"/>
      <c r="AO1683" s="83"/>
      <c r="AP1683" s="83"/>
      <c r="AQ1683" s="83"/>
      <c r="AR1683" s="83"/>
      <c r="AS1683" s="83"/>
      <c r="AT1683" s="83"/>
      <c r="AU1683" s="83"/>
      <c r="AV1683" s="83"/>
      <c r="AW1683" s="83"/>
      <c r="AX1683" s="83"/>
      <c r="AY1683" s="83"/>
      <c r="AZ1683" s="83"/>
    </row>
    <row r="1684" spans="1:52" x14ac:dyDescent="0.25">
      <c r="A1684" s="82"/>
      <c r="B1684" s="84" t="s">
        <v>156</v>
      </c>
      <c r="C1684" s="93">
        <v>0</v>
      </c>
      <c r="D1684" s="93">
        <v>0</v>
      </c>
      <c r="E1684" s="93">
        <v>0</v>
      </c>
      <c r="F1684" s="93">
        <v>0</v>
      </c>
      <c r="G1684" s="93">
        <v>0</v>
      </c>
      <c r="H1684" s="93">
        <v>0</v>
      </c>
      <c r="I1684" s="93">
        <v>0</v>
      </c>
      <c r="J1684" s="93">
        <v>542.70394434899981</v>
      </c>
      <c r="K1684" s="93">
        <v>2894.1324719999993</v>
      </c>
      <c r="L1684" s="93">
        <v>4046.0279999999998</v>
      </c>
      <c r="M1684" s="93">
        <v>0</v>
      </c>
      <c r="N1684" s="83"/>
      <c r="O1684" s="84" t="s">
        <v>156</v>
      </c>
      <c r="P1684" s="93">
        <v>0</v>
      </c>
      <c r="Q1684" s="93">
        <v>0</v>
      </c>
      <c r="R1684" s="93">
        <v>0</v>
      </c>
      <c r="S1684" s="93">
        <v>0</v>
      </c>
      <c r="T1684" s="93">
        <v>0</v>
      </c>
      <c r="U1684" s="93">
        <v>0</v>
      </c>
      <c r="V1684" s="93">
        <v>0</v>
      </c>
      <c r="W1684" s="93">
        <v>0</v>
      </c>
      <c r="X1684" s="93">
        <v>0</v>
      </c>
      <c r="Y1684" s="93">
        <v>2968.665</v>
      </c>
      <c r="Z1684" s="93">
        <v>2946</v>
      </c>
      <c r="AA1684" s="83"/>
      <c r="AB1684" s="84" t="s">
        <v>156</v>
      </c>
      <c r="AC1684" s="93">
        <v>0</v>
      </c>
      <c r="AD1684" s="93">
        <v>0</v>
      </c>
      <c r="AE1684" s="93">
        <v>0</v>
      </c>
      <c r="AF1684" s="93">
        <v>0</v>
      </c>
      <c r="AG1684" s="93">
        <v>0</v>
      </c>
      <c r="AH1684" s="93">
        <v>0</v>
      </c>
      <c r="AI1684" s="93">
        <v>0</v>
      </c>
      <c r="AJ1684" s="93">
        <v>3</v>
      </c>
      <c r="AK1684" s="93">
        <v>18</v>
      </c>
      <c r="AL1684" s="93">
        <v>26</v>
      </c>
      <c r="AM1684" s="93">
        <v>0</v>
      </c>
      <c r="AN1684" s="83"/>
      <c r="AO1684" s="83"/>
      <c r="AP1684" s="83"/>
      <c r="AQ1684" s="83"/>
      <c r="AR1684" s="83"/>
      <c r="AS1684" s="83"/>
      <c r="AT1684" s="83"/>
      <c r="AU1684" s="83"/>
      <c r="AV1684" s="83"/>
      <c r="AW1684" s="83"/>
      <c r="AX1684" s="83"/>
      <c r="AY1684" s="83"/>
      <c r="AZ1684" s="83"/>
    </row>
    <row r="1685" spans="1:52" x14ac:dyDescent="0.25">
      <c r="A1685" s="82"/>
      <c r="B1685" s="84" t="s">
        <v>3</v>
      </c>
      <c r="C1685" s="93">
        <v>626.69842005244004</v>
      </c>
      <c r="D1685" s="93">
        <v>1328.062656375804</v>
      </c>
      <c r="E1685" s="93">
        <v>1703.7796601769619</v>
      </c>
      <c r="F1685" s="93">
        <v>2601.2921707083365</v>
      </c>
      <c r="G1685" s="93">
        <v>2875.8238170076334</v>
      </c>
      <c r="H1685" s="93">
        <v>2399.3831777738865</v>
      </c>
      <c r="I1685" s="93">
        <v>2710.7645551599303</v>
      </c>
      <c r="J1685" s="93">
        <v>3426.6952828079984</v>
      </c>
      <c r="K1685" s="93">
        <v>4350.7467989999986</v>
      </c>
      <c r="L1685" s="93">
        <v>4014.1289999999985</v>
      </c>
      <c r="M1685" s="93">
        <v>0</v>
      </c>
      <c r="N1685" s="83"/>
      <c r="O1685" s="84" t="s">
        <v>3</v>
      </c>
      <c r="P1685" s="93">
        <v>0</v>
      </c>
      <c r="Q1685" s="93">
        <v>1946.2271079048505</v>
      </c>
      <c r="R1685" s="93">
        <v>2460.2868537051859</v>
      </c>
      <c r="S1685" s="93">
        <v>2292.2026138196634</v>
      </c>
      <c r="T1685" s="93">
        <v>2141.8601173538532</v>
      </c>
      <c r="U1685" s="93">
        <v>2506.8349338594776</v>
      </c>
      <c r="V1685" s="93">
        <v>2610.056397610997</v>
      </c>
      <c r="W1685" s="93">
        <v>1809.3727925909996</v>
      </c>
      <c r="X1685" s="93">
        <v>3143.4437369999978</v>
      </c>
      <c r="Y1685" s="93">
        <v>3374.0910000000003</v>
      </c>
      <c r="Z1685" s="93">
        <v>3365</v>
      </c>
      <c r="AA1685" s="83"/>
      <c r="AB1685" s="84" t="s">
        <v>3</v>
      </c>
      <c r="AC1685" s="93">
        <v>5</v>
      </c>
      <c r="AD1685" s="93">
        <v>11</v>
      </c>
      <c r="AE1685" s="93">
        <v>14</v>
      </c>
      <c r="AF1685" s="93">
        <v>18</v>
      </c>
      <c r="AG1685" s="93">
        <v>22</v>
      </c>
      <c r="AH1685" s="93">
        <v>18</v>
      </c>
      <c r="AI1685" s="93">
        <v>20</v>
      </c>
      <c r="AJ1685" s="93">
        <v>25</v>
      </c>
      <c r="AK1685" s="93">
        <v>32</v>
      </c>
      <c r="AL1685" s="93">
        <v>31</v>
      </c>
      <c r="AM1685" s="93">
        <v>0</v>
      </c>
      <c r="AN1685" s="83"/>
      <c r="AO1685" s="83"/>
      <c r="AP1685" s="83"/>
      <c r="AQ1685" s="83"/>
      <c r="AR1685" s="83"/>
      <c r="AS1685" s="83"/>
      <c r="AT1685" s="83"/>
      <c r="AU1685" s="83"/>
      <c r="AV1685" s="83"/>
      <c r="AW1685" s="83"/>
      <c r="AX1685" s="83"/>
      <c r="AY1685" s="83"/>
      <c r="AZ1685" s="83"/>
    </row>
    <row r="1686" spans="1:52" x14ac:dyDescent="0.25">
      <c r="A1686" s="82"/>
      <c r="B1686" s="84" t="s">
        <v>4</v>
      </c>
      <c r="C1686" s="93">
        <v>0</v>
      </c>
      <c r="D1686" s="93">
        <v>60.760260929712402</v>
      </c>
      <c r="E1686" s="93">
        <v>1425.3559885489235</v>
      </c>
      <c r="F1686" s="93">
        <v>2914.4213595951815</v>
      </c>
      <c r="G1686" s="93">
        <v>4560.4290801173029</v>
      </c>
      <c r="H1686" s="93">
        <v>5833.2550624196683</v>
      </c>
      <c r="I1686" s="93">
        <v>6189.8136135425075</v>
      </c>
      <c r="J1686" s="93">
        <v>3446.1160999019994</v>
      </c>
      <c r="K1686" s="93">
        <v>2461.2856799999995</v>
      </c>
      <c r="L1686" s="93">
        <v>4625.3550000000005</v>
      </c>
      <c r="M1686" s="93">
        <v>0</v>
      </c>
      <c r="N1686" s="83"/>
      <c r="O1686" s="84" t="s">
        <v>4</v>
      </c>
      <c r="P1686" s="93">
        <v>0</v>
      </c>
      <c r="Q1686" s="93">
        <v>0</v>
      </c>
      <c r="R1686" s="93">
        <v>3066.9906425743557</v>
      </c>
      <c r="S1686" s="93">
        <v>2562.2808674117077</v>
      </c>
      <c r="T1686" s="93">
        <v>2377.4534036624741</v>
      </c>
      <c r="U1686" s="93">
        <v>2673.4354713907283</v>
      </c>
      <c r="V1686" s="93">
        <v>4694.5833267897879</v>
      </c>
      <c r="W1686" s="93">
        <v>5849.9816824259979</v>
      </c>
      <c r="X1686" s="93">
        <v>5829.6400049999993</v>
      </c>
      <c r="Y1686" s="93">
        <v>3298.9739999999993</v>
      </c>
      <c r="Z1686" s="93">
        <v>3299</v>
      </c>
      <c r="AA1686" s="83"/>
      <c r="AB1686" s="84" t="s">
        <v>4</v>
      </c>
      <c r="AC1686" s="93">
        <v>0</v>
      </c>
      <c r="AD1686" s="93">
        <v>1</v>
      </c>
      <c r="AE1686" s="93">
        <v>11</v>
      </c>
      <c r="AF1686" s="93">
        <v>23</v>
      </c>
      <c r="AG1686" s="93">
        <v>34</v>
      </c>
      <c r="AH1686" s="93">
        <v>45</v>
      </c>
      <c r="AI1686" s="93">
        <v>48</v>
      </c>
      <c r="AJ1686" s="93">
        <v>26</v>
      </c>
      <c r="AK1686" s="93">
        <v>18</v>
      </c>
      <c r="AL1686" s="93">
        <v>37</v>
      </c>
      <c r="AM1686" s="93">
        <v>0</v>
      </c>
      <c r="AN1686" s="83"/>
      <c r="AO1686" s="83"/>
      <c r="AP1686" s="83"/>
      <c r="AQ1686" s="83"/>
      <c r="AR1686" s="83"/>
      <c r="AS1686" s="83"/>
      <c r="AT1686" s="83"/>
      <c r="AU1686" s="83"/>
      <c r="AV1686" s="83"/>
      <c r="AW1686" s="83"/>
      <c r="AX1686" s="83"/>
      <c r="AY1686" s="83"/>
      <c r="AZ1686" s="83"/>
    </row>
    <row r="1687" spans="1:52" x14ac:dyDescent="0.25">
      <c r="A1687" s="82"/>
      <c r="B1687" s="84" t="s">
        <v>6</v>
      </c>
      <c r="C1687" s="93">
        <v>203.36411864220895</v>
      </c>
      <c r="D1687" s="93">
        <v>191.06253925163469</v>
      </c>
      <c r="E1687" s="93">
        <v>410.7890237135004</v>
      </c>
      <c r="F1687" s="93">
        <v>1597.3859101341457</v>
      </c>
      <c r="G1687" s="93">
        <v>1282.1711543334545</v>
      </c>
      <c r="H1687" s="93">
        <v>778.21459142114031</v>
      </c>
      <c r="I1687" s="93">
        <v>808.08401526709474</v>
      </c>
      <c r="J1687" s="93">
        <v>919.25200911599984</v>
      </c>
      <c r="K1687" s="93">
        <v>718.22862299999997</v>
      </c>
      <c r="L1687" s="93">
        <v>1103.088</v>
      </c>
      <c r="M1687" s="93">
        <v>0</v>
      </c>
      <c r="N1687" s="83"/>
      <c r="O1687" s="84" t="s">
        <v>6</v>
      </c>
      <c r="P1687" s="93">
        <v>27.676773543022513</v>
      </c>
      <c r="Q1687" s="93">
        <v>148.34048078543063</v>
      </c>
      <c r="R1687" s="93">
        <v>172.03984753813259</v>
      </c>
      <c r="S1687" s="93">
        <v>744.44646823448295</v>
      </c>
      <c r="T1687" s="93">
        <v>583.31991561990185</v>
      </c>
      <c r="U1687" s="93">
        <v>1478.1604739349818</v>
      </c>
      <c r="V1687" s="93">
        <v>1250.0564970866485</v>
      </c>
      <c r="W1687" s="93">
        <v>771.43801234499961</v>
      </c>
      <c r="X1687" s="93">
        <v>855.08459399999981</v>
      </c>
      <c r="Y1687" s="93">
        <v>844.80899999999986</v>
      </c>
      <c r="Z1687" s="93">
        <v>831</v>
      </c>
      <c r="AA1687" s="83"/>
      <c r="AB1687" s="84" t="s">
        <v>6</v>
      </c>
      <c r="AC1687" s="93">
        <v>0</v>
      </c>
      <c r="AD1687" s="93">
        <v>0</v>
      </c>
      <c r="AE1687" s="93">
        <v>0</v>
      </c>
      <c r="AF1687" s="93">
        <v>14</v>
      </c>
      <c r="AG1687" s="93">
        <v>14</v>
      </c>
      <c r="AH1687" s="93">
        <v>8</v>
      </c>
      <c r="AI1687" s="93">
        <v>10</v>
      </c>
      <c r="AJ1687" s="93">
        <v>0</v>
      </c>
      <c r="AK1687" s="93">
        <v>88</v>
      </c>
      <c r="AL1687" s="93">
        <v>16</v>
      </c>
      <c r="AM1687" s="93">
        <v>0</v>
      </c>
      <c r="AN1687" s="83"/>
      <c r="AO1687" s="83"/>
      <c r="AP1687" s="83"/>
      <c r="AQ1687" s="83"/>
      <c r="AR1687" s="83"/>
      <c r="AS1687" s="83"/>
      <c r="AT1687" s="83"/>
      <c r="AU1687" s="83"/>
      <c r="AV1687" s="83"/>
      <c r="AW1687" s="83"/>
      <c r="AX1687" s="83"/>
      <c r="AY1687" s="83"/>
      <c r="AZ1687" s="83"/>
    </row>
    <row r="1688" spans="1:52" x14ac:dyDescent="0.25">
      <c r="A1688" s="82"/>
      <c r="B1688" s="84" t="s">
        <v>7</v>
      </c>
      <c r="C1688" s="93">
        <v>16102.467181128513</v>
      </c>
      <c r="D1688" s="93">
        <v>14357.934471414146</v>
      </c>
      <c r="E1688" s="93">
        <v>18403.231228454926</v>
      </c>
      <c r="F1688" s="93">
        <v>16735.964532310805</v>
      </c>
      <c r="G1688" s="93">
        <v>16724.291677836238</v>
      </c>
      <c r="H1688" s="93">
        <v>15145.554235768761</v>
      </c>
      <c r="I1688" s="93">
        <v>16033.376353530097</v>
      </c>
      <c r="J1688" s="93">
        <v>20903.27279884199</v>
      </c>
      <c r="K1688" s="93">
        <v>25096.626743999997</v>
      </c>
      <c r="L1688" s="93">
        <v>22593.752999999997</v>
      </c>
      <c r="M1688" s="93">
        <v>0</v>
      </c>
      <c r="N1688" s="83"/>
      <c r="O1688" s="84" t="s">
        <v>7</v>
      </c>
      <c r="P1688" s="93">
        <v>15763.968207317546</v>
      </c>
      <c r="Q1688" s="93">
        <v>16332.88029639906</v>
      </c>
      <c r="R1688" s="93">
        <v>9752.084609394542</v>
      </c>
      <c r="S1688" s="93">
        <v>13953.466011970202</v>
      </c>
      <c r="T1688" s="93">
        <v>15011.143381962254</v>
      </c>
      <c r="U1688" s="93">
        <v>16651.108757821297</v>
      </c>
      <c r="V1688" s="93">
        <v>16092.415961176144</v>
      </c>
      <c r="W1688" s="93">
        <v>15380.208204164997</v>
      </c>
      <c r="X1688" s="93">
        <v>18610.290257999997</v>
      </c>
      <c r="Y1688" s="93">
        <v>20002.731</v>
      </c>
      <c r="Z1688" s="93">
        <v>18438</v>
      </c>
      <c r="AA1688" s="83"/>
      <c r="AB1688" s="84" t="s">
        <v>7</v>
      </c>
      <c r="AC1688" s="93">
        <v>149</v>
      </c>
      <c r="AD1688" s="93">
        <v>142</v>
      </c>
      <c r="AE1688" s="93">
        <v>156</v>
      </c>
      <c r="AF1688" s="93">
        <v>147</v>
      </c>
      <c r="AG1688" s="93">
        <v>135</v>
      </c>
      <c r="AH1688" s="93">
        <v>135</v>
      </c>
      <c r="AI1688" s="93">
        <v>146</v>
      </c>
      <c r="AJ1688" s="93">
        <v>195</v>
      </c>
      <c r="AK1688" s="93">
        <v>217</v>
      </c>
      <c r="AL1688" s="93">
        <v>226</v>
      </c>
      <c r="AM1688" s="93">
        <v>0</v>
      </c>
      <c r="AN1688" s="83"/>
      <c r="AO1688" s="83"/>
      <c r="AP1688" s="83"/>
      <c r="AQ1688" s="83"/>
      <c r="AR1688" s="83"/>
      <c r="AS1688" s="83"/>
      <c r="AT1688" s="83"/>
      <c r="AU1688" s="83"/>
      <c r="AV1688" s="83"/>
      <c r="AW1688" s="83"/>
      <c r="AX1688" s="83"/>
      <c r="AY1688" s="83"/>
      <c r="AZ1688" s="83"/>
    </row>
    <row r="1689" spans="1:52" x14ac:dyDescent="0.25">
      <c r="A1689" s="82"/>
      <c r="B1689" s="89" t="s">
        <v>8</v>
      </c>
      <c r="C1689" s="94">
        <v>5001.7946482142333</v>
      </c>
      <c r="D1689" s="94">
        <v>5049.4506297437465</v>
      </c>
      <c r="E1689" s="94">
        <v>5475.7825759279913</v>
      </c>
      <c r="F1689" s="94">
        <v>7816.9187525762518</v>
      </c>
      <c r="G1689" s="94">
        <v>8320.1241517928793</v>
      </c>
      <c r="H1689" s="94">
        <v>10007.996183093681</v>
      </c>
      <c r="I1689" s="94">
        <v>11637.069480266788</v>
      </c>
      <c r="J1689" s="94">
        <v>12349.481803217997</v>
      </c>
      <c r="K1689" s="94">
        <v>13218.801539999997</v>
      </c>
      <c r="L1689" s="94">
        <v>13705.250999999998</v>
      </c>
      <c r="M1689" s="94">
        <v>0</v>
      </c>
      <c r="N1689" s="83"/>
      <c r="O1689" s="89" t="s">
        <v>8</v>
      </c>
      <c r="P1689" s="94">
        <v>4529.2438234166293</v>
      </c>
      <c r="Q1689" s="94">
        <v>5073.9564771694995</v>
      </c>
      <c r="R1689" s="94">
        <v>5006.3595633596606</v>
      </c>
      <c r="S1689" s="94">
        <v>7388.5446336844225</v>
      </c>
      <c r="T1689" s="94">
        <v>7724.5715078454132</v>
      </c>
      <c r="U1689" s="94">
        <v>8366.5336386456838</v>
      </c>
      <c r="V1689" s="94">
        <v>8652.2709920383932</v>
      </c>
      <c r="W1689" s="94">
        <v>10455.952136552998</v>
      </c>
      <c r="X1689" s="94">
        <v>11348.436602999998</v>
      </c>
      <c r="Y1689" s="94">
        <v>12761.657999999999</v>
      </c>
      <c r="Z1689" s="94">
        <v>12621</v>
      </c>
      <c r="AA1689" s="83"/>
      <c r="AB1689" s="89" t="s">
        <v>8</v>
      </c>
      <c r="AC1689" s="94">
        <v>73</v>
      </c>
      <c r="AD1689" s="94">
        <v>71</v>
      </c>
      <c r="AE1689" s="94">
        <v>91</v>
      </c>
      <c r="AF1689" s="94">
        <v>103</v>
      </c>
      <c r="AG1689" s="94">
        <v>113</v>
      </c>
      <c r="AH1689" s="94">
        <v>121</v>
      </c>
      <c r="AI1689" s="94">
        <v>129</v>
      </c>
      <c r="AJ1689" s="94">
        <v>139</v>
      </c>
      <c r="AK1689" s="94">
        <v>141</v>
      </c>
      <c r="AL1689" s="94">
        <v>141</v>
      </c>
      <c r="AM1689" s="94">
        <v>0</v>
      </c>
      <c r="AN1689" s="83"/>
      <c r="AO1689" s="83"/>
      <c r="AP1689" s="83"/>
      <c r="AQ1689" s="83"/>
      <c r="AR1689" s="83"/>
      <c r="AS1689" s="83"/>
      <c r="AT1689" s="83"/>
      <c r="AU1689" s="83"/>
      <c r="AV1689" s="83"/>
      <c r="AW1689" s="83"/>
      <c r="AX1689" s="83"/>
      <c r="AY1689" s="83"/>
      <c r="AZ1689" s="83"/>
    </row>
    <row r="1690" spans="1:52" x14ac:dyDescent="0.25">
      <c r="A1690" s="82"/>
      <c r="B1690" s="89" t="s">
        <v>5</v>
      </c>
      <c r="C1690" s="94">
        <v>4266.4348085559268</v>
      </c>
      <c r="D1690" s="94">
        <v>7400.4099054235639</v>
      </c>
      <c r="E1690" s="94">
        <v>6643.6639627191662</v>
      </c>
      <c r="F1690" s="94">
        <v>6450.2535385662486</v>
      </c>
      <c r="G1690" s="94">
        <v>6496.9379339723446</v>
      </c>
      <c r="H1690" s="94">
        <v>5998.0666008901808</v>
      </c>
      <c r="I1690" s="94">
        <v>7439.320393611968</v>
      </c>
      <c r="J1690" s="94">
        <v>8629.3163954339998</v>
      </c>
      <c r="K1690" s="94">
        <v>9242.5520880000004</v>
      </c>
      <c r="L1690" s="94">
        <v>10045.097999999998</v>
      </c>
      <c r="M1690" s="92">
        <v>0</v>
      </c>
      <c r="N1690" s="83"/>
      <c r="O1690" s="89" t="s">
        <v>5</v>
      </c>
      <c r="P1690" s="94">
        <v>4170.7694391354798</v>
      </c>
      <c r="Q1690" s="94">
        <v>6308.6239668427943</v>
      </c>
      <c r="R1690" s="94">
        <v>4885.5805683532972</v>
      </c>
      <c r="S1690" s="94">
        <v>7005.8760654004809</v>
      </c>
      <c r="T1690" s="94">
        <v>8371.2637521622746</v>
      </c>
      <c r="U1690" s="94">
        <v>7781.0277897984406</v>
      </c>
      <c r="V1690" s="94">
        <v>8946.8643415497099</v>
      </c>
      <c r="W1690" s="94">
        <v>8548.3963242089958</v>
      </c>
      <c r="X1690" s="94">
        <v>7824.1301250000006</v>
      </c>
      <c r="Y1690" s="94">
        <v>6113.2889999999998</v>
      </c>
      <c r="Z1690" s="94">
        <v>10115</v>
      </c>
      <c r="AA1690" s="83"/>
      <c r="AB1690" s="89" t="s">
        <v>5</v>
      </c>
      <c r="AC1690" s="94">
        <v>1054</v>
      </c>
      <c r="AD1690" s="94">
        <v>1024</v>
      </c>
      <c r="AE1690" s="94">
        <v>996</v>
      </c>
      <c r="AF1690" s="94">
        <v>981</v>
      </c>
      <c r="AG1690" s="94">
        <v>964</v>
      </c>
      <c r="AH1690" s="94">
        <v>959</v>
      </c>
      <c r="AI1690" s="94">
        <v>965</v>
      </c>
      <c r="AJ1690" s="94">
        <v>1109</v>
      </c>
      <c r="AK1690" s="94">
        <v>1090</v>
      </c>
      <c r="AL1690" s="94">
        <v>1050</v>
      </c>
      <c r="AM1690" s="94">
        <v>0</v>
      </c>
      <c r="AN1690" s="83"/>
      <c r="AO1690" s="83"/>
      <c r="AP1690" s="83"/>
      <c r="AQ1690" s="83"/>
      <c r="AR1690" s="83"/>
      <c r="AS1690" s="83"/>
      <c r="AT1690" s="83"/>
      <c r="AU1690" s="83"/>
      <c r="AV1690" s="83"/>
      <c r="AW1690" s="83"/>
      <c r="AX1690" s="83"/>
      <c r="AY1690" s="83"/>
      <c r="AZ1690" s="83"/>
    </row>
    <row r="1691" spans="1:52" x14ac:dyDescent="0.25">
      <c r="A1691" s="82"/>
      <c r="B1691" s="84" t="s">
        <v>157</v>
      </c>
      <c r="C1691" s="93">
        <v>12850.446289823367</v>
      </c>
      <c r="D1691" s="93">
        <v>15152.09006934703</v>
      </c>
      <c r="E1691" s="93">
        <v>11607.423182878909</v>
      </c>
      <c r="F1691" s="93">
        <v>9706.6586013209308</v>
      </c>
      <c r="G1691" s="93">
        <v>9328.5880097971094</v>
      </c>
      <c r="H1691" s="93">
        <v>9262.5426369723082</v>
      </c>
      <c r="I1691" s="93">
        <v>9139.5951277759978</v>
      </c>
      <c r="J1691" s="93">
        <v>8519.2650985679975</v>
      </c>
      <c r="K1691" s="93">
        <v>8918.9778929999993</v>
      </c>
      <c r="L1691" s="93">
        <v>10076.996999999999</v>
      </c>
      <c r="M1691" s="93">
        <v>0</v>
      </c>
      <c r="N1691" s="83"/>
      <c r="O1691" s="84" t="s">
        <v>157</v>
      </c>
      <c r="P1691" s="93">
        <v>11580.924720784726</v>
      </c>
      <c r="Q1691" s="93">
        <v>11788.914688979747</v>
      </c>
      <c r="R1691" s="93">
        <v>11935.118130570589</v>
      </c>
      <c r="S1691" s="93">
        <v>10852.759908230764</v>
      </c>
      <c r="T1691" s="93">
        <v>10432.93153936877</v>
      </c>
      <c r="U1691" s="93">
        <v>9332.984474988878</v>
      </c>
      <c r="V1691" s="93">
        <v>9725.5934680989394</v>
      </c>
      <c r="W1691" s="93">
        <v>9788.0918153759976</v>
      </c>
      <c r="X1691" s="93">
        <v>9862.117103999999</v>
      </c>
      <c r="Y1691" s="93">
        <v>10479.335999999999</v>
      </c>
      <c r="Z1691" s="93">
        <v>10353</v>
      </c>
      <c r="AA1691" s="83"/>
      <c r="AB1691" s="84" t="s">
        <v>117</v>
      </c>
      <c r="AC1691" s="93">
        <v>9011.3729999999996</v>
      </c>
      <c r="AD1691" s="93">
        <v>9117.3799999999992</v>
      </c>
      <c r="AE1691" s="93">
        <v>9061.5840000000007</v>
      </c>
      <c r="AF1691" s="93">
        <v>9174.3050000000003</v>
      </c>
      <c r="AG1691" s="93">
        <v>9328.77</v>
      </c>
      <c r="AH1691" s="93">
        <v>9670.32</v>
      </c>
      <c r="AI1691" s="93">
        <v>9859.1679999999997</v>
      </c>
      <c r="AJ1691" s="93">
        <v>9796.8369999999995</v>
      </c>
      <c r="AK1691" s="93">
        <v>9677.7900000000009</v>
      </c>
      <c r="AL1691" s="93">
        <v>9645.48</v>
      </c>
      <c r="AM1691" s="93">
        <v>0</v>
      </c>
      <c r="AN1691" s="83"/>
      <c r="AO1691" s="83"/>
      <c r="AP1691" s="83"/>
      <c r="AQ1691" s="83"/>
      <c r="AR1691" s="83"/>
      <c r="AS1691" s="83"/>
      <c r="AT1691" s="83"/>
      <c r="AU1691" s="83"/>
      <c r="AV1691" s="83"/>
      <c r="AW1691" s="83"/>
      <c r="AX1691" s="83"/>
      <c r="AY1691" s="83"/>
      <c r="AZ1691" s="83"/>
    </row>
    <row r="1692" spans="1:52" x14ac:dyDescent="0.25">
      <c r="A1692" s="82"/>
      <c r="B1692" s="83"/>
      <c r="C1692" s="83"/>
      <c r="D1692" s="83"/>
      <c r="E1692" s="83"/>
      <c r="F1692" s="83"/>
      <c r="G1692" s="83"/>
      <c r="H1692" s="83"/>
      <c r="I1692" s="83"/>
      <c r="J1692" s="83"/>
      <c r="K1692" s="83"/>
      <c r="L1692" s="83"/>
      <c r="M1692" s="83"/>
      <c r="N1692" s="83"/>
      <c r="O1692" s="83"/>
      <c r="P1692" s="83"/>
      <c r="Q1692" s="83"/>
      <c r="R1692" s="83"/>
      <c r="S1692" s="83"/>
      <c r="T1692" s="83"/>
      <c r="U1692" s="83"/>
      <c r="V1692" s="83"/>
      <c r="W1692" s="83"/>
      <c r="X1692" s="83"/>
      <c r="Y1692" s="83"/>
      <c r="Z1692" s="83"/>
      <c r="AA1692" s="83"/>
      <c r="AB1692" s="83"/>
      <c r="AC1692" s="83"/>
      <c r="AD1692" s="83"/>
      <c r="AE1692" s="83"/>
      <c r="AF1692" s="83"/>
      <c r="AG1692" s="83"/>
      <c r="AH1692" s="83"/>
      <c r="AI1692" s="83"/>
      <c r="AJ1692" s="83"/>
      <c r="AK1692" s="83"/>
      <c r="AL1692" s="83"/>
      <c r="AM1692" s="83"/>
      <c r="AN1692" s="83"/>
      <c r="AO1692" s="83"/>
      <c r="AP1692" s="83"/>
      <c r="AQ1692" s="83"/>
      <c r="AR1692" s="83"/>
      <c r="AS1692" s="83"/>
      <c r="AT1692" s="83"/>
      <c r="AU1692" s="83"/>
      <c r="AV1692" s="83"/>
      <c r="AW1692" s="83"/>
      <c r="AX1692" s="83"/>
      <c r="AY1692" s="83"/>
      <c r="AZ1692" s="83"/>
    </row>
    <row r="1693" spans="1:52" x14ac:dyDescent="0.25">
      <c r="A1693" s="82"/>
      <c r="B1693" s="85" t="s">
        <v>113</v>
      </c>
      <c r="C1693" s="85"/>
      <c r="D1693" s="85"/>
      <c r="E1693" s="85"/>
      <c r="F1693" s="85"/>
      <c r="G1693" s="85"/>
      <c r="H1693" s="85"/>
      <c r="I1693" s="85"/>
      <c r="J1693" s="85"/>
      <c r="K1693" s="85"/>
      <c r="L1693" s="85"/>
      <c r="M1693" s="85"/>
      <c r="N1693" s="83"/>
      <c r="O1693" s="85" t="s">
        <v>114</v>
      </c>
      <c r="P1693" s="85"/>
      <c r="Q1693" s="85"/>
      <c r="R1693" s="85"/>
      <c r="S1693" s="85"/>
      <c r="T1693" s="85"/>
      <c r="U1693" s="85"/>
      <c r="V1693" s="85"/>
      <c r="W1693" s="85"/>
      <c r="X1693" s="85"/>
      <c r="Y1693" s="85"/>
      <c r="Z1693" s="85"/>
      <c r="AA1693" s="83"/>
      <c r="AB1693" s="85" t="s">
        <v>145</v>
      </c>
      <c r="AC1693" s="85"/>
      <c r="AD1693" s="85"/>
      <c r="AE1693" s="85"/>
      <c r="AF1693" s="85"/>
      <c r="AG1693" s="85"/>
      <c r="AH1693" s="85"/>
      <c r="AI1693" s="85"/>
      <c r="AJ1693" s="85"/>
      <c r="AK1693" s="85"/>
      <c r="AL1693" s="85"/>
      <c r="AM1693" s="85"/>
      <c r="AN1693" s="83"/>
      <c r="AO1693" s="83"/>
      <c r="AP1693" s="83"/>
      <c r="AQ1693" s="83"/>
      <c r="AR1693" s="83"/>
      <c r="AS1693" s="83"/>
      <c r="AT1693" s="83"/>
      <c r="AU1693" s="83"/>
      <c r="AV1693" s="83"/>
      <c r="AW1693" s="83"/>
      <c r="AX1693" s="83"/>
      <c r="AY1693" s="83"/>
      <c r="AZ1693" s="83"/>
    </row>
    <row r="1694" spans="1:52" x14ac:dyDescent="0.25">
      <c r="A1694" s="82"/>
      <c r="B1694" s="87" t="s">
        <v>101</v>
      </c>
      <c r="C1694" s="87">
        <v>2013</v>
      </c>
      <c r="D1694" s="87">
        <v>2014</v>
      </c>
      <c r="E1694" s="87">
        <v>2015</v>
      </c>
      <c r="F1694" s="87">
        <v>2016</v>
      </c>
      <c r="G1694" s="87">
        <v>2017</v>
      </c>
      <c r="H1694" s="87">
        <v>2018</v>
      </c>
      <c r="I1694" s="87">
        <v>2019</v>
      </c>
      <c r="J1694" s="87">
        <v>2020</v>
      </c>
      <c r="K1694" s="87">
        <v>2021</v>
      </c>
      <c r="L1694" s="87">
        <v>2022</v>
      </c>
      <c r="M1694" s="87">
        <v>2023</v>
      </c>
      <c r="N1694" s="83"/>
      <c r="O1694" s="87" t="s">
        <v>101</v>
      </c>
      <c r="P1694" s="87">
        <v>2013</v>
      </c>
      <c r="Q1694" s="87">
        <v>2014</v>
      </c>
      <c r="R1694" s="87">
        <v>2015</v>
      </c>
      <c r="S1694" s="87">
        <v>2016</v>
      </c>
      <c r="T1694" s="87">
        <v>2017</v>
      </c>
      <c r="U1694" s="87">
        <v>2018</v>
      </c>
      <c r="V1694" s="87">
        <v>2019</v>
      </c>
      <c r="W1694" s="87">
        <v>2020</v>
      </c>
      <c r="X1694" s="87">
        <v>2021</v>
      </c>
      <c r="Y1694" s="87">
        <v>2022</v>
      </c>
      <c r="Z1694" s="87">
        <v>2023</v>
      </c>
      <c r="AA1694" s="83"/>
      <c r="AB1694" s="87" t="s">
        <v>101</v>
      </c>
      <c r="AC1694" s="87">
        <v>2013</v>
      </c>
      <c r="AD1694" s="87">
        <v>2014</v>
      </c>
      <c r="AE1694" s="87">
        <v>2015</v>
      </c>
      <c r="AF1694" s="87">
        <v>2016</v>
      </c>
      <c r="AG1694" s="87">
        <v>2017</v>
      </c>
      <c r="AH1694" s="87">
        <v>2018</v>
      </c>
      <c r="AI1694" s="87">
        <v>2019</v>
      </c>
      <c r="AJ1694" s="87">
        <v>2020</v>
      </c>
      <c r="AK1694" s="87">
        <v>2021</v>
      </c>
      <c r="AL1694" s="87">
        <v>2022</v>
      </c>
      <c r="AM1694" s="87">
        <v>2023</v>
      </c>
      <c r="AN1694" s="83"/>
      <c r="AO1694" s="83"/>
      <c r="AP1694" s="83"/>
      <c r="AQ1694" s="83"/>
      <c r="AR1694" s="83"/>
      <c r="AS1694" s="83"/>
      <c r="AT1694" s="83"/>
      <c r="AU1694" s="83"/>
      <c r="AV1694" s="83"/>
      <c r="AW1694" s="83"/>
      <c r="AX1694" s="83"/>
      <c r="AY1694" s="83"/>
      <c r="AZ1694" s="83"/>
    </row>
    <row r="1695" spans="1:52" x14ac:dyDescent="0.25">
      <c r="A1695" s="82"/>
      <c r="B1695" s="89" t="s">
        <v>9</v>
      </c>
      <c r="C1695" s="90">
        <v>623666.12867630739</v>
      </c>
      <c r="D1695" s="90">
        <v>626861.35723653482</v>
      </c>
      <c r="E1695" s="90">
        <v>638731.8738191853</v>
      </c>
      <c r="F1695" s="90">
        <v>689871.03993918409</v>
      </c>
      <c r="G1695" s="90">
        <v>666365.41638366063</v>
      </c>
      <c r="H1695" s="90">
        <v>659649.79679512535</v>
      </c>
      <c r="I1695" s="90">
        <v>690324.7352790084</v>
      </c>
      <c r="J1695" s="90">
        <v>712988.9054320408</v>
      </c>
      <c r="K1695" s="90">
        <v>807204.10033199994</v>
      </c>
      <c r="L1695" s="90">
        <v>773069.17799999996</v>
      </c>
      <c r="M1695" s="90">
        <v>0</v>
      </c>
      <c r="N1695" s="83"/>
      <c r="O1695" s="89" t="s">
        <v>9</v>
      </c>
      <c r="P1695" s="90">
        <v>624247.46125450893</v>
      </c>
      <c r="Q1695" s="90">
        <v>633480.30948918092</v>
      </c>
      <c r="R1695" s="90">
        <v>605702.56377006148</v>
      </c>
      <c r="S1695" s="90">
        <v>699161.61644469365</v>
      </c>
      <c r="T1695" s="90">
        <v>672817.04791641957</v>
      </c>
      <c r="U1695" s="90">
        <v>656034.90056802123</v>
      </c>
      <c r="V1695" s="90">
        <v>663013.69443104963</v>
      </c>
      <c r="W1695" s="90">
        <v>682804.6399308329</v>
      </c>
      <c r="X1695" s="90">
        <v>874170.16700999974</v>
      </c>
      <c r="Y1695" s="90">
        <v>852302.17799999996</v>
      </c>
      <c r="Z1695" s="90">
        <v>794547</v>
      </c>
      <c r="AA1695" s="83"/>
      <c r="AB1695" s="89" t="s">
        <v>9</v>
      </c>
      <c r="AC1695" s="90">
        <v>5562</v>
      </c>
      <c r="AD1695" s="90">
        <v>5464</v>
      </c>
      <c r="AE1695" s="90">
        <v>5649</v>
      </c>
      <c r="AF1695" s="90">
        <v>5626</v>
      </c>
      <c r="AG1695" s="90">
        <v>5537</v>
      </c>
      <c r="AH1695" s="90">
        <v>5433</v>
      </c>
      <c r="AI1695" s="90">
        <v>5473</v>
      </c>
      <c r="AJ1695" s="90">
        <v>5763</v>
      </c>
      <c r="AK1695" s="90">
        <v>5519</v>
      </c>
      <c r="AL1695" s="90">
        <v>5635</v>
      </c>
      <c r="AM1695" s="90">
        <v>0</v>
      </c>
      <c r="AN1695" s="83"/>
      <c r="AO1695" s="83"/>
      <c r="AP1695" s="83"/>
      <c r="AQ1695" s="83"/>
      <c r="AR1695" s="83"/>
      <c r="AS1695" s="83"/>
      <c r="AT1695" s="83"/>
      <c r="AU1695" s="83"/>
      <c r="AV1695" s="83"/>
      <c r="AW1695" s="83"/>
      <c r="AX1695" s="83"/>
      <c r="AY1695" s="83"/>
      <c r="AZ1695" s="83"/>
    </row>
    <row r="1696" spans="1:52" x14ac:dyDescent="0.25">
      <c r="A1696" s="82"/>
      <c r="B1696" s="84" t="s">
        <v>10</v>
      </c>
      <c r="C1696" s="93">
        <v>434969.73734151601</v>
      </c>
      <c r="D1696" s="93">
        <v>421195.46902207471</v>
      </c>
      <c r="E1696" s="93">
        <v>444587.24655060051</v>
      </c>
      <c r="F1696" s="93">
        <v>491612.19175303297</v>
      </c>
      <c r="G1696" s="93">
        <v>471554.74376010004</v>
      </c>
      <c r="H1696" s="93">
        <v>447218.62541966239</v>
      </c>
      <c r="I1696" s="93">
        <v>451684.16744711786</v>
      </c>
      <c r="J1696" s="93">
        <v>473773.5303438374</v>
      </c>
      <c r="K1696" s="93">
        <v>561304.68651599996</v>
      </c>
      <c r="L1696" s="93">
        <v>526833.07949999999</v>
      </c>
      <c r="M1696" s="93">
        <v>0</v>
      </c>
      <c r="N1696" s="83"/>
      <c r="O1696" s="84" t="s">
        <v>10</v>
      </c>
      <c r="P1696" s="93">
        <v>423612.81398573273</v>
      </c>
      <c r="Q1696" s="93">
        <v>438568.45343354886</v>
      </c>
      <c r="R1696" s="93">
        <v>432085.0406096584</v>
      </c>
      <c r="S1696" s="93">
        <v>508638.37498989824</v>
      </c>
      <c r="T1696" s="93">
        <v>495891.813400788</v>
      </c>
      <c r="U1696" s="93">
        <v>455361.98142548103</v>
      </c>
      <c r="V1696" s="93">
        <v>458687.7271612045</v>
      </c>
      <c r="W1696" s="93">
        <v>458281.65244138188</v>
      </c>
      <c r="X1696" s="93">
        <v>628827.72516899987</v>
      </c>
      <c r="Y1696" s="93">
        <v>611865.00899999996</v>
      </c>
      <c r="Z1696" s="93">
        <v>555836</v>
      </c>
      <c r="AA1696" s="83"/>
      <c r="AB1696" s="84" t="s">
        <v>10</v>
      </c>
      <c r="AC1696" s="93">
        <v>5562</v>
      </c>
      <c r="AD1696" s="93">
        <v>5464</v>
      </c>
      <c r="AE1696" s="93">
        <v>5649</v>
      </c>
      <c r="AF1696" s="93">
        <v>5626</v>
      </c>
      <c r="AG1696" s="93">
        <v>5537</v>
      </c>
      <c r="AH1696" s="93">
        <v>5433</v>
      </c>
      <c r="AI1696" s="93">
        <v>5473</v>
      </c>
      <c r="AJ1696" s="93">
        <v>5763</v>
      </c>
      <c r="AK1696" s="93">
        <v>5519</v>
      </c>
      <c r="AL1696" s="93">
        <v>5635</v>
      </c>
      <c r="AM1696" s="93">
        <v>0</v>
      </c>
      <c r="AN1696" s="83"/>
      <c r="AO1696" s="83"/>
      <c r="AP1696" s="83"/>
      <c r="AQ1696" s="83"/>
      <c r="AR1696" s="83"/>
      <c r="AS1696" s="83"/>
      <c r="AT1696" s="83"/>
      <c r="AU1696" s="83"/>
      <c r="AV1696" s="83"/>
      <c r="AW1696" s="83"/>
      <c r="AX1696" s="83"/>
      <c r="AY1696" s="83"/>
      <c r="AZ1696" s="83"/>
    </row>
    <row r="1697" spans="1:52" x14ac:dyDescent="0.25">
      <c r="A1697" s="82"/>
      <c r="B1697" s="89" t="s">
        <v>11</v>
      </c>
      <c r="C1697" s="94">
        <v>188696.39133479132</v>
      </c>
      <c r="D1697" s="94">
        <v>205665.88821446014</v>
      </c>
      <c r="E1697" s="94">
        <v>194144.62726858477</v>
      </c>
      <c r="F1697" s="94">
        <v>198258.8481861511</v>
      </c>
      <c r="G1697" s="94">
        <v>194810.67262356056</v>
      </c>
      <c r="H1697" s="94">
        <v>212431.17137546293</v>
      </c>
      <c r="I1697" s="94">
        <v>238640.56783189057</v>
      </c>
      <c r="J1697" s="94">
        <v>239215.37508820344</v>
      </c>
      <c r="K1697" s="94">
        <v>245899.41381599999</v>
      </c>
      <c r="L1697" s="94">
        <v>246236.09849999999</v>
      </c>
      <c r="M1697" s="94">
        <v>0</v>
      </c>
      <c r="N1697" s="83"/>
      <c r="O1697" s="89" t="s">
        <v>11</v>
      </c>
      <c r="P1697" s="94">
        <v>200634.6472687762</v>
      </c>
      <c r="Q1697" s="94">
        <v>194911.85605563203</v>
      </c>
      <c r="R1697" s="94">
        <v>173617.52316040304</v>
      </c>
      <c r="S1697" s="94">
        <v>190523.24145479535</v>
      </c>
      <c r="T1697" s="94">
        <v>176925.2345156316</v>
      </c>
      <c r="U1697" s="94">
        <v>200672.91914254025</v>
      </c>
      <c r="V1697" s="94">
        <v>204325.96726984513</v>
      </c>
      <c r="W1697" s="94">
        <v>224522.98748945096</v>
      </c>
      <c r="X1697" s="94">
        <v>245342.44184099993</v>
      </c>
      <c r="Y1697" s="94">
        <v>240437.16899999999</v>
      </c>
      <c r="Z1697" s="94">
        <v>238711</v>
      </c>
      <c r="AA1697" s="83"/>
      <c r="AB1697" s="89" t="s">
        <v>11</v>
      </c>
      <c r="AC1697" s="94">
        <v>5562</v>
      </c>
      <c r="AD1697" s="94">
        <v>5464</v>
      </c>
      <c r="AE1697" s="94">
        <v>5649</v>
      </c>
      <c r="AF1697" s="94">
        <v>5626</v>
      </c>
      <c r="AG1697" s="94">
        <v>5537</v>
      </c>
      <c r="AH1697" s="94">
        <v>5433</v>
      </c>
      <c r="AI1697" s="94">
        <v>5473</v>
      </c>
      <c r="AJ1697" s="94">
        <v>5763</v>
      </c>
      <c r="AK1697" s="94">
        <v>5519</v>
      </c>
      <c r="AL1697" s="94">
        <v>5635</v>
      </c>
      <c r="AM1697" s="94">
        <v>0</v>
      </c>
      <c r="AN1697" s="83"/>
      <c r="AO1697" s="83"/>
      <c r="AP1697" s="83"/>
      <c r="AQ1697" s="83"/>
      <c r="AR1697" s="83"/>
      <c r="AS1697" s="83"/>
      <c r="AT1697" s="83"/>
      <c r="AU1697" s="83"/>
      <c r="AV1697" s="83"/>
      <c r="AW1697" s="83"/>
      <c r="AX1697" s="83"/>
      <c r="AY1697" s="83"/>
      <c r="AZ1697" s="83"/>
    </row>
    <row r="1698" spans="1:52" x14ac:dyDescent="0.25">
      <c r="A1698" s="82"/>
      <c r="B1698" s="84" t="s">
        <v>0</v>
      </c>
      <c r="C1698" s="93">
        <v>94407.038894623925</v>
      </c>
      <c r="D1698" s="93">
        <v>88585.137608751087</v>
      </c>
      <c r="E1698" s="93">
        <v>85272.662254419367</v>
      </c>
      <c r="F1698" s="93">
        <v>90353.640976704788</v>
      </c>
      <c r="G1698" s="93">
        <v>81956.844575606839</v>
      </c>
      <c r="H1698" s="93">
        <v>77149.298651262274</v>
      </c>
      <c r="I1698" s="93">
        <v>76702.839983837155</v>
      </c>
      <c r="J1698" s="93">
        <v>73621.080800504977</v>
      </c>
      <c r="K1698" s="93">
        <v>64877.156546999991</v>
      </c>
      <c r="L1698" s="93">
        <v>55488.824999999997</v>
      </c>
      <c r="M1698" s="93">
        <v>0</v>
      </c>
      <c r="N1698" s="83"/>
      <c r="O1698" s="84" t="s">
        <v>0</v>
      </c>
      <c r="P1698" s="93">
        <v>91153.273163247621</v>
      </c>
      <c r="Q1698" s="93">
        <v>92254.013051920992</v>
      </c>
      <c r="R1698" s="93">
        <v>80207.317600475217</v>
      </c>
      <c r="S1698" s="93">
        <v>91377.168306984429</v>
      </c>
      <c r="T1698" s="93">
        <v>79821.383987424357</v>
      </c>
      <c r="U1698" s="93">
        <v>69758.775812690612</v>
      </c>
      <c r="V1698" s="93">
        <v>69319.535754276716</v>
      </c>
      <c r="W1698" s="93">
        <v>70856.851167458983</v>
      </c>
      <c r="X1698" s="93">
        <v>75724.848822</v>
      </c>
      <c r="Y1698" s="93">
        <v>68950.202999999994</v>
      </c>
      <c r="Z1698" s="93">
        <v>60204</v>
      </c>
      <c r="AA1698" s="83"/>
      <c r="AB1698" s="84" t="s">
        <v>0</v>
      </c>
      <c r="AC1698" s="93">
        <v>989</v>
      </c>
      <c r="AD1698" s="93">
        <v>1038</v>
      </c>
      <c r="AE1698" s="93">
        <v>1081</v>
      </c>
      <c r="AF1698" s="93">
        <v>904</v>
      </c>
      <c r="AG1698" s="93">
        <v>755</v>
      </c>
      <c r="AH1698" s="93">
        <v>725</v>
      </c>
      <c r="AI1698" s="93">
        <v>716</v>
      </c>
      <c r="AJ1698" s="93">
        <v>688</v>
      </c>
      <c r="AK1698" s="93">
        <v>609</v>
      </c>
      <c r="AL1698" s="93">
        <v>541</v>
      </c>
      <c r="AM1698" s="93">
        <v>0</v>
      </c>
      <c r="AN1698" s="83"/>
      <c r="AO1698" s="83"/>
      <c r="AP1698" s="83"/>
      <c r="AQ1698" s="83"/>
      <c r="AR1698" s="83"/>
      <c r="AS1698" s="83"/>
      <c r="AT1698" s="83"/>
      <c r="AU1698" s="83"/>
      <c r="AV1698" s="83"/>
      <c r="AW1698" s="83"/>
      <c r="AX1698" s="83"/>
      <c r="AY1698" s="83"/>
      <c r="AZ1698" s="83"/>
    </row>
    <row r="1699" spans="1:52" x14ac:dyDescent="0.25">
      <c r="A1699" s="82"/>
      <c r="B1699" s="84" t="s">
        <v>158</v>
      </c>
      <c r="C1699" s="93">
        <v>106738.48551361664</v>
      </c>
      <c r="D1699" s="93">
        <v>85094.033397754436</v>
      </c>
      <c r="E1699" s="93">
        <v>81218.02244628426</v>
      </c>
      <c r="F1699" s="93">
        <v>73989.899678511254</v>
      </c>
      <c r="G1699" s="93">
        <v>66931.146512254854</v>
      </c>
      <c r="H1699" s="93">
        <v>65209.015763909345</v>
      </c>
      <c r="I1699" s="93">
        <v>65001.838414471349</v>
      </c>
      <c r="J1699" s="93">
        <v>89890.33085386196</v>
      </c>
      <c r="K1699" s="93">
        <v>71657.362055999998</v>
      </c>
      <c r="L1699" s="93">
        <v>45495.176999999996</v>
      </c>
      <c r="M1699" s="93">
        <v>0</v>
      </c>
      <c r="N1699" s="83"/>
      <c r="O1699" s="84" t="s">
        <v>158</v>
      </c>
      <c r="P1699" s="93">
        <v>108958.64408695907</v>
      </c>
      <c r="Q1699" s="93">
        <v>96140.058958960755</v>
      </c>
      <c r="R1699" s="93">
        <v>87874.911240820991</v>
      </c>
      <c r="S1699" s="93">
        <v>76459.846100250463</v>
      </c>
      <c r="T1699" s="93">
        <v>65483.606993493224</v>
      </c>
      <c r="U1699" s="93">
        <v>65523.208723951502</v>
      </c>
      <c r="V1699" s="93">
        <v>65831.911110425979</v>
      </c>
      <c r="W1699" s="93">
        <v>62190.851006402983</v>
      </c>
      <c r="X1699" s="93">
        <v>95854.346447999982</v>
      </c>
      <c r="Y1699" s="93">
        <v>80784.731999999989</v>
      </c>
      <c r="Z1699" s="93">
        <v>50939</v>
      </c>
      <c r="AA1699" s="83"/>
      <c r="AB1699" s="84" t="s">
        <v>158</v>
      </c>
      <c r="AC1699" s="93">
        <v>752</v>
      </c>
      <c r="AD1699" s="93">
        <v>579</v>
      </c>
      <c r="AE1699" s="93">
        <v>561</v>
      </c>
      <c r="AF1699" s="93">
        <v>502</v>
      </c>
      <c r="AG1699" s="93">
        <v>472</v>
      </c>
      <c r="AH1699" s="93">
        <v>480</v>
      </c>
      <c r="AI1699" s="93">
        <v>462</v>
      </c>
      <c r="AJ1699" s="93">
        <v>662</v>
      </c>
      <c r="AK1699" s="93">
        <v>490</v>
      </c>
      <c r="AL1699" s="93">
        <v>313</v>
      </c>
      <c r="AM1699" s="93">
        <v>0</v>
      </c>
      <c r="AN1699" s="83"/>
      <c r="AO1699" s="83"/>
      <c r="AP1699" s="83"/>
      <c r="AQ1699" s="83"/>
      <c r="AR1699" s="83"/>
      <c r="AS1699" s="83"/>
      <c r="AT1699" s="83"/>
      <c r="AU1699" s="83"/>
      <c r="AV1699" s="83"/>
      <c r="AW1699" s="83"/>
      <c r="AX1699" s="83"/>
      <c r="AY1699" s="83"/>
      <c r="AZ1699" s="83"/>
    </row>
    <row r="1700" spans="1:52" x14ac:dyDescent="0.25">
      <c r="A1700" s="82"/>
      <c r="B1700" s="84" t="s">
        <v>159</v>
      </c>
      <c r="C1700" s="93">
        <v>15502.904032528037</v>
      </c>
      <c r="D1700" s="93">
        <v>14988.856204290747</v>
      </c>
      <c r="E1700" s="93">
        <v>16841.589251839232</v>
      </c>
      <c r="F1700" s="93">
        <v>24189.951204365614</v>
      </c>
      <c r="G1700" s="93">
        <v>20897.577559586782</v>
      </c>
      <c r="H1700" s="93">
        <v>15886.870721562173</v>
      </c>
      <c r="I1700" s="93">
        <v>11081.965236309843</v>
      </c>
      <c r="J1700" s="93">
        <v>6790.8123772019981</v>
      </c>
      <c r="K1700" s="93">
        <v>4650.9812159999992</v>
      </c>
      <c r="L1700" s="93">
        <v>2619.8339999999998</v>
      </c>
      <c r="M1700" s="93">
        <v>0</v>
      </c>
      <c r="N1700" s="83"/>
      <c r="O1700" s="84" t="s">
        <v>159</v>
      </c>
      <c r="P1700" s="93">
        <v>18052.235710335433</v>
      </c>
      <c r="Q1700" s="93">
        <v>17263.153119500654</v>
      </c>
      <c r="R1700" s="93">
        <v>16324.357887080876</v>
      </c>
      <c r="S1700" s="93">
        <v>26456.12704631134</v>
      </c>
      <c r="T1700" s="93">
        <v>25893.740953372002</v>
      </c>
      <c r="U1700" s="93">
        <v>21635.707390803251</v>
      </c>
      <c r="V1700" s="93">
        <v>14702.731341723616</v>
      </c>
      <c r="W1700" s="93">
        <v>9505.411033229997</v>
      </c>
      <c r="X1700" s="93">
        <v>4742.2185299999992</v>
      </c>
      <c r="Y1700" s="93">
        <v>3879.33</v>
      </c>
      <c r="Z1700" s="93">
        <v>2823</v>
      </c>
      <c r="AA1700" s="83"/>
      <c r="AB1700" s="84" t="s">
        <v>159</v>
      </c>
      <c r="AC1700" s="93">
        <v>0</v>
      </c>
      <c r="AD1700" s="93">
        <v>0</v>
      </c>
      <c r="AE1700" s="93">
        <v>0</v>
      </c>
      <c r="AF1700" s="93">
        <v>0</v>
      </c>
      <c r="AG1700" s="93">
        <v>0</v>
      </c>
      <c r="AH1700" s="93">
        <v>0</v>
      </c>
      <c r="AI1700" s="93">
        <v>0</v>
      </c>
      <c r="AJ1700" s="93">
        <v>0</v>
      </c>
      <c r="AK1700" s="93">
        <v>0</v>
      </c>
      <c r="AL1700" s="93">
        <v>0</v>
      </c>
      <c r="AM1700" s="93">
        <v>0</v>
      </c>
      <c r="AN1700" s="83"/>
      <c r="AO1700" s="83"/>
      <c r="AP1700" s="83"/>
      <c r="AQ1700" s="83"/>
      <c r="AR1700" s="83"/>
      <c r="AS1700" s="83"/>
      <c r="AT1700" s="83"/>
      <c r="AU1700" s="83"/>
      <c r="AV1700" s="83"/>
      <c r="AW1700" s="83"/>
      <c r="AX1700" s="83"/>
      <c r="AY1700" s="83"/>
      <c r="AZ1700" s="83"/>
    </row>
    <row r="1701" spans="1:52" x14ac:dyDescent="0.25">
      <c r="A1701" s="82"/>
      <c r="B1701" s="84" t="s">
        <v>1</v>
      </c>
      <c r="C1701" s="93">
        <v>26350.875589614712</v>
      </c>
      <c r="D1701" s="93">
        <v>21375.091910680472</v>
      </c>
      <c r="E1701" s="93">
        <v>18578.196923740299</v>
      </c>
      <c r="F1701" s="93">
        <v>19746.644551519566</v>
      </c>
      <c r="G1701" s="93">
        <v>21016.733394777486</v>
      </c>
      <c r="H1701" s="93">
        <v>23203.988692422921</v>
      </c>
      <c r="I1701" s="93">
        <v>23220.266692849109</v>
      </c>
      <c r="J1701" s="93">
        <v>28563.706208141994</v>
      </c>
      <c r="K1701" s="93">
        <v>25247.274401999995</v>
      </c>
      <c r="L1701" s="93">
        <v>18223.589999999997</v>
      </c>
      <c r="M1701" s="93">
        <v>0</v>
      </c>
      <c r="N1701" s="83"/>
      <c r="O1701" s="84" t="s">
        <v>1</v>
      </c>
      <c r="P1701" s="93">
        <v>31263.20205900618</v>
      </c>
      <c r="Q1701" s="93">
        <v>24606.956297456501</v>
      </c>
      <c r="R1701" s="93">
        <v>25853.60993204507</v>
      </c>
      <c r="S1701" s="93">
        <v>21038.057192306478</v>
      </c>
      <c r="T1701" s="93">
        <v>20833.242469864032</v>
      </c>
      <c r="U1701" s="93">
        <v>20476.435999444864</v>
      </c>
      <c r="V1701" s="93">
        <v>22735.52622709229</v>
      </c>
      <c r="W1701" s="93">
        <v>22294.019089628993</v>
      </c>
      <c r="X1701" s="93">
        <v>25402.165655999997</v>
      </c>
      <c r="Y1701" s="93">
        <v>27943.523999999998</v>
      </c>
      <c r="Z1701" s="93">
        <v>20859</v>
      </c>
      <c r="AA1701" s="83"/>
      <c r="AB1701" s="84" t="s">
        <v>1</v>
      </c>
      <c r="AC1701" s="93">
        <v>158</v>
      </c>
      <c r="AD1701" s="93">
        <v>129</v>
      </c>
      <c r="AE1701" s="93">
        <v>118</v>
      </c>
      <c r="AF1701" s="93">
        <v>127</v>
      </c>
      <c r="AG1701" s="93">
        <v>136</v>
      </c>
      <c r="AH1701" s="93">
        <v>145</v>
      </c>
      <c r="AI1701" s="93">
        <v>142</v>
      </c>
      <c r="AJ1701" s="93">
        <v>173</v>
      </c>
      <c r="AK1701" s="93">
        <v>154</v>
      </c>
      <c r="AL1701" s="93">
        <v>112</v>
      </c>
      <c r="AM1701" s="93">
        <v>0</v>
      </c>
      <c r="AN1701" s="83"/>
      <c r="AO1701" s="83"/>
      <c r="AP1701" s="83"/>
      <c r="AQ1701" s="83"/>
      <c r="AR1701" s="83"/>
      <c r="AS1701" s="83"/>
      <c r="AT1701" s="83"/>
      <c r="AU1701" s="83"/>
      <c r="AV1701" s="83"/>
      <c r="AW1701" s="83"/>
      <c r="AX1701" s="83"/>
      <c r="AY1701" s="83"/>
      <c r="AZ1701" s="83"/>
    </row>
    <row r="1702" spans="1:52" x14ac:dyDescent="0.25">
      <c r="A1702" s="82"/>
      <c r="B1702" s="84" t="s">
        <v>2</v>
      </c>
      <c r="C1702" s="93">
        <v>245116.33653882862</v>
      </c>
      <c r="D1702" s="93">
        <v>240513.3219262659</v>
      </c>
      <c r="E1702" s="93">
        <v>242247.31974197639</v>
      </c>
      <c r="F1702" s="93">
        <v>247144.68564813919</v>
      </c>
      <c r="G1702" s="93">
        <v>246838.33508973592</v>
      </c>
      <c r="H1702" s="93">
        <v>244975.46825777984</v>
      </c>
      <c r="I1702" s="93">
        <v>254115.48666765902</v>
      </c>
      <c r="J1702" s="93">
        <v>271624.94254809892</v>
      </c>
      <c r="K1702" s="93">
        <v>280223.74006199994</v>
      </c>
      <c r="L1702" s="93">
        <v>284611.11</v>
      </c>
      <c r="M1702" s="93">
        <v>0</v>
      </c>
      <c r="N1702" s="83"/>
      <c r="O1702" s="84" t="s">
        <v>2</v>
      </c>
      <c r="P1702" s="93">
        <v>241965.9977068445</v>
      </c>
      <c r="Q1702" s="93">
        <v>247741.65687397833</v>
      </c>
      <c r="R1702" s="93">
        <v>238648.52701286238</v>
      </c>
      <c r="S1702" s="93">
        <v>249751.97955781623</v>
      </c>
      <c r="T1702" s="93">
        <v>256145.40255895673</v>
      </c>
      <c r="U1702" s="93">
        <v>247069.71528325652</v>
      </c>
      <c r="V1702" s="93">
        <v>249240.59615923144</v>
      </c>
      <c r="W1702" s="93">
        <v>255233.77292076292</v>
      </c>
      <c r="X1702" s="93">
        <v>304041.98351099994</v>
      </c>
      <c r="Y1702" s="93">
        <v>283774.533</v>
      </c>
      <c r="Z1702" s="93">
        <v>288506</v>
      </c>
      <c r="AA1702" s="83"/>
      <c r="AB1702" s="84" t="s">
        <v>2</v>
      </c>
      <c r="AC1702" s="93">
        <v>2146</v>
      </c>
      <c r="AD1702" s="93">
        <v>2062</v>
      </c>
      <c r="AE1702" s="93">
        <v>2040</v>
      </c>
      <c r="AF1702" s="93">
        <v>2011</v>
      </c>
      <c r="AG1702" s="93">
        <v>1983</v>
      </c>
      <c r="AH1702" s="93">
        <v>1920</v>
      </c>
      <c r="AI1702" s="93">
        <v>1939</v>
      </c>
      <c r="AJ1702" s="93">
        <v>2014</v>
      </c>
      <c r="AK1702" s="93">
        <v>2079</v>
      </c>
      <c r="AL1702" s="93">
        <v>2164</v>
      </c>
      <c r="AM1702" s="93">
        <v>0</v>
      </c>
      <c r="AN1702" s="83"/>
      <c r="AO1702" s="83"/>
      <c r="AP1702" s="83"/>
      <c r="AQ1702" s="83"/>
      <c r="AR1702" s="83"/>
      <c r="AS1702" s="83"/>
      <c r="AT1702" s="83"/>
      <c r="AU1702" s="83"/>
      <c r="AV1702" s="83"/>
      <c r="AW1702" s="83"/>
      <c r="AX1702" s="83"/>
      <c r="AY1702" s="83"/>
      <c r="AZ1702" s="83"/>
    </row>
    <row r="1703" spans="1:52" x14ac:dyDescent="0.25">
      <c r="A1703" s="82"/>
      <c r="B1703" s="84" t="s">
        <v>156</v>
      </c>
      <c r="C1703" s="93">
        <v>0</v>
      </c>
      <c r="D1703" s="93">
        <v>0</v>
      </c>
      <c r="E1703" s="93">
        <v>0</v>
      </c>
      <c r="F1703" s="93">
        <v>0</v>
      </c>
      <c r="G1703" s="93">
        <v>0</v>
      </c>
      <c r="H1703" s="93">
        <v>0</v>
      </c>
      <c r="I1703" s="93">
        <v>0</v>
      </c>
      <c r="J1703" s="93">
        <v>2189.1576602069995</v>
      </c>
      <c r="K1703" s="93">
        <v>15293.919983999998</v>
      </c>
      <c r="L1703" s="93">
        <v>26135.570999999996</v>
      </c>
      <c r="M1703" s="93">
        <v>0</v>
      </c>
      <c r="N1703" s="83"/>
      <c r="O1703" s="84" t="s">
        <v>156</v>
      </c>
      <c r="P1703" s="93">
        <v>0</v>
      </c>
      <c r="Q1703" s="93">
        <v>0</v>
      </c>
      <c r="R1703" s="93">
        <v>0</v>
      </c>
      <c r="S1703" s="93">
        <v>0</v>
      </c>
      <c r="T1703" s="93">
        <v>0</v>
      </c>
      <c r="U1703" s="93">
        <v>0</v>
      </c>
      <c r="V1703" s="93">
        <v>0</v>
      </c>
      <c r="W1703" s="93">
        <v>0</v>
      </c>
      <c r="X1703" s="93">
        <v>0</v>
      </c>
      <c r="Y1703" s="93">
        <v>25851.566999999999</v>
      </c>
      <c r="Z1703" s="93">
        <v>30981</v>
      </c>
      <c r="AA1703" s="83"/>
      <c r="AB1703" s="84" t="s">
        <v>156</v>
      </c>
      <c r="AC1703" s="93">
        <v>0</v>
      </c>
      <c r="AD1703" s="93">
        <v>0</v>
      </c>
      <c r="AE1703" s="93">
        <v>0</v>
      </c>
      <c r="AF1703" s="93">
        <v>0</v>
      </c>
      <c r="AG1703" s="93">
        <v>0</v>
      </c>
      <c r="AH1703" s="93">
        <v>0</v>
      </c>
      <c r="AI1703" s="93">
        <v>0</v>
      </c>
      <c r="AJ1703" s="93">
        <v>15</v>
      </c>
      <c r="AK1703" s="93">
        <v>91</v>
      </c>
      <c r="AL1703" s="93">
        <v>166</v>
      </c>
      <c r="AM1703" s="93">
        <v>0</v>
      </c>
      <c r="AN1703" s="83"/>
      <c r="AO1703" s="83"/>
      <c r="AP1703" s="83"/>
      <c r="AQ1703" s="83"/>
      <c r="AR1703" s="83"/>
      <c r="AS1703" s="83"/>
      <c r="AT1703" s="83"/>
      <c r="AU1703" s="83"/>
      <c r="AV1703" s="83"/>
      <c r="AW1703" s="83"/>
      <c r="AX1703" s="83"/>
      <c r="AY1703" s="83"/>
      <c r="AZ1703" s="83"/>
    </row>
    <row r="1704" spans="1:52" x14ac:dyDescent="0.25">
      <c r="A1704" s="82"/>
      <c r="B1704" s="84" t="s">
        <v>3</v>
      </c>
      <c r="C1704" s="93">
        <v>1032.704654548779</v>
      </c>
      <c r="D1704" s="93">
        <v>5014.3829400860704</v>
      </c>
      <c r="E1704" s="93">
        <v>11386.112059277133</v>
      </c>
      <c r="F1704" s="93">
        <v>21202.527923660611</v>
      </c>
      <c r="G1704" s="93">
        <v>26661.118123920511</v>
      </c>
      <c r="H1704" s="93">
        <v>33272.475406257814</v>
      </c>
      <c r="I1704" s="93">
        <v>31798.710689479089</v>
      </c>
      <c r="J1704" s="93">
        <v>25210.378456577986</v>
      </c>
      <c r="K1704" s="93">
        <v>21007.921997999991</v>
      </c>
      <c r="L1704" s="93">
        <v>15400.014000000001</v>
      </c>
      <c r="M1704" s="93">
        <v>0</v>
      </c>
      <c r="N1704" s="83"/>
      <c r="O1704" s="84" t="s">
        <v>3</v>
      </c>
      <c r="P1704" s="93">
        <v>0</v>
      </c>
      <c r="Q1704" s="93">
        <v>13626.912582103549</v>
      </c>
      <c r="R1704" s="93">
        <v>13613.969567941002</v>
      </c>
      <c r="S1704" s="93">
        <v>21990.602417475347</v>
      </c>
      <c r="T1704" s="93">
        <v>21348.376251658083</v>
      </c>
      <c r="U1704" s="93">
        <v>25272.966106166714</v>
      </c>
      <c r="V1704" s="93">
        <v>34974.096067566737</v>
      </c>
      <c r="W1704" s="93">
        <v>28675.915373573996</v>
      </c>
      <c r="X1704" s="93">
        <v>25072.226066999992</v>
      </c>
      <c r="Y1704" s="93">
        <v>22410.590999999993</v>
      </c>
      <c r="Z1704" s="93">
        <v>13955</v>
      </c>
      <c r="AA1704" s="83"/>
      <c r="AB1704" s="84" t="s">
        <v>3</v>
      </c>
      <c r="AC1704" s="93">
        <v>8</v>
      </c>
      <c r="AD1704" s="93">
        <v>38</v>
      </c>
      <c r="AE1704" s="93">
        <v>94</v>
      </c>
      <c r="AF1704" s="93">
        <v>150</v>
      </c>
      <c r="AG1704" s="93">
        <v>194</v>
      </c>
      <c r="AH1704" s="93">
        <v>243</v>
      </c>
      <c r="AI1704" s="93">
        <v>228</v>
      </c>
      <c r="AJ1704" s="93">
        <v>183</v>
      </c>
      <c r="AK1704" s="93">
        <v>155</v>
      </c>
      <c r="AL1704" s="93">
        <v>118</v>
      </c>
      <c r="AM1704" s="93">
        <v>0</v>
      </c>
      <c r="AN1704" s="83"/>
      <c r="AO1704" s="83"/>
      <c r="AP1704" s="83"/>
      <c r="AQ1704" s="83"/>
      <c r="AR1704" s="83"/>
      <c r="AS1704" s="83"/>
      <c r="AT1704" s="83"/>
      <c r="AU1704" s="83"/>
      <c r="AV1704" s="83"/>
      <c r="AW1704" s="83"/>
      <c r="AX1704" s="83"/>
      <c r="AY1704" s="83"/>
      <c r="AZ1704" s="83"/>
    </row>
    <row r="1705" spans="1:52" x14ac:dyDescent="0.25">
      <c r="A1705" s="82"/>
      <c r="B1705" s="84" t="s">
        <v>4</v>
      </c>
      <c r="C1705" s="93">
        <v>0</v>
      </c>
      <c r="D1705" s="93">
        <v>1813.0766923518479</v>
      </c>
      <c r="E1705" s="93">
        <v>13237.120378095571</v>
      </c>
      <c r="F1705" s="93">
        <v>14567.836329863558</v>
      </c>
      <c r="G1705" s="93">
        <v>14645.747256177821</v>
      </c>
      <c r="H1705" s="93">
        <v>12938.376644582939</v>
      </c>
      <c r="I1705" s="93">
        <v>16340.888052945345</v>
      </c>
      <c r="J1705" s="93">
        <v>19754.207787446998</v>
      </c>
      <c r="K1705" s="93">
        <v>20640.850943999998</v>
      </c>
      <c r="L1705" s="93">
        <v>27590.576999999997</v>
      </c>
      <c r="M1705" s="93">
        <v>0</v>
      </c>
      <c r="N1705" s="83"/>
      <c r="O1705" s="84" t="s">
        <v>4</v>
      </c>
      <c r="P1705" s="93">
        <v>0</v>
      </c>
      <c r="Q1705" s="93">
        <v>0</v>
      </c>
      <c r="R1705" s="93">
        <v>9826.1670743548402</v>
      </c>
      <c r="S1705" s="93">
        <v>16133.136020126511</v>
      </c>
      <c r="T1705" s="93">
        <v>17065.788676980708</v>
      </c>
      <c r="U1705" s="93">
        <v>14046.997000034175</v>
      </c>
      <c r="V1705" s="93">
        <v>13991.397521481696</v>
      </c>
      <c r="W1705" s="93">
        <v>16110.646713755994</v>
      </c>
      <c r="X1705" s="93">
        <v>19163.018636999997</v>
      </c>
      <c r="Y1705" s="93">
        <v>30226.875</v>
      </c>
      <c r="Z1705" s="93">
        <v>28953</v>
      </c>
      <c r="AA1705" s="83"/>
      <c r="AB1705" s="84" t="s">
        <v>4</v>
      </c>
      <c r="AC1705" s="93">
        <v>0</v>
      </c>
      <c r="AD1705" s="93">
        <v>15</v>
      </c>
      <c r="AE1705" s="93">
        <v>93</v>
      </c>
      <c r="AF1705" s="93">
        <v>113</v>
      </c>
      <c r="AG1705" s="93">
        <v>112</v>
      </c>
      <c r="AH1705" s="93">
        <v>100</v>
      </c>
      <c r="AI1705" s="93">
        <v>128</v>
      </c>
      <c r="AJ1705" s="93">
        <v>150</v>
      </c>
      <c r="AK1705" s="93">
        <v>164</v>
      </c>
      <c r="AL1705" s="93">
        <v>233</v>
      </c>
      <c r="AM1705" s="93">
        <v>0</v>
      </c>
      <c r="AN1705" s="83"/>
      <c r="AO1705" s="83"/>
      <c r="AP1705" s="83"/>
      <c r="AQ1705" s="83"/>
      <c r="AR1705" s="83"/>
      <c r="AS1705" s="83"/>
      <c r="AT1705" s="83"/>
      <c r="AU1705" s="83"/>
      <c r="AV1705" s="83"/>
      <c r="AW1705" s="83"/>
      <c r="AX1705" s="83"/>
      <c r="AY1705" s="83"/>
      <c r="AZ1705" s="83"/>
    </row>
    <row r="1706" spans="1:52" x14ac:dyDescent="0.25">
      <c r="A1706" s="82"/>
      <c r="B1706" s="84" t="s">
        <v>6</v>
      </c>
      <c r="C1706" s="93">
        <v>5381.3274471476825</v>
      </c>
      <c r="D1706" s="93">
        <v>8375.8969070685562</v>
      </c>
      <c r="E1706" s="93">
        <v>15811.281226123614</v>
      </c>
      <c r="F1706" s="93">
        <v>24652.719904270441</v>
      </c>
      <c r="G1706" s="93">
        <v>19855.530331683269</v>
      </c>
      <c r="H1706" s="93">
        <v>14268.385633800533</v>
      </c>
      <c r="I1706" s="93">
        <v>10333.030772092234</v>
      </c>
      <c r="J1706" s="93">
        <v>8307.2545119584993</v>
      </c>
      <c r="K1706" s="93">
        <v>7196.0779169999978</v>
      </c>
      <c r="L1706" s="93">
        <v>8379.6615000000002</v>
      </c>
      <c r="M1706" s="93">
        <v>0</v>
      </c>
      <c r="N1706" s="83"/>
      <c r="O1706" s="84" t="s">
        <v>6</v>
      </c>
      <c r="P1706" s="93">
        <v>3696.6542749637024</v>
      </c>
      <c r="Q1706" s="93">
        <v>4678.0654020493412</v>
      </c>
      <c r="R1706" s="93">
        <v>7360.2625929749411</v>
      </c>
      <c r="S1706" s="93">
        <v>33541.641571104345</v>
      </c>
      <c r="T1706" s="93">
        <v>27670.884540959614</v>
      </c>
      <c r="U1706" s="93">
        <v>20809.413449624775</v>
      </c>
      <c r="V1706" s="93">
        <v>13554.922209834027</v>
      </c>
      <c r="W1706" s="93">
        <v>10097.745954597</v>
      </c>
      <c r="X1706" s="93">
        <v>9485.4979590000003</v>
      </c>
      <c r="Y1706" s="93">
        <v>7960.3440000000001</v>
      </c>
      <c r="Z1706" s="93">
        <v>8116</v>
      </c>
      <c r="AA1706" s="83"/>
      <c r="AB1706" s="84" t="s">
        <v>6</v>
      </c>
      <c r="AC1706" s="93">
        <v>0</v>
      </c>
      <c r="AD1706" s="93">
        <v>0</v>
      </c>
      <c r="AE1706" s="93">
        <v>5</v>
      </c>
      <c r="AF1706" s="93">
        <v>189</v>
      </c>
      <c r="AG1706" s="93">
        <v>261</v>
      </c>
      <c r="AH1706" s="93">
        <v>182</v>
      </c>
      <c r="AI1706" s="93">
        <v>130</v>
      </c>
      <c r="AJ1706" s="93">
        <v>0</v>
      </c>
      <c r="AK1706" s="93">
        <v>97</v>
      </c>
      <c r="AL1706" s="93">
        <v>120</v>
      </c>
      <c r="AM1706" s="93">
        <v>0</v>
      </c>
      <c r="AN1706" s="83"/>
      <c r="AO1706" s="83"/>
      <c r="AP1706" s="83"/>
      <c r="AQ1706" s="83"/>
      <c r="AR1706" s="83"/>
      <c r="AS1706" s="83"/>
      <c r="AT1706" s="83"/>
      <c r="AU1706" s="83"/>
      <c r="AV1706" s="83"/>
      <c r="AW1706" s="83"/>
      <c r="AX1706" s="83"/>
      <c r="AY1706" s="83"/>
      <c r="AZ1706" s="83"/>
    </row>
    <row r="1707" spans="1:52" x14ac:dyDescent="0.25">
      <c r="A1707" s="82"/>
      <c r="B1707" s="84" t="s">
        <v>7</v>
      </c>
      <c r="C1707" s="93">
        <v>93466.389595555243</v>
      </c>
      <c r="D1707" s="93">
        <v>99884.647383523523</v>
      </c>
      <c r="E1707" s="93">
        <v>88967.188721823302</v>
      </c>
      <c r="F1707" s="93">
        <v>81461.949276500716</v>
      </c>
      <c r="G1707" s="93">
        <v>75513.877892079705</v>
      </c>
      <c r="H1707" s="93">
        <v>75929.033573176828</v>
      </c>
      <c r="I1707" s="93">
        <v>95990.486107421471</v>
      </c>
      <c r="J1707" s="93">
        <v>92363.248230497979</v>
      </c>
      <c r="K1707" s="93">
        <v>95156.274905999991</v>
      </c>
      <c r="L1707" s="93">
        <v>86452.463999999993</v>
      </c>
      <c r="M1707" s="93">
        <v>0</v>
      </c>
      <c r="N1707" s="83"/>
      <c r="O1707" s="84" t="s">
        <v>7</v>
      </c>
      <c r="P1707" s="93">
        <v>107245.69247224205</v>
      </c>
      <c r="Q1707" s="93">
        <v>100065.74144246639</v>
      </c>
      <c r="R1707" s="93">
        <v>79652.693901507053</v>
      </c>
      <c r="S1707" s="93">
        <v>78368.860764529265</v>
      </c>
      <c r="T1707" s="93">
        <v>75381.922998546288</v>
      </c>
      <c r="U1707" s="93">
        <v>74195.940733086652</v>
      </c>
      <c r="V1707" s="93">
        <v>72808.919492582412</v>
      </c>
      <c r="W1707" s="93">
        <v>75538.347021395981</v>
      </c>
      <c r="X1707" s="93">
        <v>82901.830556999979</v>
      </c>
      <c r="Y1707" s="93">
        <v>82382.769</v>
      </c>
      <c r="Z1707" s="93">
        <v>81384</v>
      </c>
      <c r="AA1707" s="83"/>
      <c r="AB1707" s="84" t="s">
        <v>7</v>
      </c>
      <c r="AC1707" s="93">
        <v>763</v>
      </c>
      <c r="AD1707" s="93">
        <v>793</v>
      </c>
      <c r="AE1707" s="93">
        <v>741</v>
      </c>
      <c r="AF1707" s="93">
        <v>690</v>
      </c>
      <c r="AG1707" s="93">
        <v>648</v>
      </c>
      <c r="AH1707" s="93">
        <v>662</v>
      </c>
      <c r="AI1707" s="93">
        <v>715</v>
      </c>
      <c r="AJ1707" s="93">
        <v>811</v>
      </c>
      <c r="AK1707" s="93">
        <v>803</v>
      </c>
      <c r="AL1707" s="93">
        <v>830</v>
      </c>
      <c r="AM1707" s="93">
        <v>0</v>
      </c>
      <c r="AN1707" s="83"/>
      <c r="AO1707" s="83"/>
      <c r="AP1707" s="83"/>
      <c r="AQ1707" s="83"/>
      <c r="AR1707" s="83"/>
      <c r="AS1707" s="83"/>
      <c r="AT1707" s="83"/>
      <c r="AU1707" s="83"/>
      <c r="AV1707" s="83"/>
      <c r="AW1707" s="83"/>
      <c r="AX1707" s="83"/>
      <c r="AY1707" s="83"/>
      <c r="AZ1707" s="83"/>
    </row>
    <row r="1708" spans="1:52" x14ac:dyDescent="0.25">
      <c r="A1708" s="82"/>
      <c r="B1708" s="89" t="s">
        <v>8</v>
      </c>
      <c r="C1708" s="94">
        <v>43698.737413280229</v>
      </c>
      <c r="D1708" s="94">
        <v>47559.619553193857</v>
      </c>
      <c r="E1708" s="94">
        <v>53863.21855208162</v>
      </c>
      <c r="F1708" s="94">
        <v>68572.291496734761</v>
      </c>
      <c r="G1708" s="94">
        <v>78607.285700913722</v>
      </c>
      <c r="H1708" s="94">
        <v>82795.938749158682</v>
      </c>
      <c r="I1708" s="94">
        <v>92465.26081959506</v>
      </c>
      <c r="J1708" s="94">
        <v>92730.085886717992</v>
      </c>
      <c r="K1708" s="94">
        <v>98107.695923999985</v>
      </c>
      <c r="L1708" s="94">
        <v>104833.49099999999</v>
      </c>
      <c r="M1708" s="94">
        <v>0</v>
      </c>
      <c r="N1708" s="83"/>
      <c r="O1708" s="89" t="s">
        <v>8</v>
      </c>
      <c r="P1708" s="94">
        <v>42600.330505016282</v>
      </c>
      <c r="Q1708" s="94">
        <v>41142.410354416148</v>
      </c>
      <c r="R1708" s="94">
        <v>42463.530559257284</v>
      </c>
      <c r="S1708" s="94">
        <v>64325.137831914195</v>
      </c>
      <c r="T1708" s="94">
        <v>60311.031799984128</v>
      </c>
      <c r="U1708" s="94">
        <v>68079.129319539978</v>
      </c>
      <c r="V1708" s="94">
        <v>76303.085768937672</v>
      </c>
      <c r="W1708" s="94">
        <v>89845.015613975978</v>
      </c>
      <c r="X1708" s="94">
        <v>104592.97151099998</v>
      </c>
      <c r="Y1708" s="94">
        <v>103482.41399999999</v>
      </c>
      <c r="Z1708" s="94">
        <v>106204</v>
      </c>
      <c r="AA1708" s="83"/>
      <c r="AB1708" s="89" t="s">
        <v>8</v>
      </c>
      <c r="AC1708" s="94">
        <v>585</v>
      </c>
      <c r="AD1708" s="94">
        <v>638</v>
      </c>
      <c r="AE1708" s="94">
        <v>729</v>
      </c>
      <c r="AF1708" s="94">
        <v>797</v>
      </c>
      <c r="AG1708" s="94">
        <v>861</v>
      </c>
      <c r="AH1708" s="94">
        <v>890</v>
      </c>
      <c r="AI1708" s="94">
        <v>951</v>
      </c>
      <c r="AJ1708" s="94">
        <v>937</v>
      </c>
      <c r="AK1708" s="94">
        <v>953</v>
      </c>
      <c r="AL1708" s="94">
        <v>1022</v>
      </c>
      <c r="AM1708" s="94">
        <v>0</v>
      </c>
      <c r="AN1708" s="83"/>
      <c r="AO1708" s="83"/>
      <c r="AP1708" s="83"/>
      <c r="AQ1708" s="83"/>
      <c r="AR1708" s="83"/>
      <c r="AS1708" s="83"/>
      <c r="AT1708" s="83"/>
      <c r="AU1708" s="83"/>
      <c r="AV1708" s="83"/>
      <c r="AW1708" s="83"/>
      <c r="AX1708" s="83"/>
      <c r="AY1708" s="83"/>
      <c r="AZ1708" s="83"/>
    </row>
    <row r="1709" spans="1:52" x14ac:dyDescent="0.25">
      <c r="A1709" s="82"/>
      <c r="B1709" s="89" t="s">
        <v>5</v>
      </c>
      <c r="C1709" s="94">
        <v>32645.957731975184</v>
      </c>
      <c r="D1709" s="94">
        <v>27107.146096806457</v>
      </c>
      <c r="E1709" s="94">
        <v>27222.789643846852</v>
      </c>
      <c r="F1709" s="94">
        <v>37086.938030756843</v>
      </c>
      <c r="G1709" s="94">
        <v>34667.438814310488</v>
      </c>
      <c r="H1709" s="94">
        <v>31068.540375869583</v>
      </c>
      <c r="I1709" s="94">
        <v>38361.892101096018</v>
      </c>
      <c r="J1709" s="94">
        <v>35139.810663026998</v>
      </c>
      <c r="K1709" s="94">
        <v>39349.804809000001</v>
      </c>
      <c r="L1709" s="94">
        <v>38122.391999999993</v>
      </c>
      <c r="M1709" s="92">
        <v>0</v>
      </c>
      <c r="N1709" s="83"/>
      <c r="O1709" s="89" t="s">
        <v>5</v>
      </c>
      <c r="P1709" s="94">
        <v>28253.172435505454</v>
      </c>
      <c r="Q1709" s="94">
        <v>27551.57417723961</v>
      </c>
      <c r="R1709" s="94">
        <v>29617.771575833482</v>
      </c>
      <c r="S1709" s="94">
        <v>28953.658383695205</v>
      </c>
      <c r="T1709" s="94">
        <v>30849.128586065344</v>
      </c>
      <c r="U1709" s="94">
        <v>35495.865801431581</v>
      </c>
      <c r="V1709" s="94">
        <v>37050.92695850489</v>
      </c>
      <c r="W1709" s="94">
        <v>43889.967698156979</v>
      </c>
      <c r="X1709" s="94">
        <v>57464.655234000005</v>
      </c>
      <c r="Y1709" s="94">
        <v>48637.742999999988</v>
      </c>
      <c r="Z1709" s="94">
        <v>38468</v>
      </c>
      <c r="AA1709" s="83"/>
      <c r="AB1709" s="89" t="s">
        <v>5</v>
      </c>
      <c r="AC1709" s="94">
        <v>5562</v>
      </c>
      <c r="AD1709" s="94">
        <v>5464</v>
      </c>
      <c r="AE1709" s="94">
        <v>5649</v>
      </c>
      <c r="AF1709" s="94">
        <v>5626</v>
      </c>
      <c r="AG1709" s="94">
        <v>5537</v>
      </c>
      <c r="AH1709" s="94">
        <v>5433</v>
      </c>
      <c r="AI1709" s="94">
        <v>5473</v>
      </c>
      <c r="AJ1709" s="94">
        <v>5763</v>
      </c>
      <c r="AK1709" s="94">
        <v>5519</v>
      </c>
      <c r="AL1709" s="94">
        <v>5635</v>
      </c>
      <c r="AM1709" s="94">
        <v>0</v>
      </c>
      <c r="AN1709" s="83"/>
      <c r="AO1709" s="83"/>
      <c r="AP1709" s="83"/>
      <c r="AQ1709" s="83"/>
      <c r="AR1709" s="83"/>
      <c r="AS1709" s="83"/>
      <c r="AT1709" s="83"/>
      <c r="AU1709" s="83"/>
      <c r="AV1709" s="83"/>
      <c r="AW1709" s="83"/>
      <c r="AX1709" s="83"/>
      <c r="AY1709" s="83"/>
      <c r="AZ1709" s="83"/>
    </row>
    <row r="1710" spans="1:52" x14ac:dyDescent="0.25">
      <c r="A1710" s="82"/>
      <c r="B1710" s="84" t="s">
        <v>157</v>
      </c>
      <c r="C1710" s="93">
        <v>44814.713056054097</v>
      </c>
      <c r="D1710" s="93">
        <v>50948.428168640879</v>
      </c>
      <c r="E1710" s="93">
        <v>46969.219056107991</v>
      </c>
      <c r="F1710" s="93">
        <v>51430.28623957916</v>
      </c>
      <c r="G1710" s="93">
        <v>52232.617298663659</v>
      </c>
      <c r="H1710" s="93">
        <v>48722.271294793376</v>
      </c>
      <c r="I1710" s="93">
        <v>39548.841084609427</v>
      </c>
      <c r="J1710" s="93">
        <v>43783.153204139984</v>
      </c>
      <c r="K1710" s="93">
        <v>43050.220520999988</v>
      </c>
      <c r="L1710" s="93">
        <v>41369.915999999997</v>
      </c>
      <c r="M1710" s="93">
        <v>0</v>
      </c>
      <c r="N1710" s="83"/>
      <c r="O1710" s="84" t="s">
        <v>157</v>
      </c>
      <c r="P1710" s="93">
        <v>40406.886034832729</v>
      </c>
      <c r="Q1710" s="93">
        <v>47867.693063689047</v>
      </c>
      <c r="R1710" s="93">
        <v>51006.888947309075</v>
      </c>
      <c r="S1710" s="93">
        <v>54529.261072462228</v>
      </c>
      <c r="T1710" s="93">
        <v>54321.242394591995</v>
      </c>
      <c r="U1710" s="93">
        <v>53825.391115549253</v>
      </c>
      <c r="V1710" s="93">
        <v>41509.131967903617</v>
      </c>
      <c r="W1710" s="93">
        <v>42278.03987935499</v>
      </c>
      <c r="X1710" s="93">
        <v>41505.551576999991</v>
      </c>
      <c r="Y1710" s="93">
        <v>41114.723999999995</v>
      </c>
      <c r="Z1710" s="93">
        <v>41177</v>
      </c>
      <c r="AA1710" s="83"/>
      <c r="AB1710" s="84" t="s">
        <v>117</v>
      </c>
      <c r="AC1710" s="93">
        <v>30331.183000000005</v>
      </c>
      <c r="AD1710" s="93">
        <v>30274.548000000003</v>
      </c>
      <c r="AE1710" s="93">
        <v>30273.687999999998</v>
      </c>
      <c r="AF1710" s="93">
        <v>30374.556</v>
      </c>
      <c r="AG1710" s="93">
        <v>30372.104000000003</v>
      </c>
      <c r="AH1710" s="93">
        <v>30180.6</v>
      </c>
      <c r="AI1710" s="93">
        <v>30077.4</v>
      </c>
      <c r="AJ1710" s="93">
        <v>29726.794999999998</v>
      </c>
      <c r="AK1710" s="93">
        <v>29330.148000000001</v>
      </c>
      <c r="AL1710" s="93">
        <v>29252.096000000001</v>
      </c>
      <c r="AM1710" s="93">
        <v>0</v>
      </c>
      <c r="AN1710" s="83"/>
      <c r="AO1710" s="83"/>
      <c r="AP1710" s="83"/>
      <c r="AQ1710" s="83"/>
      <c r="AR1710" s="83"/>
      <c r="AS1710" s="83"/>
      <c r="AT1710" s="83"/>
      <c r="AU1710" s="83"/>
      <c r="AV1710" s="83"/>
      <c r="AW1710" s="83"/>
      <c r="AX1710" s="83"/>
      <c r="AY1710" s="83"/>
      <c r="AZ1710" s="83"/>
    </row>
    <row r="1711" spans="1:52" x14ac:dyDescent="0.25">
      <c r="A1711" s="82"/>
      <c r="B1711" s="83"/>
      <c r="C1711" s="83"/>
      <c r="D1711" s="83"/>
      <c r="E1711" s="83"/>
      <c r="F1711" s="83"/>
      <c r="G1711" s="83"/>
      <c r="H1711" s="83"/>
      <c r="I1711" s="83"/>
      <c r="J1711" s="83"/>
      <c r="K1711" s="83"/>
      <c r="L1711" s="83"/>
      <c r="M1711" s="83"/>
      <c r="N1711" s="83"/>
      <c r="O1711" s="83"/>
      <c r="P1711" s="83"/>
      <c r="Q1711" s="83"/>
      <c r="R1711" s="83"/>
      <c r="S1711" s="83"/>
      <c r="T1711" s="83"/>
      <c r="U1711" s="83"/>
      <c r="V1711" s="83"/>
      <c r="W1711" s="83"/>
      <c r="X1711" s="83"/>
      <c r="Y1711" s="83"/>
      <c r="Z1711" s="83"/>
      <c r="AA1711" s="83"/>
      <c r="AB1711" s="83"/>
      <c r="AC1711" s="83"/>
      <c r="AD1711" s="83"/>
      <c r="AE1711" s="83"/>
      <c r="AF1711" s="83"/>
      <c r="AG1711" s="83"/>
      <c r="AH1711" s="83"/>
      <c r="AI1711" s="83"/>
      <c r="AJ1711" s="83"/>
      <c r="AK1711" s="83"/>
      <c r="AL1711" s="83"/>
      <c r="AM1711" s="83"/>
      <c r="AN1711" s="83"/>
      <c r="AO1711" s="83"/>
      <c r="AP1711" s="83"/>
      <c r="AQ1711" s="83"/>
      <c r="AR1711" s="83"/>
      <c r="AS1711" s="83"/>
      <c r="AT1711" s="83"/>
      <c r="AU1711" s="83"/>
      <c r="AV1711" s="83"/>
      <c r="AW1711" s="83"/>
      <c r="AX1711" s="83"/>
      <c r="AY1711" s="83"/>
      <c r="AZ1711" s="83"/>
    </row>
    <row r="1712" spans="1:52" x14ac:dyDescent="0.25">
      <c r="A1712" s="82"/>
      <c r="B1712" s="85" t="s">
        <v>113</v>
      </c>
      <c r="C1712" s="85"/>
      <c r="D1712" s="85"/>
      <c r="E1712" s="85"/>
      <c r="F1712" s="85"/>
      <c r="G1712" s="85"/>
      <c r="H1712" s="85"/>
      <c r="I1712" s="85"/>
      <c r="J1712" s="85"/>
      <c r="K1712" s="85"/>
      <c r="L1712" s="85"/>
      <c r="M1712" s="85"/>
      <c r="N1712" s="83"/>
      <c r="O1712" s="85" t="s">
        <v>114</v>
      </c>
      <c r="P1712" s="85"/>
      <c r="Q1712" s="85"/>
      <c r="R1712" s="85"/>
      <c r="S1712" s="85"/>
      <c r="T1712" s="85"/>
      <c r="U1712" s="85"/>
      <c r="V1712" s="85"/>
      <c r="W1712" s="85"/>
      <c r="X1712" s="85"/>
      <c r="Y1712" s="85"/>
      <c r="Z1712" s="85"/>
      <c r="AA1712" s="83"/>
      <c r="AB1712" s="85" t="s">
        <v>145</v>
      </c>
      <c r="AC1712" s="85"/>
      <c r="AD1712" s="85"/>
      <c r="AE1712" s="85"/>
      <c r="AF1712" s="85"/>
      <c r="AG1712" s="85"/>
      <c r="AH1712" s="85"/>
      <c r="AI1712" s="85"/>
      <c r="AJ1712" s="85"/>
      <c r="AK1712" s="85"/>
      <c r="AL1712" s="85"/>
      <c r="AM1712" s="85"/>
      <c r="AN1712" s="83"/>
      <c r="AO1712" s="83"/>
      <c r="AP1712" s="83"/>
      <c r="AQ1712" s="83"/>
      <c r="AR1712" s="83"/>
      <c r="AS1712" s="83"/>
      <c r="AT1712" s="83"/>
      <c r="AU1712" s="83"/>
      <c r="AV1712" s="83"/>
      <c r="AW1712" s="83"/>
      <c r="AX1712" s="83"/>
      <c r="AY1712" s="83"/>
      <c r="AZ1712" s="83"/>
    </row>
    <row r="1713" spans="1:52" x14ac:dyDescent="0.25">
      <c r="A1713" s="82"/>
      <c r="B1713" s="87" t="s">
        <v>102</v>
      </c>
      <c r="C1713" s="87">
        <v>2013</v>
      </c>
      <c r="D1713" s="87">
        <v>2014</v>
      </c>
      <c r="E1713" s="87">
        <v>2015</v>
      </c>
      <c r="F1713" s="87">
        <v>2016</v>
      </c>
      <c r="G1713" s="87">
        <v>2017</v>
      </c>
      <c r="H1713" s="87">
        <v>2018</v>
      </c>
      <c r="I1713" s="87">
        <v>2019</v>
      </c>
      <c r="J1713" s="87">
        <v>2020</v>
      </c>
      <c r="K1713" s="87">
        <v>2021</v>
      </c>
      <c r="L1713" s="87">
        <v>2022</v>
      </c>
      <c r="M1713" s="87">
        <v>2023</v>
      </c>
      <c r="N1713" s="83"/>
      <c r="O1713" s="87" t="s">
        <v>102</v>
      </c>
      <c r="P1713" s="87">
        <v>2013</v>
      </c>
      <c r="Q1713" s="87">
        <v>2014</v>
      </c>
      <c r="R1713" s="87">
        <v>2015</v>
      </c>
      <c r="S1713" s="87">
        <v>2016</v>
      </c>
      <c r="T1713" s="87">
        <v>2017</v>
      </c>
      <c r="U1713" s="87">
        <v>2018</v>
      </c>
      <c r="V1713" s="87">
        <v>2019</v>
      </c>
      <c r="W1713" s="87">
        <v>2020</v>
      </c>
      <c r="X1713" s="87">
        <v>2021</v>
      </c>
      <c r="Y1713" s="87">
        <v>2022</v>
      </c>
      <c r="Z1713" s="87">
        <v>2023</v>
      </c>
      <c r="AA1713" s="83"/>
      <c r="AB1713" s="87" t="s">
        <v>102</v>
      </c>
      <c r="AC1713" s="87">
        <v>2013</v>
      </c>
      <c r="AD1713" s="87">
        <v>2014</v>
      </c>
      <c r="AE1713" s="87">
        <v>2015</v>
      </c>
      <c r="AF1713" s="87">
        <v>2016</v>
      </c>
      <c r="AG1713" s="87">
        <v>2017</v>
      </c>
      <c r="AH1713" s="87">
        <v>2018</v>
      </c>
      <c r="AI1713" s="87">
        <v>2019</v>
      </c>
      <c r="AJ1713" s="87">
        <v>2020</v>
      </c>
      <c r="AK1713" s="87">
        <v>2021</v>
      </c>
      <c r="AL1713" s="87">
        <v>2022</v>
      </c>
      <c r="AM1713" s="87">
        <v>2023</v>
      </c>
      <c r="AN1713" s="83"/>
      <c r="AO1713" s="83"/>
      <c r="AP1713" s="83"/>
      <c r="AQ1713" s="83"/>
      <c r="AR1713" s="83"/>
      <c r="AS1713" s="83"/>
      <c r="AT1713" s="83"/>
      <c r="AU1713" s="83"/>
      <c r="AV1713" s="83"/>
      <c r="AW1713" s="83"/>
      <c r="AX1713" s="83"/>
      <c r="AY1713" s="83"/>
      <c r="AZ1713" s="83"/>
    </row>
    <row r="1714" spans="1:52" x14ac:dyDescent="0.25">
      <c r="A1714" s="82"/>
      <c r="B1714" s="89" t="s">
        <v>9</v>
      </c>
      <c r="C1714" s="90">
        <v>518124.84411912318</v>
      </c>
      <c r="D1714" s="90">
        <v>511746.177337425</v>
      </c>
      <c r="E1714" s="90">
        <v>508089.26088730339</v>
      </c>
      <c r="F1714" s="90">
        <v>544747.83749515447</v>
      </c>
      <c r="G1714" s="90">
        <v>525862.33760132641</v>
      </c>
      <c r="H1714" s="90">
        <v>525158.43803088833</v>
      </c>
      <c r="I1714" s="90">
        <v>560172.6348554251</v>
      </c>
      <c r="J1714" s="90">
        <v>586070.62891990179</v>
      </c>
      <c r="K1714" s="90">
        <v>682021.20102899987</v>
      </c>
      <c r="L1714" s="90">
        <v>649315.46400000004</v>
      </c>
      <c r="M1714" s="90">
        <v>0</v>
      </c>
      <c r="N1714" s="83"/>
      <c r="O1714" s="89" t="s">
        <v>9</v>
      </c>
      <c r="P1714" s="90">
        <v>515610.22874204267</v>
      </c>
      <c r="Q1714" s="90">
        <v>523699.45327911503</v>
      </c>
      <c r="R1714" s="90">
        <v>502426.57515728113</v>
      </c>
      <c r="S1714" s="90">
        <v>556708.0336611697</v>
      </c>
      <c r="T1714" s="90">
        <v>549127.17462430277</v>
      </c>
      <c r="U1714" s="90">
        <v>529540.92666749062</v>
      </c>
      <c r="V1714" s="90">
        <v>537851.92508950317</v>
      </c>
      <c r="W1714" s="90">
        <v>558593.40953474084</v>
      </c>
      <c r="X1714" s="90">
        <v>683631.64571099984</v>
      </c>
      <c r="Y1714" s="90">
        <v>682466.75699999998</v>
      </c>
      <c r="Z1714" s="90">
        <v>664209</v>
      </c>
      <c r="AA1714" s="83"/>
      <c r="AB1714" s="89" t="s">
        <v>9</v>
      </c>
      <c r="AC1714" s="90">
        <v>4802</v>
      </c>
      <c r="AD1714" s="90">
        <v>4618</v>
      </c>
      <c r="AE1714" s="90">
        <v>4641</v>
      </c>
      <c r="AF1714" s="90">
        <v>4672</v>
      </c>
      <c r="AG1714" s="90">
        <v>4520</v>
      </c>
      <c r="AH1714" s="90">
        <v>4458</v>
      </c>
      <c r="AI1714" s="90">
        <v>4393</v>
      </c>
      <c r="AJ1714" s="90">
        <v>4772</v>
      </c>
      <c r="AK1714" s="90">
        <v>4693</v>
      </c>
      <c r="AL1714" s="90">
        <v>4702</v>
      </c>
      <c r="AM1714" s="90">
        <v>0</v>
      </c>
      <c r="AN1714" s="83"/>
      <c r="AO1714" s="83"/>
      <c r="AP1714" s="83"/>
      <c r="AQ1714" s="83"/>
      <c r="AR1714" s="83"/>
      <c r="AS1714" s="83"/>
      <c r="AT1714" s="83"/>
      <c r="AU1714" s="83"/>
      <c r="AV1714" s="83"/>
      <c r="AW1714" s="83"/>
      <c r="AX1714" s="83"/>
      <c r="AY1714" s="83"/>
      <c r="AZ1714" s="83"/>
    </row>
    <row r="1715" spans="1:52" x14ac:dyDescent="0.25">
      <c r="A1715" s="82"/>
      <c r="B1715" s="84" t="s">
        <v>10</v>
      </c>
      <c r="C1715" s="93">
        <v>360219.22435233876</v>
      </c>
      <c r="D1715" s="93">
        <v>349003.67528969079</v>
      </c>
      <c r="E1715" s="93">
        <v>357406.69749715633</v>
      </c>
      <c r="F1715" s="93">
        <v>382258.8341812705</v>
      </c>
      <c r="G1715" s="93">
        <v>371103.76957626489</v>
      </c>
      <c r="H1715" s="93">
        <v>349516.24334044673</v>
      </c>
      <c r="I1715" s="93">
        <v>365319.33625407057</v>
      </c>
      <c r="J1715" s="93">
        <v>377366.97588779684</v>
      </c>
      <c r="K1715" s="93">
        <v>449309.822682</v>
      </c>
      <c r="L1715" s="93">
        <v>424243.32299999997</v>
      </c>
      <c r="M1715" s="93">
        <v>0</v>
      </c>
      <c r="N1715" s="83"/>
      <c r="O1715" s="84" t="s">
        <v>10</v>
      </c>
      <c r="P1715" s="93">
        <v>352009.27048219508</v>
      </c>
      <c r="Q1715" s="93">
        <v>359672.97536589444</v>
      </c>
      <c r="R1715" s="93">
        <v>338448.08184931887</v>
      </c>
      <c r="S1715" s="93">
        <v>398484.3046470696</v>
      </c>
      <c r="T1715" s="93">
        <v>400280.46899454668</v>
      </c>
      <c r="U1715" s="93">
        <v>358502.94468474149</v>
      </c>
      <c r="V1715" s="93">
        <v>366898.34341424279</v>
      </c>
      <c r="W1715" s="93">
        <v>370148.90553452686</v>
      </c>
      <c r="X1715" s="93">
        <v>498235.30186499987</v>
      </c>
      <c r="Y1715" s="93">
        <v>483526.07100000005</v>
      </c>
      <c r="Z1715" s="93">
        <v>451716</v>
      </c>
      <c r="AA1715" s="83"/>
      <c r="AB1715" s="84" t="s">
        <v>10</v>
      </c>
      <c r="AC1715" s="93">
        <v>4802</v>
      </c>
      <c r="AD1715" s="93">
        <v>4618</v>
      </c>
      <c r="AE1715" s="93">
        <v>4641</v>
      </c>
      <c r="AF1715" s="93">
        <v>4672</v>
      </c>
      <c r="AG1715" s="93">
        <v>4520</v>
      </c>
      <c r="AH1715" s="93">
        <v>4458</v>
      </c>
      <c r="AI1715" s="93">
        <v>4393</v>
      </c>
      <c r="AJ1715" s="93">
        <v>4772</v>
      </c>
      <c r="AK1715" s="93">
        <v>4693</v>
      </c>
      <c r="AL1715" s="93">
        <v>4702</v>
      </c>
      <c r="AM1715" s="93">
        <v>0</v>
      </c>
      <c r="AN1715" s="83"/>
      <c r="AO1715" s="83"/>
      <c r="AP1715" s="83"/>
      <c r="AQ1715" s="83"/>
      <c r="AR1715" s="83"/>
      <c r="AS1715" s="83"/>
      <c r="AT1715" s="83"/>
      <c r="AU1715" s="83"/>
      <c r="AV1715" s="83"/>
      <c r="AW1715" s="83"/>
      <c r="AX1715" s="83"/>
      <c r="AY1715" s="83"/>
      <c r="AZ1715" s="83"/>
    </row>
    <row r="1716" spans="1:52" x14ac:dyDescent="0.25">
      <c r="A1716" s="82"/>
      <c r="B1716" s="89" t="s">
        <v>11</v>
      </c>
      <c r="C1716" s="94">
        <v>157905.61976678445</v>
      </c>
      <c r="D1716" s="94">
        <v>162742.50204773422</v>
      </c>
      <c r="E1716" s="94">
        <v>150682.56339014703</v>
      </c>
      <c r="F1716" s="94">
        <v>162489.00331388399</v>
      </c>
      <c r="G1716" s="94">
        <v>154758.56802506148</v>
      </c>
      <c r="H1716" s="94">
        <v>175642.1946904416</v>
      </c>
      <c r="I1716" s="94">
        <v>194853.29860135453</v>
      </c>
      <c r="J1716" s="94">
        <v>208703.65303210495</v>
      </c>
      <c r="K1716" s="94">
        <v>232711.37834699993</v>
      </c>
      <c r="L1716" s="94">
        <v>225072.14100000003</v>
      </c>
      <c r="M1716" s="94">
        <v>0</v>
      </c>
      <c r="N1716" s="83"/>
      <c r="O1716" s="89" t="s">
        <v>11</v>
      </c>
      <c r="P1716" s="94">
        <v>163600.95825984763</v>
      </c>
      <c r="Q1716" s="94">
        <v>164026.47791322059</v>
      </c>
      <c r="R1716" s="94">
        <v>163978.49330796226</v>
      </c>
      <c r="S1716" s="94">
        <v>158223.72901410016</v>
      </c>
      <c r="T1716" s="94">
        <v>148846.70562975612</v>
      </c>
      <c r="U1716" s="94">
        <v>171037.98198274916</v>
      </c>
      <c r="V1716" s="94">
        <v>170953.58167526039</v>
      </c>
      <c r="W1716" s="94">
        <v>188444.50400021399</v>
      </c>
      <c r="X1716" s="94">
        <v>185396.343846</v>
      </c>
      <c r="Y1716" s="94">
        <v>198940.68599999999</v>
      </c>
      <c r="Z1716" s="94">
        <v>212493</v>
      </c>
      <c r="AA1716" s="83"/>
      <c r="AB1716" s="89" t="s">
        <v>11</v>
      </c>
      <c r="AC1716" s="94">
        <v>4802</v>
      </c>
      <c r="AD1716" s="94">
        <v>4618</v>
      </c>
      <c r="AE1716" s="94">
        <v>4641</v>
      </c>
      <c r="AF1716" s="94">
        <v>4672</v>
      </c>
      <c r="AG1716" s="94">
        <v>4520</v>
      </c>
      <c r="AH1716" s="94">
        <v>4458</v>
      </c>
      <c r="AI1716" s="94">
        <v>4393</v>
      </c>
      <c r="AJ1716" s="94">
        <v>4772</v>
      </c>
      <c r="AK1716" s="94">
        <v>4693</v>
      </c>
      <c r="AL1716" s="94">
        <v>4702</v>
      </c>
      <c r="AM1716" s="94">
        <v>0</v>
      </c>
      <c r="AN1716" s="83"/>
      <c r="AO1716" s="83"/>
      <c r="AP1716" s="83"/>
      <c r="AQ1716" s="83"/>
      <c r="AR1716" s="83"/>
      <c r="AS1716" s="83"/>
      <c r="AT1716" s="83"/>
      <c r="AU1716" s="83"/>
      <c r="AV1716" s="83"/>
      <c r="AW1716" s="83"/>
      <c r="AX1716" s="83"/>
      <c r="AY1716" s="83"/>
      <c r="AZ1716" s="83"/>
    </row>
    <row r="1717" spans="1:52" x14ac:dyDescent="0.25">
      <c r="A1717" s="82"/>
      <c r="B1717" s="84" t="s">
        <v>0</v>
      </c>
      <c r="C1717" s="93">
        <v>93813.251768328148</v>
      </c>
      <c r="D1717" s="93">
        <v>83812.430979960656</v>
      </c>
      <c r="E1717" s="93">
        <v>81249.094949360049</v>
      </c>
      <c r="F1717" s="93">
        <v>91758.682694697403</v>
      </c>
      <c r="G1717" s="93">
        <v>84191.18638443714</v>
      </c>
      <c r="H1717" s="93">
        <v>80163.70616238557</v>
      </c>
      <c r="I1717" s="93">
        <v>75758.591063412459</v>
      </c>
      <c r="J1717" s="93">
        <v>69771.443278760984</v>
      </c>
      <c r="K1717" s="93">
        <v>59790.145841999991</v>
      </c>
      <c r="L1717" s="93">
        <v>51697.988999999994</v>
      </c>
      <c r="M1717" s="93">
        <v>0</v>
      </c>
      <c r="N1717" s="83"/>
      <c r="O1717" s="84" t="s">
        <v>0</v>
      </c>
      <c r="P1717" s="93">
        <v>73346.518400858971</v>
      </c>
      <c r="Q1717" s="93">
        <v>81149.482005092912</v>
      </c>
      <c r="R1717" s="93">
        <v>77244.545654657806</v>
      </c>
      <c r="S1717" s="93">
        <v>91231.510718936028</v>
      </c>
      <c r="T1717" s="93">
        <v>89771.689087869541</v>
      </c>
      <c r="U1717" s="93">
        <v>80239.570903805026</v>
      </c>
      <c r="V1717" s="93">
        <v>77893.96681668119</v>
      </c>
      <c r="W1717" s="93">
        <v>74232.836538965988</v>
      </c>
      <c r="X1717" s="93">
        <v>74010.436037999985</v>
      </c>
      <c r="Y1717" s="93">
        <v>61993.133999999998</v>
      </c>
      <c r="Z1717" s="93">
        <v>53207</v>
      </c>
      <c r="AA1717" s="83"/>
      <c r="AB1717" s="84" t="s">
        <v>0</v>
      </c>
      <c r="AC1717" s="93">
        <v>941</v>
      </c>
      <c r="AD1717" s="93">
        <v>969</v>
      </c>
      <c r="AE1717" s="93">
        <v>1002</v>
      </c>
      <c r="AF1717" s="93">
        <v>911</v>
      </c>
      <c r="AG1717" s="93">
        <v>765</v>
      </c>
      <c r="AH1717" s="93">
        <v>742</v>
      </c>
      <c r="AI1717" s="93">
        <v>701</v>
      </c>
      <c r="AJ1717" s="93">
        <v>663</v>
      </c>
      <c r="AK1717" s="93">
        <v>568</v>
      </c>
      <c r="AL1717" s="93">
        <v>506</v>
      </c>
      <c r="AM1717" s="93">
        <v>0</v>
      </c>
      <c r="AN1717" s="83"/>
      <c r="AO1717" s="83"/>
      <c r="AP1717" s="83"/>
      <c r="AQ1717" s="83"/>
      <c r="AR1717" s="83"/>
      <c r="AS1717" s="83"/>
      <c r="AT1717" s="83"/>
      <c r="AU1717" s="83"/>
      <c r="AV1717" s="83"/>
      <c r="AW1717" s="83"/>
      <c r="AX1717" s="83"/>
      <c r="AY1717" s="83"/>
      <c r="AZ1717" s="83"/>
    </row>
    <row r="1718" spans="1:52" x14ac:dyDescent="0.25">
      <c r="A1718" s="82"/>
      <c r="B1718" s="84" t="s">
        <v>158</v>
      </c>
      <c r="C1718" s="93">
        <v>104748.16449447929</v>
      </c>
      <c r="D1718" s="93">
        <v>87952.851143451277</v>
      </c>
      <c r="E1718" s="93">
        <v>76013.52447348104</v>
      </c>
      <c r="F1718" s="93">
        <v>71085.981362111314</v>
      </c>
      <c r="G1718" s="93">
        <v>62181.903005081556</v>
      </c>
      <c r="H1718" s="93">
        <v>56103.010544751625</v>
      </c>
      <c r="I1718" s="93">
        <v>54865.056617515416</v>
      </c>
      <c r="J1718" s="93">
        <v>74792.803431842985</v>
      </c>
      <c r="K1718" s="93">
        <v>57859.309661999985</v>
      </c>
      <c r="L1718" s="93">
        <v>33021.638999999996</v>
      </c>
      <c r="M1718" s="93">
        <v>0</v>
      </c>
      <c r="N1718" s="83"/>
      <c r="O1718" s="84" t="s">
        <v>158</v>
      </c>
      <c r="P1718" s="93">
        <v>110207.70891033552</v>
      </c>
      <c r="Q1718" s="93">
        <v>104977.59144223358</v>
      </c>
      <c r="R1718" s="93">
        <v>89395.181730290627</v>
      </c>
      <c r="S1718" s="93">
        <v>84638.369625691601</v>
      </c>
      <c r="T1718" s="93">
        <v>76214.428120838755</v>
      </c>
      <c r="U1718" s="93">
        <v>72978.862309578166</v>
      </c>
      <c r="V1718" s="93">
        <v>58387.643263659324</v>
      </c>
      <c r="W1718" s="93">
        <v>57031.387265096986</v>
      </c>
      <c r="X1718" s="93">
        <v>79852.80683099998</v>
      </c>
      <c r="Y1718" s="93">
        <v>63468.719999999994</v>
      </c>
      <c r="Z1718" s="93">
        <v>32520</v>
      </c>
      <c r="AA1718" s="83"/>
      <c r="AB1718" s="84" t="s">
        <v>158</v>
      </c>
      <c r="AC1718" s="93">
        <v>742</v>
      </c>
      <c r="AD1718" s="93">
        <v>593</v>
      </c>
      <c r="AE1718" s="93">
        <v>508</v>
      </c>
      <c r="AF1718" s="93">
        <v>475</v>
      </c>
      <c r="AG1718" s="93">
        <v>419</v>
      </c>
      <c r="AH1718" s="93">
        <v>401</v>
      </c>
      <c r="AI1718" s="93">
        <v>380</v>
      </c>
      <c r="AJ1718" s="93">
        <v>547</v>
      </c>
      <c r="AK1718" s="93">
        <v>390</v>
      </c>
      <c r="AL1718" s="93">
        <v>218</v>
      </c>
      <c r="AM1718" s="93">
        <v>0</v>
      </c>
      <c r="AN1718" s="83"/>
      <c r="AO1718" s="83"/>
      <c r="AP1718" s="83"/>
      <c r="AQ1718" s="83"/>
      <c r="AR1718" s="83"/>
      <c r="AS1718" s="83"/>
      <c r="AT1718" s="83"/>
      <c r="AU1718" s="83"/>
      <c r="AV1718" s="83"/>
      <c r="AW1718" s="83"/>
      <c r="AX1718" s="83"/>
      <c r="AY1718" s="83"/>
      <c r="AZ1718" s="83"/>
    </row>
    <row r="1719" spans="1:52" x14ac:dyDescent="0.25">
      <c r="A1719" s="82"/>
      <c r="B1719" s="84" t="s">
        <v>159</v>
      </c>
      <c r="C1719" s="93">
        <v>4201.3342238308169</v>
      </c>
      <c r="D1719" s="93">
        <v>2148.6228598884913</v>
      </c>
      <c r="E1719" s="93">
        <v>1686.8682601978737</v>
      </c>
      <c r="F1719" s="93">
        <v>2314.766843980879</v>
      </c>
      <c r="G1719" s="93">
        <v>1325.4954004935732</v>
      </c>
      <c r="H1719" s="93">
        <v>1402.9666071633274</v>
      </c>
      <c r="I1719" s="93">
        <v>1497.7040133300675</v>
      </c>
      <c r="J1719" s="93">
        <v>786.54309230699982</v>
      </c>
      <c r="K1719" s="93">
        <v>454.06477199999995</v>
      </c>
      <c r="L1719" s="93">
        <v>415.71599999999995</v>
      </c>
      <c r="M1719" s="93">
        <v>0</v>
      </c>
      <c r="N1719" s="83"/>
      <c r="O1719" s="84" t="s">
        <v>159</v>
      </c>
      <c r="P1719" s="93">
        <v>9374.2435328197389</v>
      </c>
      <c r="Q1719" s="93">
        <v>6423.380162778406</v>
      </c>
      <c r="R1719" s="93">
        <v>2348.1683680306755</v>
      </c>
      <c r="S1719" s="93">
        <v>1877.8517888643466</v>
      </c>
      <c r="T1719" s="93">
        <v>1570.9994620675807</v>
      </c>
      <c r="U1719" s="93">
        <v>1604.508532599621</v>
      </c>
      <c r="V1719" s="93">
        <v>1598.5770859841575</v>
      </c>
      <c r="W1719" s="93">
        <v>1590.3491331419993</v>
      </c>
      <c r="X1719" s="93">
        <v>1313.3929619999999</v>
      </c>
      <c r="Y1719" s="93">
        <v>1287.279</v>
      </c>
      <c r="Z1719" s="93">
        <v>758</v>
      </c>
      <c r="AA1719" s="83"/>
      <c r="AB1719" s="84" t="s">
        <v>159</v>
      </c>
      <c r="AC1719" s="93">
        <v>0</v>
      </c>
      <c r="AD1719" s="93">
        <v>0</v>
      </c>
      <c r="AE1719" s="93">
        <v>0</v>
      </c>
      <c r="AF1719" s="93">
        <v>0</v>
      </c>
      <c r="AG1719" s="93">
        <v>0</v>
      </c>
      <c r="AH1719" s="93">
        <v>0</v>
      </c>
      <c r="AI1719" s="93">
        <v>0</v>
      </c>
      <c r="AJ1719" s="93">
        <v>0</v>
      </c>
      <c r="AK1719" s="93">
        <v>0</v>
      </c>
      <c r="AL1719" s="93">
        <v>0</v>
      </c>
      <c r="AM1719" s="93">
        <v>0</v>
      </c>
      <c r="AN1719" s="83"/>
      <c r="AO1719" s="83"/>
      <c r="AP1719" s="83"/>
      <c r="AQ1719" s="83"/>
      <c r="AR1719" s="83"/>
      <c r="AS1719" s="83"/>
      <c r="AT1719" s="83"/>
      <c r="AU1719" s="83"/>
      <c r="AV1719" s="83"/>
      <c r="AW1719" s="83"/>
      <c r="AX1719" s="83"/>
      <c r="AY1719" s="83"/>
      <c r="AZ1719" s="83"/>
    </row>
    <row r="1720" spans="1:52" x14ac:dyDescent="0.25">
      <c r="A1720" s="82"/>
      <c r="B1720" s="84" t="s">
        <v>1</v>
      </c>
      <c r="C1720" s="93">
        <v>22827.802818284974</v>
      </c>
      <c r="D1720" s="93">
        <v>17723.661308050945</v>
      </c>
      <c r="E1720" s="93">
        <v>16385.80068977307</v>
      </c>
      <c r="F1720" s="93">
        <v>16767.242825782359</v>
      </c>
      <c r="G1720" s="93">
        <v>18810.085123688765</v>
      </c>
      <c r="H1720" s="93">
        <v>13109.561492207331</v>
      </c>
      <c r="I1720" s="93">
        <v>11986.579559795238</v>
      </c>
      <c r="J1720" s="93">
        <v>13880.489550794997</v>
      </c>
      <c r="K1720" s="93">
        <v>9827.1074369999988</v>
      </c>
      <c r="L1720" s="93">
        <v>10443.320999999998</v>
      </c>
      <c r="M1720" s="93">
        <v>0</v>
      </c>
      <c r="N1720" s="83"/>
      <c r="O1720" s="84" t="s">
        <v>1</v>
      </c>
      <c r="P1720" s="93">
        <v>25478.51572091844</v>
      </c>
      <c r="Q1720" s="93">
        <v>25450.420271202456</v>
      </c>
      <c r="R1720" s="93">
        <v>18390.533049231868</v>
      </c>
      <c r="S1720" s="93">
        <v>20164.688754301776</v>
      </c>
      <c r="T1720" s="93">
        <v>18727.627473480745</v>
      </c>
      <c r="U1720" s="93">
        <v>17075.436972540152</v>
      </c>
      <c r="V1720" s="93">
        <v>14622.912430827846</v>
      </c>
      <c r="W1720" s="93">
        <v>12018.248978336997</v>
      </c>
      <c r="X1720" s="93">
        <v>13902.020495999997</v>
      </c>
      <c r="Y1720" s="93">
        <v>10342.478999999999</v>
      </c>
      <c r="Z1720" s="93">
        <v>9341</v>
      </c>
      <c r="AA1720" s="83"/>
      <c r="AB1720" s="84" t="s">
        <v>1</v>
      </c>
      <c r="AC1720" s="93">
        <v>145</v>
      </c>
      <c r="AD1720" s="93">
        <v>117</v>
      </c>
      <c r="AE1720" s="93">
        <v>109</v>
      </c>
      <c r="AF1720" s="93">
        <v>107</v>
      </c>
      <c r="AG1720" s="93">
        <v>120</v>
      </c>
      <c r="AH1720" s="93">
        <v>83</v>
      </c>
      <c r="AI1720" s="93">
        <v>75</v>
      </c>
      <c r="AJ1720" s="93">
        <v>88</v>
      </c>
      <c r="AK1720" s="93">
        <v>62</v>
      </c>
      <c r="AL1720" s="93">
        <v>68</v>
      </c>
      <c r="AM1720" s="93">
        <v>0</v>
      </c>
      <c r="AN1720" s="83"/>
      <c r="AO1720" s="83"/>
      <c r="AP1720" s="83"/>
      <c r="AQ1720" s="83"/>
      <c r="AR1720" s="83"/>
      <c r="AS1720" s="83"/>
      <c r="AT1720" s="83"/>
      <c r="AU1720" s="83"/>
      <c r="AV1720" s="83"/>
      <c r="AW1720" s="83"/>
      <c r="AX1720" s="83"/>
      <c r="AY1720" s="83"/>
      <c r="AZ1720" s="83"/>
    </row>
    <row r="1721" spans="1:52" x14ac:dyDescent="0.25">
      <c r="A1721" s="82"/>
      <c r="B1721" s="84" t="s">
        <v>2</v>
      </c>
      <c r="C1721" s="93">
        <v>192457.06319029775</v>
      </c>
      <c r="D1721" s="93">
        <v>193958.14543656632</v>
      </c>
      <c r="E1721" s="93">
        <v>184548.4318271637</v>
      </c>
      <c r="F1721" s="93">
        <v>181012.44729635722</v>
      </c>
      <c r="G1721" s="93">
        <v>181958.43589240854</v>
      </c>
      <c r="H1721" s="93">
        <v>175764.68521988156</v>
      </c>
      <c r="I1721" s="93">
        <v>188816.80106390591</v>
      </c>
      <c r="J1721" s="93">
        <v>202990.69600361996</v>
      </c>
      <c r="K1721" s="93">
        <v>214264.46653499996</v>
      </c>
      <c r="L1721" s="93">
        <v>220384.01699999999</v>
      </c>
      <c r="M1721" s="93">
        <v>0</v>
      </c>
      <c r="N1721" s="83"/>
      <c r="O1721" s="84" t="s">
        <v>2</v>
      </c>
      <c r="P1721" s="93">
        <v>200376.23043754263</v>
      </c>
      <c r="Q1721" s="93">
        <v>189714.42096225673</v>
      </c>
      <c r="R1721" s="93">
        <v>184498.107245911</v>
      </c>
      <c r="S1721" s="93">
        <v>184369.9585771233</v>
      </c>
      <c r="T1721" s="93">
        <v>180288.89500770226</v>
      </c>
      <c r="U1721" s="93">
        <v>178014.35153875995</v>
      </c>
      <c r="V1721" s="93">
        <v>177457.44862072275</v>
      </c>
      <c r="W1721" s="93">
        <v>183875.21731170896</v>
      </c>
      <c r="X1721" s="93">
        <v>209660.16487499996</v>
      </c>
      <c r="Y1721" s="93">
        <v>220232.75399999999</v>
      </c>
      <c r="Z1721" s="93">
        <v>226509</v>
      </c>
      <c r="AA1721" s="83"/>
      <c r="AB1721" s="84" t="s">
        <v>2</v>
      </c>
      <c r="AC1721" s="93">
        <v>1797</v>
      </c>
      <c r="AD1721" s="93">
        <v>1710</v>
      </c>
      <c r="AE1721" s="93">
        <v>1651</v>
      </c>
      <c r="AF1721" s="93">
        <v>1590</v>
      </c>
      <c r="AG1721" s="93">
        <v>1544</v>
      </c>
      <c r="AH1721" s="93">
        <v>1506</v>
      </c>
      <c r="AI1721" s="93">
        <v>1521</v>
      </c>
      <c r="AJ1721" s="93">
        <v>1587</v>
      </c>
      <c r="AK1721" s="93">
        <v>1658</v>
      </c>
      <c r="AL1721" s="93">
        <v>1679</v>
      </c>
      <c r="AM1721" s="93">
        <v>0</v>
      </c>
      <c r="AN1721" s="83"/>
      <c r="AO1721" s="83"/>
      <c r="AP1721" s="83"/>
      <c r="AQ1721" s="83"/>
      <c r="AR1721" s="83"/>
      <c r="AS1721" s="83"/>
      <c r="AT1721" s="83"/>
      <c r="AU1721" s="83"/>
      <c r="AV1721" s="83"/>
      <c r="AW1721" s="83"/>
      <c r="AX1721" s="83"/>
      <c r="AY1721" s="83"/>
      <c r="AZ1721" s="83"/>
    </row>
    <row r="1722" spans="1:52" x14ac:dyDescent="0.25">
      <c r="A1722" s="82"/>
      <c r="B1722" s="84" t="s">
        <v>156</v>
      </c>
      <c r="C1722" s="93">
        <v>0</v>
      </c>
      <c r="D1722" s="93">
        <v>0</v>
      </c>
      <c r="E1722" s="93">
        <v>0</v>
      </c>
      <c r="F1722" s="93">
        <v>0</v>
      </c>
      <c r="G1722" s="93">
        <v>0</v>
      </c>
      <c r="H1722" s="93">
        <v>0</v>
      </c>
      <c r="I1722" s="93">
        <v>0</v>
      </c>
      <c r="J1722" s="93">
        <v>2891.5438784399994</v>
      </c>
      <c r="K1722" s="93">
        <v>14509.915622999997</v>
      </c>
      <c r="L1722" s="93">
        <v>27263.354999999996</v>
      </c>
      <c r="M1722" s="93">
        <v>0</v>
      </c>
      <c r="N1722" s="83"/>
      <c r="O1722" s="84" t="s">
        <v>156</v>
      </c>
      <c r="P1722" s="93">
        <v>0</v>
      </c>
      <c r="Q1722" s="93">
        <v>0</v>
      </c>
      <c r="R1722" s="93">
        <v>0</v>
      </c>
      <c r="S1722" s="93">
        <v>0</v>
      </c>
      <c r="T1722" s="93">
        <v>0</v>
      </c>
      <c r="U1722" s="93">
        <v>0</v>
      </c>
      <c r="V1722" s="93">
        <v>0</v>
      </c>
      <c r="W1722" s="93">
        <v>0</v>
      </c>
      <c r="X1722" s="93">
        <v>11983.915103999998</v>
      </c>
      <c r="Y1722" s="93">
        <v>20350.532999999999</v>
      </c>
      <c r="Z1722" s="93">
        <v>28757</v>
      </c>
      <c r="AA1722" s="83"/>
      <c r="AB1722" s="84" t="s">
        <v>156</v>
      </c>
      <c r="AC1722" s="93">
        <v>0</v>
      </c>
      <c r="AD1722" s="93">
        <v>0</v>
      </c>
      <c r="AE1722" s="93">
        <v>0</v>
      </c>
      <c r="AF1722" s="93">
        <v>0</v>
      </c>
      <c r="AG1722" s="93">
        <v>0</v>
      </c>
      <c r="AH1722" s="93">
        <v>0</v>
      </c>
      <c r="AI1722" s="93">
        <v>0</v>
      </c>
      <c r="AJ1722" s="93">
        <v>20</v>
      </c>
      <c r="AK1722" s="93">
        <v>93</v>
      </c>
      <c r="AL1722" s="93">
        <v>176</v>
      </c>
      <c r="AM1722" s="93">
        <v>0</v>
      </c>
      <c r="AN1722" s="83"/>
      <c r="AO1722" s="83"/>
      <c r="AP1722" s="83"/>
      <c r="AQ1722" s="83"/>
      <c r="AR1722" s="83"/>
      <c r="AS1722" s="83"/>
      <c r="AT1722" s="83"/>
      <c r="AU1722" s="83"/>
      <c r="AV1722" s="83"/>
      <c r="AW1722" s="83"/>
      <c r="AX1722" s="83"/>
      <c r="AY1722" s="83"/>
      <c r="AZ1722" s="83"/>
    </row>
    <row r="1723" spans="1:52" x14ac:dyDescent="0.25">
      <c r="A1723" s="82"/>
      <c r="B1723" s="84" t="s">
        <v>3</v>
      </c>
      <c r="C1723" s="93">
        <v>132.84851300650806</v>
      </c>
      <c r="D1723" s="93">
        <v>3891.2674919634173</v>
      </c>
      <c r="E1723" s="93">
        <v>12699.466596061429</v>
      </c>
      <c r="F1723" s="93">
        <v>17439.668426392298</v>
      </c>
      <c r="G1723" s="93">
        <v>19402.466319551302</v>
      </c>
      <c r="H1723" s="93">
        <v>21605.406219212</v>
      </c>
      <c r="I1723" s="93">
        <v>22203.070324243508</v>
      </c>
      <c r="J1723" s="93">
        <v>22245.467046893995</v>
      </c>
      <c r="K1723" s="93">
        <v>24520.558587000003</v>
      </c>
      <c r="L1723" s="93">
        <v>20573.825999999994</v>
      </c>
      <c r="M1723" s="93">
        <v>0</v>
      </c>
      <c r="N1723" s="83"/>
      <c r="O1723" s="84" t="s">
        <v>3</v>
      </c>
      <c r="P1723" s="93">
        <v>0</v>
      </c>
      <c r="Q1723" s="93">
        <v>11076.761708825054</v>
      </c>
      <c r="R1723" s="93">
        <v>12705.318291555925</v>
      </c>
      <c r="S1723" s="93">
        <v>19506.805828885266</v>
      </c>
      <c r="T1723" s="93">
        <v>23786.993296958372</v>
      </c>
      <c r="U1723" s="93">
        <v>20130.711930957201</v>
      </c>
      <c r="V1723" s="93">
        <v>21271.849697126188</v>
      </c>
      <c r="W1723" s="93">
        <v>22230.361966931981</v>
      </c>
      <c r="X1723" s="93">
        <v>17988.603443999993</v>
      </c>
      <c r="Y1723" s="93">
        <v>24432.575999999997</v>
      </c>
      <c r="Z1723" s="93">
        <v>20515</v>
      </c>
      <c r="AA1723" s="83"/>
      <c r="AB1723" s="84" t="s">
        <v>3</v>
      </c>
      <c r="AC1723" s="93">
        <v>2</v>
      </c>
      <c r="AD1723" s="93">
        <v>33</v>
      </c>
      <c r="AE1723" s="93">
        <v>112</v>
      </c>
      <c r="AF1723" s="93">
        <v>127</v>
      </c>
      <c r="AG1723" s="93">
        <v>143</v>
      </c>
      <c r="AH1723" s="93">
        <v>159</v>
      </c>
      <c r="AI1723" s="93">
        <v>157</v>
      </c>
      <c r="AJ1723" s="93">
        <v>158</v>
      </c>
      <c r="AK1723" s="93">
        <v>177</v>
      </c>
      <c r="AL1723" s="93">
        <v>153</v>
      </c>
      <c r="AM1723" s="93">
        <v>0</v>
      </c>
      <c r="AN1723" s="83"/>
      <c r="AO1723" s="83"/>
      <c r="AP1723" s="83"/>
      <c r="AQ1723" s="83"/>
      <c r="AR1723" s="83"/>
      <c r="AS1723" s="83"/>
      <c r="AT1723" s="83"/>
      <c r="AU1723" s="83"/>
      <c r="AV1723" s="83"/>
      <c r="AW1723" s="83"/>
      <c r="AX1723" s="83"/>
      <c r="AY1723" s="83"/>
      <c r="AZ1723" s="83"/>
    </row>
    <row r="1724" spans="1:52" x14ac:dyDescent="0.25">
      <c r="A1724" s="82"/>
      <c r="B1724" s="84" t="s">
        <v>4</v>
      </c>
      <c r="C1724" s="93">
        <v>0</v>
      </c>
      <c r="D1724" s="93">
        <v>1621.302118792443</v>
      </c>
      <c r="E1724" s="93">
        <v>13672.720590705729</v>
      </c>
      <c r="F1724" s="93">
        <v>17950.739583189552</v>
      </c>
      <c r="G1724" s="93">
        <v>22892.078606994717</v>
      </c>
      <c r="H1724" s="93">
        <v>22837.691134736768</v>
      </c>
      <c r="I1724" s="93">
        <v>23447.629651158273</v>
      </c>
      <c r="J1724" s="93">
        <v>20536.435142621995</v>
      </c>
      <c r="K1724" s="93">
        <v>16960.592312999997</v>
      </c>
      <c r="L1724" s="93">
        <v>20870.178</v>
      </c>
      <c r="M1724" s="93">
        <v>0</v>
      </c>
      <c r="N1724" s="83"/>
      <c r="O1724" s="84" t="s">
        <v>4</v>
      </c>
      <c r="P1724" s="93">
        <v>0</v>
      </c>
      <c r="Q1724" s="93">
        <v>0</v>
      </c>
      <c r="R1724" s="93">
        <v>0</v>
      </c>
      <c r="S1724" s="93">
        <v>14839.29960014069</v>
      </c>
      <c r="T1724" s="93">
        <v>15615.983838158423</v>
      </c>
      <c r="U1724" s="93">
        <v>22129.918381332194</v>
      </c>
      <c r="V1724" s="93">
        <v>22277.831838581144</v>
      </c>
      <c r="W1724" s="93">
        <v>23407.479269684991</v>
      </c>
      <c r="X1724" s="93">
        <v>21381.358445999998</v>
      </c>
      <c r="Y1724" s="93">
        <v>21480.374999999996</v>
      </c>
      <c r="Z1724" s="93">
        <v>21579</v>
      </c>
      <c r="AA1724" s="83"/>
      <c r="AB1724" s="84" t="s">
        <v>4</v>
      </c>
      <c r="AC1724" s="93">
        <v>0</v>
      </c>
      <c r="AD1724" s="93">
        <v>13</v>
      </c>
      <c r="AE1724" s="93">
        <v>88</v>
      </c>
      <c r="AF1724" s="93">
        <v>133</v>
      </c>
      <c r="AG1724" s="93">
        <v>169</v>
      </c>
      <c r="AH1724" s="93">
        <v>173</v>
      </c>
      <c r="AI1724" s="93">
        <v>176</v>
      </c>
      <c r="AJ1724" s="93">
        <v>156</v>
      </c>
      <c r="AK1724" s="93">
        <v>128</v>
      </c>
      <c r="AL1724" s="93">
        <v>170</v>
      </c>
      <c r="AM1724" s="93">
        <v>0</v>
      </c>
      <c r="AN1724" s="83"/>
      <c r="AO1724" s="83"/>
      <c r="AP1724" s="83"/>
      <c r="AQ1724" s="83"/>
      <c r="AR1724" s="83"/>
      <c r="AS1724" s="83"/>
      <c r="AT1724" s="83"/>
      <c r="AU1724" s="83"/>
      <c r="AV1724" s="83"/>
      <c r="AW1724" s="83"/>
      <c r="AX1724" s="83"/>
      <c r="AY1724" s="83"/>
      <c r="AZ1724" s="83"/>
    </row>
    <row r="1725" spans="1:52" x14ac:dyDescent="0.25">
      <c r="A1725" s="82"/>
      <c r="B1725" s="84" t="s">
        <v>6</v>
      </c>
      <c r="C1725" s="93">
        <v>4441.5204846650477</v>
      </c>
      <c r="D1725" s="93">
        <v>7622.3272646785708</v>
      </c>
      <c r="E1725" s="93">
        <v>14080.934868401648</v>
      </c>
      <c r="F1725" s="93">
        <v>23048.408910710856</v>
      </c>
      <c r="G1725" s="93">
        <v>17757.277625497114</v>
      </c>
      <c r="H1725" s="93">
        <v>13591.92036395888</v>
      </c>
      <c r="I1725" s="93">
        <v>10445.722760615872</v>
      </c>
      <c r="J1725" s="93">
        <v>9194.6779597259974</v>
      </c>
      <c r="K1725" s="93">
        <v>7556.7835769999974</v>
      </c>
      <c r="L1725" s="93">
        <v>8014.8809999999985</v>
      </c>
      <c r="M1725" s="93">
        <v>0</v>
      </c>
      <c r="N1725" s="83"/>
      <c r="O1725" s="84" t="s">
        <v>6</v>
      </c>
      <c r="P1725" s="93">
        <v>3326.0261770832271</v>
      </c>
      <c r="Q1725" s="93">
        <v>4771.8165859057326</v>
      </c>
      <c r="R1725" s="93">
        <v>5594.8060622860075</v>
      </c>
      <c r="S1725" s="93">
        <v>29432.75873867836</v>
      </c>
      <c r="T1725" s="93">
        <v>29351.752025969203</v>
      </c>
      <c r="U1725" s="93">
        <v>18496.014039207625</v>
      </c>
      <c r="V1725" s="93">
        <v>14643.361903867257</v>
      </c>
      <c r="W1725" s="93">
        <v>10879.973309771998</v>
      </c>
      <c r="X1725" s="93">
        <v>9514.1422320000001</v>
      </c>
      <c r="Y1725" s="93">
        <v>8537.6129999999976</v>
      </c>
      <c r="Z1725" s="93">
        <v>15657</v>
      </c>
      <c r="AA1725" s="83"/>
      <c r="AB1725" s="84" t="s">
        <v>6</v>
      </c>
      <c r="AC1725" s="93">
        <v>0</v>
      </c>
      <c r="AD1725" s="93">
        <v>0</v>
      </c>
      <c r="AE1725" s="93">
        <v>7</v>
      </c>
      <c r="AF1725" s="93">
        <v>164</v>
      </c>
      <c r="AG1725" s="93">
        <v>223</v>
      </c>
      <c r="AH1725" s="93">
        <v>172</v>
      </c>
      <c r="AI1725" s="93">
        <v>131</v>
      </c>
      <c r="AJ1725" s="93">
        <v>0</v>
      </c>
      <c r="AK1725" s="93">
        <v>265</v>
      </c>
      <c r="AL1725" s="93">
        <v>118</v>
      </c>
      <c r="AM1725" s="93">
        <v>0</v>
      </c>
      <c r="AN1725" s="83"/>
      <c r="AO1725" s="83"/>
      <c r="AP1725" s="83"/>
      <c r="AQ1725" s="83"/>
      <c r="AR1725" s="83"/>
      <c r="AS1725" s="83"/>
      <c r="AT1725" s="83"/>
      <c r="AU1725" s="83"/>
      <c r="AV1725" s="83"/>
      <c r="AW1725" s="83"/>
      <c r="AX1725" s="83"/>
      <c r="AY1725" s="83"/>
      <c r="AZ1725" s="83"/>
    </row>
    <row r="1726" spans="1:52" x14ac:dyDescent="0.25">
      <c r="A1726" s="82"/>
      <c r="B1726" s="84" t="s">
        <v>7</v>
      </c>
      <c r="C1726" s="93">
        <v>71720.507955206427</v>
      </c>
      <c r="D1726" s="93">
        <v>70146.653191891324</v>
      </c>
      <c r="E1726" s="93">
        <v>64603.654530496278</v>
      </c>
      <c r="F1726" s="93">
        <v>61162.798485688385</v>
      </c>
      <c r="G1726" s="93">
        <v>54553.324434806578</v>
      </c>
      <c r="H1726" s="93">
        <v>54754.887940044056</v>
      </c>
      <c r="I1726" s="93">
        <v>61590.844322816709</v>
      </c>
      <c r="J1726" s="93">
        <v>73752.710783030983</v>
      </c>
      <c r="K1726" s="93">
        <v>90540.303356999982</v>
      </c>
      <c r="L1726" s="93">
        <v>77084.448000000004</v>
      </c>
      <c r="M1726" s="93">
        <v>0</v>
      </c>
      <c r="N1726" s="83"/>
      <c r="O1726" s="84" t="s">
        <v>7</v>
      </c>
      <c r="P1726" s="93">
        <v>79872.761769202698</v>
      </c>
      <c r="Q1726" s="93">
        <v>76558.759478130029</v>
      </c>
      <c r="R1726" s="93">
        <v>73960.281558372852</v>
      </c>
      <c r="S1726" s="93">
        <v>64542.931705644194</v>
      </c>
      <c r="T1726" s="93">
        <v>62853.00407305202</v>
      </c>
      <c r="U1726" s="93">
        <v>54966.437078976371</v>
      </c>
      <c r="V1726" s="93">
        <v>52662.890246658288</v>
      </c>
      <c r="W1726" s="93">
        <v>56533.998560633991</v>
      </c>
      <c r="X1726" s="93">
        <v>56846.151116999994</v>
      </c>
      <c r="Y1726" s="93">
        <v>62131.02</v>
      </c>
      <c r="Z1726" s="93">
        <v>70279</v>
      </c>
      <c r="AA1726" s="83"/>
      <c r="AB1726" s="84" t="s">
        <v>7</v>
      </c>
      <c r="AC1726" s="93">
        <v>592</v>
      </c>
      <c r="AD1726" s="93">
        <v>582</v>
      </c>
      <c r="AE1726" s="93">
        <v>550</v>
      </c>
      <c r="AF1726" s="93">
        <v>532</v>
      </c>
      <c r="AG1726" s="93">
        <v>491</v>
      </c>
      <c r="AH1726" s="93">
        <v>514</v>
      </c>
      <c r="AI1726" s="93">
        <v>480</v>
      </c>
      <c r="AJ1726" s="93">
        <v>670</v>
      </c>
      <c r="AK1726" s="93">
        <v>772</v>
      </c>
      <c r="AL1726" s="93">
        <v>745</v>
      </c>
      <c r="AM1726" s="93">
        <v>0</v>
      </c>
      <c r="AN1726" s="83"/>
      <c r="AO1726" s="83"/>
      <c r="AP1726" s="83"/>
      <c r="AQ1726" s="83"/>
      <c r="AR1726" s="83"/>
      <c r="AS1726" s="83"/>
      <c r="AT1726" s="83"/>
      <c r="AU1726" s="83"/>
      <c r="AV1726" s="83"/>
      <c r="AW1726" s="83"/>
      <c r="AX1726" s="83"/>
      <c r="AY1726" s="83"/>
      <c r="AZ1726" s="83"/>
    </row>
    <row r="1727" spans="1:52" x14ac:dyDescent="0.25">
      <c r="A1727" s="82"/>
      <c r="B1727" s="89" t="s">
        <v>8</v>
      </c>
      <c r="C1727" s="94">
        <v>38078.246542581437</v>
      </c>
      <c r="D1727" s="94">
        <v>39598.126613247485</v>
      </c>
      <c r="E1727" s="94">
        <v>41219.518614082743</v>
      </c>
      <c r="F1727" s="94">
        <v>50764.90114045173</v>
      </c>
      <c r="G1727" s="94">
        <v>57550.003077050424</v>
      </c>
      <c r="H1727" s="94">
        <v>62223.288143978498</v>
      </c>
      <c r="I1727" s="94">
        <v>74835.506248149526</v>
      </c>
      <c r="J1727" s="94">
        <v>78556.126210946997</v>
      </c>
      <c r="K1727" s="94">
        <v>85936.001696999985</v>
      </c>
      <c r="L1727" s="94">
        <v>87117.197999999989</v>
      </c>
      <c r="M1727" s="94">
        <v>0</v>
      </c>
      <c r="N1727" s="83"/>
      <c r="O1727" s="89" t="s">
        <v>8</v>
      </c>
      <c r="P1727" s="94">
        <v>37407.325451759163</v>
      </c>
      <c r="Q1727" s="94">
        <v>37880.640526713782</v>
      </c>
      <c r="R1727" s="94">
        <v>38520.131482472498</v>
      </c>
      <c r="S1727" s="94">
        <v>50297.111755063459</v>
      </c>
      <c r="T1727" s="94">
        <v>50547.162540531237</v>
      </c>
      <c r="U1727" s="94">
        <v>56407.867165945565</v>
      </c>
      <c r="V1727" s="94">
        <v>66475.51979415027</v>
      </c>
      <c r="W1727" s="94">
        <v>78096.50020638897</v>
      </c>
      <c r="X1727" s="94">
        <v>73633.816892999981</v>
      </c>
      <c r="Y1727" s="94">
        <v>85005.689999999988</v>
      </c>
      <c r="Z1727" s="94">
        <v>91676</v>
      </c>
      <c r="AA1727" s="83"/>
      <c r="AB1727" s="89" t="s">
        <v>8</v>
      </c>
      <c r="AC1727" s="94">
        <v>489</v>
      </c>
      <c r="AD1727" s="94">
        <v>522</v>
      </c>
      <c r="AE1727" s="94">
        <v>551</v>
      </c>
      <c r="AF1727" s="94">
        <v>599</v>
      </c>
      <c r="AG1727" s="94">
        <v>636</v>
      </c>
      <c r="AH1727" s="94">
        <v>701</v>
      </c>
      <c r="AI1727" s="94">
        <v>763</v>
      </c>
      <c r="AJ1727" s="94">
        <v>776</v>
      </c>
      <c r="AK1727" s="94">
        <v>837</v>
      </c>
      <c r="AL1727" s="94">
        <v>864</v>
      </c>
      <c r="AM1727" s="94">
        <v>0</v>
      </c>
      <c r="AN1727" s="83"/>
      <c r="AO1727" s="83"/>
      <c r="AP1727" s="83"/>
      <c r="AQ1727" s="83"/>
      <c r="AR1727" s="83"/>
      <c r="AS1727" s="83"/>
      <c r="AT1727" s="83"/>
      <c r="AU1727" s="83"/>
      <c r="AV1727" s="83"/>
      <c r="AW1727" s="83"/>
      <c r="AX1727" s="83"/>
      <c r="AY1727" s="83"/>
      <c r="AZ1727" s="83"/>
    </row>
    <row r="1728" spans="1:52" x14ac:dyDescent="0.25">
      <c r="A1728" s="82"/>
      <c r="B1728" s="89" t="s">
        <v>5</v>
      </c>
      <c r="C1728" s="94">
        <v>27599.158243304031</v>
      </c>
      <c r="D1728" s="94">
        <v>27825.114023807942</v>
      </c>
      <c r="E1728" s="94">
        <v>24765.545671798798</v>
      </c>
      <c r="F1728" s="94">
        <v>25771.236295535611</v>
      </c>
      <c r="G1728" s="94">
        <v>28821.667131774808</v>
      </c>
      <c r="H1728" s="94">
        <v>32391.50518128552</v>
      </c>
      <c r="I1728" s="94">
        <v>34900.214100456607</v>
      </c>
      <c r="J1728" s="94">
        <v>35059.969526084984</v>
      </c>
      <c r="K1728" s="94">
        <v>37869.850704000011</v>
      </c>
      <c r="L1728" s="94">
        <v>29208.164999999997</v>
      </c>
      <c r="M1728" s="92">
        <v>0</v>
      </c>
      <c r="N1728" s="83"/>
      <c r="O1728" s="89" t="s">
        <v>5</v>
      </c>
      <c r="P1728" s="94">
        <v>32716.353003812874</v>
      </c>
      <c r="Q1728" s="94">
        <v>33955.136051785084</v>
      </c>
      <c r="R1728" s="94">
        <v>29716.080060140983</v>
      </c>
      <c r="S1728" s="94">
        <v>28679.771334219182</v>
      </c>
      <c r="T1728" s="94">
        <v>33386.28705400433</v>
      </c>
      <c r="U1728" s="94">
        <v>32874.758552567437</v>
      </c>
      <c r="V1728" s="94">
        <v>40167.932389367124</v>
      </c>
      <c r="W1728" s="94">
        <v>44170.490611736976</v>
      </c>
      <c r="X1728" s="94">
        <v>50986.805939999984</v>
      </c>
      <c r="Y1728" s="94">
        <v>44064.867000000013</v>
      </c>
      <c r="Z1728" s="94">
        <v>42749</v>
      </c>
      <c r="AA1728" s="83"/>
      <c r="AB1728" s="89" t="s">
        <v>5</v>
      </c>
      <c r="AC1728" s="94">
        <v>4802</v>
      </c>
      <c r="AD1728" s="94">
        <v>4618</v>
      </c>
      <c r="AE1728" s="94">
        <v>4641</v>
      </c>
      <c r="AF1728" s="94">
        <v>4672</v>
      </c>
      <c r="AG1728" s="94">
        <v>4520</v>
      </c>
      <c r="AH1728" s="94">
        <v>4458</v>
      </c>
      <c r="AI1728" s="94">
        <v>4393</v>
      </c>
      <c r="AJ1728" s="94">
        <v>4772</v>
      </c>
      <c r="AK1728" s="94">
        <v>4693</v>
      </c>
      <c r="AL1728" s="94">
        <v>4702</v>
      </c>
      <c r="AM1728" s="94">
        <v>0</v>
      </c>
      <c r="AN1728" s="83"/>
      <c r="AO1728" s="83"/>
      <c r="AP1728" s="83"/>
      <c r="AQ1728" s="83"/>
      <c r="AR1728" s="83"/>
      <c r="AS1728" s="83"/>
      <c r="AT1728" s="83"/>
      <c r="AU1728" s="83"/>
      <c r="AV1728" s="83"/>
      <c r="AW1728" s="83"/>
      <c r="AX1728" s="83"/>
      <c r="AY1728" s="83"/>
      <c r="AZ1728" s="83"/>
    </row>
    <row r="1729" spans="1:52" x14ac:dyDescent="0.25">
      <c r="A1729" s="82"/>
      <c r="B1729" s="84" t="s">
        <v>157</v>
      </c>
      <c r="C1729" s="93">
        <v>33038.847582488088</v>
      </c>
      <c r="D1729" s="93">
        <v>37670.175052575411</v>
      </c>
      <c r="E1729" s="93">
        <v>45127.105314441193</v>
      </c>
      <c r="F1729" s="93">
        <v>43611.867052260728</v>
      </c>
      <c r="G1729" s="93">
        <v>45848.9453677243</v>
      </c>
      <c r="H1729" s="93">
        <v>44779.764614691456</v>
      </c>
      <c r="I1729" s="93">
        <v>44562.260281368537</v>
      </c>
      <c r="J1729" s="93">
        <v>45507.290188373991</v>
      </c>
      <c r="K1729" s="93">
        <v>50382.093509999992</v>
      </c>
      <c r="L1729" s="93">
        <v>49335.404999999999</v>
      </c>
      <c r="M1729" s="93">
        <v>0</v>
      </c>
      <c r="N1729" s="83"/>
      <c r="O1729" s="84" t="s">
        <v>157</v>
      </c>
      <c r="P1729" s="93">
        <v>32520.208913051451</v>
      </c>
      <c r="Q1729" s="93">
        <v>32774.939186656193</v>
      </c>
      <c r="R1729" s="93">
        <v>36713.537532457289</v>
      </c>
      <c r="S1729" s="93">
        <v>44471.73157758583</v>
      </c>
      <c r="T1729" s="93">
        <v>43497.543144759409</v>
      </c>
      <c r="U1729" s="93">
        <v>44216.229910558897</v>
      </c>
      <c r="V1729" s="93">
        <v>44254.418751742989</v>
      </c>
      <c r="W1729" s="93">
        <v>43379.631782297984</v>
      </c>
      <c r="X1729" s="93">
        <v>43420.474271999992</v>
      </c>
      <c r="Y1729" s="93">
        <v>43983.575999999994</v>
      </c>
      <c r="Z1729" s="93">
        <v>45127</v>
      </c>
      <c r="AA1729" s="83"/>
      <c r="AB1729" s="84" t="s">
        <v>117</v>
      </c>
      <c r="AC1729" s="93">
        <v>25748.1</v>
      </c>
      <c r="AD1729" s="93">
        <v>25642.867000000002</v>
      </c>
      <c r="AE1729" s="93">
        <v>25603.201000000001</v>
      </c>
      <c r="AF1729" s="93">
        <v>25764.269</v>
      </c>
      <c r="AG1729" s="93">
        <v>25736.022000000001</v>
      </c>
      <c r="AH1729" s="93">
        <v>25706.400000000001</v>
      </c>
      <c r="AI1729" s="93">
        <v>25760.663000000004</v>
      </c>
      <c r="AJ1729" s="93">
        <v>25645.200000000001</v>
      </c>
      <c r="AK1729" s="93">
        <v>25588.42</v>
      </c>
      <c r="AL1729" s="93">
        <v>25429.812000000002</v>
      </c>
      <c r="AM1729" s="93">
        <v>0</v>
      </c>
      <c r="AN1729" s="83"/>
      <c r="AO1729" s="83"/>
      <c r="AP1729" s="83"/>
      <c r="AQ1729" s="83"/>
      <c r="AR1729" s="83"/>
      <c r="AS1729" s="83"/>
      <c r="AT1729" s="83"/>
      <c r="AU1729" s="83"/>
      <c r="AV1729" s="83"/>
      <c r="AW1729" s="83"/>
      <c r="AX1729" s="83"/>
      <c r="AY1729" s="83"/>
      <c r="AZ1729" s="83"/>
    </row>
    <row r="1730" spans="1:52" x14ac:dyDescent="0.25">
      <c r="A1730" s="82"/>
      <c r="B1730" s="83"/>
      <c r="C1730" s="83"/>
      <c r="D1730" s="83"/>
      <c r="E1730" s="83"/>
      <c r="F1730" s="83"/>
      <c r="G1730" s="83"/>
      <c r="H1730" s="83"/>
      <c r="I1730" s="83"/>
      <c r="J1730" s="83"/>
      <c r="K1730" s="83"/>
      <c r="L1730" s="83"/>
      <c r="M1730" s="83"/>
      <c r="N1730" s="83"/>
      <c r="O1730" s="83"/>
      <c r="P1730" s="83"/>
      <c r="Q1730" s="83"/>
      <c r="R1730" s="83"/>
      <c r="S1730" s="83"/>
      <c r="T1730" s="83"/>
      <c r="U1730" s="83"/>
      <c r="V1730" s="83"/>
      <c r="W1730" s="83"/>
      <c r="X1730" s="83"/>
      <c r="Y1730" s="83"/>
      <c r="Z1730" s="83"/>
      <c r="AA1730" s="83"/>
      <c r="AB1730" s="83"/>
      <c r="AC1730" s="83"/>
      <c r="AD1730" s="83"/>
      <c r="AE1730" s="83"/>
      <c r="AF1730" s="83"/>
      <c r="AG1730" s="83"/>
      <c r="AH1730" s="83"/>
      <c r="AI1730" s="83"/>
      <c r="AJ1730" s="83"/>
      <c r="AK1730" s="83"/>
      <c r="AL1730" s="83"/>
      <c r="AM1730" s="83"/>
      <c r="AN1730" s="83"/>
      <c r="AO1730" s="83"/>
      <c r="AP1730" s="83"/>
      <c r="AQ1730" s="83"/>
      <c r="AR1730" s="83"/>
      <c r="AS1730" s="83"/>
      <c r="AT1730" s="83"/>
      <c r="AU1730" s="83"/>
      <c r="AV1730" s="83"/>
      <c r="AW1730" s="83"/>
      <c r="AX1730" s="83"/>
      <c r="AY1730" s="83"/>
      <c r="AZ1730" s="83"/>
    </row>
    <row r="1731" spans="1:52" x14ac:dyDescent="0.25">
      <c r="A1731" s="82"/>
      <c r="B1731" s="85" t="s">
        <v>113</v>
      </c>
      <c r="C1731" s="85"/>
      <c r="D1731" s="85"/>
      <c r="E1731" s="85"/>
      <c r="F1731" s="85"/>
      <c r="G1731" s="85"/>
      <c r="H1731" s="85"/>
      <c r="I1731" s="85"/>
      <c r="J1731" s="85"/>
      <c r="K1731" s="85"/>
      <c r="L1731" s="85"/>
      <c r="M1731" s="85"/>
      <c r="N1731" s="83"/>
      <c r="O1731" s="85" t="s">
        <v>114</v>
      </c>
      <c r="P1731" s="85"/>
      <c r="Q1731" s="85"/>
      <c r="R1731" s="85"/>
      <c r="S1731" s="85"/>
      <c r="T1731" s="85"/>
      <c r="U1731" s="85"/>
      <c r="V1731" s="85"/>
      <c r="W1731" s="85"/>
      <c r="X1731" s="85"/>
      <c r="Y1731" s="85"/>
      <c r="Z1731" s="85"/>
      <c r="AA1731" s="83"/>
      <c r="AB1731" s="85" t="s">
        <v>145</v>
      </c>
      <c r="AC1731" s="85"/>
      <c r="AD1731" s="85"/>
      <c r="AE1731" s="85"/>
      <c r="AF1731" s="85"/>
      <c r="AG1731" s="85"/>
      <c r="AH1731" s="85"/>
      <c r="AI1731" s="85"/>
      <c r="AJ1731" s="85"/>
      <c r="AK1731" s="85"/>
      <c r="AL1731" s="85"/>
      <c r="AM1731" s="85"/>
      <c r="AN1731" s="83"/>
      <c r="AO1731" s="83"/>
      <c r="AP1731" s="83"/>
      <c r="AQ1731" s="83"/>
      <c r="AR1731" s="83"/>
      <c r="AS1731" s="83"/>
      <c r="AT1731" s="83"/>
      <c r="AU1731" s="83"/>
      <c r="AV1731" s="83"/>
      <c r="AW1731" s="83"/>
      <c r="AX1731" s="83"/>
      <c r="AY1731" s="83"/>
      <c r="AZ1731" s="83"/>
    </row>
    <row r="1732" spans="1:52" x14ac:dyDescent="0.25">
      <c r="A1732" s="82"/>
      <c r="B1732" s="87" t="s">
        <v>103</v>
      </c>
      <c r="C1732" s="87">
        <v>2013</v>
      </c>
      <c r="D1732" s="87">
        <v>2014</v>
      </c>
      <c r="E1732" s="87">
        <v>2015</v>
      </c>
      <c r="F1732" s="87">
        <v>2016</v>
      </c>
      <c r="G1732" s="87">
        <v>2017</v>
      </c>
      <c r="H1732" s="87">
        <v>2018</v>
      </c>
      <c r="I1732" s="87">
        <v>2019</v>
      </c>
      <c r="J1732" s="87">
        <v>2020</v>
      </c>
      <c r="K1732" s="87">
        <v>2021</v>
      </c>
      <c r="L1732" s="87">
        <v>2022</v>
      </c>
      <c r="M1732" s="87">
        <v>2023</v>
      </c>
      <c r="N1732" s="83"/>
      <c r="O1732" s="87" t="s">
        <v>103</v>
      </c>
      <c r="P1732" s="87">
        <v>2013</v>
      </c>
      <c r="Q1732" s="87">
        <v>2014</v>
      </c>
      <c r="R1732" s="87">
        <v>2015</v>
      </c>
      <c r="S1732" s="87">
        <v>2016</v>
      </c>
      <c r="T1732" s="87">
        <v>2017</v>
      </c>
      <c r="U1732" s="87">
        <v>2018</v>
      </c>
      <c r="V1732" s="87">
        <v>2019</v>
      </c>
      <c r="W1732" s="87">
        <v>2020</v>
      </c>
      <c r="X1732" s="87">
        <v>2021</v>
      </c>
      <c r="Y1732" s="87">
        <v>2022</v>
      </c>
      <c r="Z1732" s="87">
        <v>2023</v>
      </c>
      <c r="AA1732" s="83"/>
      <c r="AB1732" s="87" t="s">
        <v>103</v>
      </c>
      <c r="AC1732" s="87">
        <v>2013</v>
      </c>
      <c r="AD1732" s="87">
        <v>2014</v>
      </c>
      <c r="AE1732" s="87">
        <v>2015</v>
      </c>
      <c r="AF1732" s="87">
        <v>2016</v>
      </c>
      <c r="AG1732" s="87">
        <v>2017</v>
      </c>
      <c r="AH1732" s="87">
        <v>2018</v>
      </c>
      <c r="AI1732" s="87">
        <v>2019</v>
      </c>
      <c r="AJ1732" s="87">
        <v>2020</v>
      </c>
      <c r="AK1732" s="87">
        <v>2021</v>
      </c>
      <c r="AL1732" s="87">
        <v>2022</v>
      </c>
      <c r="AM1732" s="87">
        <v>2023</v>
      </c>
      <c r="AN1732" s="83"/>
      <c r="AO1732" s="83"/>
      <c r="AP1732" s="83"/>
      <c r="AQ1732" s="83"/>
      <c r="AR1732" s="83"/>
      <c r="AS1732" s="83"/>
      <c r="AT1732" s="83"/>
      <c r="AU1732" s="83"/>
      <c r="AV1732" s="83"/>
      <c r="AW1732" s="83"/>
      <c r="AX1732" s="83"/>
      <c r="AY1732" s="83"/>
      <c r="AZ1732" s="83"/>
    </row>
    <row r="1733" spans="1:52" x14ac:dyDescent="0.25">
      <c r="A1733" s="82"/>
      <c r="B1733" s="89" t="s">
        <v>9</v>
      </c>
      <c r="C1733" s="90">
        <v>1407549.2487116351</v>
      </c>
      <c r="D1733" s="90">
        <v>1354952.6320087402</v>
      </c>
      <c r="E1733" s="90">
        <v>1350923.0070285047</v>
      </c>
      <c r="F1733" s="90">
        <v>1470469.9061961607</v>
      </c>
      <c r="G1733" s="90">
        <v>1417184.22994878</v>
      </c>
      <c r="H1733" s="90">
        <v>1422396.2550873575</v>
      </c>
      <c r="I1733" s="90">
        <v>1479368.7519387626</v>
      </c>
      <c r="J1733" s="90">
        <v>1551767.5221162029</v>
      </c>
      <c r="K1733" s="90">
        <v>1851131.8990289993</v>
      </c>
      <c r="L1733" s="90">
        <v>1758013.5720000002</v>
      </c>
      <c r="M1733" s="90">
        <v>0</v>
      </c>
      <c r="N1733" s="83"/>
      <c r="O1733" s="89" t="s">
        <v>9</v>
      </c>
      <c r="P1733" s="90">
        <v>1405111.2859638887</v>
      </c>
      <c r="Q1733" s="90">
        <v>1447404.3532534521</v>
      </c>
      <c r="R1733" s="90">
        <v>1373313.9346686371</v>
      </c>
      <c r="S1733" s="90">
        <v>1517303.6683121067</v>
      </c>
      <c r="T1733" s="90">
        <v>1488084.2172073098</v>
      </c>
      <c r="U1733" s="90">
        <v>1504014.8647358895</v>
      </c>
      <c r="V1733" s="90">
        <v>1474122.2527267153</v>
      </c>
      <c r="W1733" s="90">
        <v>1489378.1472017276</v>
      </c>
      <c r="X1733" s="90">
        <v>1927059.3795600003</v>
      </c>
      <c r="Y1733" s="90">
        <v>1910211.9329999997</v>
      </c>
      <c r="Z1733" s="90">
        <v>1815002</v>
      </c>
      <c r="AA1733" s="83"/>
      <c r="AB1733" s="89" t="s">
        <v>9</v>
      </c>
      <c r="AC1733" s="90">
        <v>12150</v>
      </c>
      <c r="AD1733" s="90">
        <v>11922</v>
      </c>
      <c r="AE1733" s="90">
        <v>11973</v>
      </c>
      <c r="AF1733" s="90">
        <v>11770</v>
      </c>
      <c r="AG1733" s="90">
        <v>11578</v>
      </c>
      <c r="AH1733" s="90">
        <v>11436</v>
      </c>
      <c r="AI1733" s="90">
        <v>11554</v>
      </c>
      <c r="AJ1733" s="90">
        <v>12617</v>
      </c>
      <c r="AK1733" s="90">
        <v>12469</v>
      </c>
      <c r="AL1733" s="90">
        <v>12653</v>
      </c>
      <c r="AM1733" s="90">
        <v>0</v>
      </c>
      <c r="AN1733" s="83"/>
      <c r="AO1733" s="83"/>
      <c r="AP1733" s="83"/>
      <c r="AQ1733" s="83"/>
      <c r="AR1733" s="83"/>
      <c r="AS1733" s="83"/>
      <c r="AT1733" s="83"/>
      <c r="AU1733" s="83"/>
      <c r="AV1733" s="83"/>
      <c r="AW1733" s="83"/>
      <c r="AX1733" s="83"/>
      <c r="AY1733" s="83"/>
      <c r="AZ1733" s="83"/>
    </row>
    <row r="1734" spans="1:52" x14ac:dyDescent="0.25">
      <c r="A1734" s="82"/>
      <c r="B1734" s="84" t="s">
        <v>10</v>
      </c>
      <c r="C1734" s="93">
        <v>955265.58367749304</v>
      </c>
      <c r="D1734" s="93">
        <v>913749.59230025008</v>
      </c>
      <c r="E1734" s="93">
        <v>944743.18830515305</v>
      </c>
      <c r="F1734" s="93">
        <v>1056820.4190647556</v>
      </c>
      <c r="G1734" s="93">
        <v>1021205.0940524122</v>
      </c>
      <c r="H1734" s="93">
        <v>979197.73418205662</v>
      </c>
      <c r="I1734" s="93">
        <v>987892.21876842075</v>
      </c>
      <c r="J1734" s="93">
        <v>1026299.0134709864</v>
      </c>
      <c r="K1734" s="93">
        <v>1279948.6514744996</v>
      </c>
      <c r="L1734" s="93">
        <v>1220877.6300000001</v>
      </c>
      <c r="M1734" s="93">
        <v>0</v>
      </c>
      <c r="N1734" s="83"/>
      <c r="O1734" s="84" t="s">
        <v>10</v>
      </c>
      <c r="P1734" s="93">
        <v>964747.52595953457</v>
      </c>
      <c r="Q1734" s="93">
        <v>954946.65128778736</v>
      </c>
      <c r="R1734" s="93">
        <v>925143.34386502882</v>
      </c>
      <c r="S1734" s="93">
        <v>958996.17121577496</v>
      </c>
      <c r="T1734" s="93">
        <v>982604.15348477173</v>
      </c>
      <c r="U1734" s="93">
        <v>928982.76679596014</v>
      </c>
      <c r="V1734" s="93">
        <v>919569.7047682188</v>
      </c>
      <c r="W1734" s="93">
        <v>1018729.7500085997</v>
      </c>
      <c r="X1734" s="93">
        <v>1379447.7164370003</v>
      </c>
      <c r="Y1734" s="93">
        <v>1389064.3357499999</v>
      </c>
      <c r="Z1734" s="93">
        <v>1292006</v>
      </c>
      <c r="AA1734" s="83"/>
      <c r="AB1734" s="84" t="s">
        <v>10</v>
      </c>
      <c r="AC1734" s="93">
        <v>12150</v>
      </c>
      <c r="AD1734" s="93">
        <v>11922</v>
      </c>
      <c r="AE1734" s="93">
        <v>11973</v>
      </c>
      <c r="AF1734" s="93">
        <v>11770</v>
      </c>
      <c r="AG1734" s="93">
        <v>11578</v>
      </c>
      <c r="AH1734" s="93">
        <v>11436</v>
      </c>
      <c r="AI1734" s="93">
        <v>11554</v>
      </c>
      <c r="AJ1734" s="93">
        <v>12617</v>
      </c>
      <c r="AK1734" s="93">
        <v>12469</v>
      </c>
      <c r="AL1734" s="93">
        <v>12653</v>
      </c>
      <c r="AM1734" s="93">
        <v>0</v>
      </c>
      <c r="AN1734" s="83"/>
      <c r="AO1734" s="83"/>
      <c r="AP1734" s="83"/>
      <c r="AQ1734" s="83"/>
      <c r="AR1734" s="83"/>
      <c r="AS1734" s="83"/>
      <c r="AT1734" s="83"/>
      <c r="AU1734" s="83"/>
      <c r="AV1734" s="83"/>
      <c r="AW1734" s="83"/>
      <c r="AX1734" s="83"/>
      <c r="AY1734" s="83"/>
      <c r="AZ1734" s="83"/>
    </row>
    <row r="1735" spans="1:52" x14ac:dyDescent="0.25">
      <c r="A1735" s="82"/>
      <c r="B1735" s="89" t="s">
        <v>11</v>
      </c>
      <c r="C1735" s="94">
        <v>452283.66503414209</v>
      </c>
      <c r="D1735" s="94">
        <v>441203.03970849008</v>
      </c>
      <c r="E1735" s="94">
        <v>406179.81872335164</v>
      </c>
      <c r="F1735" s="94">
        <v>413649.48713140516</v>
      </c>
      <c r="G1735" s="94">
        <v>395979.13589636778</v>
      </c>
      <c r="H1735" s="94">
        <v>443198.52090530086</v>
      </c>
      <c r="I1735" s="94">
        <v>491476.53317034186</v>
      </c>
      <c r="J1735" s="94">
        <v>525468.50864521635</v>
      </c>
      <c r="K1735" s="94">
        <v>571183.24755449977</v>
      </c>
      <c r="L1735" s="94">
        <v>537135.94200000004</v>
      </c>
      <c r="M1735" s="94">
        <v>0</v>
      </c>
      <c r="N1735" s="83"/>
      <c r="O1735" s="89" t="s">
        <v>11</v>
      </c>
      <c r="P1735" s="94">
        <v>440363.76000435412</v>
      </c>
      <c r="Q1735" s="94">
        <v>492457.70196566475</v>
      </c>
      <c r="R1735" s="94">
        <v>448170.5908036083</v>
      </c>
      <c r="S1735" s="94">
        <v>558307.49709633179</v>
      </c>
      <c r="T1735" s="94">
        <v>505480.06372253812</v>
      </c>
      <c r="U1735" s="94">
        <v>575032.09793992934</v>
      </c>
      <c r="V1735" s="94">
        <v>554552.54795849649</v>
      </c>
      <c r="W1735" s="94">
        <v>470648.39719312789</v>
      </c>
      <c r="X1735" s="94">
        <v>547611.66312299983</v>
      </c>
      <c r="Y1735" s="94">
        <v>521147.59724999993</v>
      </c>
      <c r="Z1735" s="94">
        <v>522996</v>
      </c>
      <c r="AA1735" s="83"/>
      <c r="AB1735" s="89" t="s">
        <v>11</v>
      </c>
      <c r="AC1735" s="94">
        <v>12150</v>
      </c>
      <c r="AD1735" s="94">
        <v>11922</v>
      </c>
      <c r="AE1735" s="94">
        <v>11973</v>
      </c>
      <c r="AF1735" s="94">
        <v>11770</v>
      </c>
      <c r="AG1735" s="94">
        <v>11578</v>
      </c>
      <c r="AH1735" s="94">
        <v>11436</v>
      </c>
      <c r="AI1735" s="94">
        <v>11554</v>
      </c>
      <c r="AJ1735" s="94">
        <v>12617</v>
      </c>
      <c r="AK1735" s="94">
        <v>12469</v>
      </c>
      <c r="AL1735" s="94">
        <v>12653</v>
      </c>
      <c r="AM1735" s="94">
        <v>0</v>
      </c>
      <c r="AN1735" s="83"/>
      <c r="AO1735" s="83"/>
      <c r="AP1735" s="83"/>
      <c r="AQ1735" s="83"/>
      <c r="AR1735" s="83"/>
      <c r="AS1735" s="83"/>
      <c r="AT1735" s="83"/>
      <c r="AU1735" s="83"/>
      <c r="AV1735" s="83"/>
      <c r="AW1735" s="83"/>
      <c r="AX1735" s="83"/>
      <c r="AY1735" s="83"/>
      <c r="AZ1735" s="83"/>
    </row>
    <row r="1736" spans="1:52" x14ac:dyDescent="0.25">
      <c r="A1736" s="82"/>
      <c r="B1736" s="84" t="s">
        <v>0</v>
      </c>
      <c r="C1736" s="93">
        <v>277424.63763357874</v>
      </c>
      <c r="D1736" s="93">
        <v>247650.45714639148</v>
      </c>
      <c r="E1736" s="93">
        <v>247175.73472134932</v>
      </c>
      <c r="F1736" s="93">
        <v>268212.23215403222</v>
      </c>
      <c r="G1736" s="93">
        <v>239093.09253633698</v>
      </c>
      <c r="H1736" s="93">
        <v>220382.26588847293</v>
      </c>
      <c r="I1736" s="93">
        <v>197884.3832624302</v>
      </c>
      <c r="J1736" s="93">
        <v>190136.27295595797</v>
      </c>
      <c r="K1736" s="93">
        <v>171084.81633599999</v>
      </c>
      <c r="L1736" s="93">
        <v>155551.87199999997</v>
      </c>
      <c r="M1736" s="93">
        <v>0</v>
      </c>
      <c r="N1736" s="83"/>
      <c r="O1736" s="84" t="s">
        <v>0</v>
      </c>
      <c r="P1736" s="93">
        <v>222813.91108266899</v>
      </c>
      <c r="Q1736" s="93">
        <v>254169.54658737264</v>
      </c>
      <c r="R1736" s="93">
        <v>182976.49086647757</v>
      </c>
      <c r="S1736" s="93">
        <v>268747.36797573295</v>
      </c>
      <c r="T1736" s="93">
        <v>248416.47030999447</v>
      </c>
      <c r="U1736" s="93">
        <v>227968.01324954774</v>
      </c>
      <c r="V1736" s="93">
        <v>193529.79991077149</v>
      </c>
      <c r="W1736" s="93">
        <v>173811.99725416797</v>
      </c>
      <c r="X1736" s="93">
        <v>188058.13943699998</v>
      </c>
      <c r="Y1736" s="93">
        <v>190390.72500000001</v>
      </c>
      <c r="Z1736" s="93">
        <v>154858</v>
      </c>
      <c r="AA1736" s="83"/>
      <c r="AB1736" s="84" t="s">
        <v>0</v>
      </c>
      <c r="AC1736" s="93">
        <v>2481</v>
      </c>
      <c r="AD1736" s="93">
        <v>2502</v>
      </c>
      <c r="AE1736" s="93">
        <v>2608</v>
      </c>
      <c r="AF1736" s="93">
        <v>2370</v>
      </c>
      <c r="AG1736" s="93">
        <v>2029</v>
      </c>
      <c r="AH1736" s="93">
        <v>1862</v>
      </c>
      <c r="AI1736" s="93">
        <v>1684</v>
      </c>
      <c r="AJ1736" s="93">
        <v>1658</v>
      </c>
      <c r="AK1736" s="93">
        <v>1594</v>
      </c>
      <c r="AL1736" s="93">
        <v>1492</v>
      </c>
      <c r="AM1736" s="93">
        <v>0</v>
      </c>
      <c r="AN1736" s="83"/>
      <c r="AO1736" s="83"/>
      <c r="AP1736" s="83"/>
      <c r="AQ1736" s="83"/>
      <c r="AR1736" s="83"/>
      <c r="AS1736" s="83"/>
      <c r="AT1736" s="83"/>
      <c r="AU1736" s="83"/>
      <c r="AV1736" s="83"/>
      <c r="AW1736" s="83"/>
      <c r="AX1736" s="83"/>
      <c r="AY1736" s="83"/>
      <c r="AZ1736" s="83"/>
    </row>
    <row r="1737" spans="1:52" x14ac:dyDescent="0.25">
      <c r="A1737" s="82"/>
      <c r="B1737" s="84" t="s">
        <v>158</v>
      </c>
      <c r="C1737" s="93">
        <v>272381.5684926461</v>
      </c>
      <c r="D1737" s="93">
        <v>244751.11278134404</v>
      </c>
      <c r="E1737" s="93">
        <v>209722.42584447816</v>
      </c>
      <c r="F1737" s="93">
        <v>211653.63309277431</v>
      </c>
      <c r="G1737" s="93">
        <v>210142.4154271076</v>
      </c>
      <c r="H1737" s="93">
        <v>187348.45413816176</v>
      </c>
      <c r="I1737" s="93">
        <v>191294.92537739166</v>
      </c>
      <c r="J1737" s="93">
        <v>270719.71668466192</v>
      </c>
      <c r="K1737" s="93">
        <v>226719.42079499995</v>
      </c>
      <c r="L1737" s="93">
        <v>151651.962</v>
      </c>
      <c r="M1737" s="93">
        <v>0</v>
      </c>
      <c r="N1737" s="83"/>
      <c r="O1737" s="84" t="s">
        <v>158</v>
      </c>
      <c r="P1737" s="93">
        <v>292334.11554120504</v>
      </c>
      <c r="Q1737" s="93">
        <v>242161.6813487536</v>
      </c>
      <c r="R1737" s="93">
        <v>228635.10568268373</v>
      </c>
      <c r="S1737" s="93">
        <v>211915.63208237005</v>
      </c>
      <c r="T1737" s="93">
        <v>174942.73966454508</v>
      </c>
      <c r="U1737" s="93">
        <v>161380.01464713304</v>
      </c>
      <c r="V1737" s="93">
        <v>153407.32911872587</v>
      </c>
      <c r="W1737" s="93">
        <v>143293.26212522996</v>
      </c>
      <c r="X1737" s="93">
        <v>246104.16732299997</v>
      </c>
      <c r="Y1737" s="93">
        <v>212211.69899999999</v>
      </c>
      <c r="Z1737" s="93">
        <v>132182</v>
      </c>
      <c r="AA1737" s="83"/>
      <c r="AB1737" s="84" t="s">
        <v>158</v>
      </c>
      <c r="AC1737" s="93">
        <v>1958</v>
      </c>
      <c r="AD1737" s="93">
        <v>1650</v>
      </c>
      <c r="AE1737" s="93">
        <v>1492</v>
      </c>
      <c r="AF1737" s="93">
        <v>1401</v>
      </c>
      <c r="AG1737" s="93">
        <v>1404</v>
      </c>
      <c r="AH1737" s="93">
        <v>1334</v>
      </c>
      <c r="AI1737" s="93">
        <v>1331</v>
      </c>
      <c r="AJ1737" s="93">
        <v>1951</v>
      </c>
      <c r="AK1737" s="93">
        <v>1521</v>
      </c>
      <c r="AL1737" s="93">
        <v>997</v>
      </c>
      <c r="AM1737" s="93">
        <v>0</v>
      </c>
      <c r="AN1737" s="83"/>
      <c r="AO1737" s="83"/>
      <c r="AP1737" s="83"/>
      <c r="AQ1737" s="83"/>
      <c r="AR1737" s="83"/>
      <c r="AS1737" s="83"/>
      <c r="AT1737" s="83"/>
      <c r="AU1737" s="83"/>
      <c r="AV1737" s="83"/>
      <c r="AW1737" s="83"/>
      <c r="AX1737" s="83"/>
      <c r="AY1737" s="83"/>
      <c r="AZ1737" s="83"/>
    </row>
    <row r="1738" spans="1:52" x14ac:dyDescent="0.25">
      <c r="A1738" s="82"/>
      <c r="B1738" s="84" t="s">
        <v>159</v>
      </c>
      <c r="C1738" s="93">
        <v>8393.4629121136277</v>
      </c>
      <c r="D1738" s="93">
        <v>19852.999905437326</v>
      </c>
      <c r="E1738" s="93">
        <v>13311.963563470152</v>
      </c>
      <c r="F1738" s="93">
        <v>12404.036304557207</v>
      </c>
      <c r="G1738" s="93">
        <v>9230.72618317661</v>
      </c>
      <c r="H1738" s="93">
        <v>8055.6950518424128</v>
      </c>
      <c r="I1738" s="93">
        <v>8095.2977102230043</v>
      </c>
      <c r="J1738" s="93">
        <v>8455.6079758709984</v>
      </c>
      <c r="K1738" s="93">
        <v>9067.5037529999972</v>
      </c>
      <c r="L1738" s="93">
        <v>6939.5759999999991</v>
      </c>
      <c r="M1738" s="93">
        <v>0</v>
      </c>
      <c r="N1738" s="83"/>
      <c r="O1738" s="84" t="s">
        <v>159</v>
      </c>
      <c r="P1738" s="93">
        <v>30192.77275878028</v>
      </c>
      <c r="Q1738" s="93">
        <v>7537.2391649000465</v>
      </c>
      <c r="R1738" s="93">
        <v>20245.344970121732</v>
      </c>
      <c r="S1738" s="93">
        <v>8510.2927305481353</v>
      </c>
      <c r="T1738" s="93">
        <v>11388.047109944466</v>
      </c>
      <c r="U1738" s="93">
        <v>9511.0457877529807</v>
      </c>
      <c r="V1738" s="93">
        <v>10108.086568658697</v>
      </c>
      <c r="W1738" s="93">
        <v>8020.797459821998</v>
      </c>
      <c r="X1738" s="93">
        <v>8902.0035089999983</v>
      </c>
      <c r="Y1738" s="93">
        <v>8877.1829999999991</v>
      </c>
      <c r="Z1738" s="93">
        <v>8658</v>
      </c>
      <c r="AA1738" s="83"/>
      <c r="AB1738" s="84" t="s">
        <v>159</v>
      </c>
      <c r="AC1738" s="93">
        <v>0</v>
      </c>
      <c r="AD1738" s="93">
        <v>0</v>
      </c>
      <c r="AE1738" s="93">
        <v>0</v>
      </c>
      <c r="AF1738" s="93">
        <v>0</v>
      </c>
      <c r="AG1738" s="93">
        <v>0</v>
      </c>
      <c r="AH1738" s="93">
        <v>0</v>
      </c>
      <c r="AI1738" s="93">
        <v>0</v>
      </c>
      <c r="AJ1738" s="93">
        <v>0</v>
      </c>
      <c r="AK1738" s="93">
        <v>0</v>
      </c>
      <c r="AL1738" s="93">
        <v>0</v>
      </c>
      <c r="AM1738" s="93">
        <v>0</v>
      </c>
      <c r="AN1738" s="83"/>
      <c r="AO1738" s="83"/>
      <c r="AP1738" s="83"/>
      <c r="AQ1738" s="83"/>
      <c r="AR1738" s="83"/>
      <c r="AS1738" s="83"/>
      <c r="AT1738" s="83"/>
      <c r="AU1738" s="83"/>
      <c r="AV1738" s="83"/>
      <c r="AW1738" s="83"/>
      <c r="AX1738" s="83"/>
      <c r="AY1738" s="83"/>
      <c r="AZ1738" s="83"/>
    </row>
    <row r="1739" spans="1:52" x14ac:dyDescent="0.25">
      <c r="A1739" s="82"/>
      <c r="B1739" s="84" t="s">
        <v>1</v>
      </c>
      <c r="C1739" s="93">
        <v>56337.817386893505</v>
      </c>
      <c r="D1739" s="93">
        <v>47917.654137617603</v>
      </c>
      <c r="E1739" s="93">
        <v>44145.48339523976</v>
      </c>
      <c r="F1739" s="93">
        <v>41170.42889062289</v>
      </c>
      <c r="G1739" s="93">
        <v>40611.865185487899</v>
      </c>
      <c r="H1739" s="93">
        <v>37274.466305129296</v>
      </c>
      <c r="I1739" s="93">
        <v>42952.139138023427</v>
      </c>
      <c r="J1739" s="93">
        <v>51899.975815148988</v>
      </c>
      <c r="K1739" s="93">
        <v>44826.165446999992</v>
      </c>
      <c r="L1739" s="93">
        <v>41886.473999999995</v>
      </c>
      <c r="M1739" s="93">
        <v>0</v>
      </c>
      <c r="N1739" s="83"/>
      <c r="O1739" s="84" t="s">
        <v>1</v>
      </c>
      <c r="P1739" s="93">
        <v>47163.869460866656</v>
      </c>
      <c r="Q1739" s="93">
        <v>49412.214149626961</v>
      </c>
      <c r="R1739" s="93">
        <v>66691.890584661509</v>
      </c>
      <c r="S1739" s="93">
        <v>36394.833651412955</v>
      </c>
      <c r="T1739" s="93">
        <v>46256.24991463092</v>
      </c>
      <c r="U1739" s="93">
        <v>37041.225552585551</v>
      </c>
      <c r="V1739" s="93">
        <v>33067.567508553577</v>
      </c>
      <c r="W1739" s="93">
        <v>35867.012369768985</v>
      </c>
      <c r="X1739" s="93">
        <v>48526.581158999994</v>
      </c>
      <c r="Y1739" s="93">
        <v>50452.898999999998</v>
      </c>
      <c r="Z1739" s="93">
        <v>46335</v>
      </c>
      <c r="AA1739" s="83"/>
      <c r="AB1739" s="84" t="s">
        <v>1</v>
      </c>
      <c r="AC1739" s="93">
        <v>331</v>
      </c>
      <c r="AD1739" s="93">
        <v>284</v>
      </c>
      <c r="AE1739" s="93">
        <v>267</v>
      </c>
      <c r="AF1739" s="93">
        <v>251</v>
      </c>
      <c r="AG1739" s="93">
        <v>256</v>
      </c>
      <c r="AH1739" s="93">
        <v>237</v>
      </c>
      <c r="AI1739" s="93">
        <v>266</v>
      </c>
      <c r="AJ1739" s="93">
        <v>327</v>
      </c>
      <c r="AK1739" s="93">
        <v>277</v>
      </c>
      <c r="AL1739" s="93">
        <v>261</v>
      </c>
      <c r="AM1739" s="93">
        <v>0</v>
      </c>
      <c r="AN1739" s="83"/>
      <c r="AO1739" s="83"/>
      <c r="AP1739" s="83"/>
      <c r="AQ1739" s="83"/>
      <c r="AR1739" s="83"/>
      <c r="AS1739" s="83"/>
      <c r="AT1739" s="83"/>
      <c r="AU1739" s="83"/>
      <c r="AV1739" s="83"/>
      <c r="AW1739" s="83"/>
      <c r="AX1739" s="83"/>
      <c r="AY1739" s="83"/>
      <c r="AZ1739" s="83"/>
    </row>
    <row r="1740" spans="1:52" x14ac:dyDescent="0.25">
      <c r="A1740" s="82"/>
      <c r="B1740" s="84" t="s">
        <v>2</v>
      </c>
      <c r="C1740" s="93">
        <v>469097.24479462893</v>
      </c>
      <c r="D1740" s="93">
        <v>464076.66715606535</v>
      </c>
      <c r="E1740" s="93">
        <v>453521.61523159448</v>
      </c>
      <c r="F1740" s="93">
        <v>455941.72182792076</v>
      </c>
      <c r="G1740" s="93">
        <v>459673.08340893767</v>
      </c>
      <c r="H1740" s="93">
        <v>465188.95326611627</v>
      </c>
      <c r="I1740" s="93">
        <v>487247.17535519868</v>
      </c>
      <c r="J1740" s="93">
        <v>518154.95260790095</v>
      </c>
      <c r="K1740" s="93">
        <v>546387.38567699993</v>
      </c>
      <c r="L1740" s="93">
        <v>557097.51299999992</v>
      </c>
      <c r="M1740" s="93">
        <v>0</v>
      </c>
      <c r="N1740" s="83"/>
      <c r="O1740" s="84" t="s">
        <v>2</v>
      </c>
      <c r="P1740" s="93">
        <v>502872.53522095748</v>
      </c>
      <c r="Q1740" s="93">
        <v>476087.49920430005</v>
      </c>
      <c r="R1740" s="93">
        <v>461802.93469540268</v>
      </c>
      <c r="S1740" s="93">
        <v>468170.26497667166</v>
      </c>
      <c r="T1740" s="93">
        <v>451186.06180167571</v>
      </c>
      <c r="U1740" s="93">
        <v>454581.30696035142</v>
      </c>
      <c r="V1740" s="93">
        <v>465376.13410933706</v>
      </c>
      <c r="W1740" s="93">
        <v>498002.61807002686</v>
      </c>
      <c r="X1740" s="93">
        <v>542888.54077499988</v>
      </c>
      <c r="Y1740" s="93">
        <v>564338.58599999989</v>
      </c>
      <c r="Z1740" s="93">
        <v>553111</v>
      </c>
      <c r="AA1740" s="83"/>
      <c r="AB1740" s="84" t="s">
        <v>2</v>
      </c>
      <c r="AC1740" s="93">
        <v>4482</v>
      </c>
      <c r="AD1740" s="93">
        <v>4338</v>
      </c>
      <c r="AE1740" s="93">
        <v>4195</v>
      </c>
      <c r="AF1740" s="93">
        <v>4074</v>
      </c>
      <c r="AG1740" s="93">
        <v>3984</v>
      </c>
      <c r="AH1740" s="93">
        <v>3927</v>
      </c>
      <c r="AI1740" s="93">
        <v>3969</v>
      </c>
      <c r="AJ1740" s="93">
        <v>4140</v>
      </c>
      <c r="AK1740" s="93">
        <v>4360</v>
      </c>
      <c r="AL1740" s="93">
        <v>4508</v>
      </c>
      <c r="AM1740" s="93">
        <v>0</v>
      </c>
      <c r="AN1740" s="83"/>
      <c r="AO1740" s="83"/>
      <c r="AP1740" s="83"/>
      <c r="AQ1740" s="83"/>
      <c r="AR1740" s="83"/>
      <c r="AS1740" s="83"/>
      <c r="AT1740" s="83"/>
      <c r="AU1740" s="83"/>
      <c r="AV1740" s="83"/>
      <c r="AW1740" s="83"/>
      <c r="AX1740" s="83"/>
      <c r="AY1740" s="83"/>
      <c r="AZ1740" s="83"/>
    </row>
    <row r="1741" spans="1:52" x14ac:dyDescent="0.25">
      <c r="A1741" s="82"/>
      <c r="B1741" s="84" t="s">
        <v>156</v>
      </c>
      <c r="C1741" s="93">
        <v>0</v>
      </c>
      <c r="D1741" s="93">
        <v>0</v>
      </c>
      <c r="E1741" s="93">
        <v>0</v>
      </c>
      <c r="F1741" s="93">
        <v>0</v>
      </c>
      <c r="G1741" s="93">
        <v>0</v>
      </c>
      <c r="H1741" s="93">
        <v>0</v>
      </c>
      <c r="I1741" s="93">
        <v>0</v>
      </c>
      <c r="J1741" s="93">
        <v>5318.0670809069989</v>
      </c>
      <c r="K1741" s="93">
        <v>31874.710454999993</v>
      </c>
      <c r="L1741" s="93">
        <v>50977.688999999998</v>
      </c>
      <c r="M1741" s="93">
        <v>0</v>
      </c>
      <c r="N1741" s="83"/>
      <c r="O1741" s="84" t="s">
        <v>156</v>
      </c>
      <c r="P1741" s="93">
        <v>0</v>
      </c>
      <c r="Q1741" s="93">
        <v>0</v>
      </c>
      <c r="R1741" s="93">
        <v>0</v>
      </c>
      <c r="S1741" s="93">
        <v>0</v>
      </c>
      <c r="T1741" s="93">
        <v>0</v>
      </c>
      <c r="U1741" s="93">
        <v>0</v>
      </c>
      <c r="V1741" s="93">
        <v>0</v>
      </c>
      <c r="W1741" s="93">
        <v>0</v>
      </c>
      <c r="X1741" s="93">
        <v>14852.585999999998</v>
      </c>
      <c r="Y1741" s="93">
        <v>45690.686999999998</v>
      </c>
      <c r="Z1741" s="93">
        <v>66697</v>
      </c>
      <c r="AA1741" s="83"/>
      <c r="AB1741" s="84" t="s">
        <v>156</v>
      </c>
      <c r="AC1741" s="93">
        <v>0</v>
      </c>
      <c r="AD1741" s="93">
        <v>0</v>
      </c>
      <c r="AE1741" s="93">
        <v>0</v>
      </c>
      <c r="AF1741" s="93">
        <v>0</v>
      </c>
      <c r="AG1741" s="93">
        <v>0</v>
      </c>
      <c r="AH1741" s="93">
        <v>0</v>
      </c>
      <c r="AI1741" s="93">
        <v>0</v>
      </c>
      <c r="AJ1741" s="93">
        <v>37</v>
      </c>
      <c r="AK1741" s="93">
        <v>197</v>
      </c>
      <c r="AL1741" s="93">
        <v>318</v>
      </c>
      <c r="AM1741" s="93">
        <v>0</v>
      </c>
      <c r="AN1741" s="83"/>
      <c r="AO1741" s="83"/>
      <c r="AP1741" s="83"/>
      <c r="AQ1741" s="83"/>
      <c r="AR1741" s="83"/>
      <c r="AS1741" s="83"/>
      <c r="AT1741" s="83"/>
      <c r="AU1741" s="83"/>
      <c r="AV1741" s="83"/>
      <c r="AW1741" s="83"/>
      <c r="AX1741" s="83"/>
      <c r="AY1741" s="83"/>
      <c r="AZ1741" s="83"/>
    </row>
    <row r="1742" spans="1:52" x14ac:dyDescent="0.25">
      <c r="A1742" s="82"/>
      <c r="B1742" s="84" t="s">
        <v>3</v>
      </c>
      <c r="C1742" s="93">
        <v>1597.1905010284252</v>
      </c>
      <c r="D1742" s="93">
        <v>17095.706384790057</v>
      </c>
      <c r="E1742" s="93">
        <v>31979.98401305094</v>
      </c>
      <c r="F1742" s="93">
        <v>49291.935895861287</v>
      </c>
      <c r="G1742" s="93">
        <v>62190.964285324182</v>
      </c>
      <c r="H1742" s="93">
        <v>70657.636028270281</v>
      </c>
      <c r="I1742" s="93">
        <v>76955.984670252466</v>
      </c>
      <c r="J1742" s="93">
        <v>79821.716124905972</v>
      </c>
      <c r="K1742" s="93">
        <v>75572.079366000005</v>
      </c>
      <c r="L1742" s="93">
        <v>62081.627999999997</v>
      </c>
      <c r="M1742" s="93">
        <v>0</v>
      </c>
      <c r="N1742" s="83"/>
      <c r="O1742" s="84" t="s">
        <v>3</v>
      </c>
      <c r="P1742" s="93">
        <v>0</v>
      </c>
      <c r="Q1742" s="93">
        <v>9604.9867946643208</v>
      </c>
      <c r="R1742" s="93">
        <v>58426.370698688297</v>
      </c>
      <c r="S1742" s="93">
        <v>20383.059718317232</v>
      </c>
      <c r="T1742" s="93">
        <v>49696.591490754989</v>
      </c>
      <c r="U1742" s="93">
        <v>56894.642629128313</v>
      </c>
      <c r="V1742" s="93">
        <v>59041.806514113632</v>
      </c>
      <c r="W1742" s="93">
        <v>60942.52404097197</v>
      </c>
      <c r="X1742" s="93">
        <v>62467.85491799999</v>
      </c>
      <c r="Y1742" s="93">
        <v>66153.380999999994</v>
      </c>
      <c r="Z1742" s="93">
        <v>47378</v>
      </c>
      <c r="AA1742" s="83"/>
      <c r="AB1742" s="84" t="s">
        <v>3</v>
      </c>
      <c r="AC1742" s="93">
        <v>13</v>
      </c>
      <c r="AD1742" s="93">
        <v>140</v>
      </c>
      <c r="AE1742" s="93">
        <v>271</v>
      </c>
      <c r="AF1742" s="93">
        <v>354</v>
      </c>
      <c r="AG1742" s="93">
        <v>447</v>
      </c>
      <c r="AH1742" s="93">
        <v>509</v>
      </c>
      <c r="AI1742" s="93">
        <v>599</v>
      </c>
      <c r="AJ1742" s="93">
        <v>603</v>
      </c>
      <c r="AK1742" s="93">
        <v>582</v>
      </c>
      <c r="AL1742" s="93">
        <v>485</v>
      </c>
      <c r="AM1742" s="93">
        <v>0</v>
      </c>
      <c r="AN1742" s="83"/>
      <c r="AO1742" s="83"/>
      <c r="AP1742" s="83"/>
      <c r="AQ1742" s="83"/>
      <c r="AR1742" s="83"/>
      <c r="AS1742" s="83"/>
      <c r="AT1742" s="83"/>
      <c r="AU1742" s="83"/>
      <c r="AV1742" s="83"/>
      <c r="AW1742" s="83"/>
      <c r="AX1742" s="83"/>
      <c r="AY1742" s="83"/>
      <c r="AZ1742" s="83"/>
    </row>
    <row r="1743" spans="1:52" x14ac:dyDescent="0.25">
      <c r="A1743" s="82"/>
      <c r="B1743" s="84" t="s">
        <v>4</v>
      </c>
      <c r="C1743" s="93">
        <v>0</v>
      </c>
      <c r="D1743" s="93">
        <v>5824.3219651745203</v>
      </c>
      <c r="E1743" s="93">
        <v>46909.297694244393</v>
      </c>
      <c r="F1743" s="93">
        <v>50328.043794363759</v>
      </c>
      <c r="G1743" s="93">
        <v>53215.766204990003</v>
      </c>
      <c r="H1743" s="93">
        <v>58522.296337076237</v>
      </c>
      <c r="I1743" s="93">
        <v>56243.746896624165</v>
      </c>
      <c r="J1743" s="93">
        <v>40966.055791226987</v>
      </c>
      <c r="K1743" s="93">
        <v>36491.742902999998</v>
      </c>
      <c r="L1743" s="93">
        <v>63145.613999999987</v>
      </c>
      <c r="M1743" s="93">
        <v>0</v>
      </c>
      <c r="N1743" s="83"/>
      <c r="O1743" s="84" t="s">
        <v>4</v>
      </c>
      <c r="P1743" s="93">
        <v>0</v>
      </c>
      <c r="Q1743" s="93">
        <v>0</v>
      </c>
      <c r="R1743" s="93">
        <v>0</v>
      </c>
      <c r="S1743" s="93">
        <v>31858.153790380598</v>
      </c>
      <c r="T1743" s="93">
        <v>55723.475512140423</v>
      </c>
      <c r="U1743" s="93">
        <v>60073.47033517759</v>
      </c>
      <c r="V1743" s="93">
        <v>80745.733786749974</v>
      </c>
      <c r="W1743" s="93">
        <v>76976.566420634976</v>
      </c>
      <c r="X1743" s="93">
        <v>58367.48028299999</v>
      </c>
      <c r="Y1743" s="93">
        <v>51093.965999999993</v>
      </c>
      <c r="Z1743" s="93">
        <v>79032</v>
      </c>
      <c r="AA1743" s="83"/>
      <c r="AB1743" s="84" t="s">
        <v>4</v>
      </c>
      <c r="AC1743" s="93">
        <v>0</v>
      </c>
      <c r="AD1743" s="93">
        <v>45</v>
      </c>
      <c r="AE1743" s="93">
        <v>324</v>
      </c>
      <c r="AF1743" s="93">
        <v>397</v>
      </c>
      <c r="AG1743" s="93">
        <v>420</v>
      </c>
      <c r="AH1743" s="93">
        <v>470</v>
      </c>
      <c r="AI1743" s="93">
        <v>452</v>
      </c>
      <c r="AJ1743" s="93">
        <v>312</v>
      </c>
      <c r="AK1743" s="93">
        <v>291</v>
      </c>
      <c r="AL1743" s="93">
        <v>540</v>
      </c>
      <c r="AM1743" s="93">
        <v>0</v>
      </c>
      <c r="AN1743" s="83"/>
      <c r="AO1743" s="83"/>
      <c r="AP1743" s="83"/>
      <c r="AQ1743" s="83"/>
      <c r="AR1743" s="83"/>
      <c r="AS1743" s="83"/>
      <c r="AT1743" s="83"/>
      <c r="AU1743" s="83"/>
      <c r="AV1743" s="83"/>
      <c r="AW1743" s="83"/>
      <c r="AX1743" s="83"/>
      <c r="AY1743" s="83"/>
      <c r="AZ1743" s="83"/>
    </row>
    <row r="1744" spans="1:52" x14ac:dyDescent="0.25">
      <c r="A1744" s="82"/>
      <c r="B1744" s="84" t="s">
        <v>6</v>
      </c>
      <c r="C1744" s="93">
        <v>6649.6456782061914</v>
      </c>
      <c r="D1744" s="93">
        <v>9662.305556439811</v>
      </c>
      <c r="E1744" s="93">
        <v>20269.102853829379</v>
      </c>
      <c r="F1744" s="93">
        <v>41094.599227114348</v>
      </c>
      <c r="G1744" s="93">
        <v>37045.062116977504</v>
      </c>
      <c r="H1744" s="93">
        <v>29419.81002273734</v>
      </c>
      <c r="I1744" s="93">
        <v>24699.335299296486</v>
      </c>
      <c r="J1744" s="93">
        <v>23559.069536446495</v>
      </c>
      <c r="K1744" s="93">
        <v>22060.864255500001</v>
      </c>
      <c r="L1744" s="93">
        <v>23563.071</v>
      </c>
      <c r="M1744" s="93">
        <v>0</v>
      </c>
      <c r="N1744" s="83"/>
      <c r="O1744" s="84" t="s">
        <v>6</v>
      </c>
      <c r="P1744" s="93">
        <v>5688.1786320811934</v>
      </c>
      <c r="Q1744" s="93">
        <v>6777.3798861247569</v>
      </c>
      <c r="R1744" s="93">
        <v>9546.4560297180124</v>
      </c>
      <c r="S1744" s="93">
        <v>53884.074133325674</v>
      </c>
      <c r="T1744" s="93">
        <v>56304.530107699662</v>
      </c>
      <c r="U1744" s="93">
        <v>30736.121987896164</v>
      </c>
      <c r="V1744" s="93">
        <v>24559.432318422012</v>
      </c>
      <c r="W1744" s="93">
        <v>14679.979854497997</v>
      </c>
      <c r="X1744" s="93">
        <v>23905.237166999996</v>
      </c>
      <c r="Y1744" s="93">
        <v>19853.268749999999</v>
      </c>
      <c r="Z1744" s="93">
        <v>35824</v>
      </c>
      <c r="AA1744" s="83"/>
      <c r="AB1744" s="84" t="s">
        <v>6</v>
      </c>
      <c r="AC1744" s="93">
        <v>0</v>
      </c>
      <c r="AD1744" s="93">
        <v>0</v>
      </c>
      <c r="AE1744" s="93">
        <v>11</v>
      </c>
      <c r="AF1744" s="93">
        <v>330</v>
      </c>
      <c r="AG1744" s="93">
        <v>475</v>
      </c>
      <c r="AH1744" s="93">
        <v>366</v>
      </c>
      <c r="AI1744" s="93">
        <v>303</v>
      </c>
      <c r="AJ1744" s="93">
        <v>0</v>
      </c>
      <c r="AK1744" s="93">
        <v>64</v>
      </c>
      <c r="AL1744" s="93">
        <v>333</v>
      </c>
      <c r="AM1744" s="93">
        <v>0</v>
      </c>
      <c r="AN1744" s="83"/>
      <c r="AO1744" s="83"/>
      <c r="AP1744" s="83"/>
      <c r="AQ1744" s="83"/>
      <c r="AR1744" s="83"/>
      <c r="AS1744" s="83"/>
      <c r="AT1744" s="83"/>
      <c r="AU1744" s="83"/>
      <c r="AV1744" s="83"/>
      <c r="AW1744" s="83"/>
      <c r="AX1744" s="83"/>
      <c r="AY1744" s="83"/>
      <c r="AZ1744" s="83"/>
    </row>
    <row r="1745" spans="1:52" x14ac:dyDescent="0.25">
      <c r="A1745" s="82"/>
      <c r="B1745" s="84" t="s">
        <v>7</v>
      </c>
      <c r="C1745" s="93">
        <v>191797.51364338773</v>
      </c>
      <c r="D1745" s="93">
        <v>179259.14653173031</v>
      </c>
      <c r="E1745" s="93">
        <v>151259.07243026464</v>
      </c>
      <c r="F1745" s="93">
        <v>140802.52747684246</v>
      </c>
      <c r="G1745" s="93">
        <v>132134.6466802475</v>
      </c>
      <c r="H1745" s="93">
        <v>131552.92780697453</v>
      </c>
      <c r="I1745" s="93">
        <v>145905.89070217163</v>
      </c>
      <c r="J1745" s="93">
        <v>178666.12259338496</v>
      </c>
      <c r="K1745" s="93">
        <v>200177.84961299997</v>
      </c>
      <c r="L1745" s="93">
        <v>181714.19699999999</v>
      </c>
      <c r="M1745" s="93">
        <v>0</v>
      </c>
      <c r="N1745" s="83"/>
      <c r="O1745" s="84" t="s">
        <v>7</v>
      </c>
      <c r="P1745" s="93">
        <v>210337.34190327243</v>
      </c>
      <c r="Q1745" s="93">
        <v>196539.50714700203</v>
      </c>
      <c r="R1745" s="93">
        <v>158832.33673923917</v>
      </c>
      <c r="S1745" s="93">
        <v>205956.02070449598</v>
      </c>
      <c r="T1745" s="93">
        <v>200948.04763090459</v>
      </c>
      <c r="U1745" s="93">
        <v>222057.83122751629</v>
      </c>
      <c r="V1745" s="93">
        <v>201973.72815329549</v>
      </c>
      <c r="W1745" s="93">
        <v>120642.11578792798</v>
      </c>
      <c r="X1745" s="93">
        <v>146449.68065699996</v>
      </c>
      <c r="Y1745" s="93">
        <v>137929.21799999999</v>
      </c>
      <c r="Z1745" s="93">
        <v>136072</v>
      </c>
      <c r="AA1745" s="83"/>
      <c r="AB1745" s="84" t="s">
        <v>7</v>
      </c>
      <c r="AC1745" s="93">
        <v>1520</v>
      </c>
      <c r="AD1745" s="93">
        <v>1476</v>
      </c>
      <c r="AE1745" s="93">
        <v>1323</v>
      </c>
      <c r="AF1745" s="93">
        <v>1218</v>
      </c>
      <c r="AG1745" s="93">
        <v>1181</v>
      </c>
      <c r="AH1745" s="93">
        <v>1222</v>
      </c>
      <c r="AI1745" s="93">
        <v>1295</v>
      </c>
      <c r="AJ1745" s="93">
        <v>1632</v>
      </c>
      <c r="AK1745" s="93">
        <v>1761</v>
      </c>
      <c r="AL1745" s="93">
        <v>1807</v>
      </c>
      <c r="AM1745" s="93">
        <v>0</v>
      </c>
      <c r="AN1745" s="83"/>
      <c r="AO1745" s="83"/>
      <c r="AP1745" s="83"/>
      <c r="AQ1745" s="83"/>
      <c r="AR1745" s="83"/>
      <c r="AS1745" s="83"/>
      <c r="AT1745" s="83"/>
      <c r="AU1745" s="83"/>
      <c r="AV1745" s="83"/>
      <c r="AW1745" s="83"/>
      <c r="AX1745" s="83"/>
      <c r="AY1745" s="83"/>
      <c r="AZ1745" s="83"/>
    </row>
    <row r="1746" spans="1:52" x14ac:dyDescent="0.25">
      <c r="A1746" s="82"/>
      <c r="B1746" s="89" t="s">
        <v>8</v>
      </c>
      <c r="C1746" s="94">
        <v>81801.832885151365</v>
      </c>
      <c r="D1746" s="94">
        <v>85441.090786600078</v>
      </c>
      <c r="E1746" s="94">
        <v>92244.898919154424</v>
      </c>
      <c r="F1746" s="94">
        <v>106233.20352540325</v>
      </c>
      <c r="G1746" s="94">
        <v>118574.89386114995</v>
      </c>
      <c r="H1746" s="94">
        <v>134309.27220358633</v>
      </c>
      <c r="I1746" s="94">
        <v>160881.39162782417</v>
      </c>
      <c r="J1746" s="94">
        <v>171368.21110317294</v>
      </c>
      <c r="K1746" s="94">
        <v>189540.21533999997</v>
      </c>
      <c r="L1746" s="94">
        <v>193107.285</v>
      </c>
      <c r="M1746" s="94">
        <v>0</v>
      </c>
      <c r="N1746" s="83"/>
      <c r="O1746" s="89" t="s">
        <v>8</v>
      </c>
      <c r="P1746" s="94">
        <v>83244.33428883391</v>
      </c>
      <c r="Q1746" s="94">
        <v>76442.460541194247</v>
      </c>
      <c r="R1746" s="94">
        <v>89261.646039106257</v>
      </c>
      <c r="S1746" s="94">
        <v>90424.623081815531</v>
      </c>
      <c r="T1746" s="94">
        <v>139065.84646984833</v>
      </c>
      <c r="U1746" s="94">
        <v>146972.14299281561</v>
      </c>
      <c r="V1746" s="94">
        <v>182490.05294138176</v>
      </c>
      <c r="W1746" s="94">
        <v>173387.97608094895</v>
      </c>
      <c r="X1746" s="94">
        <v>223435.93838999994</v>
      </c>
      <c r="Y1746" s="94">
        <v>201957.71399999998</v>
      </c>
      <c r="Z1746" s="94">
        <v>220540</v>
      </c>
      <c r="AA1746" s="83"/>
      <c r="AB1746" s="89" t="s">
        <v>8</v>
      </c>
      <c r="AC1746" s="94">
        <v>989</v>
      </c>
      <c r="AD1746" s="94">
        <v>1097</v>
      </c>
      <c r="AE1746" s="94">
        <v>1178</v>
      </c>
      <c r="AF1746" s="94">
        <v>1239</v>
      </c>
      <c r="AG1746" s="94">
        <v>1320</v>
      </c>
      <c r="AH1746" s="94">
        <v>1459</v>
      </c>
      <c r="AI1746" s="94">
        <v>1607</v>
      </c>
      <c r="AJ1746" s="94">
        <v>1654</v>
      </c>
      <c r="AK1746" s="94">
        <v>1769</v>
      </c>
      <c r="AL1746" s="94">
        <v>1869</v>
      </c>
      <c r="AM1746" s="94">
        <v>0</v>
      </c>
      <c r="AN1746" s="83"/>
      <c r="AO1746" s="83"/>
      <c r="AP1746" s="83"/>
      <c r="AQ1746" s="83"/>
      <c r="AR1746" s="83"/>
      <c r="AS1746" s="83"/>
      <c r="AT1746" s="83"/>
      <c r="AU1746" s="83"/>
      <c r="AV1746" s="83"/>
      <c r="AW1746" s="83"/>
      <c r="AX1746" s="83"/>
      <c r="AY1746" s="83"/>
      <c r="AZ1746" s="83"/>
    </row>
    <row r="1747" spans="1:52" x14ac:dyDescent="0.25">
      <c r="A1747" s="82"/>
      <c r="B1747" s="89" t="s">
        <v>5</v>
      </c>
      <c r="C1747" s="94">
        <v>90221.468398332887</v>
      </c>
      <c r="D1747" s="94">
        <v>74198.72176502613</v>
      </c>
      <c r="E1747" s="94">
        <v>63161.913794562737</v>
      </c>
      <c r="F1747" s="94">
        <v>105429.54759388127</v>
      </c>
      <c r="G1747" s="94">
        <v>100392.07586225792</v>
      </c>
      <c r="H1747" s="94">
        <v>87178.595104422871</v>
      </c>
      <c r="I1747" s="94">
        <v>94530.987426785985</v>
      </c>
      <c r="J1747" s="94">
        <v>104167.868220801</v>
      </c>
      <c r="K1747" s="94">
        <v>85722.760998000012</v>
      </c>
      <c r="L1747" s="94">
        <v>95146.48500000003</v>
      </c>
      <c r="M1747" s="92">
        <v>0</v>
      </c>
      <c r="N1747" s="83"/>
      <c r="O1747" s="89" t="s">
        <v>5</v>
      </c>
      <c r="P1747" s="94">
        <v>133039.2420763589</v>
      </c>
      <c r="Q1747" s="94">
        <v>107399.10145057492</v>
      </c>
      <c r="R1747" s="94">
        <v>97839.763498395347</v>
      </c>
      <c r="S1747" s="94">
        <v>101737.78561978077</v>
      </c>
      <c r="T1747" s="94">
        <v>109012.75135309884</v>
      </c>
      <c r="U1747" s="94">
        <v>111991.00576489081</v>
      </c>
      <c r="V1747" s="94">
        <v>124100.8154983726</v>
      </c>
      <c r="W1747" s="94">
        <v>139415.57231212797</v>
      </c>
      <c r="X1747" s="94">
        <v>151723.40958599997</v>
      </c>
      <c r="Y1747" s="94">
        <v>159788.26500000001</v>
      </c>
      <c r="Z1747" s="94">
        <v>150490</v>
      </c>
      <c r="AA1747" s="83"/>
      <c r="AB1747" s="89" t="s">
        <v>5</v>
      </c>
      <c r="AC1747" s="94">
        <v>12150</v>
      </c>
      <c r="AD1747" s="94">
        <v>11922</v>
      </c>
      <c r="AE1747" s="94">
        <v>11973</v>
      </c>
      <c r="AF1747" s="94">
        <v>11770</v>
      </c>
      <c r="AG1747" s="94">
        <v>11578</v>
      </c>
      <c r="AH1747" s="94">
        <v>11436</v>
      </c>
      <c r="AI1747" s="94">
        <v>11554</v>
      </c>
      <c r="AJ1747" s="94">
        <v>12617</v>
      </c>
      <c r="AK1747" s="94">
        <v>12469</v>
      </c>
      <c r="AL1747" s="94">
        <v>12653</v>
      </c>
      <c r="AM1747" s="94">
        <v>0</v>
      </c>
      <c r="AN1747" s="83"/>
      <c r="AO1747" s="83"/>
      <c r="AP1747" s="83"/>
      <c r="AQ1747" s="83"/>
      <c r="AR1747" s="83"/>
      <c r="AS1747" s="83"/>
      <c r="AT1747" s="83"/>
      <c r="AU1747" s="83"/>
      <c r="AV1747" s="83"/>
      <c r="AW1747" s="83"/>
      <c r="AX1747" s="83"/>
      <c r="AY1747" s="83"/>
      <c r="AZ1747" s="83"/>
    </row>
    <row r="1748" spans="1:52" x14ac:dyDescent="0.25">
      <c r="A1748" s="82"/>
      <c r="B1748" s="84" t="s">
        <v>157</v>
      </c>
      <c r="C1748" s="93">
        <v>63283.544375111051</v>
      </c>
      <c r="D1748" s="93">
        <v>60384.069470440547</v>
      </c>
      <c r="E1748" s="93">
        <v>57900.186239823372</v>
      </c>
      <c r="F1748" s="93">
        <v>63875.815335660423</v>
      </c>
      <c r="G1748" s="93">
        <v>57164.219070720064</v>
      </c>
      <c r="H1748" s="93">
        <v>62751.378304220169</v>
      </c>
      <c r="I1748" s="93">
        <v>66171.636227048482</v>
      </c>
      <c r="J1748" s="93">
        <v>57573.012275162982</v>
      </c>
      <c r="K1748" s="93">
        <v>82395.781733999989</v>
      </c>
      <c r="L1748" s="93">
        <v>79756.760999999999</v>
      </c>
      <c r="M1748" s="93">
        <v>0</v>
      </c>
      <c r="N1748" s="83"/>
      <c r="O1748" s="84" t="s">
        <v>157</v>
      </c>
      <c r="P1748" s="93">
        <v>87764.252242904535</v>
      </c>
      <c r="Q1748" s="93">
        <v>59471.478832648572</v>
      </c>
      <c r="R1748" s="93">
        <v>59655.694888171674</v>
      </c>
      <c r="S1748" s="93">
        <v>60892.258559867973</v>
      </c>
      <c r="T1748" s="93">
        <v>58433.93096471989</v>
      </c>
      <c r="U1748" s="93">
        <v>58391.811218083647</v>
      </c>
      <c r="V1748" s="93">
        <v>58577.845351606535</v>
      </c>
      <c r="W1748" s="93">
        <v>58371.423644582988</v>
      </c>
      <c r="X1748" s="93">
        <v>57986.617541999985</v>
      </c>
      <c r="Y1748" s="93">
        <v>81429.914999999994</v>
      </c>
      <c r="Z1748" s="93">
        <v>81712</v>
      </c>
      <c r="AA1748" s="83"/>
      <c r="AB1748" s="84" t="s">
        <v>117</v>
      </c>
      <c r="AC1748" s="93">
        <v>67472.12</v>
      </c>
      <c r="AD1748" s="93">
        <v>67764.936000000002</v>
      </c>
      <c r="AE1748" s="93">
        <v>68160.607000000004</v>
      </c>
      <c r="AF1748" s="93">
        <v>68721.945000000007</v>
      </c>
      <c r="AG1748" s="93">
        <v>69644.445000000007</v>
      </c>
      <c r="AH1748" s="93">
        <v>70081.960000000006</v>
      </c>
      <c r="AI1748" s="93">
        <v>70620.45</v>
      </c>
      <c r="AJ1748" s="93">
        <v>71069.271999999997</v>
      </c>
      <c r="AK1748" s="93">
        <v>71833.088000000003</v>
      </c>
      <c r="AL1748" s="93">
        <v>73102.84</v>
      </c>
      <c r="AM1748" s="93">
        <v>0</v>
      </c>
      <c r="AN1748" s="83"/>
      <c r="AO1748" s="83"/>
      <c r="AP1748" s="83"/>
      <c r="AQ1748" s="83"/>
      <c r="AR1748" s="83"/>
      <c r="AS1748" s="83"/>
      <c r="AT1748" s="83"/>
      <c r="AU1748" s="83"/>
      <c r="AV1748" s="83"/>
      <c r="AW1748" s="83"/>
      <c r="AX1748" s="83"/>
      <c r="AY1748" s="83"/>
      <c r="AZ1748" s="83"/>
    </row>
    <row r="1749" spans="1:52" x14ac:dyDescent="0.25">
      <c r="A1749" s="82"/>
      <c r="B1749" s="83"/>
      <c r="C1749" s="83"/>
      <c r="D1749" s="83"/>
      <c r="E1749" s="83"/>
      <c r="F1749" s="83"/>
      <c r="G1749" s="83"/>
      <c r="H1749" s="83"/>
      <c r="I1749" s="83"/>
      <c r="J1749" s="83"/>
      <c r="K1749" s="83"/>
      <c r="L1749" s="83"/>
      <c r="M1749" s="83"/>
      <c r="N1749" s="83"/>
      <c r="O1749" s="83"/>
      <c r="P1749" s="83"/>
      <c r="Q1749" s="83"/>
      <c r="R1749" s="83"/>
      <c r="S1749" s="83"/>
      <c r="T1749" s="83"/>
      <c r="U1749" s="83"/>
      <c r="V1749" s="83"/>
      <c r="W1749" s="83"/>
      <c r="X1749" s="83"/>
      <c r="Y1749" s="83"/>
      <c r="Z1749" s="83"/>
      <c r="AA1749" s="83"/>
      <c r="AB1749" s="83"/>
      <c r="AC1749" s="83"/>
      <c r="AD1749" s="83"/>
      <c r="AE1749" s="83"/>
      <c r="AF1749" s="83"/>
      <c r="AG1749" s="83"/>
      <c r="AH1749" s="83"/>
      <c r="AI1749" s="83"/>
      <c r="AJ1749" s="83"/>
      <c r="AK1749" s="83"/>
      <c r="AL1749" s="83"/>
      <c r="AM1749" s="83"/>
      <c r="AN1749" s="83"/>
      <c r="AO1749" s="83"/>
      <c r="AP1749" s="83"/>
      <c r="AQ1749" s="83"/>
      <c r="AR1749" s="83"/>
      <c r="AS1749" s="83"/>
      <c r="AT1749" s="83"/>
      <c r="AU1749" s="83"/>
      <c r="AV1749" s="83"/>
      <c r="AW1749" s="83"/>
      <c r="AX1749" s="83"/>
      <c r="AY1749" s="83"/>
      <c r="AZ1749" s="83"/>
    </row>
    <row r="1750" spans="1:52" x14ac:dyDescent="0.25">
      <c r="A1750" s="82"/>
      <c r="B1750" s="85" t="s">
        <v>113</v>
      </c>
      <c r="C1750" s="85"/>
      <c r="D1750" s="85"/>
      <c r="E1750" s="85"/>
      <c r="F1750" s="85"/>
      <c r="G1750" s="85"/>
      <c r="H1750" s="85"/>
      <c r="I1750" s="85"/>
      <c r="J1750" s="85"/>
      <c r="K1750" s="85"/>
      <c r="L1750" s="85"/>
      <c r="M1750" s="85"/>
      <c r="N1750" s="83"/>
      <c r="O1750" s="85" t="s">
        <v>114</v>
      </c>
      <c r="P1750" s="85"/>
      <c r="Q1750" s="85"/>
      <c r="R1750" s="85"/>
      <c r="S1750" s="85"/>
      <c r="T1750" s="85"/>
      <c r="U1750" s="85"/>
      <c r="V1750" s="85"/>
      <c r="W1750" s="85"/>
      <c r="X1750" s="85"/>
      <c r="Y1750" s="85"/>
      <c r="Z1750" s="85"/>
      <c r="AA1750" s="83"/>
      <c r="AB1750" s="85" t="s">
        <v>145</v>
      </c>
      <c r="AC1750" s="85"/>
      <c r="AD1750" s="85"/>
      <c r="AE1750" s="85"/>
      <c r="AF1750" s="85"/>
      <c r="AG1750" s="85"/>
      <c r="AH1750" s="85"/>
      <c r="AI1750" s="85"/>
      <c r="AJ1750" s="85"/>
      <c r="AK1750" s="85"/>
      <c r="AL1750" s="85"/>
      <c r="AM1750" s="85"/>
      <c r="AN1750" s="83"/>
      <c r="AO1750" s="83"/>
      <c r="AP1750" s="83"/>
      <c r="AQ1750" s="83"/>
      <c r="AR1750" s="83"/>
      <c r="AS1750" s="83"/>
      <c r="AT1750" s="83"/>
      <c r="AU1750" s="83"/>
      <c r="AV1750" s="83"/>
      <c r="AW1750" s="83"/>
      <c r="AX1750" s="83"/>
      <c r="AY1750" s="83"/>
      <c r="AZ1750" s="83"/>
    </row>
    <row r="1751" spans="1:52" x14ac:dyDescent="0.25">
      <c r="A1751" s="82"/>
      <c r="B1751" s="87" t="s">
        <v>104</v>
      </c>
      <c r="C1751" s="87">
        <v>2013</v>
      </c>
      <c r="D1751" s="87">
        <v>2014</v>
      </c>
      <c r="E1751" s="87">
        <v>2015</v>
      </c>
      <c r="F1751" s="87">
        <v>2016</v>
      </c>
      <c r="G1751" s="87">
        <v>2017</v>
      </c>
      <c r="H1751" s="87">
        <v>2018</v>
      </c>
      <c r="I1751" s="87">
        <v>2019</v>
      </c>
      <c r="J1751" s="87">
        <v>2020</v>
      </c>
      <c r="K1751" s="87">
        <v>2021</v>
      </c>
      <c r="L1751" s="87">
        <v>2022</v>
      </c>
      <c r="M1751" s="87">
        <v>2023</v>
      </c>
      <c r="N1751" s="83"/>
      <c r="O1751" s="87" t="s">
        <v>104</v>
      </c>
      <c r="P1751" s="87">
        <v>2013</v>
      </c>
      <c r="Q1751" s="87">
        <v>2014</v>
      </c>
      <c r="R1751" s="87">
        <v>2015</v>
      </c>
      <c r="S1751" s="87">
        <v>2016</v>
      </c>
      <c r="T1751" s="87">
        <v>2017</v>
      </c>
      <c r="U1751" s="87">
        <v>2018</v>
      </c>
      <c r="V1751" s="87">
        <v>2019</v>
      </c>
      <c r="W1751" s="87">
        <v>2020</v>
      </c>
      <c r="X1751" s="87">
        <v>2021</v>
      </c>
      <c r="Y1751" s="87">
        <v>2022</v>
      </c>
      <c r="Z1751" s="87">
        <v>2023</v>
      </c>
      <c r="AA1751" s="83"/>
      <c r="AB1751" s="87" t="s">
        <v>104</v>
      </c>
      <c r="AC1751" s="87">
        <v>2013</v>
      </c>
      <c r="AD1751" s="87">
        <v>2014</v>
      </c>
      <c r="AE1751" s="87">
        <v>2015</v>
      </c>
      <c r="AF1751" s="87">
        <v>2016</v>
      </c>
      <c r="AG1751" s="87">
        <v>2017</v>
      </c>
      <c r="AH1751" s="87">
        <v>2018</v>
      </c>
      <c r="AI1751" s="87">
        <v>2019</v>
      </c>
      <c r="AJ1751" s="87">
        <v>2020</v>
      </c>
      <c r="AK1751" s="87">
        <v>2021</v>
      </c>
      <c r="AL1751" s="87">
        <v>2022</v>
      </c>
      <c r="AM1751" s="87">
        <v>2023</v>
      </c>
      <c r="AN1751" s="83"/>
      <c r="AO1751" s="83"/>
      <c r="AP1751" s="83"/>
      <c r="AQ1751" s="83"/>
      <c r="AR1751" s="83"/>
      <c r="AS1751" s="83"/>
      <c r="AT1751" s="83"/>
      <c r="AU1751" s="83"/>
      <c r="AV1751" s="83"/>
      <c r="AW1751" s="83"/>
      <c r="AX1751" s="83"/>
      <c r="AY1751" s="83"/>
      <c r="AZ1751" s="83"/>
    </row>
    <row r="1752" spans="1:52" x14ac:dyDescent="0.25">
      <c r="A1752" s="82"/>
      <c r="B1752" s="89" t="s">
        <v>9</v>
      </c>
      <c r="C1752" s="90">
        <v>503027.76582039421</v>
      </c>
      <c r="D1752" s="90">
        <v>488542.16597104492</v>
      </c>
      <c r="E1752" s="90">
        <v>505374.6593474074</v>
      </c>
      <c r="F1752" s="90">
        <v>524022.21698339237</v>
      </c>
      <c r="G1752" s="90">
        <v>500775.05058954924</v>
      </c>
      <c r="H1752" s="90">
        <v>493289.6560126624</v>
      </c>
      <c r="I1752" s="90">
        <v>519457.29426034179</v>
      </c>
      <c r="J1752" s="90">
        <v>554795.56085858087</v>
      </c>
      <c r="K1752" s="90">
        <v>648494.67083099985</v>
      </c>
      <c r="L1752" s="90">
        <v>642074.39099999995</v>
      </c>
      <c r="M1752" s="90">
        <v>0</v>
      </c>
      <c r="N1752" s="83"/>
      <c r="O1752" s="89" t="s">
        <v>9</v>
      </c>
      <c r="P1752" s="90">
        <v>495527.7211916293</v>
      </c>
      <c r="Q1752" s="90">
        <v>514417.49271540914</v>
      </c>
      <c r="R1752" s="90">
        <v>485293.39591895137</v>
      </c>
      <c r="S1752" s="90">
        <v>546805.16436279472</v>
      </c>
      <c r="T1752" s="90">
        <v>538668.19190423633</v>
      </c>
      <c r="U1752" s="90">
        <v>519309.52922668727</v>
      </c>
      <c r="V1752" s="90">
        <v>511405.58910958172</v>
      </c>
      <c r="W1752" s="90">
        <v>516465.34152072284</v>
      </c>
      <c r="X1752" s="90">
        <v>670184.75088599999</v>
      </c>
      <c r="Y1752" s="90">
        <v>675025.02899999998</v>
      </c>
      <c r="Z1752" s="90">
        <v>643499</v>
      </c>
      <c r="AA1752" s="83"/>
      <c r="AB1752" s="89" t="s">
        <v>9</v>
      </c>
      <c r="AC1752" s="90">
        <v>4782</v>
      </c>
      <c r="AD1752" s="90">
        <v>4546</v>
      </c>
      <c r="AE1752" s="90">
        <v>4618</v>
      </c>
      <c r="AF1752" s="90">
        <v>4553</v>
      </c>
      <c r="AG1752" s="90">
        <v>4445</v>
      </c>
      <c r="AH1752" s="90">
        <v>4309</v>
      </c>
      <c r="AI1752" s="90">
        <v>4363</v>
      </c>
      <c r="AJ1752" s="90">
        <v>4642</v>
      </c>
      <c r="AK1752" s="90">
        <v>4487</v>
      </c>
      <c r="AL1752" s="90">
        <v>4597</v>
      </c>
      <c r="AM1752" s="90">
        <v>0</v>
      </c>
      <c r="AN1752" s="83"/>
      <c r="AO1752" s="83"/>
      <c r="AP1752" s="83"/>
      <c r="AQ1752" s="83"/>
      <c r="AR1752" s="83"/>
      <c r="AS1752" s="83"/>
      <c r="AT1752" s="83"/>
      <c r="AU1752" s="83"/>
      <c r="AV1752" s="83"/>
      <c r="AW1752" s="83"/>
      <c r="AX1752" s="83"/>
      <c r="AY1752" s="83"/>
      <c r="AZ1752" s="83"/>
    </row>
    <row r="1753" spans="1:52" x14ac:dyDescent="0.25">
      <c r="A1753" s="82"/>
      <c r="B1753" s="84" t="s">
        <v>10</v>
      </c>
      <c r="C1753" s="93">
        <v>359519.30281619524</v>
      </c>
      <c r="D1753" s="93">
        <v>342091.66158320522</v>
      </c>
      <c r="E1753" s="93">
        <v>358969.80239764554</v>
      </c>
      <c r="F1753" s="93">
        <v>393798.2161111334</v>
      </c>
      <c r="G1753" s="93">
        <v>370277.43745113764</v>
      </c>
      <c r="H1753" s="93">
        <v>349598.98454700591</v>
      </c>
      <c r="I1753" s="93">
        <v>357906.01747537154</v>
      </c>
      <c r="J1753" s="93">
        <v>378294.85937117692</v>
      </c>
      <c r="K1753" s="93">
        <v>454101.90346499986</v>
      </c>
      <c r="L1753" s="93">
        <v>442760.17799999996</v>
      </c>
      <c r="M1753" s="93">
        <v>0</v>
      </c>
      <c r="N1753" s="83"/>
      <c r="O1753" s="84" t="s">
        <v>10</v>
      </c>
      <c r="P1753" s="93">
        <v>340189.00183716218</v>
      </c>
      <c r="Q1753" s="93">
        <v>362490.91047508677</v>
      </c>
      <c r="R1753" s="93">
        <v>348668.77023391245</v>
      </c>
      <c r="S1753" s="93">
        <v>398128.18223191641</v>
      </c>
      <c r="T1753" s="93">
        <v>398849.86274323839</v>
      </c>
      <c r="U1753" s="93">
        <v>365974.47563703218</v>
      </c>
      <c r="V1753" s="93">
        <v>367133.7872127046</v>
      </c>
      <c r="W1753" s="93">
        <v>361377.16981373692</v>
      </c>
      <c r="X1753" s="93">
        <v>501536.81955299998</v>
      </c>
      <c r="Y1753" s="93">
        <v>505883.15399999998</v>
      </c>
      <c r="Z1753" s="93">
        <v>457317</v>
      </c>
      <c r="AA1753" s="83"/>
      <c r="AB1753" s="84" t="s">
        <v>10</v>
      </c>
      <c r="AC1753" s="93">
        <v>4782</v>
      </c>
      <c r="AD1753" s="93">
        <v>4546</v>
      </c>
      <c r="AE1753" s="93">
        <v>4618</v>
      </c>
      <c r="AF1753" s="93">
        <v>4553</v>
      </c>
      <c r="AG1753" s="93">
        <v>4445</v>
      </c>
      <c r="AH1753" s="93">
        <v>4309</v>
      </c>
      <c r="AI1753" s="93">
        <v>4363</v>
      </c>
      <c r="AJ1753" s="93">
        <v>4642</v>
      </c>
      <c r="AK1753" s="93">
        <v>4487</v>
      </c>
      <c r="AL1753" s="93">
        <v>4597</v>
      </c>
      <c r="AM1753" s="93">
        <v>0</v>
      </c>
      <c r="AN1753" s="83"/>
      <c r="AO1753" s="83"/>
      <c r="AP1753" s="83"/>
      <c r="AQ1753" s="83"/>
      <c r="AR1753" s="83"/>
      <c r="AS1753" s="83"/>
      <c r="AT1753" s="83"/>
      <c r="AU1753" s="83"/>
      <c r="AV1753" s="83"/>
      <c r="AW1753" s="83"/>
      <c r="AX1753" s="83"/>
      <c r="AY1753" s="83"/>
      <c r="AZ1753" s="83"/>
    </row>
    <row r="1754" spans="1:52" x14ac:dyDescent="0.25">
      <c r="A1754" s="82"/>
      <c r="B1754" s="89" t="s">
        <v>11</v>
      </c>
      <c r="C1754" s="94">
        <v>143508.46300419897</v>
      </c>
      <c r="D1754" s="94">
        <v>146450.5043878397</v>
      </c>
      <c r="E1754" s="94">
        <v>146404.85694976183</v>
      </c>
      <c r="F1754" s="94">
        <v>130224.00087225897</v>
      </c>
      <c r="G1754" s="94">
        <v>130497.6131384116</v>
      </c>
      <c r="H1754" s="94">
        <v>143690.67146565649</v>
      </c>
      <c r="I1754" s="94">
        <v>161551.27678497022</v>
      </c>
      <c r="J1754" s="94">
        <v>176500.70148740397</v>
      </c>
      <c r="K1754" s="94">
        <v>194392.76736599996</v>
      </c>
      <c r="L1754" s="94">
        <v>199314.21299999996</v>
      </c>
      <c r="M1754" s="94">
        <v>0</v>
      </c>
      <c r="N1754" s="83"/>
      <c r="O1754" s="89" t="s">
        <v>11</v>
      </c>
      <c r="P1754" s="94">
        <v>155338.71935446712</v>
      </c>
      <c r="Q1754" s="94">
        <v>151926.5822403224</v>
      </c>
      <c r="R1754" s="94">
        <v>136624.62568503889</v>
      </c>
      <c r="S1754" s="94">
        <v>148676.98213087831</v>
      </c>
      <c r="T1754" s="94">
        <v>139818.32916099796</v>
      </c>
      <c r="U1754" s="94">
        <v>153335.05358965509</v>
      </c>
      <c r="V1754" s="94">
        <v>144271.80189687712</v>
      </c>
      <c r="W1754" s="94">
        <v>155088.17170698594</v>
      </c>
      <c r="X1754" s="94">
        <v>168647.93133299996</v>
      </c>
      <c r="Y1754" s="94">
        <v>169141.87499999997</v>
      </c>
      <c r="Z1754" s="94">
        <v>186182</v>
      </c>
      <c r="AA1754" s="83"/>
      <c r="AB1754" s="89" t="s">
        <v>11</v>
      </c>
      <c r="AC1754" s="94">
        <v>4782</v>
      </c>
      <c r="AD1754" s="94">
        <v>4546</v>
      </c>
      <c r="AE1754" s="94">
        <v>4618</v>
      </c>
      <c r="AF1754" s="94">
        <v>4553</v>
      </c>
      <c r="AG1754" s="94">
        <v>4445</v>
      </c>
      <c r="AH1754" s="94">
        <v>4309</v>
      </c>
      <c r="AI1754" s="94">
        <v>4363</v>
      </c>
      <c r="AJ1754" s="94">
        <v>4642</v>
      </c>
      <c r="AK1754" s="94">
        <v>4487</v>
      </c>
      <c r="AL1754" s="94">
        <v>4597</v>
      </c>
      <c r="AM1754" s="94">
        <v>0</v>
      </c>
      <c r="AN1754" s="83"/>
      <c r="AO1754" s="83"/>
      <c r="AP1754" s="83"/>
      <c r="AQ1754" s="83"/>
      <c r="AR1754" s="83"/>
      <c r="AS1754" s="83"/>
      <c r="AT1754" s="83"/>
      <c r="AU1754" s="83"/>
      <c r="AV1754" s="83"/>
      <c r="AW1754" s="83"/>
      <c r="AX1754" s="83"/>
      <c r="AY1754" s="83"/>
      <c r="AZ1754" s="83"/>
    </row>
    <row r="1755" spans="1:52" x14ac:dyDescent="0.25">
      <c r="A1755" s="82"/>
      <c r="B1755" s="84" t="s">
        <v>0</v>
      </c>
      <c r="C1755" s="93">
        <v>82917.567860329247</v>
      </c>
      <c r="D1755" s="93">
        <v>69609.007953332592</v>
      </c>
      <c r="E1755" s="93">
        <v>74839.030670781081</v>
      </c>
      <c r="F1755" s="93">
        <v>86097.600121488256</v>
      </c>
      <c r="G1755" s="93">
        <v>80999.463684970484</v>
      </c>
      <c r="H1755" s="93">
        <v>76093.453768102816</v>
      </c>
      <c r="I1755" s="93">
        <v>70243.500116767143</v>
      </c>
      <c r="J1755" s="93">
        <v>67405.340396141983</v>
      </c>
      <c r="K1755" s="93">
        <v>57240.805544999988</v>
      </c>
      <c r="L1755" s="93">
        <v>47797.049999999996</v>
      </c>
      <c r="M1755" s="93">
        <v>0</v>
      </c>
      <c r="N1755" s="83"/>
      <c r="O1755" s="84" t="s">
        <v>0</v>
      </c>
      <c r="P1755" s="93">
        <v>69602.753443973139</v>
      </c>
      <c r="Q1755" s="93">
        <v>74981.306805457745</v>
      </c>
      <c r="R1755" s="93">
        <v>63176.484516344033</v>
      </c>
      <c r="S1755" s="93">
        <v>83848.621570049072</v>
      </c>
      <c r="T1755" s="93">
        <v>78555.013440514012</v>
      </c>
      <c r="U1755" s="93">
        <v>78208.609720101915</v>
      </c>
      <c r="V1755" s="93">
        <v>75637.433432824109</v>
      </c>
      <c r="W1755" s="93">
        <v>66373.879221593976</v>
      </c>
      <c r="X1755" s="93">
        <v>69674.541824999978</v>
      </c>
      <c r="Y1755" s="93">
        <v>58452.344999999994</v>
      </c>
      <c r="Z1755" s="93">
        <v>48750</v>
      </c>
      <c r="AA1755" s="83"/>
      <c r="AB1755" s="84" t="s">
        <v>0</v>
      </c>
      <c r="AC1755" s="93">
        <v>857</v>
      </c>
      <c r="AD1755" s="93">
        <v>832</v>
      </c>
      <c r="AE1755" s="93">
        <v>935</v>
      </c>
      <c r="AF1755" s="93">
        <v>832</v>
      </c>
      <c r="AG1755" s="93">
        <v>736</v>
      </c>
      <c r="AH1755" s="93">
        <v>691</v>
      </c>
      <c r="AI1755" s="93">
        <v>644</v>
      </c>
      <c r="AJ1755" s="93">
        <v>620</v>
      </c>
      <c r="AK1755" s="93">
        <v>517</v>
      </c>
      <c r="AL1755" s="93">
        <v>458</v>
      </c>
      <c r="AM1755" s="93">
        <v>0</v>
      </c>
      <c r="AN1755" s="83"/>
      <c r="AO1755" s="83"/>
      <c r="AP1755" s="83"/>
      <c r="AQ1755" s="83"/>
      <c r="AR1755" s="83"/>
      <c r="AS1755" s="83"/>
      <c r="AT1755" s="83"/>
      <c r="AU1755" s="83"/>
      <c r="AV1755" s="83"/>
      <c r="AW1755" s="83"/>
      <c r="AX1755" s="83"/>
      <c r="AY1755" s="83"/>
      <c r="AZ1755" s="83"/>
    </row>
    <row r="1756" spans="1:52" x14ac:dyDescent="0.25">
      <c r="A1756" s="82"/>
      <c r="B1756" s="84" t="s">
        <v>158</v>
      </c>
      <c r="C1756" s="93">
        <v>97246.55552634006</v>
      </c>
      <c r="D1756" s="93">
        <v>85217.452677767898</v>
      </c>
      <c r="E1756" s="93">
        <v>80583.698654681095</v>
      </c>
      <c r="F1756" s="93">
        <v>76447.150113970478</v>
      </c>
      <c r="G1756" s="93">
        <v>69881.725891264272</v>
      </c>
      <c r="H1756" s="93">
        <v>61330.242175346219</v>
      </c>
      <c r="I1756" s="93">
        <v>66532.250590324125</v>
      </c>
      <c r="J1756" s="93">
        <v>89541.835080452976</v>
      </c>
      <c r="K1756" s="93">
        <v>69223.659749999992</v>
      </c>
      <c r="L1756" s="93">
        <v>47880.398999999998</v>
      </c>
      <c r="M1756" s="93">
        <v>0</v>
      </c>
      <c r="N1756" s="83"/>
      <c r="O1756" s="84" t="s">
        <v>158</v>
      </c>
      <c r="P1756" s="93">
        <v>104488.2434907709</v>
      </c>
      <c r="Q1756" s="93">
        <v>88304.121401951168</v>
      </c>
      <c r="R1756" s="93">
        <v>79392.29345200205</v>
      </c>
      <c r="S1756" s="93">
        <v>77310.477181008318</v>
      </c>
      <c r="T1756" s="93">
        <v>76371.867865054606</v>
      </c>
      <c r="U1756" s="93">
        <v>72492.478189939968</v>
      </c>
      <c r="V1756" s="93">
        <v>65222.824655381133</v>
      </c>
      <c r="W1756" s="93">
        <v>67171.211656730986</v>
      </c>
      <c r="X1756" s="93">
        <v>90281.444000999982</v>
      </c>
      <c r="Y1756" s="93">
        <v>71796.417000000001</v>
      </c>
      <c r="Z1756" s="93">
        <v>47957</v>
      </c>
      <c r="AA1756" s="83"/>
      <c r="AB1756" s="84" t="s">
        <v>158</v>
      </c>
      <c r="AC1756" s="93">
        <v>703</v>
      </c>
      <c r="AD1756" s="93">
        <v>551</v>
      </c>
      <c r="AE1756" s="93">
        <v>545</v>
      </c>
      <c r="AF1756" s="93">
        <v>494</v>
      </c>
      <c r="AG1756" s="93">
        <v>461</v>
      </c>
      <c r="AH1756" s="93">
        <v>432</v>
      </c>
      <c r="AI1756" s="93">
        <v>455</v>
      </c>
      <c r="AJ1756" s="93">
        <v>630</v>
      </c>
      <c r="AK1756" s="93">
        <v>453</v>
      </c>
      <c r="AL1756" s="93">
        <v>308</v>
      </c>
      <c r="AM1756" s="93">
        <v>0</v>
      </c>
      <c r="AN1756" s="83"/>
      <c r="AO1756" s="83"/>
      <c r="AP1756" s="83"/>
      <c r="AQ1756" s="83"/>
      <c r="AR1756" s="83"/>
      <c r="AS1756" s="83"/>
      <c r="AT1756" s="83"/>
      <c r="AU1756" s="83"/>
      <c r="AV1756" s="83"/>
      <c r="AW1756" s="83"/>
      <c r="AX1756" s="83"/>
      <c r="AY1756" s="83"/>
      <c r="AZ1756" s="83"/>
    </row>
    <row r="1757" spans="1:52" x14ac:dyDescent="0.25">
      <c r="A1757" s="82"/>
      <c r="B1757" s="84" t="s">
        <v>159</v>
      </c>
      <c r="C1757" s="93">
        <v>7097.287406815075</v>
      </c>
      <c r="D1757" s="93">
        <v>7188.2830179003986</v>
      </c>
      <c r="E1757" s="93">
        <v>5360.9137933710681</v>
      </c>
      <c r="F1757" s="93">
        <v>5602.3924911785716</v>
      </c>
      <c r="G1757" s="93">
        <v>2770.486434186952</v>
      </c>
      <c r="H1757" s="93">
        <v>1747.6284574586814</v>
      </c>
      <c r="I1757" s="93">
        <v>1088.4396940332297</v>
      </c>
      <c r="J1757" s="93">
        <v>810.27964653299978</v>
      </c>
      <c r="K1757" s="93">
        <v>636.53939999999989</v>
      </c>
      <c r="L1757" s="93">
        <v>382.78799999999995</v>
      </c>
      <c r="M1757" s="93">
        <v>0</v>
      </c>
      <c r="N1757" s="83"/>
      <c r="O1757" s="84" t="s">
        <v>159</v>
      </c>
      <c r="P1757" s="93">
        <v>11315.949697559787</v>
      </c>
      <c r="Q1757" s="93">
        <v>11264.08606796089</v>
      </c>
      <c r="R1757" s="93">
        <v>8300.0448893907269</v>
      </c>
      <c r="S1757" s="93">
        <v>11300.581969742358</v>
      </c>
      <c r="T1757" s="93">
        <v>6808.4194423130693</v>
      </c>
      <c r="U1757" s="93">
        <v>2928.3678375459285</v>
      </c>
      <c r="V1757" s="93">
        <v>1993.2739043255006</v>
      </c>
      <c r="W1757" s="93">
        <v>1188.9855798659996</v>
      </c>
      <c r="X1757" s="93">
        <v>1186.0850819999998</v>
      </c>
      <c r="Y1757" s="93">
        <v>1161.741</v>
      </c>
      <c r="Z1757" s="93">
        <v>758</v>
      </c>
      <c r="AA1757" s="83"/>
      <c r="AB1757" s="84" t="s">
        <v>159</v>
      </c>
      <c r="AC1757" s="93">
        <v>0</v>
      </c>
      <c r="AD1757" s="93">
        <v>0</v>
      </c>
      <c r="AE1757" s="93">
        <v>0</v>
      </c>
      <c r="AF1757" s="93">
        <v>0</v>
      </c>
      <c r="AG1757" s="93">
        <v>0</v>
      </c>
      <c r="AH1757" s="93">
        <v>0</v>
      </c>
      <c r="AI1757" s="93">
        <v>0</v>
      </c>
      <c r="AJ1757" s="93">
        <v>0</v>
      </c>
      <c r="AK1757" s="93">
        <v>0</v>
      </c>
      <c r="AL1757" s="93">
        <v>0</v>
      </c>
      <c r="AM1757" s="93">
        <v>0</v>
      </c>
      <c r="AN1757" s="83"/>
      <c r="AO1757" s="83"/>
      <c r="AP1757" s="83"/>
      <c r="AQ1757" s="83"/>
      <c r="AR1757" s="83"/>
      <c r="AS1757" s="83"/>
      <c r="AT1757" s="83"/>
      <c r="AU1757" s="83"/>
      <c r="AV1757" s="83"/>
      <c r="AW1757" s="83"/>
      <c r="AX1757" s="83"/>
      <c r="AY1757" s="83"/>
      <c r="AZ1757" s="83"/>
    </row>
    <row r="1758" spans="1:52" x14ac:dyDescent="0.25">
      <c r="A1758" s="82"/>
      <c r="B1758" s="84" t="s">
        <v>1</v>
      </c>
      <c r="C1758" s="93">
        <v>21139.218797665559</v>
      </c>
      <c r="D1758" s="93">
        <v>18660.0457589609</v>
      </c>
      <c r="E1758" s="93">
        <v>15475.627972559423</v>
      </c>
      <c r="F1758" s="93">
        <v>15226.52718167971</v>
      </c>
      <c r="G1758" s="93">
        <v>13270.244915345187</v>
      </c>
      <c r="H1758" s="93">
        <v>13561.731004808924</v>
      </c>
      <c r="I1758" s="93">
        <v>13349.987705826155</v>
      </c>
      <c r="J1758" s="93">
        <v>15976.858862663996</v>
      </c>
      <c r="K1758" s="93">
        <v>15428.654156999997</v>
      </c>
      <c r="L1758" s="93">
        <v>12327.419999999998</v>
      </c>
      <c r="M1758" s="93">
        <v>0</v>
      </c>
      <c r="N1758" s="83"/>
      <c r="O1758" s="84" t="s">
        <v>1</v>
      </c>
      <c r="P1758" s="93">
        <v>25725.320340643404</v>
      </c>
      <c r="Q1758" s="93">
        <v>22553.924043386138</v>
      </c>
      <c r="R1758" s="93">
        <v>21293.968802735119</v>
      </c>
      <c r="S1758" s="93">
        <v>16269.560163607617</v>
      </c>
      <c r="T1758" s="93">
        <v>15099.604130331016</v>
      </c>
      <c r="U1758" s="93">
        <v>14937.694907399233</v>
      </c>
      <c r="V1758" s="93">
        <v>13695.979596444597</v>
      </c>
      <c r="W1758" s="93">
        <v>13020.578927243998</v>
      </c>
      <c r="X1758" s="93">
        <v>15141.150527999998</v>
      </c>
      <c r="Y1758" s="93">
        <v>14288.693999999998</v>
      </c>
      <c r="Z1758" s="93">
        <v>12654</v>
      </c>
      <c r="AA1758" s="83"/>
      <c r="AB1758" s="84" t="s">
        <v>1</v>
      </c>
      <c r="AC1758" s="93">
        <v>127</v>
      </c>
      <c r="AD1758" s="93">
        <v>107</v>
      </c>
      <c r="AE1758" s="93">
        <v>86</v>
      </c>
      <c r="AF1758" s="93">
        <v>86</v>
      </c>
      <c r="AG1758" s="93">
        <v>78</v>
      </c>
      <c r="AH1758" s="93">
        <v>82</v>
      </c>
      <c r="AI1758" s="93">
        <v>83</v>
      </c>
      <c r="AJ1758" s="93">
        <v>102</v>
      </c>
      <c r="AK1758" s="93">
        <v>98</v>
      </c>
      <c r="AL1758" s="93">
        <v>74</v>
      </c>
      <c r="AM1758" s="93">
        <v>0</v>
      </c>
      <c r="AN1758" s="83"/>
      <c r="AO1758" s="83"/>
      <c r="AP1758" s="83"/>
      <c r="AQ1758" s="83"/>
      <c r="AR1758" s="83"/>
      <c r="AS1758" s="83"/>
      <c r="AT1758" s="83"/>
      <c r="AU1758" s="83"/>
      <c r="AV1758" s="83"/>
      <c r="AW1758" s="83"/>
      <c r="AX1758" s="83"/>
      <c r="AY1758" s="83"/>
      <c r="AZ1758" s="83"/>
    </row>
    <row r="1759" spans="1:52" x14ac:dyDescent="0.25">
      <c r="A1759" s="82"/>
      <c r="B1759" s="84" t="s">
        <v>2</v>
      </c>
      <c r="C1759" s="93">
        <v>214135.19690236519</v>
      </c>
      <c r="D1759" s="93">
        <v>207713.46153883776</v>
      </c>
      <c r="E1759" s="93">
        <v>206761.46792426406</v>
      </c>
      <c r="F1759" s="93">
        <v>204021.03697737178</v>
      </c>
      <c r="G1759" s="93">
        <v>197789.62513632965</v>
      </c>
      <c r="H1759" s="93">
        <v>193170.52795645181</v>
      </c>
      <c r="I1759" s="93">
        <v>196399.59759900408</v>
      </c>
      <c r="J1759" s="93">
        <v>210973.73076353697</v>
      </c>
      <c r="K1759" s="93">
        <v>216996.28145999994</v>
      </c>
      <c r="L1759" s="93">
        <v>226428.36300000001</v>
      </c>
      <c r="M1759" s="93">
        <v>0</v>
      </c>
      <c r="N1759" s="83"/>
      <c r="O1759" s="84" t="s">
        <v>2</v>
      </c>
      <c r="P1759" s="93">
        <v>201933.34978383264</v>
      </c>
      <c r="Q1759" s="93">
        <v>209523.21540442001</v>
      </c>
      <c r="R1759" s="93">
        <v>209443.88513894021</v>
      </c>
      <c r="S1759" s="93">
        <v>207029.9857257242</v>
      </c>
      <c r="T1759" s="93">
        <v>207299.43875097952</v>
      </c>
      <c r="U1759" s="93">
        <v>192334.17089555666</v>
      </c>
      <c r="V1759" s="93">
        <v>189641.37658968868</v>
      </c>
      <c r="W1759" s="93">
        <v>191576.65022376299</v>
      </c>
      <c r="X1759" s="93">
        <v>213166.43607</v>
      </c>
      <c r="Y1759" s="93">
        <v>233301.054</v>
      </c>
      <c r="Z1759" s="93">
        <v>235579</v>
      </c>
      <c r="AA1759" s="83"/>
      <c r="AB1759" s="84" t="s">
        <v>2</v>
      </c>
      <c r="AC1759" s="93">
        <v>2014</v>
      </c>
      <c r="AD1759" s="93">
        <v>1927</v>
      </c>
      <c r="AE1759" s="93">
        <v>1845</v>
      </c>
      <c r="AF1759" s="93">
        <v>1800</v>
      </c>
      <c r="AG1759" s="93">
        <v>1744</v>
      </c>
      <c r="AH1759" s="93">
        <v>1692</v>
      </c>
      <c r="AI1759" s="93">
        <v>1687</v>
      </c>
      <c r="AJ1759" s="93">
        <v>1720</v>
      </c>
      <c r="AK1759" s="93">
        <v>1764</v>
      </c>
      <c r="AL1759" s="93">
        <v>1810</v>
      </c>
      <c r="AM1759" s="93">
        <v>0</v>
      </c>
      <c r="AN1759" s="83"/>
      <c r="AO1759" s="83"/>
      <c r="AP1759" s="83"/>
      <c r="AQ1759" s="83"/>
      <c r="AR1759" s="83"/>
      <c r="AS1759" s="83"/>
      <c r="AT1759" s="83"/>
      <c r="AU1759" s="83"/>
      <c r="AV1759" s="83"/>
      <c r="AW1759" s="83"/>
      <c r="AX1759" s="83"/>
      <c r="AY1759" s="83"/>
      <c r="AZ1759" s="83"/>
    </row>
    <row r="1760" spans="1:52" x14ac:dyDescent="0.25">
      <c r="A1760" s="82"/>
      <c r="B1760" s="84" t="s">
        <v>156</v>
      </c>
      <c r="C1760" s="93">
        <v>0</v>
      </c>
      <c r="D1760" s="93">
        <v>0</v>
      </c>
      <c r="E1760" s="93">
        <v>0</v>
      </c>
      <c r="F1760" s="93">
        <v>0</v>
      </c>
      <c r="G1760" s="93">
        <v>0</v>
      </c>
      <c r="H1760" s="93">
        <v>0</v>
      </c>
      <c r="I1760" s="93">
        <v>0</v>
      </c>
      <c r="J1760" s="93">
        <v>3519.4836311459994</v>
      </c>
      <c r="K1760" s="93">
        <v>16812.066452999996</v>
      </c>
      <c r="L1760" s="93">
        <v>27838.565999999999</v>
      </c>
      <c r="M1760" s="93">
        <v>0</v>
      </c>
      <c r="N1760" s="83"/>
      <c r="O1760" s="84" t="s">
        <v>156</v>
      </c>
      <c r="P1760" s="93">
        <v>0</v>
      </c>
      <c r="Q1760" s="93">
        <v>0</v>
      </c>
      <c r="R1760" s="93">
        <v>0</v>
      </c>
      <c r="S1760" s="93">
        <v>0</v>
      </c>
      <c r="T1760" s="93">
        <v>0</v>
      </c>
      <c r="U1760" s="93">
        <v>0</v>
      </c>
      <c r="V1760" s="93">
        <v>0</v>
      </c>
      <c r="W1760" s="93">
        <v>0</v>
      </c>
      <c r="X1760" s="93">
        <v>13006.621739999999</v>
      </c>
      <c r="Y1760" s="93">
        <v>26158.208999999999</v>
      </c>
      <c r="Z1760" s="93">
        <v>28102</v>
      </c>
      <c r="AA1760" s="83"/>
      <c r="AB1760" s="84" t="s">
        <v>156</v>
      </c>
      <c r="AC1760" s="93">
        <v>0</v>
      </c>
      <c r="AD1760" s="93">
        <v>0</v>
      </c>
      <c r="AE1760" s="93">
        <v>0</v>
      </c>
      <c r="AF1760" s="93">
        <v>0</v>
      </c>
      <c r="AG1760" s="93">
        <v>0</v>
      </c>
      <c r="AH1760" s="93">
        <v>0</v>
      </c>
      <c r="AI1760" s="93">
        <v>0</v>
      </c>
      <c r="AJ1760" s="93">
        <v>25</v>
      </c>
      <c r="AK1760" s="93">
        <v>103</v>
      </c>
      <c r="AL1760" s="93">
        <v>175</v>
      </c>
      <c r="AM1760" s="93">
        <v>0</v>
      </c>
      <c r="AN1760" s="83"/>
      <c r="AO1760" s="83"/>
      <c r="AP1760" s="83"/>
      <c r="AQ1760" s="83"/>
      <c r="AR1760" s="83"/>
      <c r="AS1760" s="83"/>
      <c r="AT1760" s="83"/>
      <c r="AU1760" s="83"/>
      <c r="AV1760" s="83"/>
      <c r="AW1760" s="83"/>
      <c r="AX1760" s="83"/>
      <c r="AY1760" s="83"/>
      <c r="AZ1760" s="83"/>
    </row>
    <row r="1761" spans="1:52" x14ac:dyDescent="0.25">
      <c r="A1761" s="82"/>
      <c r="B1761" s="84" t="s">
        <v>3</v>
      </c>
      <c r="C1761" s="93">
        <v>899.73580774425784</v>
      </c>
      <c r="D1761" s="93">
        <v>2790.3437797662655</v>
      </c>
      <c r="E1761" s="93">
        <v>3874.05648517501</v>
      </c>
      <c r="F1761" s="93">
        <v>6112.5403035191021</v>
      </c>
      <c r="G1761" s="93">
        <v>9088.464083367171</v>
      </c>
      <c r="H1761" s="93">
        <v>11223.732857306619</v>
      </c>
      <c r="I1761" s="93">
        <v>12123.239210268297</v>
      </c>
      <c r="J1761" s="93">
        <v>12449.822691536989</v>
      </c>
      <c r="K1761" s="93">
        <v>13788.504302999994</v>
      </c>
      <c r="L1761" s="93">
        <v>12919.094999999994</v>
      </c>
      <c r="M1761" s="93">
        <v>0</v>
      </c>
      <c r="N1761" s="83"/>
      <c r="O1761" s="84" t="s">
        <v>3</v>
      </c>
      <c r="P1761" s="93">
        <v>0</v>
      </c>
      <c r="Q1761" s="93">
        <v>13922.525492212757</v>
      </c>
      <c r="R1761" s="93">
        <v>6123.7993349882927</v>
      </c>
      <c r="S1761" s="93">
        <v>6326.0637091367425</v>
      </c>
      <c r="T1761" s="93">
        <v>8494.9502274743008</v>
      </c>
      <c r="U1761" s="93">
        <v>9594.6255876218456</v>
      </c>
      <c r="V1761" s="93">
        <v>11659.497934568082</v>
      </c>
      <c r="W1761" s="93">
        <v>12148.800026579989</v>
      </c>
      <c r="X1761" s="93">
        <v>13231.532327999996</v>
      </c>
      <c r="Y1761" s="93">
        <v>13636.308000000001</v>
      </c>
      <c r="Z1761" s="93">
        <v>13350</v>
      </c>
      <c r="AA1761" s="83"/>
      <c r="AB1761" s="84" t="s">
        <v>3</v>
      </c>
      <c r="AC1761" s="93">
        <v>7</v>
      </c>
      <c r="AD1761" s="93">
        <v>23</v>
      </c>
      <c r="AE1761" s="93">
        <v>34</v>
      </c>
      <c r="AF1761" s="93">
        <v>43</v>
      </c>
      <c r="AG1761" s="93">
        <v>66</v>
      </c>
      <c r="AH1761" s="93">
        <v>84</v>
      </c>
      <c r="AI1761" s="93">
        <v>92</v>
      </c>
      <c r="AJ1761" s="93">
        <v>95</v>
      </c>
      <c r="AK1761" s="93">
        <v>108</v>
      </c>
      <c r="AL1761" s="93">
        <v>103</v>
      </c>
      <c r="AM1761" s="93">
        <v>0</v>
      </c>
      <c r="AN1761" s="83"/>
      <c r="AO1761" s="83"/>
      <c r="AP1761" s="83"/>
      <c r="AQ1761" s="83"/>
      <c r="AR1761" s="83"/>
      <c r="AS1761" s="83"/>
      <c r="AT1761" s="83"/>
      <c r="AU1761" s="83"/>
      <c r="AV1761" s="83"/>
      <c r="AW1761" s="83"/>
      <c r="AX1761" s="83"/>
      <c r="AY1761" s="83"/>
      <c r="AZ1761" s="83"/>
    </row>
    <row r="1762" spans="1:52" x14ac:dyDescent="0.25">
      <c r="A1762" s="82"/>
      <c r="B1762" s="84" t="s">
        <v>4</v>
      </c>
      <c r="C1762" s="93">
        <v>0</v>
      </c>
      <c r="D1762" s="93">
        <v>1266.3530163690641</v>
      </c>
      <c r="E1762" s="93">
        <v>11338.596291861837</v>
      </c>
      <c r="F1762" s="93">
        <v>20268.449587626244</v>
      </c>
      <c r="G1762" s="93">
        <v>21728.043893824663</v>
      </c>
      <c r="H1762" s="93">
        <v>22814.210522064579</v>
      </c>
      <c r="I1762" s="93">
        <v>24854.90521516083</v>
      </c>
      <c r="J1762" s="93">
        <v>26772.675298361992</v>
      </c>
      <c r="K1762" s="93">
        <v>22114.439654999998</v>
      </c>
      <c r="L1762" s="93">
        <v>26067.657000000003</v>
      </c>
      <c r="M1762" s="93">
        <v>0</v>
      </c>
      <c r="N1762" s="83"/>
      <c r="O1762" s="84" t="s">
        <v>4</v>
      </c>
      <c r="P1762" s="93">
        <v>0</v>
      </c>
      <c r="Q1762" s="93">
        <v>0</v>
      </c>
      <c r="R1762" s="93">
        <v>4896.8158237027264</v>
      </c>
      <c r="S1762" s="93">
        <v>8770.6181583160233</v>
      </c>
      <c r="T1762" s="93">
        <v>19796.63201010611</v>
      </c>
      <c r="U1762" s="93">
        <v>22046.059050360094</v>
      </c>
      <c r="V1762" s="93">
        <v>22879.222255385364</v>
      </c>
      <c r="W1762" s="93">
        <v>23337.348541289997</v>
      </c>
      <c r="X1762" s="93">
        <v>28727.023121999991</v>
      </c>
      <c r="Y1762" s="93">
        <v>31867.100999999999</v>
      </c>
      <c r="Z1762" s="93">
        <v>26486</v>
      </c>
      <c r="AA1762" s="83"/>
      <c r="AB1762" s="84" t="s">
        <v>4</v>
      </c>
      <c r="AC1762" s="93">
        <v>0</v>
      </c>
      <c r="AD1762" s="93">
        <v>11</v>
      </c>
      <c r="AE1762" s="93">
        <v>77</v>
      </c>
      <c r="AF1762" s="93">
        <v>159</v>
      </c>
      <c r="AG1762" s="93">
        <v>164</v>
      </c>
      <c r="AH1762" s="93">
        <v>171</v>
      </c>
      <c r="AI1762" s="93">
        <v>190</v>
      </c>
      <c r="AJ1762" s="93">
        <v>195</v>
      </c>
      <c r="AK1762" s="93">
        <v>167</v>
      </c>
      <c r="AL1762" s="93">
        <v>208</v>
      </c>
      <c r="AM1762" s="93">
        <v>0</v>
      </c>
      <c r="AN1762" s="83"/>
      <c r="AO1762" s="83"/>
      <c r="AP1762" s="83"/>
      <c r="AQ1762" s="83"/>
      <c r="AR1762" s="83"/>
      <c r="AS1762" s="83"/>
      <c r="AT1762" s="83"/>
      <c r="AU1762" s="83"/>
      <c r="AV1762" s="83"/>
      <c r="AW1762" s="83"/>
      <c r="AX1762" s="83"/>
      <c r="AY1762" s="83"/>
      <c r="AZ1762" s="83"/>
    </row>
    <row r="1763" spans="1:52" x14ac:dyDescent="0.25">
      <c r="A1763" s="82"/>
      <c r="B1763" s="84" t="s">
        <v>6</v>
      </c>
      <c r="C1763" s="93">
        <v>6082.8734895642965</v>
      </c>
      <c r="D1763" s="93">
        <v>8996.5534786747994</v>
      </c>
      <c r="E1763" s="93">
        <v>14032.365795797346</v>
      </c>
      <c r="F1763" s="93">
        <v>20353.397277644941</v>
      </c>
      <c r="G1763" s="93">
        <v>17264.004182288438</v>
      </c>
      <c r="H1763" s="93">
        <v>12653.254919277779</v>
      </c>
      <c r="I1763" s="93">
        <v>8452.4488562903734</v>
      </c>
      <c r="J1763" s="93">
        <v>6385.1330867939969</v>
      </c>
      <c r="K1763" s="93">
        <v>5362.8444449999979</v>
      </c>
      <c r="L1763" s="93">
        <v>6071.0999999999985</v>
      </c>
      <c r="M1763" s="93">
        <v>0</v>
      </c>
      <c r="N1763" s="83"/>
      <c r="O1763" s="84" t="s">
        <v>6</v>
      </c>
      <c r="P1763" s="93">
        <v>4782.065133042237</v>
      </c>
      <c r="Q1763" s="93">
        <v>6672.948187651813</v>
      </c>
      <c r="R1763" s="93">
        <v>9868.2992819151987</v>
      </c>
      <c r="S1763" s="93">
        <v>29890.968425328116</v>
      </c>
      <c r="T1763" s="93">
        <v>19906.500033048113</v>
      </c>
      <c r="U1763" s="93">
        <v>17882.163736491802</v>
      </c>
      <c r="V1763" s="93">
        <v>11027.323364801307</v>
      </c>
      <c r="W1763" s="93">
        <v>9230.2827910649976</v>
      </c>
      <c r="X1763" s="93">
        <v>4815.420560999999</v>
      </c>
      <c r="Y1763" s="93">
        <v>5166.6089999999995</v>
      </c>
      <c r="Z1763" s="93">
        <v>7336</v>
      </c>
      <c r="AA1763" s="83"/>
      <c r="AB1763" s="84" t="s">
        <v>6</v>
      </c>
      <c r="AC1763" s="93">
        <v>0</v>
      </c>
      <c r="AD1763" s="93">
        <v>0</v>
      </c>
      <c r="AE1763" s="93">
        <v>4</v>
      </c>
      <c r="AF1763" s="93">
        <v>148</v>
      </c>
      <c r="AG1763" s="93">
        <v>224</v>
      </c>
      <c r="AH1763" s="93">
        <v>158</v>
      </c>
      <c r="AI1763" s="93">
        <v>109</v>
      </c>
      <c r="AJ1763" s="93">
        <v>0</v>
      </c>
      <c r="AK1763" s="93">
        <v>211</v>
      </c>
      <c r="AL1763" s="93">
        <v>87</v>
      </c>
      <c r="AM1763" s="93">
        <v>0</v>
      </c>
      <c r="AN1763" s="83"/>
      <c r="AO1763" s="83"/>
      <c r="AP1763" s="83"/>
      <c r="AQ1763" s="83"/>
      <c r="AR1763" s="83"/>
      <c r="AS1763" s="83"/>
      <c r="AT1763" s="83"/>
      <c r="AU1763" s="83"/>
      <c r="AV1763" s="83"/>
      <c r="AW1763" s="83"/>
      <c r="AX1763" s="83"/>
      <c r="AY1763" s="83"/>
      <c r="AZ1763" s="83"/>
    </row>
    <row r="1764" spans="1:52" x14ac:dyDescent="0.25">
      <c r="A1764" s="82"/>
      <c r="B1764" s="84" t="s">
        <v>7</v>
      </c>
      <c r="C1764" s="93">
        <v>59752.71007380946</v>
      </c>
      <c r="D1764" s="93">
        <v>61226.999418455685</v>
      </c>
      <c r="E1764" s="93">
        <v>64439.572988830645</v>
      </c>
      <c r="F1764" s="93">
        <v>53582.025077919534</v>
      </c>
      <c r="G1764" s="93">
        <v>51823.727027714551</v>
      </c>
      <c r="H1764" s="93">
        <v>50870.747354298728</v>
      </c>
      <c r="I1764" s="93">
        <v>60190.495193230723</v>
      </c>
      <c r="J1764" s="93">
        <v>73735.447834502978</v>
      </c>
      <c r="K1764" s="93">
        <v>86997.961595999994</v>
      </c>
      <c r="L1764" s="93">
        <v>82829.354999999996</v>
      </c>
      <c r="M1764" s="93">
        <v>0</v>
      </c>
      <c r="N1764" s="83"/>
      <c r="O1764" s="84" t="s">
        <v>7</v>
      </c>
      <c r="P1764" s="93">
        <v>69709.128521416758</v>
      </c>
      <c r="Q1764" s="93">
        <v>64264.656447787413</v>
      </c>
      <c r="R1764" s="93">
        <v>50916.304701054287</v>
      </c>
      <c r="S1764" s="93">
        <v>64431.553280551758</v>
      </c>
      <c r="T1764" s="93">
        <v>53664.299577000653</v>
      </c>
      <c r="U1764" s="93">
        <v>50585.066566787078</v>
      </c>
      <c r="V1764" s="93">
        <v>44788.743692450211</v>
      </c>
      <c r="W1764" s="93">
        <v>50854.488494921985</v>
      </c>
      <c r="X1764" s="93">
        <v>58779.109094999985</v>
      </c>
      <c r="Y1764" s="93">
        <v>63537.662999999993</v>
      </c>
      <c r="Z1764" s="93">
        <v>71311</v>
      </c>
      <c r="AA1764" s="83"/>
      <c r="AB1764" s="84" t="s">
        <v>7</v>
      </c>
      <c r="AC1764" s="93">
        <v>523</v>
      </c>
      <c r="AD1764" s="93">
        <v>517</v>
      </c>
      <c r="AE1764" s="93">
        <v>521</v>
      </c>
      <c r="AF1764" s="93">
        <v>452</v>
      </c>
      <c r="AG1764" s="93">
        <v>433</v>
      </c>
      <c r="AH1764" s="93">
        <v>434</v>
      </c>
      <c r="AI1764" s="93">
        <v>508</v>
      </c>
      <c r="AJ1764" s="93">
        <v>620</v>
      </c>
      <c r="AK1764" s="93">
        <v>705</v>
      </c>
      <c r="AL1764" s="93">
        <v>720</v>
      </c>
      <c r="AM1764" s="93">
        <v>0</v>
      </c>
      <c r="AN1764" s="83"/>
      <c r="AO1764" s="83"/>
      <c r="AP1764" s="83"/>
      <c r="AQ1764" s="83"/>
      <c r="AR1764" s="83"/>
      <c r="AS1764" s="83"/>
      <c r="AT1764" s="83"/>
      <c r="AU1764" s="83"/>
      <c r="AV1764" s="83"/>
      <c r="AW1764" s="83"/>
      <c r="AX1764" s="83"/>
      <c r="AY1764" s="83"/>
      <c r="AZ1764" s="83"/>
    </row>
    <row r="1765" spans="1:52" x14ac:dyDescent="0.25">
      <c r="A1765" s="82"/>
      <c r="B1765" s="89" t="s">
        <v>8</v>
      </c>
      <c r="C1765" s="94">
        <v>33501.83187034366</v>
      </c>
      <c r="D1765" s="94">
        <v>32401.714537000047</v>
      </c>
      <c r="E1765" s="94">
        <v>34539.047486703195</v>
      </c>
      <c r="F1765" s="94">
        <v>37771.136273190023</v>
      </c>
      <c r="G1765" s="94">
        <v>42809.622075338542</v>
      </c>
      <c r="H1765" s="94">
        <v>47128.10541301364</v>
      </c>
      <c r="I1765" s="94">
        <v>52868.869212998812</v>
      </c>
      <c r="J1765" s="94">
        <v>52933.594858262986</v>
      </c>
      <c r="K1765" s="94">
        <v>58831.093145999992</v>
      </c>
      <c r="L1765" s="94">
        <v>64747.766999999993</v>
      </c>
      <c r="M1765" s="94">
        <v>0</v>
      </c>
      <c r="N1765" s="83"/>
      <c r="O1765" s="89" t="s">
        <v>8</v>
      </c>
      <c r="P1765" s="94">
        <v>33193.957848127029</v>
      </c>
      <c r="Q1765" s="94">
        <v>33950.151811630676</v>
      </c>
      <c r="R1765" s="94">
        <v>33670.246256635619</v>
      </c>
      <c r="S1765" s="94">
        <v>-21647.579951802039</v>
      </c>
      <c r="T1765" s="94">
        <v>45288.788349724637</v>
      </c>
      <c r="U1765" s="94">
        <v>47119.831292357725</v>
      </c>
      <c r="V1765" s="94">
        <v>50182.127291490011</v>
      </c>
      <c r="W1765" s="94">
        <v>55448.590671935985</v>
      </c>
      <c r="X1765" s="94">
        <v>57583.475921999991</v>
      </c>
      <c r="Y1765" s="94">
        <v>55862.351999999999</v>
      </c>
      <c r="Z1765" s="94">
        <v>65606</v>
      </c>
      <c r="AA1765" s="83"/>
      <c r="AB1765" s="89" t="s">
        <v>8</v>
      </c>
      <c r="AC1765" s="94">
        <v>434</v>
      </c>
      <c r="AD1765" s="94">
        <v>452</v>
      </c>
      <c r="AE1765" s="94">
        <v>470</v>
      </c>
      <c r="AF1765" s="94">
        <v>485</v>
      </c>
      <c r="AG1765" s="94">
        <v>522</v>
      </c>
      <c r="AH1765" s="94">
        <v>554</v>
      </c>
      <c r="AI1765" s="94">
        <v>589</v>
      </c>
      <c r="AJ1765" s="94">
        <v>579</v>
      </c>
      <c r="AK1765" s="94">
        <v>609</v>
      </c>
      <c r="AL1765" s="94">
        <v>651</v>
      </c>
      <c r="AM1765" s="94">
        <v>0</v>
      </c>
      <c r="AN1765" s="83"/>
      <c r="AO1765" s="83"/>
      <c r="AP1765" s="83"/>
      <c r="AQ1765" s="83"/>
      <c r="AR1765" s="83"/>
      <c r="AS1765" s="83"/>
      <c r="AT1765" s="83"/>
      <c r="AU1765" s="83"/>
      <c r="AV1765" s="83"/>
      <c r="AW1765" s="83"/>
      <c r="AX1765" s="83"/>
      <c r="AY1765" s="83"/>
      <c r="AZ1765" s="83"/>
    </row>
    <row r="1766" spans="1:52" x14ac:dyDescent="0.25">
      <c r="A1766" s="82"/>
      <c r="B1766" s="89" t="s">
        <v>5</v>
      </c>
      <c r="C1766" s="94">
        <v>16523.635474174505</v>
      </c>
      <c r="D1766" s="94">
        <v>16166.145595996237</v>
      </c>
      <c r="E1766" s="94">
        <v>18777.15457055311</v>
      </c>
      <c r="F1766" s="94">
        <v>23705.368491670655</v>
      </c>
      <c r="G1766" s="94">
        <v>21836.326192724209</v>
      </c>
      <c r="H1766" s="94">
        <v>25083.444018169754</v>
      </c>
      <c r="I1766" s="94">
        <v>32783.583697474001</v>
      </c>
      <c r="J1766" s="94">
        <v>29949.057827513989</v>
      </c>
      <c r="K1766" s="94">
        <v>29462.226128999995</v>
      </c>
      <c r="L1766" s="94">
        <v>30748.577999999998</v>
      </c>
      <c r="M1766" s="92">
        <v>0</v>
      </c>
      <c r="N1766" s="83"/>
      <c r="O1766" s="89" t="s">
        <v>5</v>
      </c>
      <c r="P1766" s="94">
        <v>20602.349557829937</v>
      </c>
      <c r="Q1766" s="94">
        <v>15561.509796314816</v>
      </c>
      <c r="R1766" s="94">
        <v>18544.608191601903</v>
      </c>
      <c r="S1766" s="94">
        <v>23057.642355278109</v>
      </c>
      <c r="T1766" s="94">
        <v>27252.932989767887</v>
      </c>
      <c r="U1766" s="94">
        <v>27281.341176727998</v>
      </c>
      <c r="V1766" s="94">
        <v>34339.502742924327</v>
      </c>
      <c r="W1766" s="94">
        <v>37317.100046120991</v>
      </c>
      <c r="X1766" s="94">
        <v>40922.057126999993</v>
      </c>
      <c r="Y1766" s="94">
        <v>41044.751999999986</v>
      </c>
      <c r="Z1766" s="94">
        <v>33569</v>
      </c>
      <c r="AA1766" s="83"/>
      <c r="AB1766" s="89" t="s">
        <v>5</v>
      </c>
      <c r="AC1766" s="94">
        <v>4782</v>
      </c>
      <c r="AD1766" s="94">
        <v>4546</v>
      </c>
      <c r="AE1766" s="94">
        <v>4618</v>
      </c>
      <c r="AF1766" s="94">
        <v>4553</v>
      </c>
      <c r="AG1766" s="94">
        <v>4445</v>
      </c>
      <c r="AH1766" s="94">
        <v>4309</v>
      </c>
      <c r="AI1766" s="94">
        <v>4363</v>
      </c>
      <c r="AJ1766" s="94">
        <v>4642</v>
      </c>
      <c r="AK1766" s="94">
        <v>4487</v>
      </c>
      <c r="AL1766" s="94">
        <v>4597</v>
      </c>
      <c r="AM1766" s="94">
        <v>0</v>
      </c>
      <c r="AN1766" s="83"/>
      <c r="AO1766" s="83"/>
      <c r="AP1766" s="83"/>
      <c r="AQ1766" s="83"/>
      <c r="AR1766" s="83"/>
      <c r="AS1766" s="83"/>
      <c r="AT1766" s="83"/>
      <c r="AU1766" s="83"/>
      <c r="AV1766" s="83"/>
      <c r="AW1766" s="83"/>
      <c r="AX1766" s="83"/>
      <c r="AY1766" s="83"/>
      <c r="AZ1766" s="83"/>
    </row>
    <row r="1767" spans="1:52" x14ac:dyDescent="0.25">
      <c r="A1767" s="82"/>
      <c r="B1767" s="84" t="s">
        <v>157</v>
      </c>
      <c r="C1767" s="93">
        <v>1152.7977849658946</v>
      </c>
      <c r="D1767" s="93">
        <v>484.18332928364561</v>
      </c>
      <c r="E1767" s="93">
        <v>25223.14825946826</v>
      </c>
      <c r="F1767" s="93">
        <v>38665.049125356862</v>
      </c>
      <c r="G1767" s="93">
        <v>40759.903851452022</v>
      </c>
      <c r="H1767" s="93">
        <v>44656.770929265687</v>
      </c>
      <c r="I1767" s="93">
        <v>44132.381573927145</v>
      </c>
      <c r="J1767" s="93">
        <v>44252.489617244995</v>
      </c>
      <c r="K1767" s="93">
        <v>45209.149985999997</v>
      </c>
      <c r="L1767" s="93">
        <v>44898.356999999996</v>
      </c>
      <c r="M1767" s="93">
        <v>0</v>
      </c>
      <c r="N1767" s="83"/>
      <c r="O1767" s="84" t="s">
        <v>157</v>
      </c>
      <c r="P1767" s="93">
        <v>0</v>
      </c>
      <c r="Q1767" s="93">
        <v>0</v>
      </c>
      <c r="R1767" s="93">
        <v>24236.552399096519</v>
      </c>
      <c r="S1767" s="93">
        <v>36394.775942384411</v>
      </c>
      <c r="T1767" s="93">
        <v>40454.085643262959</v>
      </c>
      <c r="U1767" s="93">
        <v>43308.312887234228</v>
      </c>
      <c r="V1767" s="93">
        <v>43912.494767051736</v>
      </c>
      <c r="W1767" s="93">
        <v>44124.096437567983</v>
      </c>
      <c r="X1767" s="93">
        <v>46178.811671999989</v>
      </c>
      <c r="Y1767" s="93">
        <v>45655.700999999994</v>
      </c>
      <c r="Z1767" s="93">
        <v>45679</v>
      </c>
      <c r="AA1767" s="83"/>
      <c r="AB1767" s="84" t="s">
        <v>117</v>
      </c>
      <c r="AC1767" s="93">
        <v>22814.702000000001</v>
      </c>
      <c r="AD1767" s="93">
        <v>22674.794999999998</v>
      </c>
      <c r="AE1767" s="93">
        <v>22551.596999999998</v>
      </c>
      <c r="AF1767" s="93">
        <v>22377.599999999999</v>
      </c>
      <c r="AG1767" s="93">
        <v>22221.86</v>
      </c>
      <c r="AH1767" s="93">
        <v>22142.537999999997</v>
      </c>
      <c r="AI1767" s="93">
        <v>22012.752999999997</v>
      </c>
      <c r="AJ1767" s="93">
        <v>21668.93</v>
      </c>
      <c r="AK1767" s="93">
        <v>21271.77</v>
      </c>
      <c r="AL1767" s="93">
        <v>21178.057999999997</v>
      </c>
      <c r="AM1767" s="93">
        <v>0</v>
      </c>
      <c r="AN1767" s="83"/>
      <c r="AO1767" s="83"/>
      <c r="AP1767" s="83"/>
      <c r="AQ1767" s="83"/>
      <c r="AR1767" s="83"/>
      <c r="AS1767" s="83"/>
      <c r="AT1767" s="83"/>
      <c r="AU1767" s="83"/>
      <c r="AV1767" s="83"/>
      <c r="AW1767" s="83"/>
      <c r="AX1767" s="83"/>
      <c r="AY1767" s="83"/>
      <c r="AZ1767" s="83"/>
    </row>
    <row r="1768" spans="1:52" x14ac:dyDescent="0.25">
      <c r="A1768" s="82"/>
      <c r="B1768" s="83"/>
      <c r="C1768" s="83"/>
      <c r="D1768" s="83"/>
      <c r="E1768" s="83"/>
      <c r="F1768" s="83"/>
      <c r="G1768" s="83"/>
      <c r="H1768" s="83"/>
      <c r="I1768" s="83"/>
      <c r="J1768" s="83"/>
      <c r="K1768" s="83"/>
      <c r="L1768" s="83"/>
      <c r="M1768" s="83"/>
      <c r="N1768" s="83"/>
      <c r="O1768" s="83"/>
      <c r="P1768" s="83"/>
      <c r="Q1768" s="83"/>
      <c r="R1768" s="83"/>
      <c r="S1768" s="83"/>
      <c r="T1768" s="83"/>
      <c r="U1768" s="83"/>
      <c r="V1768" s="83"/>
      <c r="W1768" s="83"/>
      <c r="X1768" s="83"/>
      <c r="Y1768" s="83"/>
      <c r="Z1768" s="83"/>
      <c r="AA1768" s="83"/>
      <c r="AB1768" s="83"/>
      <c r="AC1768" s="83"/>
      <c r="AD1768" s="83"/>
      <c r="AE1768" s="83"/>
      <c r="AF1768" s="83"/>
      <c r="AG1768" s="83"/>
      <c r="AH1768" s="83"/>
      <c r="AI1768" s="83"/>
      <c r="AJ1768" s="83"/>
      <c r="AK1768" s="83"/>
      <c r="AL1768" s="83"/>
      <c r="AM1768" s="83"/>
      <c r="AN1768" s="83"/>
      <c r="AO1768" s="83"/>
      <c r="AP1768" s="83"/>
      <c r="AQ1768" s="83"/>
      <c r="AR1768" s="83"/>
      <c r="AS1768" s="83"/>
      <c r="AT1768" s="83"/>
      <c r="AU1768" s="83"/>
      <c r="AV1768" s="83"/>
      <c r="AW1768" s="83"/>
      <c r="AX1768" s="83"/>
      <c r="AY1768" s="83"/>
      <c r="AZ1768" s="83"/>
    </row>
    <row r="1769" spans="1:52" x14ac:dyDescent="0.25">
      <c r="A1769" s="82"/>
      <c r="B1769" s="85" t="s">
        <v>113</v>
      </c>
      <c r="C1769" s="85"/>
      <c r="D1769" s="85"/>
      <c r="E1769" s="85"/>
      <c r="F1769" s="85"/>
      <c r="G1769" s="85"/>
      <c r="H1769" s="85"/>
      <c r="I1769" s="85"/>
      <c r="J1769" s="85"/>
      <c r="K1769" s="85"/>
      <c r="L1769" s="85"/>
      <c r="M1769" s="85"/>
      <c r="N1769" s="83"/>
      <c r="O1769" s="85" t="s">
        <v>114</v>
      </c>
      <c r="P1769" s="85"/>
      <c r="Q1769" s="85"/>
      <c r="R1769" s="85"/>
      <c r="S1769" s="85"/>
      <c r="T1769" s="85"/>
      <c r="U1769" s="85"/>
      <c r="V1769" s="85"/>
      <c r="W1769" s="85"/>
      <c r="X1769" s="85"/>
      <c r="Y1769" s="85"/>
      <c r="Z1769" s="85"/>
      <c r="AA1769" s="83"/>
      <c r="AB1769" s="85" t="s">
        <v>145</v>
      </c>
      <c r="AC1769" s="85"/>
      <c r="AD1769" s="85"/>
      <c r="AE1769" s="85"/>
      <c r="AF1769" s="85"/>
      <c r="AG1769" s="85"/>
      <c r="AH1769" s="85"/>
      <c r="AI1769" s="85"/>
      <c r="AJ1769" s="85"/>
      <c r="AK1769" s="85"/>
      <c r="AL1769" s="85"/>
      <c r="AM1769" s="85"/>
      <c r="AN1769" s="83"/>
      <c r="AO1769" s="83"/>
      <c r="AP1769" s="83"/>
      <c r="AQ1769" s="83"/>
      <c r="AR1769" s="83"/>
      <c r="AS1769" s="83"/>
      <c r="AT1769" s="83"/>
      <c r="AU1769" s="83"/>
      <c r="AV1769" s="83"/>
      <c r="AW1769" s="83"/>
      <c r="AX1769" s="83"/>
      <c r="AY1769" s="83"/>
      <c r="AZ1769" s="83"/>
    </row>
    <row r="1770" spans="1:52" x14ac:dyDescent="0.25">
      <c r="A1770" s="82"/>
      <c r="B1770" s="87" t="s">
        <v>105</v>
      </c>
      <c r="C1770" s="87">
        <v>2013</v>
      </c>
      <c r="D1770" s="87">
        <v>2014</v>
      </c>
      <c r="E1770" s="87">
        <v>2015</v>
      </c>
      <c r="F1770" s="87">
        <v>2016</v>
      </c>
      <c r="G1770" s="87">
        <v>2017</v>
      </c>
      <c r="H1770" s="87">
        <v>2018</v>
      </c>
      <c r="I1770" s="87">
        <v>2019</v>
      </c>
      <c r="J1770" s="87">
        <v>2020</v>
      </c>
      <c r="K1770" s="87">
        <v>2021</v>
      </c>
      <c r="L1770" s="87">
        <v>2022</v>
      </c>
      <c r="M1770" s="87">
        <v>2023</v>
      </c>
      <c r="N1770" s="83"/>
      <c r="O1770" s="87" t="s">
        <v>105</v>
      </c>
      <c r="P1770" s="87">
        <v>2013</v>
      </c>
      <c r="Q1770" s="87">
        <v>2014</v>
      </c>
      <c r="R1770" s="87">
        <v>2015</v>
      </c>
      <c r="S1770" s="87">
        <v>2016</v>
      </c>
      <c r="T1770" s="87">
        <v>2017</v>
      </c>
      <c r="U1770" s="87">
        <v>2018</v>
      </c>
      <c r="V1770" s="87">
        <v>2019</v>
      </c>
      <c r="W1770" s="87">
        <v>2020</v>
      </c>
      <c r="X1770" s="87">
        <v>2021</v>
      </c>
      <c r="Y1770" s="87">
        <v>2022</v>
      </c>
      <c r="Z1770" s="87">
        <v>2023</v>
      </c>
      <c r="AA1770" s="83"/>
      <c r="AB1770" s="87" t="s">
        <v>105</v>
      </c>
      <c r="AC1770" s="87">
        <v>2013</v>
      </c>
      <c r="AD1770" s="87">
        <v>2014</v>
      </c>
      <c r="AE1770" s="87">
        <v>2015</v>
      </c>
      <c r="AF1770" s="87">
        <v>2016</v>
      </c>
      <c r="AG1770" s="87">
        <v>2017</v>
      </c>
      <c r="AH1770" s="87">
        <v>2018</v>
      </c>
      <c r="AI1770" s="87">
        <v>2019</v>
      </c>
      <c r="AJ1770" s="87">
        <v>2020</v>
      </c>
      <c r="AK1770" s="87">
        <v>2021</v>
      </c>
      <c r="AL1770" s="87">
        <v>2022</v>
      </c>
      <c r="AM1770" s="87">
        <v>2023</v>
      </c>
      <c r="AN1770" s="83"/>
      <c r="AO1770" s="83"/>
      <c r="AP1770" s="83"/>
      <c r="AQ1770" s="83"/>
      <c r="AR1770" s="83"/>
      <c r="AS1770" s="83"/>
      <c r="AT1770" s="83"/>
      <c r="AU1770" s="83"/>
      <c r="AV1770" s="83"/>
      <c r="AW1770" s="83"/>
      <c r="AX1770" s="83"/>
      <c r="AY1770" s="83"/>
      <c r="AZ1770" s="83"/>
    </row>
    <row r="1771" spans="1:52" x14ac:dyDescent="0.25">
      <c r="A1771" s="82"/>
      <c r="B1771" s="89" t="s">
        <v>9</v>
      </c>
      <c r="C1771" s="90">
        <v>1229638.6163603575</v>
      </c>
      <c r="D1771" s="90">
        <v>1223668.9330659416</v>
      </c>
      <c r="E1771" s="90">
        <v>1270518.3702559555</v>
      </c>
      <c r="F1771" s="90">
        <v>1379242.3196911658</v>
      </c>
      <c r="G1771" s="90">
        <v>1381138.4571435603</v>
      </c>
      <c r="H1771" s="90">
        <v>1390642.6398836663</v>
      </c>
      <c r="I1771" s="90">
        <v>1452242.4160085781</v>
      </c>
      <c r="J1771" s="90">
        <v>1488554.9203437986</v>
      </c>
      <c r="K1771" s="90">
        <v>1704216.4837110001</v>
      </c>
      <c r="L1771" s="90">
        <v>1659199.7309999997</v>
      </c>
      <c r="M1771" s="90">
        <v>0</v>
      </c>
      <c r="N1771" s="83"/>
      <c r="O1771" s="89" t="s">
        <v>9</v>
      </c>
      <c r="P1771" s="90">
        <v>1250903.824644543</v>
      </c>
      <c r="Q1771" s="90">
        <v>1317526.328706576</v>
      </c>
      <c r="R1771" s="90">
        <v>1234347.8700653873</v>
      </c>
      <c r="S1771" s="90">
        <v>1403948.1319016987</v>
      </c>
      <c r="T1771" s="90">
        <v>1413472.5030293879</v>
      </c>
      <c r="U1771" s="90">
        <v>1454347.7783121429</v>
      </c>
      <c r="V1771" s="90">
        <v>1475588.8977285745</v>
      </c>
      <c r="W1771" s="90">
        <v>1496066.4608220446</v>
      </c>
      <c r="X1771" s="90">
        <v>1818291.7704839993</v>
      </c>
      <c r="Y1771" s="90">
        <v>1742581.659</v>
      </c>
      <c r="Z1771" s="90">
        <v>1677227</v>
      </c>
      <c r="AA1771" s="83"/>
      <c r="AB1771" s="89" t="s">
        <v>9</v>
      </c>
      <c r="AC1771" s="90">
        <v>11078</v>
      </c>
      <c r="AD1771" s="90">
        <v>10948</v>
      </c>
      <c r="AE1771" s="90">
        <v>11154</v>
      </c>
      <c r="AF1771" s="90">
        <v>11283</v>
      </c>
      <c r="AG1771" s="90">
        <v>11239</v>
      </c>
      <c r="AH1771" s="90">
        <v>11210</v>
      </c>
      <c r="AI1771" s="90">
        <v>11309</v>
      </c>
      <c r="AJ1771" s="90">
        <v>11854</v>
      </c>
      <c r="AK1771" s="90">
        <v>11590</v>
      </c>
      <c r="AL1771" s="90">
        <v>11876</v>
      </c>
      <c r="AM1771" s="90">
        <v>0</v>
      </c>
      <c r="AN1771" s="83"/>
      <c r="AO1771" s="83"/>
      <c r="AP1771" s="83"/>
      <c r="AQ1771" s="83"/>
      <c r="AR1771" s="83"/>
      <c r="AS1771" s="83"/>
      <c r="AT1771" s="83"/>
      <c r="AU1771" s="83"/>
      <c r="AV1771" s="83"/>
      <c r="AW1771" s="83"/>
      <c r="AX1771" s="83"/>
      <c r="AY1771" s="83"/>
      <c r="AZ1771" s="83"/>
    </row>
    <row r="1772" spans="1:52" x14ac:dyDescent="0.25">
      <c r="A1772" s="82"/>
      <c r="B1772" s="84" t="s">
        <v>10</v>
      </c>
      <c r="C1772" s="93">
        <v>863864.36272343947</v>
      </c>
      <c r="D1772" s="93">
        <v>843752.88166633656</v>
      </c>
      <c r="E1772" s="93">
        <v>865785.03214188758</v>
      </c>
      <c r="F1772" s="93">
        <v>927966.94991141907</v>
      </c>
      <c r="G1772" s="93">
        <v>913265.59471105225</v>
      </c>
      <c r="H1772" s="93">
        <v>875102.53167795483</v>
      </c>
      <c r="I1772" s="93">
        <v>939956.34515256609</v>
      </c>
      <c r="J1772" s="93">
        <v>952086.13721625565</v>
      </c>
      <c r="K1772" s="93">
        <v>1142206.2993600001</v>
      </c>
      <c r="L1772" s="93">
        <v>1124858.5529999996</v>
      </c>
      <c r="M1772" s="93">
        <v>0</v>
      </c>
      <c r="N1772" s="83"/>
      <c r="O1772" s="84" t="s">
        <v>10</v>
      </c>
      <c r="P1772" s="93">
        <v>847970.37384736864</v>
      </c>
      <c r="Q1772" s="93">
        <v>869939.84209273488</v>
      </c>
      <c r="R1772" s="93">
        <v>848676.89816027402</v>
      </c>
      <c r="S1772" s="93">
        <v>953477.68765210116</v>
      </c>
      <c r="T1772" s="93">
        <v>962337.97725909238</v>
      </c>
      <c r="U1772" s="93">
        <v>933313.989428228</v>
      </c>
      <c r="V1772" s="93">
        <v>928755.14629522827</v>
      </c>
      <c r="W1772" s="93">
        <v>978002.1386939158</v>
      </c>
      <c r="X1772" s="93">
        <v>1267438.0000169994</v>
      </c>
      <c r="Y1772" s="93">
        <v>1188724.4670000002</v>
      </c>
      <c r="Z1772" s="93">
        <v>1136018</v>
      </c>
      <c r="AA1772" s="83"/>
      <c r="AB1772" s="84" t="s">
        <v>10</v>
      </c>
      <c r="AC1772" s="93">
        <v>11078</v>
      </c>
      <c r="AD1772" s="93">
        <v>10948</v>
      </c>
      <c r="AE1772" s="93">
        <v>11154</v>
      </c>
      <c r="AF1772" s="93">
        <v>11283</v>
      </c>
      <c r="AG1772" s="93">
        <v>11239</v>
      </c>
      <c r="AH1772" s="93">
        <v>11210</v>
      </c>
      <c r="AI1772" s="93">
        <v>11309</v>
      </c>
      <c r="AJ1772" s="93">
        <v>11854</v>
      </c>
      <c r="AK1772" s="93">
        <v>11590</v>
      </c>
      <c r="AL1772" s="93">
        <v>11876</v>
      </c>
      <c r="AM1772" s="93">
        <v>0</v>
      </c>
      <c r="AN1772" s="83"/>
      <c r="AO1772" s="83"/>
      <c r="AP1772" s="83"/>
      <c r="AQ1772" s="83"/>
      <c r="AR1772" s="83"/>
      <c r="AS1772" s="83"/>
      <c r="AT1772" s="83"/>
      <c r="AU1772" s="83"/>
      <c r="AV1772" s="83"/>
      <c r="AW1772" s="83"/>
      <c r="AX1772" s="83"/>
      <c r="AY1772" s="83"/>
      <c r="AZ1772" s="83"/>
    </row>
    <row r="1773" spans="1:52" x14ac:dyDescent="0.25">
      <c r="A1773" s="82"/>
      <c r="B1773" s="89" t="s">
        <v>11</v>
      </c>
      <c r="C1773" s="94">
        <v>365774.25363691803</v>
      </c>
      <c r="D1773" s="94">
        <v>379916.05139960488</v>
      </c>
      <c r="E1773" s="94">
        <v>404733.33811406803</v>
      </c>
      <c r="F1773" s="94">
        <v>451275.36977974675</v>
      </c>
      <c r="G1773" s="94">
        <v>467872.86243250803</v>
      </c>
      <c r="H1773" s="94">
        <v>515540.10820571135</v>
      </c>
      <c r="I1773" s="94">
        <v>512286.070856012</v>
      </c>
      <c r="J1773" s="94">
        <v>536468.78312754282</v>
      </c>
      <c r="K1773" s="94">
        <v>562010.184351</v>
      </c>
      <c r="L1773" s="94">
        <v>534341.17799999996</v>
      </c>
      <c r="M1773" s="94">
        <v>0</v>
      </c>
      <c r="N1773" s="83"/>
      <c r="O1773" s="89" t="s">
        <v>11</v>
      </c>
      <c r="P1773" s="94">
        <v>402933.4507971743</v>
      </c>
      <c r="Q1773" s="94">
        <v>447586.48661384109</v>
      </c>
      <c r="R1773" s="94">
        <v>385670.9719051132</v>
      </c>
      <c r="S1773" s="94">
        <v>450470.44424959738</v>
      </c>
      <c r="T1773" s="94">
        <v>451134.52577029564</v>
      </c>
      <c r="U1773" s="94">
        <v>521033.78888391482</v>
      </c>
      <c r="V1773" s="94">
        <v>546833.7514333463</v>
      </c>
      <c r="W1773" s="94">
        <v>518064.3221281289</v>
      </c>
      <c r="X1773" s="94">
        <v>550853.77046699985</v>
      </c>
      <c r="Y1773" s="94">
        <v>553857.19199999992</v>
      </c>
      <c r="Z1773" s="94">
        <v>541209</v>
      </c>
      <c r="AA1773" s="83"/>
      <c r="AB1773" s="89" t="s">
        <v>11</v>
      </c>
      <c r="AC1773" s="94">
        <v>11078</v>
      </c>
      <c r="AD1773" s="94">
        <v>10948</v>
      </c>
      <c r="AE1773" s="94">
        <v>11154</v>
      </c>
      <c r="AF1773" s="94">
        <v>11283</v>
      </c>
      <c r="AG1773" s="94">
        <v>11239</v>
      </c>
      <c r="AH1773" s="94">
        <v>11210</v>
      </c>
      <c r="AI1773" s="94">
        <v>11309</v>
      </c>
      <c r="AJ1773" s="94">
        <v>11854</v>
      </c>
      <c r="AK1773" s="94">
        <v>11590</v>
      </c>
      <c r="AL1773" s="94">
        <v>11876</v>
      </c>
      <c r="AM1773" s="94">
        <v>0</v>
      </c>
      <c r="AN1773" s="83"/>
      <c r="AO1773" s="83"/>
      <c r="AP1773" s="83"/>
      <c r="AQ1773" s="83"/>
      <c r="AR1773" s="83"/>
      <c r="AS1773" s="83"/>
      <c r="AT1773" s="83"/>
      <c r="AU1773" s="83"/>
      <c r="AV1773" s="83"/>
      <c r="AW1773" s="83"/>
      <c r="AX1773" s="83"/>
      <c r="AY1773" s="83"/>
      <c r="AZ1773" s="83"/>
    </row>
    <row r="1774" spans="1:52" x14ac:dyDescent="0.25">
      <c r="A1774" s="82"/>
      <c r="B1774" s="84" t="s">
        <v>0</v>
      </c>
      <c r="C1774" s="93">
        <v>219263.28187159417</v>
      </c>
      <c r="D1774" s="93">
        <v>193171.34752648041</v>
      </c>
      <c r="E1774" s="93">
        <v>176282.44380555087</v>
      </c>
      <c r="F1774" s="93">
        <v>183849.76939381583</v>
      </c>
      <c r="G1774" s="93">
        <v>160175.23145510678</v>
      </c>
      <c r="H1774" s="93">
        <v>150588.77231275989</v>
      </c>
      <c r="I1774" s="93">
        <v>147793.23413728483</v>
      </c>
      <c r="J1774" s="93">
        <v>151701.39699264895</v>
      </c>
      <c r="K1774" s="93">
        <v>140243.42150699996</v>
      </c>
      <c r="L1774" s="93">
        <v>127271.86499999998</v>
      </c>
      <c r="M1774" s="93">
        <v>0</v>
      </c>
      <c r="N1774" s="83"/>
      <c r="O1774" s="84" t="s">
        <v>0</v>
      </c>
      <c r="P1774" s="93">
        <v>176104.78304449393</v>
      </c>
      <c r="Q1774" s="93">
        <v>194806.41564188967</v>
      </c>
      <c r="R1774" s="93">
        <v>154359.1836693378</v>
      </c>
      <c r="S1774" s="93">
        <v>202887.63165674193</v>
      </c>
      <c r="T1774" s="93">
        <v>182029.79347431927</v>
      </c>
      <c r="U1774" s="93">
        <v>164775.75848929683</v>
      </c>
      <c r="V1774" s="93">
        <v>147663.88572314047</v>
      </c>
      <c r="W1774" s="93">
        <v>142322.22127052999</v>
      </c>
      <c r="X1774" s="93">
        <v>154197.42605399998</v>
      </c>
      <c r="Y1774" s="93">
        <v>127593.942</v>
      </c>
      <c r="Z1774" s="93">
        <v>122697</v>
      </c>
      <c r="AA1774" s="83"/>
      <c r="AB1774" s="84" t="s">
        <v>0</v>
      </c>
      <c r="AC1774" s="93">
        <v>2195</v>
      </c>
      <c r="AD1774" s="93">
        <v>2183</v>
      </c>
      <c r="AE1774" s="93">
        <v>2132</v>
      </c>
      <c r="AF1774" s="93">
        <v>1861</v>
      </c>
      <c r="AG1774" s="93">
        <v>1550</v>
      </c>
      <c r="AH1774" s="93">
        <v>1466</v>
      </c>
      <c r="AI1774" s="93">
        <v>1456</v>
      </c>
      <c r="AJ1774" s="93">
        <v>1512</v>
      </c>
      <c r="AK1774" s="93">
        <v>1325</v>
      </c>
      <c r="AL1774" s="93">
        <v>1302</v>
      </c>
      <c r="AM1774" s="93">
        <v>0</v>
      </c>
      <c r="AN1774" s="83"/>
      <c r="AO1774" s="83"/>
      <c r="AP1774" s="83"/>
      <c r="AQ1774" s="83"/>
      <c r="AR1774" s="83"/>
      <c r="AS1774" s="83"/>
      <c r="AT1774" s="83"/>
      <c r="AU1774" s="83"/>
      <c r="AV1774" s="83"/>
      <c r="AW1774" s="83"/>
      <c r="AX1774" s="83"/>
      <c r="AY1774" s="83"/>
      <c r="AZ1774" s="83"/>
    </row>
    <row r="1775" spans="1:52" x14ac:dyDescent="0.25">
      <c r="A1775" s="82"/>
      <c r="B1775" s="84" t="s">
        <v>158</v>
      </c>
      <c r="C1775" s="93">
        <v>229097.50134731914</v>
      </c>
      <c r="D1775" s="93">
        <v>206086.46314558311</v>
      </c>
      <c r="E1775" s="93">
        <v>194444.8192474524</v>
      </c>
      <c r="F1775" s="93">
        <v>173591.06622543052</v>
      </c>
      <c r="G1775" s="93">
        <v>150369.68030653775</v>
      </c>
      <c r="H1775" s="93">
        <v>143264.16290833228</v>
      </c>
      <c r="I1775" s="93">
        <v>158295.41283556604</v>
      </c>
      <c r="J1775" s="93">
        <v>202710.17309003996</v>
      </c>
      <c r="K1775" s="93">
        <v>171757.42630199998</v>
      </c>
      <c r="L1775" s="93">
        <v>125346.60599999999</v>
      </c>
      <c r="M1775" s="93">
        <v>0</v>
      </c>
      <c r="N1775" s="83"/>
      <c r="O1775" s="84" t="s">
        <v>158</v>
      </c>
      <c r="P1775" s="93">
        <v>275570.41413999436</v>
      </c>
      <c r="Q1775" s="93">
        <v>224002.43305292429</v>
      </c>
      <c r="R1775" s="93">
        <v>186120.19723698482</v>
      </c>
      <c r="S1775" s="93">
        <v>217775.40684086067</v>
      </c>
      <c r="T1775" s="93">
        <v>175079.79152821502</v>
      </c>
      <c r="U1775" s="93">
        <v>148111.23223852002</v>
      </c>
      <c r="V1775" s="93">
        <v>138533.08606763944</v>
      </c>
      <c r="W1775" s="93">
        <v>142575.77082703498</v>
      </c>
      <c r="X1775" s="93">
        <v>230574.72776099996</v>
      </c>
      <c r="Y1775" s="93">
        <v>167678.63699999999</v>
      </c>
      <c r="Z1775" s="93">
        <v>109549</v>
      </c>
      <c r="AA1775" s="83"/>
      <c r="AB1775" s="84" t="s">
        <v>158</v>
      </c>
      <c r="AC1775" s="93">
        <v>1582</v>
      </c>
      <c r="AD1775" s="93">
        <v>1373</v>
      </c>
      <c r="AE1775" s="93">
        <v>1284</v>
      </c>
      <c r="AF1775" s="93">
        <v>1145</v>
      </c>
      <c r="AG1775" s="93">
        <v>1046</v>
      </c>
      <c r="AH1775" s="93">
        <v>1032</v>
      </c>
      <c r="AI1775" s="93">
        <v>1105</v>
      </c>
      <c r="AJ1775" s="93">
        <v>1468</v>
      </c>
      <c r="AK1775" s="93">
        <v>1160</v>
      </c>
      <c r="AL1775" s="93">
        <v>825</v>
      </c>
      <c r="AM1775" s="93">
        <v>0</v>
      </c>
      <c r="AN1775" s="83"/>
      <c r="AO1775" s="83"/>
      <c r="AP1775" s="83"/>
      <c r="AQ1775" s="83"/>
      <c r="AR1775" s="83"/>
      <c r="AS1775" s="83"/>
      <c r="AT1775" s="83"/>
      <c r="AU1775" s="83"/>
      <c r="AV1775" s="83"/>
      <c r="AW1775" s="83"/>
      <c r="AX1775" s="83"/>
      <c r="AY1775" s="83"/>
      <c r="AZ1775" s="83"/>
    </row>
    <row r="1776" spans="1:52" x14ac:dyDescent="0.25">
      <c r="A1776" s="82"/>
      <c r="B1776" s="84" t="s">
        <v>159</v>
      </c>
      <c r="C1776" s="93">
        <v>15987.127235732916</v>
      </c>
      <c r="D1776" s="93">
        <v>14046.656806533998</v>
      </c>
      <c r="E1776" s="93">
        <v>8476.9416441892863</v>
      </c>
      <c r="F1776" s="93">
        <v>7474.4156681598424</v>
      </c>
      <c r="G1776" s="93">
        <v>7123.2989307447833</v>
      </c>
      <c r="H1776" s="93">
        <v>7376.825814512893</v>
      </c>
      <c r="I1776" s="93">
        <v>5999.6115255952873</v>
      </c>
      <c r="J1776" s="93">
        <v>5128.1746470989992</v>
      </c>
      <c r="K1776" s="93">
        <v>4404.8526479999991</v>
      </c>
      <c r="L1776" s="93">
        <v>3976.0559999999996</v>
      </c>
      <c r="M1776" s="93">
        <v>0</v>
      </c>
      <c r="N1776" s="83"/>
      <c r="O1776" s="84" t="s">
        <v>159</v>
      </c>
      <c r="P1776" s="93">
        <v>25371.659308282779</v>
      </c>
      <c r="Q1776" s="93">
        <v>24913.07171360531</v>
      </c>
      <c r="R1776" s="93">
        <v>21559.869846004927</v>
      </c>
      <c r="S1776" s="93">
        <v>13409.26987278794</v>
      </c>
      <c r="T1776" s="93">
        <v>7925.222232218357</v>
      </c>
      <c r="U1776" s="93">
        <v>6728.872717201757</v>
      </c>
      <c r="V1776" s="93">
        <v>9449.6355254703103</v>
      </c>
      <c r="W1776" s="93">
        <v>6619.2618262049982</v>
      </c>
      <c r="X1776" s="93">
        <v>5089.1325029999989</v>
      </c>
      <c r="Y1776" s="93">
        <v>5397.1049999999996</v>
      </c>
      <c r="Z1776" s="93">
        <v>3075</v>
      </c>
      <c r="AA1776" s="83"/>
      <c r="AB1776" s="84" t="s">
        <v>159</v>
      </c>
      <c r="AC1776" s="93">
        <v>0</v>
      </c>
      <c r="AD1776" s="93">
        <v>0</v>
      </c>
      <c r="AE1776" s="93">
        <v>0</v>
      </c>
      <c r="AF1776" s="93">
        <v>0</v>
      </c>
      <c r="AG1776" s="93">
        <v>0</v>
      </c>
      <c r="AH1776" s="93">
        <v>0</v>
      </c>
      <c r="AI1776" s="93">
        <v>0</v>
      </c>
      <c r="AJ1776" s="93">
        <v>0</v>
      </c>
      <c r="AK1776" s="93">
        <v>0</v>
      </c>
      <c r="AL1776" s="93">
        <v>0</v>
      </c>
      <c r="AM1776" s="93">
        <v>0</v>
      </c>
      <c r="AN1776" s="83"/>
      <c r="AO1776" s="83"/>
      <c r="AP1776" s="83"/>
      <c r="AQ1776" s="83"/>
      <c r="AR1776" s="83"/>
      <c r="AS1776" s="83"/>
      <c r="AT1776" s="83"/>
      <c r="AU1776" s="83"/>
      <c r="AV1776" s="83"/>
      <c r="AW1776" s="83"/>
      <c r="AX1776" s="83"/>
      <c r="AY1776" s="83"/>
      <c r="AZ1776" s="83"/>
    </row>
    <row r="1777" spans="1:52" x14ac:dyDescent="0.25">
      <c r="A1777" s="82"/>
      <c r="B1777" s="84" t="s">
        <v>1</v>
      </c>
      <c r="C1777" s="93">
        <v>67712.730645479751</v>
      </c>
      <c r="D1777" s="93">
        <v>55882.588576718183</v>
      </c>
      <c r="E1777" s="93">
        <v>40225.139998703307</v>
      </c>
      <c r="F1777" s="93">
        <v>38986.026742125861</v>
      </c>
      <c r="G1777" s="93">
        <v>42208.462764240932</v>
      </c>
      <c r="H1777" s="93">
        <v>44646.484184666442</v>
      </c>
      <c r="I1777" s="93">
        <v>47327.996538247338</v>
      </c>
      <c r="J1777" s="93">
        <v>42103.252525508993</v>
      </c>
      <c r="K1777" s="93">
        <v>31559.623451999993</v>
      </c>
      <c r="L1777" s="93">
        <v>25053.062999999998</v>
      </c>
      <c r="M1777" s="93">
        <v>0</v>
      </c>
      <c r="N1777" s="83"/>
      <c r="O1777" s="84" t="s">
        <v>1</v>
      </c>
      <c r="P1777" s="93">
        <v>52063.380380769711</v>
      </c>
      <c r="Q1777" s="93">
        <v>51297.443651832829</v>
      </c>
      <c r="R1777" s="93">
        <v>45791.389786976193</v>
      </c>
      <c r="S1777" s="93">
        <v>37693.229084653867</v>
      </c>
      <c r="T1777" s="93">
        <v>33928.831208532349</v>
      </c>
      <c r="U1777" s="93">
        <v>47203.634717109191</v>
      </c>
      <c r="V1777" s="93">
        <v>48397.306080082402</v>
      </c>
      <c r="W1777" s="93">
        <v>47765.499642692987</v>
      </c>
      <c r="X1777" s="93">
        <v>45447.852260999993</v>
      </c>
      <c r="Y1777" s="93">
        <v>31218.830999999998</v>
      </c>
      <c r="Z1777" s="93">
        <v>22477</v>
      </c>
      <c r="AA1777" s="83"/>
      <c r="AB1777" s="84" t="s">
        <v>1</v>
      </c>
      <c r="AC1777" s="93">
        <v>382</v>
      </c>
      <c r="AD1777" s="93">
        <v>345</v>
      </c>
      <c r="AE1777" s="93">
        <v>259</v>
      </c>
      <c r="AF1777" s="93">
        <v>244</v>
      </c>
      <c r="AG1777" s="93">
        <v>265</v>
      </c>
      <c r="AH1777" s="93">
        <v>286</v>
      </c>
      <c r="AI1777" s="93">
        <v>304</v>
      </c>
      <c r="AJ1777" s="93">
        <v>270</v>
      </c>
      <c r="AK1777" s="93">
        <v>194</v>
      </c>
      <c r="AL1777" s="93">
        <v>157</v>
      </c>
      <c r="AM1777" s="93">
        <v>0</v>
      </c>
      <c r="AN1777" s="83"/>
      <c r="AO1777" s="83"/>
      <c r="AP1777" s="83"/>
      <c r="AQ1777" s="83"/>
      <c r="AR1777" s="83"/>
      <c r="AS1777" s="83"/>
      <c r="AT1777" s="83"/>
      <c r="AU1777" s="83"/>
      <c r="AV1777" s="83"/>
      <c r="AW1777" s="83"/>
      <c r="AX1777" s="83"/>
      <c r="AY1777" s="83"/>
      <c r="AZ1777" s="83"/>
    </row>
    <row r="1778" spans="1:52" x14ac:dyDescent="0.25">
      <c r="A1778" s="82"/>
      <c r="B1778" s="84" t="s">
        <v>2</v>
      </c>
      <c r="C1778" s="93">
        <v>448238.58424703102</v>
      </c>
      <c r="D1778" s="93">
        <v>449233.12528675189</v>
      </c>
      <c r="E1778" s="93">
        <v>455205.73319490982</v>
      </c>
      <c r="F1778" s="93">
        <v>475123.04873581044</v>
      </c>
      <c r="G1778" s="93">
        <v>487887.64476445562</v>
      </c>
      <c r="H1778" s="93">
        <v>512699.17769725947</v>
      </c>
      <c r="I1778" s="93">
        <v>537683.71168224351</v>
      </c>
      <c r="J1778" s="93">
        <v>551047.34315943881</v>
      </c>
      <c r="K1778" s="93">
        <v>579449.2421129999</v>
      </c>
      <c r="L1778" s="93">
        <v>602926.08599999989</v>
      </c>
      <c r="M1778" s="93">
        <v>0</v>
      </c>
      <c r="N1778" s="83"/>
      <c r="O1778" s="84" t="s">
        <v>2</v>
      </c>
      <c r="P1778" s="93">
        <v>480072.89051140758</v>
      </c>
      <c r="Q1778" s="93">
        <v>475383.77196345403</v>
      </c>
      <c r="R1778" s="93">
        <v>465812.51644823031</v>
      </c>
      <c r="S1778" s="93">
        <v>484681.97222405538</v>
      </c>
      <c r="T1778" s="93">
        <v>477975.73683903861</v>
      </c>
      <c r="U1778" s="93">
        <v>491764.53431338305</v>
      </c>
      <c r="V1778" s="93">
        <v>533930.24388888048</v>
      </c>
      <c r="W1778" s="93">
        <v>562845.4895440439</v>
      </c>
      <c r="X1778" s="93">
        <v>582780.46497299988</v>
      </c>
      <c r="Y1778" s="93">
        <v>597006.24899999995</v>
      </c>
      <c r="Z1778" s="93">
        <v>616012</v>
      </c>
      <c r="AA1778" s="83"/>
      <c r="AB1778" s="84" t="s">
        <v>2</v>
      </c>
      <c r="AC1778" s="93">
        <v>4212</v>
      </c>
      <c r="AD1778" s="93">
        <v>4098</v>
      </c>
      <c r="AE1778" s="93">
        <v>4101</v>
      </c>
      <c r="AF1778" s="93">
        <v>4068</v>
      </c>
      <c r="AG1778" s="93">
        <v>4038</v>
      </c>
      <c r="AH1778" s="93">
        <v>4065</v>
      </c>
      <c r="AI1778" s="93">
        <v>4124</v>
      </c>
      <c r="AJ1778" s="93">
        <v>4171</v>
      </c>
      <c r="AK1778" s="93">
        <v>4356</v>
      </c>
      <c r="AL1778" s="93">
        <v>4523</v>
      </c>
      <c r="AM1778" s="93">
        <v>0</v>
      </c>
      <c r="AN1778" s="83"/>
      <c r="AO1778" s="83"/>
      <c r="AP1778" s="83"/>
      <c r="AQ1778" s="83"/>
      <c r="AR1778" s="83"/>
      <c r="AS1778" s="83"/>
      <c r="AT1778" s="83"/>
      <c r="AU1778" s="83"/>
      <c r="AV1778" s="83"/>
      <c r="AW1778" s="83"/>
      <c r="AX1778" s="83"/>
      <c r="AY1778" s="83"/>
      <c r="AZ1778" s="83"/>
    </row>
    <row r="1779" spans="1:52" x14ac:dyDescent="0.25">
      <c r="A1779" s="82"/>
      <c r="B1779" s="84" t="s">
        <v>156</v>
      </c>
      <c r="C1779" s="93">
        <v>0</v>
      </c>
      <c r="D1779" s="93">
        <v>0</v>
      </c>
      <c r="E1779" s="93">
        <v>0</v>
      </c>
      <c r="F1779" s="93">
        <v>0</v>
      </c>
      <c r="G1779" s="93">
        <v>0</v>
      </c>
      <c r="H1779" s="93">
        <v>0</v>
      </c>
      <c r="I1779" s="93">
        <v>0</v>
      </c>
      <c r="J1779" s="93">
        <v>9050.1007658039998</v>
      </c>
      <c r="K1779" s="93">
        <v>28926.472133999996</v>
      </c>
      <c r="L1779" s="93">
        <v>45083.576999999997</v>
      </c>
      <c r="M1779" s="93">
        <v>0</v>
      </c>
      <c r="N1779" s="83"/>
      <c r="O1779" s="84" t="s">
        <v>156</v>
      </c>
      <c r="P1779" s="93">
        <v>0</v>
      </c>
      <c r="Q1779" s="93">
        <v>0</v>
      </c>
      <c r="R1779" s="93">
        <v>0</v>
      </c>
      <c r="S1779" s="93">
        <v>0</v>
      </c>
      <c r="T1779" s="93">
        <v>0</v>
      </c>
      <c r="U1779" s="93">
        <v>0</v>
      </c>
      <c r="V1779" s="93">
        <v>0</v>
      </c>
      <c r="W1779" s="93">
        <v>0</v>
      </c>
      <c r="X1779" s="93">
        <v>45747.025778999996</v>
      </c>
      <c r="Y1779" s="93">
        <v>50663.843999999997</v>
      </c>
      <c r="Z1779" s="93">
        <v>49435</v>
      </c>
      <c r="AA1779" s="83"/>
      <c r="AB1779" s="84" t="s">
        <v>156</v>
      </c>
      <c r="AC1779" s="93">
        <v>0</v>
      </c>
      <c r="AD1779" s="93">
        <v>0</v>
      </c>
      <c r="AE1779" s="93">
        <v>0</v>
      </c>
      <c r="AF1779" s="93">
        <v>0</v>
      </c>
      <c r="AG1779" s="93">
        <v>0</v>
      </c>
      <c r="AH1779" s="93">
        <v>0</v>
      </c>
      <c r="AI1779" s="93">
        <v>0</v>
      </c>
      <c r="AJ1779" s="93">
        <v>60</v>
      </c>
      <c r="AK1779" s="93">
        <v>183</v>
      </c>
      <c r="AL1779" s="93">
        <v>287</v>
      </c>
      <c r="AM1779" s="93">
        <v>0</v>
      </c>
      <c r="AN1779" s="83"/>
      <c r="AO1779" s="83"/>
      <c r="AP1779" s="83"/>
      <c r="AQ1779" s="83"/>
      <c r="AR1779" s="83"/>
      <c r="AS1779" s="83"/>
      <c r="AT1779" s="83"/>
      <c r="AU1779" s="83"/>
      <c r="AV1779" s="83"/>
      <c r="AW1779" s="83"/>
      <c r="AX1779" s="83"/>
      <c r="AY1779" s="83"/>
      <c r="AZ1779" s="83"/>
    </row>
    <row r="1780" spans="1:52" x14ac:dyDescent="0.25">
      <c r="A1780" s="82"/>
      <c r="B1780" s="84" t="s">
        <v>3</v>
      </c>
      <c r="C1780" s="93">
        <v>1244.6124728499208</v>
      </c>
      <c r="D1780" s="93">
        <v>14212.323455475171</v>
      </c>
      <c r="E1780" s="93">
        <v>34165.124144604997</v>
      </c>
      <c r="F1780" s="93">
        <v>52285.764878734808</v>
      </c>
      <c r="G1780" s="93">
        <v>56795.538230847676</v>
      </c>
      <c r="H1780" s="93">
        <v>46635.851140207378</v>
      </c>
      <c r="I1780" s="93">
        <v>36997.05469082042</v>
      </c>
      <c r="J1780" s="93">
        <v>33653.039221052983</v>
      </c>
      <c r="K1780" s="93">
        <v>32151.605093999984</v>
      </c>
      <c r="L1780" s="93">
        <v>29283.282000000007</v>
      </c>
      <c r="M1780" s="93">
        <v>0</v>
      </c>
      <c r="N1780" s="83"/>
      <c r="O1780" s="84" t="s">
        <v>3</v>
      </c>
      <c r="P1780" s="93">
        <v>0</v>
      </c>
      <c r="Q1780" s="93">
        <v>28845.815203996332</v>
      </c>
      <c r="R1780" s="93">
        <v>24901.539075090852</v>
      </c>
      <c r="S1780" s="93">
        <v>51721.1397434475</v>
      </c>
      <c r="T1780" s="93">
        <v>56535.592753886966</v>
      </c>
      <c r="U1780" s="93">
        <v>65988.34847974345</v>
      </c>
      <c r="V1780" s="93">
        <v>44598.541604502985</v>
      </c>
      <c r="W1780" s="93">
        <v>36302.901820100997</v>
      </c>
      <c r="X1780" s="93">
        <v>29356.136228999992</v>
      </c>
      <c r="Y1780" s="93">
        <v>31602.64799999999</v>
      </c>
      <c r="Z1780" s="93">
        <v>29553</v>
      </c>
      <c r="AA1780" s="83"/>
      <c r="AB1780" s="84" t="s">
        <v>3</v>
      </c>
      <c r="AC1780" s="93">
        <v>10</v>
      </c>
      <c r="AD1780" s="93">
        <v>117</v>
      </c>
      <c r="AE1780" s="93">
        <v>287</v>
      </c>
      <c r="AF1780" s="93">
        <v>377</v>
      </c>
      <c r="AG1780" s="93">
        <v>411</v>
      </c>
      <c r="AH1780" s="93">
        <v>344</v>
      </c>
      <c r="AI1780" s="93">
        <v>276</v>
      </c>
      <c r="AJ1780" s="93">
        <v>253</v>
      </c>
      <c r="AK1780" s="93">
        <v>254</v>
      </c>
      <c r="AL1780" s="93">
        <v>228</v>
      </c>
      <c r="AM1780" s="93">
        <v>0</v>
      </c>
      <c r="AN1780" s="83"/>
      <c r="AO1780" s="83"/>
      <c r="AP1780" s="83"/>
      <c r="AQ1780" s="83"/>
      <c r="AR1780" s="83"/>
      <c r="AS1780" s="83"/>
      <c r="AT1780" s="83"/>
      <c r="AU1780" s="83"/>
      <c r="AV1780" s="83"/>
      <c r="AW1780" s="83"/>
      <c r="AX1780" s="83"/>
      <c r="AY1780" s="83"/>
      <c r="AZ1780" s="83"/>
    </row>
    <row r="1781" spans="1:52" x14ac:dyDescent="0.25">
      <c r="A1781" s="82"/>
      <c r="B1781" s="84" t="s">
        <v>4</v>
      </c>
      <c r="C1781" s="93">
        <v>0</v>
      </c>
      <c r="D1781" s="93">
        <v>2051.8455302240773</v>
      </c>
      <c r="E1781" s="93">
        <v>20307.489976273268</v>
      </c>
      <c r="F1781" s="93">
        <v>34160.744029338421</v>
      </c>
      <c r="G1781" s="93">
        <v>42158.512456903401</v>
      </c>
      <c r="H1781" s="93">
        <v>45347.883628917138</v>
      </c>
      <c r="I1781" s="93">
        <v>47892.226084689602</v>
      </c>
      <c r="J1781" s="93">
        <v>43898.599172420996</v>
      </c>
      <c r="K1781" s="93">
        <v>38811.929015999995</v>
      </c>
      <c r="L1781" s="93">
        <v>55420.910999999993</v>
      </c>
      <c r="M1781" s="93">
        <v>0</v>
      </c>
      <c r="N1781" s="83"/>
      <c r="O1781" s="84" t="s">
        <v>4</v>
      </c>
      <c r="P1781" s="93">
        <v>0</v>
      </c>
      <c r="Q1781" s="93">
        <v>0</v>
      </c>
      <c r="R1781" s="93">
        <v>19331.427167791608</v>
      </c>
      <c r="S1781" s="93">
        <v>18676.949998403717</v>
      </c>
      <c r="T1781" s="93">
        <v>32832.416299173012</v>
      </c>
      <c r="U1781" s="93">
        <v>44859.151448011711</v>
      </c>
      <c r="V1781" s="93">
        <v>46191.621520315268</v>
      </c>
      <c r="W1781" s="93">
        <v>46544.146034336991</v>
      </c>
      <c r="X1781" s="93">
        <v>43039.611530999988</v>
      </c>
      <c r="Y1781" s="93">
        <v>37908.36</v>
      </c>
      <c r="Z1781" s="93">
        <v>42913</v>
      </c>
      <c r="AA1781" s="83"/>
      <c r="AB1781" s="84" t="s">
        <v>4</v>
      </c>
      <c r="AC1781" s="93">
        <v>0</v>
      </c>
      <c r="AD1781" s="93">
        <v>16</v>
      </c>
      <c r="AE1781" s="93">
        <v>138</v>
      </c>
      <c r="AF1781" s="93">
        <v>254</v>
      </c>
      <c r="AG1781" s="93">
        <v>314</v>
      </c>
      <c r="AH1781" s="93">
        <v>345</v>
      </c>
      <c r="AI1781" s="93">
        <v>370</v>
      </c>
      <c r="AJ1781" s="93">
        <v>328</v>
      </c>
      <c r="AK1781" s="93">
        <v>305</v>
      </c>
      <c r="AL1781" s="93">
        <v>465</v>
      </c>
      <c r="AM1781" s="93">
        <v>0</v>
      </c>
      <c r="AN1781" s="83"/>
      <c r="AO1781" s="83"/>
      <c r="AP1781" s="83"/>
      <c r="AQ1781" s="83"/>
      <c r="AR1781" s="83"/>
      <c r="AS1781" s="83"/>
      <c r="AT1781" s="83"/>
      <c r="AU1781" s="83"/>
      <c r="AV1781" s="83"/>
      <c r="AW1781" s="83"/>
      <c r="AX1781" s="83"/>
      <c r="AY1781" s="83"/>
      <c r="AZ1781" s="83"/>
    </row>
    <row r="1782" spans="1:52" x14ac:dyDescent="0.25">
      <c r="A1782" s="82"/>
      <c r="B1782" s="84" t="s">
        <v>6</v>
      </c>
      <c r="C1782" s="93">
        <v>11448.557542970266</v>
      </c>
      <c r="D1782" s="93">
        <v>17449.587435751779</v>
      </c>
      <c r="E1782" s="93">
        <v>27438.600173683797</v>
      </c>
      <c r="F1782" s="93">
        <v>44774.703977448698</v>
      </c>
      <c r="G1782" s="93">
        <v>38470.231600140112</v>
      </c>
      <c r="H1782" s="93">
        <v>30808.241012532169</v>
      </c>
      <c r="I1782" s="93">
        <v>24741.11379260281</v>
      </c>
      <c r="J1782" s="93">
        <v>21571.133120018992</v>
      </c>
      <c r="K1782" s="93">
        <v>16914.973655999995</v>
      </c>
      <c r="L1782" s="93">
        <v>21105.819</v>
      </c>
      <c r="M1782" s="93">
        <v>0</v>
      </c>
      <c r="N1782" s="83"/>
      <c r="O1782" s="84" t="s">
        <v>6</v>
      </c>
      <c r="P1782" s="93">
        <v>7910.7438813839126</v>
      </c>
      <c r="Q1782" s="93">
        <v>11063.826418900562</v>
      </c>
      <c r="R1782" s="93">
        <v>16250.15838821069</v>
      </c>
      <c r="S1782" s="93">
        <v>40037.369824164307</v>
      </c>
      <c r="T1782" s="93">
        <v>70096.931297026938</v>
      </c>
      <c r="U1782" s="93">
        <v>40307.266962845817</v>
      </c>
      <c r="V1782" s="93">
        <v>32233.207019864876</v>
      </c>
      <c r="W1782" s="93">
        <v>20496.514574150999</v>
      </c>
      <c r="X1782" s="93">
        <v>19046.31974699999</v>
      </c>
      <c r="Y1782" s="93">
        <v>16963.065000000002</v>
      </c>
      <c r="Z1782" s="93">
        <v>32374</v>
      </c>
      <c r="AA1782" s="83"/>
      <c r="AB1782" s="84" t="s">
        <v>6</v>
      </c>
      <c r="AC1782" s="93">
        <v>0</v>
      </c>
      <c r="AD1782" s="93">
        <v>0</v>
      </c>
      <c r="AE1782" s="93">
        <v>10</v>
      </c>
      <c r="AF1782" s="93">
        <v>345</v>
      </c>
      <c r="AG1782" s="93">
        <v>511</v>
      </c>
      <c r="AH1782" s="93">
        <v>400</v>
      </c>
      <c r="AI1782" s="93">
        <v>329</v>
      </c>
      <c r="AJ1782" s="93">
        <v>0</v>
      </c>
      <c r="AK1782" s="93">
        <v>91</v>
      </c>
      <c r="AL1782" s="93">
        <v>318</v>
      </c>
      <c r="AM1782" s="93">
        <v>0</v>
      </c>
      <c r="AN1782" s="83"/>
      <c r="AO1782" s="83"/>
      <c r="AP1782" s="83"/>
      <c r="AQ1782" s="83"/>
      <c r="AR1782" s="83"/>
      <c r="AS1782" s="83"/>
      <c r="AT1782" s="83"/>
      <c r="AU1782" s="83"/>
      <c r="AV1782" s="83"/>
      <c r="AW1782" s="83"/>
      <c r="AX1782" s="83"/>
      <c r="AY1782" s="83"/>
      <c r="AZ1782" s="83"/>
    </row>
    <row r="1783" spans="1:52" x14ac:dyDescent="0.25">
      <c r="A1783" s="82"/>
      <c r="B1783" s="84" t="s">
        <v>7</v>
      </c>
      <c r="C1783" s="93">
        <v>170675.68307953511</v>
      </c>
      <c r="D1783" s="93">
        <v>165369.13727290567</v>
      </c>
      <c r="E1783" s="93">
        <v>160315.50747927371</v>
      </c>
      <c r="F1783" s="93">
        <v>164567.22084985764</v>
      </c>
      <c r="G1783" s="93">
        <v>169629.99779228264</v>
      </c>
      <c r="H1783" s="93">
        <v>161675.08767971356</v>
      </c>
      <c r="I1783" s="93">
        <v>144790.84470450645</v>
      </c>
      <c r="J1783" s="93">
        <v>164683.13428570496</v>
      </c>
      <c r="K1783" s="93">
        <v>180624.42014399997</v>
      </c>
      <c r="L1783" s="93">
        <v>160408.75199999998</v>
      </c>
      <c r="M1783" s="93">
        <v>0</v>
      </c>
      <c r="N1783" s="83"/>
      <c r="O1783" s="84" t="s">
        <v>7</v>
      </c>
      <c r="P1783" s="93">
        <v>203943.40554584417</v>
      </c>
      <c r="Q1783" s="93">
        <v>196998.17591359062</v>
      </c>
      <c r="R1783" s="93">
        <v>153968.05634248583</v>
      </c>
      <c r="S1783" s="93">
        <v>159018.38233716917</v>
      </c>
      <c r="T1783" s="93">
        <v>167890.79831571109</v>
      </c>
      <c r="U1783" s="93">
        <v>170351.28587452893</v>
      </c>
      <c r="V1783" s="93">
        <v>160357.40136704006</v>
      </c>
      <c r="W1783" s="93">
        <v>149977.26000841495</v>
      </c>
      <c r="X1783" s="93">
        <v>139506.09670199998</v>
      </c>
      <c r="Y1783" s="93">
        <v>163184.99399999998</v>
      </c>
      <c r="Z1783" s="93">
        <v>141866</v>
      </c>
      <c r="AA1783" s="83"/>
      <c r="AB1783" s="84" t="s">
        <v>7</v>
      </c>
      <c r="AC1783" s="93">
        <v>1359</v>
      </c>
      <c r="AD1783" s="93">
        <v>1333</v>
      </c>
      <c r="AE1783" s="93">
        <v>1329</v>
      </c>
      <c r="AF1783" s="93">
        <v>1373</v>
      </c>
      <c r="AG1783" s="93">
        <v>1390</v>
      </c>
      <c r="AH1783" s="93">
        <v>1373</v>
      </c>
      <c r="AI1783" s="93">
        <v>1255</v>
      </c>
      <c r="AJ1783" s="93">
        <v>1463</v>
      </c>
      <c r="AK1783" s="93">
        <v>1590</v>
      </c>
      <c r="AL1783" s="93">
        <v>1548</v>
      </c>
      <c r="AM1783" s="93">
        <v>0</v>
      </c>
      <c r="AN1783" s="83"/>
      <c r="AO1783" s="83"/>
      <c r="AP1783" s="83"/>
      <c r="AQ1783" s="83"/>
      <c r="AR1783" s="83"/>
      <c r="AS1783" s="83"/>
      <c r="AT1783" s="83"/>
      <c r="AU1783" s="83"/>
      <c r="AV1783" s="83"/>
      <c r="AW1783" s="83"/>
      <c r="AX1783" s="83"/>
      <c r="AY1783" s="83"/>
      <c r="AZ1783" s="83"/>
    </row>
    <row r="1784" spans="1:52" x14ac:dyDescent="0.25">
      <c r="A1784" s="82"/>
      <c r="B1784" s="89" t="s">
        <v>8</v>
      </c>
      <c r="C1784" s="94">
        <v>76468.157622016864</v>
      </c>
      <c r="D1784" s="94">
        <v>85414.923525789505</v>
      </c>
      <c r="E1784" s="94">
        <v>101947.94632030508</v>
      </c>
      <c r="F1784" s="94">
        <v>128293.22990421859</v>
      </c>
      <c r="G1784" s="94">
        <v>144824.00689903795</v>
      </c>
      <c r="H1784" s="94">
        <v>164353.44289852132</v>
      </c>
      <c r="I1784" s="94">
        <v>202783.73617812272</v>
      </c>
      <c r="J1784" s="94">
        <v>213672.14540531996</v>
      </c>
      <c r="K1784" s="94">
        <v>226721.54259299996</v>
      </c>
      <c r="L1784" s="94">
        <v>226013.67599999998</v>
      </c>
      <c r="M1784" s="94">
        <v>0</v>
      </c>
      <c r="N1784" s="83"/>
      <c r="O1784" s="89" t="s">
        <v>8</v>
      </c>
      <c r="P1784" s="94">
        <v>89228.293396431371</v>
      </c>
      <c r="Q1784" s="94">
        <v>92538.648766452054</v>
      </c>
      <c r="R1784" s="94">
        <v>99734.776567332359</v>
      </c>
      <c r="S1784" s="94">
        <v>165453.40069219942</v>
      </c>
      <c r="T1784" s="94">
        <v>138803.29587481785</v>
      </c>
      <c r="U1784" s="94">
        <v>165463.29319082684</v>
      </c>
      <c r="V1784" s="94">
        <v>191233.19215636142</v>
      </c>
      <c r="W1784" s="94">
        <v>223106.34677587193</v>
      </c>
      <c r="X1784" s="94">
        <v>255406.12975499994</v>
      </c>
      <c r="Y1784" s="94">
        <v>246996.01499999998</v>
      </c>
      <c r="Z1784" s="94">
        <v>256416</v>
      </c>
      <c r="AA1784" s="83"/>
      <c r="AB1784" s="89" t="s">
        <v>8</v>
      </c>
      <c r="AC1784" s="94">
        <v>1058</v>
      </c>
      <c r="AD1784" s="94">
        <v>1199</v>
      </c>
      <c r="AE1784" s="94">
        <v>1392</v>
      </c>
      <c r="AF1784" s="94">
        <v>1514</v>
      </c>
      <c r="AG1784" s="94">
        <v>1666</v>
      </c>
      <c r="AH1784" s="94">
        <v>1852</v>
      </c>
      <c r="AI1784" s="94">
        <v>2053</v>
      </c>
      <c r="AJ1784" s="94">
        <v>2092</v>
      </c>
      <c r="AK1784" s="94">
        <v>2163</v>
      </c>
      <c r="AL1784" s="94">
        <v>2194</v>
      </c>
      <c r="AM1784" s="94">
        <v>0</v>
      </c>
      <c r="AN1784" s="83"/>
      <c r="AO1784" s="83"/>
      <c r="AP1784" s="83"/>
      <c r="AQ1784" s="83"/>
      <c r="AR1784" s="83"/>
      <c r="AS1784" s="83"/>
      <c r="AT1784" s="83"/>
      <c r="AU1784" s="83"/>
      <c r="AV1784" s="83"/>
      <c r="AW1784" s="83"/>
      <c r="AX1784" s="83"/>
      <c r="AY1784" s="83"/>
      <c r="AZ1784" s="83"/>
    </row>
    <row r="1785" spans="1:52" x14ac:dyDescent="0.25">
      <c r="A1785" s="82"/>
      <c r="B1785" s="89" t="s">
        <v>5</v>
      </c>
      <c r="C1785" s="94">
        <v>56719.335693494191</v>
      </c>
      <c r="D1785" s="94">
        <v>59452.491251108055</v>
      </c>
      <c r="E1785" s="94">
        <v>65360.863927483813</v>
      </c>
      <c r="F1785" s="94">
        <v>62421.663234375723</v>
      </c>
      <c r="G1785" s="94">
        <v>50107.294017752618</v>
      </c>
      <c r="H1785" s="94">
        <v>44542.72223914363</v>
      </c>
      <c r="I1785" s="94">
        <v>80144.563256752648</v>
      </c>
      <c r="J1785" s="94">
        <v>80647.100851401003</v>
      </c>
      <c r="K1785" s="94">
        <v>83486.385905999996</v>
      </c>
      <c r="L1785" s="94">
        <v>76638.890999999989</v>
      </c>
      <c r="M1785" s="92">
        <v>0</v>
      </c>
      <c r="N1785" s="83"/>
      <c r="O1785" s="89" t="s">
        <v>5</v>
      </c>
      <c r="P1785" s="94">
        <v>74876.502475697082</v>
      </c>
      <c r="Q1785" s="94">
        <v>58357.145140988418</v>
      </c>
      <c r="R1785" s="94">
        <v>76658.381316974308</v>
      </c>
      <c r="S1785" s="94">
        <v>68772.888079958255</v>
      </c>
      <c r="T1785" s="94">
        <v>62139.428253944163</v>
      </c>
      <c r="U1785" s="94">
        <v>51291.833008219983</v>
      </c>
      <c r="V1785" s="94">
        <v>45555.37904462131</v>
      </c>
      <c r="W1785" s="94">
        <v>104637.20463390596</v>
      </c>
      <c r="X1785" s="94">
        <v>108028.16247299997</v>
      </c>
      <c r="Y1785" s="94">
        <v>103816.83899999996</v>
      </c>
      <c r="Z1785" s="94">
        <v>97660</v>
      </c>
      <c r="AA1785" s="83"/>
      <c r="AB1785" s="89" t="s">
        <v>5</v>
      </c>
      <c r="AC1785" s="94">
        <v>11078</v>
      </c>
      <c r="AD1785" s="94">
        <v>10948</v>
      </c>
      <c r="AE1785" s="94">
        <v>11154</v>
      </c>
      <c r="AF1785" s="94">
        <v>11283</v>
      </c>
      <c r="AG1785" s="94">
        <v>11239</v>
      </c>
      <c r="AH1785" s="94">
        <v>11210</v>
      </c>
      <c r="AI1785" s="94">
        <v>11309</v>
      </c>
      <c r="AJ1785" s="94">
        <v>11854</v>
      </c>
      <c r="AK1785" s="94">
        <v>11590</v>
      </c>
      <c r="AL1785" s="94">
        <v>11876</v>
      </c>
      <c r="AM1785" s="94">
        <v>0</v>
      </c>
      <c r="AN1785" s="83"/>
      <c r="AO1785" s="83"/>
      <c r="AP1785" s="83"/>
      <c r="AQ1785" s="83"/>
      <c r="AR1785" s="83"/>
      <c r="AS1785" s="83"/>
      <c r="AT1785" s="83"/>
      <c r="AU1785" s="83"/>
      <c r="AV1785" s="83"/>
      <c r="AW1785" s="83"/>
      <c r="AX1785" s="83"/>
      <c r="AY1785" s="83"/>
      <c r="AZ1785" s="83"/>
    </row>
    <row r="1786" spans="1:52" x14ac:dyDescent="0.25">
      <c r="A1786" s="82"/>
      <c r="B1786" s="84" t="s">
        <v>157</v>
      </c>
      <c r="C1786" s="93">
        <v>43730.505535955701</v>
      </c>
      <c r="D1786" s="93">
        <v>49838.841372365845</v>
      </c>
      <c r="E1786" s="93">
        <v>53415.446812842922</v>
      </c>
      <c r="F1786" s="93">
        <v>49514.346491874909</v>
      </c>
      <c r="G1786" s="93">
        <v>51126.008449031331</v>
      </c>
      <c r="H1786" s="93">
        <v>48966.02241681896</v>
      </c>
      <c r="I1786" s="93">
        <v>49406.366636833605</v>
      </c>
      <c r="J1786" s="93">
        <v>55463.695751897991</v>
      </c>
      <c r="K1786" s="93">
        <v>51275.370467999986</v>
      </c>
      <c r="L1786" s="93">
        <v>59614.085999999996</v>
      </c>
      <c r="M1786" s="93">
        <v>0</v>
      </c>
      <c r="N1786" s="83"/>
      <c r="O1786" s="84" t="s">
        <v>157</v>
      </c>
      <c r="P1786" s="93">
        <v>45969.917516980262</v>
      </c>
      <c r="Q1786" s="93">
        <v>45609.357584211648</v>
      </c>
      <c r="R1786" s="93">
        <v>46969.219056107991</v>
      </c>
      <c r="S1786" s="93">
        <v>46620.815800613134</v>
      </c>
      <c r="T1786" s="93">
        <v>50847.374081570168</v>
      </c>
      <c r="U1786" s="93">
        <v>49970.098139658316</v>
      </c>
      <c r="V1786" s="93">
        <v>48372.898644519228</v>
      </c>
      <c r="W1786" s="93">
        <v>50354.941921892983</v>
      </c>
      <c r="X1786" s="93">
        <v>51799.454573999988</v>
      </c>
      <c r="Y1786" s="93">
        <v>55714.175999999992</v>
      </c>
      <c r="Z1786" s="93">
        <v>56215</v>
      </c>
      <c r="AA1786" s="83"/>
      <c r="AB1786" s="84" t="s">
        <v>117</v>
      </c>
      <c r="AC1786" s="93">
        <v>58392.127</v>
      </c>
      <c r="AD1786" s="93">
        <v>58203.376000000004</v>
      </c>
      <c r="AE1786" s="93">
        <v>58415.775000000001</v>
      </c>
      <c r="AF1786" s="93">
        <v>58710.687999999995</v>
      </c>
      <c r="AG1786" s="93">
        <v>58947.447</v>
      </c>
      <c r="AH1786" s="93">
        <v>59001.747000000003</v>
      </c>
      <c r="AI1786" s="93">
        <v>58947.591000000008</v>
      </c>
      <c r="AJ1786" s="93">
        <v>58540.283999999992</v>
      </c>
      <c r="AK1786" s="93">
        <v>58104.079000000005</v>
      </c>
      <c r="AL1786" s="93">
        <v>58108.2</v>
      </c>
      <c r="AM1786" s="93">
        <v>0</v>
      </c>
      <c r="AN1786" s="83"/>
      <c r="AO1786" s="83"/>
      <c r="AP1786" s="83"/>
      <c r="AQ1786" s="83"/>
      <c r="AR1786" s="83"/>
      <c r="AS1786" s="83"/>
      <c r="AT1786" s="83"/>
      <c r="AU1786" s="83"/>
      <c r="AV1786" s="83"/>
      <c r="AW1786" s="83"/>
      <c r="AX1786" s="83"/>
      <c r="AY1786" s="83"/>
      <c r="AZ1786" s="83"/>
    </row>
    <row r="1787" spans="1:52" x14ac:dyDescent="0.25">
      <c r="A1787" s="82"/>
      <c r="B1787" s="83"/>
      <c r="C1787" s="83"/>
      <c r="D1787" s="83"/>
      <c r="E1787" s="83"/>
      <c r="F1787" s="83"/>
      <c r="G1787" s="83"/>
      <c r="H1787" s="83"/>
      <c r="I1787" s="83"/>
      <c r="J1787" s="83"/>
      <c r="K1787" s="83"/>
      <c r="L1787" s="83"/>
      <c r="M1787" s="83"/>
      <c r="N1787" s="83"/>
      <c r="O1787" s="83"/>
      <c r="P1787" s="83"/>
      <c r="Q1787" s="83"/>
      <c r="R1787" s="83"/>
      <c r="S1787" s="83"/>
      <c r="T1787" s="83"/>
      <c r="U1787" s="83"/>
      <c r="V1787" s="83"/>
      <c r="W1787" s="83"/>
      <c r="X1787" s="83"/>
      <c r="Y1787" s="83"/>
      <c r="Z1787" s="83"/>
      <c r="AA1787" s="83"/>
      <c r="AB1787" s="83"/>
      <c r="AC1787" s="83"/>
      <c r="AD1787" s="83"/>
      <c r="AE1787" s="83"/>
      <c r="AF1787" s="83"/>
      <c r="AG1787" s="83"/>
      <c r="AH1787" s="83"/>
      <c r="AI1787" s="83"/>
      <c r="AJ1787" s="83"/>
      <c r="AK1787" s="83"/>
      <c r="AL1787" s="83"/>
      <c r="AM1787" s="83"/>
      <c r="AN1787" s="83"/>
      <c r="AO1787" s="83"/>
      <c r="AP1787" s="83"/>
      <c r="AQ1787" s="83"/>
      <c r="AR1787" s="83"/>
      <c r="AS1787" s="83"/>
      <c r="AT1787" s="83"/>
      <c r="AU1787" s="83"/>
      <c r="AV1787" s="83"/>
      <c r="AW1787" s="83"/>
      <c r="AX1787" s="83"/>
      <c r="AY1787" s="83"/>
      <c r="AZ1787" s="83"/>
    </row>
    <row r="1788" spans="1:52" x14ac:dyDescent="0.25">
      <c r="A1788" s="82"/>
      <c r="B1788" s="85" t="s">
        <v>113</v>
      </c>
      <c r="C1788" s="85"/>
      <c r="D1788" s="85"/>
      <c r="E1788" s="85"/>
      <c r="F1788" s="85"/>
      <c r="G1788" s="85"/>
      <c r="H1788" s="85"/>
      <c r="I1788" s="85"/>
      <c r="J1788" s="85"/>
      <c r="K1788" s="85"/>
      <c r="L1788" s="85"/>
      <c r="M1788" s="85"/>
      <c r="N1788" s="83"/>
      <c r="O1788" s="85" t="s">
        <v>114</v>
      </c>
      <c r="P1788" s="85"/>
      <c r="Q1788" s="85"/>
      <c r="R1788" s="85"/>
      <c r="S1788" s="85"/>
      <c r="T1788" s="85"/>
      <c r="U1788" s="85"/>
      <c r="V1788" s="85"/>
      <c r="W1788" s="85"/>
      <c r="X1788" s="85"/>
      <c r="Y1788" s="85"/>
      <c r="Z1788" s="85"/>
      <c r="AA1788" s="83"/>
      <c r="AB1788" s="85" t="s">
        <v>145</v>
      </c>
      <c r="AC1788" s="85"/>
      <c r="AD1788" s="85"/>
      <c r="AE1788" s="85"/>
      <c r="AF1788" s="85"/>
      <c r="AG1788" s="85"/>
      <c r="AH1788" s="85"/>
      <c r="AI1788" s="85"/>
      <c r="AJ1788" s="85"/>
      <c r="AK1788" s="85"/>
      <c r="AL1788" s="85"/>
      <c r="AM1788" s="85"/>
      <c r="AN1788" s="83"/>
      <c r="AO1788" s="83"/>
      <c r="AP1788" s="83"/>
      <c r="AQ1788" s="83"/>
      <c r="AR1788" s="83"/>
      <c r="AS1788" s="83"/>
      <c r="AT1788" s="83"/>
      <c r="AU1788" s="83"/>
      <c r="AV1788" s="83"/>
      <c r="AW1788" s="83"/>
      <c r="AX1788" s="83"/>
      <c r="AY1788" s="83"/>
      <c r="AZ1788" s="83"/>
    </row>
    <row r="1789" spans="1:52" x14ac:dyDescent="0.25">
      <c r="A1789" s="82"/>
      <c r="B1789" s="87" t="s">
        <v>106</v>
      </c>
      <c r="C1789" s="87">
        <v>2013</v>
      </c>
      <c r="D1789" s="87">
        <v>2014</v>
      </c>
      <c r="E1789" s="87">
        <v>2015</v>
      </c>
      <c r="F1789" s="87">
        <v>2016</v>
      </c>
      <c r="G1789" s="87">
        <v>2017</v>
      </c>
      <c r="H1789" s="87">
        <v>2018</v>
      </c>
      <c r="I1789" s="87">
        <v>2019</v>
      </c>
      <c r="J1789" s="87">
        <v>2020</v>
      </c>
      <c r="K1789" s="87">
        <v>2021</v>
      </c>
      <c r="L1789" s="87">
        <v>2022</v>
      </c>
      <c r="M1789" s="87">
        <v>2023</v>
      </c>
      <c r="N1789" s="83"/>
      <c r="O1789" s="87" t="s">
        <v>106</v>
      </c>
      <c r="P1789" s="87">
        <v>2013</v>
      </c>
      <c r="Q1789" s="87">
        <v>2014</v>
      </c>
      <c r="R1789" s="87">
        <v>2015</v>
      </c>
      <c r="S1789" s="87">
        <v>2016</v>
      </c>
      <c r="T1789" s="87">
        <v>2017</v>
      </c>
      <c r="U1789" s="87">
        <v>2018</v>
      </c>
      <c r="V1789" s="87">
        <v>2019</v>
      </c>
      <c r="W1789" s="87">
        <v>2020</v>
      </c>
      <c r="X1789" s="87">
        <v>2021</v>
      </c>
      <c r="Y1789" s="87">
        <v>2022</v>
      </c>
      <c r="Z1789" s="87">
        <v>2023</v>
      </c>
      <c r="AA1789" s="83"/>
      <c r="AB1789" s="87" t="s">
        <v>106</v>
      </c>
      <c r="AC1789" s="87">
        <v>2013</v>
      </c>
      <c r="AD1789" s="87">
        <v>2014</v>
      </c>
      <c r="AE1789" s="87">
        <v>2015</v>
      </c>
      <c r="AF1789" s="87">
        <v>2016</v>
      </c>
      <c r="AG1789" s="87">
        <v>2017</v>
      </c>
      <c r="AH1789" s="87">
        <v>2018</v>
      </c>
      <c r="AI1789" s="87">
        <v>2019</v>
      </c>
      <c r="AJ1789" s="87">
        <v>2020</v>
      </c>
      <c r="AK1789" s="87">
        <v>2021</v>
      </c>
      <c r="AL1789" s="87">
        <v>2022</v>
      </c>
      <c r="AM1789" s="87">
        <v>2023</v>
      </c>
      <c r="AN1789" s="83"/>
      <c r="AO1789" s="83"/>
      <c r="AP1789" s="83"/>
      <c r="AQ1789" s="83"/>
      <c r="AR1789" s="83"/>
      <c r="AS1789" s="83"/>
      <c r="AT1789" s="83"/>
      <c r="AU1789" s="83"/>
      <c r="AV1789" s="83"/>
      <c r="AW1789" s="83"/>
      <c r="AX1789" s="83"/>
      <c r="AY1789" s="83"/>
      <c r="AZ1789" s="83"/>
    </row>
    <row r="1790" spans="1:52" x14ac:dyDescent="0.25">
      <c r="A1790" s="82"/>
      <c r="B1790" s="89" t="s">
        <v>9</v>
      </c>
      <c r="C1790" s="90">
        <v>748727.30011129356</v>
      </c>
      <c r="D1790" s="90">
        <v>744840.10177672643</v>
      </c>
      <c r="E1790" s="90">
        <v>727514.96820075205</v>
      </c>
      <c r="F1790" s="90">
        <v>764301.83659578161</v>
      </c>
      <c r="G1790" s="90">
        <v>739074.26171062817</v>
      </c>
      <c r="H1790" s="90">
        <v>724650.84141822392</v>
      </c>
      <c r="I1790" s="90">
        <v>761951.7631846359</v>
      </c>
      <c r="J1790" s="90">
        <v>773670.32737652666</v>
      </c>
      <c r="K1790" s="90">
        <v>886642.09565399995</v>
      </c>
      <c r="L1790" s="90">
        <v>860511.5399999998</v>
      </c>
      <c r="M1790" s="90">
        <v>0</v>
      </c>
      <c r="N1790" s="83"/>
      <c r="O1790" s="89" t="s">
        <v>9</v>
      </c>
      <c r="P1790" s="90">
        <v>719010.08652226126</v>
      </c>
      <c r="Q1790" s="90">
        <v>729171.19347232312</v>
      </c>
      <c r="R1790" s="90">
        <v>712814.92394903267</v>
      </c>
      <c r="S1790" s="90">
        <v>747695.48654158367</v>
      </c>
      <c r="T1790" s="90">
        <v>757047.31107190275</v>
      </c>
      <c r="U1790" s="90">
        <v>740306.81944850972</v>
      </c>
      <c r="V1790" s="90">
        <v>724934.36896417954</v>
      </c>
      <c r="W1790" s="90">
        <v>717271.19560126786</v>
      </c>
      <c r="X1790" s="90">
        <v>925999.32675599982</v>
      </c>
      <c r="Y1790" s="90">
        <v>915727.67999999982</v>
      </c>
      <c r="Z1790" s="90">
        <v>865636</v>
      </c>
      <c r="AA1790" s="83"/>
      <c r="AB1790" s="89" t="s">
        <v>9</v>
      </c>
      <c r="AC1790" s="90">
        <v>6316</v>
      </c>
      <c r="AD1790" s="90">
        <v>6261</v>
      </c>
      <c r="AE1790" s="90">
        <v>6213</v>
      </c>
      <c r="AF1790" s="90">
        <v>6049</v>
      </c>
      <c r="AG1790" s="90">
        <v>5965</v>
      </c>
      <c r="AH1790" s="90">
        <v>5855</v>
      </c>
      <c r="AI1790" s="90">
        <v>5764</v>
      </c>
      <c r="AJ1790" s="90">
        <v>5944</v>
      </c>
      <c r="AK1790" s="90">
        <v>5794</v>
      </c>
      <c r="AL1790" s="90">
        <v>5919</v>
      </c>
      <c r="AM1790" s="90">
        <v>0</v>
      </c>
      <c r="AN1790" s="83"/>
      <c r="AO1790" s="83"/>
      <c r="AP1790" s="83"/>
      <c r="AQ1790" s="83"/>
      <c r="AR1790" s="83"/>
      <c r="AS1790" s="83"/>
      <c r="AT1790" s="83"/>
      <c r="AU1790" s="83"/>
      <c r="AV1790" s="83"/>
      <c r="AW1790" s="83"/>
      <c r="AX1790" s="83"/>
      <c r="AY1790" s="83"/>
      <c r="AZ1790" s="83"/>
    </row>
    <row r="1791" spans="1:52" x14ac:dyDescent="0.25">
      <c r="A1791" s="82"/>
      <c r="B1791" s="84" t="s">
        <v>10</v>
      </c>
      <c r="C1791" s="93">
        <v>525220.92818795808</v>
      </c>
      <c r="D1791" s="93">
        <v>537060.42104726622</v>
      </c>
      <c r="E1791" s="93">
        <v>544090.061908531</v>
      </c>
      <c r="F1791" s="93">
        <v>572025.51027183689</v>
      </c>
      <c r="G1791" s="93">
        <v>544234.30982528371</v>
      </c>
      <c r="H1791" s="93">
        <v>508384.0001503175</v>
      </c>
      <c r="I1791" s="93">
        <v>522522.57131988643</v>
      </c>
      <c r="J1791" s="93">
        <v>538450.24593827222</v>
      </c>
      <c r="K1791" s="93">
        <v>634643.57348699996</v>
      </c>
      <c r="L1791" s="93">
        <v>608962.19999999984</v>
      </c>
      <c r="M1791" s="93">
        <v>0</v>
      </c>
      <c r="N1791" s="83"/>
      <c r="O1791" s="84" t="s">
        <v>10</v>
      </c>
      <c r="P1791" s="93">
        <v>507475.96483084909</v>
      </c>
      <c r="Q1791" s="93">
        <v>501089.69387876132</v>
      </c>
      <c r="R1791" s="93">
        <v>503105.83997028199</v>
      </c>
      <c r="S1791" s="93">
        <v>547542.68574760389</v>
      </c>
      <c r="T1791" s="93">
        <v>569561.94729549659</v>
      </c>
      <c r="U1791" s="93">
        <v>521318.12792213127</v>
      </c>
      <c r="V1791" s="93">
        <v>512109.55672179331</v>
      </c>
      <c r="W1791" s="93">
        <v>498630.55782273295</v>
      </c>
      <c r="X1791" s="93">
        <v>711398.55523799988</v>
      </c>
      <c r="Y1791" s="93">
        <v>695305.58999999985</v>
      </c>
      <c r="Z1791" s="93">
        <v>640623</v>
      </c>
      <c r="AA1791" s="83"/>
      <c r="AB1791" s="84" t="s">
        <v>10</v>
      </c>
      <c r="AC1791" s="93">
        <v>6316</v>
      </c>
      <c r="AD1791" s="93">
        <v>6261</v>
      </c>
      <c r="AE1791" s="93">
        <v>6213</v>
      </c>
      <c r="AF1791" s="93">
        <v>6049</v>
      </c>
      <c r="AG1791" s="93">
        <v>5965</v>
      </c>
      <c r="AH1791" s="93">
        <v>5855</v>
      </c>
      <c r="AI1791" s="93">
        <v>5764</v>
      </c>
      <c r="AJ1791" s="93">
        <v>5944</v>
      </c>
      <c r="AK1791" s="93">
        <v>5794</v>
      </c>
      <c r="AL1791" s="93">
        <v>5919</v>
      </c>
      <c r="AM1791" s="93">
        <v>0</v>
      </c>
      <c r="AN1791" s="83"/>
      <c r="AO1791" s="83"/>
      <c r="AP1791" s="83"/>
      <c r="AQ1791" s="83"/>
      <c r="AR1791" s="83"/>
      <c r="AS1791" s="83"/>
      <c r="AT1791" s="83"/>
      <c r="AU1791" s="83"/>
      <c r="AV1791" s="83"/>
      <c r="AW1791" s="83"/>
      <c r="AX1791" s="83"/>
      <c r="AY1791" s="83"/>
      <c r="AZ1791" s="83"/>
    </row>
    <row r="1792" spans="1:52" x14ac:dyDescent="0.25">
      <c r="A1792" s="82"/>
      <c r="B1792" s="89" t="s">
        <v>11</v>
      </c>
      <c r="C1792" s="94">
        <v>223506.37192333551</v>
      </c>
      <c r="D1792" s="94">
        <v>207779.6807294602</v>
      </c>
      <c r="E1792" s="94">
        <v>183424.90629222107</v>
      </c>
      <c r="F1792" s="94">
        <v>192276.32632394476</v>
      </c>
      <c r="G1792" s="94">
        <v>194839.95188534449</v>
      </c>
      <c r="H1792" s="94">
        <v>216266.84126790645</v>
      </c>
      <c r="I1792" s="94">
        <v>239429.19186474945</v>
      </c>
      <c r="J1792" s="94">
        <v>235220.08143825442</v>
      </c>
      <c r="K1792" s="94">
        <v>251998.52216699999</v>
      </c>
      <c r="L1792" s="94">
        <v>251549.34</v>
      </c>
      <c r="M1792" s="94">
        <v>0</v>
      </c>
      <c r="N1792" s="83"/>
      <c r="O1792" s="89" t="s">
        <v>11</v>
      </c>
      <c r="P1792" s="94">
        <v>211534.12169141221</v>
      </c>
      <c r="Q1792" s="94">
        <v>228081.49959356178</v>
      </c>
      <c r="R1792" s="94">
        <v>209709.08397875071</v>
      </c>
      <c r="S1792" s="94">
        <v>200152.80079397978</v>
      </c>
      <c r="T1792" s="94">
        <v>187485.36377640622</v>
      </c>
      <c r="U1792" s="94">
        <v>218988.69152637848</v>
      </c>
      <c r="V1792" s="94">
        <v>212824.81224238619</v>
      </c>
      <c r="W1792" s="94">
        <v>218640.63777853493</v>
      </c>
      <c r="X1792" s="94">
        <v>214600.77151799999</v>
      </c>
      <c r="Y1792" s="94">
        <v>220422.09</v>
      </c>
      <c r="Z1792" s="94">
        <v>225013</v>
      </c>
      <c r="AA1792" s="83"/>
      <c r="AB1792" s="89" t="s">
        <v>11</v>
      </c>
      <c r="AC1792" s="94">
        <v>6316</v>
      </c>
      <c r="AD1792" s="94">
        <v>6261</v>
      </c>
      <c r="AE1792" s="94">
        <v>6213</v>
      </c>
      <c r="AF1792" s="94">
        <v>6049</v>
      </c>
      <c r="AG1792" s="94">
        <v>5965</v>
      </c>
      <c r="AH1792" s="94">
        <v>5855</v>
      </c>
      <c r="AI1792" s="94">
        <v>5764</v>
      </c>
      <c r="AJ1792" s="94">
        <v>5944</v>
      </c>
      <c r="AK1792" s="94">
        <v>5794</v>
      </c>
      <c r="AL1792" s="94">
        <v>5919</v>
      </c>
      <c r="AM1792" s="94">
        <v>0</v>
      </c>
      <c r="AN1792" s="83"/>
      <c r="AO1792" s="83"/>
      <c r="AP1792" s="83"/>
      <c r="AQ1792" s="83"/>
      <c r="AR1792" s="83"/>
      <c r="AS1792" s="83"/>
      <c r="AT1792" s="83"/>
      <c r="AU1792" s="83"/>
      <c r="AV1792" s="83"/>
      <c r="AW1792" s="83"/>
      <c r="AX1792" s="83"/>
      <c r="AY1792" s="83"/>
      <c r="AZ1792" s="83"/>
    </row>
    <row r="1793" spans="1:52" x14ac:dyDescent="0.25">
      <c r="A1793" s="82"/>
      <c r="B1793" s="84" t="s">
        <v>0</v>
      </c>
      <c r="C1793" s="93">
        <v>122757.44103892404</v>
      </c>
      <c r="D1793" s="93">
        <v>129252.85842465382</v>
      </c>
      <c r="E1793" s="93">
        <v>137316.00350771329</v>
      </c>
      <c r="F1793" s="93">
        <v>151901.64722793314</v>
      </c>
      <c r="G1793" s="93">
        <v>141184.14725857135</v>
      </c>
      <c r="H1793" s="93">
        <v>135985.62022971871</v>
      </c>
      <c r="I1793" s="93">
        <v>126743.14028489255</v>
      </c>
      <c r="J1793" s="93">
        <v>120519.11727966597</v>
      </c>
      <c r="K1793" s="93">
        <v>107033.039211</v>
      </c>
      <c r="L1793" s="93">
        <v>87846.758999999991</v>
      </c>
      <c r="M1793" s="93">
        <v>0</v>
      </c>
      <c r="N1793" s="83"/>
      <c r="O1793" s="84" t="s">
        <v>0</v>
      </c>
      <c r="P1793" s="93">
        <v>109888.82434560067</v>
      </c>
      <c r="Q1793" s="93">
        <v>116427.75580929173</v>
      </c>
      <c r="R1793" s="93">
        <v>118968.24635254616</v>
      </c>
      <c r="S1793" s="93">
        <v>110391.60070432108</v>
      </c>
      <c r="T1793" s="93">
        <v>150622.6032913104</v>
      </c>
      <c r="U1793" s="93">
        <v>128249.42922888005</v>
      </c>
      <c r="V1793" s="93">
        <v>124059.1469484697</v>
      </c>
      <c r="W1793" s="93">
        <v>111367.59669125997</v>
      </c>
      <c r="X1793" s="93">
        <v>115641.17369699998</v>
      </c>
      <c r="Y1793" s="93">
        <v>108772.503</v>
      </c>
      <c r="Z1793" s="93">
        <v>93144</v>
      </c>
      <c r="AA1793" s="83"/>
      <c r="AB1793" s="84" t="s">
        <v>0</v>
      </c>
      <c r="AC1793" s="93">
        <v>1200</v>
      </c>
      <c r="AD1793" s="93">
        <v>1314</v>
      </c>
      <c r="AE1793" s="93">
        <v>1450</v>
      </c>
      <c r="AF1793" s="93">
        <v>1356</v>
      </c>
      <c r="AG1793" s="93">
        <v>1209</v>
      </c>
      <c r="AH1793" s="93">
        <v>1197</v>
      </c>
      <c r="AI1793" s="93">
        <v>1102</v>
      </c>
      <c r="AJ1793" s="93">
        <v>1066</v>
      </c>
      <c r="AK1793" s="93">
        <v>948</v>
      </c>
      <c r="AL1793" s="93">
        <v>820</v>
      </c>
      <c r="AM1793" s="93">
        <v>0</v>
      </c>
      <c r="AN1793" s="83"/>
      <c r="AO1793" s="83"/>
      <c r="AP1793" s="83"/>
      <c r="AQ1793" s="83"/>
      <c r="AR1793" s="83"/>
      <c r="AS1793" s="83"/>
      <c r="AT1793" s="83"/>
      <c r="AU1793" s="83"/>
      <c r="AV1793" s="83"/>
      <c r="AW1793" s="83"/>
      <c r="AX1793" s="83"/>
      <c r="AY1793" s="83"/>
      <c r="AZ1793" s="83"/>
    </row>
    <row r="1794" spans="1:52" x14ac:dyDescent="0.25">
      <c r="A1794" s="82"/>
      <c r="B1794" s="84" t="s">
        <v>158</v>
      </c>
      <c r="C1794" s="93">
        <v>116023.44136831062</v>
      </c>
      <c r="D1794" s="93">
        <v>111884.32422760323</v>
      </c>
      <c r="E1794" s="93">
        <v>103273.06276503332</v>
      </c>
      <c r="F1794" s="93">
        <v>86879.788294391386</v>
      </c>
      <c r="G1794" s="93">
        <v>78107.103031520033</v>
      </c>
      <c r="H1794" s="93">
        <v>81509.033456060759</v>
      </c>
      <c r="I1794" s="93">
        <v>84567.366490244443</v>
      </c>
      <c r="J1794" s="93">
        <v>103129.93344055497</v>
      </c>
      <c r="K1794" s="93">
        <v>84321.313418999984</v>
      </c>
      <c r="L1794" s="93">
        <v>66176.019</v>
      </c>
      <c r="M1794" s="93">
        <v>0</v>
      </c>
      <c r="N1794" s="83"/>
      <c r="O1794" s="84" t="s">
        <v>158</v>
      </c>
      <c r="P1794" s="93">
        <v>152687.94628493467</v>
      </c>
      <c r="Q1794" s="93">
        <v>124926.41929825829</v>
      </c>
      <c r="R1794" s="93">
        <v>98492.22754603147</v>
      </c>
      <c r="S1794" s="93">
        <v>103536.92229370931</v>
      </c>
      <c r="T1794" s="93">
        <v>79425.519306824048</v>
      </c>
      <c r="U1794" s="93">
        <v>67437.437718941437</v>
      </c>
      <c r="V1794" s="93">
        <v>69727.205894223691</v>
      </c>
      <c r="W1794" s="93">
        <v>78723.36102481198</v>
      </c>
      <c r="X1794" s="93">
        <v>69352.028528999988</v>
      </c>
      <c r="Y1794" s="93">
        <v>92215.892999999996</v>
      </c>
      <c r="Z1794" s="93">
        <v>61942</v>
      </c>
      <c r="AA1794" s="83"/>
      <c r="AB1794" s="84" t="s">
        <v>158</v>
      </c>
      <c r="AC1794" s="93">
        <v>792</v>
      </c>
      <c r="AD1794" s="93">
        <v>739</v>
      </c>
      <c r="AE1794" s="93">
        <v>671</v>
      </c>
      <c r="AF1794" s="93">
        <v>535</v>
      </c>
      <c r="AG1794" s="93">
        <v>530</v>
      </c>
      <c r="AH1794" s="93">
        <v>557</v>
      </c>
      <c r="AI1794" s="93">
        <v>575</v>
      </c>
      <c r="AJ1794" s="93">
        <v>718</v>
      </c>
      <c r="AK1794" s="93">
        <v>563</v>
      </c>
      <c r="AL1794" s="93">
        <v>423</v>
      </c>
      <c r="AM1794" s="93">
        <v>0</v>
      </c>
      <c r="AN1794" s="83"/>
      <c r="AO1794" s="83"/>
      <c r="AP1794" s="83"/>
      <c r="AQ1794" s="83"/>
      <c r="AR1794" s="83"/>
      <c r="AS1794" s="83"/>
      <c r="AT1794" s="83"/>
      <c r="AU1794" s="83"/>
      <c r="AV1794" s="83"/>
      <c r="AW1794" s="83"/>
      <c r="AX1794" s="83"/>
      <c r="AY1794" s="83"/>
      <c r="AZ1794" s="83"/>
    </row>
    <row r="1795" spans="1:52" x14ac:dyDescent="0.25">
      <c r="A1795" s="82"/>
      <c r="B1795" s="84" t="s">
        <v>159</v>
      </c>
      <c r="C1795" s="93">
        <v>5414.4794085003014</v>
      </c>
      <c r="D1795" s="93">
        <v>5041.6182523582729</v>
      </c>
      <c r="E1795" s="93">
        <v>5517.2710969839563</v>
      </c>
      <c r="F1795" s="93">
        <v>8050.9865723560224</v>
      </c>
      <c r="G1795" s="93">
        <v>6590.9487164897264</v>
      </c>
      <c r="H1795" s="93">
        <v>4998.0161259374954</v>
      </c>
      <c r="I1795" s="93">
        <v>3932.6755409665279</v>
      </c>
      <c r="J1795" s="93">
        <v>3057.6997580219991</v>
      </c>
      <c r="K1795" s="93">
        <v>2563.1319839999996</v>
      </c>
      <c r="L1795" s="93">
        <v>2897.6639999999998</v>
      </c>
      <c r="M1795" s="93">
        <v>0</v>
      </c>
      <c r="N1795" s="83"/>
      <c r="O1795" s="84" t="s">
        <v>159</v>
      </c>
      <c r="P1795" s="93">
        <v>6989.5886575933146</v>
      </c>
      <c r="Q1795" s="93">
        <v>6040.5430499673657</v>
      </c>
      <c r="R1795" s="93">
        <v>5200.5188198669794</v>
      </c>
      <c r="S1795" s="93">
        <v>15304.434370215879</v>
      </c>
      <c r="T1795" s="93">
        <v>9389.7516514349263</v>
      </c>
      <c r="U1795" s="93">
        <v>7550.6941607283916</v>
      </c>
      <c r="V1795" s="93">
        <v>6016.1030361109415</v>
      </c>
      <c r="W1795" s="93">
        <v>4213.2383751149991</v>
      </c>
      <c r="X1795" s="93">
        <v>5896.4766419999996</v>
      </c>
      <c r="Y1795" s="93">
        <v>3778.4879999999998</v>
      </c>
      <c r="Z1795" s="93">
        <v>2304</v>
      </c>
      <c r="AA1795" s="83"/>
      <c r="AB1795" s="84" t="s">
        <v>159</v>
      </c>
      <c r="AC1795" s="93">
        <v>0</v>
      </c>
      <c r="AD1795" s="93">
        <v>0</v>
      </c>
      <c r="AE1795" s="93">
        <v>0</v>
      </c>
      <c r="AF1795" s="93">
        <v>0</v>
      </c>
      <c r="AG1795" s="93">
        <v>0</v>
      </c>
      <c r="AH1795" s="93">
        <v>0</v>
      </c>
      <c r="AI1795" s="93">
        <v>0</v>
      </c>
      <c r="AJ1795" s="93">
        <v>0</v>
      </c>
      <c r="AK1795" s="93">
        <v>0</v>
      </c>
      <c r="AL1795" s="93">
        <v>0</v>
      </c>
      <c r="AM1795" s="93">
        <v>0</v>
      </c>
      <c r="AN1795" s="83"/>
      <c r="AO1795" s="83"/>
      <c r="AP1795" s="83"/>
      <c r="AQ1795" s="83"/>
      <c r="AR1795" s="83"/>
      <c r="AS1795" s="83"/>
      <c r="AT1795" s="83"/>
      <c r="AU1795" s="83"/>
      <c r="AV1795" s="83"/>
      <c r="AW1795" s="83"/>
      <c r="AX1795" s="83"/>
      <c r="AY1795" s="83"/>
      <c r="AZ1795" s="83"/>
    </row>
    <row r="1796" spans="1:52" x14ac:dyDescent="0.25">
      <c r="A1796" s="82"/>
      <c r="B1796" s="84" t="s">
        <v>1</v>
      </c>
      <c r="C1796" s="93">
        <v>28365.022700758669</v>
      </c>
      <c r="D1796" s="93">
        <v>28613.51401108635</v>
      </c>
      <c r="E1796" s="93">
        <v>25976.963673069022</v>
      </c>
      <c r="F1796" s="93">
        <v>22734.587213481471</v>
      </c>
      <c r="G1796" s="93">
        <v>24116.937163793475</v>
      </c>
      <c r="H1796" s="93">
        <v>21267.173584291177</v>
      </c>
      <c r="I1796" s="93">
        <v>22694.627281013461</v>
      </c>
      <c r="J1796" s="93">
        <v>23606.003177756993</v>
      </c>
      <c r="K1796" s="93">
        <v>21104.463806999996</v>
      </c>
      <c r="L1796" s="93">
        <v>18077.471999999998</v>
      </c>
      <c r="M1796" s="93">
        <v>0</v>
      </c>
      <c r="N1796" s="83"/>
      <c r="O1796" s="84" t="s">
        <v>1</v>
      </c>
      <c r="P1796" s="93">
        <v>27093.515624052819</v>
      </c>
      <c r="Q1796" s="93">
        <v>28780.308047681483</v>
      </c>
      <c r="R1796" s="93">
        <v>18188.474003806979</v>
      </c>
      <c r="S1796" s="93">
        <v>24621.557028855972</v>
      </c>
      <c r="T1796" s="93">
        <v>15813.746279454026</v>
      </c>
      <c r="U1796" s="93">
        <v>19664.454050752291</v>
      </c>
      <c r="V1796" s="93">
        <v>18880.030955339025</v>
      </c>
      <c r="W1796" s="93">
        <v>20394.015817265998</v>
      </c>
      <c r="X1796" s="93">
        <v>19626.6315</v>
      </c>
      <c r="Y1796" s="93">
        <v>23814.146999999997</v>
      </c>
      <c r="Z1796" s="93">
        <v>18804</v>
      </c>
      <c r="AA1796" s="83"/>
      <c r="AB1796" s="84" t="s">
        <v>1</v>
      </c>
      <c r="AC1796" s="93">
        <v>174</v>
      </c>
      <c r="AD1796" s="93">
        <v>167</v>
      </c>
      <c r="AE1796" s="93">
        <v>147</v>
      </c>
      <c r="AF1796" s="93">
        <v>127</v>
      </c>
      <c r="AG1796" s="93">
        <v>139</v>
      </c>
      <c r="AH1796" s="93">
        <v>133</v>
      </c>
      <c r="AI1796" s="93">
        <v>134</v>
      </c>
      <c r="AJ1796" s="93">
        <v>141</v>
      </c>
      <c r="AK1796" s="93">
        <v>127</v>
      </c>
      <c r="AL1796" s="93">
        <v>112</v>
      </c>
      <c r="AM1796" s="93">
        <v>0</v>
      </c>
      <c r="AN1796" s="83"/>
      <c r="AO1796" s="83"/>
      <c r="AP1796" s="83"/>
      <c r="AQ1796" s="83"/>
      <c r="AR1796" s="83"/>
      <c r="AS1796" s="83"/>
      <c r="AT1796" s="83"/>
      <c r="AU1796" s="83"/>
      <c r="AV1796" s="83"/>
      <c r="AW1796" s="83"/>
      <c r="AX1796" s="83"/>
      <c r="AY1796" s="83"/>
      <c r="AZ1796" s="83"/>
    </row>
    <row r="1797" spans="1:52" x14ac:dyDescent="0.25">
      <c r="A1797" s="82"/>
      <c r="B1797" s="84" t="s">
        <v>2</v>
      </c>
      <c r="C1797" s="93">
        <v>311707.85702132084</v>
      </c>
      <c r="D1797" s="93">
        <v>306559.25086732465</v>
      </c>
      <c r="E1797" s="93">
        <v>293271.76377576892</v>
      </c>
      <c r="F1797" s="93">
        <v>273106.82341010269</v>
      </c>
      <c r="G1797" s="93">
        <v>265688.06331448624</v>
      </c>
      <c r="H1797" s="93">
        <v>261320.21092644965</v>
      </c>
      <c r="I1797" s="93">
        <v>269749.43863649998</v>
      </c>
      <c r="J1797" s="93">
        <v>287323.43636574887</v>
      </c>
      <c r="K1797" s="93">
        <v>297645.82343999995</v>
      </c>
      <c r="L1797" s="93">
        <v>300813.74399999995</v>
      </c>
      <c r="M1797" s="93">
        <v>0</v>
      </c>
      <c r="N1797" s="83"/>
      <c r="O1797" s="84" t="s">
        <v>2</v>
      </c>
      <c r="P1797" s="93">
        <v>318452.56639995729</v>
      </c>
      <c r="Q1797" s="93">
        <v>286288.82084895723</v>
      </c>
      <c r="R1797" s="93">
        <v>291217.81865720142</v>
      </c>
      <c r="S1797" s="93">
        <v>276455.10124630155</v>
      </c>
      <c r="T1797" s="93">
        <v>263404.62069334113</v>
      </c>
      <c r="U1797" s="93">
        <v>265419.2550243662</v>
      </c>
      <c r="V1797" s="93">
        <v>262622.90722566826</v>
      </c>
      <c r="W1797" s="93">
        <v>269218.91909700894</v>
      </c>
      <c r="X1797" s="93">
        <v>261255.92684099995</v>
      </c>
      <c r="Y1797" s="93">
        <v>312028.815</v>
      </c>
      <c r="Z1797" s="93">
        <v>309662</v>
      </c>
      <c r="AA1797" s="83"/>
      <c r="AB1797" s="84" t="s">
        <v>2</v>
      </c>
      <c r="AC1797" s="93">
        <v>2852</v>
      </c>
      <c r="AD1797" s="93">
        <v>2749</v>
      </c>
      <c r="AE1797" s="93">
        <v>2588</v>
      </c>
      <c r="AF1797" s="93">
        <v>2447</v>
      </c>
      <c r="AG1797" s="93">
        <v>2346</v>
      </c>
      <c r="AH1797" s="93">
        <v>2274</v>
      </c>
      <c r="AI1797" s="93">
        <v>2267</v>
      </c>
      <c r="AJ1797" s="93">
        <v>2321</v>
      </c>
      <c r="AK1797" s="93">
        <v>2381</v>
      </c>
      <c r="AL1797" s="93">
        <v>2388</v>
      </c>
      <c r="AM1797" s="93">
        <v>0</v>
      </c>
      <c r="AN1797" s="83"/>
      <c r="AO1797" s="83"/>
      <c r="AP1797" s="83"/>
      <c r="AQ1797" s="83"/>
      <c r="AR1797" s="83"/>
      <c r="AS1797" s="83"/>
      <c r="AT1797" s="83"/>
      <c r="AU1797" s="83"/>
      <c r="AV1797" s="83"/>
      <c r="AW1797" s="83"/>
      <c r="AX1797" s="83"/>
      <c r="AY1797" s="83"/>
      <c r="AZ1797" s="83"/>
    </row>
    <row r="1798" spans="1:52" x14ac:dyDescent="0.25">
      <c r="A1798" s="82"/>
      <c r="B1798" s="84" t="s">
        <v>156</v>
      </c>
      <c r="C1798" s="93">
        <v>0</v>
      </c>
      <c r="D1798" s="93">
        <v>0</v>
      </c>
      <c r="E1798" s="93">
        <v>0</v>
      </c>
      <c r="F1798" s="93">
        <v>0</v>
      </c>
      <c r="G1798" s="93">
        <v>0</v>
      </c>
      <c r="H1798" s="93">
        <v>0</v>
      </c>
      <c r="I1798" s="93">
        <v>0</v>
      </c>
      <c r="J1798" s="93">
        <v>6910.5740826149977</v>
      </c>
      <c r="K1798" s="93">
        <v>26844.988295999996</v>
      </c>
      <c r="L1798" s="93">
        <v>40468.511999999995</v>
      </c>
      <c r="M1798" s="93">
        <v>0</v>
      </c>
      <c r="N1798" s="83"/>
      <c r="O1798" s="84" t="s">
        <v>156</v>
      </c>
      <c r="P1798" s="93">
        <v>0</v>
      </c>
      <c r="Q1798" s="93">
        <v>0</v>
      </c>
      <c r="R1798" s="93">
        <v>0</v>
      </c>
      <c r="S1798" s="93">
        <v>0</v>
      </c>
      <c r="T1798" s="93">
        <v>0</v>
      </c>
      <c r="U1798" s="93">
        <v>0</v>
      </c>
      <c r="V1798" s="93">
        <v>0</v>
      </c>
      <c r="W1798" s="93">
        <v>0</v>
      </c>
      <c r="X1798" s="93">
        <v>123861.01914899997</v>
      </c>
      <c r="Y1798" s="93">
        <v>36898.911</v>
      </c>
      <c r="Z1798" s="93">
        <v>43945</v>
      </c>
      <c r="AA1798" s="83"/>
      <c r="AB1798" s="84" t="s">
        <v>156</v>
      </c>
      <c r="AC1798" s="93">
        <v>0</v>
      </c>
      <c r="AD1798" s="93">
        <v>0</v>
      </c>
      <c r="AE1798" s="93">
        <v>0</v>
      </c>
      <c r="AF1798" s="93">
        <v>0</v>
      </c>
      <c r="AG1798" s="93">
        <v>0</v>
      </c>
      <c r="AH1798" s="93">
        <v>0</v>
      </c>
      <c r="AI1798" s="93">
        <v>0</v>
      </c>
      <c r="AJ1798" s="93">
        <v>48</v>
      </c>
      <c r="AK1798" s="93">
        <v>174</v>
      </c>
      <c r="AL1798" s="93">
        <v>263</v>
      </c>
      <c r="AM1798" s="93">
        <v>0</v>
      </c>
      <c r="AN1798" s="83"/>
      <c r="AO1798" s="83"/>
      <c r="AP1798" s="83"/>
      <c r="AQ1798" s="83"/>
      <c r="AR1798" s="83"/>
      <c r="AS1798" s="83"/>
      <c r="AT1798" s="83"/>
      <c r="AU1798" s="83"/>
      <c r="AV1798" s="83"/>
      <c r="AW1798" s="83"/>
      <c r="AX1798" s="83"/>
      <c r="AY1798" s="83"/>
      <c r="AZ1798" s="83"/>
    </row>
    <row r="1799" spans="1:52" x14ac:dyDescent="0.25">
      <c r="A1799" s="82"/>
      <c r="B1799" s="84" t="s">
        <v>3</v>
      </c>
      <c r="C1799" s="93">
        <v>1222.7117216115291</v>
      </c>
      <c r="D1799" s="93">
        <v>6717.9250214259537</v>
      </c>
      <c r="E1799" s="93">
        <v>11960.748556836474</v>
      </c>
      <c r="F1799" s="93">
        <v>16714.727609806137</v>
      </c>
      <c r="G1799" s="93">
        <v>20736.626569276897</v>
      </c>
      <c r="H1799" s="93">
        <v>20611.5054285306</v>
      </c>
      <c r="I1799" s="93">
        <v>16527.791838789435</v>
      </c>
      <c r="J1799" s="93">
        <v>16747.217940725997</v>
      </c>
      <c r="K1799" s="93">
        <v>16521.380126999997</v>
      </c>
      <c r="L1799" s="93">
        <v>17256.330000000002</v>
      </c>
      <c r="M1799" s="93">
        <v>0</v>
      </c>
      <c r="N1799" s="83"/>
      <c r="O1799" s="84" t="s">
        <v>3</v>
      </c>
      <c r="P1799" s="93">
        <v>0</v>
      </c>
      <c r="Q1799" s="93">
        <v>17981.477063656017</v>
      </c>
      <c r="R1799" s="93">
        <v>9129.1131070506763</v>
      </c>
      <c r="S1799" s="93">
        <v>18156.414560925037</v>
      </c>
      <c r="T1799" s="93">
        <v>21445.785014266454</v>
      </c>
      <c r="U1799" s="93">
        <v>23829.467489033537</v>
      </c>
      <c r="V1799" s="93">
        <v>20998.090622566317</v>
      </c>
      <c r="W1799" s="93">
        <v>12419.612531613</v>
      </c>
      <c r="X1799" s="93">
        <v>19150.287848999997</v>
      </c>
      <c r="Y1799" s="93">
        <v>18469.521000000001</v>
      </c>
      <c r="Z1799" s="93">
        <v>15323</v>
      </c>
      <c r="AA1799" s="83"/>
      <c r="AB1799" s="84" t="s">
        <v>3</v>
      </c>
      <c r="AC1799" s="93">
        <v>9</v>
      </c>
      <c r="AD1799" s="93">
        <v>53</v>
      </c>
      <c r="AE1799" s="93">
        <v>100</v>
      </c>
      <c r="AF1799" s="93">
        <v>126</v>
      </c>
      <c r="AG1799" s="93">
        <v>163</v>
      </c>
      <c r="AH1799" s="93">
        <v>158</v>
      </c>
      <c r="AI1799" s="93">
        <v>125</v>
      </c>
      <c r="AJ1799" s="93">
        <v>124</v>
      </c>
      <c r="AK1799" s="93">
        <v>122</v>
      </c>
      <c r="AL1799" s="93">
        <v>132</v>
      </c>
      <c r="AM1799" s="93">
        <v>0</v>
      </c>
      <c r="AN1799" s="83"/>
      <c r="AO1799" s="83"/>
      <c r="AP1799" s="83"/>
      <c r="AQ1799" s="83"/>
      <c r="AR1799" s="83"/>
      <c r="AS1799" s="83"/>
      <c r="AT1799" s="83"/>
      <c r="AU1799" s="83"/>
      <c r="AV1799" s="83"/>
      <c r="AW1799" s="83"/>
      <c r="AX1799" s="83"/>
      <c r="AY1799" s="83"/>
      <c r="AZ1799" s="83"/>
    </row>
    <row r="1800" spans="1:52" x14ac:dyDescent="0.25">
      <c r="A1800" s="82"/>
      <c r="B1800" s="84" t="s">
        <v>4</v>
      </c>
      <c r="C1800" s="93">
        <v>0</v>
      </c>
      <c r="D1800" s="93">
        <v>1280.3563577552095</v>
      </c>
      <c r="E1800" s="93">
        <v>9551.2544200234988</v>
      </c>
      <c r="F1800" s="93">
        <v>11968.390848068673</v>
      </c>
      <c r="G1800" s="93">
        <v>12503.207542805772</v>
      </c>
      <c r="H1800" s="93">
        <v>12422.36222800125</v>
      </c>
      <c r="I1800" s="93">
        <v>14183.798477497672</v>
      </c>
      <c r="J1800" s="93">
        <v>12369.981554594997</v>
      </c>
      <c r="K1800" s="93">
        <v>11475.744482999999</v>
      </c>
      <c r="L1800" s="93">
        <v>17205.909</v>
      </c>
      <c r="M1800" s="93">
        <v>0</v>
      </c>
      <c r="N1800" s="83"/>
      <c r="O1800" s="84" t="s">
        <v>4</v>
      </c>
      <c r="P1800" s="93">
        <v>0</v>
      </c>
      <c r="Q1800" s="93">
        <v>0</v>
      </c>
      <c r="R1800" s="93">
        <v>9647.3392600430889</v>
      </c>
      <c r="S1800" s="93">
        <v>16405.522634860368</v>
      </c>
      <c r="T1800" s="93">
        <v>14947.714420263779</v>
      </c>
      <c r="U1800" s="93">
        <v>14354.481213598563</v>
      </c>
      <c r="V1800" s="93">
        <v>12521.454217519648</v>
      </c>
      <c r="W1800" s="93">
        <v>8557.0277984729964</v>
      </c>
      <c r="X1800" s="93">
        <v>12459.197855999999</v>
      </c>
      <c r="Y1800" s="93">
        <v>13326.579</v>
      </c>
      <c r="Z1800" s="93">
        <v>14648</v>
      </c>
      <c r="AA1800" s="83"/>
      <c r="AB1800" s="84" t="s">
        <v>4</v>
      </c>
      <c r="AC1800" s="93">
        <v>0</v>
      </c>
      <c r="AD1800" s="93">
        <v>9</v>
      </c>
      <c r="AE1800" s="93">
        <v>66</v>
      </c>
      <c r="AF1800" s="93">
        <v>93</v>
      </c>
      <c r="AG1800" s="93">
        <v>97</v>
      </c>
      <c r="AH1800" s="93">
        <v>97</v>
      </c>
      <c r="AI1800" s="93">
        <v>109</v>
      </c>
      <c r="AJ1800" s="93">
        <v>94</v>
      </c>
      <c r="AK1800" s="93">
        <v>89</v>
      </c>
      <c r="AL1800" s="93">
        <v>138</v>
      </c>
      <c r="AM1800" s="93">
        <v>0</v>
      </c>
      <c r="AN1800" s="83"/>
      <c r="AO1800" s="83"/>
      <c r="AP1800" s="83"/>
      <c r="AQ1800" s="83"/>
      <c r="AR1800" s="83"/>
      <c r="AS1800" s="83"/>
      <c r="AT1800" s="83"/>
      <c r="AU1800" s="83"/>
      <c r="AV1800" s="83"/>
      <c r="AW1800" s="83"/>
      <c r="AX1800" s="83"/>
      <c r="AY1800" s="83"/>
      <c r="AZ1800" s="83"/>
    </row>
    <row r="1801" spans="1:52" x14ac:dyDescent="0.25">
      <c r="A1801" s="82"/>
      <c r="B1801" s="84" t="s">
        <v>6</v>
      </c>
      <c r="C1801" s="93">
        <v>6838.5697410868243</v>
      </c>
      <c r="D1801" s="93">
        <v>9554.3136864280186</v>
      </c>
      <c r="E1801" s="93">
        <v>15608.812562014113</v>
      </c>
      <c r="F1801" s="93">
        <v>25284.633766841565</v>
      </c>
      <c r="G1801" s="93">
        <v>22265.830876225304</v>
      </c>
      <c r="H1801" s="93">
        <v>17162.650676751142</v>
      </c>
      <c r="I1801" s="93">
        <v>12578.624787307253</v>
      </c>
      <c r="J1801" s="93">
        <v>10055.128050418494</v>
      </c>
      <c r="K1801" s="93">
        <v>8376.8585039999998</v>
      </c>
      <c r="L1801" s="93">
        <v>8300.9430000000011</v>
      </c>
      <c r="M1801" s="93">
        <v>0</v>
      </c>
      <c r="N1801" s="83"/>
      <c r="O1801" s="84" t="s">
        <v>6</v>
      </c>
      <c r="P1801" s="93">
        <v>3034.8183858914254</v>
      </c>
      <c r="Q1801" s="93">
        <v>7952.2364939453664</v>
      </c>
      <c r="R1801" s="93">
        <v>9665.8306178056955</v>
      </c>
      <c r="S1801" s="93">
        <v>28523.264448804297</v>
      </c>
      <c r="T1801" s="93">
        <v>33680.778661890108</v>
      </c>
      <c r="U1801" s="93">
        <v>18459.115933579891</v>
      </c>
      <c r="V1801" s="93">
        <v>19831.591112092319</v>
      </c>
      <c r="W1801" s="93">
        <v>8613.1323811889961</v>
      </c>
      <c r="X1801" s="93">
        <v>19484.471033999995</v>
      </c>
      <c r="Y1801" s="93">
        <v>8503.655999999999</v>
      </c>
      <c r="Z1801" s="93">
        <v>10869</v>
      </c>
      <c r="AA1801" s="83"/>
      <c r="AB1801" s="84" t="s">
        <v>6</v>
      </c>
      <c r="AC1801" s="93">
        <v>0</v>
      </c>
      <c r="AD1801" s="93">
        <v>0</v>
      </c>
      <c r="AE1801" s="93">
        <v>8</v>
      </c>
      <c r="AF1801" s="93">
        <v>193</v>
      </c>
      <c r="AG1801" s="93">
        <v>277</v>
      </c>
      <c r="AH1801" s="93">
        <v>211</v>
      </c>
      <c r="AI1801" s="93">
        <v>160</v>
      </c>
      <c r="AJ1801" s="93">
        <v>0</v>
      </c>
      <c r="AK1801" s="93">
        <v>11</v>
      </c>
      <c r="AL1801" s="93">
        <v>113</v>
      </c>
      <c r="AM1801" s="93">
        <v>0</v>
      </c>
      <c r="AN1801" s="83"/>
      <c r="AO1801" s="83"/>
      <c r="AP1801" s="83"/>
      <c r="AQ1801" s="83"/>
      <c r="AR1801" s="83"/>
      <c r="AS1801" s="83"/>
      <c r="AT1801" s="83"/>
      <c r="AU1801" s="83"/>
      <c r="AV1801" s="83"/>
      <c r="AW1801" s="83"/>
      <c r="AX1801" s="83"/>
      <c r="AY1801" s="83"/>
      <c r="AZ1801" s="83"/>
    </row>
    <row r="1802" spans="1:52" x14ac:dyDescent="0.25">
      <c r="A1802" s="82"/>
      <c r="B1802" s="84" t="s">
        <v>7</v>
      </c>
      <c r="C1802" s="93">
        <v>88276.874222440514</v>
      </c>
      <c r="D1802" s="93">
        <v>71183.849833543034</v>
      </c>
      <c r="E1802" s="93">
        <v>60970.687899694422</v>
      </c>
      <c r="F1802" s="93">
        <v>66569.903624269631</v>
      </c>
      <c r="G1802" s="93">
        <v>70771.770143097499</v>
      </c>
      <c r="H1802" s="93">
        <v>71750.155392174885</v>
      </c>
      <c r="I1802" s="93">
        <v>73880.537845889688</v>
      </c>
      <c r="J1802" s="93">
        <v>84384.529207712985</v>
      </c>
      <c r="K1802" s="93">
        <v>95947.705559999988</v>
      </c>
      <c r="L1802" s="93">
        <v>92307.473999999987</v>
      </c>
      <c r="M1802" s="93">
        <v>0</v>
      </c>
      <c r="N1802" s="83"/>
      <c r="O1802" s="84" t="s">
        <v>7</v>
      </c>
      <c r="P1802" s="93">
        <v>90353.113573359209</v>
      </c>
      <c r="Q1802" s="93">
        <v>91857.765959646917</v>
      </c>
      <c r="R1802" s="93">
        <v>66863.228228740292</v>
      </c>
      <c r="S1802" s="93">
        <v>54823.577118043315</v>
      </c>
      <c r="T1802" s="93">
        <v>57406.608317210659</v>
      </c>
      <c r="U1802" s="93">
        <v>65269.394482209253</v>
      </c>
      <c r="V1802" s="93">
        <v>58124.328812426029</v>
      </c>
      <c r="W1802" s="93">
        <v>74846.750145992963</v>
      </c>
      <c r="X1802" s="93">
        <v>59233.17386699999</v>
      </c>
      <c r="Y1802" s="93">
        <v>78370.697999999989</v>
      </c>
      <c r="Z1802" s="93">
        <v>80802</v>
      </c>
      <c r="AA1802" s="83"/>
      <c r="AB1802" s="84" t="s">
        <v>7</v>
      </c>
      <c r="AC1802" s="93">
        <v>691</v>
      </c>
      <c r="AD1802" s="93">
        <v>592</v>
      </c>
      <c r="AE1802" s="93">
        <v>536</v>
      </c>
      <c r="AF1802" s="93">
        <v>537</v>
      </c>
      <c r="AG1802" s="93">
        <v>583</v>
      </c>
      <c r="AH1802" s="93">
        <v>576</v>
      </c>
      <c r="AI1802" s="93">
        <v>594</v>
      </c>
      <c r="AJ1802" s="93">
        <v>692</v>
      </c>
      <c r="AK1802" s="93">
        <v>767</v>
      </c>
      <c r="AL1802" s="93">
        <v>798</v>
      </c>
      <c r="AM1802" s="93">
        <v>0</v>
      </c>
      <c r="AN1802" s="83"/>
      <c r="AO1802" s="83"/>
      <c r="AP1802" s="83"/>
      <c r="AQ1802" s="83"/>
      <c r="AR1802" s="83"/>
      <c r="AS1802" s="83"/>
      <c r="AT1802" s="83"/>
      <c r="AU1802" s="83"/>
      <c r="AV1802" s="83"/>
      <c r="AW1802" s="83"/>
      <c r="AX1802" s="83"/>
      <c r="AY1802" s="83"/>
      <c r="AZ1802" s="83"/>
    </row>
    <row r="1803" spans="1:52" x14ac:dyDescent="0.25">
      <c r="A1803" s="82"/>
      <c r="B1803" s="89" t="s">
        <v>8</v>
      </c>
      <c r="C1803" s="94">
        <v>36485.809226574529</v>
      </c>
      <c r="D1803" s="94">
        <v>40006.003599215102</v>
      </c>
      <c r="E1803" s="94">
        <v>40605.909824530041</v>
      </c>
      <c r="F1803" s="94">
        <v>46297.356695616661</v>
      </c>
      <c r="G1803" s="94">
        <v>42633.436807620725</v>
      </c>
      <c r="H1803" s="94">
        <v>57089.978964072674</v>
      </c>
      <c r="I1803" s="94">
        <v>61808.037516307872</v>
      </c>
      <c r="J1803" s="94">
        <v>64023.960353219976</v>
      </c>
      <c r="K1803" s="94">
        <v>67088.070062999992</v>
      </c>
      <c r="L1803" s="94">
        <v>69836.171999999991</v>
      </c>
      <c r="M1803" s="94">
        <v>0</v>
      </c>
      <c r="N1803" s="83"/>
      <c r="O1803" s="89" t="s">
        <v>8</v>
      </c>
      <c r="P1803" s="94">
        <v>36604.578685213492</v>
      </c>
      <c r="Q1803" s="94">
        <v>33752.028265493667</v>
      </c>
      <c r="R1803" s="94">
        <v>44799.17629892972</v>
      </c>
      <c r="S1803" s="94">
        <v>31348.813904439699</v>
      </c>
      <c r="T1803" s="94">
        <v>52322.323973065773</v>
      </c>
      <c r="U1803" s="94">
        <v>51988.704048598178</v>
      </c>
      <c r="V1803" s="94">
        <v>59067.533270518048</v>
      </c>
      <c r="W1803" s="94">
        <v>60601.580807543978</v>
      </c>
      <c r="X1803" s="94">
        <v>61655.206283999993</v>
      </c>
      <c r="Y1803" s="94">
        <v>61308.848999999995</v>
      </c>
      <c r="Z1803" s="94">
        <v>66132</v>
      </c>
      <c r="AA1803" s="83"/>
      <c r="AB1803" s="89" t="s">
        <v>8</v>
      </c>
      <c r="AC1803" s="94">
        <v>499</v>
      </c>
      <c r="AD1803" s="94">
        <v>520</v>
      </c>
      <c r="AE1803" s="94">
        <v>529</v>
      </c>
      <c r="AF1803" s="94">
        <v>559</v>
      </c>
      <c r="AG1803" s="94">
        <v>584</v>
      </c>
      <c r="AH1803" s="94">
        <v>625</v>
      </c>
      <c r="AI1803" s="94">
        <v>677</v>
      </c>
      <c r="AJ1803" s="94">
        <v>656</v>
      </c>
      <c r="AK1803" s="94">
        <v>689</v>
      </c>
      <c r="AL1803" s="94">
        <v>717</v>
      </c>
      <c r="AM1803" s="94">
        <v>0</v>
      </c>
      <c r="AN1803" s="83"/>
      <c r="AO1803" s="83"/>
      <c r="AP1803" s="83"/>
      <c r="AQ1803" s="83"/>
      <c r="AR1803" s="83"/>
      <c r="AS1803" s="83"/>
      <c r="AT1803" s="83"/>
      <c r="AU1803" s="83"/>
      <c r="AV1803" s="83"/>
      <c r="AW1803" s="83"/>
      <c r="AX1803" s="83"/>
      <c r="AY1803" s="83"/>
      <c r="AZ1803" s="83"/>
    </row>
    <row r="1804" spans="1:52" x14ac:dyDescent="0.25">
      <c r="A1804" s="82"/>
      <c r="B1804" s="89" t="s">
        <v>5</v>
      </c>
      <c r="C1804" s="94">
        <v>31387.266204757725</v>
      </c>
      <c r="D1804" s="94">
        <v>36791.406044402516</v>
      </c>
      <c r="E1804" s="94">
        <v>39181.782692034976</v>
      </c>
      <c r="F1804" s="94">
        <v>49945.548353165446</v>
      </c>
      <c r="G1804" s="94">
        <v>43440.570345233806</v>
      </c>
      <c r="H1804" s="94">
        <v>47276.536428834261</v>
      </c>
      <c r="I1804" s="94">
        <v>59758.197730913686</v>
      </c>
      <c r="J1804" s="94">
        <v>58985.337251609963</v>
      </c>
      <c r="K1804" s="94">
        <v>50068.067406000002</v>
      </c>
      <c r="L1804" s="94">
        <v>49376.565000000002</v>
      </c>
      <c r="M1804" s="92">
        <v>0</v>
      </c>
      <c r="N1804" s="83"/>
      <c r="O1804" s="89" t="s">
        <v>5</v>
      </c>
      <c r="P1804" s="94">
        <v>37118.163335133599</v>
      </c>
      <c r="Q1804" s="94">
        <v>30097.096827517598</v>
      </c>
      <c r="R1804" s="94">
        <v>29836.039817778124</v>
      </c>
      <c r="S1804" s="94">
        <v>40707.948735860795</v>
      </c>
      <c r="T1804" s="94">
        <v>45586.734570702916</v>
      </c>
      <c r="U1804" s="94">
        <v>45438.228081484442</v>
      </c>
      <c r="V1804" s="94">
        <v>53620.717177407532</v>
      </c>
      <c r="W1804" s="94">
        <v>62350.533280286974</v>
      </c>
      <c r="X1804" s="94">
        <v>66387.876722999994</v>
      </c>
      <c r="Y1804" s="94">
        <v>67682.474999999977</v>
      </c>
      <c r="Z1804" s="94">
        <v>63754</v>
      </c>
      <c r="AA1804" s="83"/>
      <c r="AB1804" s="89" t="s">
        <v>5</v>
      </c>
      <c r="AC1804" s="94">
        <v>6316</v>
      </c>
      <c r="AD1804" s="94">
        <v>6261</v>
      </c>
      <c r="AE1804" s="94">
        <v>6213</v>
      </c>
      <c r="AF1804" s="94">
        <v>6049</v>
      </c>
      <c r="AG1804" s="94">
        <v>5965</v>
      </c>
      <c r="AH1804" s="94">
        <v>5855</v>
      </c>
      <c r="AI1804" s="94">
        <v>5764</v>
      </c>
      <c r="AJ1804" s="94">
        <v>5944</v>
      </c>
      <c r="AK1804" s="94">
        <v>5794</v>
      </c>
      <c r="AL1804" s="94">
        <v>5919</v>
      </c>
      <c r="AM1804" s="94">
        <v>0</v>
      </c>
      <c r="AN1804" s="83"/>
      <c r="AO1804" s="83"/>
      <c r="AP1804" s="83"/>
      <c r="AQ1804" s="83"/>
      <c r="AR1804" s="83"/>
      <c r="AS1804" s="83"/>
      <c r="AT1804" s="83"/>
      <c r="AU1804" s="83"/>
      <c r="AV1804" s="83"/>
      <c r="AW1804" s="83"/>
      <c r="AX1804" s="83"/>
      <c r="AY1804" s="83"/>
      <c r="AZ1804" s="83"/>
    </row>
    <row r="1805" spans="1:52" x14ac:dyDescent="0.25">
      <c r="A1805" s="82"/>
      <c r="B1805" s="84" t="s">
        <v>157</v>
      </c>
      <c r="C1805" s="93">
        <v>20940.487530246861</v>
      </c>
      <c r="D1805" s="93">
        <v>31983.394381185139</v>
      </c>
      <c r="E1805" s="93">
        <v>35475.318765822289</v>
      </c>
      <c r="F1805" s="93">
        <v>34364.572318160448</v>
      </c>
      <c r="G1805" s="93">
        <v>27726.384882445785</v>
      </c>
      <c r="H1805" s="93">
        <v>26765.662197470199</v>
      </c>
      <c r="I1805" s="93">
        <v>9662.9257281394512</v>
      </c>
      <c r="J1805" s="93">
        <v>42313.644710693989</v>
      </c>
      <c r="K1805" s="93">
        <v>44351.943593999997</v>
      </c>
      <c r="L1805" s="93">
        <v>39520.803</v>
      </c>
      <c r="M1805" s="93">
        <v>0</v>
      </c>
      <c r="N1805" s="83"/>
      <c r="O1805" s="84" t="s">
        <v>157</v>
      </c>
      <c r="P1805" s="93">
        <v>26236.377980805217</v>
      </c>
      <c r="Q1805" s="93">
        <v>25812.430380511218</v>
      </c>
      <c r="R1805" s="93">
        <v>32272.100652136094</v>
      </c>
      <c r="S1805" s="93">
        <v>33381.210471748389</v>
      </c>
      <c r="T1805" s="93">
        <v>33024.968504329088</v>
      </c>
      <c r="U1805" s="93">
        <v>32125.950633207191</v>
      </c>
      <c r="V1805" s="93">
        <v>31265.705069613115</v>
      </c>
      <c r="W1805" s="93">
        <v>37852.251450488991</v>
      </c>
      <c r="X1805" s="93">
        <v>39660.648215999994</v>
      </c>
      <c r="Y1805" s="93">
        <v>45527.075999999994</v>
      </c>
      <c r="Z1805" s="93">
        <v>40026</v>
      </c>
      <c r="AA1805" s="83"/>
      <c r="AB1805" s="84" t="s">
        <v>117</v>
      </c>
      <c r="AC1805" s="93">
        <v>27460.86</v>
      </c>
      <c r="AD1805" s="93">
        <v>27177</v>
      </c>
      <c r="AE1805" s="93">
        <v>27146.187000000002</v>
      </c>
      <c r="AF1805" s="93">
        <v>27162.957999999999</v>
      </c>
      <c r="AG1805" s="93">
        <v>27207.867000000002</v>
      </c>
      <c r="AH1805" s="93">
        <v>27145.242999999999</v>
      </c>
      <c r="AI1805" s="93">
        <v>26848.175999999999</v>
      </c>
      <c r="AJ1805" s="93">
        <v>26564.977999999999</v>
      </c>
      <c r="AK1805" s="93">
        <v>26210.171999999999</v>
      </c>
      <c r="AL1805" s="93">
        <v>26258.807999999997</v>
      </c>
      <c r="AM1805" s="93">
        <v>0</v>
      </c>
      <c r="AN1805" s="83"/>
      <c r="AO1805" s="83"/>
      <c r="AP1805" s="83"/>
      <c r="AQ1805" s="83"/>
      <c r="AR1805" s="83"/>
      <c r="AS1805" s="83"/>
      <c r="AT1805" s="83"/>
      <c r="AU1805" s="83"/>
      <c r="AV1805" s="83"/>
      <c r="AW1805" s="83"/>
      <c r="AX1805" s="83"/>
      <c r="AY1805" s="83"/>
      <c r="AZ1805" s="83"/>
    </row>
    <row r="1806" spans="1:52" x14ac:dyDescent="0.25">
      <c r="A1806" s="82"/>
      <c r="B1806" s="83"/>
      <c r="C1806" s="83"/>
      <c r="D1806" s="83"/>
      <c r="E1806" s="83"/>
      <c r="F1806" s="83"/>
      <c r="G1806" s="83"/>
      <c r="H1806" s="83"/>
      <c r="I1806" s="83"/>
      <c r="J1806" s="83"/>
      <c r="K1806" s="83"/>
      <c r="L1806" s="83"/>
      <c r="M1806" s="83"/>
      <c r="N1806" s="83"/>
      <c r="O1806" s="83"/>
      <c r="P1806" s="83"/>
      <c r="Q1806" s="83"/>
      <c r="R1806" s="83"/>
      <c r="S1806" s="83"/>
      <c r="T1806" s="83"/>
      <c r="U1806" s="83"/>
      <c r="V1806" s="83"/>
      <c r="W1806" s="83"/>
      <c r="X1806" s="83"/>
      <c r="Y1806" s="83"/>
      <c r="Z1806" s="83"/>
      <c r="AA1806" s="83"/>
      <c r="AB1806" s="83"/>
      <c r="AC1806" s="83"/>
      <c r="AD1806" s="83"/>
      <c r="AE1806" s="83"/>
      <c r="AF1806" s="83"/>
      <c r="AG1806" s="83"/>
      <c r="AH1806" s="83"/>
      <c r="AI1806" s="83"/>
      <c r="AJ1806" s="83"/>
      <c r="AK1806" s="83"/>
      <c r="AL1806" s="83"/>
      <c r="AM1806" s="83"/>
      <c r="AN1806" s="83"/>
      <c r="AO1806" s="83"/>
      <c r="AP1806" s="83"/>
      <c r="AQ1806" s="83"/>
      <c r="AR1806" s="83"/>
      <c r="AS1806" s="83"/>
      <c r="AT1806" s="83"/>
      <c r="AU1806" s="83"/>
      <c r="AV1806" s="83"/>
      <c r="AW1806" s="83"/>
      <c r="AX1806" s="83"/>
      <c r="AY1806" s="83"/>
      <c r="AZ1806" s="83"/>
    </row>
    <row r="1807" spans="1:52" x14ac:dyDescent="0.25">
      <c r="A1807" s="82"/>
      <c r="B1807" s="85" t="s">
        <v>113</v>
      </c>
      <c r="C1807" s="85"/>
      <c r="D1807" s="85"/>
      <c r="E1807" s="85"/>
      <c r="F1807" s="85"/>
      <c r="G1807" s="85"/>
      <c r="H1807" s="85"/>
      <c r="I1807" s="85"/>
      <c r="J1807" s="85"/>
      <c r="K1807" s="85"/>
      <c r="L1807" s="85"/>
      <c r="M1807" s="85"/>
      <c r="N1807" s="83"/>
      <c r="O1807" s="85" t="s">
        <v>114</v>
      </c>
      <c r="P1807" s="85"/>
      <c r="Q1807" s="85"/>
      <c r="R1807" s="85"/>
      <c r="S1807" s="85"/>
      <c r="T1807" s="85"/>
      <c r="U1807" s="85"/>
      <c r="V1807" s="85"/>
      <c r="W1807" s="85"/>
      <c r="X1807" s="85"/>
      <c r="Y1807" s="85"/>
      <c r="Z1807" s="85"/>
      <c r="AA1807" s="83"/>
      <c r="AB1807" s="85" t="s">
        <v>145</v>
      </c>
      <c r="AC1807" s="85"/>
      <c r="AD1807" s="85"/>
      <c r="AE1807" s="85"/>
      <c r="AF1807" s="85"/>
      <c r="AG1807" s="85"/>
      <c r="AH1807" s="85"/>
      <c r="AI1807" s="85"/>
      <c r="AJ1807" s="85"/>
      <c r="AK1807" s="85"/>
      <c r="AL1807" s="85"/>
      <c r="AM1807" s="85"/>
      <c r="AN1807" s="83"/>
      <c r="AO1807" s="83"/>
      <c r="AP1807" s="83"/>
      <c r="AQ1807" s="83"/>
      <c r="AR1807" s="83"/>
      <c r="AS1807" s="83"/>
      <c r="AT1807" s="83"/>
      <c r="AU1807" s="83"/>
      <c r="AV1807" s="83"/>
      <c r="AW1807" s="83"/>
      <c r="AX1807" s="83"/>
      <c r="AY1807" s="83"/>
      <c r="AZ1807" s="83"/>
    </row>
    <row r="1808" spans="1:52" x14ac:dyDescent="0.25">
      <c r="A1808" s="82"/>
      <c r="B1808" s="87" t="s">
        <v>107</v>
      </c>
      <c r="C1808" s="87">
        <v>2013</v>
      </c>
      <c r="D1808" s="87">
        <v>2014</v>
      </c>
      <c r="E1808" s="87">
        <v>2015</v>
      </c>
      <c r="F1808" s="87">
        <v>2016</v>
      </c>
      <c r="G1808" s="87">
        <v>2017</v>
      </c>
      <c r="H1808" s="87">
        <v>2018</v>
      </c>
      <c r="I1808" s="87">
        <v>2019</v>
      </c>
      <c r="J1808" s="87">
        <v>2020</v>
      </c>
      <c r="K1808" s="87">
        <v>2021</v>
      </c>
      <c r="L1808" s="87">
        <v>2022</v>
      </c>
      <c r="M1808" s="87">
        <v>2023</v>
      </c>
      <c r="N1808" s="83"/>
      <c r="O1808" s="87" t="s">
        <v>107</v>
      </c>
      <c r="P1808" s="87">
        <v>2013</v>
      </c>
      <c r="Q1808" s="87">
        <v>2014</v>
      </c>
      <c r="R1808" s="87">
        <v>2015</v>
      </c>
      <c r="S1808" s="87">
        <v>2016</v>
      </c>
      <c r="T1808" s="87">
        <v>2017</v>
      </c>
      <c r="U1808" s="87">
        <v>2018</v>
      </c>
      <c r="V1808" s="87">
        <v>2019</v>
      </c>
      <c r="W1808" s="87">
        <v>2020</v>
      </c>
      <c r="X1808" s="87">
        <v>2021</v>
      </c>
      <c r="Y1808" s="87">
        <v>2022</v>
      </c>
      <c r="Z1808" s="87">
        <v>2023</v>
      </c>
      <c r="AA1808" s="83"/>
      <c r="AB1808" s="87" t="s">
        <v>107</v>
      </c>
      <c r="AC1808" s="87">
        <v>2013</v>
      </c>
      <c r="AD1808" s="87">
        <v>2014</v>
      </c>
      <c r="AE1808" s="87">
        <v>2015</v>
      </c>
      <c r="AF1808" s="87">
        <v>2016</v>
      </c>
      <c r="AG1808" s="87">
        <v>2017</v>
      </c>
      <c r="AH1808" s="87">
        <v>2018</v>
      </c>
      <c r="AI1808" s="87">
        <v>2019</v>
      </c>
      <c r="AJ1808" s="87">
        <v>2020</v>
      </c>
      <c r="AK1808" s="87">
        <v>2021</v>
      </c>
      <c r="AL1808" s="87">
        <v>2022</v>
      </c>
      <c r="AM1808" s="87">
        <v>2023</v>
      </c>
      <c r="AN1808" s="83"/>
      <c r="AO1808" s="83"/>
      <c r="AP1808" s="83"/>
      <c r="AQ1808" s="83"/>
      <c r="AR1808" s="83"/>
      <c r="AS1808" s="83"/>
      <c r="AT1808" s="83"/>
      <c r="AU1808" s="83"/>
      <c r="AV1808" s="83"/>
      <c r="AW1808" s="83"/>
      <c r="AX1808" s="83"/>
      <c r="AY1808" s="83"/>
      <c r="AZ1808" s="83"/>
    </row>
    <row r="1809" spans="1:52" x14ac:dyDescent="0.25">
      <c r="A1809" s="82"/>
      <c r="B1809" s="89" t="s">
        <v>9</v>
      </c>
      <c r="C1809" s="90">
        <v>84144.611598669202</v>
      </c>
      <c r="D1809" s="90">
        <v>77744.652617721091</v>
      </c>
      <c r="E1809" s="90">
        <v>77100.769496358087</v>
      </c>
      <c r="F1809" s="90">
        <v>81956.053978905649</v>
      </c>
      <c r="G1809" s="90">
        <v>82726.090635205386</v>
      </c>
      <c r="H1809" s="90">
        <v>83784.416636437207</v>
      </c>
      <c r="I1809" s="90">
        <v>82590.584096434599</v>
      </c>
      <c r="J1809" s="90">
        <v>86080.613900588971</v>
      </c>
      <c r="K1809" s="90">
        <v>97648.326656999954</v>
      </c>
      <c r="L1809" s="90">
        <v>92578.100999999995</v>
      </c>
      <c r="M1809" s="90">
        <v>0</v>
      </c>
      <c r="N1809" s="83"/>
      <c r="O1809" s="89" t="s">
        <v>9</v>
      </c>
      <c r="P1809" s="90">
        <v>74028.149199704436</v>
      </c>
      <c r="Q1809" s="90">
        <v>77391.602273451746</v>
      </c>
      <c r="R1809" s="90">
        <v>80054.12021242932</v>
      </c>
      <c r="S1809" s="90">
        <v>95184.117502061359</v>
      </c>
      <c r="T1809" s="90">
        <v>89844.519127819731</v>
      </c>
      <c r="U1809" s="90">
        <v>89343.731217681343</v>
      </c>
      <c r="V1809" s="90">
        <v>88037.730019755443</v>
      </c>
      <c r="W1809" s="90">
        <v>85480.726439240985</v>
      </c>
      <c r="X1809" s="90">
        <v>96848.408810999987</v>
      </c>
      <c r="Y1809" s="90">
        <v>98980.53899999999</v>
      </c>
      <c r="Z1809" s="90">
        <v>93091</v>
      </c>
      <c r="AA1809" s="83"/>
      <c r="AB1809" s="89" t="s">
        <v>9</v>
      </c>
      <c r="AC1809" s="90">
        <v>711</v>
      </c>
      <c r="AD1809" s="90">
        <v>707</v>
      </c>
      <c r="AE1809" s="90">
        <v>690</v>
      </c>
      <c r="AF1809" s="90">
        <v>690</v>
      </c>
      <c r="AG1809" s="90">
        <v>700</v>
      </c>
      <c r="AH1809" s="90">
        <v>682</v>
      </c>
      <c r="AI1809" s="90">
        <v>665</v>
      </c>
      <c r="AJ1809" s="90">
        <v>690</v>
      </c>
      <c r="AK1809" s="90">
        <v>672</v>
      </c>
      <c r="AL1809" s="90">
        <v>649</v>
      </c>
      <c r="AM1809" s="90">
        <v>0</v>
      </c>
      <c r="AN1809" s="83"/>
      <c r="AO1809" s="83"/>
      <c r="AP1809" s="83"/>
      <c r="AQ1809" s="83"/>
      <c r="AR1809" s="83"/>
      <c r="AS1809" s="83"/>
      <c r="AT1809" s="83"/>
      <c r="AU1809" s="83"/>
      <c r="AV1809" s="83"/>
      <c r="AW1809" s="83"/>
      <c r="AX1809" s="83"/>
      <c r="AY1809" s="83"/>
      <c r="AZ1809" s="83"/>
    </row>
    <row r="1810" spans="1:52" x14ac:dyDescent="0.25">
      <c r="A1810" s="82"/>
      <c r="B1810" s="84" t="s">
        <v>10</v>
      </c>
      <c r="C1810" s="93">
        <v>53070.213268745661</v>
      </c>
      <c r="D1810" s="93">
        <v>53116.335291031464</v>
      </c>
      <c r="E1810" s="93">
        <v>52331.88835812742</v>
      </c>
      <c r="F1810" s="93">
        <v>55071.4373956454</v>
      </c>
      <c r="G1810" s="93">
        <v>53875.484039655661</v>
      </c>
      <c r="H1810" s="93">
        <v>52008.886194252133</v>
      </c>
      <c r="I1810" s="93">
        <v>51006.53790216762</v>
      </c>
      <c r="J1810" s="93">
        <v>51558.493114579491</v>
      </c>
      <c r="K1810" s="93">
        <v>61654.145384999967</v>
      </c>
      <c r="L1810" s="93">
        <v>58834.103999999992</v>
      </c>
      <c r="M1810" s="93">
        <v>0</v>
      </c>
      <c r="N1810" s="83"/>
      <c r="O1810" s="84" t="s">
        <v>10</v>
      </c>
      <c r="P1810" s="93">
        <v>49969.933296735093</v>
      </c>
      <c r="Q1810" s="93">
        <v>53592.864251506588</v>
      </c>
      <c r="R1810" s="93">
        <v>60794.025212715627</v>
      </c>
      <c r="S1810" s="93">
        <v>62868.792787544808</v>
      </c>
      <c r="T1810" s="93">
        <v>59215.806183656612</v>
      </c>
      <c r="U1810" s="93">
        <v>56036.034892415242</v>
      </c>
      <c r="V1810" s="93">
        <v>52659.152170941408</v>
      </c>
      <c r="W1810" s="93">
        <v>52619.62498190999</v>
      </c>
      <c r="X1810" s="93">
        <v>63252.920177999993</v>
      </c>
      <c r="Y1810" s="93">
        <v>66550.574999999997</v>
      </c>
      <c r="Z1810" s="93">
        <v>58924</v>
      </c>
      <c r="AA1810" s="83"/>
      <c r="AB1810" s="84" t="s">
        <v>10</v>
      </c>
      <c r="AC1810" s="93">
        <v>711</v>
      </c>
      <c r="AD1810" s="93">
        <v>707</v>
      </c>
      <c r="AE1810" s="93">
        <v>690</v>
      </c>
      <c r="AF1810" s="93">
        <v>690</v>
      </c>
      <c r="AG1810" s="93">
        <v>700</v>
      </c>
      <c r="AH1810" s="93">
        <v>682</v>
      </c>
      <c r="AI1810" s="93">
        <v>665</v>
      </c>
      <c r="AJ1810" s="93">
        <v>690</v>
      </c>
      <c r="AK1810" s="93">
        <v>672</v>
      </c>
      <c r="AL1810" s="93">
        <v>649</v>
      </c>
      <c r="AM1810" s="93">
        <v>0</v>
      </c>
      <c r="AN1810" s="83"/>
      <c r="AO1810" s="83"/>
      <c r="AP1810" s="83"/>
      <c r="AQ1810" s="83"/>
      <c r="AR1810" s="83"/>
      <c r="AS1810" s="83"/>
      <c r="AT1810" s="83"/>
      <c r="AU1810" s="83"/>
      <c r="AV1810" s="83"/>
      <c r="AW1810" s="83"/>
      <c r="AX1810" s="83"/>
      <c r="AY1810" s="83"/>
      <c r="AZ1810" s="83"/>
    </row>
    <row r="1811" spans="1:52" x14ac:dyDescent="0.25">
      <c r="A1811" s="82"/>
      <c r="B1811" s="89" t="s">
        <v>11</v>
      </c>
      <c r="C1811" s="94">
        <v>31074.398329923548</v>
      </c>
      <c r="D1811" s="94">
        <v>24628.317326689626</v>
      </c>
      <c r="E1811" s="94">
        <v>24768.881138230663</v>
      </c>
      <c r="F1811" s="94">
        <v>26884.616583260246</v>
      </c>
      <c r="G1811" s="94">
        <v>28850.606595549732</v>
      </c>
      <c r="H1811" s="94">
        <v>31775.530442185067</v>
      </c>
      <c r="I1811" s="94">
        <v>31584.046194266979</v>
      </c>
      <c r="J1811" s="94">
        <v>34522.120786009487</v>
      </c>
      <c r="K1811" s="94">
        <v>35994.181271999987</v>
      </c>
      <c r="L1811" s="94">
        <v>33743.997000000003</v>
      </c>
      <c r="M1811" s="94">
        <v>0</v>
      </c>
      <c r="N1811" s="83"/>
      <c r="O1811" s="89" t="s">
        <v>11</v>
      </c>
      <c r="P1811" s="94">
        <v>24058.215902969336</v>
      </c>
      <c r="Q1811" s="94">
        <v>23798.738021945152</v>
      </c>
      <c r="R1811" s="94">
        <v>19260.094999713685</v>
      </c>
      <c r="S1811" s="94">
        <v>32315.324714516544</v>
      </c>
      <c r="T1811" s="94">
        <v>30628.712944163119</v>
      </c>
      <c r="U1811" s="94">
        <v>33307.696325266093</v>
      </c>
      <c r="V1811" s="94">
        <v>35378.577848814035</v>
      </c>
      <c r="W1811" s="94">
        <v>32861.101457330995</v>
      </c>
      <c r="X1811" s="94">
        <v>33595.488632999994</v>
      </c>
      <c r="Y1811" s="94">
        <v>32429.964</v>
      </c>
      <c r="Z1811" s="94">
        <v>34167</v>
      </c>
      <c r="AA1811" s="83"/>
      <c r="AB1811" s="89" t="s">
        <v>11</v>
      </c>
      <c r="AC1811" s="94">
        <v>711</v>
      </c>
      <c r="AD1811" s="94">
        <v>707</v>
      </c>
      <c r="AE1811" s="94">
        <v>690</v>
      </c>
      <c r="AF1811" s="94">
        <v>690</v>
      </c>
      <c r="AG1811" s="94">
        <v>700</v>
      </c>
      <c r="AH1811" s="94">
        <v>682</v>
      </c>
      <c r="AI1811" s="94">
        <v>665</v>
      </c>
      <c r="AJ1811" s="94">
        <v>690</v>
      </c>
      <c r="AK1811" s="94">
        <v>672</v>
      </c>
      <c r="AL1811" s="94">
        <v>649</v>
      </c>
      <c r="AM1811" s="94">
        <v>0</v>
      </c>
      <c r="AN1811" s="83"/>
      <c r="AO1811" s="83"/>
      <c r="AP1811" s="83"/>
      <c r="AQ1811" s="83"/>
      <c r="AR1811" s="83"/>
      <c r="AS1811" s="83"/>
      <c r="AT1811" s="83"/>
      <c r="AU1811" s="83"/>
      <c r="AV1811" s="83"/>
      <c r="AW1811" s="83"/>
      <c r="AX1811" s="83"/>
      <c r="AY1811" s="83"/>
      <c r="AZ1811" s="83"/>
    </row>
    <row r="1812" spans="1:52" x14ac:dyDescent="0.25">
      <c r="A1812" s="82"/>
      <c r="B1812" s="84" t="s">
        <v>0</v>
      </c>
      <c r="C1812" s="93">
        <v>11541.094233642374</v>
      </c>
      <c r="D1812" s="93">
        <v>10820.370021835512</v>
      </c>
      <c r="E1812" s="93">
        <v>7710.8961870050371</v>
      </c>
      <c r="F1812" s="93">
        <v>8314.6591237795383</v>
      </c>
      <c r="G1812" s="93">
        <v>8899.9328213187564</v>
      </c>
      <c r="H1812" s="93">
        <v>10195.282022264715</v>
      </c>
      <c r="I1812" s="93">
        <v>9380.3162096028409</v>
      </c>
      <c r="J1812" s="93">
        <v>9207.6251711219975</v>
      </c>
      <c r="K1812" s="93">
        <v>7784.8768619999992</v>
      </c>
      <c r="L1812" s="93">
        <v>6266.6099999999988</v>
      </c>
      <c r="M1812" s="93">
        <v>0</v>
      </c>
      <c r="N1812" s="83"/>
      <c r="O1812" s="84" t="s">
        <v>0</v>
      </c>
      <c r="P1812" s="93">
        <v>9964.9621472662511</v>
      </c>
      <c r="Q1812" s="93">
        <v>10344.315750898908</v>
      </c>
      <c r="R1812" s="93">
        <v>9862.2720355558686</v>
      </c>
      <c r="S1812" s="93">
        <v>12261.89896725011</v>
      </c>
      <c r="T1812" s="93">
        <v>9431.6600725571316</v>
      </c>
      <c r="U1812" s="93">
        <v>10139.152176734051</v>
      </c>
      <c r="V1812" s="93">
        <v>10152.778562156122</v>
      </c>
      <c r="W1812" s="93">
        <v>9219.4934482349981</v>
      </c>
      <c r="X1812" s="93">
        <v>8681.3365169999979</v>
      </c>
      <c r="Y1812" s="93">
        <v>8807.2109999999993</v>
      </c>
      <c r="Z1812" s="93">
        <v>5985</v>
      </c>
      <c r="AA1812" s="83"/>
      <c r="AB1812" s="84" t="s">
        <v>0</v>
      </c>
      <c r="AC1812" s="93">
        <v>115</v>
      </c>
      <c r="AD1812" s="93">
        <v>116</v>
      </c>
      <c r="AE1812" s="93">
        <v>99</v>
      </c>
      <c r="AF1812" s="93">
        <v>87</v>
      </c>
      <c r="AG1812" s="93">
        <v>91</v>
      </c>
      <c r="AH1812" s="93">
        <v>97</v>
      </c>
      <c r="AI1812" s="93">
        <v>84</v>
      </c>
      <c r="AJ1812" s="93">
        <v>80</v>
      </c>
      <c r="AK1812" s="93">
        <v>70</v>
      </c>
      <c r="AL1812" s="93">
        <v>57</v>
      </c>
      <c r="AM1812" s="93">
        <v>0</v>
      </c>
      <c r="AN1812" s="83"/>
      <c r="AO1812" s="83"/>
      <c r="AP1812" s="83"/>
      <c r="AQ1812" s="83"/>
      <c r="AR1812" s="83"/>
      <c r="AS1812" s="83"/>
      <c r="AT1812" s="83"/>
      <c r="AU1812" s="83"/>
      <c r="AV1812" s="83"/>
      <c r="AW1812" s="83"/>
      <c r="AX1812" s="83"/>
      <c r="AY1812" s="83"/>
      <c r="AZ1812" s="83"/>
    </row>
    <row r="1813" spans="1:52" x14ac:dyDescent="0.25">
      <c r="A1813" s="82"/>
      <c r="B1813" s="84" t="s">
        <v>158</v>
      </c>
      <c r="C1813" s="93">
        <v>16204.149240449613</v>
      </c>
      <c r="D1813" s="93">
        <v>11457.818735866662</v>
      </c>
      <c r="E1813" s="93">
        <v>9177.7992135648728</v>
      </c>
      <c r="F1813" s="93">
        <v>9292.3077763656129</v>
      </c>
      <c r="G1813" s="93">
        <v>9881.3261045981035</v>
      </c>
      <c r="H1813" s="93">
        <v>7529.4497968821252</v>
      </c>
      <c r="I1813" s="93">
        <v>9217.6549442167634</v>
      </c>
      <c r="J1813" s="93">
        <v>10141.982260199997</v>
      </c>
      <c r="K1813" s="93">
        <v>8415.0508679999984</v>
      </c>
      <c r="L1813" s="93">
        <v>4707.6749999999993</v>
      </c>
      <c r="M1813" s="93">
        <v>0</v>
      </c>
      <c r="N1813" s="83"/>
      <c r="O1813" s="84" t="s">
        <v>158</v>
      </c>
      <c r="P1813" s="93">
        <v>14993.591232437411</v>
      </c>
      <c r="Q1813" s="93">
        <v>18223.331383528588</v>
      </c>
      <c r="R1813" s="93">
        <v>14301.543788544084</v>
      </c>
      <c r="S1813" s="93">
        <v>7631.4419348316278</v>
      </c>
      <c r="T1813" s="93">
        <v>7740.5986472745826</v>
      </c>
      <c r="U1813" s="93">
        <v>9752.2811298494034</v>
      </c>
      <c r="V1813" s="93">
        <v>8267.7439385150374</v>
      </c>
      <c r="W1813" s="93">
        <v>7819.0367489009986</v>
      </c>
      <c r="X1813" s="93">
        <v>9499.2896459999974</v>
      </c>
      <c r="Y1813" s="93">
        <v>9315.5369999999984</v>
      </c>
      <c r="Z1813" s="93">
        <v>5704</v>
      </c>
      <c r="AA1813" s="83"/>
      <c r="AB1813" s="84" t="s">
        <v>158</v>
      </c>
      <c r="AC1813" s="93">
        <v>101</v>
      </c>
      <c r="AD1813" s="93">
        <v>74</v>
      </c>
      <c r="AE1813" s="93">
        <v>57</v>
      </c>
      <c r="AF1813" s="93">
        <v>60</v>
      </c>
      <c r="AG1813" s="93">
        <v>65</v>
      </c>
      <c r="AH1813" s="93">
        <v>50</v>
      </c>
      <c r="AI1813" s="93">
        <v>64</v>
      </c>
      <c r="AJ1813" s="93">
        <v>68</v>
      </c>
      <c r="AK1813" s="93">
        <v>54</v>
      </c>
      <c r="AL1813" s="93">
        <v>30</v>
      </c>
      <c r="AM1813" s="93">
        <v>0</v>
      </c>
      <c r="AN1813" s="83"/>
      <c r="AO1813" s="83"/>
      <c r="AP1813" s="83"/>
      <c r="AQ1813" s="83"/>
      <c r="AR1813" s="83"/>
      <c r="AS1813" s="83"/>
      <c r="AT1813" s="83"/>
      <c r="AU1813" s="83"/>
      <c r="AV1813" s="83"/>
      <c r="AW1813" s="83"/>
      <c r="AX1813" s="83"/>
      <c r="AY1813" s="83"/>
      <c r="AZ1813" s="83"/>
    </row>
    <row r="1814" spans="1:52" x14ac:dyDescent="0.25">
      <c r="A1814" s="82"/>
      <c r="B1814" s="84" t="s">
        <v>159</v>
      </c>
      <c r="C1814" s="93">
        <v>263.95218594182546</v>
      </c>
      <c r="D1814" s="93">
        <v>75.772317585197996</v>
      </c>
      <c r="E1814" s="93">
        <v>409.79423547943634</v>
      </c>
      <c r="F1814" s="93">
        <v>914.57268438605286</v>
      </c>
      <c r="G1814" s="93">
        <v>779.27010086697589</v>
      </c>
      <c r="H1814" s="93">
        <v>1013.0207181430362</v>
      </c>
      <c r="I1814" s="93">
        <v>208.89246653162994</v>
      </c>
      <c r="J1814" s="93">
        <v>122.99850826199997</v>
      </c>
      <c r="K1814" s="93">
        <v>0</v>
      </c>
      <c r="L1814" s="93">
        <v>180.07499999999999</v>
      </c>
      <c r="M1814" s="93">
        <v>0</v>
      </c>
      <c r="N1814" s="83"/>
      <c r="O1814" s="84" t="s">
        <v>159</v>
      </c>
      <c r="P1814" s="93">
        <v>578.083565655131</v>
      </c>
      <c r="Q1814" s="93">
        <v>580.12995225566226</v>
      </c>
      <c r="R1814" s="93">
        <v>145.59018390301833</v>
      </c>
      <c r="S1814" s="93">
        <v>403.96319981716118</v>
      </c>
      <c r="T1814" s="93">
        <v>741.892319866089</v>
      </c>
      <c r="U1814" s="93">
        <v>742.43461020637528</v>
      </c>
      <c r="V1814" s="93">
        <v>1181.8915869552745</v>
      </c>
      <c r="W1814" s="93">
        <v>747.70145811899988</v>
      </c>
      <c r="X1814" s="93">
        <v>258.85935599999999</v>
      </c>
      <c r="Y1814" s="93">
        <v>253.13399999999999</v>
      </c>
      <c r="Z1814" s="93">
        <v>248</v>
      </c>
      <c r="AA1814" s="83"/>
      <c r="AB1814" s="84" t="s">
        <v>159</v>
      </c>
      <c r="AC1814" s="93">
        <v>0</v>
      </c>
      <c r="AD1814" s="93">
        <v>0</v>
      </c>
      <c r="AE1814" s="93">
        <v>0</v>
      </c>
      <c r="AF1814" s="93">
        <v>0</v>
      </c>
      <c r="AG1814" s="93">
        <v>0</v>
      </c>
      <c r="AH1814" s="93">
        <v>0</v>
      </c>
      <c r="AI1814" s="93">
        <v>0</v>
      </c>
      <c r="AJ1814" s="93">
        <v>0</v>
      </c>
      <c r="AK1814" s="93">
        <v>0</v>
      </c>
      <c r="AL1814" s="93">
        <v>0</v>
      </c>
      <c r="AM1814" s="93">
        <v>0</v>
      </c>
      <c r="AN1814" s="83"/>
      <c r="AO1814" s="83"/>
      <c r="AP1814" s="83"/>
      <c r="AQ1814" s="83"/>
      <c r="AR1814" s="83"/>
      <c r="AS1814" s="83"/>
      <c r="AT1814" s="83"/>
      <c r="AU1814" s="83"/>
      <c r="AV1814" s="83"/>
      <c r="AW1814" s="83"/>
      <c r="AX1814" s="83"/>
      <c r="AY1814" s="83"/>
      <c r="AZ1814" s="83"/>
    </row>
    <row r="1815" spans="1:52" x14ac:dyDescent="0.25">
      <c r="A1815" s="82"/>
      <c r="B1815" s="84" t="s">
        <v>1</v>
      </c>
      <c r="C1815" s="93">
        <v>2028.5871669055368</v>
      </c>
      <c r="D1815" s="93">
        <v>3476.3888353027237</v>
      </c>
      <c r="E1815" s="93">
        <v>2819.9320587968064</v>
      </c>
      <c r="F1815" s="93">
        <v>1046.4955236406288</v>
      </c>
      <c r="G1815" s="93">
        <v>2437.3711192669261</v>
      </c>
      <c r="H1815" s="93">
        <v>1635.480578838652</v>
      </c>
      <c r="I1815" s="93">
        <v>1544.1551012824957</v>
      </c>
      <c r="J1815" s="93">
        <v>2226.9203601119993</v>
      </c>
      <c r="K1815" s="93">
        <v>2088.9101309999996</v>
      </c>
      <c r="L1815" s="93">
        <v>1713.2849999999999</v>
      </c>
      <c r="M1815" s="93">
        <v>0</v>
      </c>
      <c r="N1815" s="83"/>
      <c r="O1815" s="84" t="s">
        <v>1</v>
      </c>
      <c r="P1815" s="93">
        <v>1476.6160354192577</v>
      </c>
      <c r="Q1815" s="93">
        <v>1483.2861354696784</v>
      </c>
      <c r="R1815" s="93">
        <v>5987.337796056685</v>
      </c>
      <c r="S1815" s="93">
        <v>1730.2320938454466</v>
      </c>
      <c r="T1815" s="93">
        <v>1538.4921191971123</v>
      </c>
      <c r="U1815" s="93">
        <v>544.07933934702123</v>
      </c>
      <c r="V1815" s="93">
        <v>1574.0597070175504</v>
      </c>
      <c r="W1815" s="93">
        <v>1395.0620279189995</v>
      </c>
      <c r="X1815" s="93">
        <v>1626.3581669999999</v>
      </c>
      <c r="Y1815" s="93">
        <v>1977.7379999999998</v>
      </c>
      <c r="Z1815" s="93">
        <v>1769</v>
      </c>
      <c r="AA1815" s="83"/>
      <c r="AB1815" s="84" t="s">
        <v>1</v>
      </c>
      <c r="AC1815" s="93">
        <v>14</v>
      </c>
      <c r="AD1815" s="93">
        <v>23</v>
      </c>
      <c r="AE1815" s="93">
        <v>19</v>
      </c>
      <c r="AF1815" s="93">
        <v>8</v>
      </c>
      <c r="AG1815" s="93">
        <v>11</v>
      </c>
      <c r="AH1815" s="93">
        <v>10</v>
      </c>
      <c r="AI1815" s="93">
        <v>9</v>
      </c>
      <c r="AJ1815" s="93">
        <v>13</v>
      </c>
      <c r="AK1815" s="93">
        <v>13</v>
      </c>
      <c r="AL1815" s="93">
        <v>11</v>
      </c>
      <c r="AM1815" s="93">
        <v>0</v>
      </c>
      <c r="AN1815" s="83"/>
      <c r="AO1815" s="83"/>
      <c r="AP1815" s="83"/>
      <c r="AQ1815" s="83"/>
      <c r="AR1815" s="83"/>
      <c r="AS1815" s="83"/>
      <c r="AT1815" s="83"/>
      <c r="AU1815" s="83"/>
      <c r="AV1815" s="83"/>
      <c r="AW1815" s="83"/>
      <c r="AX1815" s="83"/>
      <c r="AY1815" s="83"/>
      <c r="AZ1815" s="83"/>
    </row>
    <row r="1816" spans="1:52" x14ac:dyDescent="0.25">
      <c r="A1816" s="82"/>
      <c r="B1816" s="84" t="s">
        <v>2</v>
      </c>
      <c r="C1816" s="93">
        <v>35638.057619571948</v>
      </c>
      <c r="D1816" s="93">
        <v>36130.994223945781</v>
      </c>
      <c r="E1816" s="93">
        <v>36557.882432303733</v>
      </c>
      <c r="F1816" s="93">
        <v>36760.651183361668</v>
      </c>
      <c r="G1816" s="93">
        <v>35579.116872723025</v>
      </c>
      <c r="H1816" s="93">
        <v>33777.420391151187</v>
      </c>
      <c r="I1816" s="93">
        <v>34005.494683280594</v>
      </c>
      <c r="J1816" s="93">
        <v>34876.550697974992</v>
      </c>
      <c r="K1816" s="93">
        <v>35428.722104999993</v>
      </c>
      <c r="L1816" s="93">
        <v>35829.78</v>
      </c>
      <c r="M1816" s="93">
        <v>0</v>
      </c>
      <c r="N1816" s="83"/>
      <c r="O1816" s="84" t="s">
        <v>2</v>
      </c>
      <c r="P1816" s="93">
        <v>35672.954420995753</v>
      </c>
      <c r="Q1816" s="93">
        <v>34342.601387596624</v>
      </c>
      <c r="R1816" s="93">
        <v>37992.718167553736</v>
      </c>
      <c r="S1816" s="93">
        <v>36045.059229399842</v>
      </c>
      <c r="T1816" s="93">
        <v>35173.624581864919</v>
      </c>
      <c r="U1816" s="93">
        <v>36502.289585538143</v>
      </c>
      <c r="V1816" s="93">
        <v>33987.903738730565</v>
      </c>
      <c r="W1816" s="93">
        <v>33801.932152106994</v>
      </c>
      <c r="X1816" s="93">
        <v>34770.964724999998</v>
      </c>
      <c r="Y1816" s="93">
        <v>34318.178999999996</v>
      </c>
      <c r="Z1816" s="93">
        <v>32690</v>
      </c>
      <c r="AA1816" s="83"/>
      <c r="AB1816" s="84" t="s">
        <v>2</v>
      </c>
      <c r="AC1816" s="93">
        <v>343</v>
      </c>
      <c r="AD1816" s="93">
        <v>342</v>
      </c>
      <c r="AE1816" s="93">
        <v>330</v>
      </c>
      <c r="AF1816" s="93">
        <v>318</v>
      </c>
      <c r="AG1816" s="93">
        <v>292</v>
      </c>
      <c r="AH1816" s="93">
        <v>270</v>
      </c>
      <c r="AI1816" s="93">
        <v>264</v>
      </c>
      <c r="AJ1816" s="93">
        <v>270</v>
      </c>
      <c r="AK1816" s="93">
        <v>278</v>
      </c>
      <c r="AL1816" s="93">
        <v>274</v>
      </c>
      <c r="AM1816" s="93">
        <v>0</v>
      </c>
      <c r="AN1816" s="83"/>
      <c r="AO1816" s="83"/>
      <c r="AP1816" s="83"/>
      <c r="AQ1816" s="83"/>
      <c r="AR1816" s="83"/>
      <c r="AS1816" s="83"/>
      <c r="AT1816" s="83"/>
      <c r="AU1816" s="83"/>
      <c r="AV1816" s="83"/>
      <c r="AW1816" s="83"/>
      <c r="AX1816" s="83"/>
      <c r="AY1816" s="83"/>
      <c r="AZ1816" s="83"/>
    </row>
    <row r="1817" spans="1:52" x14ac:dyDescent="0.25">
      <c r="A1817" s="82"/>
      <c r="B1817" s="84" t="s">
        <v>156</v>
      </c>
      <c r="C1817" s="93">
        <v>0</v>
      </c>
      <c r="D1817" s="93">
        <v>0</v>
      </c>
      <c r="E1817" s="93">
        <v>0</v>
      </c>
      <c r="F1817" s="93">
        <v>0</v>
      </c>
      <c r="G1817" s="93">
        <v>0</v>
      </c>
      <c r="H1817" s="93">
        <v>0</v>
      </c>
      <c r="I1817" s="93">
        <v>0</v>
      </c>
      <c r="J1817" s="93">
        <v>80.920071224999987</v>
      </c>
      <c r="K1817" s="93">
        <v>1838.5379669999998</v>
      </c>
      <c r="L1817" s="93">
        <v>4460.7149999999992</v>
      </c>
      <c r="M1817" s="93">
        <v>0</v>
      </c>
      <c r="N1817" s="83"/>
      <c r="O1817" s="84" t="s">
        <v>156</v>
      </c>
      <c r="P1817" s="93">
        <v>0</v>
      </c>
      <c r="Q1817" s="93">
        <v>0</v>
      </c>
      <c r="R1817" s="93">
        <v>0</v>
      </c>
      <c r="S1817" s="93">
        <v>0</v>
      </c>
      <c r="T1817" s="93">
        <v>0</v>
      </c>
      <c r="U1817" s="93">
        <v>0</v>
      </c>
      <c r="V1817" s="93">
        <v>0</v>
      </c>
      <c r="W1817" s="93">
        <v>0</v>
      </c>
      <c r="X1817" s="93">
        <v>1455.5534279999997</v>
      </c>
      <c r="Y1817" s="93">
        <v>4015.1579999999994</v>
      </c>
      <c r="Z1817" s="93">
        <v>4375</v>
      </c>
      <c r="AA1817" s="83"/>
      <c r="AB1817" s="84" t="s">
        <v>156</v>
      </c>
      <c r="AC1817" s="93">
        <v>0</v>
      </c>
      <c r="AD1817" s="93">
        <v>0</v>
      </c>
      <c r="AE1817" s="93">
        <v>0</v>
      </c>
      <c r="AF1817" s="93">
        <v>0</v>
      </c>
      <c r="AG1817" s="93">
        <v>0</v>
      </c>
      <c r="AH1817" s="93">
        <v>0</v>
      </c>
      <c r="AI1817" s="93">
        <v>0</v>
      </c>
      <c r="AJ1817" s="93">
        <v>0</v>
      </c>
      <c r="AK1817" s="93">
        <v>9</v>
      </c>
      <c r="AL1817" s="93">
        <v>27</v>
      </c>
      <c r="AM1817" s="93">
        <v>0</v>
      </c>
      <c r="AN1817" s="83"/>
      <c r="AO1817" s="83"/>
      <c r="AP1817" s="83"/>
      <c r="AQ1817" s="83"/>
      <c r="AR1817" s="83"/>
      <c r="AS1817" s="83"/>
      <c r="AT1817" s="83"/>
      <c r="AU1817" s="83"/>
      <c r="AV1817" s="83"/>
      <c r="AW1817" s="83"/>
      <c r="AX1817" s="83"/>
      <c r="AY1817" s="83"/>
      <c r="AZ1817" s="83"/>
    </row>
    <row r="1818" spans="1:52" x14ac:dyDescent="0.25">
      <c r="A1818" s="82"/>
      <c r="B1818" s="84" t="s">
        <v>3</v>
      </c>
      <c r="C1818" s="93">
        <v>123.82347815552247</v>
      </c>
      <c r="D1818" s="93">
        <v>815.63529955061188</v>
      </c>
      <c r="E1818" s="93">
        <v>2138.7947032376692</v>
      </c>
      <c r="F1818" s="93">
        <v>2922.7314597057061</v>
      </c>
      <c r="G1818" s="93">
        <v>2974.3652396463344</v>
      </c>
      <c r="H1818" s="93">
        <v>2531.4336709446288</v>
      </c>
      <c r="I1818" s="93">
        <v>2705.707158601796</v>
      </c>
      <c r="J1818" s="93">
        <v>2414.6549253539988</v>
      </c>
      <c r="K1818" s="93">
        <v>1594.5311969999998</v>
      </c>
      <c r="L1818" s="93">
        <v>1352.1059999999998</v>
      </c>
      <c r="M1818" s="93">
        <v>0</v>
      </c>
      <c r="N1818" s="83"/>
      <c r="O1818" s="84" t="s">
        <v>3</v>
      </c>
      <c r="P1818" s="93">
        <v>0</v>
      </c>
      <c r="Q1818" s="93">
        <v>2217.2748343959893</v>
      </c>
      <c r="R1818" s="93">
        <v>1990.6297733170729</v>
      </c>
      <c r="S1818" s="93">
        <v>3504.0922132711466</v>
      </c>
      <c r="T1818" s="93">
        <v>4131.9437906434996</v>
      </c>
      <c r="U1818" s="93">
        <v>3354.373238884225</v>
      </c>
      <c r="V1818" s="93">
        <v>2147.1946691382805</v>
      </c>
      <c r="W1818" s="93">
        <v>2557.074250709999</v>
      </c>
      <c r="X1818" s="93">
        <v>2202.4263239999996</v>
      </c>
      <c r="Y1818" s="93">
        <v>1952.0129999999999</v>
      </c>
      <c r="Z1818" s="93">
        <v>1240</v>
      </c>
      <c r="AA1818" s="83"/>
      <c r="AB1818" s="84" t="s">
        <v>3</v>
      </c>
      <c r="AC1818" s="93">
        <v>1</v>
      </c>
      <c r="AD1818" s="93">
        <v>7</v>
      </c>
      <c r="AE1818" s="93">
        <v>18</v>
      </c>
      <c r="AF1818" s="93">
        <v>23</v>
      </c>
      <c r="AG1818" s="93">
        <v>22</v>
      </c>
      <c r="AH1818" s="93">
        <v>20</v>
      </c>
      <c r="AI1818" s="93">
        <v>21</v>
      </c>
      <c r="AJ1818" s="93">
        <v>19</v>
      </c>
      <c r="AK1818" s="93">
        <v>13</v>
      </c>
      <c r="AL1818" s="93">
        <v>11</v>
      </c>
      <c r="AM1818" s="93">
        <v>0</v>
      </c>
      <c r="AN1818" s="83"/>
      <c r="AO1818" s="83"/>
      <c r="AP1818" s="83"/>
      <c r="AQ1818" s="83"/>
      <c r="AR1818" s="83"/>
      <c r="AS1818" s="83"/>
      <c r="AT1818" s="83"/>
      <c r="AU1818" s="83"/>
      <c r="AV1818" s="83"/>
      <c r="AW1818" s="83"/>
      <c r="AX1818" s="83"/>
      <c r="AY1818" s="83"/>
      <c r="AZ1818" s="83"/>
    </row>
    <row r="1819" spans="1:52" x14ac:dyDescent="0.25">
      <c r="A1819" s="82"/>
      <c r="B1819" s="84" t="s">
        <v>4</v>
      </c>
      <c r="C1819" s="93">
        <v>0</v>
      </c>
      <c r="D1819" s="93">
        <v>16.614133847968233</v>
      </c>
      <c r="E1819" s="93">
        <v>346.88850891362245</v>
      </c>
      <c r="F1819" s="93">
        <v>354.21801721110506</v>
      </c>
      <c r="G1819" s="93">
        <v>348.85928934161126</v>
      </c>
      <c r="H1819" s="93">
        <v>381.28042481984033</v>
      </c>
      <c r="I1819" s="93">
        <v>604.68871890734977</v>
      </c>
      <c r="J1819" s="93">
        <v>851.27914928700011</v>
      </c>
      <c r="K1819" s="93">
        <v>840.23200799999995</v>
      </c>
      <c r="L1819" s="93">
        <v>1048.5509999999999</v>
      </c>
      <c r="M1819" s="93">
        <v>0</v>
      </c>
      <c r="N1819" s="83"/>
      <c r="O1819" s="84" t="s">
        <v>4</v>
      </c>
      <c r="P1819" s="93">
        <v>0</v>
      </c>
      <c r="Q1819" s="93">
        <v>0</v>
      </c>
      <c r="R1819" s="93">
        <v>318.80037054004981</v>
      </c>
      <c r="S1819" s="93">
        <v>337.02072670460302</v>
      </c>
      <c r="T1819" s="93">
        <v>672.80005801596474</v>
      </c>
      <c r="U1819" s="93">
        <v>626.14967125838882</v>
      </c>
      <c r="V1819" s="93">
        <v>239.67661949418593</v>
      </c>
      <c r="W1819" s="93">
        <v>716.41236391199982</v>
      </c>
      <c r="X1819" s="93">
        <v>651.39198599999997</v>
      </c>
      <c r="Y1819" s="93">
        <v>918.89699999999993</v>
      </c>
      <c r="Z1819" s="93">
        <v>1316</v>
      </c>
      <c r="AA1819" s="83"/>
      <c r="AB1819" s="84" t="s">
        <v>4</v>
      </c>
      <c r="AC1819" s="93">
        <v>0</v>
      </c>
      <c r="AD1819" s="93">
        <v>0</v>
      </c>
      <c r="AE1819" s="93">
        <v>2</v>
      </c>
      <c r="AF1819" s="93">
        <v>3</v>
      </c>
      <c r="AG1819" s="93">
        <v>0</v>
      </c>
      <c r="AH1819" s="93">
        <v>3</v>
      </c>
      <c r="AI1819" s="93">
        <v>6</v>
      </c>
      <c r="AJ1819" s="93">
        <v>8</v>
      </c>
      <c r="AK1819" s="93">
        <v>7</v>
      </c>
      <c r="AL1819" s="93">
        <v>11</v>
      </c>
      <c r="AM1819" s="93">
        <v>0</v>
      </c>
      <c r="AN1819" s="83"/>
      <c r="AO1819" s="83"/>
      <c r="AP1819" s="83"/>
      <c r="AQ1819" s="83"/>
      <c r="AR1819" s="83"/>
      <c r="AS1819" s="83"/>
      <c r="AT1819" s="83"/>
      <c r="AU1819" s="83"/>
      <c r="AV1819" s="83"/>
      <c r="AW1819" s="83"/>
      <c r="AX1819" s="83"/>
      <c r="AY1819" s="83"/>
      <c r="AZ1819" s="83"/>
    </row>
    <row r="1820" spans="1:52" x14ac:dyDescent="0.25">
      <c r="A1820" s="82"/>
      <c r="B1820" s="84" t="s">
        <v>6</v>
      </c>
      <c r="C1820" s="93">
        <v>13.236717781445547</v>
      </c>
      <c r="D1820" s="93">
        <v>5.9336192314172278</v>
      </c>
      <c r="E1820" s="93">
        <v>704.54413753711447</v>
      </c>
      <c r="F1820" s="93">
        <v>1889.3935945734081</v>
      </c>
      <c r="G1820" s="93">
        <v>2079.563815685709</v>
      </c>
      <c r="H1820" s="93">
        <v>1778.9359410216007</v>
      </c>
      <c r="I1820" s="93">
        <v>1375.3919770056266</v>
      </c>
      <c r="J1820" s="93">
        <v>1139.8940699894997</v>
      </c>
      <c r="K1820" s="93">
        <v>789.30885599999954</v>
      </c>
      <c r="L1820" s="93">
        <v>738.82200000000023</v>
      </c>
      <c r="M1820" s="93">
        <v>0</v>
      </c>
      <c r="N1820" s="83"/>
      <c r="O1820" s="84" t="s">
        <v>6</v>
      </c>
      <c r="P1820" s="93">
        <v>323.6979166553503</v>
      </c>
      <c r="Q1820" s="93">
        <v>307.36147618741234</v>
      </c>
      <c r="R1820" s="93">
        <v>1590.4908354035526</v>
      </c>
      <c r="S1820" s="93">
        <v>4404.3530585779636</v>
      </c>
      <c r="T1820" s="93">
        <v>3949.5855257603848</v>
      </c>
      <c r="U1820" s="93">
        <v>2117.7276381489078</v>
      </c>
      <c r="V1820" s="93">
        <v>1938.3022026066503</v>
      </c>
      <c r="W1820" s="93">
        <v>1465.1927563139998</v>
      </c>
      <c r="X1820" s="93">
        <v>745.81199699999979</v>
      </c>
      <c r="Y1820" s="93">
        <v>612.25500000000011</v>
      </c>
      <c r="Z1820" s="93">
        <v>1248</v>
      </c>
      <c r="AA1820" s="83"/>
      <c r="AB1820" s="84" t="s">
        <v>6</v>
      </c>
      <c r="AC1820" s="93">
        <v>0</v>
      </c>
      <c r="AD1820" s="93">
        <v>0</v>
      </c>
      <c r="AE1820" s="93">
        <v>1</v>
      </c>
      <c r="AF1820" s="93">
        <v>19</v>
      </c>
      <c r="AG1820" s="93">
        <v>26</v>
      </c>
      <c r="AH1820" s="93">
        <v>22</v>
      </c>
      <c r="AI1820" s="93">
        <v>18</v>
      </c>
      <c r="AJ1820" s="93">
        <v>0</v>
      </c>
      <c r="AK1820" s="93">
        <v>68</v>
      </c>
      <c r="AL1820" s="93">
        <v>11</v>
      </c>
      <c r="AM1820" s="93">
        <v>0</v>
      </c>
      <c r="AN1820" s="83"/>
      <c r="AO1820" s="83"/>
      <c r="AP1820" s="83"/>
      <c r="AQ1820" s="83"/>
      <c r="AR1820" s="83"/>
      <c r="AS1820" s="83"/>
      <c r="AT1820" s="83"/>
      <c r="AU1820" s="83"/>
      <c r="AV1820" s="83"/>
      <c r="AW1820" s="83"/>
      <c r="AX1820" s="83"/>
      <c r="AY1820" s="83"/>
      <c r="AZ1820" s="83"/>
    </row>
    <row r="1821" spans="1:52" x14ac:dyDescent="0.25">
      <c r="A1821" s="82"/>
      <c r="B1821" s="84" t="s">
        <v>7</v>
      </c>
      <c r="C1821" s="93">
        <v>12965.485400723925</v>
      </c>
      <c r="D1821" s="93">
        <v>10795.86417440976</v>
      </c>
      <c r="E1821" s="93">
        <v>9527.2624684960701</v>
      </c>
      <c r="F1821" s="93">
        <v>8884.4203626073704</v>
      </c>
      <c r="G1821" s="93">
        <v>10192.467814929731</v>
      </c>
      <c r="H1821" s="93">
        <v>11991.660704128515</v>
      </c>
      <c r="I1821" s="93">
        <v>9124.0931078912818</v>
      </c>
      <c r="J1821" s="93">
        <v>11683.779350606997</v>
      </c>
      <c r="K1821" s="93">
        <v>14285.005034999998</v>
      </c>
      <c r="L1821" s="93">
        <v>11831.441999999999</v>
      </c>
      <c r="M1821" s="93">
        <v>0</v>
      </c>
      <c r="N1821" s="83"/>
      <c r="O1821" s="84" t="s">
        <v>7</v>
      </c>
      <c r="P1821" s="93">
        <v>11932.299410983096</v>
      </c>
      <c r="Q1821" s="93">
        <v>12202.131932255645</v>
      </c>
      <c r="R1821" s="93">
        <v>4897.0498915225053</v>
      </c>
      <c r="S1821" s="93">
        <v>11102.062911546496</v>
      </c>
      <c r="T1821" s="93">
        <v>8296.7347221665677</v>
      </c>
      <c r="U1821" s="93">
        <v>8486.0052321706098</v>
      </c>
      <c r="V1821" s="93">
        <v>11353.305555994088</v>
      </c>
      <c r="W1821" s="93">
        <v>10774.237750037997</v>
      </c>
      <c r="X1821" s="93">
        <v>9496.1069489999991</v>
      </c>
      <c r="Y1821" s="93">
        <v>9374.1899999999987</v>
      </c>
      <c r="Z1821" s="93">
        <v>10204</v>
      </c>
      <c r="AA1821" s="83"/>
      <c r="AB1821" s="84" t="s">
        <v>7</v>
      </c>
      <c r="AC1821" s="93">
        <v>88</v>
      </c>
      <c r="AD1821" s="93">
        <v>85</v>
      </c>
      <c r="AE1821" s="93">
        <v>73</v>
      </c>
      <c r="AF1821" s="93">
        <v>71</v>
      </c>
      <c r="AG1821" s="93">
        <v>81</v>
      </c>
      <c r="AH1821" s="93">
        <v>96</v>
      </c>
      <c r="AI1821" s="93">
        <v>77</v>
      </c>
      <c r="AJ1821" s="93">
        <v>96</v>
      </c>
      <c r="AK1821" s="93">
        <v>110</v>
      </c>
      <c r="AL1821" s="93">
        <v>102</v>
      </c>
      <c r="AM1821" s="93">
        <v>0</v>
      </c>
      <c r="AN1821" s="83"/>
      <c r="AO1821" s="83"/>
      <c r="AP1821" s="83"/>
      <c r="AQ1821" s="83"/>
      <c r="AR1821" s="83"/>
      <c r="AS1821" s="83"/>
      <c r="AT1821" s="83"/>
      <c r="AU1821" s="83"/>
      <c r="AV1821" s="83"/>
      <c r="AW1821" s="83"/>
      <c r="AX1821" s="83"/>
      <c r="AY1821" s="83"/>
      <c r="AZ1821" s="83"/>
    </row>
    <row r="1822" spans="1:52" x14ac:dyDescent="0.25">
      <c r="A1822" s="82"/>
      <c r="B1822" s="89" t="s">
        <v>8</v>
      </c>
      <c r="C1822" s="94">
        <v>3137.7037831926609</v>
      </c>
      <c r="D1822" s="94">
        <v>3408.3895589106842</v>
      </c>
      <c r="E1822" s="94">
        <v>5488.0711364664294</v>
      </c>
      <c r="F1822" s="94">
        <v>9092.0574473133929</v>
      </c>
      <c r="G1822" s="94">
        <v>10004.616148899515</v>
      </c>
      <c r="H1822" s="94">
        <v>10669.758116904886</v>
      </c>
      <c r="I1822" s="94">
        <v>12318.388751370216</v>
      </c>
      <c r="J1822" s="94">
        <v>12587.926279760997</v>
      </c>
      <c r="K1822" s="94">
        <v>12176.998721999998</v>
      </c>
      <c r="L1822" s="94">
        <v>11386.913999999999</v>
      </c>
      <c r="M1822" s="94">
        <v>0</v>
      </c>
      <c r="N1822" s="83"/>
      <c r="O1822" s="89" t="s">
        <v>8</v>
      </c>
      <c r="P1822" s="94">
        <v>3221.9374418018601</v>
      </c>
      <c r="Q1822" s="94">
        <v>3234.7718601994161</v>
      </c>
      <c r="R1822" s="94">
        <v>4704.0609741140834</v>
      </c>
      <c r="S1822" s="94">
        <v>9177.6399366460846</v>
      </c>
      <c r="T1822" s="94">
        <v>10557.127711694444</v>
      </c>
      <c r="U1822" s="94">
        <v>10901.713026373731</v>
      </c>
      <c r="V1822" s="94">
        <v>10593.706581643019</v>
      </c>
      <c r="W1822" s="94">
        <v>10719.212101604997</v>
      </c>
      <c r="X1822" s="94">
        <v>13270.785591</v>
      </c>
      <c r="Y1822" s="94">
        <v>12768.860999999999</v>
      </c>
      <c r="Z1822" s="94">
        <v>13260</v>
      </c>
      <c r="AA1822" s="83"/>
      <c r="AB1822" s="89" t="s">
        <v>8</v>
      </c>
      <c r="AC1822" s="94">
        <v>44</v>
      </c>
      <c r="AD1822" s="94">
        <v>49</v>
      </c>
      <c r="AE1822" s="94">
        <v>76</v>
      </c>
      <c r="AF1822" s="94">
        <v>94</v>
      </c>
      <c r="AG1822" s="94">
        <v>104</v>
      </c>
      <c r="AH1822" s="94">
        <v>106</v>
      </c>
      <c r="AI1822" s="94">
        <v>120</v>
      </c>
      <c r="AJ1822" s="94">
        <v>119</v>
      </c>
      <c r="AK1822" s="94">
        <v>117</v>
      </c>
      <c r="AL1822" s="94">
        <v>114</v>
      </c>
      <c r="AM1822" s="94">
        <v>0</v>
      </c>
      <c r="AN1822" s="83"/>
      <c r="AO1822" s="83"/>
      <c r="AP1822" s="83"/>
      <c r="AQ1822" s="83"/>
      <c r="AR1822" s="83"/>
      <c r="AS1822" s="83"/>
      <c r="AT1822" s="83"/>
      <c r="AU1822" s="83"/>
      <c r="AV1822" s="83"/>
      <c r="AW1822" s="83"/>
      <c r="AX1822" s="83"/>
      <c r="AY1822" s="83"/>
      <c r="AZ1822" s="83"/>
    </row>
    <row r="1823" spans="1:52" x14ac:dyDescent="0.25">
      <c r="A1823" s="82"/>
      <c r="B1823" s="89" t="s">
        <v>5</v>
      </c>
      <c r="C1823" s="94">
        <v>1353.1535586577747</v>
      </c>
      <c r="D1823" s="94">
        <v>700.16706930723285</v>
      </c>
      <c r="E1823" s="94">
        <v>687.57422060308079</v>
      </c>
      <c r="F1823" s="94">
        <v>1207.2728771678587</v>
      </c>
      <c r="G1823" s="94">
        <v>842.1327325502856</v>
      </c>
      <c r="H1823" s="94">
        <v>1416.1045690156238</v>
      </c>
      <c r="I1823" s="94">
        <v>1405.0766959338055</v>
      </c>
      <c r="J1823" s="94">
        <v>566.44049857499976</v>
      </c>
      <c r="K1823" s="94">
        <v>1822.6244819999999</v>
      </c>
      <c r="L1823" s="94">
        <v>2173.2479999999996</v>
      </c>
      <c r="M1823" s="92">
        <v>0</v>
      </c>
      <c r="N1823" s="83"/>
      <c r="O1823" s="89" t="s">
        <v>5</v>
      </c>
      <c r="P1823" s="94">
        <v>1128.7310253632656</v>
      </c>
      <c r="Q1823" s="94">
        <v>2244.094793321995</v>
      </c>
      <c r="R1823" s="94">
        <v>1144.006469173637</v>
      </c>
      <c r="S1823" s="94">
        <v>1150.1409389080034</v>
      </c>
      <c r="T1823" s="94">
        <v>2455.6069457552376</v>
      </c>
      <c r="U1823" s="94">
        <v>2460.4327707215793</v>
      </c>
      <c r="V1823" s="94">
        <v>1637.606994204541</v>
      </c>
      <c r="W1823" s="94">
        <v>3046.9104151919992</v>
      </c>
      <c r="X1823" s="94">
        <v>4141.7496959999989</v>
      </c>
      <c r="Y1823" s="94">
        <v>2865.7649999999994</v>
      </c>
      <c r="Z1823" s="94">
        <v>2799</v>
      </c>
      <c r="AA1823" s="83"/>
      <c r="AB1823" s="89" t="s">
        <v>5</v>
      </c>
      <c r="AC1823" s="94">
        <v>711</v>
      </c>
      <c r="AD1823" s="94">
        <v>707</v>
      </c>
      <c r="AE1823" s="94">
        <v>690</v>
      </c>
      <c r="AF1823" s="94">
        <v>690</v>
      </c>
      <c r="AG1823" s="94">
        <v>700</v>
      </c>
      <c r="AH1823" s="94">
        <v>682</v>
      </c>
      <c r="AI1823" s="94">
        <v>665</v>
      </c>
      <c r="AJ1823" s="94">
        <v>690</v>
      </c>
      <c r="AK1823" s="94">
        <v>672</v>
      </c>
      <c r="AL1823" s="94">
        <v>649</v>
      </c>
      <c r="AM1823" s="94">
        <v>0</v>
      </c>
      <c r="AN1823" s="83"/>
      <c r="AO1823" s="83"/>
      <c r="AP1823" s="83"/>
      <c r="AQ1823" s="83"/>
      <c r="AR1823" s="83"/>
      <c r="AS1823" s="83"/>
      <c r="AT1823" s="83"/>
      <c r="AU1823" s="83"/>
      <c r="AV1823" s="83"/>
      <c r="AW1823" s="83"/>
      <c r="AX1823" s="83"/>
      <c r="AY1823" s="83"/>
      <c r="AZ1823" s="83"/>
    </row>
    <row r="1824" spans="1:52" x14ac:dyDescent="0.25">
      <c r="A1824" s="82"/>
      <c r="B1824" s="84" t="s">
        <v>157</v>
      </c>
      <c r="C1824" s="93">
        <v>4251.3930838042843</v>
      </c>
      <c r="D1824" s="93">
        <v>4476.3223481811556</v>
      </c>
      <c r="E1824" s="93">
        <v>5119.0632185836193</v>
      </c>
      <c r="F1824" s="93">
        <v>5746.6650625418451</v>
      </c>
      <c r="G1824" s="93">
        <v>5879.6382174425453</v>
      </c>
      <c r="H1824" s="93">
        <v>6040.1080788175295</v>
      </c>
      <c r="I1824" s="93">
        <v>7958.8029748550998</v>
      </c>
      <c r="J1824" s="93">
        <v>6991.4941538399971</v>
      </c>
      <c r="K1824" s="93">
        <v>6504.3717689999994</v>
      </c>
      <c r="L1824" s="93">
        <v>6596.9189999999999</v>
      </c>
      <c r="M1824" s="93">
        <v>0</v>
      </c>
      <c r="N1824" s="83"/>
      <c r="O1824" s="84" t="s">
        <v>157</v>
      </c>
      <c r="P1824" s="93">
        <v>3873.5449580430204</v>
      </c>
      <c r="Q1824" s="93">
        <v>3534.0636142321005</v>
      </c>
      <c r="R1824" s="93">
        <v>3272.2681205212161</v>
      </c>
      <c r="S1824" s="93">
        <v>3812.2584257030949</v>
      </c>
      <c r="T1824" s="93">
        <v>6786.8989017368021</v>
      </c>
      <c r="U1824" s="93">
        <v>6792.6058087405572</v>
      </c>
      <c r="V1824" s="93">
        <v>6785.7068601748415</v>
      </c>
      <c r="W1824" s="93">
        <v>6821.0225371259985</v>
      </c>
      <c r="X1824" s="93">
        <v>6490.5800819999986</v>
      </c>
      <c r="Y1824" s="93">
        <v>6468.2939999999999</v>
      </c>
      <c r="Z1824" s="93">
        <v>5464</v>
      </c>
      <c r="AA1824" s="83"/>
      <c r="AB1824" s="84" t="s">
        <v>117</v>
      </c>
      <c r="AC1824" s="93">
        <v>3726.9169999999999</v>
      </c>
      <c r="AD1824" s="93">
        <v>3599.2589999999996</v>
      </c>
      <c r="AE1824" s="93">
        <v>3489.4560000000001</v>
      </c>
      <c r="AF1824" s="93">
        <v>3446.92</v>
      </c>
      <c r="AG1824" s="93">
        <v>3397.35</v>
      </c>
      <c r="AH1824" s="93">
        <v>3354.6539999999995</v>
      </c>
      <c r="AI1824" s="93">
        <v>3283.4360000000001</v>
      </c>
      <c r="AJ1824" s="93">
        <v>3202.6679999999997</v>
      </c>
      <c r="AK1824" s="93">
        <v>3188.6</v>
      </c>
      <c r="AL1824" s="93">
        <v>3223.375</v>
      </c>
      <c r="AM1824" s="93">
        <v>0</v>
      </c>
      <c r="AN1824" s="83"/>
      <c r="AO1824" s="83"/>
      <c r="AP1824" s="83"/>
      <c r="AQ1824" s="83"/>
      <c r="AR1824" s="83"/>
      <c r="AS1824" s="83"/>
      <c r="AT1824" s="83"/>
      <c r="AU1824" s="83"/>
      <c r="AV1824" s="83"/>
      <c r="AW1824" s="83"/>
      <c r="AX1824" s="83"/>
      <c r="AY1824" s="83"/>
      <c r="AZ1824" s="83"/>
    </row>
    <row r="1825" spans="1:52" x14ac:dyDescent="0.25">
      <c r="A1825" s="82"/>
      <c r="B1825" s="83"/>
      <c r="C1825" s="83"/>
      <c r="D1825" s="83"/>
      <c r="E1825" s="83"/>
      <c r="F1825" s="83"/>
      <c r="G1825" s="83"/>
      <c r="H1825" s="83"/>
      <c r="I1825" s="83"/>
      <c r="J1825" s="83"/>
      <c r="K1825" s="83"/>
      <c r="L1825" s="83"/>
      <c r="M1825" s="83"/>
      <c r="N1825" s="83"/>
      <c r="O1825" s="83"/>
      <c r="P1825" s="83"/>
      <c r="Q1825" s="83"/>
      <c r="R1825" s="83"/>
      <c r="S1825" s="83"/>
      <c r="T1825" s="83"/>
      <c r="U1825" s="83"/>
      <c r="V1825" s="83"/>
      <c r="W1825" s="83"/>
      <c r="X1825" s="83"/>
      <c r="Y1825" s="83"/>
      <c r="Z1825" s="83"/>
      <c r="AA1825" s="83"/>
      <c r="AB1825" s="83"/>
      <c r="AC1825" s="83"/>
      <c r="AD1825" s="83"/>
      <c r="AE1825" s="83"/>
      <c r="AF1825" s="83"/>
      <c r="AG1825" s="83"/>
      <c r="AH1825" s="83"/>
      <c r="AI1825" s="83"/>
      <c r="AJ1825" s="83"/>
      <c r="AK1825" s="83"/>
      <c r="AL1825" s="83"/>
      <c r="AM1825" s="83"/>
      <c r="AN1825" s="83"/>
      <c r="AO1825" s="83"/>
      <c r="AP1825" s="83"/>
      <c r="AQ1825" s="83"/>
      <c r="AR1825" s="83"/>
      <c r="AS1825" s="83"/>
      <c r="AT1825" s="83"/>
      <c r="AU1825" s="83"/>
      <c r="AV1825" s="83"/>
      <c r="AW1825" s="83"/>
      <c r="AX1825" s="83"/>
      <c r="AY1825" s="83"/>
      <c r="AZ1825" s="83"/>
    </row>
    <row r="1826" spans="1:52" x14ac:dyDescent="0.25">
      <c r="A1826" s="82"/>
      <c r="B1826" s="85" t="s">
        <v>113</v>
      </c>
      <c r="C1826" s="85"/>
      <c r="D1826" s="85"/>
      <c r="E1826" s="85"/>
      <c r="F1826" s="85"/>
      <c r="G1826" s="85"/>
      <c r="H1826" s="85"/>
      <c r="I1826" s="85"/>
      <c r="J1826" s="85"/>
      <c r="K1826" s="85"/>
      <c r="L1826" s="85"/>
      <c r="M1826" s="85"/>
      <c r="N1826" s="83"/>
      <c r="O1826" s="85" t="s">
        <v>114</v>
      </c>
      <c r="P1826" s="85"/>
      <c r="Q1826" s="85"/>
      <c r="R1826" s="85"/>
      <c r="S1826" s="85"/>
      <c r="T1826" s="85"/>
      <c r="U1826" s="85"/>
      <c r="V1826" s="85"/>
      <c r="W1826" s="85"/>
      <c r="X1826" s="85"/>
      <c r="Y1826" s="85"/>
      <c r="Z1826" s="85"/>
      <c r="AA1826" s="83"/>
      <c r="AB1826" s="85" t="s">
        <v>145</v>
      </c>
      <c r="AC1826" s="85"/>
      <c r="AD1826" s="85"/>
      <c r="AE1826" s="85"/>
      <c r="AF1826" s="85"/>
      <c r="AG1826" s="85"/>
      <c r="AH1826" s="85"/>
      <c r="AI1826" s="85"/>
      <c r="AJ1826" s="85"/>
      <c r="AK1826" s="85"/>
      <c r="AL1826" s="85"/>
      <c r="AM1826" s="85"/>
      <c r="AN1826" s="83"/>
      <c r="AO1826" s="83"/>
      <c r="AP1826" s="83"/>
      <c r="AQ1826" s="83"/>
      <c r="AR1826" s="83"/>
      <c r="AS1826" s="83"/>
      <c r="AT1826" s="83"/>
      <c r="AU1826" s="83"/>
      <c r="AV1826" s="83"/>
      <c r="AW1826" s="83"/>
      <c r="AX1826" s="83"/>
      <c r="AY1826" s="83"/>
      <c r="AZ1826" s="83"/>
    </row>
    <row r="1827" spans="1:52" x14ac:dyDescent="0.25">
      <c r="A1827" s="82"/>
      <c r="B1827" s="87" t="s">
        <v>108</v>
      </c>
      <c r="C1827" s="87">
        <v>2013</v>
      </c>
      <c r="D1827" s="87">
        <v>2014</v>
      </c>
      <c r="E1827" s="87">
        <v>2015</v>
      </c>
      <c r="F1827" s="87">
        <v>2016</v>
      </c>
      <c r="G1827" s="87">
        <v>2017</v>
      </c>
      <c r="H1827" s="87">
        <v>2018</v>
      </c>
      <c r="I1827" s="87">
        <v>2019</v>
      </c>
      <c r="J1827" s="87">
        <v>2020</v>
      </c>
      <c r="K1827" s="87">
        <v>2021</v>
      </c>
      <c r="L1827" s="87">
        <v>2022</v>
      </c>
      <c r="M1827" s="87">
        <v>2023</v>
      </c>
      <c r="N1827" s="83"/>
      <c r="O1827" s="87" t="s">
        <v>108</v>
      </c>
      <c r="P1827" s="87">
        <v>2013</v>
      </c>
      <c r="Q1827" s="87">
        <v>2014</v>
      </c>
      <c r="R1827" s="87">
        <v>2015</v>
      </c>
      <c r="S1827" s="87">
        <v>2016</v>
      </c>
      <c r="T1827" s="87">
        <v>2017</v>
      </c>
      <c r="U1827" s="87">
        <v>2018</v>
      </c>
      <c r="V1827" s="87">
        <v>2019</v>
      </c>
      <c r="W1827" s="87">
        <v>2020</v>
      </c>
      <c r="X1827" s="87">
        <v>2021</v>
      </c>
      <c r="Y1827" s="87">
        <v>2022</v>
      </c>
      <c r="Z1827" s="87">
        <v>2023</v>
      </c>
      <c r="AA1827" s="83"/>
      <c r="AB1827" s="87" t="s">
        <v>108</v>
      </c>
      <c r="AC1827" s="87">
        <v>2013</v>
      </c>
      <c r="AD1827" s="87">
        <v>2014</v>
      </c>
      <c r="AE1827" s="87">
        <v>2015</v>
      </c>
      <c r="AF1827" s="87">
        <v>2016</v>
      </c>
      <c r="AG1827" s="87">
        <v>2017</v>
      </c>
      <c r="AH1827" s="87">
        <v>2018</v>
      </c>
      <c r="AI1827" s="87">
        <v>2019</v>
      </c>
      <c r="AJ1827" s="87">
        <v>2020</v>
      </c>
      <c r="AK1827" s="87">
        <v>2021</v>
      </c>
      <c r="AL1827" s="87">
        <v>2022</v>
      </c>
      <c r="AM1827" s="87">
        <v>2023</v>
      </c>
      <c r="AN1827" s="83"/>
      <c r="AO1827" s="83"/>
      <c r="AP1827" s="83"/>
      <c r="AQ1827" s="83"/>
      <c r="AR1827" s="83"/>
      <c r="AS1827" s="83"/>
      <c r="AT1827" s="83"/>
      <c r="AU1827" s="83"/>
      <c r="AV1827" s="83"/>
      <c r="AW1827" s="83"/>
      <c r="AX1827" s="83"/>
      <c r="AY1827" s="83"/>
      <c r="AZ1827" s="83"/>
    </row>
    <row r="1828" spans="1:52" x14ac:dyDescent="0.25">
      <c r="A1828" s="82"/>
      <c r="B1828" s="89" t="s">
        <v>9</v>
      </c>
      <c r="C1828" s="90">
        <v>840382.36521225632</v>
      </c>
      <c r="D1828" s="90">
        <v>783131.52676283172</v>
      </c>
      <c r="E1828" s="90">
        <v>805210.26995935082</v>
      </c>
      <c r="F1828" s="90">
        <v>872707.09253757307</v>
      </c>
      <c r="G1828" s="90">
        <v>841926.5884247655</v>
      </c>
      <c r="H1828" s="90">
        <v>836234.06720970781</v>
      </c>
      <c r="I1828" s="90">
        <v>876525.98277513182</v>
      </c>
      <c r="J1828" s="90">
        <v>907568.22976539261</v>
      </c>
      <c r="K1828" s="90">
        <v>1034967.4457429999</v>
      </c>
      <c r="L1828" s="90">
        <v>1004620.932</v>
      </c>
      <c r="M1828" s="90">
        <v>0</v>
      </c>
      <c r="N1828" s="83"/>
      <c r="O1828" s="89" t="s">
        <v>9</v>
      </c>
      <c r="P1828" s="90">
        <v>792948.94804384012</v>
      </c>
      <c r="Q1828" s="90">
        <v>821986.64557592093</v>
      </c>
      <c r="R1828" s="90">
        <v>779403.70765908121</v>
      </c>
      <c r="S1828" s="90">
        <v>893668.74297608575</v>
      </c>
      <c r="T1828" s="90">
        <v>881354.48408054956</v>
      </c>
      <c r="U1828" s="90">
        <v>872452.35319435387</v>
      </c>
      <c r="V1828" s="90">
        <v>862536.78412171872</v>
      </c>
      <c r="W1828" s="90">
        <v>877400.14827842987</v>
      </c>
      <c r="X1828" s="90">
        <v>1068560.8125779997</v>
      </c>
      <c r="Y1828" s="90">
        <v>1030046.4929999999</v>
      </c>
      <c r="Z1828" s="90">
        <v>961026</v>
      </c>
      <c r="AA1828" s="83"/>
      <c r="AB1828" s="89" t="s">
        <v>9</v>
      </c>
      <c r="AC1828" s="90">
        <v>7704</v>
      </c>
      <c r="AD1828" s="90">
        <v>7390</v>
      </c>
      <c r="AE1828" s="90">
        <v>7457</v>
      </c>
      <c r="AF1828" s="90">
        <v>7337</v>
      </c>
      <c r="AG1828" s="90">
        <v>7070</v>
      </c>
      <c r="AH1828" s="90">
        <v>6897</v>
      </c>
      <c r="AI1828" s="90">
        <v>6974</v>
      </c>
      <c r="AJ1828" s="90">
        <v>7335</v>
      </c>
      <c r="AK1828" s="90">
        <v>7088</v>
      </c>
      <c r="AL1828" s="90">
        <v>7283</v>
      </c>
      <c r="AM1828" s="90">
        <v>0</v>
      </c>
      <c r="AN1828" s="83"/>
      <c r="AO1828" s="83"/>
      <c r="AP1828" s="83"/>
      <c r="AQ1828" s="83"/>
      <c r="AR1828" s="83"/>
      <c r="AS1828" s="83"/>
      <c r="AT1828" s="83"/>
      <c r="AU1828" s="83"/>
      <c r="AV1828" s="83"/>
      <c r="AW1828" s="83"/>
      <c r="AX1828" s="83"/>
      <c r="AY1828" s="83"/>
      <c r="AZ1828" s="83"/>
    </row>
    <row r="1829" spans="1:52" x14ac:dyDescent="0.25">
      <c r="A1829" s="82"/>
      <c r="B1829" s="84" t="s">
        <v>10</v>
      </c>
      <c r="C1829" s="93">
        <v>581351.89177606709</v>
      </c>
      <c r="D1829" s="93">
        <v>522612.8889254579</v>
      </c>
      <c r="E1829" s="93">
        <v>553319.59011026728</v>
      </c>
      <c r="F1829" s="93">
        <v>602652.21110208903</v>
      </c>
      <c r="G1829" s="93">
        <v>569907.40860474727</v>
      </c>
      <c r="H1829" s="93">
        <v>548662.47540952964</v>
      </c>
      <c r="I1829" s="93">
        <v>584129.52235130686</v>
      </c>
      <c r="J1829" s="93">
        <v>594991.25757174566</v>
      </c>
      <c r="K1829" s="93">
        <v>709783.8669599999</v>
      </c>
      <c r="L1829" s="93">
        <v>692324.57700000005</v>
      </c>
      <c r="M1829" s="93">
        <v>0</v>
      </c>
      <c r="N1829" s="83"/>
      <c r="O1829" s="84" t="s">
        <v>10</v>
      </c>
      <c r="P1829" s="93">
        <v>554144.60054599296</v>
      </c>
      <c r="Q1829" s="93">
        <v>557341.88759740465</v>
      </c>
      <c r="R1829" s="93">
        <v>525505.19405192719</v>
      </c>
      <c r="S1829" s="93">
        <v>616921.34550020215</v>
      </c>
      <c r="T1829" s="93">
        <v>593072.85471006215</v>
      </c>
      <c r="U1829" s="93">
        <v>557551.39677391085</v>
      </c>
      <c r="V1829" s="93">
        <v>546877.89370982628</v>
      </c>
      <c r="W1829" s="93">
        <v>582845.69434801489</v>
      </c>
      <c r="X1829" s="93">
        <v>764604.76188599982</v>
      </c>
      <c r="Y1829" s="93">
        <v>733104.87599999993</v>
      </c>
      <c r="Z1829" s="93">
        <v>684858</v>
      </c>
      <c r="AA1829" s="83"/>
      <c r="AB1829" s="84" t="s">
        <v>10</v>
      </c>
      <c r="AC1829" s="93">
        <v>7704</v>
      </c>
      <c r="AD1829" s="93">
        <v>7390</v>
      </c>
      <c r="AE1829" s="93">
        <v>7457</v>
      </c>
      <c r="AF1829" s="93">
        <v>7337</v>
      </c>
      <c r="AG1829" s="93">
        <v>7070</v>
      </c>
      <c r="AH1829" s="93">
        <v>6897</v>
      </c>
      <c r="AI1829" s="93">
        <v>6974</v>
      </c>
      <c r="AJ1829" s="93">
        <v>7335</v>
      </c>
      <c r="AK1829" s="93">
        <v>7088</v>
      </c>
      <c r="AL1829" s="93">
        <v>7283</v>
      </c>
      <c r="AM1829" s="93">
        <v>0</v>
      </c>
      <c r="AN1829" s="83"/>
      <c r="AO1829" s="83"/>
      <c r="AP1829" s="83"/>
      <c r="AQ1829" s="83"/>
      <c r="AR1829" s="83"/>
      <c r="AS1829" s="83"/>
      <c r="AT1829" s="83"/>
      <c r="AU1829" s="83"/>
      <c r="AV1829" s="83"/>
      <c r="AW1829" s="83"/>
      <c r="AX1829" s="83"/>
      <c r="AY1829" s="83"/>
      <c r="AZ1829" s="83"/>
    </row>
    <row r="1830" spans="1:52" x14ac:dyDescent="0.25">
      <c r="A1830" s="82"/>
      <c r="B1830" s="89" t="s">
        <v>11</v>
      </c>
      <c r="C1830" s="94">
        <v>259030.47343618926</v>
      </c>
      <c r="D1830" s="94">
        <v>260518.63783737377</v>
      </c>
      <c r="E1830" s="94">
        <v>251890.67984908354</v>
      </c>
      <c r="F1830" s="94">
        <v>270054.88143548399</v>
      </c>
      <c r="G1830" s="94">
        <v>272019.17982001824</v>
      </c>
      <c r="H1830" s="94">
        <v>287571.59180017823</v>
      </c>
      <c r="I1830" s="94">
        <v>292396.46042382496</v>
      </c>
      <c r="J1830" s="94">
        <v>312576.97219364688</v>
      </c>
      <c r="K1830" s="94">
        <v>325183.57878299995</v>
      </c>
      <c r="L1830" s="94">
        <v>312296.35499999998</v>
      </c>
      <c r="M1830" s="94">
        <v>0</v>
      </c>
      <c r="N1830" s="83"/>
      <c r="O1830" s="89" t="s">
        <v>11</v>
      </c>
      <c r="P1830" s="94">
        <v>238804.34749784716</v>
      </c>
      <c r="Q1830" s="94">
        <v>264644.75797851628</v>
      </c>
      <c r="R1830" s="94">
        <v>253898.51360715402</v>
      </c>
      <c r="S1830" s="94">
        <v>276747.39747588354</v>
      </c>
      <c r="T1830" s="94">
        <v>288281.62937048747</v>
      </c>
      <c r="U1830" s="94">
        <v>314900.95642044308</v>
      </c>
      <c r="V1830" s="94">
        <v>315658.89041189244</v>
      </c>
      <c r="W1830" s="94">
        <v>294554.45393041492</v>
      </c>
      <c r="X1830" s="94">
        <v>303956.05069199996</v>
      </c>
      <c r="Y1830" s="94">
        <v>296941.61699999997</v>
      </c>
      <c r="Z1830" s="94">
        <v>276168</v>
      </c>
      <c r="AA1830" s="83"/>
      <c r="AB1830" s="89" t="s">
        <v>11</v>
      </c>
      <c r="AC1830" s="94">
        <v>7704</v>
      </c>
      <c r="AD1830" s="94">
        <v>7390</v>
      </c>
      <c r="AE1830" s="94">
        <v>7457</v>
      </c>
      <c r="AF1830" s="94">
        <v>7337</v>
      </c>
      <c r="AG1830" s="94">
        <v>7070</v>
      </c>
      <c r="AH1830" s="94">
        <v>6897</v>
      </c>
      <c r="AI1830" s="94">
        <v>6974</v>
      </c>
      <c r="AJ1830" s="94">
        <v>7335</v>
      </c>
      <c r="AK1830" s="94">
        <v>7088</v>
      </c>
      <c r="AL1830" s="94">
        <v>7283</v>
      </c>
      <c r="AM1830" s="94">
        <v>0</v>
      </c>
      <c r="AN1830" s="83"/>
      <c r="AO1830" s="83"/>
      <c r="AP1830" s="83"/>
      <c r="AQ1830" s="83"/>
      <c r="AR1830" s="83"/>
      <c r="AS1830" s="83"/>
      <c r="AT1830" s="83"/>
      <c r="AU1830" s="83"/>
      <c r="AV1830" s="83"/>
      <c r="AW1830" s="83"/>
      <c r="AX1830" s="83"/>
      <c r="AY1830" s="83"/>
      <c r="AZ1830" s="83"/>
    </row>
    <row r="1831" spans="1:52" x14ac:dyDescent="0.25">
      <c r="A1831" s="82"/>
      <c r="B1831" s="84" t="s">
        <v>0</v>
      </c>
      <c r="C1831" s="93">
        <v>147284.47741895253</v>
      </c>
      <c r="D1831" s="93">
        <v>139420.76767580272</v>
      </c>
      <c r="E1831" s="93">
        <v>141240.79419282553</v>
      </c>
      <c r="F1831" s="93">
        <v>148037.79693071046</v>
      </c>
      <c r="G1831" s="93">
        <v>118606.38180999312</v>
      </c>
      <c r="H1831" s="93">
        <v>106642.62535415182</v>
      </c>
      <c r="I1831" s="93">
        <v>95028.041553727831</v>
      </c>
      <c r="J1831" s="93">
        <v>82979.756771246975</v>
      </c>
      <c r="K1831" s="93">
        <v>63608.321342999996</v>
      </c>
      <c r="L1831" s="93">
        <v>50954.021999999997</v>
      </c>
      <c r="M1831" s="93">
        <v>0</v>
      </c>
      <c r="N1831" s="83"/>
      <c r="O1831" s="84" t="s">
        <v>0</v>
      </c>
      <c r="P1831" s="93">
        <v>136030.37929357152</v>
      </c>
      <c r="Q1831" s="93">
        <v>139883.88665681484</v>
      </c>
      <c r="R1831" s="93">
        <v>133178.50369137613</v>
      </c>
      <c r="S1831" s="93">
        <v>149754.75594799058</v>
      </c>
      <c r="T1831" s="93">
        <v>129240.87020175914</v>
      </c>
      <c r="U1831" s="93">
        <v>108935.17174426725</v>
      </c>
      <c r="V1831" s="93">
        <v>89610.195547423136</v>
      </c>
      <c r="W1831" s="93">
        <v>79799.058504962988</v>
      </c>
      <c r="X1831" s="93">
        <v>79337.209916999986</v>
      </c>
      <c r="Y1831" s="93">
        <v>60141.962999999996</v>
      </c>
      <c r="Z1831" s="93">
        <v>51156</v>
      </c>
      <c r="AA1831" s="83"/>
      <c r="AB1831" s="84" t="s">
        <v>0</v>
      </c>
      <c r="AC1831" s="93">
        <v>1448</v>
      </c>
      <c r="AD1831" s="93">
        <v>1461</v>
      </c>
      <c r="AE1831" s="93">
        <v>1540</v>
      </c>
      <c r="AF1831" s="93">
        <v>1352</v>
      </c>
      <c r="AG1831" s="93">
        <v>1092</v>
      </c>
      <c r="AH1831" s="93">
        <v>1001</v>
      </c>
      <c r="AI1831" s="93">
        <v>906</v>
      </c>
      <c r="AJ1831" s="93">
        <v>806</v>
      </c>
      <c r="AK1831" s="93">
        <v>626</v>
      </c>
      <c r="AL1831" s="93">
        <v>547</v>
      </c>
      <c r="AM1831" s="93">
        <v>0</v>
      </c>
      <c r="AN1831" s="83"/>
      <c r="AO1831" s="83"/>
      <c r="AP1831" s="83"/>
      <c r="AQ1831" s="83"/>
      <c r="AR1831" s="83"/>
      <c r="AS1831" s="83"/>
      <c r="AT1831" s="83"/>
      <c r="AU1831" s="83"/>
      <c r="AV1831" s="83"/>
      <c r="AW1831" s="83"/>
      <c r="AX1831" s="83"/>
      <c r="AY1831" s="83"/>
      <c r="AZ1831" s="83"/>
    </row>
    <row r="1832" spans="1:52" x14ac:dyDescent="0.25">
      <c r="A1832" s="82"/>
      <c r="B1832" s="84" t="s">
        <v>158</v>
      </c>
      <c r="C1832" s="93">
        <v>165771.84014290353</v>
      </c>
      <c r="D1832" s="93">
        <v>137595.88308118036</v>
      </c>
      <c r="E1832" s="93">
        <v>129134.04583340144</v>
      </c>
      <c r="F1832" s="93">
        <v>109674.85456978835</v>
      </c>
      <c r="G1832" s="93">
        <v>96279.500558133062</v>
      </c>
      <c r="H1832" s="93">
        <v>82492.98293946679</v>
      </c>
      <c r="I1832" s="93">
        <v>88634.172983404962</v>
      </c>
      <c r="J1832" s="93">
        <v>119576.12871632398</v>
      </c>
      <c r="K1832" s="93">
        <v>94471.995050999976</v>
      </c>
      <c r="L1832" s="93">
        <v>68043.653999999995</v>
      </c>
      <c r="M1832" s="93">
        <v>0</v>
      </c>
      <c r="N1832" s="83"/>
      <c r="O1832" s="84" t="s">
        <v>158</v>
      </c>
      <c r="P1832" s="93">
        <v>166984.80482687603</v>
      </c>
      <c r="Q1832" s="93">
        <v>153118.23099056783</v>
      </c>
      <c r="R1832" s="93">
        <v>120540.24583018711</v>
      </c>
      <c r="S1832" s="93">
        <v>124561.47557333621</v>
      </c>
      <c r="T1832" s="93">
        <v>109418.35690995997</v>
      </c>
      <c r="U1832" s="93">
        <v>99122.847333441838</v>
      </c>
      <c r="V1832" s="93">
        <v>88094.350872525843</v>
      </c>
      <c r="W1832" s="93">
        <v>77125.459351688987</v>
      </c>
      <c r="X1832" s="93">
        <v>114106.05284399998</v>
      </c>
      <c r="Y1832" s="93">
        <v>101474.83499999999</v>
      </c>
      <c r="Z1832" s="93">
        <v>67128</v>
      </c>
      <c r="AA1832" s="83"/>
      <c r="AB1832" s="84" t="s">
        <v>158</v>
      </c>
      <c r="AC1832" s="93">
        <v>1156</v>
      </c>
      <c r="AD1832" s="93">
        <v>898</v>
      </c>
      <c r="AE1832" s="93">
        <v>835</v>
      </c>
      <c r="AF1832" s="93">
        <v>705</v>
      </c>
      <c r="AG1832" s="93">
        <v>641</v>
      </c>
      <c r="AH1832" s="93">
        <v>577</v>
      </c>
      <c r="AI1832" s="93">
        <v>602</v>
      </c>
      <c r="AJ1832" s="93">
        <v>837</v>
      </c>
      <c r="AK1832" s="93">
        <v>622</v>
      </c>
      <c r="AL1832" s="93">
        <v>437</v>
      </c>
      <c r="AM1832" s="93">
        <v>0</v>
      </c>
      <c r="AN1832" s="83"/>
      <c r="AO1832" s="83"/>
      <c r="AP1832" s="83"/>
      <c r="AQ1832" s="83"/>
      <c r="AR1832" s="83"/>
      <c r="AS1832" s="83"/>
      <c r="AT1832" s="83"/>
      <c r="AU1832" s="83"/>
      <c r="AV1832" s="83"/>
      <c r="AW1832" s="83"/>
      <c r="AX1832" s="83"/>
      <c r="AY1832" s="83"/>
      <c r="AZ1832" s="83"/>
    </row>
    <row r="1833" spans="1:52" x14ac:dyDescent="0.25">
      <c r="A1833" s="82"/>
      <c r="B1833" s="84" t="s">
        <v>159</v>
      </c>
      <c r="C1833" s="93">
        <v>8674.8033318683538</v>
      </c>
      <c r="D1833" s="93">
        <v>8666.1695598694878</v>
      </c>
      <c r="E1833" s="93">
        <v>6928.4074654812584</v>
      </c>
      <c r="F1833" s="93">
        <v>8933.4730368708842</v>
      </c>
      <c r="G1833" s="93">
        <v>7112.5386604566493</v>
      </c>
      <c r="H1833" s="93">
        <v>5572.7320741996591</v>
      </c>
      <c r="I1833" s="93">
        <v>4844.10635546506</v>
      </c>
      <c r="J1833" s="93">
        <v>3901.4263673279988</v>
      </c>
      <c r="K1833" s="93">
        <v>3530.6718719999994</v>
      </c>
      <c r="L1833" s="93">
        <v>4144.8119999999999</v>
      </c>
      <c r="M1833" s="93">
        <v>0</v>
      </c>
      <c r="N1833" s="83"/>
      <c r="O1833" s="84" t="s">
        <v>159</v>
      </c>
      <c r="P1833" s="93">
        <v>9147.0533221709284</v>
      </c>
      <c r="Q1833" s="93">
        <v>9078.2000792991003</v>
      </c>
      <c r="R1833" s="93">
        <v>8893.0557108027788</v>
      </c>
      <c r="S1833" s="93">
        <v>14082.157145626239</v>
      </c>
      <c r="T1833" s="93">
        <v>9995.7247676614279</v>
      </c>
      <c r="U1833" s="93">
        <v>7605.4822569635007</v>
      </c>
      <c r="V1833" s="93">
        <v>5953.4352961514533</v>
      </c>
      <c r="W1833" s="93">
        <v>4477.5772744499982</v>
      </c>
      <c r="X1833" s="93">
        <v>4363.4775869999994</v>
      </c>
      <c r="Y1833" s="93">
        <v>3744.5309999999995</v>
      </c>
      <c r="Z1833" s="93">
        <v>3154</v>
      </c>
      <c r="AA1833" s="83"/>
      <c r="AB1833" s="84" t="s">
        <v>159</v>
      </c>
      <c r="AC1833" s="93">
        <v>0</v>
      </c>
      <c r="AD1833" s="93">
        <v>0</v>
      </c>
      <c r="AE1833" s="93">
        <v>0</v>
      </c>
      <c r="AF1833" s="93">
        <v>0</v>
      </c>
      <c r="AG1833" s="93">
        <v>0</v>
      </c>
      <c r="AH1833" s="93">
        <v>0</v>
      </c>
      <c r="AI1833" s="93">
        <v>0</v>
      </c>
      <c r="AJ1833" s="93">
        <v>0</v>
      </c>
      <c r="AK1833" s="93">
        <v>0</v>
      </c>
      <c r="AL1833" s="93">
        <v>0</v>
      </c>
      <c r="AM1833" s="93">
        <v>0</v>
      </c>
      <c r="AN1833" s="83"/>
      <c r="AO1833" s="83"/>
      <c r="AP1833" s="83"/>
      <c r="AQ1833" s="83"/>
      <c r="AR1833" s="83"/>
      <c r="AS1833" s="83"/>
      <c r="AT1833" s="83"/>
      <c r="AU1833" s="83"/>
      <c r="AV1833" s="83"/>
      <c r="AW1833" s="83"/>
      <c r="AX1833" s="83"/>
      <c r="AY1833" s="83"/>
      <c r="AZ1833" s="83"/>
    </row>
    <row r="1834" spans="1:52" x14ac:dyDescent="0.25">
      <c r="A1834" s="82"/>
      <c r="B1834" s="84" t="s">
        <v>1</v>
      </c>
      <c r="C1834" s="93">
        <v>48978.924303197869</v>
      </c>
      <c r="D1834" s="93">
        <v>20050.233408689637</v>
      </c>
      <c r="E1834" s="93">
        <v>21511.359290355573</v>
      </c>
      <c r="F1834" s="93">
        <v>21046.251874359914</v>
      </c>
      <c r="G1834" s="93">
        <v>22984.843463478726</v>
      </c>
      <c r="H1834" s="93">
        <v>24937.976032043473</v>
      </c>
      <c r="I1834" s="93">
        <v>26060.54457725865</v>
      </c>
      <c r="J1834" s="93">
        <v>27804.136472909991</v>
      </c>
      <c r="K1834" s="93">
        <v>14276.517842999998</v>
      </c>
      <c r="L1834" s="93">
        <v>14419.376999999999</v>
      </c>
      <c r="M1834" s="93">
        <v>0</v>
      </c>
      <c r="N1834" s="83"/>
      <c r="O1834" s="84" t="s">
        <v>1</v>
      </c>
      <c r="P1834" s="93">
        <v>54721.493811980989</v>
      </c>
      <c r="Q1834" s="93">
        <v>38866.630034398368</v>
      </c>
      <c r="R1834" s="93">
        <v>19016.840018007599</v>
      </c>
      <c r="S1834" s="93">
        <v>19813.471606575033</v>
      </c>
      <c r="T1834" s="93">
        <v>18836.476102395445</v>
      </c>
      <c r="U1834" s="93">
        <v>20557.835456708453</v>
      </c>
      <c r="V1834" s="93">
        <v>21486.679107443459</v>
      </c>
      <c r="W1834" s="93">
        <v>23379.426978326992</v>
      </c>
      <c r="X1834" s="93">
        <v>25126.331915999999</v>
      </c>
      <c r="Y1834" s="93">
        <v>16797.395999999997</v>
      </c>
      <c r="Z1834" s="93">
        <v>12975</v>
      </c>
      <c r="AA1834" s="83"/>
      <c r="AB1834" s="84" t="s">
        <v>1</v>
      </c>
      <c r="AC1834" s="93">
        <v>265</v>
      </c>
      <c r="AD1834" s="93">
        <v>125</v>
      </c>
      <c r="AE1834" s="93">
        <v>144</v>
      </c>
      <c r="AF1834" s="93">
        <v>137</v>
      </c>
      <c r="AG1834" s="93">
        <v>149</v>
      </c>
      <c r="AH1834" s="93">
        <v>162</v>
      </c>
      <c r="AI1834" s="93">
        <v>167</v>
      </c>
      <c r="AJ1834" s="93">
        <v>173</v>
      </c>
      <c r="AK1834" s="93">
        <v>86</v>
      </c>
      <c r="AL1834" s="93">
        <v>91</v>
      </c>
      <c r="AM1834" s="93">
        <v>0</v>
      </c>
      <c r="AN1834" s="83"/>
      <c r="AO1834" s="83"/>
      <c r="AP1834" s="83"/>
      <c r="AQ1834" s="83"/>
      <c r="AR1834" s="83"/>
      <c r="AS1834" s="83"/>
      <c r="AT1834" s="83"/>
      <c r="AU1834" s="83"/>
      <c r="AV1834" s="83"/>
      <c r="AW1834" s="83"/>
      <c r="AX1834" s="83"/>
      <c r="AY1834" s="83"/>
      <c r="AZ1834" s="83"/>
    </row>
    <row r="1835" spans="1:52" x14ac:dyDescent="0.25">
      <c r="A1835" s="82"/>
      <c r="B1835" s="84" t="s">
        <v>2</v>
      </c>
      <c r="C1835" s="93">
        <v>313638.01114145172</v>
      </c>
      <c r="D1835" s="93">
        <v>302022.4056029832</v>
      </c>
      <c r="E1835" s="93">
        <v>300186.12717206345</v>
      </c>
      <c r="F1835" s="93">
        <v>302822.3563886531</v>
      </c>
      <c r="G1835" s="93">
        <v>305490.86944030947</v>
      </c>
      <c r="H1835" s="93">
        <v>311415.53900035965</v>
      </c>
      <c r="I1835" s="93">
        <v>333677.12999938504</v>
      </c>
      <c r="J1835" s="93">
        <v>370659.24145038589</v>
      </c>
      <c r="K1835" s="93">
        <v>400659.11633999995</v>
      </c>
      <c r="L1835" s="93">
        <v>403141.62</v>
      </c>
      <c r="M1835" s="93">
        <v>0</v>
      </c>
      <c r="N1835" s="83"/>
      <c r="O1835" s="84" t="s">
        <v>2</v>
      </c>
      <c r="P1835" s="93">
        <v>308050.91289970162</v>
      </c>
      <c r="Q1835" s="93">
        <v>315040.76619671256</v>
      </c>
      <c r="R1835" s="93">
        <v>296937.26583352016</v>
      </c>
      <c r="S1835" s="93">
        <v>304832.9389431717</v>
      </c>
      <c r="T1835" s="93">
        <v>305717.40144637541</v>
      </c>
      <c r="U1835" s="93">
        <v>307235.98994470993</v>
      </c>
      <c r="V1835" s="93">
        <v>316819.50795028248</v>
      </c>
      <c r="W1835" s="93">
        <v>355418.21576872788</v>
      </c>
      <c r="X1835" s="93">
        <v>392728.89631499996</v>
      </c>
      <c r="Y1835" s="93">
        <v>403175.57699999993</v>
      </c>
      <c r="Z1835" s="93">
        <v>409151</v>
      </c>
      <c r="AA1835" s="83"/>
      <c r="AB1835" s="84" t="s">
        <v>2</v>
      </c>
      <c r="AC1835" s="93">
        <v>2838</v>
      </c>
      <c r="AD1835" s="93">
        <v>2705</v>
      </c>
      <c r="AE1835" s="93">
        <v>2638</v>
      </c>
      <c r="AF1835" s="93">
        <v>2553</v>
      </c>
      <c r="AG1835" s="93">
        <v>2491</v>
      </c>
      <c r="AH1835" s="93">
        <v>2467</v>
      </c>
      <c r="AI1835" s="93">
        <v>2550</v>
      </c>
      <c r="AJ1835" s="93">
        <v>2744</v>
      </c>
      <c r="AK1835" s="93">
        <v>2895</v>
      </c>
      <c r="AL1835" s="93">
        <v>2970</v>
      </c>
      <c r="AM1835" s="93">
        <v>0</v>
      </c>
      <c r="AN1835" s="83"/>
      <c r="AO1835" s="83"/>
      <c r="AP1835" s="83"/>
      <c r="AQ1835" s="83"/>
      <c r="AR1835" s="83"/>
      <c r="AS1835" s="83"/>
      <c r="AT1835" s="83"/>
      <c r="AU1835" s="83"/>
      <c r="AV1835" s="83"/>
      <c r="AW1835" s="83"/>
      <c r="AX1835" s="83"/>
      <c r="AY1835" s="83"/>
      <c r="AZ1835" s="83"/>
    </row>
    <row r="1836" spans="1:52" x14ac:dyDescent="0.25">
      <c r="A1836" s="82"/>
      <c r="B1836" s="84" t="s">
        <v>156</v>
      </c>
      <c r="C1836" s="93">
        <v>0</v>
      </c>
      <c r="D1836" s="93">
        <v>0</v>
      </c>
      <c r="E1836" s="93">
        <v>0</v>
      </c>
      <c r="F1836" s="93">
        <v>0</v>
      </c>
      <c r="G1836" s="93">
        <v>0</v>
      </c>
      <c r="H1836" s="93">
        <v>0</v>
      </c>
      <c r="I1836" s="93">
        <v>0</v>
      </c>
      <c r="J1836" s="93">
        <v>6345.2125183229991</v>
      </c>
      <c r="K1836" s="93">
        <v>24796.392326999998</v>
      </c>
      <c r="L1836" s="93">
        <v>39112.289999999994</v>
      </c>
      <c r="M1836" s="93">
        <v>0</v>
      </c>
      <c r="N1836" s="83"/>
      <c r="O1836" s="84" t="s">
        <v>156</v>
      </c>
      <c r="P1836" s="93">
        <v>0</v>
      </c>
      <c r="Q1836" s="93">
        <v>0</v>
      </c>
      <c r="R1836" s="93">
        <v>0</v>
      </c>
      <c r="S1836" s="93">
        <v>0</v>
      </c>
      <c r="T1836" s="93">
        <v>0</v>
      </c>
      <c r="U1836" s="93">
        <v>0</v>
      </c>
      <c r="V1836" s="93">
        <v>0</v>
      </c>
      <c r="W1836" s="93">
        <v>0</v>
      </c>
      <c r="X1836" s="93">
        <v>20588.866892999995</v>
      </c>
      <c r="Y1836" s="93">
        <v>32408.354999999996</v>
      </c>
      <c r="Z1836" s="93">
        <v>40611</v>
      </c>
      <c r="AA1836" s="83"/>
      <c r="AB1836" s="84" t="s">
        <v>156</v>
      </c>
      <c r="AC1836" s="93">
        <v>0</v>
      </c>
      <c r="AD1836" s="93">
        <v>0</v>
      </c>
      <c r="AE1836" s="93">
        <v>0</v>
      </c>
      <c r="AF1836" s="93">
        <v>0</v>
      </c>
      <c r="AG1836" s="93">
        <v>0</v>
      </c>
      <c r="AH1836" s="93">
        <v>0</v>
      </c>
      <c r="AI1836" s="93">
        <v>0</v>
      </c>
      <c r="AJ1836" s="93">
        <v>44</v>
      </c>
      <c r="AK1836" s="93">
        <v>154</v>
      </c>
      <c r="AL1836" s="93">
        <v>252</v>
      </c>
      <c r="AM1836" s="93">
        <v>0</v>
      </c>
      <c r="AN1836" s="83"/>
      <c r="AO1836" s="83"/>
      <c r="AP1836" s="83"/>
      <c r="AQ1836" s="83"/>
      <c r="AR1836" s="83"/>
      <c r="AS1836" s="83"/>
      <c r="AT1836" s="83"/>
      <c r="AU1836" s="83"/>
      <c r="AV1836" s="83"/>
      <c r="AW1836" s="83"/>
      <c r="AX1836" s="83"/>
      <c r="AY1836" s="83"/>
      <c r="AZ1836" s="83"/>
    </row>
    <row r="1837" spans="1:52" x14ac:dyDescent="0.25">
      <c r="A1837" s="82"/>
      <c r="B1837" s="84" t="s">
        <v>3</v>
      </c>
      <c r="C1837" s="93">
        <v>1116.938313157978</v>
      </c>
      <c r="D1837" s="93">
        <v>5543.1870859899736</v>
      </c>
      <c r="E1837" s="93">
        <v>10953.320660504334</v>
      </c>
      <c r="F1837" s="93">
        <v>18861.849725862889</v>
      </c>
      <c r="G1837" s="93">
        <v>26539.357170660045</v>
      </c>
      <c r="H1837" s="93">
        <v>31555.707182596871</v>
      </c>
      <c r="I1837" s="93">
        <v>30274.015570605061</v>
      </c>
      <c r="J1837" s="93">
        <v>29184.093420867008</v>
      </c>
      <c r="K1837" s="93">
        <v>33260.244548999995</v>
      </c>
      <c r="L1837" s="93">
        <v>28123.598999999995</v>
      </c>
      <c r="M1837" s="93">
        <v>0</v>
      </c>
      <c r="N1837" s="83"/>
      <c r="O1837" s="84" t="s">
        <v>3</v>
      </c>
      <c r="P1837" s="93">
        <v>0</v>
      </c>
      <c r="Q1837" s="93">
        <v>9220.3695960838559</v>
      </c>
      <c r="R1837" s="93">
        <v>13795.372128270328</v>
      </c>
      <c r="S1837" s="93">
        <v>20308.961325665055</v>
      </c>
      <c r="T1837" s="93">
        <v>23947.831021265218</v>
      </c>
      <c r="U1837" s="93">
        <v>36549.250810882513</v>
      </c>
      <c r="V1837" s="93">
        <v>35065.349092420031</v>
      </c>
      <c r="W1837" s="93">
        <v>30651.444045746997</v>
      </c>
      <c r="X1837" s="93">
        <v>31721.940998999999</v>
      </c>
      <c r="Y1837" s="93">
        <v>31587.212999999992</v>
      </c>
      <c r="Z1837" s="93">
        <v>27133</v>
      </c>
      <c r="AA1837" s="83"/>
      <c r="AB1837" s="84" t="s">
        <v>3</v>
      </c>
      <c r="AC1837" s="93">
        <v>8</v>
      </c>
      <c r="AD1837" s="93">
        <v>43</v>
      </c>
      <c r="AE1837" s="93">
        <v>93</v>
      </c>
      <c r="AF1837" s="93">
        <v>135</v>
      </c>
      <c r="AG1837" s="93">
        <v>191</v>
      </c>
      <c r="AH1837" s="93">
        <v>227</v>
      </c>
      <c r="AI1837" s="93">
        <v>220</v>
      </c>
      <c r="AJ1837" s="93">
        <v>219</v>
      </c>
      <c r="AK1837" s="93">
        <v>244</v>
      </c>
      <c r="AL1837" s="93">
        <v>211</v>
      </c>
      <c r="AM1837" s="93">
        <v>0</v>
      </c>
      <c r="AN1837" s="83"/>
      <c r="AO1837" s="83"/>
      <c r="AP1837" s="83"/>
      <c r="AQ1837" s="83"/>
      <c r="AR1837" s="83"/>
      <c r="AS1837" s="83"/>
      <c r="AT1837" s="83"/>
      <c r="AU1837" s="83"/>
      <c r="AV1837" s="83"/>
      <c r="AW1837" s="83"/>
      <c r="AX1837" s="83"/>
      <c r="AY1837" s="83"/>
      <c r="AZ1837" s="83"/>
    </row>
    <row r="1838" spans="1:52" x14ac:dyDescent="0.25">
      <c r="A1838" s="82"/>
      <c r="B1838" s="84" t="s">
        <v>4</v>
      </c>
      <c r="C1838" s="93">
        <v>0</v>
      </c>
      <c r="D1838" s="93">
        <v>2400.8610134160381</v>
      </c>
      <c r="E1838" s="93">
        <v>21628.919852839968</v>
      </c>
      <c r="F1838" s="93">
        <v>30361.412426029467</v>
      </c>
      <c r="G1838" s="93">
        <v>35094.225113738801</v>
      </c>
      <c r="H1838" s="93">
        <v>39368.042455958239</v>
      </c>
      <c r="I1838" s="93">
        <v>39861.080350372496</v>
      </c>
      <c r="J1838" s="93">
        <v>28076.027912225985</v>
      </c>
      <c r="K1838" s="93">
        <v>21238.137080999993</v>
      </c>
      <c r="L1838" s="93">
        <v>31832.114999999994</v>
      </c>
      <c r="M1838" s="93">
        <v>0</v>
      </c>
      <c r="N1838" s="83"/>
      <c r="O1838" s="84" t="s">
        <v>4</v>
      </c>
      <c r="P1838" s="93">
        <v>0</v>
      </c>
      <c r="Q1838" s="93">
        <v>0</v>
      </c>
      <c r="R1838" s="93">
        <v>12292.656725284191</v>
      </c>
      <c r="S1838" s="93">
        <v>14152.562160451516</v>
      </c>
      <c r="T1838" s="93">
        <v>33993.39283026116</v>
      </c>
      <c r="U1838" s="93">
        <v>33700.269806656856</v>
      </c>
      <c r="V1838" s="93">
        <v>39434.499945034229</v>
      </c>
      <c r="W1838" s="93">
        <v>37881.382676129993</v>
      </c>
      <c r="X1838" s="93">
        <v>35132.731283999994</v>
      </c>
      <c r="Y1838" s="93">
        <v>32734.547999999999</v>
      </c>
      <c r="Z1838" s="93">
        <v>28532</v>
      </c>
      <c r="AA1838" s="83"/>
      <c r="AB1838" s="84" t="s">
        <v>4</v>
      </c>
      <c r="AC1838" s="93">
        <v>0</v>
      </c>
      <c r="AD1838" s="93">
        <v>20</v>
      </c>
      <c r="AE1838" s="93">
        <v>147</v>
      </c>
      <c r="AF1838" s="93">
        <v>235</v>
      </c>
      <c r="AG1838" s="93">
        <v>260</v>
      </c>
      <c r="AH1838" s="93">
        <v>299</v>
      </c>
      <c r="AI1838" s="93">
        <v>307</v>
      </c>
      <c r="AJ1838" s="93">
        <v>217</v>
      </c>
      <c r="AK1838" s="93">
        <v>168</v>
      </c>
      <c r="AL1838" s="93">
        <v>271</v>
      </c>
      <c r="AM1838" s="93">
        <v>0</v>
      </c>
      <c r="AN1838" s="83"/>
      <c r="AO1838" s="83"/>
      <c r="AP1838" s="83"/>
      <c r="AQ1838" s="83"/>
      <c r="AR1838" s="83"/>
      <c r="AS1838" s="83"/>
      <c r="AT1838" s="83"/>
      <c r="AU1838" s="83"/>
      <c r="AV1838" s="83"/>
      <c r="AW1838" s="83"/>
      <c r="AX1838" s="83"/>
      <c r="AY1838" s="83"/>
      <c r="AZ1838" s="83"/>
    </row>
    <row r="1839" spans="1:52" x14ac:dyDescent="0.25">
      <c r="A1839" s="82"/>
      <c r="B1839" s="84" t="s">
        <v>6</v>
      </c>
      <c r="C1839" s="93">
        <v>7022.6804520469295</v>
      </c>
      <c r="D1839" s="93">
        <v>9330.0228794804498</v>
      </c>
      <c r="E1839" s="93">
        <v>16382.406706386259</v>
      </c>
      <c r="F1839" s="93">
        <v>25789.010676327569</v>
      </c>
      <c r="G1839" s="93">
        <v>16662.56170618326</v>
      </c>
      <c r="H1839" s="93">
        <v>9719.2964596670427</v>
      </c>
      <c r="I1839" s="93">
        <v>6742.8289328341389</v>
      </c>
      <c r="J1839" s="93">
        <v>5851.0606167089991</v>
      </c>
      <c r="K1839" s="93">
        <v>5326.7738789999976</v>
      </c>
      <c r="L1839" s="93">
        <v>7104.2159999999994</v>
      </c>
      <c r="M1839" s="93">
        <v>0</v>
      </c>
      <c r="N1839" s="83"/>
      <c r="O1839" s="84" t="s">
        <v>6</v>
      </c>
      <c r="P1839" s="93">
        <v>5561.8281441673926</v>
      </c>
      <c r="Q1839" s="93">
        <v>6470.0184099373446</v>
      </c>
      <c r="R1839" s="93">
        <v>8870.000030554469</v>
      </c>
      <c r="S1839" s="93">
        <v>33721.693740165712</v>
      </c>
      <c r="T1839" s="93">
        <v>28581.543205344864</v>
      </c>
      <c r="U1839" s="93">
        <v>13211.758063552004</v>
      </c>
      <c r="V1839" s="93">
        <v>9773.9685656115271</v>
      </c>
      <c r="W1839" s="93">
        <v>7013.0728394999978</v>
      </c>
      <c r="X1839" s="93">
        <v>5963.3132789999981</v>
      </c>
      <c r="Y1839" s="93">
        <v>5403.2789999999995</v>
      </c>
      <c r="Z1839" s="93">
        <v>11078</v>
      </c>
      <c r="AA1839" s="83"/>
      <c r="AB1839" s="84" t="s">
        <v>6</v>
      </c>
      <c r="AC1839" s="93">
        <v>0</v>
      </c>
      <c r="AD1839" s="93">
        <v>0</v>
      </c>
      <c r="AE1839" s="93">
        <v>14</v>
      </c>
      <c r="AF1839" s="93">
        <v>195</v>
      </c>
      <c r="AG1839" s="93">
        <v>200</v>
      </c>
      <c r="AH1839" s="93">
        <v>120</v>
      </c>
      <c r="AI1839" s="93">
        <v>83</v>
      </c>
      <c r="AJ1839" s="93">
        <v>0</v>
      </c>
      <c r="AK1839" s="93">
        <v>400</v>
      </c>
      <c r="AL1839" s="93">
        <v>100</v>
      </c>
      <c r="AM1839" s="93">
        <v>0</v>
      </c>
      <c r="AN1839" s="83"/>
      <c r="AO1839" s="83"/>
      <c r="AP1839" s="83"/>
      <c r="AQ1839" s="83"/>
      <c r="AR1839" s="83"/>
      <c r="AS1839" s="83"/>
      <c r="AT1839" s="83"/>
      <c r="AU1839" s="83"/>
      <c r="AV1839" s="83"/>
      <c r="AW1839" s="83"/>
      <c r="AX1839" s="83"/>
      <c r="AY1839" s="83"/>
      <c r="AZ1839" s="83"/>
    </row>
    <row r="1840" spans="1:52" x14ac:dyDescent="0.25">
      <c r="A1840" s="82"/>
      <c r="B1840" s="84" t="s">
        <v>7</v>
      </c>
      <c r="C1840" s="93">
        <v>98119.697564723436</v>
      </c>
      <c r="D1840" s="93">
        <v>84753.324981486468</v>
      </c>
      <c r="E1840" s="93">
        <v>74707.191971290114</v>
      </c>
      <c r="F1840" s="93">
        <v>80986.773135458658</v>
      </c>
      <c r="G1840" s="93">
        <v>79693.8464680092</v>
      </c>
      <c r="H1840" s="93">
        <v>75539.479027701091</v>
      </c>
      <c r="I1840" s="93">
        <v>75043.629110857117</v>
      </c>
      <c r="J1840" s="93">
        <v>90211.853270195978</v>
      </c>
      <c r="K1840" s="93">
        <v>105187.07495099999</v>
      </c>
      <c r="L1840" s="93">
        <v>89071.268999999986</v>
      </c>
      <c r="M1840" s="93">
        <v>0</v>
      </c>
      <c r="N1840" s="83"/>
      <c r="O1840" s="84" t="s">
        <v>7</v>
      </c>
      <c r="P1840" s="93">
        <v>102409.95846528595</v>
      </c>
      <c r="Q1840" s="93">
        <v>106380.41770092525</v>
      </c>
      <c r="R1840" s="93">
        <v>73729.02255243047</v>
      </c>
      <c r="S1840" s="93">
        <v>78173.804248046115</v>
      </c>
      <c r="T1840" s="93">
        <v>82109.92357870593</v>
      </c>
      <c r="U1840" s="93">
        <v>78430.277884971525</v>
      </c>
      <c r="V1840" s="93">
        <v>74307.997798455457</v>
      </c>
      <c r="W1840" s="93">
        <v>65110.447176200993</v>
      </c>
      <c r="X1840" s="93">
        <v>68564.841470999992</v>
      </c>
      <c r="Y1840" s="93">
        <v>72186.407999999996</v>
      </c>
      <c r="Z1840" s="93">
        <v>69838</v>
      </c>
      <c r="AA1840" s="83"/>
      <c r="AB1840" s="84" t="s">
        <v>7</v>
      </c>
      <c r="AC1840" s="93">
        <v>795</v>
      </c>
      <c r="AD1840" s="93">
        <v>762</v>
      </c>
      <c r="AE1840" s="93">
        <v>682</v>
      </c>
      <c r="AF1840" s="93">
        <v>705</v>
      </c>
      <c r="AG1840" s="93">
        <v>722</v>
      </c>
      <c r="AH1840" s="93">
        <v>681</v>
      </c>
      <c r="AI1840" s="93">
        <v>684</v>
      </c>
      <c r="AJ1840" s="93">
        <v>855</v>
      </c>
      <c r="AK1840" s="93">
        <v>917</v>
      </c>
      <c r="AL1840" s="93">
        <v>911</v>
      </c>
      <c r="AM1840" s="93">
        <v>0</v>
      </c>
      <c r="AN1840" s="83"/>
      <c r="AO1840" s="83"/>
      <c r="AP1840" s="83"/>
      <c r="AQ1840" s="83"/>
      <c r="AR1840" s="83"/>
      <c r="AS1840" s="83"/>
      <c r="AT1840" s="83"/>
      <c r="AU1840" s="83"/>
      <c r="AV1840" s="83"/>
      <c r="AW1840" s="83"/>
      <c r="AX1840" s="83"/>
      <c r="AY1840" s="83"/>
      <c r="AZ1840" s="83"/>
    </row>
    <row r="1841" spans="1:52" x14ac:dyDescent="0.25">
      <c r="A1841" s="82"/>
      <c r="B1841" s="89" t="s">
        <v>8</v>
      </c>
      <c r="C1841" s="94">
        <v>72312.911242825125</v>
      </c>
      <c r="D1841" s="94">
        <v>87216.726341601665</v>
      </c>
      <c r="E1841" s="94">
        <v>90091.533494135481</v>
      </c>
      <c r="F1841" s="94">
        <v>101515.20189668149</v>
      </c>
      <c r="G1841" s="94">
        <v>111351.97748073767</v>
      </c>
      <c r="H1841" s="94">
        <v>117792.39428154106</v>
      </c>
      <c r="I1841" s="94">
        <v>134334.9521790726</v>
      </c>
      <c r="J1841" s="94">
        <v>137262.01948325997</v>
      </c>
      <c r="K1841" s="94">
        <v>143258.49646499997</v>
      </c>
      <c r="L1841" s="94">
        <v>146815.66199999998</v>
      </c>
      <c r="M1841" s="94">
        <v>0</v>
      </c>
      <c r="N1841" s="83"/>
      <c r="O1841" s="89" t="s">
        <v>8</v>
      </c>
      <c r="P1841" s="94">
        <v>72296.906847689344</v>
      </c>
      <c r="Q1841" s="94">
        <v>72425.993683447945</v>
      </c>
      <c r="R1841" s="94">
        <v>93205.045115891</v>
      </c>
      <c r="S1841" s="94">
        <v>112481.87942726068</v>
      </c>
      <c r="T1841" s="94">
        <v>126447.56066796101</v>
      </c>
      <c r="U1841" s="94">
        <v>125976.78545331534</v>
      </c>
      <c r="V1841" s="94">
        <v>141264.95975625943</v>
      </c>
      <c r="W1841" s="94">
        <v>141828.06936891595</v>
      </c>
      <c r="X1841" s="94">
        <v>151124.001651</v>
      </c>
      <c r="Y1841" s="94">
        <v>141569.82</v>
      </c>
      <c r="Z1841" s="94">
        <v>146439</v>
      </c>
      <c r="AA1841" s="83"/>
      <c r="AB1841" s="89" t="s">
        <v>8</v>
      </c>
      <c r="AC1841" s="94">
        <v>963</v>
      </c>
      <c r="AD1841" s="94">
        <v>1143</v>
      </c>
      <c r="AE1841" s="94">
        <v>1189</v>
      </c>
      <c r="AF1841" s="94">
        <v>1236</v>
      </c>
      <c r="AG1841" s="94">
        <v>1280</v>
      </c>
      <c r="AH1841" s="94">
        <v>1327</v>
      </c>
      <c r="AI1841" s="94">
        <v>1422</v>
      </c>
      <c r="AJ1841" s="94">
        <v>1388</v>
      </c>
      <c r="AK1841" s="94">
        <v>1440</v>
      </c>
      <c r="AL1841" s="94">
        <v>1468</v>
      </c>
      <c r="AM1841" s="94">
        <v>0</v>
      </c>
      <c r="AN1841" s="83"/>
      <c r="AO1841" s="83"/>
      <c r="AP1841" s="83"/>
      <c r="AQ1841" s="83"/>
      <c r="AR1841" s="83"/>
      <c r="AS1841" s="83"/>
      <c r="AT1841" s="83"/>
      <c r="AU1841" s="83"/>
      <c r="AV1841" s="83"/>
      <c r="AW1841" s="83"/>
      <c r="AX1841" s="83"/>
      <c r="AY1841" s="83"/>
      <c r="AZ1841" s="83"/>
    </row>
    <row r="1842" spans="1:52" x14ac:dyDescent="0.25">
      <c r="A1842" s="82"/>
      <c r="B1842" s="89" t="s">
        <v>5</v>
      </c>
      <c r="C1842" s="94">
        <v>22913.961817662381</v>
      </c>
      <c r="D1842" s="94">
        <v>19265.274920565455</v>
      </c>
      <c r="E1842" s="94">
        <v>26450.365838573609</v>
      </c>
      <c r="F1842" s="94">
        <v>41579.12423078077</v>
      </c>
      <c r="G1842" s="94">
        <v>47810.825806258719</v>
      </c>
      <c r="H1842" s="94">
        <v>40322.249829979497</v>
      </c>
      <c r="I1842" s="94">
        <v>49752.688357662366</v>
      </c>
      <c r="J1842" s="94">
        <v>40380.194475557975</v>
      </c>
      <c r="K1842" s="94">
        <v>40869.01217699999</v>
      </c>
      <c r="L1842" s="94">
        <v>38626.601999999992</v>
      </c>
      <c r="M1842" s="92">
        <v>0</v>
      </c>
      <c r="N1842" s="83"/>
      <c r="O1842" s="89" t="s">
        <v>5</v>
      </c>
      <c r="P1842" s="94">
        <v>27878.934323684585</v>
      </c>
      <c r="Q1842" s="94">
        <v>23043.210285208796</v>
      </c>
      <c r="R1842" s="94">
        <v>24886.675768534835</v>
      </c>
      <c r="S1842" s="94">
        <v>38318.44869991373</v>
      </c>
      <c r="T1842" s="94">
        <v>31988.018246562064</v>
      </c>
      <c r="U1842" s="94">
        <v>32184.204915122478</v>
      </c>
      <c r="V1842" s="94">
        <v>26089.019918749018</v>
      </c>
      <c r="W1842" s="94">
        <v>46430.857934621978</v>
      </c>
      <c r="X1842" s="94">
        <v>44432.571917999994</v>
      </c>
      <c r="Y1842" s="94">
        <v>38371.410000000003</v>
      </c>
      <c r="Z1842" s="94">
        <v>31107</v>
      </c>
      <c r="AA1842" s="83"/>
      <c r="AB1842" s="89" t="s">
        <v>5</v>
      </c>
      <c r="AC1842" s="94">
        <v>7704</v>
      </c>
      <c r="AD1842" s="94">
        <v>7390</v>
      </c>
      <c r="AE1842" s="94">
        <v>7457</v>
      </c>
      <c r="AF1842" s="94">
        <v>7337</v>
      </c>
      <c r="AG1842" s="94">
        <v>7070</v>
      </c>
      <c r="AH1842" s="94">
        <v>6897</v>
      </c>
      <c r="AI1842" s="94">
        <v>6974</v>
      </c>
      <c r="AJ1842" s="94">
        <v>7335</v>
      </c>
      <c r="AK1842" s="94">
        <v>7088</v>
      </c>
      <c r="AL1842" s="94">
        <v>7283</v>
      </c>
      <c r="AM1842" s="94">
        <v>0</v>
      </c>
      <c r="AN1842" s="83"/>
      <c r="AO1842" s="83"/>
      <c r="AP1842" s="83"/>
      <c r="AQ1842" s="83"/>
      <c r="AR1842" s="83"/>
      <c r="AS1842" s="83"/>
      <c r="AT1842" s="83"/>
      <c r="AU1842" s="83"/>
      <c r="AV1842" s="83"/>
      <c r="AW1842" s="83"/>
      <c r="AX1842" s="83"/>
      <c r="AY1842" s="83"/>
      <c r="AZ1842" s="83"/>
    </row>
    <row r="1843" spans="1:52" x14ac:dyDescent="0.25">
      <c r="A1843" s="82"/>
      <c r="B1843" s="84" t="s">
        <v>157</v>
      </c>
      <c r="C1843" s="93">
        <v>55374.003831707261</v>
      </c>
      <c r="D1843" s="93">
        <v>56734.893643118965</v>
      </c>
      <c r="E1843" s="93">
        <v>61529.407785508731</v>
      </c>
      <c r="F1843" s="93">
        <v>67372.982465506138</v>
      </c>
      <c r="G1843" s="93">
        <v>66570.960622609928</v>
      </c>
      <c r="H1843" s="93">
        <v>66357.329536020712</v>
      </c>
      <c r="I1843" s="93">
        <v>68071.458238451931</v>
      </c>
      <c r="J1843" s="93">
        <v>69807.04811009999</v>
      </c>
      <c r="K1843" s="93">
        <v>70804.399259999976</v>
      </c>
      <c r="L1843" s="93">
        <v>62311.094999999994</v>
      </c>
      <c r="M1843" s="93">
        <v>0</v>
      </c>
      <c r="N1843" s="83"/>
      <c r="O1843" s="84" t="s">
        <v>157</v>
      </c>
      <c r="P1843" s="93">
        <v>49505.32450260636</v>
      </c>
      <c r="Q1843" s="93">
        <v>51223.748100978642</v>
      </c>
      <c r="R1843" s="93">
        <v>58392.899000459787</v>
      </c>
      <c r="S1843" s="93">
        <v>68110.503850315188</v>
      </c>
      <c r="T1843" s="93">
        <v>67656.04893166598</v>
      </c>
      <c r="U1843" s="93">
        <v>66558.591930353752</v>
      </c>
      <c r="V1843" s="93">
        <v>67116.050062578317</v>
      </c>
      <c r="W1843" s="93">
        <v>70110.228643622977</v>
      </c>
      <c r="X1843" s="93">
        <v>67438.166732999991</v>
      </c>
      <c r="Y1843" s="93">
        <v>66156.467999999993</v>
      </c>
      <c r="Z1843" s="93">
        <v>65604</v>
      </c>
      <c r="AA1843" s="83"/>
      <c r="AB1843" s="84" t="s">
        <v>117</v>
      </c>
      <c r="AC1843" s="93">
        <v>36294.504000000001</v>
      </c>
      <c r="AD1843" s="93">
        <v>35971.699999999997</v>
      </c>
      <c r="AE1843" s="93">
        <v>35636.92</v>
      </c>
      <c r="AF1843" s="93">
        <v>35439.138000000006</v>
      </c>
      <c r="AG1843" s="93">
        <v>35401.800000000003</v>
      </c>
      <c r="AH1843" s="93">
        <v>35394.311000000002</v>
      </c>
      <c r="AI1843" s="93">
        <v>35184.86</v>
      </c>
      <c r="AJ1843" s="93">
        <v>34786.512000000002</v>
      </c>
      <c r="AK1843" s="93">
        <v>34530.339999999997</v>
      </c>
      <c r="AL1843" s="93">
        <v>34452.790999999997</v>
      </c>
      <c r="AM1843" s="93">
        <v>0</v>
      </c>
      <c r="AN1843" s="83"/>
      <c r="AO1843" s="83"/>
      <c r="AP1843" s="83"/>
      <c r="AQ1843" s="83"/>
      <c r="AR1843" s="83"/>
      <c r="AS1843" s="83"/>
      <c r="AT1843" s="83"/>
      <c r="AU1843" s="83"/>
      <c r="AV1843" s="83"/>
      <c r="AW1843" s="83"/>
      <c r="AX1843" s="83"/>
      <c r="AY1843" s="83"/>
      <c r="AZ1843" s="83"/>
    </row>
    <row r="1844" spans="1:52" x14ac:dyDescent="0.25">
      <c r="A1844" s="82"/>
      <c r="B1844" s="83"/>
      <c r="C1844" s="83"/>
      <c r="D1844" s="83"/>
      <c r="E1844" s="83"/>
      <c r="F1844" s="83"/>
      <c r="G1844" s="83"/>
      <c r="H1844" s="83"/>
      <c r="I1844" s="83"/>
      <c r="J1844" s="83"/>
      <c r="K1844" s="83"/>
      <c r="L1844" s="83"/>
      <c r="M1844" s="83"/>
      <c r="N1844" s="83"/>
      <c r="O1844" s="83"/>
      <c r="P1844" s="83"/>
      <c r="Q1844" s="83"/>
      <c r="R1844" s="83"/>
      <c r="S1844" s="83"/>
      <c r="T1844" s="83"/>
      <c r="U1844" s="83"/>
      <c r="V1844" s="83"/>
      <c r="W1844" s="83"/>
      <c r="X1844" s="83"/>
      <c r="Y1844" s="83"/>
      <c r="Z1844" s="83"/>
      <c r="AA1844" s="83"/>
      <c r="AB1844" s="83"/>
      <c r="AC1844" s="83"/>
      <c r="AD1844" s="83"/>
      <c r="AE1844" s="83"/>
      <c r="AF1844" s="83"/>
      <c r="AG1844" s="83"/>
      <c r="AH1844" s="83"/>
      <c r="AI1844" s="83"/>
      <c r="AJ1844" s="83"/>
      <c r="AK1844" s="83"/>
      <c r="AL1844" s="83"/>
      <c r="AM1844" s="83"/>
      <c r="AN1844" s="83"/>
      <c r="AO1844" s="83"/>
      <c r="AP1844" s="83"/>
      <c r="AQ1844" s="83"/>
      <c r="AR1844" s="83"/>
      <c r="AS1844" s="83"/>
      <c r="AT1844" s="83"/>
      <c r="AU1844" s="83"/>
      <c r="AV1844" s="83"/>
      <c r="AW1844" s="83"/>
      <c r="AX1844" s="83"/>
      <c r="AY1844" s="83"/>
      <c r="AZ1844" s="83"/>
    </row>
    <row r="1845" spans="1:52" x14ac:dyDescent="0.25">
      <c r="A1845" s="82"/>
      <c r="B1845" s="85" t="s">
        <v>113</v>
      </c>
      <c r="C1845" s="85"/>
      <c r="D1845" s="85"/>
      <c r="E1845" s="85"/>
      <c r="F1845" s="85"/>
      <c r="G1845" s="85"/>
      <c r="H1845" s="85"/>
      <c r="I1845" s="85"/>
      <c r="J1845" s="85"/>
      <c r="K1845" s="85"/>
      <c r="L1845" s="85"/>
      <c r="M1845" s="85"/>
      <c r="N1845" s="83"/>
      <c r="O1845" s="85" t="s">
        <v>114</v>
      </c>
      <c r="P1845" s="85"/>
      <c r="Q1845" s="85"/>
      <c r="R1845" s="85"/>
      <c r="S1845" s="85"/>
      <c r="T1845" s="85"/>
      <c r="U1845" s="85"/>
      <c r="V1845" s="85"/>
      <c r="W1845" s="85"/>
      <c r="X1845" s="85"/>
      <c r="Y1845" s="85"/>
      <c r="Z1845" s="85"/>
      <c r="AA1845" s="83"/>
      <c r="AB1845" s="85" t="s">
        <v>145</v>
      </c>
      <c r="AC1845" s="85"/>
      <c r="AD1845" s="85"/>
      <c r="AE1845" s="85"/>
      <c r="AF1845" s="85"/>
      <c r="AG1845" s="85"/>
      <c r="AH1845" s="85"/>
      <c r="AI1845" s="85"/>
      <c r="AJ1845" s="85"/>
      <c r="AK1845" s="85"/>
      <c r="AL1845" s="85"/>
      <c r="AM1845" s="85"/>
      <c r="AN1845" s="83"/>
      <c r="AO1845" s="83"/>
      <c r="AP1845" s="83"/>
      <c r="AQ1845" s="83"/>
      <c r="AR1845" s="83"/>
      <c r="AS1845" s="83"/>
      <c r="AT1845" s="83"/>
      <c r="AU1845" s="83"/>
      <c r="AV1845" s="83"/>
      <c r="AW1845" s="83"/>
      <c r="AX1845" s="83"/>
      <c r="AY1845" s="83"/>
      <c r="AZ1845" s="83"/>
    </row>
    <row r="1846" spans="1:52" x14ac:dyDescent="0.25">
      <c r="A1846" s="82"/>
      <c r="B1846" s="87" t="s">
        <v>109</v>
      </c>
      <c r="C1846" s="87">
        <v>2013</v>
      </c>
      <c r="D1846" s="87">
        <v>2014</v>
      </c>
      <c r="E1846" s="87">
        <v>2015</v>
      </c>
      <c r="F1846" s="87">
        <v>2016</v>
      </c>
      <c r="G1846" s="87">
        <v>2017</v>
      </c>
      <c r="H1846" s="87">
        <v>2018</v>
      </c>
      <c r="I1846" s="87">
        <v>2019</v>
      </c>
      <c r="J1846" s="87">
        <v>2020</v>
      </c>
      <c r="K1846" s="87">
        <v>2021</v>
      </c>
      <c r="L1846" s="87">
        <v>2022</v>
      </c>
      <c r="M1846" s="87">
        <v>2023</v>
      </c>
      <c r="N1846" s="83"/>
      <c r="O1846" s="87" t="s">
        <v>109</v>
      </c>
      <c r="P1846" s="87">
        <v>2013</v>
      </c>
      <c r="Q1846" s="87">
        <v>2014</v>
      </c>
      <c r="R1846" s="87">
        <v>2015</v>
      </c>
      <c r="S1846" s="87">
        <v>2016</v>
      </c>
      <c r="T1846" s="87">
        <v>2017</v>
      </c>
      <c r="U1846" s="87">
        <v>2018</v>
      </c>
      <c r="V1846" s="87">
        <v>2019</v>
      </c>
      <c r="W1846" s="87">
        <v>2020</v>
      </c>
      <c r="X1846" s="87">
        <v>2021</v>
      </c>
      <c r="Y1846" s="87">
        <v>2022</v>
      </c>
      <c r="Z1846" s="87">
        <v>2023</v>
      </c>
      <c r="AA1846" s="83"/>
      <c r="AB1846" s="87" t="s">
        <v>109</v>
      </c>
      <c r="AC1846" s="87">
        <v>2013</v>
      </c>
      <c r="AD1846" s="87">
        <v>2014</v>
      </c>
      <c r="AE1846" s="87">
        <v>2015</v>
      </c>
      <c r="AF1846" s="87">
        <v>2016</v>
      </c>
      <c r="AG1846" s="87">
        <v>2017</v>
      </c>
      <c r="AH1846" s="87">
        <v>2018</v>
      </c>
      <c r="AI1846" s="87">
        <v>2019</v>
      </c>
      <c r="AJ1846" s="87">
        <v>2020</v>
      </c>
      <c r="AK1846" s="87">
        <v>2021</v>
      </c>
      <c r="AL1846" s="87">
        <v>2022</v>
      </c>
      <c r="AM1846" s="87">
        <v>2023</v>
      </c>
      <c r="AN1846" s="83"/>
      <c r="AO1846" s="83"/>
      <c r="AP1846" s="83"/>
      <c r="AQ1846" s="83"/>
      <c r="AR1846" s="83"/>
      <c r="AS1846" s="83"/>
      <c r="AT1846" s="83"/>
      <c r="AU1846" s="83"/>
      <c r="AV1846" s="83"/>
      <c r="AW1846" s="83"/>
      <c r="AX1846" s="83"/>
      <c r="AY1846" s="83"/>
      <c r="AZ1846" s="83"/>
    </row>
    <row r="1847" spans="1:52" x14ac:dyDescent="0.25">
      <c r="A1847" s="82"/>
      <c r="B1847" s="89" t="s">
        <v>9</v>
      </c>
      <c r="C1847" s="90">
        <v>2745884.9034820739</v>
      </c>
      <c r="D1847" s="90">
        <v>2694330.7002588566</v>
      </c>
      <c r="E1847" s="90">
        <v>2732405.9086074559</v>
      </c>
      <c r="F1847" s="90">
        <v>2900403.8365615266</v>
      </c>
      <c r="G1847" s="90">
        <v>2826327.7063422473</v>
      </c>
      <c r="H1847" s="90">
        <v>2869137.4330181247</v>
      </c>
      <c r="I1847" s="90">
        <v>2940744.1664709114</v>
      </c>
      <c r="J1847" s="90">
        <v>3012454.6488643945</v>
      </c>
      <c r="K1847" s="90">
        <v>3788999.7176009994</v>
      </c>
      <c r="L1847" s="90">
        <v>3618217.1339999996</v>
      </c>
      <c r="M1847" s="90">
        <v>0</v>
      </c>
      <c r="N1847" s="83"/>
      <c r="O1847" s="89" t="s">
        <v>9</v>
      </c>
      <c r="P1847" s="90">
        <v>2655077.4094874132</v>
      </c>
      <c r="Q1847" s="90">
        <v>2730711.4998524454</v>
      </c>
      <c r="R1847" s="90">
        <v>2628418.5878903666</v>
      </c>
      <c r="S1847" s="90">
        <v>2494169.2093808223</v>
      </c>
      <c r="T1847" s="90">
        <v>2450327.6173538701</v>
      </c>
      <c r="U1847" s="90">
        <v>2441204.385191882</v>
      </c>
      <c r="V1847" s="90">
        <v>2902966.5136156827</v>
      </c>
      <c r="W1847" s="90">
        <v>2990481.0732568162</v>
      </c>
      <c r="X1847" s="90">
        <v>4008552.7656509997</v>
      </c>
      <c r="Y1847" s="90">
        <v>3804356.031</v>
      </c>
      <c r="Z1847" s="90">
        <v>3551524</v>
      </c>
      <c r="AA1847" s="83"/>
      <c r="AB1847" s="89" t="s">
        <v>9</v>
      </c>
      <c r="AC1847" s="90">
        <v>23718</v>
      </c>
      <c r="AD1847" s="90">
        <v>23431</v>
      </c>
      <c r="AE1847" s="90">
        <v>23679</v>
      </c>
      <c r="AF1847" s="90">
        <v>23423</v>
      </c>
      <c r="AG1847" s="90">
        <v>23227</v>
      </c>
      <c r="AH1847" s="90">
        <v>23112</v>
      </c>
      <c r="AI1847" s="90">
        <v>23422</v>
      </c>
      <c r="AJ1847" s="90">
        <v>25288</v>
      </c>
      <c r="AK1847" s="90">
        <v>24532</v>
      </c>
      <c r="AL1847" s="90">
        <v>24453</v>
      </c>
      <c r="AM1847" s="90">
        <v>0</v>
      </c>
      <c r="AN1847" s="83"/>
      <c r="AO1847" s="83"/>
      <c r="AP1847" s="83"/>
      <c r="AQ1847" s="83"/>
      <c r="AR1847" s="83"/>
      <c r="AS1847" s="83"/>
      <c r="AT1847" s="83"/>
      <c r="AU1847" s="83"/>
      <c r="AV1847" s="83"/>
      <c r="AW1847" s="83"/>
      <c r="AX1847" s="83"/>
      <c r="AY1847" s="83"/>
      <c r="AZ1847" s="83"/>
    </row>
    <row r="1848" spans="1:52" x14ac:dyDescent="0.25">
      <c r="A1848" s="82"/>
      <c r="B1848" s="84" t="s">
        <v>10</v>
      </c>
      <c r="C1848" s="93">
        <v>1887571.3583602814</v>
      </c>
      <c r="D1848" s="93">
        <v>1804739.2452973991</v>
      </c>
      <c r="E1848" s="93">
        <v>1831788.8931024121</v>
      </c>
      <c r="F1848" s="93">
        <v>2042153.4904738676</v>
      </c>
      <c r="G1848" s="93">
        <v>1999350.9843918025</v>
      </c>
      <c r="H1848" s="93">
        <v>1962496.3573673111</v>
      </c>
      <c r="I1848" s="93">
        <v>1980351.5964590469</v>
      </c>
      <c r="J1848" s="93">
        <v>1985581.1028877108</v>
      </c>
      <c r="K1848" s="93">
        <v>2707597.7835269994</v>
      </c>
      <c r="L1848" s="93">
        <v>2543815.5959999994</v>
      </c>
      <c r="M1848" s="93">
        <v>0</v>
      </c>
      <c r="N1848" s="83"/>
      <c r="O1848" s="84" t="s">
        <v>10</v>
      </c>
      <c r="P1848" s="93">
        <v>1795059.9979526566</v>
      </c>
      <c r="Q1848" s="93">
        <v>1877812.5968389947</v>
      </c>
      <c r="R1848" s="93">
        <v>1816299.0455098008</v>
      </c>
      <c r="S1848" s="93">
        <v>2011419.9125227493</v>
      </c>
      <c r="T1848" s="93">
        <v>1989982.8665469466</v>
      </c>
      <c r="U1848" s="93">
        <v>1956440.4278280507</v>
      </c>
      <c r="V1848" s="93">
        <v>1982018.9981155829</v>
      </c>
      <c r="W1848" s="93">
        <v>2048649.1274661925</v>
      </c>
      <c r="X1848" s="93">
        <v>3048943.0976759996</v>
      </c>
      <c r="Y1848" s="93">
        <v>2743333.551</v>
      </c>
      <c r="Z1848" s="93">
        <v>2591712</v>
      </c>
      <c r="AA1848" s="83"/>
      <c r="AB1848" s="84" t="s">
        <v>10</v>
      </c>
      <c r="AC1848" s="93">
        <v>23718</v>
      </c>
      <c r="AD1848" s="93">
        <v>23431</v>
      </c>
      <c r="AE1848" s="93">
        <v>23679</v>
      </c>
      <c r="AF1848" s="93">
        <v>23423</v>
      </c>
      <c r="AG1848" s="93">
        <v>23227</v>
      </c>
      <c r="AH1848" s="93">
        <v>23112</v>
      </c>
      <c r="AI1848" s="93">
        <v>23422</v>
      </c>
      <c r="AJ1848" s="93">
        <v>25288</v>
      </c>
      <c r="AK1848" s="93">
        <v>24532</v>
      </c>
      <c r="AL1848" s="93">
        <v>24453</v>
      </c>
      <c r="AM1848" s="93">
        <v>0</v>
      </c>
      <c r="AN1848" s="83"/>
      <c r="AO1848" s="83"/>
      <c r="AP1848" s="83"/>
      <c r="AQ1848" s="83"/>
      <c r="AR1848" s="83"/>
      <c r="AS1848" s="83"/>
      <c r="AT1848" s="83"/>
      <c r="AU1848" s="83"/>
      <c r="AV1848" s="83"/>
      <c r="AW1848" s="83"/>
      <c r="AX1848" s="83"/>
      <c r="AY1848" s="83"/>
      <c r="AZ1848" s="83"/>
    </row>
    <row r="1849" spans="1:52" x14ac:dyDescent="0.25">
      <c r="A1849" s="82"/>
      <c r="B1849" s="89" t="s">
        <v>11</v>
      </c>
      <c r="C1849" s="94">
        <v>858313.54512179235</v>
      </c>
      <c r="D1849" s="94">
        <v>889591.45496145764</v>
      </c>
      <c r="E1849" s="94">
        <v>900617.01550504356</v>
      </c>
      <c r="F1849" s="94">
        <v>858250.34608765901</v>
      </c>
      <c r="G1849" s="94">
        <v>826976.72195044463</v>
      </c>
      <c r="H1849" s="94">
        <v>906641.07565081329</v>
      </c>
      <c r="I1849" s="94">
        <v>960392.57001186442</v>
      </c>
      <c r="J1849" s="94">
        <v>1026873.5459766836</v>
      </c>
      <c r="K1849" s="94">
        <v>1081401.9340739998</v>
      </c>
      <c r="L1849" s="94">
        <v>1074401.5379999999</v>
      </c>
      <c r="M1849" s="94">
        <v>0</v>
      </c>
      <c r="N1849" s="83"/>
      <c r="O1849" s="89" t="s">
        <v>11</v>
      </c>
      <c r="P1849" s="94">
        <v>860017.41153475654</v>
      </c>
      <c r="Q1849" s="94">
        <v>852898.90301345068</v>
      </c>
      <c r="R1849" s="94">
        <v>812119.54238056578</v>
      </c>
      <c r="S1849" s="94">
        <v>482749.29685807298</v>
      </c>
      <c r="T1849" s="94">
        <v>460344.75080692337</v>
      </c>
      <c r="U1849" s="94">
        <v>484763.95736383158</v>
      </c>
      <c r="V1849" s="94">
        <v>920947.51550009986</v>
      </c>
      <c r="W1849" s="94">
        <v>941831.94579062378</v>
      </c>
      <c r="X1849" s="94">
        <v>959609.66797499987</v>
      </c>
      <c r="Y1849" s="94">
        <v>1061022.48</v>
      </c>
      <c r="Z1849" s="94">
        <v>959812</v>
      </c>
      <c r="AA1849" s="83"/>
      <c r="AB1849" s="89" t="s">
        <v>11</v>
      </c>
      <c r="AC1849" s="94">
        <v>23718</v>
      </c>
      <c r="AD1849" s="94">
        <v>23431</v>
      </c>
      <c r="AE1849" s="94">
        <v>23679</v>
      </c>
      <c r="AF1849" s="94">
        <v>23423</v>
      </c>
      <c r="AG1849" s="94">
        <v>23227</v>
      </c>
      <c r="AH1849" s="94">
        <v>23112</v>
      </c>
      <c r="AI1849" s="94">
        <v>23422</v>
      </c>
      <c r="AJ1849" s="94">
        <v>25288</v>
      </c>
      <c r="AK1849" s="94">
        <v>24532</v>
      </c>
      <c r="AL1849" s="94">
        <v>24453</v>
      </c>
      <c r="AM1849" s="94">
        <v>0</v>
      </c>
      <c r="AN1849" s="83"/>
      <c r="AO1849" s="83"/>
      <c r="AP1849" s="83"/>
      <c r="AQ1849" s="83"/>
      <c r="AR1849" s="83"/>
      <c r="AS1849" s="83"/>
      <c r="AT1849" s="83"/>
      <c r="AU1849" s="83"/>
      <c r="AV1849" s="83"/>
      <c r="AW1849" s="83"/>
      <c r="AX1849" s="83"/>
      <c r="AY1849" s="83"/>
      <c r="AZ1849" s="83"/>
    </row>
    <row r="1850" spans="1:52" x14ac:dyDescent="0.25">
      <c r="A1850" s="82"/>
      <c r="B1850" s="84" t="s">
        <v>0</v>
      </c>
      <c r="C1850" s="93">
        <v>617409.37284861389</v>
      </c>
      <c r="D1850" s="93">
        <v>567120.67009935703</v>
      </c>
      <c r="E1850" s="93">
        <v>578899.98437967442</v>
      </c>
      <c r="F1850" s="93">
        <v>669790.60636655882</v>
      </c>
      <c r="G1850" s="93">
        <v>618374.10120156873</v>
      </c>
      <c r="H1850" s="93">
        <v>586886.45296614559</v>
      </c>
      <c r="I1850" s="93">
        <v>561679.46417124046</v>
      </c>
      <c r="J1850" s="93">
        <v>553246.21122819278</v>
      </c>
      <c r="K1850" s="93">
        <v>520657.40222999995</v>
      </c>
      <c r="L1850" s="93">
        <v>478150.57499999995</v>
      </c>
      <c r="M1850" s="93">
        <v>0</v>
      </c>
      <c r="N1850" s="83"/>
      <c r="O1850" s="84" t="s">
        <v>0</v>
      </c>
      <c r="P1850" s="93">
        <v>524149.95738564123</v>
      </c>
      <c r="Q1850" s="93">
        <v>530280.78638583387</v>
      </c>
      <c r="R1850" s="93">
        <v>525897.08209919347</v>
      </c>
      <c r="S1850" s="93">
        <v>634000.62104332913</v>
      </c>
      <c r="T1850" s="93">
        <v>713575.81910784123</v>
      </c>
      <c r="U1850" s="93">
        <v>611852.21438985132</v>
      </c>
      <c r="V1850" s="93">
        <v>572805.13191041688</v>
      </c>
      <c r="W1850" s="93">
        <v>532993.53580199985</v>
      </c>
      <c r="X1850" s="93">
        <v>577149.21308099991</v>
      </c>
      <c r="Y1850" s="93">
        <v>514519.55099999998</v>
      </c>
      <c r="Z1850" s="93">
        <v>458000</v>
      </c>
      <c r="AA1850" s="83"/>
      <c r="AB1850" s="84" t="s">
        <v>0</v>
      </c>
      <c r="AC1850" s="93">
        <v>5583</v>
      </c>
      <c r="AD1850" s="93">
        <v>5531</v>
      </c>
      <c r="AE1850" s="93">
        <v>5846</v>
      </c>
      <c r="AF1850" s="93">
        <v>5883</v>
      </c>
      <c r="AG1850" s="93">
        <v>5486</v>
      </c>
      <c r="AH1850" s="93">
        <v>5235</v>
      </c>
      <c r="AI1850" s="93">
        <v>5035</v>
      </c>
      <c r="AJ1850" s="93">
        <v>5029</v>
      </c>
      <c r="AK1850" s="93">
        <v>4673</v>
      </c>
      <c r="AL1850" s="93">
        <v>4358</v>
      </c>
      <c r="AM1850" s="93">
        <v>0</v>
      </c>
      <c r="AN1850" s="83"/>
      <c r="AO1850" s="83"/>
      <c r="AP1850" s="83"/>
      <c r="AQ1850" s="83"/>
      <c r="AR1850" s="83"/>
      <c r="AS1850" s="83"/>
      <c r="AT1850" s="83"/>
      <c r="AU1850" s="83"/>
      <c r="AV1850" s="83"/>
      <c r="AW1850" s="83"/>
      <c r="AX1850" s="83"/>
      <c r="AY1850" s="83"/>
      <c r="AZ1850" s="83"/>
    </row>
    <row r="1851" spans="1:52" x14ac:dyDescent="0.25">
      <c r="A1851" s="82"/>
      <c r="B1851" s="84" t="s">
        <v>158</v>
      </c>
      <c r="C1851" s="93">
        <v>641155.32254573912</v>
      </c>
      <c r="D1851" s="93">
        <v>613951.58187474043</v>
      </c>
      <c r="E1851" s="93">
        <v>646091.55124261091</v>
      </c>
      <c r="F1851" s="93">
        <v>571781.05482691899</v>
      </c>
      <c r="G1851" s="93">
        <v>568339.35405875847</v>
      </c>
      <c r="H1851" s="93">
        <v>549858.92443761893</v>
      </c>
      <c r="I1851" s="93">
        <v>584640.53929048521</v>
      </c>
      <c r="J1851" s="93">
        <v>731459.18142271787</v>
      </c>
      <c r="K1851" s="93">
        <v>642512.26136999985</v>
      </c>
      <c r="L1851" s="93">
        <v>486104.74499999994</v>
      </c>
      <c r="M1851" s="93">
        <v>0</v>
      </c>
      <c r="N1851" s="83"/>
      <c r="O1851" s="84" t="s">
        <v>158</v>
      </c>
      <c r="P1851" s="93">
        <v>691851.95164867549</v>
      </c>
      <c r="Q1851" s="93">
        <v>538112.80775415059</v>
      </c>
      <c r="R1851" s="93">
        <v>419894.26190293342</v>
      </c>
      <c r="S1851" s="93">
        <v>551832.19783937675</v>
      </c>
      <c r="T1851" s="93">
        <v>510829.67367878789</v>
      </c>
      <c r="U1851" s="93">
        <v>519722.11713507009</v>
      </c>
      <c r="V1851" s="93">
        <v>524447.62534237886</v>
      </c>
      <c r="W1851" s="93">
        <v>527598.86438699986</v>
      </c>
      <c r="X1851" s="93">
        <v>787187.05799999984</v>
      </c>
      <c r="Y1851" s="93">
        <v>627690</v>
      </c>
      <c r="Z1851" s="93">
        <v>454712</v>
      </c>
      <c r="AA1851" s="83"/>
      <c r="AB1851" s="84" t="s">
        <v>158</v>
      </c>
      <c r="AC1851" s="93">
        <v>4573</v>
      </c>
      <c r="AD1851" s="93">
        <v>4329</v>
      </c>
      <c r="AE1851" s="93">
        <v>4277</v>
      </c>
      <c r="AF1851" s="93">
        <v>4018</v>
      </c>
      <c r="AG1851" s="93">
        <v>3985</v>
      </c>
      <c r="AH1851" s="93">
        <v>4028</v>
      </c>
      <c r="AI1851" s="93">
        <v>4148</v>
      </c>
      <c r="AJ1851" s="93">
        <v>5387</v>
      </c>
      <c r="AK1851" s="93">
        <v>4525</v>
      </c>
      <c r="AL1851" s="93">
        <v>3328</v>
      </c>
      <c r="AM1851" s="93">
        <v>0</v>
      </c>
      <c r="AN1851" s="83"/>
      <c r="AO1851" s="83"/>
      <c r="AP1851" s="83"/>
      <c r="AQ1851" s="83"/>
      <c r="AR1851" s="83"/>
      <c r="AS1851" s="83"/>
      <c r="AT1851" s="83"/>
      <c r="AU1851" s="83"/>
      <c r="AV1851" s="83"/>
      <c r="AW1851" s="83"/>
      <c r="AX1851" s="83"/>
      <c r="AY1851" s="83"/>
      <c r="AZ1851" s="83"/>
    </row>
    <row r="1852" spans="1:52" x14ac:dyDescent="0.25">
      <c r="A1852" s="82"/>
      <c r="B1852" s="84" t="s">
        <v>159</v>
      </c>
      <c r="C1852" s="93">
        <v>81769.944428677903</v>
      </c>
      <c r="D1852" s="93">
        <v>72399.114388329617</v>
      </c>
      <c r="E1852" s="93">
        <v>49735.432550265345</v>
      </c>
      <c r="F1852" s="93">
        <v>52160.767122905672</v>
      </c>
      <c r="G1852" s="93">
        <v>39036.27845029749</v>
      </c>
      <c r="H1852" s="93">
        <v>32036.221149067034</v>
      </c>
      <c r="I1852" s="93">
        <v>24874.749999481333</v>
      </c>
      <c r="J1852" s="93">
        <v>17593.102418597995</v>
      </c>
      <c r="K1852" s="93">
        <v>12791.259242999997</v>
      </c>
      <c r="L1852" s="93">
        <v>10441.262999999999</v>
      </c>
      <c r="M1852" s="93">
        <v>0</v>
      </c>
      <c r="N1852" s="83"/>
      <c r="O1852" s="84" t="s">
        <v>159</v>
      </c>
      <c r="P1852" s="93">
        <v>115519.24275463558</v>
      </c>
      <c r="Q1852" s="93">
        <v>115205.96427335059</v>
      </c>
      <c r="R1852" s="93">
        <v>79275.083991247331</v>
      </c>
      <c r="S1852" s="93">
        <v>58049.511813726051</v>
      </c>
      <c r="T1852" s="93">
        <v>45306.401213196266</v>
      </c>
      <c r="U1852" s="93">
        <v>41370.603279572111</v>
      </c>
      <c r="V1852" s="93">
        <v>32983.021031309989</v>
      </c>
      <c r="W1852" s="93">
        <v>25894.42279199999</v>
      </c>
      <c r="X1852" s="93">
        <v>20157.080999999998</v>
      </c>
      <c r="Y1852" s="93">
        <v>12347.999999999998</v>
      </c>
      <c r="Z1852" s="93">
        <v>8000</v>
      </c>
      <c r="AA1852" s="83"/>
      <c r="AB1852" s="84" t="s">
        <v>159</v>
      </c>
      <c r="AC1852" s="93">
        <v>0</v>
      </c>
      <c r="AD1852" s="93">
        <v>0</v>
      </c>
      <c r="AE1852" s="93">
        <v>0</v>
      </c>
      <c r="AF1852" s="93">
        <v>0</v>
      </c>
      <c r="AG1852" s="93">
        <v>0</v>
      </c>
      <c r="AH1852" s="93">
        <v>0</v>
      </c>
      <c r="AI1852" s="93">
        <v>0</v>
      </c>
      <c r="AJ1852" s="93">
        <v>0</v>
      </c>
      <c r="AK1852" s="93">
        <v>0</v>
      </c>
      <c r="AL1852" s="93">
        <v>0</v>
      </c>
      <c r="AM1852" s="93">
        <v>0</v>
      </c>
      <c r="AN1852" s="83"/>
      <c r="AO1852" s="83"/>
      <c r="AP1852" s="83"/>
      <c r="AQ1852" s="83"/>
      <c r="AR1852" s="83"/>
      <c r="AS1852" s="83"/>
      <c r="AT1852" s="83"/>
      <c r="AU1852" s="83"/>
      <c r="AV1852" s="83"/>
      <c r="AW1852" s="83"/>
      <c r="AX1852" s="83"/>
      <c r="AY1852" s="83"/>
      <c r="AZ1852" s="83"/>
    </row>
    <row r="1853" spans="1:52" x14ac:dyDescent="0.25">
      <c r="A1853" s="82"/>
      <c r="B1853" s="84" t="s">
        <v>1</v>
      </c>
      <c r="C1853" s="93">
        <v>64704.145027555191</v>
      </c>
      <c r="D1853" s="93">
        <v>65719.520547138614</v>
      </c>
      <c r="E1853" s="93">
        <v>66186.070026117406</v>
      </c>
      <c r="F1853" s="93">
        <v>56443.181004167403</v>
      </c>
      <c r="G1853" s="93">
        <v>69751.46998777632</v>
      </c>
      <c r="H1853" s="93">
        <v>75742.586327315541</v>
      </c>
      <c r="I1853" s="93">
        <v>80542.008660179927</v>
      </c>
      <c r="J1853" s="93">
        <v>102293.75937122997</v>
      </c>
      <c r="K1853" s="93">
        <v>98459.914391999991</v>
      </c>
      <c r="L1853" s="93">
        <v>88361.258999999991</v>
      </c>
      <c r="M1853" s="93">
        <v>0</v>
      </c>
      <c r="N1853" s="83"/>
      <c r="O1853" s="84" t="s">
        <v>1</v>
      </c>
      <c r="P1853" s="93">
        <v>64780.496822394525</v>
      </c>
      <c r="Q1853" s="93">
        <v>63826.636676124202</v>
      </c>
      <c r="R1853" s="93">
        <v>65160.384839842452</v>
      </c>
      <c r="S1853" s="93">
        <v>92456.788813010047</v>
      </c>
      <c r="T1853" s="93">
        <v>79286.202123093462</v>
      </c>
      <c r="U1853" s="93">
        <v>80504.957733221425</v>
      </c>
      <c r="V1853" s="93">
        <v>91253.024853290961</v>
      </c>
      <c r="W1853" s="93">
        <v>76604.334092999983</v>
      </c>
      <c r="X1853" s="93">
        <v>101846.30399999997</v>
      </c>
      <c r="Y1853" s="93">
        <v>96725.999999999985</v>
      </c>
      <c r="Z1853" s="93">
        <v>80000</v>
      </c>
      <c r="AA1853" s="83"/>
      <c r="AB1853" s="84" t="s">
        <v>1</v>
      </c>
      <c r="AC1853" s="93">
        <v>374</v>
      </c>
      <c r="AD1853" s="93">
        <v>391</v>
      </c>
      <c r="AE1853" s="93">
        <v>394</v>
      </c>
      <c r="AF1853" s="93">
        <v>364</v>
      </c>
      <c r="AG1853" s="93">
        <v>407</v>
      </c>
      <c r="AH1853" s="93">
        <v>450</v>
      </c>
      <c r="AI1853" s="93">
        <v>493</v>
      </c>
      <c r="AJ1853" s="93">
        <v>648</v>
      </c>
      <c r="AK1853" s="93">
        <v>621</v>
      </c>
      <c r="AL1853" s="93">
        <v>584</v>
      </c>
      <c r="AM1853" s="93">
        <v>0</v>
      </c>
      <c r="AN1853" s="83"/>
      <c r="AO1853" s="83"/>
      <c r="AP1853" s="83"/>
      <c r="AQ1853" s="83"/>
      <c r="AR1853" s="83"/>
      <c r="AS1853" s="83"/>
      <c r="AT1853" s="83"/>
      <c r="AU1853" s="83"/>
      <c r="AV1853" s="83"/>
      <c r="AW1853" s="83"/>
      <c r="AX1853" s="83"/>
      <c r="AY1853" s="83"/>
      <c r="AZ1853" s="83"/>
    </row>
    <row r="1854" spans="1:52" x14ac:dyDescent="0.25">
      <c r="A1854" s="82"/>
      <c r="B1854" s="84" t="s">
        <v>2</v>
      </c>
      <c r="C1854" s="93">
        <v>864811.32954690396</v>
      </c>
      <c r="D1854" s="93">
        <v>844288.7468191256</v>
      </c>
      <c r="E1854" s="93">
        <v>836007.1581773248</v>
      </c>
      <c r="F1854" s="93">
        <v>815056.92720138095</v>
      </c>
      <c r="G1854" s="93">
        <v>805691.66139448155</v>
      </c>
      <c r="H1854" s="93">
        <v>860081.42468934867</v>
      </c>
      <c r="I1854" s="93">
        <v>909563.97550816054</v>
      </c>
      <c r="J1854" s="93">
        <v>954946.39200048894</v>
      </c>
      <c r="K1854" s="93">
        <v>1017357.5832419998</v>
      </c>
      <c r="L1854" s="93">
        <v>1042857.5429999999</v>
      </c>
      <c r="M1854" s="93">
        <v>0</v>
      </c>
      <c r="N1854" s="83"/>
      <c r="O1854" s="84" t="s">
        <v>2</v>
      </c>
      <c r="P1854" s="93">
        <v>852412.13499962969</v>
      </c>
      <c r="Q1854" s="93">
        <v>848334.28841110598</v>
      </c>
      <c r="R1854" s="93">
        <v>851913.23687045916</v>
      </c>
      <c r="S1854" s="93">
        <v>793845.39666926698</v>
      </c>
      <c r="T1854" s="93">
        <v>741892.3198660888</v>
      </c>
      <c r="U1854" s="93">
        <v>775978.34259521752</v>
      </c>
      <c r="V1854" s="93">
        <v>810282.88333584869</v>
      </c>
      <c r="W1854" s="93">
        <v>980751.26324699982</v>
      </c>
      <c r="X1854" s="93">
        <v>1029072.0299999998</v>
      </c>
      <c r="Y1854" s="93">
        <v>1039290</v>
      </c>
      <c r="Z1854" s="93">
        <v>1082000</v>
      </c>
      <c r="AA1854" s="83"/>
      <c r="AB1854" s="84" t="s">
        <v>2</v>
      </c>
      <c r="AC1854" s="93">
        <v>7665</v>
      </c>
      <c r="AD1854" s="93">
        <v>7381</v>
      </c>
      <c r="AE1854" s="93">
        <v>7086</v>
      </c>
      <c r="AF1854" s="93">
        <v>6793</v>
      </c>
      <c r="AG1854" s="93">
        <v>6647</v>
      </c>
      <c r="AH1854" s="93">
        <v>6634</v>
      </c>
      <c r="AI1854" s="93">
        <v>6863</v>
      </c>
      <c r="AJ1854" s="93">
        <v>7145</v>
      </c>
      <c r="AK1854" s="93">
        <v>7412</v>
      </c>
      <c r="AL1854" s="93">
        <v>7736</v>
      </c>
      <c r="AM1854" s="93">
        <v>0</v>
      </c>
      <c r="AN1854" s="83"/>
      <c r="AO1854" s="83"/>
      <c r="AP1854" s="83"/>
      <c r="AQ1854" s="83"/>
      <c r="AR1854" s="83"/>
      <c r="AS1854" s="83"/>
      <c r="AT1854" s="83"/>
      <c r="AU1854" s="83"/>
      <c r="AV1854" s="83"/>
      <c r="AW1854" s="83"/>
      <c r="AX1854" s="83"/>
      <c r="AY1854" s="83"/>
      <c r="AZ1854" s="83"/>
    </row>
    <row r="1855" spans="1:52" x14ac:dyDescent="0.25">
      <c r="A1855" s="82"/>
      <c r="B1855" s="84" t="s">
        <v>156</v>
      </c>
      <c r="C1855" s="93">
        <v>0</v>
      </c>
      <c r="D1855" s="93">
        <v>0</v>
      </c>
      <c r="E1855" s="93">
        <v>0</v>
      </c>
      <c r="F1855" s="93">
        <v>0</v>
      </c>
      <c r="G1855" s="93">
        <v>0</v>
      </c>
      <c r="H1855" s="93">
        <v>0</v>
      </c>
      <c r="I1855" s="93">
        <v>0</v>
      </c>
      <c r="J1855" s="93">
        <v>10967.366986694997</v>
      </c>
      <c r="K1855" s="93">
        <v>49316.950913999994</v>
      </c>
      <c r="L1855" s="93">
        <v>83177.156999999992</v>
      </c>
      <c r="M1855" s="93">
        <v>0</v>
      </c>
      <c r="N1855" s="83"/>
      <c r="O1855" s="84" t="s">
        <v>156</v>
      </c>
      <c r="P1855" s="93">
        <v>0</v>
      </c>
      <c r="Q1855" s="93">
        <v>0</v>
      </c>
      <c r="R1855" s="93">
        <v>0</v>
      </c>
      <c r="S1855" s="93">
        <v>0</v>
      </c>
      <c r="T1855" s="93">
        <v>0</v>
      </c>
      <c r="U1855" s="93">
        <v>0</v>
      </c>
      <c r="V1855" s="93">
        <v>0</v>
      </c>
      <c r="W1855" s="93">
        <v>0</v>
      </c>
      <c r="X1855" s="93">
        <v>62264.162309999985</v>
      </c>
      <c r="Y1855" s="93">
        <v>66885</v>
      </c>
      <c r="Z1855" s="93">
        <v>102000</v>
      </c>
      <c r="AA1855" s="83"/>
      <c r="AB1855" s="84" t="s">
        <v>156</v>
      </c>
      <c r="AC1855" s="93">
        <v>0</v>
      </c>
      <c r="AD1855" s="93">
        <v>0</v>
      </c>
      <c r="AE1855" s="93">
        <v>0</v>
      </c>
      <c r="AF1855" s="93">
        <v>0</v>
      </c>
      <c r="AG1855" s="93">
        <v>0</v>
      </c>
      <c r="AH1855" s="93">
        <v>0</v>
      </c>
      <c r="AI1855" s="93">
        <v>0</v>
      </c>
      <c r="AJ1855" s="93">
        <v>76</v>
      </c>
      <c r="AK1855" s="93">
        <v>302</v>
      </c>
      <c r="AL1855" s="93">
        <v>535</v>
      </c>
      <c r="AM1855" s="93">
        <v>0</v>
      </c>
      <c r="AN1855" s="83"/>
      <c r="AO1855" s="83"/>
      <c r="AP1855" s="83"/>
      <c r="AQ1855" s="83"/>
      <c r="AR1855" s="83"/>
      <c r="AS1855" s="83"/>
      <c r="AT1855" s="83"/>
      <c r="AU1855" s="83"/>
      <c r="AV1855" s="83"/>
      <c r="AW1855" s="83"/>
      <c r="AX1855" s="83"/>
      <c r="AY1855" s="83"/>
      <c r="AZ1855" s="83"/>
    </row>
    <row r="1856" spans="1:52" x14ac:dyDescent="0.25">
      <c r="A1856" s="82"/>
      <c r="B1856" s="84" t="s">
        <v>3</v>
      </c>
      <c r="C1856" s="93">
        <v>1113.5689668136099</v>
      </c>
      <c r="D1856" s="93">
        <v>23647.134050582441</v>
      </c>
      <c r="E1856" s="93">
        <v>51172.72599762302</v>
      </c>
      <c r="F1856" s="93">
        <v>83148.322508651749</v>
      </c>
      <c r="G1856" s="93">
        <v>96569.574791900552</v>
      </c>
      <c r="H1856" s="93">
        <v>109935.22221921996</v>
      </c>
      <c r="I1856" s="93">
        <v>109403.6912702243</v>
      </c>
      <c r="J1856" s="93">
        <v>107232.04158452098</v>
      </c>
      <c r="K1856" s="93">
        <v>100113.85593299998</v>
      </c>
      <c r="L1856" s="93">
        <v>85484.174999999988</v>
      </c>
      <c r="M1856" s="93">
        <v>0</v>
      </c>
      <c r="N1856" s="83"/>
      <c r="O1856" s="84" t="s">
        <v>3</v>
      </c>
      <c r="P1856" s="93">
        <v>0</v>
      </c>
      <c r="Q1856" s="93">
        <v>68889.319276753988</v>
      </c>
      <c r="R1856" s="93">
        <v>41184.232890250925</v>
      </c>
      <c r="S1856" s="93">
        <v>86136.496006727815</v>
      </c>
      <c r="T1856" s="93">
        <v>89480.142396062627</v>
      </c>
      <c r="U1856" s="93">
        <v>102867.44599244956</v>
      </c>
      <c r="V1856" s="93">
        <v>119288.59272990446</v>
      </c>
      <c r="W1856" s="93">
        <v>111130.23114899997</v>
      </c>
      <c r="X1856" s="93">
        <v>110333.49599999998</v>
      </c>
      <c r="Y1856" s="93">
        <v>94668</v>
      </c>
      <c r="Z1856" s="93">
        <v>73000</v>
      </c>
      <c r="AA1856" s="83"/>
      <c r="AB1856" s="84" t="s">
        <v>3</v>
      </c>
      <c r="AC1856" s="93">
        <v>9</v>
      </c>
      <c r="AD1856" s="93">
        <v>202</v>
      </c>
      <c r="AE1856" s="93">
        <v>447</v>
      </c>
      <c r="AF1856" s="93">
        <v>618</v>
      </c>
      <c r="AG1856" s="93">
        <v>736</v>
      </c>
      <c r="AH1856" s="93">
        <v>828</v>
      </c>
      <c r="AI1856" s="93">
        <v>833</v>
      </c>
      <c r="AJ1856" s="93">
        <v>814</v>
      </c>
      <c r="AK1856" s="93">
        <v>763</v>
      </c>
      <c r="AL1856" s="93">
        <v>665</v>
      </c>
      <c r="AM1856" s="93">
        <v>0</v>
      </c>
      <c r="AN1856" s="83"/>
      <c r="AO1856" s="83"/>
      <c r="AP1856" s="83"/>
      <c r="AQ1856" s="83"/>
      <c r="AR1856" s="83"/>
      <c r="AS1856" s="83"/>
      <c r="AT1856" s="83"/>
      <c r="AU1856" s="83"/>
      <c r="AV1856" s="83"/>
      <c r="AW1856" s="83"/>
      <c r="AX1856" s="83"/>
      <c r="AY1856" s="83"/>
      <c r="AZ1856" s="83"/>
    </row>
    <row r="1857" spans="1:52" x14ac:dyDescent="0.25">
      <c r="A1857" s="82"/>
      <c r="B1857" s="84" t="s">
        <v>4</v>
      </c>
      <c r="C1857" s="93">
        <v>0</v>
      </c>
      <c r="D1857" s="93">
        <v>3195.8473180413184</v>
      </c>
      <c r="E1857" s="93">
        <v>36937.540435986521</v>
      </c>
      <c r="F1857" s="93">
        <v>63943.565735172619</v>
      </c>
      <c r="G1857" s="93">
        <v>65587.471918274474</v>
      </c>
      <c r="H1857" s="93">
        <v>66029.048208375229</v>
      </c>
      <c r="I1857" s="93">
        <v>70678.985937783858</v>
      </c>
      <c r="J1857" s="93">
        <v>55907.137742210994</v>
      </c>
      <c r="K1857" s="93">
        <v>43468.214726999984</v>
      </c>
      <c r="L1857" s="93">
        <v>67844.027999999991</v>
      </c>
      <c r="M1857" s="93">
        <v>0</v>
      </c>
      <c r="N1857" s="83"/>
      <c r="O1857" s="84" t="s">
        <v>4</v>
      </c>
      <c r="P1857" s="93">
        <v>0</v>
      </c>
      <c r="Q1857" s="93">
        <v>0</v>
      </c>
      <c r="R1857" s="93">
        <v>0</v>
      </c>
      <c r="S1857" s="93">
        <v>47047.86261184841</v>
      </c>
      <c r="T1857" s="93">
        <v>64561.621728804683</v>
      </c>
      <c r="U1857" s="93">
        <v>67087.464777684509</v>
      </c>
      <c r="V1857" s="93">
        <v>70363.77820012797</v>
      </c>
      <c r="W1857" s="93">
        <v>70130.728394999984</v>
      </c>
      <c r="X1857" s="93">
        <v>63653.94</v>
      </c>
      <c r="Y1857" s="93">
        <v>66885</v>
      </c>
      <c r="Z1857" s="93">
        <v>65000</v>
      </c>
      <c r="AA1857" s="83"/>
      <c r="AB1857" s="84" t="s">
        <v>4</v>
      </c>
      <c r="AC1857" s="93">
        <v>0</v>
      </c>
      <c r="AD1857" s="93">
        <v>22</v>
      </c>
      <c r="AE1857" s="93">
        <v>232</v>
      </c>
      <c r="AF1857" s="93">
        <v>491</v>
      </c>
      <c r="AG1857" s="93">
        <v>500</v>
      </c>
      <c r="AH1857" s="93">
        <v>521</v>
      </c>
      <c r="AI1857" s="93">
        <v>553</v>
      </c>
      <c r="AJ1857" s="93">
        <v>428</v>
      </c>
      <c r="AK1857" s="93">
        <v>338</v>
      </c>
      <c r="AL1857" s="93">
        <v>569</v>
      </c>
      <c r="AM1857" s="93">
        <v>0</v>
      </c>
      <c r="AN1857" s="83"/>
      <c r="AO1857" s="83"/>
      <c r="AP1857" s="83"/>
      <c r="AQ1857" s="83"/>
      <c r="AR1857" s="83"/>
      <c r="AS1857" s="83"/>
      <c r="AT1857" s="83"/>
      <c r="AU1857" s="83"/>
      <c r="AV1857" s="83"/>
      <c r="AW1857" s="83"/>
      <c r="AX1857" s="83"/>
      <c r="AY1857" s="83"/>
      <c r="AZ1857" s="83"/>
    </row>
    <row r="1858" spans="1:52" x14ac:dyDescent="0.25">
      <c r="A1858" s="82"/>
      <c r="B1858" s="84" t="s">
        <v>6</v>
      </c>
      <c r="C1858" s="93">
        <v>2874.7744345339465</v>
      </c>
      <c r="D1858" s="93">
        <v>2833.8965449248681</v>
      </c>
      <c r="E1858" s="93">
        <v>21915.184796430629</v>
      </c>
      <c r="F1858" s="93">
        <v>54192.240345757637</v>
      </c>
      <c r="G1858" s="93">
        <v>64783.623094749339</v>
      </c>
      <c r="H1858" s="93">
        <v>58170.422584317283</v>
      </c>
      <c r="I1858" s="93">
        <v>44593.04443433111</v>
      </c>
      <c r="J1858" s="93">
        <v>40835.504742983991</v>
      </c>
      <c r="K1858" s="93">
        <v>32271.486680999988</v>
      </c>
      <c r="L1858" s="93">
        <v>40303.872000000003</v>
      </c>
      <c r="M1858" s="93">
        <v>0</v>
      </c>
      <c r="N1858" s="83"/>
      <c r="O1858" s="84" t="s">
        <v>6</v>
      </c>
      <c r="P1858" s="93">
        <v>6605.122172941331</v>
      </c>
      <c r="Q1858" s="93">
        <v>6631.4128530318922</v>
      </c>
      <c r="R1858" s="93">
        <v>13813.512384303258</v>
      </c>
      <c r="S1858" s="93">
        <v>58632.373002033681</v>
      </c>
      <c r="T1858" s="93">
        <v>5550.0341486165435</v>
      </c>
      <c r="U1858" s="93">
        <v>71559.962429530147</v>
      </c>
      <c r="V1858" s="93">
        <v>41228.776289137495</v>
      </c>
      <c r="W1858" s="93">
        <v>31828.561348499996</v>
      </c>
      <c r="X1858" s="93">
        <v>47740.454999999987</v>
      </c>
      <c r="Y1858" s="93">
        <v>30870.000000000004</v>
      </c>
      <c r="Z1858" s="93">
        <v>45000</v>
      </c>
      <c r="AA1858" s="83"/>
      <c r="AB1858" s="84" t="s">
        <v>6</v>
      </c>
      <c r="AC1858" s="93">
        <v>0</v>
      </c>
      <c r="AD1858" s="93">
        <v>0</v>
      </c>
      <c r="AE1858" s="93">
        <v>26</v>
      </c>
      <c r="AF1858" s="93">
        <v>553</v>
      </c>
      <c r="AG1858" s="93">
        <v>884</v>
      </c>
      <c r="AH1858" s="93">
        <v>736</v>
      </c>
      <c r="AI1858" s="93">
        <v>566</v>
      </c>
      <c r="AJ1858" s="93">
        <v>0</v>
      </c>
      <c r="AK1858" s="93">
        <v>692</v>
      </c>
      <c r="AL1858" s="93">
        <v>571</v>
      </c>
      <c r="AM1858" s="93">
        <v>0</v>
      </c>
      <c r="AN1858" s="83"/>
      <c r="AO1858" s="83"/>
      <c r="AP1858" s="83"/>
      <c r="AQ1858" s="83"/>
      <c r="AR1858" s="83"/>
      <c r="AS1858" s="83"/>
      <c r="AT1858" s="83"/>
      <c r="AU1858" s="83"/>
      <c r="AV1858" s="83"/>
      <c r="AW1858" s="83"/>
      <c r="AX1858" s="83"/>
      <c r="AY1858" s="83"/>
      <c r="AZ1858" s="83"/>
    </row>
    <row r="1859" spans="1:52" x14ac:dyDescent="0.25">
      <c r="A1859" s="82"/>
      <c r="B1859" s="84" t="s">
        <v>7</v>
      </c>
      <c r="C1859" s="93">
        <v>328879.36966399831</v>
      </c>
      <c r="D1859" s="93">
        <v>337163.79081151303</v>
      </c>
      <c r="E1859" s="93">
        <v>341182.28656912129</v>
      </c>
      <c r="F1859" s="93">
        <v>276674.16471865954</v>
      </c>
      <c r="G1859" s="93">
        <v>277410.52829838556</v>
      </c>
      <c r="H1859" s="93">
        <v>279976.56400647596</v>
      </c>
      <c r="I1859" s="93">
        <v>290814.59473516332</v>
      </c>
      <c r="J1859" s="93">
        <v>326530.82927568589</v>
      </c>
      <c r="K1859" s="93">
        <v>359449.55558399996</v>
      </c>
      <c r="L1859" s="93">
        <v>332680.84499999997</v>
      </c>
      <c r="M1859" s="93">
        <v>0</v>
      </c>
      <c r="N1859" s="83"/>
      <c r="O1859" s="84" t="s">
        <v>7</v>
      </c>
      <c r="P1859" s="93">
        <v>385732.87754227692</v>
      </c>
      <c r="Q1859" s="93">
        <v>349702.5962989594</v>
      </c>
      <c r="R1859" s="93">
        <v>261384.70468717057</v>
      </c>
      <c r="S1859" s="93">
        <v>304288.1657137039</v>
      </c>
      <c r="T1859" s="93">
        <v>274103.72733983741</v>
      </c>
      <c r="U1859" s="93">
        <v>286239.84971812059</v>
      </c>
      <c r="V1859" s="93">
        <v>273759.07455987285</v>
      </c>
      <c r="W1859" s="93">
        <v>302101.59923999995</v>
      </c>
      <c r="X1859" s="93">
        <v>291747.22499999998</v>
      </c>
      <c r="Y1859" s="93">
        <v>310758</v>
      </c>
      <c r="Z1859" s="93">
        <v>273000</v>
      </c>
      <c r="AA1859" s="83"/>
      <c r="AB1859" s="84" t="s">
        <v>7</v>
      </c>
      <c r="AC1859" s="93">
        <v>2615</v>
      </c>
      <c r="AD1859" s="93">
        <v>2661</v>
      </c>
      <c r="AE1859" s="93">
        <v>2646</v>
      </c>
      <c r="AF1859" s="93">
        <v>2276</v>
      </c>
      <c r="AG1859" s="93">
        <v>2295</v>
      </c>
      <c r="AH1859" s="93">
        <v>2335</v>
      </c>
      <c r="AI1859" s="93">
        <v>2408</v>
      </c>
      <c r="AJ1859" s="93">
        <v>2775</v>
      </c>
      <c r="AK1859" s="93">
        <v>3054</v>
      </c>
      <c r="AL1859" s="93">
        <v>3129</v>
      </c>
      <c r="AM1859" s="93">
        <v>0</v>
      </c>
      <c r="AN1859" s="83"/>
      <c r="AO1859" s="83"/>
      <c r="AP1859" s="83"/>
      <c r="AQ1859" s="83"/>
      <c r="AR1859" s="83"/>
      <c r="AS1859" s="83"/>
      <c r="AT1859" s="83"/>
      <c r="AU1859" s="83"/>
      <c r="AV1859" s="83"/>
      <c r="AW1859" s="83"/>
      <c r="AX1859" s="83"/>
      <c r="AY1859" s="83"/>
      <c r="AZ1859" s="83"/>
    </row>
    <row r="1860" spans="1:52" x14ac:dyDescent="0.25">
      <c r="A1860" s="82"/>
      <c r="B1860" s="89" t="s">
        <v>8</v>
      </c>
      <c r="C1860" s="94">
        <v>123859.69862872438</v>
      </c>
      <c r="D1860" s="94">
        <v>123910.28700487809</v>
      </c>
      <c r="E1860" s="94">
        <v>127553.61991424843</v>
      </c>
      <c r="F1860" s="94">
        <v>150535.15514100878</v>
      </c>
      <c r="G1860" s="94">
        <v>164248.84325418822</v>
      </c>
      <c r="H1860" s="94">
        <v>186833.50193977237</v>
      </c>
      <c r="I1860" s="94">
        <v>215199.095011325</v>
      </c>
      <c r="J1860" s="94">
        <v>232526.52200074494</v>
      </c>
      <c r="K1860" s="94">
        <v>280780.71203699993</v>
      </c>
      <c r="L1860" s="94">
        <v>284768.54699999996</v>
      </c>
      <c r="M1860" s="94">
        <v>0</v>
      </c>
      <c r="N1860" s="83"/>
      <c r="O1860" s="89" t="s">
        <v>8</v>
      </c>
      <c r="P1860" s="94">
        <v>125506.88782282731</v>
      </c>
      <c r="Q1860" s="94">
        <v>123434.2920701338</v>
      </c>
      <c r="R1860" s="94">
        <v>125843.05228729786</v>
      </c>
      <c r="S1860" s="94">
        <v>0</v>
      </c>
      <c r="T1860" s="94">
        <v>0</v>
      </c>
      <c r="U1860" s="94">
        <v>0</v>
      </c>
      <c r="V1860" s="94">
        <v>450767.95409456984</v>
      </c>
      <c r="W1860" s="94">
        <v>224418.33086399993</v>
      </c>
      <c r="X1860" s="94">
        <v>241991.06189999994</v>
      </c>
      <c r="Y1860" s="94">
        <v>290178</v>
      </c>
      <c r="Z1860" s="94">
        <v>313000</v>
      </c>
      <c r="AA1860" s="83"/>
      <c r="AB1860" s="89" t="s">
        <v>8</v>
      </c>
      <c r="AC1860" s="94">
        <v>1723</v>
      </c>
      <c r="AD1860" s="94">
        <v>1773</v>
      </c>
      <c r="AE1860" s="94">
        <v>1814</v>
      </c>
      <c r="AF1860" s="94">
        <v>1905</v>
      </c>
      <c r="AG1860" s="94">
        <v>2023</v>
      </c>
      <c r="AH1860" s="94">
        <v>2158</v>
      </c>
      <c r="AI1860" s="94">
        <v>2372</v>
      </c>
      <c r="AJ1860" s="94">
        <v>2450</v>
      </c>
      <c r="AK1860" s="94">
        <v>2662</v>
      </c>
      <c r="AL1860" s="94">
        <v>2916</v>
      </c>
      <c r="AM1860" s="94">
        <v>0</v>
      </c>
      <c r="AN1860" s="83"/>
      <c r="AO1860" s="83"/>
      <c r="AP1860" s="83"/>
      <c r="AQ1860" s="83"/>
      <c r="AR1860" s="83"/>
      <c r="AS1860" s="83"/>
      <c r="AT1860" s="83"/>
      <c r="AU1860" s="83"/>
      <c r="AV1860" s="83"/>
      <c r="AW1860" s="83"/>
      <c r="AX1860" s="83"/>
      <c r="AY1860" s="83"/>
      <c r="AZ1860" s="83"/>
    </row>
    <row r="1861" spans="1:52" x14ac:dyDescent="0.25">
      <c r="A1861" s="82"/>
      <c r="B1861" s="89" t="s">
        <v>5</v>
      </c>
      <c r="C1861" s="94">
        <v>182716.64391012408</v>
      </c>
      <c r="D1861" s="94">
        <v>177502.43922207688</v>
      </c>
      <c r="E1861" s="94">
        <v>161154.64061318416</v>
      </c>
      <c r="F1861" s="94">
        <v>199075.02697686752</v>
      </c>
      <c r="G1861" s="94">
        <v>202221.49730300446</v>
      </c>
      <c r="H1861" s="94">
        <v>204746.91725360643</v>
      </c>
      <c r="I1861" s="94">
        <v>210420.45995260711</v>
      </c>
      <c r="J1861" s="94">
        <v>159660.69519833993</v>
      </c>
      <c r="K1861" s="94">
        <v>173627.79123900001</v>
      </c>
      <c r="L1861" s="94">
        <v>154029.981</v>
      </c>
      <c r="M1861" s="92">
        <v>0</v>
      </c>
      <c r="N1861" s="83"/>
      <c r="O1861" s="89" t="s">
        <v>5</v>
      </c>
      <c r="P1861" s="94">
        <v>218108.61891275903</v>
      </c>
      <c r="Q1861" s="94">
        <v>221148.3622026126</v>
      </c>
      <c r="R1861" s="94">
        <v>226035.19737447993</v>
      </c>
      <c r="S1861" s="94">
        <v>217055.77525490068</v>
      </c>
      <c r="T1861" s="94">
        <v>221402.1887886172</v>
      </c>
      <c r="U1861" s="94">
        <v>214679.8872885904</v>
      </c>
      <c r="V1861" s="94">
        <v>228682.27915041594</v>
      </c>
      <c r="W1861" s="94">
        <v>215398.4402581199</v>
      </c>
      <c r="X1861" s="94">
        <v>248860.38292499995</v>
      </c>
      <c r="Y1861" s="94">
        <v>192423</v>
      </c>
      <c r="Z1861" s="94">
        <v>219000</v>
      </c>
      <c r="AA1861" s="83"/>
      <c r="AB1861" s="89" t="s">
        <v>5</v>
      </c>
      <c r="AC1861" s="94">
        <v>23718</v>
      </c>
      <c r="AD1861" s="94">
        <v>23431</v>
      </c>
      <c r="AE1861" s="94">
        <v>23679</v>
      </c>
      <c r="AF1861" s="94">
        <v>23423</v>
      </c>
      <c r="AG1861" s="94">
        <v>23227</v>
      </c>
      <c r="AH1861" s="94">
        <v>23112</v>
      </c>
      <c r="AI1861" s="94">
        <v>23422</v>
      </c>
      <c r="AJ1861" s="94">
        <v>25288</v>
      </c>
      <c r="AK1861" s="94">
        <v>24532</v>
      </c>
      <c r="AL1861" s="94">
        <v>24453</v>
      </c>
      <c r="AM1861" s="94">
        <v>0</v>
      </c>
      <c r="AN1861" s="83"/>
      <c r="AO1861" s="83"/>
      <c r="AP1861" s="83"/>
      <c r="AQ1861" s="83"/>
      <c r="AR1861" s="83"/>
      <c r="AS1861" s="83"/>
      <c r="AT1861" s="83"/>
      <c r="AU1861" s="83"/>
      <c r="AV1861" s="83"/>
      <c r="AW1861" s="83"/>
      <c r="AX1861" s="83"/>
      <c r="AY1861" s="83"/>
      <c r="AZ1861" s="83"/>
    </row>
    <row r="1862" spans="1:52" x14ac:dyDescent="0.25">
      <c r="A1862" s="82"/>
      <c r="B1862" s="84" t="s">
        <v>157</v>
      </c>
      <c r="C1862" s="93">
        <v>172109.82128425571</v>
      </c>
      <c r="D1862" s="93">
        <v>178148.61035637831</v>
      </c>
      <c r="E1862" s="93">
        <v>201410.67756409841</v>
      </c>
      <c r="F1862" s="93">
        <v>204354.59516236369</v>
      </c>
      <c r="G1862" s="93">
        <v>194822.05585686531</v>
      </c>
      <c r="H1862" s="93">
        <v>263489.37228759483</v>
      </c>
      <c r="I1862" s="93">
        <v>261019.93240354658</v>
      </c>
      <c r="J1862" s="93">
        <v>216011.27493086393</v>
      </c>
      <c r="K1862" s="93">
        <v>220796.42167799996</v>
      </c>
      <c r="L1862" s="93">
        <v>229800.39599999998</v>
      </c>
      <c r="M1862" s="93">
        <v>0</v>
      </c>
      <c r="N1862" s="83"/>
      <c r="O1862" s="84" t="s">
        <v>157</v>
      </c>
      <c r="P1862" s="93">
        <v>189129.83367523443</v>
      </c>
      <c r="Q1862" s="93">
        <v>195465.28472134631</v>
      </c>
      <c r="R1862" s="93">
        <v>174674.28084975397</v>
      </c>
      <c r="S1862" s="93">
        <v>203999.10754652458</v>
      </c>
      <c r="T1862" s="93">
        <v>201606.68943854145</v>
      </c>
      <c r="U1862" s="93">
        <v>193491.4296629717</v>
      </c>
      <c r="V1862" s="93">
        <v>257466.56160444015</v>
      </c>
      <c r="W1862" s="93">
        <v>217631.83422392994</v>
      </c>
      <c r="X1862" s="93">
        <v>226924.17430199997</v>
      </c>
      <c r="Y1862" s="93">
        <v>230662.69799999997</v>
      </c>
      <c r="Z1862" s="93">
        <v>229192</v>
      </c>
      <c r="AA1862" s="83"/>
      <c r="AB1862" s="84" t="s">
        <v>117</v>
      </c>
      <c r="AC1862" s="93">
        <v>134886.02399999998</v>
      </c>
      <c r="AD1862" s="93">
        <v>136657.17600000001</v>
      </c>
      <c r="AE1862" s="93">
        <v>137774.715</v>
      </c>
      <c r="AF1862" s="93">
        <v>139439.508</v>
      </c>
      <c r="AG1862" s="93">
        <v>140302.29399999999</v>
      </c>
      <c r="AH1862" s="93">
        <v>140948.28</v>
      </c>
      <c r="AI1862" s="93">
        <v>142321.23199999999</v>
      </c>
      <c r="AJ1862" s="93">
        <v>143269.5</v>
      </c>
      <c r="AK1862" s="93">
        <v>144861.42000000001</v>
      </c>
      <c r="AL1862" s="93">
        <v>145693.038</v>
      </c>
      <c r="AM1862" s="93">
        <v>0</v>
      </c>
      <c r="AN1862" s="83"/>
      <c r="AO1862" s="83"/>
      <c r="AP1862" s="83"/>
      <c r="AQ1862" s="83"/>
      <c r="AR1862" s="83"/>
      <c r="AS1862" s="83"/>
      <c r="AT1862" s="83"/>
      <c r="AU1862" s="83"/>
      <c r="AV1862" s="83"/>
      <c r="AW1862" s="83"/>
      <c r="AX1862" s="83"/>
      <c r="AY1862" s="83"/>
      <c r="AZ1862" s="83"/>
    </row>
    <row r="1863" spans="1:52" x14ac:dyDescent="0.25">
      <c r="A1863" s="82"/>
      <c r="B1863" s="83"/>
      <c r="C1863" s="83"/>
      <c r="D1863" s="83"/>
      <c r="E1863" s="83"/>
      <c r="F1863" s="83"/>
      <c r="G1863" s="83"/>
      <c r="H1863" s="83"/>
      <c r="I1863" s="83"/>
      <c r="J1863" s="83"/>
      <c r="K1863" s="83"/>
      <c r="L1863" s="83"/>
      <c r="M1863" s="83"/>
      <c r="N1863" s="83"/>
      <c r="O1863" s="83"/>
      <c r="P1863" s="83"/>
      <c r="Q1863" s="83"/>
      <c r="R1863" s="83"/>
      <c r="S1863" s="83"/>
      <c r="T1863" s="83"/>
      <c r="U1863" s="83"/>
      <c r="V1863" s="83"/>
      <c r="W1863" s="83"/>
      <c r="X1863" s="83"/>
      <c r="Y1863" s="83"/>
      <c r="Z1863" s="83"/>
      <c r="AA1863" s="83"/>
      <c r="AB1863" s="83"/>
      <c r="AC1863" s="83"/>
      <c r="AD1863" s="83"/>
      <c r="AE1863" s="83"/>
      <c r="AF1863" s="83"/>
      <c r="AG1863" s="83"/>
      <c r="AH1863" s="83"/>
      <c r="AI1863" s="83"/>
      <c r="AJ1863" s="83"/>
      <c r="AK1863" s="83"/>
      <c r="AL1863" s="83"/>
      <c r="AM1863" s="83"/>
      <c r="AN1863" s="83"/>
      <c r="AO1863" s="83"/>
      <c r="AP1863" s="83"/>
      <c r="AQ1863" s="83"/>
      <c r="AR1863" s="83"/>
      <c r="AS1863" s="83"/>
      <c r="AT1863" s="83"/>
      <c r="AU1863" s="83"/>
      <c r="AV1863" s="83"/>
      <c r="AW1863" s="83"/>
      <c r="AX1863" s="83"/>
      <c r="AY1863" s="83"/>
      <c r="AZ1863" s="83"/>
    </row>
    <row r="1864" spans="1:52" x14ac:dyDescent="0.25">
      <c r="A1864" s="82"/>
      <c r="B1864" s="85" t="s">
        <v>113</v>
      </c>
      <c r="C1864" s="85"/>
      <c r="D1864" s="85"/>
      <c r="E1864" s="85"/>
      <c r="F1864" s="85"/>
      <c r="G1864" s="85"/>
      <c r="H1864" s="85"/>
      <c r="I1864" s="85"/>
      <c r="J1864" s="85"/>
      <c r="K1864" s="85"/>
      <c r="L1864" s="85"/>
      <c r="M1864" s="85"/>
      <c r="N1864" s="83"/>
      <c r="O1864" s="85" t="s">
        <v>114</v>
      </c>
      <c r="P1864" s="85"/>
      <c r="Q1864" s="85"/>
      <c r="R1864" s="85"/>
      <c r="S1864" s="85"/>
      <c r="T1864" s="85"/>
      <c r="U1864" s="85"/>
      <c r="V1864" s="85"/>
      <c r="W1864" s="85"/>
      <c r="X1864" s="85"/>
      <c r="Y1864" s="85"/>
      <c r="Z1864" s="85"/>
      <c r="AA1864" s="83"/>
      <c r="AB1864" s="85" t="s">
        <v>145</v>
      </c>
      <c r="AC1864" s="85"/>
      <c r="AD1864" s="85"/>
      <c r="AE1864" s="85"/>
      <c r="AF1864" s="85"/>
      <c r="AG1864" s="85"/>
      <c r="AH1864" s="85"/>
      <c r="AI1864" s="85"/>
      <c r="AJ1864" s="85"/>
      <c r="AK1864" s="85"/>
      <c r="AL1864" s="85"/>
      <c r="AM1864" s="85"/>
      <c r="AN1864" s="83"/>
      <c r="AO1864" s="83"/>
      <c r="AP1864" s="83"/>
      <c r="AQ1864" s="83"/>
      <c r="AR1864" s="83"/>
      <c r="AS1864" s="83"/>
      <c r="AT1864" s="83"/>
      <c r="AU1864" s="83"/>
      <c r="AV1864" s="83"/>
      <c r="AW1864" s="83"/>
      <c r="AX1864" s="83"/>
      <c r="AY1864" s="83"/>
      <c r="AZ1864" s="83"/>
    </row>
    <row r="1865" spans="1:52" x14ac:dyDescent="0.25">
      <c r="A1865" s="82"/>
      <c r="B1865" s="87" t="s">
        <v>110</v>
      </c>
      <c r="C1865" s="87">
        <v>2013</v>
      </c>
      <c r="D1865" s="87">
        <v>2014</v>
      </c>
      <c r="E1865" s="87">
        <v>2015</v>
      </c>
      <c r="F1865" s="87">
        <v>2016</v>
      </c>
      <c r="G1865" s="87">
        <v>2017</v>
      </c>
      <c r="H1865" s="87">
        <v>2018</v>
      </c>
      <c r="I1865" s="87">
        <v>2019</v>
      </c>
      <c r="J1865" s="87">
        <v>2020</v>
      </c>
      <c r="K1865" s="87">
        <v>2021</v>
      </c>
      <c r="L1865" s="87">
        <v>2022</v>
      </c>
      <c r="M1865" s="87">
        <v>2023</v>
      </c>
      <c r="N1865" s="83"/>
      <c r="O1865" s="87" t="s">
        <v>110</v>
      </c>
      <c r="P1865" s="87">
        <v>2013</v>
      </c>
      <c r="Q1865" s="87">
        <v>2014</v>
      </c>
      <c r="R1865" s="87">
        <v>2015</v>
      </c>
      <c r="S1865" s="87">
        <v>2016</v>
      </c>
      <c r="T1865" s="87">
        <v>2017</v>
      </c>
      <c r="U1865" s="87">
        <v>2018</v>
      </c>
      <c r="V1865" s="87">
        <v>2019</v>
      </c>
      <c r="W1865" s="87">
        <v>2020</v>
      </c>
      <c r="X1865" s="87">
        <v>2021</v>
      </c>
      <c r="Y1865" s="87">
        <v>2022</v>
      </c>
      <c r="Z1865" s="87">
        <v>2023</v>
      </c>
      <c r="AA1865" s="83"/>
      <c r="AB1865" s="87" t="s">
        <v>110</v>
      </c>
      <c r="AC1865" s="87">
        <v>2013</v>
      </c>
      <c r="AD1865" s="87">
        <v>2014</v>
      </c>
      <c r="AE1865" s="87">
        <v>2015</v>
      </c>
      <c r="AF1865" s="87">
        <v>2016</v>
      </c>
      <c r="AG1865" s="87">
        <v>2017</v>
      </c>
      <c r="AH1865" s="87">
        <v>2018</v>
      </c>
      <c r="AI1865" s="87">
        <v>2019</v>
      </c>
      <c r="AJ1865" s="87">
        <v>2020</v>
      </c>
      <c r="AK1865" s="87">
        <v>2021</v>
      </c>
      <c r="AL1865" s="87">
        <v>2022</v>
      </c>
      <c r="AM1865" s="87">
        <v>2023</v>
      </c>
      <c r="AN1865" s="83"/>
      <c r="AO1865" s="83"/>
      <c r="AP1865" s="83"/>
      <c r="AQ1865" s="83"/>
      <c r="AR1865" s="83"/>
      <c r="AS1865" s="83"/>
      <c r="AT1865" s="83"/>
      <c r="AU1865" s="83"/>
      <c r="AV1865" s="83"/>
      <c r="AW1865" s="83"/>
      <c r="AX1865" s="83"/>
      <c r="AY1865" s="83"/>
      <c r="AZ1865" s="83"/>
    </row>
    <row r="1866" spans="1:52" x14ac:dyDescent="0.25">
      <c r="A1866" s="82"/>
      <c r="B1866" s="89" t="s">
        <v>9</v>
      </c>
      <c r="C1866" s="90">
        <v>4934916.7332924716</v>
      </c>
      <c r="D1866" s="90">
        <v>4802159.9279313572</v>
      </c>
      <c r="E1866" s="90">
        <v>4802863.9266908709</v>
      </c>
      <c r="F1866" s="90">
        <v>5099409.8318222305</v>
      </c>
      <c r="G1866" s="90">
        <v>4955626.6239597406</v>
      </c>
      <c r="H1866" s="90">
        <v>4821374.8311778512</v>
      </c>
      <c r="I1866" s="90">
        <v>4910524.264915809</v>
      </c>
      <c r="J1866" s="90">
        <v>5105801.8658067109</v>
      </c>
      <c r="K1866" s="90">
        <v>6247983.2467710013</v>
      </c>
      <c r="L1866" s="90">
        <v>5894607.9779999992</v>
      </c>
      <c r="M1866" s="90">
        <v>0</v>
      </c>
      <c r="N1866" s="83"/>
      <c r="O1866" s="89" t="s">
        <v>9</v>
      </c>
      <c r="P1866" s="90">
        <v>5026444.1844006395</v>
      </c>
      <c r="Q1866" s="90">
        <v>4973699.6731877802</v>
      </c>
      <c r="R1866" s="90">
        <v>4938185.6723740613</v>
      </c>
      <c r="S1866" s="90">
        <v>5406499.7708718088</v>
      </c>
      <c r="T1866" s="90">
        <v>5168174.8092912687</v>
      </c>
      <c r="U1866" s="90">
        <v>5123484.2206891337</v>
      </c>
      <c r="V1866" s="90">
        <v>5153451.9108496476</v>
      </c>
      <c r="W1866" s="90">
        <v>5058499.2289714245</v>
      </c>
      <c r="X1866" s="90">
        <v>6556459.788102</v>
      </c>
      <c r="Y1866" s="90">
        <v>6358257.8849999979</v>
      </c>
      <c r="Z1866" s="90">
        <v>5947569</v>
      </c>
      <c r="AA1866" s="83"/>
      <c r="AB1866" s="89" t="s">
        <v>9</v>
      </c>
      <c r="AC1866" s="90">
        <v>41054</v>
      </c>
      <c r="AD1866" s="90">
        <v>40466</v>
      </c>
      <c r="AE1866" s="90">
        <v>40107</v>
      </c>
      <c r="AF1866" s="90">
        <v>40575</v>
      </c>
      <c r="AG1866" s="90">
        <v>39976</v>
      </c>
      <c r="AH1866" s="90">
        <v>39621</v>
      </c>
      <c r="AI1866" s="90">
        <v>40080</v>
      </c>
      <c r="AJ1866" s="90">
        <v>43344</v>
      </c>
      <c r="AK1866" s="90">
        <v>41591</v>
      </c>
      <c r="AL1866" s="90">
        <v>40814</v>
      </c>
      <c r="AM1866" s="90">
        <v>0</v>
      </c>
      <c r="AN1866" s="83"/>
      <c r="AO1866" s="83"/>
      <c r="AP1866" s="83"/>
      <c r="AQ1866" s="83"/>
      <c r="AR1866" s="83"/>
      <c r="AS1866" s="83"/>
      <c r="AT1866" s="83"/>
      <c r="AU1866" s="83"/>
      <c r="AV1866" s="83"/>
      <c r="AW1866" s="83"/>
      <c r="AX1866" s="83"/>
      <c r="AY1866" s="83"/>
      <c r="AZ1866" s="83"/>
    </row>
    <row r="1867" spans="1:52" x14ac:dyDescent="0.25">
      <c r="A1867" s="82"/>
      <c r="B1867" s="84" t="s">
        <v>10</v>
      </c>
      <c r="C1867" s="93">
        <v>3509472.7658120985</v>
      </c>
      <c r="D1867" s="93">
        <v>3371601.1790120895</v>
      </c>
      <c r="E1867" s="93">
        <v>3446355.183728097</v>
      </c>
      <c r="F1867" s="93">
        <v>3729972.7954621678</v>
      </c>
      <c r="G1867" s="93">
        <v>3608694.9527961556</v>
      </c>
      <c r="H1867" s="93">
        <v>3434496.133505539</v>
      </c>
      <c r="I1867" s="93">
        <v>3477047.868553204</v>
      </c>
      <c r="J1867" s="93">
        <v>3491053.1733218078</v>
      </c>
      <c r="K1867" s="93">
        <v>4517390.1616725009</v>
      </c>
      <c r="L1867" s="93">
        <v>4211168.0939999996</v>
      </c>
      <c r="M1867" s="93">
        <v>0</v>
      </c>
      <c r="N1867" s="83"/>
      <c r="O1867" s="84" t="s">
        <v>10</v>
      </c>
      <c r="P1867" s="93">
        <v>3529196.0168085438</v>
      </c>
      <c r="Q1867" s="93">
        <v>3448608.1640869603</v>
      </c>
      <c r="R1867" s="93">
        <v>3361765.6484057056</v>
      </c>
      <c r="S1867" s="93">
        <v>3834015.9990633046</v>
      </c>
      <c r="T1867" s="93">
        <v>3837670.89940958</v>
      </c>
      <c r="U1867" s="93">
        <v>3836853.8743843487</v>
      </c>
      <c r="V1867" s="93">
        <v>3459240.9951588204</v>
      </c>
      <c r="W1867" s="93">
        <v>3469754.4711082461</v>
      </c>
      <c r="X1867" s="93">
        <v>5100132.9647310004</v>
      </c>
      <c r="Y1867" s="93">
        <v>4796832.7049999982</v>
      </c>
      <c r="Z1867" s="93">
        <v>4335391</v>
      </c>
      <c r="AA1867" s="83"/>
      <c r="AB1867" s="84" t="s">
        <v>10</v>
      </c>
      <c r="AC1867" s="93">
        <v>41054</v>
      </c>
      <c r="AD1867" s="93">
        <v>40466</v>
      </c>
      <c r="AE1867" s="93">
        <v>40107</v>
      </c>
      <c r="AF1867" s="93">
        <v>40575</v>
      </c>
      <c r="AG1867" s="93">
        <v>39976</v>
      </c>
      <c r="AH1867" s="93">
        <v>39621</v>
      </c>
      <c r="AI1867" s="93">
        <v>40080</v>
      </c>
      <c r="AJ1867" s="93">
        <v>43344</v>
      </c>
      <c r="AK1867" s="93">
        <v>41591</v>
      </c>
      <c r="AL1867" s="93">
        <v>40814</v>
      </c>
      <c r="AM1867" s="93">
        <v>0</v>
      </c>
      <c r="AN1867" s="83"/>
      <c r="AO1867" s="83"/>
      <c r="AP1867" s="83"/>
      <c r="AQ1867" s="83"/>
      <c r="AR1867" s="83"/>
      <c r="AS1867" s="83"/>
      <c r="AT1867" s="83"/>
      <c r="AU1867" s="83"/>
      <c r="AV1867" s="83"/>
      <c r="AW1867" s="83"/>
      <c r="AX1867" s="83"/>
      <c r="AY1867" s="83"/>
      <c r="AZ1867" s="83"/>
    </row>
    <row r="1868" spans="1:52" x14ac:dyDescent="0.25">
      <c r="A1868" s="82"/>
      <c r="B1868" s="89" t="s">
        <v>11</v>
      </c>
      <c r="C1868" s="94">
        <v>1425443.9674803726</v>
      </c>
      <c r="D1868" s="94">
        <v>1430558.7489192672</v>
      </c>
      <c r="E1868" s="94">
        <v>1356508.7429627744</v>
      </c>
      <c r="F1868" s="94">
        <v>1369437.0363600629</v>
      </c>
      <c r="G1868" s="94">
        <v>1346931.6711635846</v>
      </c>
      <c r="H1868" s="94">
        <v>1386878.6976723126</v>
      </c>
      <c r="I1868" s="94">
        <v>1433476.396362605</v>
      </c>
      <c r="J1868" s="94">
        <v>1614748.6924849029</v>
      </c>
      <c r="K1868" s="94">
        <v>1730593.0850985001</v>
      </c>
      <c r="L1868" s="94">
        <v>1683439.8839999998</v>
      </c>
      <c r="M1868" s="94">
        <v>0</v>
      </c>
      <c r="N1868" s="83"/>
      <c r="O1868" s="89" t="s">
        <v>11</v>
      </c>
      <c r="P1868" s="94">
        <v>1497248.1675920954</v>
      </c>
      <c r="Q1868" s="94">
        <v>1525091.5091008199</v>
      </c>
      <c r="R1868" s="94">
        <v>1576420.023968356</v>
      </c>
      <c r="S1868" s="94">
        <v>1572483.7718085037</v>
      </c>
      <c r="T1868" s="94">
        <v>1330503.9098816887</v>
      </c>
      <c r="U1868" s="94">
        <v>1286630.3463047852</v>
      </c>
      <c r="V1868" s="94">
        <v>1694210.9156908272</v>
      </c>
      <c r="W1868" s="94">
        <v>1588744.7578631784</v>
      </c>
      <c r="X1868" s="94">
        <v>1456326.8233709997</v>
      </c>
      <c r="Y1868" s="94">
        <v>1561425.18</v>
      </c>
      <c r="Z1868" s="94">
        <v>1612178</v>
      </c>
      <c r="AA1868" s="83"/>
      <c r="AB1868" s="89" t="s">
        <v>11</v>
      </c>
      <c r="AC1868" s="94">
        <v>41054</v>
      </c>
      <c r="AD1868" s="94">
        <v>40466</v>
      </c>
      <c r="AE1868" s="94">
        <v>40107</v>
      </c>
      <c r="AF1868" s="94">
        <v>40575</v>
      </c>
      <c r="AG1868" s="94">
        <v>39976</v>
      </c>
      <c r="AH1868" s="94">
        <v>39621</v>
      </c>
      <c r="AI1868" s="94">
        <v>40080</v>
      </c>
      <c r="AJ1868" s="94">
        <v>43344</v>
      </c>
      <c r="AK1868" s="94">
        <v>41591</v>
      </c>
      <c r="AL1868" s="94">
        <v>40814</v>
      </c>
      <c r="AM1868" s="94">
        <v>0</v>
      </c>
      <c r="AN1868" s="83"/>
      <c r="AO1868" s="83"/>
      <c r="AP1868" s="83"/>
      <c r="AQ1868" s="83"/>
      <c r="AR1868" s="83"/>
      <c r="AS1868" s="83"/>
      <c r="AT1868" s="83"/>
      <c r="AU1868" s="83"/>
      <c r="AV1868" s="83"/>
      <c r="AW1868" s="83"/>
      <c r="AX1868" s="83"/>
      <c r="AY1868" s="83"/>
      <c r="AZ1868" s="83"/>
    </row>
    <row r="1869" spans="1:52" x14ac:dyDescent="0.25">
      <c r="A1869" s="82"/>
      <c r="B1869" s="84" t="s">
        <v>0</v>
      </c>
      <c r="C1869" s="93">
        <v>843524.10017768235</v>
      </c>
      <c r="D1869" s="93">
        <v>824375.40200610482</v>
      </c>
      <c r="E1869" s="93">
        <v>825359.06195381284</v>
      </c>
      <c r="F1869" s="93">
        <v>872282.87346873677</v>
      </c>
      <c r="G1869" s="93">
        <v>787228.96310209495</v>
      </c>
      <c r="H1869" s="93">
        <v>744540.70935062936</v>
      </c>
      <c r="I1869" s="93">
        <v>737331.97193772625</v>
      </c>
      <c r="J1869" s="93">
        <v>753027.07773988799</v>
      </c>
      <c r="K1869" s="93">
        <v>677598.3130979999</v>
      </c>
      <c r="L1869" s="93">
        <v>586777.98899999994</v>
      </c>
      <c r="M1869" s="93">
        <v>0</v>
      </c>
      <c r="N1869" s="83"/>
      <c r="O1869" s="84" t="s">
        <v>0</v>
      </c>
      <c r="P1869" s="93">
        <v>751831.61126553756</v>
      </c>
      <c r="Q1869" s="93">
        <v>811057.57164976583</v>
      </c>
      <c r="R1869" s="93">
        <v>784298.06577067636</v>
      </c>
      <c r="S1869" s="93">
        <v>1024590.3305854002</v>
      </c>
      <c r="T1869" s="93">
        <v>958136.48814258678</v>
      </c>
      <c r="U1869" s="93">
        <v>924285.69385577086</v>
      </c>
      <c r="V1869" s="93">
        <v>783411.50615823688</v>
      </c>
      <c r="W1869" s="93">
        <v>715977.55339595082</v>
      </c>
      <c r="X1869" s="93">
        <v>743236.13422799995</v>
      </c>
      <c r="Y1869" s="93">
        <v>695091.55799999996</v>
      </c>
      <c r="Z1869" s="93">
        <v>589934</v>
      </c>
      <c r="AA1869" s="83"/>
      <c r="AB1869" s="84" t="s">
        <v>0</v>
      </c>
      <c r="AC1869" s="93">
        <v>7803</v>
      </c>
      <c r="AD1869" s="93">
        <v>8135</v>
      </c>
      <c r="AE1869" s="93">
        <v>8272</v>
      </c>
      <c r="AF1869" s="93">
        <v>8028</v>
      </c>
      <c r="AG1869" s="93">
        <v>7089</v>
      </c>
      <c r="AH1869" s="93">
        <v>6783</v>
      </c>
      <c r="AI1869" s="93">
        <v>6750</v>
      </c>
      <c r="AJ1869" s="93">
        <v>7055</v>
      </c>
      <c r="AK1869" s="93">
        <v>6314</v>
      </c>
      <c r="AL1869" s="93">
        <v>5724</v>
      </c>
      <c r="AM1869" s="93">
        <v>0</v>
      </c>
      <c r="AN1869" s="83"/>
      <c r="AO1869" s="83"/>
      <c r="AP1869" s="83"/>
      <c r="AQ1869" s="83"/>
      <c r="AR1869" s="83"/>
      <c r="AS1869" s="83"/>
      <c r="AT1869" s="83"/>
      <c r="AU1869" s="83"/>
      <c r="AV1869" s="83"/>
      <c r="AW1869" s="83"/>
      <c r="AX1869" s="83"/>
      <c r="AY1869" s="83"/>
      <c r="AZ1869" s="83"/>
    </row>
    <row r="1870" spans="1:52" x14ac:dyDescent="0.25">
      <c r="A1870" s="82"/>
      <c r="B1870" s="84" t="s">
        <v>158</v>
      </c>
      <c r="C1870" s="93">
        <v>960237.23470930511</v>
      </c>
      <c r="D1870" s="93">
        <v>894019.59632147977</v>
      </c>
      <c r="E1870" s="93">
        <v>854733.75409880537</v>
      </c>
      <c r="F1870" s="93">
        <v>816473.10676188278</v>
      </c>
      <c r="G1870" s="93">
        <v>812928.22632825933</v>
      </c>
      <c r="H1870" s="93">
        <v>827691.59669468272</v>
      </c>
      <c r="I1870" s="93">
        <v>894751.30076299934</v>
      </c>
      <c r="J1870" s="93">
        <v>1155298.0147478906</v>
      </c>
      <c r="K1870" s="93">
        <v>1009009.3690109999</v>
      </c>
      <c r="L1870" s="93">
        <v>740877.94199999992</v>
      </c>
      <c r="M1870" s="93">
        <v>0</v>
      </c>
      <c r="N1870" s="83"/>
      <c r="O1870" s="84" t="s">
        <v>158</v>
      </c>
      <c r="P1870" s="93">
        <v>791147.79175517941</v>
      </c>
      <c r="Q1870" s="93">
        <v>895206.32016776339</v>
      </c>
      <c r="R1870" s="93">
        <v>736081.26523514208</v>
      </c>
      <c r="S1870" s="93">
        <v>781771.5137170176</v>
      </c>
      <c r="T1870" s="93">
        <v>750433.7091548068</v>
      </c>
      <c r="U1870" s="93">
        <v>730717.78448295267</v>
      </c>
      <c r="V1870" s="93">
        <v>682235.09965406277</v>
      </c>
      <c r="W1870" s="93">
        <v>710016.44148237584</v>
      </c>
      <c r="X1870" s="93">
        <v>1299827.2464869998</v>
      </c>
      <c r="Y1870" s="93">
        <v>1038915.4439999999</v>
      </c>
      <c r="Z1870" s="93">
        <v>779936</v>
      </c>
      <c r="AA1870" s="83"/>
      <c r="AB1870" s="84" t="s">
        <v>158</v>
      </c>
      <c r="AC1870" s="93">
        <v>6747</v>
      </c>
      <c r="AD1870" s="93">
        <v>6076</v>
      </c>
      <c r="AE1870" s="93">
        <v>5738</v>
      </c>
      <c r="AF1870" s="93">
        <v>5792</v>
      </c>
      <c r="AG1870" s="93">
        <v>6041</v>
      </c>
      <c r="AH1870" s="93">
        <v>6346</v>
      </c>
      <c r="AI1870" s="93">
        <v>6683</v>
      </c>
      <c r="AJ1870" s="93">
        <v>8759</v>
      </c>
      <c r="AK1870" s="93">
        <v>7355</v>
      </c>
      <c r="AL1870" s="93">
        <v>5294</v>
      </c>
      <c r="AM1870" s="93">
        <v>0</v>
      </c>
      <c r="AN1870" s="83"/>
      <c r="AO1870" s="83"/>
      <c r="AP1870" s="83"/>
      <c r="AQ1870" s="83"/>
      <c r="AR1870" s="83"/>
      <c r="AS1870" s="83"/>
      <c r="AT1870" s="83"/>
      <c r="AU1870" s="83"/>
      <c r="AV1870" s="83"/>
      <c r="AW1870" s="83"/>
      <c r="AX1870" s="83"/>
      <c r="AY1870" s="83"/>
      <c r="AZ1870" s="83"/>
    </row>
    <row r="1871" spans="1:52" x14ac:dyDescent="0.25">
      <c r="A1871" s="82"/>
      <c r="B1871" s="84" t="s">
        <v>159</v>
      </c>
      <c r="C1871" s="93">
        <v>119207.59399753637</v>
      </c>
      <c r="D1871" s="93">
        <v>114632.77665559566</v>
      </c>
      <c r="E1871" s="93">
        <v>107746.91803839401</v>
      </c>
      <c r="F1871" s="93">
        <v>148754.60077427182</v>
      </c>
      <c r="G1871" s="93">
        <v>120269.35326652353</v>
      </c>
      <c r="H1871" s="93">
        <v>82874.710614051801</v>
      </c>
      <c r="I1871" s="93">
        <v>56757.457449186812</v>
      </c>
      <c r="J1871" s="93">
        <v>30615.839214407992</v>
      </c>
      <c r="K1871" s="93">
        <v>18324.908426999995</v>
      </c>
      <c r="L1871" s="93">
        <v>11897.297999999999</v>
      </c>
      <c r="M1871" s="93">
        <v>0</v>
      </c>
      <c r="N1871" s="83"/>
      <c r="O1871" s="84" t="s">
        <v>159</v>
      </c>
      <c r="P1871" s="93">
        <v>142459.81412141368</v>
      </c>
      <c r="Q1871" s="93">
        <v>131554.56866071295</v>
      </c>
      <c r="R1871" s="93">
        <v>118697.54691897087</v>
      </c>
      <c r="S1871" s="93">
        <v>185951.18595926478</v>
      </c>
      <c r="T1871" s="93">
        <v>165568.84525353473</v>
      </c>
      <c r="U1871" s="93">
        <v>149839.85258095837</v>
      </c>
      <c r="V1871" s="93">
        <v>124961.67234728979</v>
      </c>
      <c r="W1871" s="93">
        <v>68312.724128144982</v>
      </c>
      <c r="X1871" s="93">
        <v>47970.670082999997</v>
      </c>
      <c r="Y1871" s="93">
        <v>30531.458999999999</v>
      </c>
      <c r="Z1871" s="93">
        <v>17536</v>
      </c>
      <c r="AA1871" s="83"/>
      <c r="AB1871" s="84" t="s">
        <v>159</v>
      </c>
      <c r="AC1871" s="93">
        <v>0</v>
      </c>
      <c r="AD1871" s="93">
        <v>0</v>
      </c>
      <c r="AE1871" s="93">
        <v>0</v>
      </c>
      <c r="AF1871" s="93">
        <v>0</v>
      </c>
      <c r="AG1871" s="93">
        <v>0</v>
      </c>
      <c r="AH1871" s="93">
        <v>0</v>
      </c>
      <c r="AI1871" s="93">
        <v>0</v>
      </c>
      <c r="AJ1871" s="93">
        <v>0</v>
      </c>
      <c r="AK1871" s="93">
        <v>0</v>
      </c>
      <c r="AL1871" s="93">
        <v>0</v>
      </c>
      <c r="AM1871" s="93">
        <v>0</v>
      </c>
      <c r="AN1871" s="83"/>
      <c r="AO1871" s="83"/>
      <c r="AP1871" s="83"/>
      <c r="AQ1871" s="83"/>
      <c r="AR1871" s="83"/>
      <c r="AS1871" s="83"/>
      <c r="AT1871" s="83"/>
      <c r="AU1871" s="83"/>
      <c r="AV1871" s="83"/>
      <c r="AW1871" s="83"/>
      <c r="AX1871" s="83"/>
      <c r="AY1871" s="83"/>
      <c r="AZ1871" s="83"/>
    </row>
    <row r="1872" spans="1:52" x14ac:dyDescent="0.25">
      <c r="A1872" s="82"/>
      <c r="B1872" s="84" t="s">
        <v>1</v>
      </c>
      <c r="C1872" s="93">
        <v>226020.2652976281</v>
      </c>
      <c r="D1872" s="93">
        <v>203708.80258336192</v>
      </c>
      <c r="E1872" s="93">
        <v>199143.84776344118</v>
      </c>
      <c r="F1872" s="93">
        <v>205825.0212096982</v>
      </c>
      <c r="G1872" s="93">
        <v>211011.9585323919</v>
      </c>
      <c r="H1872" s="93">
        <v>214910.44454254309</v>
      </c>
      <c r="I1872" s="93">
        <v>227807.34954585871</v>
      </c>
      <c r="J1872" s="93">
        <v>229398.69151432792</v>
      </c>
      <c r="K1872" s="93">
        <v>199902.01587299997</v>
      </c>
      <c r="L1872" s="93">
        <v>152265.24600000001</v>
      </c>
      <c r="M1872" s="93">
        <v>0</v>
      </c>
      <c r="N1872" s="83"/>
      <c r="O1872" s="84" t="s">
        <v>1</v>
      </c>
      <c r="P1872" s="93">
        <v>216582.96685464954</v>
      </c>
      <c r="Q1872" s="93">
        <v>198348.31163350726</v>
      </c>
      <c r="R1872" s="93">
        <v>193753.26587391304</v>
      </c>
      <c r="S1872" s="93">
        <v>219199.20399313053</v>
      </c>
      <c r="T1872" s="93">
        <v>207841.7563735015</v>
      </c>
      <c r="U1872" s="93">
        <v>217007.82231637608</v>
      </c>
      <c r="V1872" s="93">
        <v>108206.51755019119</v>
      </c>
      <c r="W1872" s="93">
        <v>146006.78184697498</v>
      </c>
      <c r="X1872" s="93">
        <v>209708.96622899995</v>
      </c>
      <c r="Y1872" s="93">
        <v>199348.16999999998</v>
      </c>
      <c r="Z1872" s="93">
        <v>149184</v>
      </c>
      <c r="AA1872" s="83"/>
      <c r="AB1872" s="84" t="s">
        <v>1</v>
      </c>
      <c r="AC1872" s="93">
        <v>1293</v>
      </c>
      <c r="AD1872" s="93">
        <v>1191</v>
      </c>
      <c r="AE1872" s="93">
        <v>1184</v>
      </c>
      <c r="AF1872" s="93">
        <v>1177</v>
      </c>
      <c r="AG1872" s="93">
        <v>1221</v>
      </c>
      <c r="AH1872" s="93">
        <v>1268</v>
      </c>
      <c r="AI1872" s="93">
        <v>1363</v>
      </c>
      <c r="AJ1872" s="93">
        <v>1400</v>
      </c>
      <c r="AK1872" s="93">
        <v>1228</v>
      </c>
      <c r="AL1872" s="93">
        <v>960</v>
      </c>
      <c r="AM1872" s="93">
        <v>0</v>
      </c>
      <c r="AN1872" s="83"/>
      <c r="AO1872" s="83"/>
      <c r="AP1872" s="83"/>
      <c r="AQ1872" s="83"/>
      <c r="AR1872" s="83"/>
      <c r="AS1872" s="83"/>
      <c r="AT1872" s="83"/>
      <c r="AU1872" s="83"/>
      <c r="AV1872" s="83"/>
      <c r="AW1872" s="83"/>
      <c r="AX1872" s="83"/>
      <c r="AY1872" s="83"/>
      <c r="AZ1872" s="83"/>
    </row>
    <row r="1873" spans="1:52" x14ac:dyDescent="0.25">
      <c r="A1873" s="82"/>
      <c r="B1873" s="84" t="s">
        <v>2</v>
      </c>
      <c r="C1873" s="93">
        <v>1968729.5257598599</v>
      </c>
      <c r="D1873" s="93">
        <v>1942136.4708067116</v>
      </c>
      <c r="E1873" s="93">
        <v>1907416.3227071664</v>
      </c>
      <c r="F1873" s="93">
        <v>1876826.8765173818</v>
      </c>
      <c r="G1873" s="93">
        <v>1819733.8700480887</v>
      </c>
      <c r="H1873" s="93">
        <v>1780626.5451339986</v>
      </c>
      <c r="I1873" s="93">
        <v>1814379.4954218466</v>
      </c>
      <c r="J1873" s="93">
        <v>1877327.3105371885</v>
      </c>
      <c r="K1873" s="93">
        <v>1948284.7858529997</v>
      </c>
      <c r="L1873" s="93">
        <v>1992309.6689999998</v>
      </c>
      <c r="M1873" s="93">
        <v>0</v>
      </c>
      <c r="N1873" s="83"/>
      <c r="O1873" s="84" t="s">
        <v>2</v>
      </c>
      <c r="P1873" s="93">
        <v>2102149.6243069307</v>
      </c>
      <c r="Q1873" s="93">
        <v>1973092.1623370149</v>
      </c>
      <c r="R1873" s="93">
        <v>1944396.6975541722</v>
      </c>
      <c r="S1873" s="93">
        <v>1894301.1703609014</v>
      </c>
      <c r="T1873" s="93">
        <v>1816580.5445236501</v>
      </c>
      <c r="U1873" s="93">
        <v>1905278.4090641753</v>
      </c>
      <c r="V1873" s="93">
        <v>1775060.436050422</v>
      </c>
      <c r="W1873" s="93">
        <v>1815071.7234738055</v>
      </c>
      <c r="X1873" s="93">
        <v>2000242.3143779996</v>
      </c>
      <c r="Y1873" s="93">
        <v>2077536.5939999998</v>
      </c>
      <c r="Z1873" s="93">
        <v>2072537</v>
      </c>
      <c r="AA1873" s="83"/>
      <c r="AB1873" s="84" t="s">
        <v>2</v>
      </c>
      <c r="AC1873" s="93">
        <v>15506</v>
      </c>
      <c r="AD1873" s="93">
        <v>15046</v>
      </c>
      <c r="AE1873" s="93">
        <v>14598</v>
      </c>
      <c r="AF1873" s="93">
        <v>14101</v>
      </c>
      <c r="AG1873" s="93">
        <v>13591</v>
      </c>
      <c r="AH1873" s="93">
        <v>13095</v>
      </c>
      <c r="AI1873" s="93">
        <v>13088</v>
      </c>
      <c r="AJ1873" s="93">
        <v>13456</v>
      </c>
      <c r="AK1873" s="93">
        <v>13867</v>
      </c>
      <c r="AL1873" s="93">
        <v>14304</v>
      </c>
      <c r="AM1873" s="93">
        <v>0</v>
      </c>
      <c r="AN1873" s="83"/>
      <c r="AO1873" s="83"/>
      <c r="AP1873" s="83"/>
      <c r="AQ1873" s="83"/>
      <c r="AR1873" s="83"/>
      <c r="AS1873" s="83"/>
      <c r="AT1873" s="83"/>
      <c r="AU1873" s="83"/>
      <c r="AV1873" s="83"/>
      <c r="AW1873" s="83"/>
      <c r="AX1873" s="83"/>
      <c r="AY1873" s="83"/>
      <c r="AZ1873" s="83"/>
    </row>
    <row r="1874" spans="1:52" x14ac:dyDescent="0.25">
      <c r="A1874" s="82"/>
      <c r="B1874" s="84" t="s">
        <v>156</v>
      </c>
      <c r="C1874" s="93">
        <v>0</v>
      </c>
      <c r="D1874" s="93">
        <v>0</v>
      </c>
      <c r="E1874" s="93">
        <v>0</v>
      </c>
      <c r="F1874" s="93">
        <v>0</v>
      </c>
      <c r="G1874" s="93">
        <v>0</v>
      </c>
      <c r="H1874" s="93">
        <v>0</v>
      </c>
      <c r="I1874" s="93">
        <v>0</v>
      </c>
      <c r="J1874" s="93">
        <v>14026.145678999996</v>
      </c>
      <c r="K1874" s="93">
        <v>65267.567378999993</v>
      </c>
      <c r="L1874" s="93">
        <v>104943.594</v>
      </c>
      <c r="M1874" s="93">
        <v>0</v>
      </c>
      <c r="N1874" s="83"/>
      <c r="O1874" s="84" t="s">
        <v>156</v>
      </c>
      <c r="P1874" s="93">
        <v>0</v>
      </c>
      <c r="Q1874" s="93">
        <v>0</v>
      </c>
      <c r="R1874" s="93">
        <v>0</v>
      </c>
      <c r="S1874" s="93">
        <v>0</v>
      </c>
      <c r="T1874" s="93">
        <v>0</v>
      </c>
      <c r="U1874" s="93">
        <v>0</v>
      </c>
      <c r="V1874" s="93">
        <v>0</v>
      </c>
      <c r="W1874" s="93">
        <v>0</v>
      </c>
      <c r="X1874" s="93">
        <v>120273.05873099997</v>
      </c>
      <c r="Y1874" s="93">
        <v>112233.02999999998</v>
      </c>
      <c r="Z1874" s="93">
        <v>100188</v>
      </c>
      <c r="AA1874" s="83"/>
      <c r="AB1874" s="84" t="s">
        <v>156</v>
      </c>
      <c r="AC1874" s="93">
        <v>0</v>
      </c>
      <c r="AD1874" s="93">
        <v>0</v>
      </c>
      <c r="AE1874" s="93">
        <v>0</v>
      </c>
      <c r="AF1874" s="93">
        <v>0</v>
      </c>
      <c r="AG1874" s="93">
        <v>0</v>
      </c>
      <c r="AH1874" s="93">
        <v>0</v>
      </c>
      <c r="AI1874" s="93">
        <v>0</v>
      </c>
      <c r="AJ1874" s="93">
        <v>100</v>
      </c>
      <c r="AK1874" s="93">
        <v>415</v>
      </c>
      <c r="AL1874" s="93">
        <v>671</v>
      </c>
      <c r="AM1874" s="93">
        <v>0</v>
      </c>
      <c r="AN1874" s="83"/>
      <c r="AO1874" s="83"/>
      <c r="AP1874" s="83"/>
      <c r="AQ1874" s="83"/>
      <c r="AR1874" s="83"/>
      <c r="AS1874" s="83"/>
      <c r="AT1874" s="83"/>
      <c r="AU1874" s="83"/>
      <c r="AV1874" s="83"/>
      <c r="AW1874" s="83"/>
      <c r="AX1874" s="83"/>
      <c r="AY1874" s="83"/>
      <c r="AZ1874" s="83"/>
    </row>
    <row r="1875" spans="1:52" x14ac:dyDescent="0.25">
      <c r="A1875" s="82"/>
      <c r="B1875" s="84" t="s">
        <v>3</v>
      </c>
      <c r="C1875" s="93">
        <v>2148.9209649186782</v>
      </c>
      <c r="D1875" s="93">
        <v>13251.195812370208</v>
      </c>
      <c r="E1875" s="93">
        <v>41538.143433757949</v>
      </c>
      <c r="F1875" s="93">
        <v>94025.320208871519</v>
      </c>
      <c r="G1875" s="93">
        <v>150010.51381092012</v>
      </c>
      <c r="H1875" s="93">
        <v>182006.39113035603</v>
      </c>
      <c r="I1875" s="93">
        <v>172138.38676240682</v>
      </c>
      <c r="J1875" s="93">
        <v>153495.66470527789</v>
      </c>
      <c r="K1875" s="93">
        <v>130576.50981899997</v>
      </c>
      <c r="L1875" s="93">
        <v>109526.76000000001</v>
      </c>
      <c r="M1875" s="93">
        <v>0</v>
      </c>
      <c r="N1875" s="83"/>
      <c r="O1875" s="84" t="s">
        <v>3</v>
      </c>
      <c r="P1875" s="93">
        <v>0</v>
      </c>
      <c r="Q1875" s="93">
        <v>48540.684156916403</v>
      </c>
      <c r="R1875" s="93">
        <v>48593.883793199406</v>
      </c>
      <c r="S1875" s="93">
        <v>56025.079092356646</v>
      </c>
      <c r="T1875" s="93">
        <v>131009.12240810865</v>
      </c>
      <c r="U1875" s="93">
        <v>111015.21858969936</v>
      </c>
      <c r="V1875" s="93">
        <v>179329.78478126679</v>
      </c>
      <c r="W1875" s="93">
        <v>161052.52042340988</v>
      </c>
      <c r="X1875" s="93">
        <v>142238.972526</v>
      </c>
      <c r="Y1875" s="93">
        <v>133683.56400000001</v>
      </c>
      <c r="Z1875" s="93">
        <v>110238</v>
      </c>
      <c r="AA1875" s="83"/>
      <c r="AB1875" s="84" t="s">
        <v>3</v>
      </c>
      <c r="AC1875" s="93">
        <v>20</v>
      </c>
      <c r="AD1875" s="93">
        <v>109</v>
      </c>
      <c r="AE1875" s="93">
        <v>344</v>
      </c>
      <c r="AF1875" s="93">
        <v>678</v>
      </c>
      <c r="AG1875" s="93">
        <v>1073</v>
      </c>
      <c r="AH1875" s="93">
        <v>1302</v>
      </c>
      <c r="AI1875" s="93">
        <v>1261</v>
      </c>
      <c r="AJ1875" s="93">
        <v>1110</v>
      </c>
      <c r="AK1875" s="93">
        <v>960</v>
      </c>
      <c r="AL1875" s="93">
        <v>836</v>
      </c>
      <c r="AM1875" s="93">
        <v>0</v>
      </c>
      <c r="AN1875" s="83"/>
      <c r="AO1875" s="83"/>
      <c r="AP1875" s="83"/>
      <c r="AQ1875" s="83"/>
      <c r="AR1875" s="83"/>
      <c r="AS1875" s="83"/>
      <c r="AT1875" s="83"/>
      <c r="AU1875" s="83"/>
      <c r="AV1875" s="83"/>
      <c r="AW1875" s="83"/>
      <c r="AX1875" s="83"/>
      <c r="AY1875" s="83"/>
      <c r="AZ1875" s="83"/>
    </row>
    <row r="1876" spans="1:52" x14ac:dyDescent="0.25">
      <c r="A1876" s="82"/>
      <c r="B1876" s="84" t="s">
        <v>4</v>
      </c>
      <c r="C1876" s="93">
        <v>0</v>
      </c>
      <c r="D1876" s="93">
        <v>12764.520363009366</v>
      </c>
      <c r="E1876" s="93">
        <v>108640.35490649339</v>
      </c>
      <c r="F1876" s="93">
        <v>138976.61381366887</v>
      </c>
      <c r="G1876" s="93">
        <v>172013.34102810285</v>
      </c>
      <c r="H1876" s="93">
        <v>172381.68799602552</v>
      </c>
      <c r="I1876" s="93">
        <v>171691.24694062572</v>
      </c>
      <c r="J1876" s="93">
        <v>153125.59024620897</v>
      </c>
      <c r="K1876" s="93">
        <v>131278.824957</v>
      </c>
      <c r="L1876" s="93">
        <v>190130.38799999998</v>
      </c>
      <c r="M1876" s="93">
        <v>0</v>
      </c>
      <c r="N1876" s="83"/>
      <c r="O1876" s="84" t="s">
        <v>4</v>
      </c>
      <c r="P1876" s="93">
        <v>0</v>
      </c>
      <c r="Q1876" s="93">
        <v>0</v>
      </c>
      <c r="R1876" s="93">
        <v>0</v>
      </c>
      <c r="S1876" s="93">
        <v>74727.421063320289</v>
      </c>
      <c r="T1876" s="93">
        <v>96259.112677587138</v>
      </c>
      <c r="U1876" s="93">
        <v>147217.85083256385</v>
      </c>
      <c r="V1876" s="93">
        <v>185076.52647895538</v>
      </c>
      <c r="W1876" s="93">
        <v>183397.24942433997</v>
      </c>
      <c r="X1876" s="93">
        <v>156317.10225599998</v>
      </c>
      <c r="Y1876" s="93">
        <v>135805.36199999999</v>
      </c>
      <c r="Z1876" s="93">
        <v>128186</v>
      </c>
      <c r="AA1876" s="83"/>
      <c r="AB1876" s="84" t="s">
        <v>4</v>
      </c>
      <c r="AC1876" s="93">
        <v>0</v>
      </c>
      <c r="AD1876" s="93">
        <v>95</v>
      </c>
      <c r="AE1876" s="93">
        <v>706</v>
      </c>
      <c r="AF1876" s="93">
        <v>1053</v>
      </c>
      <c r="AG1876" s="93">
        <v>1301</v>
      </c>
      <c r="AH1876" s="93">
        <v>1323</v>
      </c>
      <c r="AI1876" s="93">
        <v>1302</v>
      </c>
      <c r="AJ1876" s="93">
        <v>1159</v>
      </c>
      <c r="AK1876" s="93">
        <v>1005</v>
      </c>
      <c r="AL1876" s="93">
        <v>1556</v>
      </c>
      <c r="AM1876" s="93">
        <v>0</v>
      </c>
      <c r="AN1876" s="83"/>
      <c r="AO1876" s="83"/>
      <c r="AP1876" s="83"/>
      <c r="AQ1876" s="83"/>
      <c r="AR1876" s="83"/>
      <c r="AS1876" s="83"/>
      <c r="AT1876" s="83"/>
      <c r="AU1876" s="83"/>
      <c r="AV1876" s="83"/>
      <c r="AW1876" s="83"/>
      <c r="AX1876" s="83"/>
      <c r="AY1876" s="83"/>
      <c r="AZ1876" s="83"/>
    </row>
    <row r="1877" spans="1:52" x14ac:dyDescent="0.25">
      <c r="A1877" s="82"/>
      <c r="B1877" s="84" t="s">
        <v>6</v>
      </c>
      <c r="C1877" s="93">
        <v>12713.265760088385</v>
      </c>
      <c r="D1877" s="93">
        <v>20493.534101468817</v>
      </c>
      <c r="E1877" s="93">
        <v>40188.566901862716</v>
      </c>
      <c r="F1877" s="93">
        <v>85856.030127997627</v>
      </c>
      <c r="G1877" s="93">
        <v>87402.843900437583</v>
      </c>
      <c r="H1877" s="93">
        <v>70955.057122118014</v>
      </c>
      <c r="I1877" s="93">
        <v>59427.707860179966</v>
      </c>
      <c r="J1877" s="93">
        <v>60981.90514230149</v>
      </c>
      <c r="K1877" s="93">
        <v>53773.257163499984</v>
      </c>
      <c r="L1877" s="93">
        <v>70708.763999999966</v>
      </c>
      <c r="M1877" s="93">
        <v>0</v>
      </c>
      <c r="N1877" s="83"/>
      <c r="O1877" s="84" t="s">
        <v>6</v>
      </c>
      <c r="P1877" s="93">
        <v>7371.6484662850389</v>
      </c>
      <c r="Q1877" s="93">
        <v>10007.642195708297</v>
      </c>
      <c r="R1877" s="93">
        <v>21939.176747958056</v>
      </c>
      <c r="S1877" s="93">
        <v>52582.158449343515</v>
      </c>
      <c r="T1877" s="93">
        <v>151427.58477486586</v>
      </c>
      <c r="U1877" s="93">
        <v>95727.103491278045</v>
      </c>
      <c r="V1877" s="93">
        <v>72272.395683806448</v>
      </c>
      <c r="W1877" s="93">
        <v>76879.462335164979</v>
      </c>
      <c r="X1877" s="93">
        <v>64254.408834000002</v>
      </c>
      <c r="Y1877" s="93">
        <v>61415.864999999991</v>
      </c>
      <c r="Z1877" s="93">
        <v>72993</v>
      </c>
      <c r="AA1877" s="83"/>
      <c r="AB1877" s="84" t="s">
        <v>6</v>
      </c>
      <c r="AC1877" s="93">
        <v>0</v>
      </c>
      <c r="AD1877" s="93">
        <v>0</v>
      </c>
      <c r="AE1877" s="93">
        <v>24</v>
      </c>
      <c r="AF1877" s="93">
        <v>747</v>
      </c>
      <c r="AG1877" s="93">
        <v>1073</v>
      </c>
      <c r="AH1877" s="93">
        <v>888</v>
      </c>
      <c r="AI1877" s="93">
        <v>772</v>
      </c>
      <c r="AJ1877" s="93">
        <v>0</v>
      </c>
      <c r="AK1877" s="93">
        <v>0</v>
      </c>
      <c r="AL1877" s="93">
        <v>954</v>
      </c>
      <c r="AM1877" s="93">
        <v>0</v>
      </c>
      <c r="AN1877" s="83"/>
      <c r="AO1877" s="83"/>
      <c r="AP1877" s="83"/>
      <c r="AQ1877" s="83"/>
      <c r="AR1877" s="83"/>
      <c r="AS1877" s="83"/>
      <c r="AT1877" s="83"/>
      <c r="AU1877" s="83"/>
      <c r="AV1877" s="83"/>
      <c r="AW1877" s="83"/>
      <c r="AX1877" s="83"/>
      <c r="AY1877" s="83"/>
      <c r="AZ1877" s="83"/>
    </row>
    <row r="1878" spans="1:52" x14ac:dyDescent="0.25">
      <c r="A1878" s="82"/>
      <c r="B1878" s="84" t="s">
        <v>7</v>
      </c>
      <c r="C1878" s="93">
        <v>524518.17880756129</v>
      </c>
      <c r="D1878" s="93">
        <v>492865.99430497852</v>
      </c>
      <c r="E1878" s="93">
        <v>448921.24630164285</v>
      </c>
      <c r="F1878" s="93">
        <v>449055.99595995166</v>
      </c>
      <c r="G1878" s="93">
        <v>390799.99127468216</v>
      </c>
      <c r="H1878" s="93">
        <v>382919.81883412431</v>
      </c>
      <c r="I1878" s="93">
        <v>386905.78900013369</v>
      </c>
      <c r="J1878" s="93">
        <v>457584.66089456383</v>
      </c>
      <c r="K1878" s="93">
        <v>543446.57364899991</v>
      </c>
      <c r="L1878" s="93">
        <v>458228.10599999997</v>
      </c>
      <c r="M1878" s="93">
        <v>0</v>
      </c>
      <c r="N1878" s="83"/>
      <c r="O1878" s="84" t="s">
        <v>7</v>
      </c>
      <c r="P1878" s="93">
        <v>555838.29875302769</v>
      </c>
      <c r="Q1878" s="93">
        <v>577859.74953772209</v>
      </c>
      <c r="R1878" s="93">
        <v>540343.45535122615</v>
      </c>
      <c r="S1878" s="93">
        <v>508556.77442353516</v>
      </c>
      <c r="T1878" s="93">
        <v>507983.86535258399</v>
      </c>
      <c r="U1878" s="93">
        <v>471199.43104799028</v>
      </c>
      <c r="V1878" s="93">
        <v>432020.95465739048</v>
      </c>
      <c r="W1878" s="93">
        <v>370779.00315579888</v>
      </c>
      <c r="X1878" s="93">
        <v>339317.93615999992</v>
      </c>
      <c r="Y1878" s="93">
        <v>393717.00899999996</v>
      </c>
      <c r="Z1878" s="93">
        <v>399849</v>
      </c>
      <c r="AA1878" s="83"/>
      <c r="AB1878" s="84" t="s">
        <v>7</v>
      </c>
      <c r="AC1878" s="93">
        <v>4088</v>
      </c>
      <c r="AD1878" s="93">
        <v>3971</v>
      </c>
      <c r="AE1878" s="93">
        <v>3607</v>
      </c>
      <c r="AF1878" s="93">
        <v>3615</v>
      </c>
      <c r="AG1878" s="93">
        <v>3350</v>
      </c>
      <c r="AH1878" s="93">
        <v>3359</v>
      </c>
      <c r="AI1878" s="93">
        <v>3430</v>
      </c>
      <c r="AJ1878" s="93">
        <v>4243</v>
      </c>
      <c r="AK1878" s="93">
        <v>4639</v>
      </c>
      <c r="AL1878" s="93">
        <v>4624</v>
      </c>
      <c r="AM1878" s="93">
        <v>0</v>
      </c>
      <c r="AN1878" s="83"/>
      <c r="AO1878" s="83"/>
      <c r="AP1878" s="83"/>
      <c r="AQ1878" s="83"/>
      <c r="AR1878" s="83"/>
      <c r="AS1878" s="83"/>
      <c r="AT1878" s="83"/>
      <c r="AU1878" s="83"/>
      <c r="AV1878" s="83"/>
      <c r="AW1878" s="83"/>
      <c r="AX1878" s="83"/>
      <c r="AY1878" s="83"/>
      <c r="AZ1878" s="83"/>
    </row>
    <row r="1879" spans="1:52" x14ac:dyDescent="0.25">
      <c r="A1879" s="82"/>
      <c r="B1879" s="89" t="s">
        <v>8</v>
      </c>
      <c r="C1879" s="94">
        <v>290983.91016059858</v>
      </c>
      <c r="D1879" s="94">
        <v>301617.97011616972</v>
      </c>
      <c r="E1879" s="94">
        <v>305391.21031441604</v>
      </c>
      <c r="F1879" s="94">
        <v>344675.3099598813</v>
      </c>
      <c r="G1879" s="94">
        <v>379298.6215287032</v>
      </c>
      <c r="H1879" s="94">
        <v>400653.6074610161</v>
      </c>
      <c r="I1879" s="94">
        <v>473959.91036103369</v>
      </c>
      <c r="J1879" s="94">
        <v>508030.23329622881</v>
      </c>
      <c r="K1879" s="94">
        <v>555656.46023999993</v>
      </c>
      <c r="L1879" s="94">
        <v>586001.09399999992</v>
      </c>
      <c r="M1879" s="94">
        <v>0</v>
      </c>
      <c r="N1879" s="83"/>
      <c r="O1879" s="89" t="s">
        <v>8</v>
      </c>
      <c r="P1879" s="94">
        <v>336530.3128754716</v>
      </c>
      <c r="Q1879" s="94">
        <v>334656.00597954693</v>
      </c>
      <c r="R1879" s="94">
        <v>301788.20436454605</v>
      </c>
      <c r="S1879" s="94">
        <v>357008.6527044705</v>
      </c>
      <c r="T1879" s="94">
        <v>379847.50857940118</v>
      </c>
      <c r="U1879" s="94">
        <v>398579.71029985527</v>
      </c>
      <c r="V1879" s="94">
        <v>634811.45235482452</v>
      </c>
      <c r="W1879" s="94">
        <v>633617.10490314581</v>
      </c>
      <c r="X1879" s="94">
        <v>568058.36954999994</v>
      </c>
      <c r="Y1879" s="94">
        <v>554759.625</v>
      </c>
      <c r="Z1879" s="94">
        <v>572588</v>
      </c>
      <c r="AA1879" s="83"/>
      <c r="AB1879" s="89" t="s">
        <v>8</v>
      </c>
      <c r="AC1879" s="94">
        <v>3860</v>
      </c>
      <c r="AD1879" s="94">
        <v>4033</v>
      </c>
      <c r="AE1879" s="94">
        <v>4031</v>
      </c>
      <c r="AF1879" s="94">
        <v>4211</v>
      </c>
      <c r="AG1879" s="94">
        <v>4438</v>
      </c>
      <c r="AH1879" s="94">
        <v>4716</v>
      </c>
      <c r="AI1879" s="94">
        <v>5050</v>
      </c>
      <c r="AJ1879" s="94">
        <v>5203</v>
      </c>
      <c r="AK1879" s="94">
        <v>5426</v>
      </c>
      <c r="AL1879" s="94">
        <v>5815</v>
      </c>
      <c r="AM1879" s="94">
        <v>0</v>
      </c>
      <c r="AN1879" s="83"/>
      <c r="AO1879" s="83"/>
      <c r="AP1879" s="83"/>
      <c r="AQ1879" s="83"/>
      <c r="AR1879" s="83"/>
      <c r="AS1879" s="83"/>
      <c r="AT1879" s="83"/>
      <c r="AU1879" s="83"/>
      <c r="AV1879" s="83"/>
      <c r="AW1879" s="83"/>
      <c r="AX1879" s="83"/>
      <c r="AY1879" s="83"/>
      <c r="AZ1879" s="83"/>
    </row>
    <row r="1880" spans="1:52" x14ac:dyDescent="0.25">
      <c r="A1880" s="82"/>
      <c r="B1880" s="89" t="s">
        <v>5</v>
      </c>
      <c r="C1880" s="94">
        <v>217985.8784387857</v>
      </c>
      <c r="D1880" s="94">
        <v>172802.41942887142</v>
      </c>
      <c r="E1880" s="94">
        <v>164426.55763197565</v>
      </c>
      <c r="F1880" s="94">
        <v>234763.7906640287</v>
      </c>
      <c r="G1880" s="94">
        <v>206696.07075282282</v>
      </c>
      <c r="H1880" s="94">
        <v>205934.36538017151</v>
      </c>
      <c r="I1880" s="94">
        <v>266603.07831691985</v>
      </c>
      <c r="J1880" s="94">
        <v>229199.08867197303</v>
      </c>
      <c r="K1880" s="94">
        <v>229714.33867200001</v>
      </c>
      <c r="L1880" s="94">
        <v>219246.97199999998</v>
      </c>
      <c r="M1880" s="92">
        <v>0</v>
      </c>
      <c r="N1880" s="83"/>
      <c r="O1880" s="89" t="s">
        <v>5</v>
      </c>
      <c r="P1880" s="94">
        <v>260002.22902204414</v>
      </c>
      <c r="Q1880" s="94">
        <v>224287.84013795538</v>
      </c>
      <c r="R1880" s="94">
        <v>206380.52254757244</v>
      </c>
      <c r="S1880" s="94">
        <v>249814.88239893067</v>
      </c>
      <c r="T1880" s="94">
        <v>245929.03561738704</v>
      </c>
      <c r="U1880" s="94">
        <v>240622.05085591454</v>
      </c>
      <c r="V1880" s="94">
        <v>183675.07791533502</v>
      </c>
      <c r="W1880" s="94">
        <v>287181.01704039291</v>
      </c>
      <c r="X1880" s="94">
        <v>258968.62859699994</v>
      </c>
      <c r="Y1880" s="94">
        <v>270952.16399999999</v>
      </c>
      <c r="Z1880" s="94">
        <v>269412</v>
      </c>
      <c r="AA1880" s="83"/>
      <c r="AB1880" s="89" t="s">
        <v>5</v>
      </c>
      <c r="AC1880" s="94">
        <v>41054</v>
      </c>
      <c r="AD1880" s="94">
        <v>40466</v>
      </c>
      <c r="AE1880" s="94">
        <v>40107</v>
      </c>
      <c r="AF1880" s="94">
        <v>40575</v>
      </c>
      <c r="AG1880" s="94">
        <v>39976</v>
      </c>
      <c r="AH1880" s="94">
        <v>39621</v>
      </c>
      <c r="AI1880" s="94">
        <v>40080</v>
      </c>
      <c r="AJ1880" s="94">
        <v>43344</v>
      </c>
      <c r="AK1880" s="94">
        <v>41591</v>
      </c>
      <c r="AL1880" s="94">
        <v>40814</v>
      </c>
      <c r="AM1880" s="94">
        <v>0</v>
      </c>
      <c r="AN1880" s="83"/>
      <c r="AO1880" s="83"/>
      <c r="AP1880" s="83"/>
      <c r="AQ1880" s="83"/>
      <c r="AR1880" s="83"/>
      <c r="AS1880" s="83"/>
      <c r="AT1880" s="83"/>
      <c r="AU1880" s="83"/>
      <c r="AV1880" s="83"/>
      <c r="AW1880" s="83"/>
      <c r="AX1880" s="83"/>
      <c r="AY1880" s="83"/>
      <c r="AZ1880" s="83"/>
    </row>
    <row r="1881" spans="1:52" x14ac:dyDescent="0.25">
      <c r="A1881" s="82"/>
      <c r="B1881" s="84" t="s">
        <v>157</v>
      </c>
      <c r="C1881" s="93">
        <v>211128.05529001681</v>
      </c>
      <c r="D1881" s="93">
        <v>266175.0383782991</v>
      </c>
      <c r="E1881" s="93">
        <v>239763.86017411301</v>
      </c>
      <c r="F1881" s="93">
        <v>269314.186054105</v>
      </c>
      <c r="G1881" s="93">
        <v>260212.78472787142</v>
      </c>
      <c r="H1881" s="93">
        <v>263556.45975237247</v>
      </c>
      <c r="I1881" s="93">
        <v>304660.86696410726</v>
      </c>
      <c r="J1881" s="93">
        <v>316420.13610969292</v>
      </c>
      <c r="K1881" s="93">
        <v>342577.01788799994</v>
      </c>
      <c r="L1881" s="93">
        <v>358050.83999999997</v>
      </c>
      <c r="M1881" s="93">
        <v>0</v>
      </c>
      <c r="N1881" s="83"/>
      <c r="O1881" s="84" t="s">
        <v>157</v>
      </c>
      <c r="P1881" s="93">
        <v>217420.30958812393</v>
      </c>
      <c r="Q1881" s="93">
        <v>197008.02572151477</v>
      </c>
      <c r="R1881" s="93">
        <v>224929.81209556994</v>
      </c>
      <c r="S1881" s="93">
        <v>222948.44415966218</v>
      </c>
      <c r="T1881" s="93">
        <v>243247.80279359012</v>
      </c>
      <c r="U1881" s="93">
        <v>235185.17089788971</v>
      </c>
      <c r="V1881" s="93">
        <v>275963.43979879876</v>
      </c>
      <c r="W1881" s="93">
        <v>303685.4747674439</v>
      </c>
      <c r="X1881" s="93">
        <v>360392.69479499996</v>
      </c>
      <c r="Y1881" s="93">
        <v>355319.87399999995</v>
      </c>
      <c r="Z1881" s="93">
        <v>426834</v>
      </c>
      <c r="AA1881" s="83"/>
      <c r="AB1881" s="84" t="s">
        <v>117</v>
      </c>
      <c r="AC1881" s="93">
        <v>221132.14199999999</v>
      </c>
      <c r="AD1881" s="93">
        <v>224457.84899999999</v>
      </c>
      <c r="AE1881" s="93">
        <v>225109.74</v>
      </c>
      <c r="AF1881" s="93">
        <v>227810.27100000001</v>
      </c>
      <c r="AG1881" s="93">
        <v>230950.592</v>
      </c>
      <c r="AH1881" s="93">
        <v>234209.64800000002</v>
      </c>
      <c r="AI1881" s="93">
        <v>237933.74800000002</v>
      </c>
      <c r="AJ1881" s="93">
        <v>241138.28700000004</v>
      </c>
      <c r="AK1881" s="93">
        <v>242339.93700000001</v>
      </c>
      <c r="AL1881" s="93">
        <v>244048.50600000002</v>
      </c>
      <c r="AM1881" s="93">
        <v>0</v>
      </c>
      <c r="AN1881" s="83"/>
      <c r="AO1881" s="83"/>
      <c r="AP1881" s="83"/>
      <c r="AQ1881" s="83"/>
      <c r="AR1881" s="83"/>
      <c r="AS1881" s="83"/>
      <c r="AT1881" s="83"/>
      <c r="AU1881" s="83"/>
      <c r="AV1881" s="83"/>
      <c r="AW1881" s="83"/>
      <c r="AX1881" s="83"/>
      <c r="AY1881" s="83"/>
      <c r="AZ1881" s="83"/>
    </row>
    <row r="1882" spans="1:52" x14ac:dyDescent="0.25">
      <c r="A1882" s="82"/>
      <c r="B1882" s="83"/>
      <c r="C1882" s="83"/>
      <c r="D1882" s="83"/>
      <c r="E1882" s="83"/>
      <c r="F1882" s="83"/>
      <c r="G1882" s="83"/>
      <c r="H1882" s="83"/>
      <c r="I1882" s="83"/>
      <c r="J1882" s="83"/>
      <c r="K1882" s="83"/>
      <c r="L1882" s="83"/>
      <c r="M1882" s="83"/>
      <c r="N1882" s="83"/>
      <c r="O1882" s="83"/>
      <c r="P1882" s="83"/>
      <c r="Q1882" s="83"/>
      <c r="R1882" s="83"/>
      <c r="S1882" s="83"/>
      <c r="T1882" s="83"/>
      <c r="U1882" s="83"/>
      <c r="V1882" s="83"/>
      <c r="W1882" s="83"/>
      <c r="X1882" s="83"/>
      <c r="Y1882" s="83"/>
      <c r="Z1882" s="83"/>
      <c r="AA1882" s="83"/>
      <c r="AB1882" s="83"/>
      <c r="AC1882" s="83"/>
      <c r="AD1882" s="83"/>
      <c r="AE1882" s="83"/>
      <c r="AF1882" s="83"/>
      <c r="AG1882" s="83"/>
      <c r="AH1882" s="83"/>
      <c r="AI1882" s="83"/>
      <c r="AJ1882" s="83"/>
      <c r="AK1882" s="83"/>
      <c r="AL1882" s="83"/>
      <c r="AM1882" s="83"/>
      <c r="AN1882" s="83"/>
      <c r="AO1882" s="83"/>
      <c r="AP1882" s="83"/>
      <c r="AQ1882" s="83"/>
      <c r="AR1882" s="83"/>
      <c r="AS1882" s="83"/>
      <c r="AT1882" s="83"/>
      <c r="AU1882" s="83"/>
      <c r="AV1882" s="83"/>
      <c r="AW1882" s="83"/>
      <c r="AX1882" s="83"/>
      <c r="AY1882" s="83"/>
      <c r="AZ1882" s="8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96751-753E-4578-81CC-6AB14B321F79}">
  <sheetPr codeName="Ark2">
    <tabColor theme="0"/>
  </sheetPr>
  <dimension ref="A1:V36"/>
  <sheetViews>
    <sheetView showGridLines="0" showRowColHeaders="0" workbookViewId="0">
      <selection activeCell="E36" sqref="E36"/>
    </sheetView>
  </sheetViews>
  <sheetFormatPr defaultColWidth="0" defaultRowHeight="15" zeroHeight="1" x14ac:dyDescent="0.25"/>
  <cols>
    <col min="1" max="1" width="4.140625" customWidth="1"/>
    <col min="2" max="22" width="9.14062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9F97-9743-4479-98DB-FD53C07C1B95}">
  <sheetPr codeName="Ark3">
    <tabColor theme="9" tint="0.79998168889431442"/>
  </sheetPr>
  <dimension ref="A1:M71"/>
  <sheetViews>
    <sheetView showGridLines="0" showRowColHeaders="0" zoomScale="90" zoomScaleNormal="90" workbookViewId="0">
      <selection activeCell="L6" sqref="L6"/>
    </sheetView>
  </sheetViews>
  <sheetFormatPr defaultColWidth="0" defaultRowHeight="15" x14ac:dyDescent="0.25"/>
  <cols>
    <col min="1" max="1" width="3.7109375" style="81" customWidth="1"/>
    <col min="2" max="2" width="60.7109375" style="81" customWidth="1"/>
    <col min="3" max="12" width="12.7109375" style="81" customWidth="1"/>
    <col min="13" max="13" width="3.7109375" style="81" customWidth="1"/>
    <col min="14" max="16383" width="9.140625" hidden="1"/>
    <col min="16384" max="16384" width="9.140625" hidden="1" customWidth="1"/>
  </cols>
  <sheetData>
    <row r="1" spans="1:13" x14ac:dyDescent="0.25">
      <c r="A1" s="19"/>
      <c r="B1" s="19"/>
      <c r="C1" s="19"/>
      <c r="D1" s="19"/>
      <c r="E1" s="19"/>
      <c r="F1" s="19"/>
      <c r="G1" s="19"/>
      <c r="H1" s="19"/>
      <c r="I1" s="19"/>
      <c r="J1" s="19"/>
      <c r="K1" s="19"/>
      <c r="L1" s="19"/>
      <c r="M1" s="19"/>
    </row>
    <row r="2" spans="1:13" x14ac:dyDescent="0.25">
      <c r="A2" s="19"/>
      <c r="B2" s="20"/>
      <c r="C2" s="20">
        <v>2013</v>
      </c>
      <c r="D2" s="20">
        <v>2014</v>
      </c>
      <c r="E2" s="20">
        <v>2015</v>
      </c>
      <c r="F2" s="20">
        <v>2016</v>
      </c>
      <c r="G2" s="20">
        <v>2017</v>
      </c>
      <c r="H2" s="20">
        <v>2018</v>
      </c>
      <c r="I2" s="20">
        <v>2019</v>
      </c>
      <c r="J2" s="20">
        <v>2020</v>
      </c>
      <c r="K2" s="20">
        <v>2021</v>
      </c>
      <c r="L2" s="20">
        <v>2022</v>
      </c>
      <c r="M2" s="19"/>
    </row>
    <row r="3" spans="1:13" x14ac:dyDescent="0.25">
      <c r="A3" s="19"/>
      <c r="B3" s="21" t="str">
        <f>B43</f>
        <v>Hele landet, REGNSKAB, kr. pr. 18-66-årige</v>
      </c>
      <c r="C3" s="22">
        <f ca="1">IF(Analyse!$G$112="Ja",'1 - Ydelsesmodtagere'!C52,'1 - Ydelsesmodtagere'!C43)</f>
        <v>0</v>
      </c>
      <c r="D3" s="22">
        <f ca="1">IF(Analyse!$G$112="Ja",'1 - Ydelsesmodtagere'!D52,'1 - Ydelsesmodtagere'!D43)</f>
        <v>0</v>
      </c>
      <c r="E3" s="22">
        <f ca="1">IF(Analyse!$G$112="Ja",'1 - Ydelsesmodtagere'!E52,'1 - Ydelsesmodtagere'!E43)</f>
        <v>0</v>
      </c>
      <c r="F3" s="22">
        <f ca="1">IF(Analyse!$G$112="Ja",'1 - Ydelsesmodtagere'!F52,'1 - Ydelsesmodtagere'!F43)</f>
        <v>0</v>
      </c>
      <c r="G3" s="22">
        <f ca="1">IF(Analyse!$G$112="Ja",'1 - Ydelsesmodtagere'!G52,'1 - Ydelsesmodtagere'!G43)</f>
        <v>0</v>
      </c>
      <c r="H3" s="22">
        <f ca="1">IF(Analyse!$G$112="Ja",'1 - Ydelsesmodtagere'!H52,'1 - Ydelsesmodtagere'!H43)</f>
        <v>0</v>
      </c>
      <c r="I3" s="22">
        <f ca="1">IF(Analyse!$G$112="Ja",'1 - Ydelsesmodtagere'!I52,'1 - Ydelsesmodtagere'!I43)</f>
        <v>0</v>
      </c>
      <c r="J3" s="22">
        <f ca="1">IF(Analyse!$G$112="Ja",'1 - Ydelsesmodtagere'!J52,'1 - Ydelsesmodtagere'!J43)</f>
        <v>0</v>
      </c>
      <c r="K3" s="22">
        <f ca="1">IF(Analyse!$G$112="Ja",'1 - Ydelsesmodtagere'!K52,'1 - Ydelsesmodtagere'!K43)</f>
        <v>0</v>
      </c>
      <c r="L3" s="22">
        <f ca="1">IF(Analyse!$G$112="Ja",'1 - Ydelsesmodtagere'!L52,'1 - Ydelsesmodtagere'!L43)</f>
        <v>0</v>
      </c>
      <c r="M3" s="19"/>
    </row>
    <row r="4" spans="1:13" x14ac:dyDescent="0.25">
      <c r="A4" s="19"/>
      <c r="B4" s="21" t="str">
        <f>B44</f>
        <v>Hele landet, YDELSESMODTAGER, pr. 1.000 18-66-årige</v>
      </c>
      <c r="C4" s="22">
        <f ca="1">IF(Analyse!$G$112="Ja",'1 - Ydelsesmodtagere'!C53,'1 - Ydelsesmodtagere'!C44)</f>
        <v>0</v>
      </c>
      <c r="D4" s="22">
        <f ca="1">IF(Analyse!$G$112="Ja",'1 - Ydelsesmodtagere'!D53,'1 - Ydelsesmodtagere'!D44)</f>
        <v>0</v>
      </c>
      <c r="E4" s="22">
        <f ca="1">IF(Analyse!$G$112="Ja",'1 - Ydelsesmodtagere'!E53,'1 - Ydelsesmodtagere'!E44)</f>
        <v>0</v>
      </c>
      <c r="F4" s="22">
        <f ca="1">IF(Analyse!$G$112="Ja",'1 - Ydelsesmodtagere'!F53,'1 - Ydelsesmodtagere'!F44)</f>
        <v>0</v>
      </c>
      <c r="G4" s="22">
        <f ca="1">IF(Analyse!$G$112="Ja",'1 - Ydelsesmodtagere'!G53,'1 - Ydelsesmodtagere'!G44)</f>
        <v>0</v>
      </c>
      <c r="H4" s="22">
        <f ca="1">IF(Analyse!$G$112="Ja",'1 - Ydelsesmodtagere'!H53,'1 - Ydelsesmodtagere'!H44)</f>
        <v>0</v>
      </c>
      <c r="I4" s="22">
        <f ca="1">IF(Analyse!$G$112="Ja",'1 - Ydelsesmodtagere'!I53,'1 - Ydelsesmodtagere'!I44)</f>
        <v>0</v>
      </c>
      <c r="J4" s="22">
        <f ca="1">IF(Analyse!$G$112="Ja",'1 - Ydelsesmodtagere'!J53,'1 - Ydelsesmodtagere'!J44)</f>
        <v>0</v>
      </c>
      <c r="K4" s="22">
        <f ca="1">IF(Analyse!$G$112="Ja",'1 - Ydelsesmodtagere'!K53,'1 - Ydelsesmodtagere'!K44)</f>
        <v>0</v>
      </c>
      <c r="L4" s="22">
        <f ca="1">IF(Analyse!$G$112="Ja",'1 - Ydelsesmodtagere'!L53,'1 - Ydelsesmodtagere'!L44)</f>
        <v>0</v>
      </c>
      <c r="M4" s="19"/>
    </row>
    <row r="5" spans="1:13" x14ac:dyDescent="0.25">
      <c r="A5" s="19"/>
      <c r="B5" s="23" t="str">
        <f>B45</f>
        <v>, REGNSKAB, kr. pr. 18-66-årige</v>
      </c>
      <c r="C5" s="24" t="str">
        <f>IF(Analyse!$G$112="Ja",'1 - Ydelsesmodtagere'!C54,'1 - Ydelsesmodtagere'!C45)</f>
        <v/>
      </c>
      <c r="D5" s="24" t="str">
        <f>IF(Analyse!$G$112="Ja",'1 - Ydelsesmodtagere'!D54,'1 - Ydelsesmodtagere'!D45)</f>
        <v/>
      </c>
      <c r="E5" s="24" t="str">
        <f>IF(Analyse!$G$112="Ja",'1 - Ydelsesmodtagere'!E54,'1 - Ydelsesmodtagere'!E45)</f>
        <v/>
      </c>
      <c r="F5" s="24" t="str">
        <f>IF(Analyse!$G$112="Ja",'1 - Ydelsesmodtagere'!F54,'1 - Ydelsesmodtagere'!F45)</f>
        <v/>
      </c>
      <c r="G5" s="24" t="str">
        <f>IF(Analyse!$G$112="Ja",'1 - Ydelsesmodtagere'!G54,'1 - Ydelsesmodtagere'!G45)</f>
        <v/>
      </c>
      <c r="H5" s="24" t="str">
        <f>IF(Analyse!$G$112="Ja",'1 - Ydelsesmodtagere'!H54,'1 - Ydelsesmodtagere'!H45)</f>
        <v/>
      </c>
      <c r="I5" s="24" t="str">
        <f>IF(Analyse!$G$112="Ja",'1 - Ydelsesmodtagere'!I54,'1 - Ydelsesmodtagere'!I45)</f>
        <v/>
      </c>
      <c r="J5" s="24" t="str">
        <f>IF(Analyse!$G$112="Ja",'1 - Ydelsesmodtagere'!J54,'1 - Ydelsesmodtagere'!J45)</f>
        <v/>
      </c>
      <c r="K5" s="24" t="str">
        <f>IF(Analyse!$G$112="Ja",'1 - Ydelsesmodtagere'!K54,'1 - Ydelsesmodtagere'!K45)</f>
        <v/>
      </c>
      <c r="L5" s="24" t="str">
        <f>IF(Analyse!$G$112="Ja",'1 - Ydelsesmodtagere'!L54,'1 - Ydelsesmodtagere'!L45)</f>
        <v/>
      </c>
      <c r="M5" s="19"/>
    </row>
    <row r="6" spans="1:13" x14ac:dyDescent="0.25">
      <c r="A6" s="19"/>
      <c r="B6" s="23" t="str">
        <f>B46</f>
        <v>, YDELSESMODTAGER, pr. 1.000 18-66-årige</v>
      </c>
      <c r="C6" s="24" t="str">
        <f>IF(Analyse!$G$112="Ja",'1 - Ydelsesmodtagere'!C55,'1 - Ydelsesmodtagere'!C46)</f>
        <v/>
      </c>
      <c r="D6" s="24" t="str">
        <f>IF(Analyse!$G$112="Ja",'1 - Ydelsesmodtagere'!D55,'1 - Ydelsesmodtagere'!D46)</f>
        <v/>
      </c>
      <c r="E6" s="24" t="str">
        <f>IF(Analyse!$G$112="Ja",'1 - Ydelsesmodtagere'!E55,'1 - Ydelsesmodtagere'!E46)</f>
        <v/>
      </c>
      <c r="F6" s="24" t="str">
        <f>IF(Analyse!$G$112="Ja",'1 - Ydelsesmodtagere'!F55,'1 - Ydelsesmodtagere'!F46)</f>
        <v/>
      </c>
      <c r="G6" s="24" t="str">
        <f>IF(Analyse!$G$112="Ja",'1 - Ydelsesmodtagere'!G55,'1 - Ydelsesmodtagere'!G46)</f>
        <v/>
      </c>
      <c r="H6" s="24" t="str">
        <f>IF(Analyse!$G$112="Ja",'1 - Ydelsesmodtagere'!H55,'1 - Ydelsesmodtagere'!H46)</f>
        <v/>
      </c>
      <c r="I6" s="24" t="str">
        <f>IF(Analyse!$G$112="Ja",'1 - Ydelsesmodtagere'!I55,'1 - Ydelsesmodtagere'!I46)</f>
        <v/>
      </c>
      <c r="J6" s="24" t="str">
        <f>IF(Analyse!$G$112="Ja",'1 - Ydelsesmodtagere'!J55,'1 - Ydelsesmodtagere'!J46)</f>
        <v/>
      </c>
      <c r="K6" s="24" t="str">
        <f>IF(Analyse!$G$112="Ja",'1 - Ydelsesmodtagere'!K55,'1 - Ydelsesmodtagere'!K46)</f>
        <v/>
      </c>
      <c r="L6" s="24" t="str">
        <f>IF(Analyse!$G$112="Ja",'1 - Ydelsesmodtagere'!L55,'1 - Ydelsesmodtagere'!L46)</f>
        <v/>
      </c>
      <c r="M6" s="19"/>
    </row>
    <row r="7" spans="1:13" x14ac:dyDescent="0.25">
      <c r="A7" s="19"/>
      <c r="B7" s="21" t="str">
        <f>IF(B47="",B49,B47)</f>
        <v/>
      </c>
      <c r="C7" s="22" t="str">
        <f>IF($B$47="",IF(Analyse!$G$112="Ja",'1 - Ydelsesmodtagere'!C58,'1 - Ydelsesmodtagere'!C49),IF(Analyse!$G$112="Ja",'1 - Ydelsesmodtagere'!C56,'1 - Ydelsesmodtagere'!C47))</f>
        <v/>
      </c>
      <c r="D7" s="22" t="str">
        <f>IF($B$47="",IF(Analyse!$G$112="Ja",'1 - Ydelsesmodtagere'!D58,'1 - Ydelsesmodtagere'!D49),IF(Analyse!$G$112="Ja",'1 - Ydelsesmodtagere'!D56,'1 - Ydelsesmodtagere'!D47))</f>
        <v/>
      </c>
      <c r="E7" s="22" t="str">
        <f>IF($B$47="",IF(Analyse!$G$112="Ja",'1 - Ydelsesmodtagere'!E58,'1 - Ydelsesmodtagere'!E49),IF(Analyse!$G$112="Ja",'1 - Ydelsesmodtagere'!E56,'1 - Ydelsesmodtagere'!E47))</f>
        <v/>
      </c>
      <c r="F7" s="22" t="str">
        <f>IF($B$47="",IF(Analyse!$G$112="Ja",'1 - Ydelsesmodtagere'!F58,'1 - Ydelsesmodtagere'!F49),IF(Analyse!$G$112="Ja",'1 - Ydelsesmodtagere'!F56,'1 - Ydelsesmodtagere'!F47))</f>
        <v/>
      </c>
      <c r="G7" s="22" t="str">
        <f>IF($B$47="",IF(Analyse!$G$112="Ja",'1 - Ydelsesmodtagere'!G58,'1 - Ydelsesmodtagere'!G49),IF(Analyse!$G$112="Ja",'1 - Ydelsesmodtagere'!G56,'1 - Ydelsesmodtagere'!G47))</f>
        <v/>
      </c>
      <c r="H7" s="22" t="str">
        <f>IF($B$47="",IF(Analyse!$G$112="Ja",'1 - Ydelsesmodtagere'!H58,'1 - Ydelsesmodtagere'!H49),IF(Analyse!$G$112="Ja",'1 - Ydelsesmodtagere'!H56,'1 - Ydelsesmodtagere'!H47))</f>
        <v/>
      </c>
      <c r="I7" s="22" t="str">
        <f>IF($B$47="",IF(Analyse!$G$112="Ja",'1 - Ydelsesmodtagere'!I58,'1 - Ydelsesmodtagere'!I49),IF(Analyse!$G$112="Ja",'1 - Ydelsesmodtagere'!I56,'1 - Ydelsesmodtagere'!I47))</f>
        <v/>
      </c>
      <c r="J7" s="22" t="str">
        <f>IF($B$47="",IF(Analyse!$G$112="Ja",'1 - Ydelsesmodtagere'!J58,'1 - Ydelsesmodtagere'!J49),IF(Analyse!$G$112="Ja",'1 - Ydelsesmodtagere'!J56,'1 - Ydelsesmodtagere'!J47))</f>
        <v/>
      </c>
      <c r="K7" s="22" t="str">
        <f>IF($B$47="",IF(Analyse!$G$112="Ja",'1 - Ydelsesmodtagere'!K58,'1 - Ydelsesmodtagere'!K49),IF(Analyse!$G$112="Ja",'1 - Ydelsesmodtagere'!K56,'1 - Ydelsesmodtagere'!K47))</f>
        <v/>
      </c>
      <c r="L7" s="22" t="str">
        <f>IF($B$47="",IF(Analyse!$G$112="Ja",'1 - Ydelsesmodtagere'!L58,'1 - Ydelsesmodtagere'!L49),IF(Analyse!$G$112="Ja",'1 - Ydelsesmodtagere'!L56,'1 - Ydelsesmodtagere'!L47))</f>
        <v/>
      </c>
      <c r="M7" s="19"/>
    </row>
    <row r="8" spans="1:13" x14ac:dyDescent="0.25">
      <c r="A8" s="19"/>
      <c r="B8" s="21" t="str">
        <f>IF(B48="",B50,B48)</f>
        <v/>
      </c>
      <c r="C8" s="22" t="str">
        <f>IF($B$48="",IF(Analyse!$G$112="Ja",'1 - Ydelsesmodtagere'!C59,'1 - Ydelsesmodtagere'!C50),IF(Analyse!$G$112="Ja",'1 - Ydelsesmodtagere'!C57,'1 - Ydelsesmodtagere'!C48))</f>
        <v/>
      </c>
      <c r="D8" s="22" t="str">
        <f>IF($B$48="",IF(Analyse!$G$112="Ja",'1 - Ydelsesmodtagere'!D59,'1 - Ydelsesmodtagere'!D50),IF(Analyse!$G$112="Ja",'1 - Ydelsesmodtagere'!D57,'1 - Ydelsesmodtagere'!D48))</f>
        <v/>
      </c>
      <c r="E8" s="22" t="str">
        <f>IF($B$48="",IF(Analyse!$G$112="Ja",'1 - Ydelsesmodtagere'!E59,'1 - Ydelsesmodtagere'!E50),IF(Analyse!$G$112="Ja",'1 - Ydelsesmodtagere'!E57,'1 - Ydelsesmodtagere'!E48))</f>
        <v/>
      </c>
      <c r="F8" s="22" t="str">
        <f>IF($B$48="",IF(Analyse!$G$112="Ja",'1 - Ydelsesmodtagere'!F59,'1 - Ydelsesmodtagere'!F50),IF(Analyse!$G$112="Ja",'1 - Ydelsesmodtagere'!F57,'1 - Ydelsesmodtagere'!F48))</f>
        <v/>
      </c>
      <c r="G8" s="22" t="str">
        <f>IF($B$48="",IF(Analyse!$G$112="Ja",'1 - Ydelsesmodtagere'!G59,'1 - Ydelsesmodtagere'!G50),IF(Analyse!$G$112="Ja",'1 - Ydelsesmodtagere'!G57,'1 - Ydelsesmodtagere'!G48))</f>
        <v/>
      </c>
      <c r="H8" s="22" t="str">
        <f>IF($B$48="",IF(Analyse!$G$112="Ja",'1 - Ydelsesmodtagere'!H59,'1 - Ydelsesmodtagere'!H50),IF(Analyse!$G$112="Ja",'1 - Ydelsesmodtagere'!H57,'1 - Ydelsesmodtagere'!H48))</f>
        <v/>
      </c>
      <c r="I8" s="22" t="str">
        <f>IF($B$48="",IF(Analyse!$G$112="Ja",'1 - Ydelsesmodtagere'!I59,'1 - Ydelsesmodtagere'!I50),IF(Analyse!$G$112="Ja",'1 - Ydelsesmodtagere'!I57,'1 - Ydelsesmodtagere'!I48))</f>
        <v/>
      </c>
      <c r="J8" s="22" t="str">
        <f>IF($B$48="",IF(Analyse!$G$112="Ja",'1 - Ydelsesmodtagere'!J59,'1 - Ydelsesmodtagere'!J50),IF(Analyse!$G$112="Ja",'1 - Ydelsesmodtagere'!J57,'1 - Ydelsesmodtagere'!J48))</f>
        <v/>
      </c>
      <c r="K8" s="22" t="str">
        <f>IF($B$48="",IF(Analyse!$G$112="Ja",'1 - Ydelsesmodtagere'!K59,'1 - Ydelsesmodtagere'!K50),IF(Analyse!$G$112="Ja",'1 - Ydelsesmodtagere'!K57,'1 - Ydelsesmodtagere'!K48))</f>
        <v/>
      </c>
      <c r="L8" s="22" t="str">
        <f>IF($B$48="",IF(Analyse!$G$112="Ja",'1 - Ydelsesmodtagere'!L59,'1 - Ydelsesmodtagere'!L50),IF(Analyse!$G$112="Ja",'1 - Ydelsesmodtagere'!L57,'1 - Ydelsesmodtagere'!L48))</f>
        <v/>
      </c>
      <c r="M8" s="19"/>
    </row>
    <row r="9" spans="1:13" x14ac:dyDescent="0.25">
      <c r="A9" s="19"/>
      <c r="B9" s="19"/>
      <c r="C9" s="19"/>
      <c r="D9" s="19"/>
      <c r="E9" s="19"/>
      <c r="F9" s="19"/>
      <c r="G9" s="19"/>
      <c r="H9" s="19"/>
      <c r="I9" s="19"/>
      <c r="J9" s="19"/>
      <c r="K9" s="19"/>
      <c r="L9" s="19"/>
      <c r="M9" s="19"/>
    </row>
    <row r="10" spans="1:13" x14ac:dyDescent="0.25">
      <c r="A10" s="19"/>
      <c r="B10" s="19"/>
      <c r="C10" s="19"/>
      <c r="D10" s="19"/>
      <c r="E10" s="19"/>
      <c r="F10" s="19"/>
      <c r="G10" s="19"/>
      <c r="H10" s="19"/>
      <c r="I10" s="19"/>
      <c r="J10" s="19"/>
      <c r="K10" s="19"/>
      <c r="L10" s="19"/>
      <c r="M10" s="19"/>
    </row>
    <row r="11" spans="1:13" x14ac:dyDescent="0.25">
      <c r="A11" s="19"/>
      <c r="B11" s="19"/>
      <c r="C11" s="19"/>
      <c r="D11" s="19"/>
      <c r="E11" s="19"/>
      <c r="F11" s="19"/>
      <c r="G11" s="19"/>
      <c r="H11" s="19"/>
      <c r="I11" s="19"/>
      <c r="J11" s="19"/>
      <c r="K11" s="19"/>
      <c r="L11" s="19"/>
      <c r="M11" s="19"/>
    </row>
    <row r="12" spans="1:13" x14ac:dyDescent="0.25">
      <c r="A12" s="19"/>
      <c r="B12" s="19"/>
      <c r="C12" s="19"/>
      <c r="D12" s="19"/>
      <c r="E12" s="19"/>
      <c r="F12" s="19"/>
      <c r="G12" s="19"/>
      <c r="H12" s="19"/>
      <c r="I12" s="19"/>
      <c r="J12" s="19"/>
      <c r="K12" s="19"/>
      <c r="L12" s="19"/>
      <c r="M12" s="19"/>
    </row>
    <row r="13" spans="1:13" x14ac:dyDescent="0.25">
      <c r="A13" s="19"/>
      <c r="B13" s="19"/>
      <c r="C13" s="19"/>
      <c r="D13" s="19"/>
      <c r="E13" s="19"/>
      <c r="F13" s="19"/>
      <c r="G13" s="19"/>
      <c r="H13" s="19"/>
      <c r="I13" s="19"/>
      <c r="J13" s="19"/>
      <c r="K13" s="19"/>
      <c r="L13" s="19"/>
      <c r="M13" s="19"/>
    </row>
    <row r="14" spans="1:13" x14ac:dyDescent="0.25">
      <c r="A14" s="19"/>
      <c r="B14" s="19"/>
      <c r="C14" s="19"/>
      <c r="D14" s="19"/>
      <c r="E14" s="19"/>
      <c r="F14" s="19"/>
      <c r="G14" s="19"/>
      <c r="H14" s="19"/>
      <c r="I14" s="19"/>
      <c r="J14" s="19"/>
      <c r="K14" s="19"/>
      <c r="L14" s="19"/>
      <c r="M14" s="19"/>
    </row>
    <row r="15" spans="1:13" x14ac:dyDescent="0.25">
      <c r="A15" s="19"/>
      <c r="B15" s="19"/>
      <c r="C15" s="19"/>
      <c r="D15" s="19"/>
      <c r="E15" s="19"/>
      <c r="F15" s="19"/>
      <c r="G15" s="19"/>
      <c r="H15" s="19"/>
      <c r="I15" s="19"/>
      <c r="J15" s="19"/>
      <c r="K15" s="19"/>
      <c r="L15" s="19"/>
      <c r="M15" s="19"/>
    </row>
    <row r="16" spans="1:13" x14ac:dyDescent="0.25">
      <c r="A16" s="19"/>
      <c r="B16" s="19"/>
      <c r="C16" s="19"/>
      <c r="D16" s="19"/>
      <c r="E16" s="19"/>
      <c r="F16" s="19"/>
      <c r="G16" s="19"/>
      <c r="H16" s="19"/>
      <c r="I16" s="19"/>
      <c r="J16" s="19"/>
      <c r="K16" s="19"/>
      <c r="L16" s="19"/>
      <c r="M16" s="19"/>
    </row>
    <row r="17" spans="1:13" x14ac:dyDescent="0.25">
      <c r="A17" s="19"/>
      <c r="B17" s="19"/>
      <c r="C17" s="19"/>
      <c r="D17" s="19"/>
      <c r="E17" s="19"/>
      <c r="F17" s="19"/>
      <c r="G17" s="19"/>
      <c r="H17" s="19"/>
      <c r="I17" s="19"/>
      <c r="J17" s="19"/>
      <c r="K17" s="19"/>
      <c r="L17" s="19"/>
      <c r="M17" s="19"/>
    </row>
    <row r="18" spans="1:13" x14ac:dyDescent="0.25">
      <c r="A18" s="19"/>
      <c r="B18" s="19"/>
      <c r="C18" s="19"/>
      <c r="D18" s="19"/>
      <c r="E18" s="19"/>
      <c r="F18" s="19"/>
      <c r="G18" s="19"/>
      <c r="H18" s="19"/>
      <c r="I18" s="19"/>
      <c r="J18" s="19"/>
      <c r="K18" s="19"/>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row r="25" spans="1:13" x14ac:dyDescent="0.25">
      <c r="A25" s="19"/>
      <c r="B25" s="19"/>
      <c r="C25" s="19"/>
      <c r="D25" s="19"/>
      <c r="E25" s="19"/>
      <c r="F25" s="19"/>
      <c r="G25" s="19"/>
      <c r="H25" s="19"/>
      <c r="I25" s="19"/>
      <c r="J25" s="19"/>
      <c r="K25" s="19"/>
      <c r="L25" s="19"/>
      <c r="M25" s="19"/>
    </row>
    <row r="26" spans="1:13" x14ac:dyDescent="0.25">
      <c r="A26" s="19"/>
      <c r="B26" s="19"/>
      <c r="C26" s="19"/>
      <c r="D26" s="19"/>
      <c r="E26" s="19"/>
      <c r="F26" s="19"/>
      <c r="G26" s="19"/>
      <c r="H26" s="19"/>
      <c r="I26" s="19"/>
      <c r="J26" s="19"/>
      <c r="K26" s="19"/>
      <c r="L26" s="19"/>
      <c r="M26" s="19"/>
    </row>
    <row r="27" spans="1:13" x14ac:dyDescent="0.25">
      <c r="A27" s="19"/>
      <c r="B27" s="19"/>
      <c r="C27" s="19"/>
      <c r="D27" s="19"/>
      <c r="E27" s="19"/>
      <c r="F27" s="19"/>
      <c r="G27" s="19"/>
      <c r="H27" s="19"/>
      <c r="I27" s="19"/>
      <c r="J27" s="19"/>
      <c r="K27" s="19"/>
      <c r="L27" s="19"/>
      <c r="M27" s="19"/>
    </row>
    <row r="28" spans="1:13" x14ac:dyDescent="0.25">
      <c r="A28" s="19"/>
      <c r="B28" s="19"/>
      <c r="C28" s="19"/>
      <c r="D28" s="19"/>
      <c r="E28" s="19"/>
      <c r="F28" s="19"/>
      <c r="G28" s="19"/>
      <c r="H28" s="19"/>
      <c r="I28" s="19"/>
      <c r="J28" s="19"/>
      <c r="K28" s="19"/>
      <c r="L28" s="19"/>
      <c r="M28" s="19"/>
    </row>
    <row r="29" spans="1:13" x14ac:dyDescent="0.25">
      <c r="A29" s="19"/>
      <c r="B29" s="19"/>
      <c r="C29" s="19"/>
      <c r="D29" s="19"/>
      <c r="E29" s="19"/>
      <c r="F29" s="19"/>
      <c r="G29" s="19"/>
      <c r="H29" s="19"/>
      <c r="I29" s="19"/>
      <c r="J29" s="19"/>
      <c r="K29" s="19"/>
      <c r="L29" s="19"/>
      <c r="M29" s="19"/>
    </row>
    <row r="30" spans="1:13" x14ac:dyDescent="0.25">
      <c r="A30" s="19"/>
      <c r="B30" s="19"/>
      <c r="C30" s="19"/>
      <c r="D30" s="19"/>
      <c r="E30" s="19"/>
      <c r="F30" s="19"/>
      <c r="G30" s="19"/>
      <c r="H30" s="19"/>
      <c r="I30" s="19"/>
      <c r="J30" s="19"/>
      <c r="K30" s="19"/>
      <c r="L30" s="19"/>
      <c r="M30" s="19"/>
    </row>
    <row r="31" spans="1:13" x14ac:dyDescent="0.25">
      <c r="A31" s="19"/>
      <c r="B31" s="19"/>
      <c r="C31" s="19"/>
      <c r="D31" s="19"/>
      <c r="E31" s="19"/>
      <c r="F31" s="19"/>
      <c r="G31" s="19"/>
      <c r="H31" s="19"/>
      <c r="I31" s="19"/>
      <c r="J31" s="19"/>
      <c r="K31" s="19"/>
      <c r="L31" s="19"/>
      <c r="M31" s="19"/>
    </row>
    <row r="32" spans="1:13" x14ac:dyDescent="0.25">
      <c r="A32" s="19"/>
      <c r="B32" s="19"/>
      <c r="C32" s="19"/>
      <c r="D32" s="19"/>
      <c r="E32" s="19"/>
      <c r="F32" s="19"/>
      <c r="G32" s="19"/>
      <c r="H32" s="19"/>
      <c r="I32" s="19"/>
      <c r="J32" s="19"/>
      <c r="K32" s="19"/>
      <c r="L32" s="19"/>
      <c r="M32" s="19"/>
    </row>
    <row r="33" spans="1:13" x14ac:dyDescent="0.25">
      <c r="A33" s="19"/>
      <c r="B33" s="19"/>
      <c r="C33" s="19"/>
      <c r="D33" s="19"/>
      <c r="E33" s="19"/>
      <c r="F33" s="19"/>
      <c r="G33" s="19"/>
      <c r="H33" s="19"/>
      <c r="I33" s="19"/>
      <c r="J33" s="19"/>
      <c r="K33" s="19"/>
      <c r="L33" s="19"/>
      <c r="M33" s="19"/>
    </row>
    <row r="34" spans="1:13" x14ac:dyDescent="0.25">
      <c r="A34" s="19"/>
      <c r="B34" s="19"/>
      <c r="C34" s="19"/>
      <c r="D34" s="19"/>
      <c r="E34" s="19"/>
      <c r="F34" s="19"/>
      <c r="G34" s="19"/>
      <c r="H34" s="19"/>
      <c r="I34" s="19"/>
      <c r="J34" s="19"/>
      <c r="K34" s="19"/>
      <c r="L34" s="19"/>
      <c r="M34" s="19"/>
    </row>
    <row r="35" spans="1:13" x14ac:dyDescent="0.25">
      <c r="A35" s="19"/>
      <c r="B35" s="19"/>
      <c r="C35" s="19"/>
      <c r="D35" s="19"/>
      <c r="E35" s="19"/>
      <c r="F35" s="19"/>
      <c r="G35" s="19"/>
      <c r="H35" s="19"/>
      <c r="I35" s="19"/>
      <c r="J35" s="19"/>
      <c r="K35" s="19"/>
      <c r="L35" s="19"/>
      <c r="M35" s="19"/>
    </row>
    <row r="36" spans="1:13" ht="15" customHeight="1" x14ac:dyDescent="0.25">
      <c r="A36" s="19"/>
      <c r="B36" s="19"/>
      <c r="C36" s="19"/>
      <c r="D36" s="19"/>
      <c r="E36" s="19"/>
      <c r="F36" s="19"/>
      <c r="G36" s="19"/>
      <c r="H36" s="19"/>
      <c r="I36" s="19"/>
      <c r="J36" s="19"/>
      <c r="K36" s="19"/>
      <c r="L36" s="19"/>
      <c r="M36" s="19"/>
    </row>
    <row r="37" spans="1:13" ht="112.5" hidden="1" customHeight="1" x14ac:dyDescent="0.25">
      <c r="A37"/>
      <c r="B37"/>
      <c r="C37"/>
      <c r="D37"/>
      <c r="E37"/>
      <c r="F37"/>
      <c r="G37"/>
      <c r="H37"/>
      <c r="I37"/>
      <c r="J37"/>
      <c r="K37"/>
      <c r="L37"/>
      <c r="M37"/>
    </row>
    <row r="38" spans="1:13" ht="112.5" hidden="1" customHeight="1" x14ac:dyDescent="0.25">
      <c r="A38"/>
      <c r="B38"/>
      <c r="C38"/>
      <c r="D38"/>
      <c r="E38"/>
      <c r="F38"/>
      <c r="G38"/>
      <c r="H38"/>
      <c r="I38"/>
      <c r="J38"/>
      <c r="K38"/>
      <c r="L38"/>
      <c r="M38"/>
    </row>
    <row r="39" spans="1:13" ht="112.5" hidden="1" customHeight="1" x14ac:dyDescent="0.25">
      <c r="A39"/>
      <c r="B39"/>
      <c r="C39"/>
      <c r="D39"/>
      <c r="E39"/>
      <c r="F39"/>
      <c r="G39"/>
      <c r="H39"/>
      <c r="I39"/>
      <c r="J39"/>
      <c r="K39"/>
      <c r="L39"/>
      <c r="M39"/>
    </row>
    <row r="40" spans="1:13" ht="112.5" hidden="1" customHeight="1" x14ac:dyDescent="0.25">
      <c r="A40"/>
      <c r="B40"/>
      <c r="C40"/>
      <c r="D40"/>
      <c r="E40"/>
      <c r="F40"/>
      <c r="G40"/>
      <c r="H40"/>
      <c r="I40"/>
      <c r="J40"/>
      <c r="K40"/>
      <c r="L40"/>
      <c r="M40"/>
    </row>
    <row r="41" spans="1:13" ht="112.5" hidden="1" customHeight="1" x14ac:dyDescent="0.25">
      <c r="A41"/>
      <c r="B41"/>
      <c r="C41"/>
      <c r="D41"/>
      <c r="E41"/>
      <c r="F41"/>
      <c r="G41"/>
      <c r="H41"/>
      <c r="I41"/>
      <c r="J41"/>
      <c r="K41"/>
      <c r="L41"/>
      <c r="M41"/>
    </row>
    <row r="42" spans="1:13" ht="112.5" hidden="1" customHeight="1" x14ac:dyDescent="0.25">
      <c r="A42"/>
      <c r="B42" s="7"/>
      <c r="C42" s="20">
        <v>2013</v>
      </c>
      <c r="D42" s="20">
        <v>2014</v>
      </c>
      <c r="E42" s="20">
        <v>2015</v>
      </c>
      <c r="F42" s="20">
        <v>2016</v>
      </c>
      <c r="G42" s="20">
        <v>2017</v>
      </c>
      <c r="H42" s="20">
        <v>2018</v>
      </c>
      <c r="I42" s="20">
        <v>2019</v>
      </c>
      <c r="J42" s="20">
        <v>2020</v>
      </c>
      <c r="K42" s="20">
        <v>2021</v>
      </c>
      <c r="L42" s="20">
        <v>2022</v>
      </c>
      <c r="M42"/>
    </row>
    <row r="43" spans="1:13" ht="112.5" hidden="1" customHeight="1" x14ac:dyDescent="0.25">
      <c r="A43"/>
      <c r="B43" s="1" t="str">
        <f>"Hele landet, "&amp;BEREGNING!$B$105</f>
        <v>Hele landet, REGNSKAB, kr. pr. 18-66-årige</v>
      </c>
      <c r="C43" s="2">
        <f ca="1">IFERROR(VLOOKUP(MID($B43,1,FIND(",",$B43)-1),BEREGNING!$B$105:$L$205,'1 - Ydelsesmodtagere'!C$42-2011,FALSE),"")</f>
        <v>0</v>
      </c>
      <c r="D43" s="2">
        <f ca="1">IFERROR(VLOOKUP(MID($B43,1,FIND(",",$B43)-1),BEREGNING!$B$105:$L$205,'1 - Ydelsesmodtagere'!D$42-2011,FALSE),"")</f>
        <v>0</v>
      </c>
      <c r="E43" s="2">
        <f ca="1">IFERROR(VLOOKUP(MID($B43,1,FIND(",",$B43)-1),BEREGNING!$B$105:$L$205,'1 - Ydelsesmodtagere'!E$42-2011,FALSE),"")</f>
        <v>0</v>
      </c>
      <c r="F43" s="2">
        <f ca="1">IFERROR(VLOOKUP(MID($B43,1,FIND(",",$B43)-1),BEREGNING!$B$105:$L$205,'1 - Ydelsesmodtagere'!F$42-2011,FALSE),"")</f>
        <v>0</v>
      </c>
      <c r="G43" s="2">
        <f ca="1">IFERROR(VLOOKUP(MID($B43,1,FIND(",",$B43)-1),BEREGNING!$B$105:$L$205,'1 - Ydelsesmodtagere'!G$42-2011,FALSE),"")</f>
        <v>0</v>
      </c>
      <c r="H43" s="2">
        <f ca="1">IFERROR(VLOOKUP(MID($B43,1,FIND(",",$B43)-1),BEREGNING!$B$105:$L$205,'1 - Ydelsesmodtagere'!H$42-2011,FALSE),"")</f>
        <v>0</v>
      </c>
      <c r="I43" s="2">
        <f ca="1">IFERROR(VLOOKUP(MID($B43,1,FIND(",",$B43)-1),BEREGNING!$B$105:$L$205,'1 - Ydelsesmodtagere'!I$42-2011,FALSE),"")</f>
        <v>0</v>
      </c>
      <c r="J43" s="2">
        <f ca="1">IFERROR(VLOOKUP(MID($B43,1,FIND(",",$B43)-1),BEREGNING!$B$105:$L$205,'1 - Ydelsesmodtagere'!J$42-2011,FALSE),"")</f>
        <v>0</v>
      </c>
      <c r="K43" s="2">
        <f ca="1">IFERROR(VLOOKUP(MID($B43,1,FIND(",",$B43)-1),BEREGNING!$B$105:$L$205,'1 - Ydelsesmodtagere'!K$42-2011,FALSE),"")</f>
        <v>0</v>
      </c>
      <c r="L43" s="2">
        <f ca="1">IFERROR(VLOOKUP(MID($B43,1,FIND(",",$B43)-1),BEREGNING!$B$105:$L$205,'1 - Ydelsesmodtagere'!L$42-2011,FALSE),"")</f>
        <v>0</v>
      </c>
      <c r="M43"/>
    </row>
    <row r="44" spans="1:13" ht="112.5" hidden="1" customHeight="1" x14ac:dyDescent="0.25">
      <c r="A44"/>
      <c r="B44" s="1" t="str">
        <f>"Hele landet, "&amp;BEREGNING!$AB$105</f>
        <v>Hele landet, YDELSESMODTAGER, pr. 1.000 18-66-årige</v>
      </c>
      <c r="C44" s="3">
        <f ca="1">IFERROR(VLOOKUP(MID($B44,1,FIND(",",$B44)-1),BEREGNING!$AB$105:$AL$205,'1 - Ydelsesmodtagere'!C$42-2011,FALSE),"")</f>
        <v>0</v>
      </c>
      <c r="D44" s="3">
        <f ca="1">IFERROR(VLOOKUP(MID($B44,1,FIND(",",$B44)-1),BEREGNING!$AB$105:$AL$205,'1 - Ydelsesmodtagere'!D$42-2011,FALSE),"")</f>
        <v>0</v>
      </c>
      <c r="E44" s="3">
        <f ca="1">IFERROR(VLOOKUP(MID($B44,1,FIND(",",$B44)-1),BEREGNING!$AB$105:$AL$205,'1 - Ydelsesmodtagere'!E$42-2011,FALSE),"")</f>
        <v>0</v>
      </c>
      <c r="F44" s="3">
        <f ca="1">IFERROR(VLOOKUP(MID($B44,1,FIND(",",$B44)-1),BEREGNING!$AB$105:$AL$205,'1 - Ydelsesmodtagere'!F$42-2011,FALSE),"")</f>
        <v>0</v>
      </c>
      <c r="G44" s="3">
        <f ca="1">IFERROR(VLOOKUP(MID($B44,1,FIND(",",$B44)-1),BEREGNING!$AB$105:$AL$205,'1 - Ydelsesmodtagere'!G$42-2011,FALSE),"")</f>
        <v>0</v>
      </c>
      <c r="H44" s="3">
        <f ca="1">IFERROR(VLOOKUP(MID($B44,1,FIND(",",$B44)-1),BEREGNING!$AB$105:$AL$205,'1 - Ydelsesmodtagere'!H$42-2011,FALSE),"")</f>
        <v>0</v>
      </c>
      <c r="I44" s="3">
        <f ca="1">IFERROR(VLOOKUP(MID($B44,1,FIND(",",$B44)-1),BEREGNING!$AB$105:$AL$205,'1 - Ydelsesmodtagere'!I$42-2011,FALSE),"")</f>
        <v>0</v>
      </c>
      <c r="J44" s="3">
        <f ca="1">IFERROR(VLOOKUP(MID($B44,1,FIND(",",$B44)-1),BEREGNING!$AB$105:$AL$205,'1 - Ydelsesmodtagere'!J$42-2011,FALSE),"")</f>
        <v>0</v>
      </c>
      <c r="K44" s="3">
        <f ca="1">IFERROR(VLOOKUP(MID($B44,1,FIND(",",$B44)-1),BEREGNING!$AB$105:$AL$205,'1 - Ydelsesmodtagere'!K$42-2011,FALSE),"")</f>
        <v>0</v>
      </c>
      <c r="L44" s="3">
        <f ca="1">IFERROR(VLOOKUP(MID($B44,1,FIND(",",$B44)-1),BEREGNING!$AB$105:$AL$205,'1 - Ydelsesmodtagere'!L$42-2011,FALSE),"")</f>
        <v>0</v>
      </c>
      <c r="M44"/>
    </row>
    <row r="45" spans="1:13" ht="112.5" hidden="1" customHeight="1" x14ac:dyDescent="0.25">
      <c r="A45"/>
      <c r="B45" s="4" t="str">
        <f>Analyse!G3&amp;", "&amp;BEREGNING!$B$105</f>
        <v>, REGNSKAB, kr. pr. 18-66-årige</v>
      </c>
      <c r="C45" s="5" t="str">
        <f>IFERROR(VLOOKUP(MID($B45,1,FIND(",",$B45)-1),BEREGNING!$B$105:$L$205,'1 - Ydelsesmodtagere'!C$42-2011,FALSE),"")</f>
        <v/>
      </c>
      <c r="D45" s="5" t="str">
        <f>IFERROR(VLOOKUP(MID($B45,1,FIND(",",$B45)-1),BEREGNING!$B$105:$L$205,'1 - Ydelsesmodtagere'!D$42-2011,FALSE),"")</f>
        <v/>
      </c>
      <c r="E45" s="5" t="str">
        <f>IFERROR(VLOOKUP(MID($B45,1,FIND(",",$B45)-1),BEREGNING!$B$105:$L$205,'1 - Ydelsesmodtagere'!E$42-2011,FALSE),"")</f>
        <v/>
      </c>
      <c r="F45" s="5" t="str">
        <f>IFERROR(VLOOKUP(MID($B45,1,FIND(",",$B45)-1),BEREGNING!$B$105:$L$205,'1 - Ydelsesmodtagere'!F$42-2011,FALSE),"")</f>
        <v/>
      </c>
      <c r="G45" s="5" t="str">
        <f>IFERROR(VLOOKUP(MID($B45,1,FIND(",",$B45)-1),BEREGNING!$B$105:$L$205,'1 - Ydelsesmodtagere'!G$42-2011,FALSE),"")</f>
        <v/>
      </c>
      <c r="H45" s="5" t="str">
        <f>IFERROR(VLOOKUP(MID($B45,1,FIND(",",$B45)-1),BEREGNING!$B$105:$L$205,'1 - Ydelsesmodtagere'!H$42-2011,FALSE),"")</f>
        <v/>
      </c>
      <c r="I45" s="5" t="str">
        <f>IFERROR(VLOOKUP(MID($B45,1,FIND(",",$B45)-1),BEREGNING!$B$105:$L$205,'1 - Ydelsesmodtagere'!I$42-2011,FALSE),"")</f>
        <v/>
      </c>
      <c r="J45" s="5" t="str">
        <f>IFERROR(VLOOKUP(MID($B45,1,FIND(",",$B45)-1),BEREGNING!$B$105:$L$205,'1 - Ydelsesmodtagere'!J$42-2011,FALSE),"")</f>
        <v/>
      </c>
      <c r="K45" s="5" t="str">
        <f>IFERROR(VLOOKUP(MID($B45,1,FIND(",",$B45)-1),BEREGNING!$B$105:$L$205,'1 - Ydelsesmodtagere'!K$42-2011,FALSE),"")</f>
        <v/>
      </c>
      <c r="L45" s="5" t="str">
        <f>IFERROR(VLOOKUP(MID($B45,1,FIND(",",$B45)-1),BEREGNING!$B$105:$L$205,'1 - Ydelsesmodtagere'!L$42-2011,FALSE),"")</f>
        <v/>
      </c>
      <c r="M45"/>
    </row>
    <row r="46" spans="1:13" ht="112.5" hidden="1" customHeight="1" x14ac:dyDescent="0.25">
      <c r="A46"/>
      <c r="B46" s="4" t="str">
        <f>Analyse!G3&amp;", "&amp;BEREGNING!$AB$105</f>
        <v>, YDELSESMODTAGER, pr. 1.000 18-66-årige</v>
      </c>
      <c r="C46" s="6" t="str">
        <f>IFERROR(VLOOKUP(MID($B46,1,FIND(",",$B46)-1),BEREGNING!$AB$105:$AL$205,'1 - Ydelsesmodtagere'!C$42-2011,FALSE),"")</f>
        <v/>
      </c>
      <c r="D46" s="6" t="str">
        <f>IFERROR(VLOOKUP(MID($B46,1,FIND(",",$B46)-1),BEREGNING!$AB$105:$AL$205,'1 - Ydelsesmodtagere'!D$42-2011,FALSE),"")</f>
        <v/>
      </c>
      <c r="E46" s="6" t="str">
        <f>IFERROR(VLOOKUP(MID($B46,1,FIND(",",$B46)-1),BEREGNING!$AB$105:$AL$205,'1 - Ydelsesmodtagere'!E$42-2011,FALSE),"")</f>
        <v/>
      </c>
      <c r="F46" s="6" t="str">
        <f>IFERROR(VLOOKUP(MID($B46,1,FIND(",",$B46)-1),BEREGNING!$AB$105:$AL$205,'1 - Ydelsesmodtagere'!F$42-2011,FALSE),"")</f>
        <v/>
      </c>
      <c r="G46" s="6" t="str">
        <f>IFERROR(VLOOKUP(MID($B46,1,FIND(",",$B46)-1),BEREGNING!$AB$105:$AL$205,'1 - Ydelsesmodtagere'!G$42-2011,FALSE),"")</f>
        <v/>
      </c>
      <c r="H46" s="6" t="str">
        <f>IFERROR(VLOOKUP(MID($B46,1,FIND(",",$B46)-1),BEREGNING!$AB$105:$AL$205,'1 - Ydelsesmodtagere'!H$42-2011,FALSE),"")</f>
        <v/>
      </c>
      <c r="I46" s="6" t="str">
        <f>IFERROR(VLOOKUP(MID($B46,1,FIND(",",$B46)-1),BEREGNING!$AB$105:$AL$205,'1 - Ydelsesmodtagere'!I$42-2011,FALSE),"")</f>
        <v/>
      </c>
      <c r="J46" s="6" t="str">
        <f>IFERROR(VLOOKUP(MID($B46,1,FIND(",",$B46)-1),BEREGNING!$AB$105:$AL$205,'1 - Ydelsesmodtagere'!J$42-2011,FALSE),"")</f>
        <v/>
      </c>
      <c r="K46" s="6" t="str">
        <f>IFERROR(VLOOKUP(MID($B46,1,FIND(",",$B46)-1),BEREGNING!$AB$105:$AL$205,'1 - Ydelsesmodtagere'!K$42-2011,FALSE),"")</f>
        <v/>
      </c>
      <c r="L46" s="6" t="str">
        <f>IFERROR(VLOOKUP(MID($B46,1,FIND(",",$B46)-1),BEREGNING!$AB$105:$AL$205,'1 - Ydelsesmodtagere'!L$42-2011,FALSE),"")</f>
        <v/>
      </c>
      <c r="M46"/>
    </row>
    <row r="47" spans="1:13" ht="112.5" hidden="1" customHeight="1" x14ac:dyDescent="0.25">
      <c r="A47"/>
      <c r="B47" s="1" t="str">
        <f>IF(Analyse!$G$109="Ja",Analyse!I5&amp;", "&amp;BEREGNING!$B$105,"")</f>
        <v/>
      </c>
      <c r="C47" s="2" t="str">
        <f>IF($B$47="","",BEREGNING!AO411)</f>
        <v/>
      </c>
      <c r="D47" s="2" t="str">
        <f>IF($B$47="","",BEREGNING!AP411)</f>
        <v/>
      </c>
      <c r="E47" s="2" t="str">
        <f>IF($B$47="","",BEREGNING!AQ411)</f>
        <v/>
      </c>
      <c r="F47" s="2" t="str">
        <f>IF($B$47="","",BEREGNING!AR411)</f>
        <v/>
      </c>
      <c r="G47" s="2" t="str">
        <f>IF($B$47="","",BEREGNING!AS411)</f>
        <v/>
      </c>
      <c r="H47" s="2" t="str">
        <f>IF($B$47="","",BEREGNING!AT411)</f>
        <v/>
      </c>
      <c r="I47" s="2" t="str">
        <f>IF($B$47="","",BEREGNING!AU411)</f>
        <v/>
      </c>
      <c r="J47" s="2" t="str">
        <f>IF($B$47="","",BEREGNING!AV411)</f>
        <v/>
      </c>
      <c r="K47" s="2" t="str">
        <f>IF($B$47="","",BEREGNING!AW411)</f>
        <v/>
      </c>
      <c r="L47" s="2" t="str">
        <f>IF($B$47="","",BEREGNING!AX411)</f>
        <v/>
      </c>
      <c r="M47"/>
    </row>
    <row r="48" spans="1:13" ht="112.5" hidden="1" customHeight="1" x14ac:dyDescent="0.25">
      <c r="A48"/>
      <c r="B48" s="1" t="str">
        <f>IF(Analyse!$G$109="Ja",Analyse!I5&amp;", "&amp;BEREGNING!$AB$105,"")</f>
        <v/>
      </c>
      <c r="C48" s="3" t="str">
        <f>IF($B$48="","",BEREGNING!AO512)</f>
        <v/>
      </c>
      <c r="D48" s="3" t="str">
        <f>IF($B$48="","",BEREGNING!AP512)</f>
        <v/>
      </c>
      <c r="E48" s="3" t="str">
        <f>IF($B$48="","",BEREGNING!AQ512)</f>
        <v/>
      </c>
      <c r="F48" s="3" t="str">
        <f>IF($B$48="","",BEREGNING!AR512)</f>
        <v/>
      </c>
      <c r="G48" s="3" t="str">
        <f>IF($B$48="","",BEREGNING!AS512)</f>
        <v/>
      </c>
      <c r="H48" s="3" t="str">
        <f>IF($B$48="","",BEREGNING!AT512)</f>
        <v/>
      </c>
      <c r="I48" s="3" t="str">
        <f>IF($B$48="","",BEREGNING!AU512)</f>
        <v/>
      </c>
      <c r="J48" s="3" t="str">
        <f>IF($B$48="","",BEREGNING!AV512)</f>
        <v/>
      </c>
      <c r="K48" s="3" t="str">
        <f>IF($B$48="","",BEREGNING!AW512)</f>
        <v/>
      </c>
      <c r="L48" s="3" t="str">
        <f>IF($B$48="","",BEREGNING!AX512)</f>
        <v/>
      </c>
      <c r="M48"/>
    </row>
    <row r="49" spans="2:12" customFormat="1" ht="112.5" hidden="1" customHeight="1" x14ac:dyDescent="0.25">
      <c r="B49" s="4" t="str">
        <f>IF(Analyse!H106="","",Analyse!H106&amp;", "&amp;BEREGNING!$B$105)</f>
        <v/>
      </c>
      <c r="C49" s="5" t="str">
        <f>IFERROR(VLOOKUP(MID($B49,1,FIND(",",$B49)-1),BEREGNING!$B$105:$L$205,'1 - Ydelsesmodtagere'!C$42-2011,FALSE),"")</f>
        <v/>
      </c>
      <c r="D49" s="5" t="str">
        <f>IFERROR(VLOOKUP(MID($B49,1,FIND(",",$B49)-1),BEREGNING!$B$105:$L$205,'1 - Ydelsesmodtagere'!D$42-2011,FALSE),"")</f>
        <v/>
      </c>
      <c r="E49" s="5" t="str">
        <f>IFERROR(VLOOKUP(MID($B49,1,FIND(",",$B49)-1),BEREGNING!$B$105:$L$205,'1 - Ydelsesmodtagere'!E$42-2011,FALSE),"")</f>
        <v/>
      </c>
      <c r="F49" s="5" t="str">
        <f>IFERROR(VLOOKUP(MID($B49,1,FIND(",",$B49)-1),BEREGNING!$B$105:$L$205,'1 - Ydelsesmodtagere'!F$42-2011,FALSE),"")</f>
        <v/>
      </c>
      <c r="G49" s="5" t="str">
        <f>IFERROR(VLOOKUP(MID($B49,1,FIND(",",$B49)-1),BEREGNING!$B$105:$L$205,'1 - Ydelsesmodtagere'!G$42-2011,FALSE),"")</f>
        <v/>
      </c>
      <c r="H49" s="5" t="str">
        <f>IFERROR(VLOOKUP(MID($B49,1,FIND(",",$B49)-1),BEREGNING!$B$105:$L$205,'1 - Ydelsesmodtagere'!H$42-2011,FALSE),"")</f>
        <v/>
      </c>
      <c r="I49" s="5" t="str">
        <f>IFERROR(VLOOKUP(MID($B49,1,FIND(",",$B49)-1),BEREGNING!$B$105:$L$205,'1 - Ydelsesmodtagere'!I$42-2011,FALSE),"")</f>
        <v/>
      </c>
      <c r="J49" s="5" t="str">
        <f>IFERROR(VLOOKUP(MID($B49,1,FIND(",",$B49)-1),BEREGNING!$B$105:$L$205,'1 - Ydelsesmodtagere'!J$42-2011,FALSE),"")</f>
        <v/>
      </c>
      <c r="K49" s="5" t="str">
        <f>IFERROR(VLOOKUP(MID($B49,1,FIND(",",$B49)-1),BEREGNING!$B$105:$L$205,'1 - Ydelsesmodtagere'!K$42-2011,FALSE),"")</f>
        <v/>
      </c>
      <c r="L49" s="5" t="str">
        <f>IFERROR(VLOOKUP(MID($B49,1,FIND(",",$B49)-1),BEREGNING!$B$105:$L$205,'1 - Ydelsesmodtagere'!L$42-2011,FALSE),"")</f>
        <v/>
      </c>
    </row>
    <row r="50" spans="2:12" customFormat="1" ht="112.5" hidden="1" customHeight="1" x14ac:dyDescent="0.25">
      <c r="B50" s="4" t="str">
        <f>IF(Analyse!H106="","",Analyse!H106&amp;", "&amp;BEREGNING!$AB$105)</f>
        <v/>
      </c>
      <c r="C50" s="6" t="str">
        <f>IFERROR(VLOOKUP(MID($B50,1,FIND(",",$B50)-1),BEREGNING!$AB$105:$AL$205,'1 - Ydelsesmodtagere'!C$42-2011,FALSE),"")</f>
        <v/>
      </c>
      <c r="D50" s="6" t="str">
        <f>IFERROR(VLOOKUP(MID($B50,1,FIND(",",$B50)-1),BEREGNING!$AB$105:$AL$205,'1 - Ydelsesmodtagere'!D$42-2011,FALSE),"")</f>
        <v/>
      </c>
      <c r="E50" s="6" t="str">
        <f>IFERROR(VLOOKUP(MID($B50,1,FIND(",",$B50)-1),BEREGNING!$AB$105:$AL$205,'1 - Ydelsesmodtagere'!E$42-2011,FALSE),"")</f>
        <v/>
      </c>
      <c r="F50" s="6" t="str">
        <f>IFERROR(VLOOKUP(MID($B50,1,FIND(",",$B50)-1),BEREGNING!$AB$105:$AL$205,'1 - Ydelsesmodtagere'!F$42-2011,FALSE),"")</f>
        <v/>
      </c>
      <c r="G50" s="6" t="str">
        <f>IFERROR(VLOOKUP(MID($B50,1,FIND(",",$B50)-1),BEREGNING!$AB$105:$AL$205,'1 - Ydelsesmodtagere'!G$42-2011,FALSE),"")</f>
        <v/>
      </c>
      <c r="H50" s="6" t="str">
        <f>IFERROR(VLOOKUP(MID($B50,1,FIND(",",$B50)-1),BEREGNING!$AB$105:$AL$205,'1 - Ydelsesmodtagere'!H$42-2011,FALSE),"")</f>
        <v/>
      </c>
      <c r="I50" s="6" t="str">
        <f>IFERROR(VLOOKUP(MID($B50,1,FIND(",",$B50)-1),BEREGNING!$AB$105:$AL$205,'1 - Ydelsesmodtagere'!I$42-2011,FALSE),"")</f>
        <v/>
      </c>
      <c r="J50" s="6" t="str">
        <f>IFERROR(VLOOKUP(MID($B50,1,FIND(",",$B50)-1),BEREGNING!$AB$105:$AL$205,'1 - Ydelsesmodtagere'!J$42-2011,FALSE),"")</f>
        <v/>
      </c>
      <c r="K50" s="6" t="str">
        <f>IFERROR(VLOOKUP(MID($B50,1,FIND(",",$B50)-1),BEREGNING!$AB$105:$AL$205,'1 - Ydelsesmodtagere'!K$42-2011,FALSE),"")</f>
        <v/>
      </c>
      <c r="L50" s="6" t="str">
        <f>IFERROR(VLOOKUP(MID($B50,1,FIND(",",$B50)-1),BEREGNING!$AB$105:$AL$205,'1 - Ydelsesmodtagere'!L$42-2011,FALSE),"")</f>
        <v/>
      </c>
    </row>
    <row r="51" spans="2:12" customFormat="1" ht="112.5" hidden="1" customHeight="1" x14ac:dyDescent="0.25"/>
    <row r="52" spans="2:12" customFormat="1" ht="112.5" hidden="1" customHeight="1" x14ac:dyDescent="0.25">
      <c r="B52" s="1" t="str">
        <f t="shared" ref="B52:B59" si="0">B43</f>
        <v>Hele landet, REGNSKAB, kr. pr. 18-66-årige</v>
      </c>
      <c r="C52" s="2">
        <v>100</v>
      </c>
      <c r="D52" s="2">
        <f ca="1">IFERROR(D43/IF(Analyse!$B$111=TRUE,'1 - Ydelsesmodtagere'!$E43,IF(Analyse!$B$112=TRUE,'1 - Ydelsesmodtagere'!$F43,IF(Analyse!$B$116=TRUE,'1 - Ydelsesmodtagere'!$G43,'1 - Ydelsesmodtagere'!$C43)))*$C52,100)</f>
        <v>100</v>
      </c>
      <c r="E52" s="2">
        <f ca="1">IFERROR(E43/IF(Analyse!$B$111=TRUE,'1 - Ydelsesmodtagere'!$E43,IF(Analyse!$B$112=TRUE,'1 - Ydelsesmodtagere'!$F43,IF(Analyse!$B$116=TRUE,'1 - Ydelsesmodtagere'!$G43,'1 - Ydelsesmodtagere'!$C43)))*$C52,100)</f>
        <v>100</v>
      </c>
      <c r="F52" s="2">
        <f ca="1">IFERROR(F43/IF(Analyse!$B$111=TRUE,'1 - Ydelsesmodtagere'!$E43,IF(Analyse!$B$112=TRUE,'1 - Ydelsesmodtagere'!$F43,IF(Analyse!$B$116=TRUE,'1 - Ydelsesmodtagere'!$G43,'1 - Ydelsesmodtagere'!$C43)))*$C52,100)</f>
        <v>100</v>
      </c>
      <c r="G52" s="2">
        <f ca="1">IFERROR(G43/IF(Analyse!$B$111=TRUE,'1 - Ydelsesmodtagere'!$E43,IF(Analyse!$B$112=TRUE,'1 - Ydelsesmodtagere'!$F43,IF(Analyse!$B$116=TRUE,'1 - Ydelsesmodtagere'!$G43,'1 - Ydelsesmodtagere'!$C43)))*$C52,100)</f>
        <v>100</v>
      </c>
      <c r="H52" s="2">
        <f ca="1">IFERROR(H43/IF(Analyse!$B$111=TRUE,'1 - Ydelsesmodtagere'!$E43,IF(Analyse!$B$112=TRUE,'1 - Ydelsesmodtagere'!$F43,IF(Analyse!$B$116=TRUE,'1 - Ydelsesmodtagere'!$G43,'1 - Ydelsesmodtagere'!$C43)))*$C52,100)</f>
        <v>100</v>
      </c>
      <c r="I52" s="2">
        <f ca="1">IFERROR(I43/IF(Analyse!$B$111=TRUE,'1 - Ydelsesmodtagere'!$E43,IF(Analyse!$B$112=TRUE,'1 - Ydelsesmodtagere'!$F43,IF(Analyse!$B$116=TRUE,'1 - Ydelsesmodtagere'!$G43,'1 - Ydelsesmodtagere'!$C43)))*$C52,100)</f>
        <v>100</v>
      </c>
      <c r="J52" s="2">
        <f ca="1">IFERROR(J43/IF(Analyse!$B$111=TRUE,'1 - Ydelsesmodtagere'!$E43,IF(Analyse!$B$112=TRUE,'1 - Ydelsesmodtagere'!$F43,IF(Analyse!$B$116=TRUE,'1 - Ydelsesmodtagere'!$G43,'1 - Ydelsesmodtagere'!$C43)))*$C52,100)</f>
        <v>100</v>
      </c>
      <c r="K52" s="2">
        <f ca="1">IFERROR(K43/IF(Analyse!$B$111=TRUE,'1 - Ydelsesmodtagere'!$E43,IF(Analyse!$B$112=TRUE,'1 - Ydelsesmodtagere'!$F43,IF(Analyse!$B$116=TRUE,'1 - Ydelsesmodtagere'!$G43,'1 - Ydelsesmodtagere'!$C43)))*$C52,100)</f>
        <v>100</v>
      </c>
      <c r="L52" s="2">
        <f ca="1">IFERROR(L43/IF(Analyse!$B$111=TRUE,'1 - Ydelsesmodtagere'!$E43,IF(Analyse!$B$112=TRUE,'1 - Ydelsesmodtagere'!$F43,IF(Analyse!$B$116=TRUE,'1 - Ydelsesmodtagere'!$G43,'1 - Ydelsesmodtagere'!$C43)))*$C52,100)</f>
        <v>100</v>
      </c>
    </row>
    <row r="53" spans="2:12" customFormat="1" ht="112.5" hidden="1" customHeight="1" x14ac:dyDescent="0.25">
      <c r="B53" s="1" t="str">
        <f t="shared" si="0"/>
        <v>Hele landet, YDELSESMODTAGER, pr. 1.000 18-66-årige</v>
      </c>
      <c r="C53" s="2">
        <v>100</v>
      </c>
      <c r="D53" s="2">
        <f ca="1">IFERROR(D44/IF(Analyse!$B$111=TRUE,'1 - Ydelsesmodtagere'!$E44,IF(Analyse!$B$112=TRUE,'1 - Ydelsesmodtagere'!$F44,IF(Analyse!$B$116=TRUE,'1 - Ydelsesmodtagere'!$G44,'1 - Ydelsesmodtagere'!$C44)))*$C53,100)</f>
        <v>100</v>
      </c>
      <c r="E53" s="2">
        <f ca="1">IFERROR(E44/IF(Analyse!$B$111=TRUE,'1 - Ydelsesmodtagere'!$E44,IF(Analyse!$B$112=TRUE,'1 - Ydelsesmodtagere'!$F44,IF(Analyse!$B$116=TRUE,'1 - Ydelsesmodtagere'!$G44,'1 - Ydelsesmodtagere'!$C44)))*$C53,100)</f>
        <v>100</v>
      </c>
      <c r="F53" s="2">
        <f ca="1">IFERROR(F44/IF(Analyse!$B$111=TRUE,'1 - Ydelsesmodtagere'!$E44,IF(Analyse!$B$112=TRUE,'1 - Ydelsesmodtagere'!$F44,IF(Analyse!$B$116=TRUE,'1 - Ydelsesmodtagere'!$G44,'1 - Ydelsesmodtagere'!$C44)))*$C53,100)</f>
        <v>100</v>
      </c>
      <c r="G53" s="2">
        <f ca="1">IFERROR(G44/IF(Analyse!$B$111=TRUE,'1 - Ydelsesmodtagere'!$E44,IF(Analyse!$B$112=TRUE,'1 - Ydelsesmodtagere'!$F44,IF(Analyse!$B$116=TRUE,'1 - Ydelsesmodtagere'!$G44,'1 - Ydelsesmodtagere'!$C44)))*$C53,100)</f>
        <v>100</v>
      </c>
      <c r="H53" s="2">
        <f ca="1">IFERROR(H44/IF(Analyse!$B$111=TRUE,'1 - Ydelsesmodtagere'!$E44,IF(Analyse!$B$112=TRUE,'1 - Ydelsesmodtagere'!$F44,IF(Analyse!$B$116=TRUE,'1 - Ydelsesmodtagere'!$G44,'1 - Ydelsesmodtagere'!$C44)))*$C53,100)</f>
        <v>100</v>
      </c>
      <c r="I53" s="2">
        <f ca="1">IFERROR(I44/IF(Analyse!$B$111=TRUE,'1 - Ydelsesmodtagere'!$E44,IF(Analyse!$B$112=TRUE,'1 - Ydelsesmodtagere'!$F44,IF(Analyse!$B$116=TRUE,'1 - Ydelsesmodtagere'!$G44,'1 - Ydelsesmodtagere'!$C44)))*$C53,100)</f>
        <v>100</v>
      </c>
      <c r="J53" s="2">
        <f ca="1">IFERROR(J44/IF(Analyse!$B$111=TRUE,'1 - Ydelsesmodtagere'!$E44,IF(Analyse!$B$112=TRUE,'1 - Ydelsesmodtagere'!$F44,IF(Analyse!$B$116=TRUE,'1 - Ydelsesmodtagere'!$G44,'1 - Ydelsesmodtagere'!$C44)))*$C53,100)</f>
        <v>100</v>
      </c>
      <c r="K53" s="2">
        <f ca="1">IFERROR(K44/IF(Analyse!$B$111=TRUE,'1 - Ydelsesmodtagere'!$E44,IF(Analyse!$B$112=TRUE,'1 - Ydelsesmodtagere'!$F44,IF(Analyse!$B$116=TRUE,'1 - Ydelsesmodtagere'!$G44,'1 - Ydelsesmodtagere'!$C44)))*$C53,100)</f>
        <v>100</v>
      </c>
      <c r="L53" s="2">
        <f ca="1">IFERROR(L44/IF(Analyse!$B$111=TRUE,'1 - Ydelsesmodtagere'!$E44,IF(Analyse!$B$112=TRUE,'1 - Ydelsesmodtagere'!$F44,IF(Analyse!$B$116=TRUE,'1 - Ydelsesmodtagere'!$G44,'1 - Ydelsesmodtagere'!$C44)))*$C53,100)</f>
        <v>100</v>
      </c>
    </row>
    <row r="54" spans="2:12" customFormat="1" ht="112.5" hidden="1" customHeight="1" x14ac:dyDescent="0.25">
      <c r="B54" s="4" t="str">
        <f t="shared" si="0"/>
        <v>, REGNSKAB, kr. pr. 18-66-årige</v>
      </c>
      <c r="C54" s="5">
        <v>100</v>
      </c>
      <c r="D54" s="5">
        <f>IFERROR(D45/IF(Analyse!$B$111=TRUE,'1 - Ydelsesmodtagere'!$E45,IF(Analyse!$B$112=TRUE,'1 - Ydelsesmodtagere'!$F45,IF(Analyse!$B$116=TRUE,'1 - Ydelsesmodtagere'!$G45,'1 - Ydelsesmodtagere'!$C45)))*$C54,100)</f>
        <v>100</v>
      </c>
      <c r="E54" s="5">
        <f>IFERROR(E45/IF(Analyse!$B$111=TRUE,'1 - Ydelsesmodtagere'!$E45,IF(Analyse!$B$112=TRUE,'1 - Ydelsesmodtagere'!$F45,IF(Analyse!$B$116=TRUE,'1 - Ydelsesmodtagere'!$G45,'1 - Ydelsesmodtagere'!$C45)))*$C54,100)</f>
        <v>100</v>
      </c>
      <c r="F54" s="5">
        <f>IFERROR(F45/IF(Analyse!$B$111=TRUE,'1 - Ydelsesmodtagere'!$E45,IF(Analyse!$B$112=TRUE,'1 - Ydelsesmodtagere'!$F45,IF(Analyse!$B$116=TRUE,'1 - Ydelsesmodtagere'!$G45,'1 - Ydelsesmodtagere'!$C45)))*$C54,100)</f>
        <v>100</v>
      </c>
      <c r="G54" s="5">
        <f>IFERROR(G45/IF(Analyse!$B$111=TRUE,'1 - Ydelsesmodtagere'!$E45,IF(Analyse!$B$112=TRUE,'1 - Ydelsesmodtagere'!$F45,IF(Analyse!$B$116=TRUE,'1 - Ydelsesmodtagere'!$G45,'1 - Ydelsesmodtagere'!$C45)))*$C54,100)</f>
        <v>100</v>
      </c>
      <c r="H54" s="5">
        <f>IFERROR(H45/IF(Analyse!$B$111=TRUE,'1 - Ydelsesmodtagere'!$E45,IF(Analyse!$B$112=TRUE,'1 - Ydelsesmodtagere'!$F45,IF(Analyse!$B$116=TRUE,'1 - Ydelsesmodtagere'!$G45,'1 - Ydelsesmodtagere'!$C45)))*$C54,100)</f>
        <v>100</v>
      </c>
      <c r="I54" s="5">
        <f>IFERROR(I45/IF(Analyse!$B$111=TRUE,'1 - Ydelsesmodtagere'!$E45,IF(Analyse!$B$112=TRUE,'1 - Ydelsesmodtagere'!$F45,IF(Analyse!$B$116=TRUE,'1 - Ydelsesmodtagere'!$G45,'1 - Ydelsesmodtagere'!$C45)))*$C54,100)</f>
        <v>100</v>
      </c>
      <c r="J54" s="5">
        <f>IFERROR(J45/IF(Analyse!$B$111=TRUE,'1 - Ydelsesmodtagere'!$E45,IF(Analyse!$B$112=TRUE,'1 - Ydelsesmodtagere'!$F45,IF(Analyse!$B$116=TRUE,'1 - Ydelsesmodtagere'!$G45,'1 - Ydelsesmodtagere'!$C45)))*$C54,100)</f>
        <v>100</v>
      </c>
      <c r="K54" s="5">
        <f>IFERROR(K45/IF(Analyse!$B$111=TRUE,'1 - Ydelsesmodtagere'!$E45,IF(Analyse!$B$112=TRUE,'1 - Ydelsesmodtagere'!$F45,IF(Analyse!$B$116=TRUE,'1 - Ydelsesmodtagere'!$G45,'1 - Ydelsesmodtagere'!$C45)))*$C54,100)</f>
        <v>100</v>
      </c>
      <c r="L54" s="5">
        <f>IFERROR(L45/IF(Analyse!$B$111=TRUE,'1 - Ydelsesmodtagere'!$E45,IF(Analyse!$B$112=TRUE,'1 - Ydelsesmodtagere'!$F45,IF(Analyse!$B$116=TRUE,'1 - Ydelsesmodtagere'!$G45,'1 - Ydelsesmodtagere'!$C45)))*$C54,100)</f>
        <v>100</v>
      </c>
    </row>
    <row r="55" spans="2:12" customFormat="1" ht="112.5" hidden="1" customHeight="1" x14ac:dyDescent="0.25">
      <c r="B55" s="4" t="str">
        <f t="shared" si="0"/>
        <v>, YDELSESMODTAGER, pr. 1.000 18-66-årige</v>
      </c>
      <c r="C55" s="5">
        <v>100</v>
      </c>
      <c r="D55" s="5">
        <f>IFERROR(D46/IF(Analyse!$B$111=TRUE,'1 - Ydelsesmodtagere'!$E46,IF(Analyse!$B$112=TRUE,'1 - Ydelsesmodtagere'!$F46,IF(Analyse!$B$116=TRUE,'1 - Ydelsesmodtagere'!$G46,'1 - Ydelsesmodtagere'!$C46)))*$C55,100)</f>
        <v>100</v>
      </c>
      <c r="E55" s="5">
        <f>IFERROR(E46/IF(Analyse!$B$111=TRUE,'1 - Ydelsesmodtagere'!$E46,IF(Analyse!$B$112=TRUE,'1 - Ydelsesmodtagere'!$F46,IF(Analyse!$B$116=TRUE,'1 - Ydelsesmodtagere'!$G46,'1 - Ydelsesmodtagere'!$C46)))*$C55,100)</f>
        <v>100</v>
      </c>
      <c r="F55" s="5">
        <f>IFERROR(F46/IF(Analyse!$B$111=TRUE,'1 - Ydelsesmodtagere'!$E46,IF(Analyse!$B$112=TRUE,'1 - Ydelsesmodtagere'!$F46,IF(Analyse!$B$116=TRUE,'1 - Ydelsesmodtagere'!$G46,'1 - Ydelsesmodtagere'!$C46)))*$C55,100)</f>
        <v>100</v>
      </c>
      <c r="G55" s="5">
        <f>IFERROR(G46/IF(Analyse!$B$111=TRUE,'1 - Ydelsesmodtagere'!$E46,IF(Analyse!$B$112=TRUE,'1 - Ydelsesmodtagere'!$F46,IF(Analyse!$B$116=TRUE,'1 - Ydelsesmodtagere'!$G46,'1 - Ydelsesmodtagere'!$C46)))*$C55,100)</f>
        <v>100</v>
      </c>
      <c r="H55" s="5">
        <f>IFERROR(H46/IF(Analyse!$B$111=TRUE,'1 - Ydelsesmodtagere'!$E46,IF(Analyse!$B$112=TRUE,'1 - Ydelsesmodtagere'!$F46,IF(Analyse!$B$116=TRUE,'1 - Ydelsesmodtagere'!$G46,'1 - Ydelsesmodtagere'!$C46)))*$C55,100)</f>
        <v>100</v>
      </c>
      <c r="I55" s="5">
        <f>IFERROR(I46/IF(Analyse!$B$111=TRUE,'1 - Ydelsesmodtagere'!$E46,IF(Analyse!$B$112=TRUE,'1 - Ydelsesmodtagere'!$F46,IF(Analyse!$B$116=TRUE,'1 - Ydelsesmodtagere'!$G46,'1 - Ydelsesmodtagere'!$C46)))*$C55,100)</f>
        <v>100</v>
      </c>
      <c r="J55" s="5">
        <f>IFERROR(J46/IF(Analyse!$B$111=TRUE,'1 - Ydelsesmodtagere'!$E46,IF(Analyse!$B$112=TRUE,'1 - Ydelsesmodtagere'!$F46,IF(Analyse!$B$116=TRUE,'1 - Ydelsesmodtagere'!$G46,'1 - Ydelsesmodtagere'!$C46)))*$C55,100)</f>
        <v>100</v>
      </c>
      <c r="K55" s="5">
        <f>IFERROR(K46/IF(Analyse!$B$111=TRUE,'1 - Ydelsesmodtagere'!$E46,IF(Analyse!$B$112=TRUE,'1 - Ydelsesmodtagere'!$F46,IF(Analyse!$B$116=TRUE,'1 - Ydelsesmodtagere'!$G46,'1 - Ydelsesmodtagere'!$C46)))*$C55,100)</f>
        <v>100</v>
      </c>
      <c r="L55" s="5">
        <f>IFERROR(L46/IF(Analyse!$B$111=TRUE,'1 - Ydelsesmodtagere'!$E46,IF(Analyse!$B$112=TRUE,'1 - Ydelsesmodtagere'!$F46,IF(Analyse!$B$116=TRUE,'1 - Ydelsesmodtagere'!$G46,'1 - Ydelsesmodtagere'!$C46)))*$C55,100)</f>
        <v>100</v>
      </c>
    </row>
    <row r="56" spans="2:12" customFormat="1" ht="112.5" hidden="1" customHeight="1" x14ac:dyDescent="0.25">
      <c r="B56" s="1" t="str">
        <f t="shared" si="0"/>
        <v/>
      </c>
      <c r="C56" s="2" t="str">
        <f>IF(B56="","",100)</f>
        <v/>
      </c>
      <c r="D56" s="2" t="str">
        <f t="shared" ref="D56:J56" si="1">IFERROR(D47/$C47*$C56,"")</f>
        <v/>
      </c>
      <c r="E56" s="2" t="str">
        <f t="shared" si="1"/>
        <v/>
      </c>
      <c r="F56" s="2" t="str">
        <f t="shared" si="1"/>
        <v/>
      </c>
      <c r="G56" s="2" t="str">
        <f t="shared" si="1"/>
        <v/>
      </c>
      <c r="H56" s="2" t="str">
        <f t="shared" si="1"/>
        <v/>
      </c>
      <c r="I56" s="2" t="str">
        <f t="shared" si="1"/>
        <v/>
      </c>
      <c r="J56" s="2" t="str">
        <f t="shared" si="1"/>
        <v/>
      </c>
      <c r="K56" s="2" t="str">
        <f t="shared" ref="K56:L58" si="2">IFERROR(K47/$C47*$C56,"")</f>
        <v/>
      </c>
      <c r="L56" s="2" t="str">
        <f t="shared" si="2"/>
        <v/>
      </c>
    </row>
    <row r="57" spans="2:12" customFormat="1" ht="112.5" hidden="1" customHeight="1" x14ac:dyDescent="0.25">
      <c r="B57" s="1" t="str">
        <f t="shared" si="0"/>
        <v/>
      </c>
      <c r="C57" s="2" t="str">
        <f>IF(B57="","",100)</f>
        <v/>
      </c>
      <c r="D57" s="2" t="str">
        <f t="shared" ref="D57:J57" si="3">IFERROR(D48/$C48*$C57,"")</f>
        <v/>
      </c>
      <c r="E57" s="2" t="str">
        <f t="shared" si="3"/>
        <v/>
      </c>
      <c r="F57" s="2" t="str">
        <f t="shared" si="3"/>
        <v/>
      </c>
      <c r="G57" s="2" t="str">
        <f t="shared" si="3"/>
        <v/>
      </c>
      <c r="H57" s="2" t="str">
        <f t="shared" si="3"/>
        <v/>
      </c>
      <c r="I57" s="2" t="str">
        <f t="shared" si="3"/>
        <v/>
      </c>
      <c r="J57" s="2" t="str">
        <f t="shared" si="3"/>
        <v/>
      </c>
      <c r="K57" s="2" t="str">
        <f t="shared" ref="K57:L59" si="4">IFERROR(K48/$C48*$C57,"")</f>
        <v/>
      </c>
      <c r="L57" s="2" t="str">
        <f t="shared" si="4"/>
        <v/>
      </c>
    </row>
    <row r="58" spans="2:12" customFormat="1" ht="112.5" hidden="1" customHeight="1" x14ac:dyDescent="0.25">
      <c r="B58" s="4" t="str">
        <f t="shared" si="0"/>
        <v/>
      </c>
      <c r="C58" s="5" t="str">
        <f>IF(B58="","",100)</f>
        <v/>
      </c>
      <c r="D58" s="5" t="str">
        <f t="shared" ref="D58:L58" si="5">IFERROR(D49/$C49*$C58,"")</f>
        <v/>
      </c>
      <c r="E58" s="5" t="str">
        <f t="shared" si="5"/>
        <v/>
      </c>
      <c r="F58" s="5" t="str">
        <f t="shared" si="5"/>
        <v/>
      </c>
      <c r="G58" s="5" t="str">
        <f t="shared" si="5"/>
        <v/>
      </c>
      <c r="H58" s="5" t="str">
        <f t="shared" si="5"/>
        <v/>
      </c>
      <c r="I58" s="5" t="str">
        <f t="shared" si="5"/>
        <v/>
      </c>
      <c r="J58" s="5" t="str">
        <f t="shared" si="5"/>
        <v/>
      </c>
      <c r="K58" s="5" t="str">
        <f t="shared" si="2"/>
        <v/>
      </c>
      <c r="L58" s="5" t="str">
        <f t="shared" si="5"/>
        <v/>
      </c>
    </row>
    <row r="59" spans="2:12" customFormat="1" ht="112.5" hidden="1" customHeight="1" x14ac:dyDescent="0.25">
      <c r="B59" s="4" t="str">
        <f t="shared" si="0"/>
        <v/>
      </c>
      <c r="C59" s="5" t="str">
        <f>IF(B59="","",100)</f>
        <v/>
      </c>
      <c r="D59" s="5" t="str">
        <f t="shared" ref="D59:L59" si="6">IFERROR(D50/$C50*$C59,"")</f>
        <v/>
      </c>
      <c r="E59" s="5" t="str">
        <f t="shared" si="6"/>
        <v/>
      </c>
      <c r="F59" s="5" t="str">
        <f t="shared" si="6"/>
        <v/>
      </c>
      <c r="G59" s="5" t="str">
        <f t="shared" si="6"/>
        <v/>
      </c>
      <c r="H59" s="5" t="str">
        <f t="shared" si="6"/>
        <v/>
      </c>
      <c r="I59" s="5" t="str">
        <f t="shared" si="6"/>
        <v/>
      </c>
      <c r="J59" s="5" t="str">
        <f t="shared" si="6"/>
        <v/>
      </c>
      <c r="K59" s="5" t="str">
        <f t="shared" si="4"/>
        <v/>
      </c>
      <c r="L59" s="5" t="str">
        <f t="shared" si="6"/>
        <v/>
      </c>
    </row>
    <row r="60" spans="2:12" customFormat="1" ht="112.5" hidden="1" customHeight="1" x14ac:dyDescent="0.25"/>
    <row r="61" spans="2:12" customFormat="1" ht="112.5" hidden="1" customHeight="1" x14ac:dyDescent="0.25"/>
    <row r="62" spans="2:12" customFormat="1" ht="112.5" hidden="1" customHeight="1" x14ac:dyDescent="0.25"/>
    <row r="63" spans="2:12" customFormat="1" ht="112.5" hidden="1" customHeight="1" x14ac:dyDescent="0.25"/>
    <row r="64" spans="2:12" customFormat="1" ht="112.5" hidden="1" customHeight="1" x14ac:dyDescent="0.25"/>
    <row r="65" customFormat="1" ht="112.5" hidden="1" customHeight="1" x14ac:dyDescent="0.25"/>
    <row r="66" customFormat="1" ht="112.5" hidden="1" customHeight="1" x14ac:dyDescent="0.25"/>
    <row r="67" customFormat="1" ht="112.5" hidden="1" customHeight="1" x14ac:dyDescent="0.25"/>
    <row r="68" customFormat="1" ht="112.5" hidden="1" customHeight="1" x14ac:dyDescent="0.25"/>
    <row r="69" customFormat="1" ht="112.5" hidden="1" customHeight="1" x14ac:dyDescent="0.25"/>
    <row r="70" customFormat="1" ht="112.5" hidden="1" customHeight="1" x14ac:dyDescent="0.25"/>
    <row r="71" customFormat="1" hidden="1" x14ac:dyDescent="0.25"/>
  </sheetData>
  <sheetProtection selectLockedCells="1" selectUnlockedCells="1"/>
  <pageMargins left="0.25" right="0.25" top="0.75" bottom="0.75" header="0.3" footer="0.3"/>
  <pageSetup paperSize="9" scale="74" orientation="landscape" r:id="rId1"/>
  <colBreaks count="1" manualBreakCount="1">
    <brk id="12" max="35" man="1"/>
  </colBreaks>
  <ignoredErrors>
    <ignoredError sqref="C19:K19 M50 M49 N48 M48 M45:N47 M44:N44" formula="1"/>
    <ignoredError sqref="E3:J6"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5775-BC4F-4A05-8F9A-35593CEB33D2}">
  <sheetPr codeName="Ark4">
    <tabColor theme="9" tint="0.79998168889431442"/>
    <pageSetUpPr fitToPage="1"/>
  </sheetPr>
  <dimension ref="A1:V36"/>
  <sheetViews>
    <sheetView showGridLines="0" showRowColHeaders="0" workbookViewId="0">
      <selection activeCell="B1" sqref="B1"/>
    </sheetView>
  </sheetViews>
  <sheetFormatPr defaultColWidth="0" defaultRowHeight="15" zeroHeight="1" x14ac:dyDescent="0.25"/>
  <cols>
    <col min="1" max="1" width="4.140625" customWidth="1"/>
    <col min="2" max="22" width="9.14062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3C26-A092-40B9-9016-0E9F2C631544}">
  <sheetPr codeName="Ark5">
    <tabColor theme="8" tint="0.79998168889431442"/>
  </sheetPr>
  <dimension ref="A1:M61"/>
  <sheetViews>
    <sheetView showGridLines="0" showRowColHeaders="0" zoomScaleNormal="100" workbookViewId="0"/>
  </sheetViews>
  <sheetFormatPr defaultColWidth="0" defaultRowHeight="15" zeroHeight="1" x14ac:dyDescent="0.25"/>
  <cols>
    <col min="1" max="1" width="3.7109375" customWidth="1"/>
    <col min="2" max="2" width="60.7109375" customWidth="1"/>
    <col min="3" max="12" width="12.7109375" customWidth="1"/>
    <col min="13" max="13" width="3.7109375" customWidth="1"/>
    <col min="14" max="16384" width="9.140625" hidden="1"/>
  </cols>
  <sheetData>
    <row r="1" spans="1:13" x14ac:dyDescent="0.25">
      <c r="A1" s="19"/>
      <c r="B1" s="19"/>
      <c r="C1" s="19"/>
      <c r="D1" s="19"/>
      <c r="E1" s="19"/>
      <c r="F1" s="19"/>
      <c r="G1" s="19"/>
      <c r="H1" s="19"/>
      <c r="I1" s="19"/>
      <c r="J1" s="19"/>
      <c r="K1" s="19"/>
      <c r="L1" s="19"/>
      <c r="M1" s="19"/>
    </row>
    <row r="2" spans="1:13" x14ac:dyDescent="0.25">
      <c r="A2" s="19"/>
      <c r="B2" s="25"/>
      <c r="C2" s="25">
        <v>2013</v>
      </c>
      <c r="D2" s="25">
        <v>2014</v>
      </c>
      <c r="E2" s="25">
        <v>2015</v>
      </c>
      <c r="F2" s="25">
        <v>2016</v>
      </c>
      <c r="G2" s="25">
        <v>2017</v>
      </c>
      <c r="H2" s="25">
        <v>2018</v>
      </c>
      <c r="I2" s="25">
        <v>2019</v>
      </c>
      <c r="J2" s="25">
        <v>2020</v>
      </c>
      <c r="K2" s="25">
        <v>2021</v>
      </c>
      <c r="L2" s="25">
        <v>2022</v>
      </c>
      <c r="M2" s="19"/>
    </row>
    <row r="3" spans="1:13" x14ac:dyDescent="0.25">
      <c r="A3" s="19"/>
      <c r="B3" s="26" t="str">
        <f>B43</f>
        <v>, REGNSKAB, andel af landet</v>
      </c>
      <c r="C3" s="27" t="str">
        <f>IFERROR(IF(Analyse!$G$112="Ja",C53,C43*100),"")</f>
        <v/>
      </c>
      <c r="D3" s="27" t="str">
        <f>IFERROR(IF(Analyse!$G$112="Ja",D53,D43*100),"")</f>
        <v/>
      </c>
      <c r="E3" s="27" t="str">
        <f>IFERROR(IF(Analyse!$G$112="Ja",E53,E43*100),"")</f>
        <v/>
      </c>
      <c r="F3" s="27" t="str">
        <f>IFERROR(IF(Analyse!$G$112="Ja",F53,F43*100),"")</f>
        <v/>
      </c>
      <c r="G3" s="27" t="str">
        <f>IFERROR(IF(Analyse!$G$112="Ja",G53,G43*100),"")</f>
        <v/>
      </c>
      <c r="H3" s="27" t="str">
        <f>IFERROR(IF(Analyse!$G$112="Ja",H53,H43*100),"")</f>
        <v/>
      </c>
      <c r="I3" s="27" t="str">
        <f>IFERROR(IF(Analyse!$G$112="Ja",I53,I43*100),"")</f>
        <v/>
      </c>
      <c r="J3" s="27" t="str">
        <f>IFERROR(IF(Analyse!$G$112="Ja",J53,J43*100),"")</f>
        <v/>
      </c>
      <c r="K3" s="27" t="str">
        <f>IFERROR(IF(Analyse!$G$112="Ja",K53,K43*100),"")</f>
        <v/>
      </c>
      <c r="L3" s="27" t="str">
        <f>IFERROR(IF(Analyse!$G$112="Ja",L53,L43*100),"")</f>
        <v/>
      </c>
      <c r="M3" s="19"/>
    </row>
    <row r="4" spans="1:13" x14ac:dyDescent="0.25">
      <c r="A4" s="19"/>
      <c r="B4" s="26" t="str">
        <f>B44</f>
        <v>, BUDGET, andel af landet</v>
      </c>
      <c r="C4" s="27" t="str">
        <f>IFERROR(IF(Analyse!$G$112="Ja",C54,C44*100),"")</f>
        <v/>
      </c>
      <c r="D4" s="27" t="str">
        <f>IFERROR(IF(Analyse!$G$112="Ja",D54,D44*100),"")</f>
        <v/>
      </c>
      <c r="E4" s="27" t="str">
        <f>IFERROR(IF(Analyse!$G$112="Ja",E54,E44*100),"")</f>
        <v/>
      </c>
      <c r="F4" s="27" t="str">
        <f>IFERROR(IF(Analyse!$G$112="Ja",F54,F44*100),"")</f>
        <v/>
      </c>
      <c r="G4" s="27" t="str">
        <f>IFERROR(IF(Analyse!$G$112="Ja",G54,G44*100),"")</f>
        <v/>
      </c>
      <c r="H4" s="27" t="str">
        <f>IFERROR(IF(Analyse!$G$112="Ja",H54,H44*100),"")</f>
        <v/>
      </c>
      <c r="I4" s="27" t="str">
        <f>IFERROR(IF(Analyse!$G$112="Ja",I54,I44*100),"")</f>
        <v/>
      </c>
      <c r="J4" s="27" t="str">
        <f>IFERROR(IF(Analyse!$G$112="Ja",J54,J44*100),"")</f>
        <v/>
      </c>
      <c r="K4" s="27" t="str">
        <f>IFERROR(IF(Analyse!$G$112="Ja",K54,K44*100),"")</f>
        <v/>
      </c>
      <c r="L4" s="27" t="str">
        <f>IFERROR(IF(Analyse!$G$112="Ja",L54,L44*100),"")</f>
        <v/>
      </c>
      <c r="M4" s="19"/>
    </row>
    <row r="5" spans="1:13" x14ac:dyDescent="0.25">
      <c r="A5" s="19"/>
      <c r="B5" s="26" t="str">
        <f>B45</f>
        <v>, YDELSESMODTAGER, andel af landet</v>
      </c>
      <c r="C5" s="27" t="str">
        <f>IFERROR(IF(Analyse!$G$112="Ja",C55,C45*100),"")</f>
        <v/>
      </c>
      <c r="D5" s="27" t="str">
        <f>IFERROR(IF(Analyse!$G$112="Ja",D55,D45*100),"")</f>
        <v/>
      </c>
      <c r="E5" s="27" t="str">
        <f>IFERROR(IF(Analyse!$G$112="Ja",E55,E45*100),"")</f>
        <v/>
      </c>
      <c r="F5" s="27" t="str">
        <f>IFERROR(IF(Analyse!$G$112="Ja",F55,F45*100),"")</f>
        <v/>
      </c>
      <c r="G5" s="27" t="str">
        <f>IFERROR(IF(Analyse!$G$112="Ja",G55,G45*100),"")</f>
        <v/>
      </c>
      <c r="H5" s="27" t="str">
        <f>IFERROR(IF(Analyse!$G$112="Ja",H55,H45*100),"")</f>
        <v/>
      </c>
      <c r="I5" s="27" t="str">
        <f>IFERROR(IF(Analyse!$G$112="Ja",I55,I45*100),"")</f>
        <v/>
      </c>
      <c r="J5" s="27" t="str">
        <f>IFERROR(IF(Analyse!$G$112="Ja",J55,J45*100),"")</f>
        <v/>
      </c>
      <c r="K5" s="27" t="str">
        <f>IFERROR(IF(Analyse!$G$112="Ja",K55,K45*100),"")</f>
        <v/>
      </c>
      <c r="L5" s="27" t="str">
        <f>IFERROR(IF(Analyse!$G$112="Ja",L55,L45*100),"")</f>
        <v/>
      </c>
      <c r="M5" s="19"/>
    </row>
    <row r="6" spans="1:13" x14ac:dyDescent="0.25">
      <c r="A6" s="19"/>
      <c r="B6" s="28" t="str">
        <f>B59</f>
        <v/>
      </c>
      <c r="C6" s="29" t="str">
        <f>IFERROR(IF(Analyse!$G$112="Ja",C59,C49*100),"")</f>
        <v/>
      </c>
      <c r="D6" s="29" t="str">
        <f>IFERROR(IF(Analyse!$G$112="Ja",D59,D49*100),"")</f>
        <v/>
      </c>
      <c r="E6" s="29" t="str">
        <f>IFERROR(IF(Analyse!$G$112="Ja",E59,E49*100),"")</f>
        <v/>
      </c>
      <c r="F6" s="29" t="str">
        <f>IFERROR(IF(Analyse!$G$112="Ja",F59,F49*100),"")</f>
        <v/>
      </c>
      <c r="G6" s="29" t="str">
        <f>IFERROR(IF(Analyse!$G$112="Ja",G59,G49*100),"")</f>
        <v/>
      </c>
      <c r="H6" s="29" t="str">
        <f>IFERROR(IF(Analyse!$G$112="Ja",H59,H49*100),"")</f>
        <v/>
      </c>
      <c r="I6" s="29" t="str">
        <f>IFERROR(IF(Analyse!$G$112="Ja",I59,I49*100),"")</f>
        <v/>
      </c>
      <c r="J6" s="29" t="str">
        <f>IFERROR(IF(Analyse!$G$112="Ja",J59,J49*100),"")</f>
        <v/>
      </c>
      <c r="K6" s="29" t="str">
        <f>IFERROR(IF(Analyse!$G$112="Ja",K59,K49*100),"")</f>
        <v/>
      </c>
      <c r="L6" s="29" t="str">
        <f>IFERROR(IF(Analyse!$G$112="Ja",L59,L49*100),"")</f>
        <v/>
      </c>
      <c r="M6" s="19"/>
    </row>
    <row r="7" spans="1:13" x14ac:dyDescent="0.25">
      <c r="A7" s="19"/>
      <c r="B7" s="28" t="str">
        <f t="shared" ref="B7:B8" si="0">B60</f>
        <v/>
      </c>
      <c r="C7" s="29" t="str">
        <f>IFERROR(IF(Analyse!$G$112="Ja",C60,C50*100),"")</f>
        <v/>
      </c>
      <c r="D7" s="29" t="str">
        <f>IFERROR(IF(Analyse!$G$112="Ja",D60,D50*100),"")</f>
        <v/>
      </c>
      <c r="E7" s="29" t="str">
        <f>IFERROR(IF(Analyse!$G$112="Ja",E60,E50*100),"")</f>
        <v/>
      </c>
      <c r="F7" s="29" t="str">
        <f>IFERROR(IF(Analyse!$G$112="Ja",F60,F50*100),"")</f>
        <v/>
      </c>
      <c r="G7" s="29" t="str">
        <f>IFERROR(IF(Analyse!$G$112="Ja",G60,G50*100),"")</f>
        <v/>
      </c>
      <c r="H7" s="29" t="str">
        <f>IFERROR(IF(Analyse!$G$112="Ja",H60,H50*100),"")</f>
        <v/>
      </c>
      <c r="I7" s="29" t="str">
        <f>IFERROR(IF(Analyse!$G$112="Ja",I60,I50*100),"")</f>
        <v/>
      </c>
      <c r="J7" s="29" t="str">
        <f>IFERROR(IF(Analyse!$G$112="Ja",J60,J50*100),"")</f>
        <v/>
      </c>
      <c r="K7" s="29" t="str">
        <f>IFERROR(IF(Analyse!$G$112="Ja",K60,K50*100),"")</f>
        <v/>
      </c>
      <c r="L7" s="29" t="str">
        <f>IFERROR(IF(Analyse!$G$112="Ja",L60,L50*100),"")</f>
        <v/>
      </c>
      <c r="M7" s="19"/>
    </row>
    <row r="8" spans="1:13" x14ac:dyDescent="0.25">
      <c r="A8" s="19"/>
      <c r="B8" s="28" t="str">
        <f t="shared" si="0"/>
        <v/>
      </c>
      <c r="C8" s="29" t="str">
        <f>IFERROR(IF(Analyse!$G$112="Ja",C61,C51*100),"")</f>
        <v/>
      </c>
      <c r="D8" s="29" t="str">
        <f>IFERROR(IF(Analyse!$G$112="Ja",D61,D51*100),"")</f>
        <v/>
      </c>
      <c r="E8" s="29" t="str">
        <f>IFERROR(IF(Analyse!$G$112="Ja",E61,E51*100),"")</f>
        <v/>
      </c>
      <c r="F8" s="29" t="str">
        <f>IFERROR(IF(Analyse!$G$112="Ja",F61,F51*100),"")</f>
        <v/>
      </c>
      <c r="G8" s="29" t="str">
        <f>IFERROR(IF(Analyse!$G$112="Ja",G61,G51*100),"")</f>
        <v/>
      </c>
      <c r="H8" s="29" t="str">
        <f>IFERROR(IF(Analyse!$G$112="Ja",H61,H51*100),"")</f>
        <v/>
      </c>
      <c r="I8" s="29" t="str">
        <f>IFERROR(IF(Analyse!$G$112="Ja",I61,I51*100),"")</f>
        <v/>
      </c>
      <c r="J8" s="29" t="str">
        <f>IFERROR(IF(Analyse!$G$112="Ja",J61,J51*100),"")</f>
        <v/>
      </c>
      <c r="K8" s="29" t="str">
        <f>IFERROR(IF(Analyse!$G$112="Ja",K61,K51*100),"")</f>
        <v/>
      </c>
      <c r="L8" s="29" t="str">
        <f>IFERROR(IF(Analyse!$G$112="Ja",L61,L51*100),"")</f>
        <v/>
      </c>
      <c r="M8" s="19"/>
    </row>
    <row r="9" spans="1:13" x14ac:dyDescent="0.25">
      <c r="A9" s="19"/>
      <c r="B9" s="19"/>
      <c r="C9" s="19"/>
      <c r="D9" s="19"/>
      <c r="E9" s="19"/>
      <c r="F9" s="19"/>
      <c r="G9" s="19"/>
      <c r="H9" s="19"/>
      <c r="I9" s="19"/>
      <c r="J9" s="19"/>
      <c r="K9" s="19"/>
      <c r="L9" s="19"/>
      <c r="M9" s="19"/>
    </row>
    <row r="10" spans="1:13" x14ac:dyDescent="0.25">
      <c r="A10" s="19"/>
      <c r="B10" s="19"/>
      <c r="C10" s="19"/>
      <c r="D10" s="19"/>
      <c r="E10" s="19"/>
      <c r="F10" s="19"/>
      <c r="G10" s="19"/>
      <c r="H10" s="19"/>
      <c r="I10" s="19"/>
      <c r="J10" s="19"/>
      <c r="K10" s="19"/>
      <c r="L10" s="19"/>
      <c r="M10" s="19"/>
    </row>
    <row r="11" spans="1:13" x14ac:dyDescent="0.25">
      <c r="A11" s="19"/>
      <c r="B11" s="19"/>
      <c r="C11" s="19"/>
      <c r="D11" s="19"/>
      <c r="E11" s="19"/>
      <c r="F11" s="19"/>
      <c r="G11" s="19"/>
      <c r="H11" s="19"/>
      <c r="I11" s="19"/>
      <c r="J11" s="19"/>
      <c r="K11" s="19"/>
      <c r="L11" s="19"/>
      <c r="M11" s="19"/>
    </row>
    <row r="12" spans="1:13" x14ac:dyDescent="0.25">
      <c r="A12" s="19"/>
      <c r="B12" s="19"/>
      <c r="C12" s="19"/>
      <c r="D12" s="19"/>
      <c r="E12" s="19"/>
      <c r="F12" s="19"/>
      <c r="G12" s="19"/>
      <c r="H12" s="19"/>
      <c r="I12" s="19"/>
      <c r="J12" s="19"/>
      <c r="K12" s="19"/>
      <c r="L12" s="19"/>
      <c r="M12" s="19"/>
    </row>
    <row r="13" spans="1:13" x14ac:dyDescent="0.25">
      <c r="A13" s="19"/>
      <c r="B13" s="19"/>
      <c r="C13" s="19"/>
      <c r="D13" s="19"/>
      <c r="E13" s="19"/>
      <c r="F13" s="19"/>
      <c r="G13" s="19"/>
      <c r="H13" s="19"/>
      <c r="I13" s="19"/>
      <c r="J13" s="19"/>
      <c r="K13" s="19"/>
      <c r="L13" s="19"/>
      <c r="M13" s="19"/>
    </row>
    <row r="14" spans="1:13" x14ac:dyDescent="0.25">
      <c r="A14" s="19"/>
      <c r="B14" s="19"/>
      <c r="C14" s="19"/>
      <c r="D14" s="19"/>
      <c r="E14" s="19"/>
      <c r="F14" s="19"/>
      <c r="G14" s="19"/>
      <c r="H14" s="19"/>
      <c r="I14" s="19"/>
      <c r="J14" s="19"/>
      <c r="K14" s="19"/>
      <c r="L14" s="19"/>
      <c r="M14" s="19"/>
    </row>
    <row r="15" spans="1:13" x14ac:dyDescent="0.25">
      <c r="A15" s="19"/>
      <c r="B15" s="19"/>
      <c r="C15" s="19"/>
      <c r="D15" s="19"/>
      <c r="E15" s="19"/>
      <c r="F15" s="19"/>
      <c r="G15" s="19"/>
      <c r="H15" s="19"/>
      <c r="I15" s="19"/>
      <c r="J15" s="19"/>
      <c r="K15" s="19"/>
      <c r="L15" s="19"/>
      <c r="M15" s="19"/>
    </row>
    <row r="16" spans="1:13" x14ac:dyDescent="0.25">
      <c r="A16" s="19"/>
      <c r="B16" s="19"/>
      <c r="C16" s="19"/>
      <c r="D16" s="19"/>
      <c r="E16" s="19"/>
      <c r="F16" s="19"/>
      <c r="G16" s="19"/>
      <c r="H16" s="19"/>
      <c r="I16" s="19"/>
      <c r="J16" s="19"/>
      <c r="K16" s="19"/>
      <c r="L16" s="19"/>
      <c r="M16" s="19"/>
    </row>
    <row r="17" spans="1:13" x14ac:dyDescent="0.25">
      <c r="A17" s="19"/>
      <c r="B17" s="19"/>
      <c r="C17" s="19"/>
      <c r="D17" s="19"/>
      <c r="E17" s="19"/>
      <c r="F17" s="19"/>
      <c r="G17" s="19"/>
      <c r="H17" s="19"/>
      <c r="I17" s="19"/>
      <c r="J17" s="19"/>
      <c r="K17" s="19"/>
      <c r="L17" s="19"/>
      <c r="M17" s="19"/>
    </row>
    <row r="18" spans="1:13" x14ac:dyDescent="0.25">
      <c r="A18" s="19"/>
      <c r="B18" s="19"/>
      <c r="C18" s="19"/>
      <c r="D18" s="19"/>
      <c r="E18" s="19"/>
      <c r="F18" s="19"/>
      <c r="G18" s="19"/>
      <c r="H18" s="19"/>
      <c r="I18" s="19"/>
      <c r="J18" s="19"/>
      <c r="K18" s="19"/>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row r="25" spans="1:13" x14ac:dyDescent="0.25">
      <c r="A25" s="19"/>
      <c r="B25" s="19"/>
      <c r="C25" s="19"/>
      <c r="D25" s="19"/>
      <c r="E25" s="19"/>
      <c r="F25" s="19"/>
      <c r="G25" s="19"/>
      <c r="H25" s="19"/>
      <c r="I25" s="19"/>
      <c r="J25" s="19"/>
      <c r="K25" s="19"/>
      <c r="L25" s="19"/>
      <c r="M25" s="19"/>
    </row>
    <row r="26" spans="1:13" x14ac:dyDescent="0.25">
      <c r="A26" s="19"/>
      <c r="B26" s="19"/>
      <c r="C26" s="19"/>
      <c r="D26" s="19"/>
      <c r="E26" s="19"/>
      <c r="F26" s="19"/>
      <c r="G26" s="19"/>
      <c r="H26" s="19"/>
      <c r="I26" s="19"/>
      <c r="J26" s="19"/>
      <c r="K26" s="19"/>
      <c r="L26" s="19"/>
      <c r="M26" s="19"/>
    </row>
    <row r="27" spans="1:13" x14ac:dyDescent="0.25">
      <c r="A27" s="19"/>
      <c r="B27" s="19"/>
      <c r="C27" s="19"/>
      <c r="D27" s="19"/>
      <c r="E27" s="19"/>
      <c r="F27" s="19"/>
      <c r="G27" s="19"/>
      <c r="H27" s="19"/>
      <c r="I27" s="19"/>
      <c r="J27" s="19"/>
      <c r="K27" s="19"/>
      <c r="L27" s="19"/>
      <c r="M27" s="19"/>
    </row>
    <row r="28" spans="1:13" x14ac:dyDescent="0.25">
      <c r="A28" s="19"/>
      <c r="B28" s="19"/>
      <c r="C28" s="19"/>
      <c r="D28" s="19"/>
      <c r="E28" s="19"/>
      <c r="F28" s="19"/>
      <c r="G28" s="19"/>
      <c r="H28" s="19"/>
      <c r="I28" s="19"/>
      <c r="J28" s="19"/>
      <c r="K28" s="19"/>
      <c r="L28" s="19"/>
      <c r="M28" s="19"/>
    </row>
    <row r="29" spans="1:13" x14ac:dyDescent="0.25">
      <c r="A29" s="19"/>
      <c r="B29" s="19"/>
      <c r="C29" s="19"/>
      <c r="D29" s="19"/>
      <c r="E29" s="19"/>
      <c r="F29" s="19"/>
      <c r="G29" s="19"/>
      <c r="H29" s="19"/>
      <c r="I29" s="19"/>
      <c r="J29" s="19"/>
      <c r="K29" s="19"/>
      <c r="L29" s="19"/>
      <c r="M29" s="19"/>
    </row>
    <row r="30" spans="1:13" x14ac:dyDescent="0.25">
      <c r="A30" s="19"/>
      <c r="B30" s="19"/>
      <c r="C30" s="19"/>
      <c r="D30" s="19"/>
      <c r="E30" s="19"/>
      <c r="F30" s="19"/>
      <c r="G30" s="19"/>
      <c r="H30" s="19"/>
      <c r="I30" s="19"/>
      <c r="J30" s="19"/>
      <c r="K30" s="19"/>
      <c r="L30" s="19"/>
      <c r="M30" s="19"/>
    </row>
    <row r="31" spans="1:13" x14ac:dyDescent="0.25">
      <c r="A31" s="19"/>
      <c r="B31" s="19"/>
      <c r="C31" s="19"/>
      <c r="D31" s="19"/>
      <c r="E31" s="19"/>
      <c r="F31" s="19"/>
      <c r="G31" s="19"/>
      <c r="H31" s="19"/>
      <c r="I31" s="19"/>
      <c r="J31" s="19"/>
      <c r="K31" s="19"/>
      <c r="L31" s="19"/>
      <c r="M31" s="19"/>
    </row>
    <row r="32" spans="1:13" x14ac:dyDescent="0.25">
      <c r="A32" s="19"/>
      <c r="B32" s="19"/>
      <c r="C32" s="19"/>
      <c r="D32" s="19"/>
      <c r="E32" s="19"/>
      <c r="F32" s="19"/>
      <c r="G32" s="19"/>
      <c r="H32" s="19"/>
      <c r="I32" s="19"/>
      <c r="J32" s="19"/>
      <c r="K32" s="19"/>
      <c r="L32" s="19"/>
      <c r="M32" s="19"/>
    </row>
    <row r="33" spans="1:13" x14ac:dyDescent="0.25">
      <c r="A33" s="19"/>
      <c r="B33" s="19"/>
      <c r="C33" s="19"/>
      <c r="D33" s="19"/>
      <c r="E33" s="19"/>
      <c r="F33" s="19"/>
      <c r="G33" s="19"/>
      <c r="H33" s="19"/>
      <c r="I33" s="19"/>
      <c r="J33" s="19"/>
      <c r="K33" s="19"/>
      <c r="L33" s="19"/>
      <c r="M33" s="19"/>
    </row>
    <row r="34" spans="1:13" x14ac:dyDescent="0.25">
      <c r="A34" s="19"/>
      <c r="B34" s="19"/>
      <c r="C34" s="19"/>
      <c r="D34" s="19"/>
      <c r="E34" s="19"/>
      <c r="F34" s="19"/>
      <c r="G34" s="19"/>
      <c r="H34" s="19"/>
      <c r="I34" s="19"/>
      <c r="J34" s="19"/>
      <c r="K34" s="19"/>
      <c r="L34" s="19"/>
      <c r="M34" s="19"/>
    </row>
    <row r="35" spans="1:13" x14ac:dyDescent="0.25">
      <c r="A35" s="19"/>
      <c r="B35" s="19"/>
      <c r="C35" s="19"/>
      <c r="D35" s="19"/>
      <c r="E35" s="19"/>
      <c r="F35" s="19"/>
      <c r="G35" s="19"/>
      <c r="H35" s="19"/>
      <c r="I35" s="19"/>
      <c r="J35" s="19"/>
      <c r="K35" s="19"/>
      <c r="L35" s="19"/>
      <c r="M35" s="19"/>
    </row>
    <row r="36" spans="1:13" x14ac:dyDescent="0.25">
      <c r="A36" s="19"/>
      <c r="B36" s="19"/>
      <c r="C36" s="19"/>
      <c r="D36" s="19"/>
      <c r="E36" s="19"/>
      <c r="F36" s="19"/>
      <c r="G36" s="19"/>
      <c r="H36" s="19"/>
      <c r="I36" s="19"/>
      <c r="J36" s="19"/>
      <c r="K36" s="19"/>
      <c r="L36" s="19"/>
      <c r="M36" s="19"/>
    </row>
    <row r="42" spans="1:13" hidden="1" x14ac:dyDescent="0.25">
      <c r="B42" s="8"/>
      <c r="C42" s="25">
        <v>2013</v>
      </c>
      <c r="D42" s="25">
        <v>2014</v>
      </c>
      <c r="E42" s="25">
        <v>2015</v>
      </c>
      <c r="F42" s="25">
        <v>2016</v>
      </c>
      <c r="G42" s="25">
        <v>2017</v>
      </c>
      <c r="H42" s="25">
        <v>2018</v>
      </c>
      <c r="I42" s="25">
        <v>2019</v>
      </c>
      <c r="J42" s="25">
        <v>2020</v>
      </c>
      <c r="K42" s="25">
        <v>2021</v>
      </c>
      <c r="L42" s="25">
        <v>2022</v>
      </c>
    </row>
    <row r="43" spans="1:13" hidden="1" x14ac:dyDescent="0.25">
      <c r="B43" s="9" t="str">
        <f>Analyse!G3&amp;", "&amp;BEREGNING!$B$208</f>
        <v>, REGNSKAB, andel af landet</v>
      </c>
      <c r="C43" s="12" t="str">
        <f>IFERROR(VLOOKUP(MID($B43,1,FIND(",",$B43)-1),BEREGNING!$B$208:$L$308,C$42-2011,FALSE),"")</f>
        <v/>
      </c>
      <c r="D43" s="12" t="str">
        <f>IFERROR(VLOOKUP(MID($B43,1,FIND(",",$B43)-1),BEREGNING!$B$208:$L$308,D$42-2011,FALSE),"")</f>
        <v/>
      </c>
      <c r="E43" s="12" t="str">
        <f>IFERROR(VLOOKUP(MID($B43,1,FIND(",",$B43)-1),BEREGNING!$B$208:$L$308,E$42-2011,FALSE),"")</f>
        <v/>
      </c>
      <c r="F43" s="12" t="str">
        <f>IFERROR(VLOOKUP(MID($B43,1,FIND(",",$B43)-1),BEREGNING!$B$208:$L$308,F$42-2011,FALSE),"")</f>
        <v/>
      </c>
      <c r="G43" s="12" t="str">
        <f>IFERROR(VLOOKUP(MID($B43,1,FIND(",",$B43)-1),BEREGNING!$B$208:$L$308,G$42-2011,FALSE),"")</f>
        <v/>
      </c>
      <c r="H43" s="12" t="str">
        <f>IFERROR(VLOOKUP(MID($B43,1,FIND(",",$B43)-1),BEREGNING!$B$208:$L$308,H$42-2011,FALSE),"")</f>
        <v/>
      </c>
      <c r="I43" s="12" t="str">
        <f>IFERROR(VLOOKUP(MID($B43,1,FIND(",",$B43)-1),BEREGNING!$B$208:$L$308,I$42-2011,FALSE),"")</f>
        <v/>
      </c>
      <c r="J43" s="12" t="str">
        <f>IFERROR(VLOOKUP(MID($B43,1,FIND(",",$B43)-1),BEREGNING!$B$208:$L$308,J$42-2011,FALSE),"")</f>
        <v/>
      </c>
      <c r="K43" s="12" t="str">
        <f>IFERROR(VLOOKUP(MID($B43,1,FIND(",",$B43)-1),BEREGNING!$B$208:$L$308,K$42-2011,FALSE),"")</f>
        <v/>
      </c>
      <c r="L43" s="12" t="str">
        <f>IFERROR(VLOOKUP(MID($B43,1,FIND(",",$B43)-1),BEREGNING!$B$208:$L$308,L$42-2011,FALSE),"")</f>
        <v/>
      </c>
    </row>
    <row r="44" spans="1:13" hidden="1" x14ac:dyDescent="0.25">
      <c r="B44" s="9" t="str">
        <f>Analyse!G3&amp;", "&amp;BEREGNING!$O$208</f>
        <v>, BUDGET, andel af landet</v>
      </c>
      <c r="C44" s="12" t="str">
        <f>IFERROR(VLOOKUP(MID($B44,1,FIND(",",$B44)-1),BEREGNING!$O$208:$Y$308,C$42-2011,FALSE),"")</f>
        <v/>
      </c>
      <c r="D44" s="12" t="str">
        <f>IFERROR(VLOOKUP(MID($B44,1,FIND(",",$B44)-1),BEREGNING!$O$208:$Y$308,D$42-2011,FALSE),"")</f>
        <v/>
      </c>
      <c r="E44" s="12" t="str">
        <f>IFERROR(VLOOKUP(MID($B44,1,FIND(",",$B44)-1),BEREGNING!$O$208:$Y$308,E$42-2011,FALSE),"")</f>
        <v/>
      </c>
      <c r="F44" s="12" t="str">
        <f>IFERROR(VLOOKUP(MID($B44,1,FIND(",",$B44)-1),BEREGNING!$O$208:$Y$308,F$42-2011,FALSE),"")</f>
        <v/>
      </c>
      <c r="G44" s="12" t="str">
        <f>IFERROR(VLOOKUP(MID($B44,1,FIND(",",$B44)-1),BEREGNING!$O$208:$Y$308,G$42-2011,FALSE),"")</f>
        <v/>
      </c>
      <c r="H44" s="12" t="str">
        <f>IFERROR(VLOOKUP(MID($B44,1,FIND(",",$B44)-1),BEREGNING!$O$208:$Y$308,H$42-2011,FALSE),"")</f>
        <v/>
      </c>
      <c r="I44" s="12" t="str">
        <f>IFERROR(VLOOKUP(MID($B44,1,FIND(",",$B44)-1),BEREGNING!$O$208:$Y$308,I$42-2011,FALSE),"")</f>
        <v/>
      </c>
      <c r="J44" s="12" t="str">
        <f>IFERROR(VLOOKUP(MID($B44,1,FIND(",",$B44)-1),BEREGNING!$O$208:$Y$308,J$42-2011,FALSE),"")</f>
        <v/>
      </c>
      <c r="K44" s="12" t="str">
        <f>IFERROR(VLOOKUP(MID($B44,1,FIND(",",$B44)-1),BEREGNING!$O$208:$Y$308,K$42-2011,FALSE),"")</f>
        <v/>
      </c>
      <c r="L44" s="12" t="str">
        <f>IFERROR(VLOOKUP(MID($B44,1,FIND(",",$B44)-1),BEREGNING!$O$208:$Y$308,L$42-2011,FALSE),"")</f>
        <v/>
      </c>
    </row>
    <row r="45" spans="1:13" hidden="1" x14ac:dyDescent="0.25">
      <c r="B45" s="9" t="str">
        <f>Analyse!G3&amp;", "&amp;BEREGNING!$AB$208</f>
        <v>, YDELSESMODTAGER, andel af landet</v>
      </c>
      <c r="C45" s="12" t="str">
        <f>IFERROR(VLOOKUP(MID($B45,1,FIND(",",$B45)-1),BEREGNING!$AB$208:$AL$308,C$42-2011,FALSE),"")</f>
        <v/>
      </c>
      <c r="D45" s="12" t="str">
        <f>IFERROR(VLOOKUP(MID($B45,1,FIND(",",$B45)-1),BEREGNING!$AB$208:$AL$308,D$42-2011,FALSE),"")</f>
        <v/>
      </c>
      <c r="E45" s="12" t="str">
        <f>IFERROR(VLOOKUP(MID($B45,1,FIND(",",$B45)-1),BEREGNING!$AB$208:$AL$308,E$42-2011,FALSE),"")</f>
        <v/>
      </c>
      <c r="F45" s="12" t="str">
        <f>IFERROR(VLOOKUP(MID($B45,1,FIND(",",$B45)-1),BEREGNING!$AB$208:$AL$308,F$42-2011,FALSE),"")</f>
        <v/>
      </c>
      <c r="G45" s="12" t="str">
        <f>IFERROR(VLOOKUP(MID($B45,1,FIND(",",$B45)-1),BEREGNING!$AB$208:$AL$308,G$42-2011,FALSE),"")</f>
        <v/>
      </c>
      <c r="H45" s="12" t="str">
        <f>IFERROR(VLOOKUP(MID($B45,1,FIND(",",$B45)-1),BEREGNING!$AB$208:$AL$308,H$42-2011,FALSE),"")</f>
        <v/>
      </c>
      <c r="I45" s="12" t="str">
        <f>IFERROR(VLOOKUP(MID($B45,1,FIND(",",$B45)-1),BEREGNING!$AB$208:$AL$308,I$42-2011,FALSE),"")</f>
        <v/>
      </c>
      <c r="J45" s="12" t="str">
        <f>IFERROR(VLOOKUP(MID($B45,1,FIND(",",$B45)-1),BEREGNING!$AB$208:$AL$308,J$42-2011,FALSE),"")</f>
        <v/>
      </c>
      <c r="K45" s="12" t="str">
        <f>IFERROR(VLOOKUP(MID($B45,1,FIND(",",$B45)-1),BEREGNING!$AB$208:$AL$308,K$42-2011,FALSE),"")</f>
        <v/>
      </c>
      <c r="L45" s="12" t="str">
        <f>IFERROR(VLOOKUP(MID($B45,1,FIND(",",$B45)-1),BEREGNING!$AB$208:$AL$308,L$42-2011,FALSE),"")</f>
        <v/>
      </c>
    </row>
    <row r="46" spans="1:13" hidden="1" x14ac:dyDescent="0.25">
      <c r="B46" s="11"/>
      <c r="C46" s="13"/>
      <c r="D46" s="13"/>
      <c r="E46" s="13"/>
      <c r="F46" s="13"/>
      <c r="G46" s="13"/>
      <c r="H46" s="13"/>
      <c r="I46" s="13"/>
      <c r="J46" s="13"/>
      <c r="K46" s="13"/>
      <c r="L46" s="13"/>
    </row>
    <row r="47" spans="1:13" hidden="1" x14ac:dyDescent="0.25">
      <c r="B47" s="11"/>
      <c r="C47" s="13"/>
      <c r="D47" s="13"/>
      <c r="E47" s="13"/>
      <c r="F47" s="13"/>
      <c r="G47" s="13"/>
      <c r="H47" s="13"/>
      <c r="I47" s="13"/>
      <c r="J47" s="13"/>
      <c r="K47" s="13"/>
      <c r="L47" s="13"/>
    </row>
    <row r="48" spans="1:13" hidden="1" x14ac:dyDescent="0.25">
      <c r="B48" s="11"/>
      <c r="C48" s="13"/>
      <c r="D48" s="13"/>
      <c r="E48" s="13"/>
      <c r="F48" s="13"/>
      <c r="G48" s="13"/>
      <c r="H48" s="13"/>
      <c r="I48" s="13"/>
      <c r="J48" s="13"/>
      <c r="K48" s="13"/>
      <c r="L48" s="13"/>
    </row>
    <row r="49" spans="2:12" hidden="1" x14ac:dyDescent="0.25">
      <c r="B49" s="9" t="str">
        <f>IF(Analyse!H106="","",Analyse!H106&amp;", "&amp;BEREGNING!$B$208)</f>
        <v/>
      </c>
      <c r="C49" s="10" t="str">
        <f>IFERROR(VLOOKUP(MID($B49,1,FIND(",",$B49)-1),BEREGNING!$B$208:$L$308,C$42-2011,FALSE),"")</f>
        <v/>
      </c>
      <c r="D49" s="10" t="str">
        <f>IFERROR(VLOOKUP(MID($B49,1,FIND(",",$B49)-1),BEREGNING!$B$208:$L$308,D$42-2011,FALSE),"")</f>
        <v/>
      </c>
      <c r="E49" s="10" t="str">
        <f>IFERROR(VLOOKUP(MID($B49,1,FIND(",",$B49)-1),BEREGNING!$B$208:$L$308,E$42-2011,FALSE),"")</f>
        <v/>
      </c>
      <c r="F49" s="10" t="str">
        <f>IFERROR(VLOOKUP(MID($B49,1,FIND(",",$B49)-1),BEREGNING!$B$208:$L$308,F$42-2011,FALSE),"")</f>
        <v/>
      </c>
      <c r="G49" s="10" t="str">
        <f>IFERROR(VLOOKUP(MID($B49,1,FIND(",",$B49)-1),BEREGNING!$B$208:$L$308,G$42-2011,FALSE),"")</f>
        <v/>
      </c>
      <c r="H49" s="10" t="str">
        <f>IFERROR(VLOOKUP(MID($B49,1,FIND(",",$B49)-1),BEREGNING!$B$208:$L$308,H$42-2011,FALSE),"")</f>
        <v/>
      </c>
      <c r="I49" s="10" t="str">
        <f>IFERROR(VLOOKUP(MID($B49,1,FIND(",",$B49)-1),BEREGNING!$B$208:$L$308,I$42-2011,FALSE),"")</f>
        <v/>
      </c>
      <c r="J49" s="10" t="str">
        <f>IFERROR(VLOOKUP(MID($B49,1,FIND(",",$B49)-1),BEREGNING!$B$208:$L$308,J$42-2011,FALSE),"")</f>
        <v/>
      </c>
      <c r="K49" s="10" t="str">
        <f>IFERROR(VLOOKUP(MID($B49,1,FIND(",",$B49)-1),BEREGNING!$B$208:$L$308,K$42-2011,FALSE),"")</f>
        <v/>
      </c>
      <c r="L49" s="10" t="str">
        <f>IFERROR(VLOOKUP(MID($B49,1,FIND(",",$B49)-1),BEREGNING!$B$208:$L$308,L$42-2011,FALSE),"")</f>
        <v/>
      </c>
    </row>
    <row r="50" spans="2:12" hidden="1" x14ac:dyDescent="0.25">
      <c r="B50" s="9" t="str">
        <f>IF(Analyse!H106="","",Analyse!H106&amp;", "&amp;BEREGNING!$O$208)</f>
        <v/>
      </c>
      <c r="C50" s="10" t="str">
        <f>IFERROR(VLOOKUP(MID($B50,1,FIND(",",$B50)-1),BEREGNING!$O$208:$Y$308,C$42-2011,FALSE),"")</f>
        <v/>
      </c>
      <c r="D50" s="10" t="str">
        <f>IFERROR(VLOOKUP(MID($B50,1,FIND(",",$B50)-1),BEREGNING!$O$208:$Y$308,D$42-2011,FALSE),"")</f>
        <v/>
      </c>
      <c r="E50" s="10" t="str">
        <f>IFERROR(VLOOKUP(MID($B50,1,FIND(",",$B50)-1),BEREGNING!$O$208:$Y$308,E$42-2011,FALSE),"")</f>
        <v/>
      </c>
      <c r="F50" s="10" t="str">
        <f>IFERROR(VLOOKUP(MID($B50,1,FIND(",",$B50)-1),BEREGNING!$O$208:$Y$308,F$42-2011,FALSE),"")</f>
        <v/>
      </c>
      <c r="G50" s="10" t="str">
        <f>IFERROR(VLOOKUP(MID($B50,1,FIND(",",$B50)-1),BEREGNING!$O$208:$Y$308,G$42-2011,FALSE),"")</f>
        <v/>
      </c>
      <c r="H50" s="10" t="str">
        <f>IFERROR(VLOOKUP(MID($B50,1,FIND(",",$B50)-1),BEREGNING!$O$208:$Y$308,H$42-2011,FALSE),"")</f>
        <v/>
      </c>
      <c r="I50" s="10" t="str">
        <f>IFERROR(VLOOKUP(MID($B50,1,FIND(",",$B50)-1),BEREGNING!$O$208:$Y$308,I$42-2011,FALSE),"")</f>
        <v/>
      </c>
      <c r="J50" s="10" t="str">
        <f>IFERROR(VLOOKUP(MID($B50,1,FIND(",",$B50)-1),BEREGNING!$O$208:$Y$308,J$42-2011,FALSE),"")</f>
        <v/>
      </c>
      <c r="K50" s="10" t="str">
        <f>IFERROR(VLOOKUP(MID($B50,1,FIND(",",$B50)-1),BEREGNING!$O$208:$Y$308,K$42-2011,FALSE),"")</f>
        <v/>
      </c>
      <c r="L50" s="10" t="str">
        <f>IFERROR(VLOOKUP(MID($B50,1,FIND(",",$B50)-1),BEREGNING!$O$208:$Y$308,L$42-2011,FALSE),"")</f>
        <v/>
      </c>
    </row>
    <row r="51" spans="2:12" hidden="1" x14ac:dyDescent="0.25">
      <c r="B51" s="9" t="str">
        <f>IF(Analyse!H106="","",Analyse!H106&amp;", "&amp;BEREGNING!$AB$208)</f>
        <v/>
      </c>
      <c r="C51" s="10" t="str">
        <f>IFERROR(VLOOKUP(MID($B51,1,FIND(",",$B51)-1),BEREGNING!$AB$208:$AL$308,C$42-2011,FALSE),"")</f>
        <v/>
      </c>
      <c r="D51" s="10" t="str">
        <f>IFERROR(VLOOKUP(MID($B51,1,FIND(",",$B51)-1),BEREGNING!$AB$208:$AL$308,D$42-2011,FALSE),"")</f>
        <v/>
      </c>
      <c r="E51" s="10" t="str">
        <f>IFERROR(VLOOKUP(MID($B51,1,FIND(",",$B51)-1),BEREGNING!$AB$208:$AL$308,E$42-2011,FALSE),"")</f>
        <v/>
      </c>
      <c r="F51" s="10" t="str">
        <f>IFERROR(VLOOKUP(MID($B51,1,FIND(",",$B51)-1),BEREGNING!$AB$208:$AL$308,F$42-2011,FALSE),"")</f>
        <v/>
      </c>
      <c r="G51" s="10" t="str">
        <f>IFERROR(VLOOKUP(MID($B51,1,FIND(",",$B51)-1),BEREGNING!$AB$208:$AL$308,G$42-2011,FALSE),"")</f>
        <v/>
      </c>
      <c r="H51" s="10" t="str">
        <f>IFERROR(VLOOKUP(MID($B51,1,FIND(",",$B51)-1),BEREGNING!$AB$208:$AL$308,H$42-2011,FALSE),"")</f>
        <v/>
      </c>
      <c r="I51" s="10" t="str">
        <f>IFERROR(VLOOKUP(MID($B51,1,FIND(",",$B51)-1),BEREGNING!$AB$208:$AL$308,I$42-2011,FALSE),"")</f>
        <v/>
      </c>
      <c r="J51" s="10" t="str">
        <f>IFERROR(VLOOKUP(MID($B51,1,FIND(",",$B51)-1),BEREGNING!$AB$208:$AL$308,J$42-2011,FALSE),"")</f>
        <v/>
      </c>
      <c r="K51" s="10" t="str">
        <f>IFERROR(VLOOKUP(MID($B51,1,FIND(",",$B51)-1),BEREGNING!$AB$208:$AL$308,K$42-2011,FALSE),"")</f>
        <v/>
      </c>
      <c r="L51" s="10" t="str">
        <f>IFERROR(VLOOKUP(MID($B51,1,FIND(",",$B51)-1),BEREGNING!$AB$208:$AL$308,L$42-2011,FALSE),"")</f>
        <v/>
      </c>
    </row>
    <row r="53" spans="2:12" hidden="1" x14ac:dyDescent="0.25">
      <c r="B53" s="9" t="str">
        <f>B43</f>
        <v>, REGNSKAB, andel af landet</v>
      </c>
      <c r="C53" s="12">
        <v>100</v>
      </c>
      <c r="D53" s="12" t="e">
        <f t="shared" ref="D53:L53" si="1">D43/$C43*$C53</f>
        <v>#VALUE!</v>
      </c>
      <c r="E53" s="12" t="e">
        <f t="shared" si="1"/>
        <v>#VALUE!</v>
      </c>
      <c r="F53" s="12" t="e">
        <f t="shared" si="1"/>
        <v>#VALUE!</v>
      </c>
      <c r="G53" s="12" t="e">
        <f t="shared" si="1"/>
        <v>#VALUE!</v>
      </c>
      <c r="H53" s="12" t="e">
        <f t="shared" si="1"/>
        <v>#VALUE!</v>
      </c>
      <c r="I53" s="12" t="e">
        <f t="shared" si="1"/>
        <v>#VALUE!</v>
      </c>
      <c r="J53" s="12" t="e">
        <f t="shared" si="1"/>
        <v>#VALUE!</v>
      </c>
      <c r="K53" s="12" t="e">
        <f t="shared" si="1"/>
        <v>#VALUE!</v>
      </c>
      <c r="L53" s="12" t="e">
        <f t="shared" si="1"/>
        <v>#VALUE!</v>
      </c>
    </row>
    <row r="54" spans="2:12" hidden="1" x14ac:dyDescent="0.25">
      <c r="B54" s="9" t="str">
        <f>B44</f>
        <v>, BUDGET, andel af landet</v>
      </c>
      <c r="C54" s="12">
        <v>100</v>
      </c>
      <c r="D54" s="12" t="e">
        <f t="shared" ref="D54:L54" si="2">D44/$C44*$C54</f>
        <v>#VALUE!</v>
      </c>
      <c r="E54" s="12" t="e">
        <f t="shared" si="2"/>
        <v>#VALUE!</v>
      </c>
      <c r="F54" s="12" t="e">
        <f t="shared" si="2"/>
        <v>#VALUE!</v>
      </c>
      <c r="G54" s="12" t="e">
        <f t="shared" si="2"/>
        <v>#VALUE!</v>
      </c>
      <c r="H54" s="12" t="e">
        <f t="shared" si="2"/>
        <v>#VALUE!</v>
      </c>
      <c r="I54" s="12" t="e">
        <f t="shared" si="2"/>
        <v>#VALUE!</v>
      </c>
      <c r="J54" s="12" t="e">
        <f t="shared" si="2"/>
        <v>#VALUE!</v>
      </c>
      <c r="K54" s="12" t="e">
        <f t="shared" si="2"/>
        <v>#VALUE!</v>
      </c>
      <c r="L54" s="12" t="e">
        <f t="shared" si="2"/>
        <v>#VALUE!</v>
      </c>
    </row>
    <row r="55" spans="2:12" hidden="1" x14ac:dyDescent="0.25">
      <c r="B55" s="9" t="str">
        <f>B45</f>
        <v>, YDELSESMODTAGER, andel af landet</v>
      </c>
      <c r="C55" s="12">
        <v>100</v>
      </c>
      <c r="D55" s="12" t="e">
        <f t="shared" ref="D55:L55" si="3">D45/$C45*$C55</f>
        <v>#VALUE!</v>
      </c>
      <c r="E55" s="12" t="e">
        <f t="shared" si="3"/>
        <v>#VALUE!</v>
      </c>
      <c r="F55" s="12" t="e">
        <f t="shared" si="3"/>
        <v>#VALUE!</v>
      </c>
      <c r="G55" s="12" t="e">
        <f t="shared" si="3"/>
        <v>#VALUE!</v>
      </c>
      <c r="H55" s="12" t="e">
        <f t="shared" si="3"/>
        <v>#VALUE!</v>
      </c>
      <c r="I55" s="12" t="e">
        <f t="shared" si="3"/>
        <v>#VALUE!</v>
      </c>
      <c r="J55" s="12" t="e">
        <f t="shared" si="3"/>
        <v>#VALUE!</v>
      </c>
      <c r="K55" s="12" t="e">
        <f t="shared" si="3"/>
        <v>#VALUE!</v>
      </c>
      <c r="L55" s="12" t="e">
        <f t="shared" si="3"/>
        <v>#VALUE!</v>
      </c>
    </row>
    <row r="56" spans="2:12" hidden="1" x14ac:dyDescent="0.25">
      <c r="B56" s="11"/>
      <c r="C56" s="13"/>
      <c r="D56" s="13"/>
      <c r="E56" s="13"/>
      <c r="F56" s="13"/>
      <c r="G56" s="13"/>
      <c r="H56" s="13"/>
      <c r="I56" s="13"/>
      <c r="J56" s="13"/>
      <c r="K56" s="13"/>
      <c r="L56" s="13"/>
    </row>
    <row r="57" spans="2:12" hidden="1" x14ac:dyDescent="0.25">
      <c r="B57" s="11"/>
      <c r="C57" s="13"/>
      <c r="D57" s="13"/>
      <c r="E57" s="13"/>
      <c r="F57" s="13"/>
      <c r="G57" s="13"/>
      <c r="H57" s="13"/>
      <c r="I57" s="13"/>
      <c r="J57" s="13"/>
      <c r="K57" s="13"/>
      <c r="L57" s="13"/>
    </row>
    <row r="58" spans="2:12" hidden="1" x14ac:dyDescent="0.25">
      <c r="B58" s="11"/>
      <c r="C58" s="13"/>
      <c r="D58" s="13"/>
      <c r="E58" s="13"/>
      <c r="F58" s="13"/>
      <c r="G58" s="13"/>
      <c r="H58" s="13"/>
      <c r="I58" s="13"/>
      <c r="J58" s="13"/>
      <c r="K58" s="13"/>
      <c r="L58" s="13"/>
    </row>
    <row r="59" spans="2:12" hidden="1" x14ac:dyDescent="0.25">
      <c r="B59" s="9" t="str">
        <f>B49</f>
        <v/>
      </c>
      <c r="C59" s="10" t="str">
        <f>IF(B59="","",100)</f>
        <v/>
      </c>
      <c r="D59" s="10" t="str">
        <f t="shared" ref="D59:L59" si="4">IFERROR(D49/$C49*$C59,"")</f>
        <v/>
      </c>
      <c r="E59" s="10" t="str">
        <f t="shared" si="4"/>
        <v/>
      </c>
      <c r="F59" s="10" t="str">
        <f t="shared" si="4"/>
        <v/>
      </c>
      <c r="G59" s="10" t="str">
        <f t="shared" si="4"/>
        <v/>
      </c>
      <c r="H59" s="10" t="str">
        <f t="shared" si="4"/>
        <v/>
      </c>
      <c r="I59" s="10" t="str">
        <f t="shared" si="4"/>
        <v/>
      </c>
      <c r="J59" s="10" t="str">
        <f t="shared" si="4"/>
        <v/>
      </c>
      <c r="K59" s="10" t="str">
        <f t="shared" si="4"/>
        <v/>
      </c>
      <c r="L59" s="10" t="str">
        <f t="shared" si="4"/>
        <v/>
      </c>
    </row>
    <row r="60" spans="2:12" hidden="1" x14ac:dyDescent="0.25">
      <c r="B60" s="9" t="str">
        <f>B50</f>
        <v/>
      </c>
      <c r="C60" s="10" t="str">
        <f t="shared" ref="C60:C61" si="5">IF(B60="","",100)</f>
        <v/>
      </c>
      <c r="D60" s="10" t="str">
        <f t="shared" ref="D60:L60" si="6">IFERROR(D50/$C50*$C60,"")</f>
        <v/>
      </c>
      <c r="E60" s="10" t="str">
        <f t="shared" si="6"/>
        <v/>
      </c>
      <c r="F60" s="10" t="str">
        <f t="shared" si="6"/>
        <v/>
      </c>
      <c r="G60" s="10" t="str">
        <f t="shared" si="6"/>
        <v/>
      </c>
      <c r="H60" s="10" t="str">
        <f t="shared" si="6"/>
        <v/>
      </c>
      <c r="I60" s="10" t="str">
        <f t="shared" si="6"/>
        <v/>
      </c>
      <c r="J60" s="10" t="str">
        <f t="shared" si="6"/>
        <v/>
      </c>
      <c r="K60" s="10" t="str">
        <f t="shared" si="6"/>
        <v/>
      </c>
      <c r="L60" s="10" t="str">
        <f t="shared" si="6"/>
        <v/>
      </c>
    </row>
    <row r="61" spans="2:12" hidden="1" x14ac:dyDescent="0.25">
      <c r="B61" s="9" t="str">
        <f>B51</f>
        <v/>
      </c>
      <c r="C61" s="10" t="str">
        <f t="shared" si="5"/>
        <v/>
      </c>
      <c r="D61" s="10" t="str">
        <f t="shared" ref="D61:L61" si="7">IFERROR(D51/$C51*$C61,"")</f>
        <v/>
      </c>
      <c r="E61" s="10" t="str">
        <f t="shared" si="7"/>
        <v/>
      </c>
      <c r="F61" s="10" t="str">
        <f t="shared" si="7"/>
        <v/>
      </c>
      <c r="G61" s="10" t="str">
        <f t="shared" si="7"/>
        <v/>
      </c>
      <c r="H61" s="10" t="str">
        <f t="shared" si="7"/>
        <v/>
      </c>
      <c r="I61" s="10" t="str">
        <f t="shared" si="7"/>
        <v/>
      </c>
      <c r="J61" s="10" t="str">
        <f t="shared" si="7"/>
        <v/>
      </c>
      <c r="K61" s="10" t="str">
        <f t="shared" si="7"/>
        <v/>
      </c>
      <c r="L61" s="10" t="str">
        <f t="shared" si="7"/>
        <v/>
      </c>
    </row>
  </sheetData>
  <sheetProtection selectLockedCells="1" selectUnlockedCells="1"/>
  <pageMargins left="0.25" right="0.25" top="0.75" bottom="0.75" header="0.3" footer="0.3"/>
  <pageSetup paperSize="9" scale="74" orientation="landscape" r:id="rId1"/>
  <colBreaks count="1" manualBreakCount="1">
    <brk id="12" max="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29E5-5C0F-4387-AD9D-CE11F363B478}">
  <sheetPr codeName="Ark6">
    <tabColor theme="8" tint="0.79998168889431442"/>
  </sheetPr>
  <dimension ref="A1:V36"/>
  <sheetViews>
    <sheetView showGridLines="0" showRowColHeaders="0" workbookViewId="0"/>
  </sheetViews>
  <sheetFormatPr defaultColWidth="0" defaultRowHeight="15" zeroHeight="1" x14ac:dyDescent="0.25"/>
  <cols>
    <col min="1" max="1" width="4.140625" customWidth="1"/>
    <col min="2" max="22" width="9.14062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4F60-20FF-473A-B02C-2CF7B43649B8}">
  <sheetPr codeName="Ark7">
    <tabColor theme="7" tint="0.79998168889431442"/>
  </sheetPr>
  <dimension ref="A1:M52"/>
  <sheetViews>
    <sheetView showGridLines="0" showRowColHeaders="0" zoomScaleNormal="100" workbookViewId="0">
      <selection activeCell="L6" sqref="L6"/>
    </sheetView>
  </sheetViews>
  <sheetFormatPr defaultColWidth="0" defaultRowHeight="15" x14ac:dyDescent="0.25"/>
  <cols>
    <col min="1" max="1" width="3.7109375" style="81" customWidth="1"/>
    <col min="2" max="2" width="60.7109375" style="81" customWidth="1"/>
    <col min="3" max="12" width="12.7109375" style="81" customWidth="1"/>
    <col min="13" max="13" width="3.7109375" style="81" customWidth="1"/>
    <col min="14" max="16384" width="9.140625" hidden="1"/>
  </cols>
  <sheetData>
    <row r="1" spans="1:13" x14ac:dyDescent="0.25">
      <c r="A1" s="19"/>
      <c r="B1" s="19"/>
      <c r="C1" s="19"/>
      <c r="D1" s="19"/>
      <c r="E1" s="19"/>
      <c r="F1" s="19"/>
      <c r="G1" s="19"/>
      <c r="H1" s="19"/>
      <c r="I1" s="19"/>
      <c r="J1" s="19"/>
      <c r="K1" s="19"/>
      <c r="L1" s="19"/>
      <c r="M1" s="19"/>
    </row>
    <row r="2" spans="1:13" x14ac:dyDescent="0.25">
      <c r="A2" s="19"/>
      <c r="B2" s="30"/>
      <c r="C2" s="30">
        <v>2013</v>
      </c>
      <c r="D2" s="30">
        <v>2014</v>
      </c>
      <c r="E2" s="30">
        <v>2015</v>
      </c>
      <c r="F2" s="30">
        <v>2016</v>
      </c>
      <c r="G2" s="30">
        <v>2017</v>
      </c>
      <c r="H2" s="30">
        <v>2018</v>
      </c>
      <c r="I2" s="30">
        <v>2019</v>
      </c>
      <c r="J2" s="30">
        <v>2020</v>
      </c>
      <c r="K2" s="30">
        <v>2021</v>
      </c>
      <c r="L2" s="30">
        <v>2022</v>
      </c>
      <c r="M2" s="19"/>
    </row>
    <row r="3" spans="1:13" x14ac:dyDescent="0.25">
      <c r="A3" s="19"/>
      <c r="B3" s="31" t="str">
        <f>B43</f>
        <v>, REGNSKAB, 1.000 kr.</v>
      </c>
      <c r="C3" s="32" t="str">
        <f>IF(Analyse!$G$112="Ja",C47,C43)</f>
        <v/>
      </c>
      <c r="D3" s="32" t="str">
        <f>IF(Analyse!$G$112="Ja",D47,D43)</f>
        <v/>
      </c>
      <c r="E3" s="32" t="str">
        <f>IF(Analyse!$G$112="Ja",E47,E43)</f>
        <v/>
      </c>
      <c r="F3" s="32" t="str">
        <f>IF(Analyse!$G$112="Ja",F47,F43)</f>
        <v/>
      </c>
      <c r="G3" s="32" t="str">
        <f>IF(Analyse!$G$112="Ja",G47,G43)</f>
        <v/>
      </c>
      <c r="H3" s="32" t="str">
        <f>IF(Analyse!$G$112="Ja",H47,H43)</f>
        <v/>
      </c>
      <c r="I3" s="32" t="str">
        <f>IF(Analyse!$G$112="Ja",I47,I43)</f>
        <v/>
      </c>
      <c r="J3" s="32" t="str">
        <f>IF(Analyse!$G$112="Ja",J47,J43)</f>
        <v/>
      </c>
      <c r="K3" s="32" t="str">
        <f>IF(Analyse!$G$112="Ja",K47,K43)</f>
        <v/>
      </c>
      <c r="L3" s="32" t="str">
        <f>IF(Analyse!$G$112="Ja",L47,L43)</f>
        <v/>
      </c>
      <c r="M3" s="19"/>
    </row>
    <row r="4" spans="1:13" x14ac:dyDescent="0.25">
      <c r="A4" s="19"/>
      <c r="B4" s="33" t="str">
        <f t="shared" ref="B4:B5" si="0">B44</f>
        <v>, BUDGET, 1.000 kr.</v>
      </c>
      <c r="C4" s="34" t="str">
        <f>IF(Analyse!$G$112="Ja",C48,C44)</f>
        <v/>
      </c>
      <c r="D4" s="34" t="str">
        <f>IF(Analyse!$G$112="Ja",D48,D44)</f>
        <v/>
      </c>
      <c r="E4" s="34" t="str">
        <f>IF(Analyse!$G$112="Ja",E48,E44)</f>
        <v/>
      </c>
      <c r="F4" s="34" t="str">
        <f>IF(Analyse!$G$112="Ja",F48,F44)</f>
        <v/>
      </c>
      <c r="G4" s="34" t="str">
        <f>IF(Analyse!$G$112="Ja",G48,G44)</f>
        <v/>
      </c>
      <c r="H4" s="34" t="str">
        <f>IF(Analyse!$G$112="Ja",H48,H44)</f>
        <v/>
      </c>
      <c r="I4" s="34" t="str">
        <f>IF(Analyse!$G$112="Ja",I48,I44)</f>
        <v/>
      </c>
      <c r="J4" s="34" t="str">
        <f>IF(Analyse!$G$112="Ja",J48,J44)</f>
        <v/>
      </c>
      <c r="K4" s="34" t="str">
        <f>IF(Analyse!$G$112="Ja",K48,K44)</f>
        <v/>
      </c>
      <c r="L4" s="34" t="str">
        <f>IF(Analyse!$G$112="Ja",L48,L44)</f>
        <v/>
      </c>
      <c r="M4" s="19"/>
    </row>
    <row r="5" spans="1:13" x14ac:dyDescent="0.25">
      <c r="A5" s="19"/>
      <c r="B5" s="31" t="str">
        <f t="shared" si="0"/>
        <v>, YDELSESMODTAGER</v>
      </c>
      <c r="C5" s="32" t="str">
        <f>IF(Analyse!$G$112="Ja",C49,C45)</f>
        <v/>
      </c>
      <c r="D5" s="32" t="str">
        <f>IF(Analyse!$G$112="Ja",D49,D45)</f>
        <v/>
      </c>
      <c r="E5" s="32" t="str">
        <f>IF(Analyse!$G$112="Ja",E49,E45)</f>
        <v/>
      </c>
      <c r="F5" s="32" t="str">
        <f>IF(Analyse!$G$112="Ja",F49,F45)</f>
        <v/>
      </c>
      <c r="G5" s="32" t="str">
        <f>IF(Analyse!$G$112="Ja",G49,G45)</f>
        <v/>
      </c>
      <c r="H5" s="32" t="str">
        <f>IF(Analyse!$G$112="Ja",H49,H45)</f>
        <v/>
      </c>
      <c r="I5" s="32" t="str">
        <f>IF(Analyse!$G$112="Ja",I49,I45)</f>
        <v/>
      </c>
      <c r="J5" s="32" t="str">
        <f>IF(Analyse!$G$112="Ja",J49,J45)</f>
        <v/>
      </c>
      <c r="K5" s="32" t="str">
        <f>IF(Analyse!$G$112="Ja",K49,K45)</f>
        <v/>
      </c>
      <c r="L5" s="32" t="str">
        <f>IF(Analyse!$G$112="Ja",L49,L45)</f>
        <v/>
      </c>
      <c r="M5" s="19"/>
    </row>
    <row r="6" spans="1:13" x14ac:dyDescent="0.25">
      <c r="A6" s="19"/>
      <c r="B6" s="19"/>
      <c r="C6" s="19"/>
      <c r="D6" s="19"/>
      <c r="E6" s="19"/>
      <c r="F6" s="19"/>
      <c r="G6" s="19"/>
      <c r="H6" s="19"/>
      <c r="I6" s="19"/>
      <c r="J6" s="19"/>
      <c r="K6" s="19"/>
      <c r="L6" s="95"/>
      <c r="M6" s="19"/>
    </row>
    <row r="7" spans="1:13" x14ac:dyDescent="0.25">
      <c r="A7" s="19"/>
      <c r="B7" s="19"/>
      <c r="C7" s="19"/>
      <c r="D7" s="19"/>
      <c r="E7" s="19"/>
      <c r="F7" s="19"/>
      <c r="G7" s="19"/>
      <c r="H7" s="19"/>
      <c r="I7" s="19"/>
      <c r="J7" s="19"/>
      <c r="K7" s="19"/>
      <c r="L7" s="19"/>
      <c r="M7" s="19"/>
    </row>
    <row r="8" spans="1:13" x14ac:dyDescent="0.25">
      <c r="A8" s="19"/>
      <c r="B8" s="19"/>
      <c r="C8" s="19"/>
      <c r="D8" s="19"/>
      <c r="E8" s="19"/>
      <c r="F8" s="19"/>
      <c r="G8" s="19"/>
      <c r="H8" s="19"/>
      <c r="I8" s="19"/>
      <c r="J8" s="19"/>
      <c r="K8" s="19"/>
      <c r="L8" s="19"/>
      <c r="M8" s="19"/>
    </row>
    <row r="9" spans="1:13" x14ac:dyDescent="0.25">
      <c r="A9" s="19"/>
      <c r="B9" s="19"/>
      <c r="C9" s="19"/>
      <c r="D9" s="19"/>
      <c r="E9" s="19"/>
      <c r="F9" s="19"/>
      <c r="G9" s="19"/>
      <c r="H9" s="19"/>
      <c r="I9" s="19"/>
      <c r="J9" s="19"/>
      <c r="K9" s="19"/>
      <c r="L9" s="19"/>
      <c r="M9" s="19"/>
    </row>
    <row r="10" spans="1:13" x14ac:dyDescent="0.25">
      <c r="A10" s="19"/>
      <c r="B10" s="19"/>
      <c r="C10" s="19"/>
      <c r="D10" s="19"/>
      <c r="E10" s="19"/>
      <c r="F10" s="19"/>
      <c r="G10" s="19"/>
      <c r="H10" s="19"/>
      <c r="I10" s="19"/>
      <c r="J10" s="19"/>
      <c r="K10" s="19"/>
      <c r="L10" s="19"/>
      <c r="M10" s="19"/>
    </row>
    <row r="11" spans="1:13" x14ac:dyDescent="0.25">
      <c r="A11" s="19"/>
      <c r="B11" s="19"/>
      <c r="C11" s="19"/>
      <c r="D11" s="19"/>
      <c r="E11" s="19"/>
      <c r="F11" s="19"/>
      <c r="G11" s="19"/>
      <c r="H11" s="19"/>
      <c r="I11" s="19"/>
      <c r="J11" s="19"/>
      <c r="K11" s="19"/>
      <c r="L11" s="19"/>
      <c r="M11" s="19"/>
    </row>
    <row r="12" spans="1:13" x14ac:dyDescent="0.25">
      <c r="A12" s="19"/>
      <c r="B12" s="19"/>
      <c r="C12" s="19"/>
      <c r="D12" s="19"/>
      <c r="E12" s="19"/>
      <c r="F12" s="19"/>
      <c r="G12" s="19"/>
      <c r="H12" s="19"/>
      <c r="I12" s="19"/>
      <c r="J12" s="19"/>
      <c r="K12" s="19"/>
      <c r="L12" s="19"/>
      <c r="M12" s="19"/>
    </row>
    <row r="13" spans="1:13" x14ac:dyDescent="0.25">
      <c r="A13" s="19"/>
      <c r="B13" s="19"/>
      <c r="C13" s="19"/>
      <c r="D13" s="19"/>
      <c r="E13" s="19"/>
      <c r="F13" s="19"/>
      <c r="G13" s="19"/>
      <c r="H13" s="19"/>
      <c r="I13" s="19"/>
      <c r="J13" s="19"/>
      <c r="K13" s="19"/>
      <c r="L13" s="19"/>
      <c r="M13" s="19"/>
    </row>
    <row r="14" spans="1:13" x14ac:dyDescent="0.25">
      <c r="A14" s="19"/>
      <c r="B14" s="19"/>
      <c r="C14" s="19"/>
      <c r="D14" s="19"/>
      <c r="E14" s="19"/>
      <c r="F14" s="19"/>
      <c r="G14" s="19"/>
      <c r="H14" s="19"/>
      <c r="I14" s="19"/>
      <c r="J14" s="19"/>
      <c r="K14" s="19"/>
      <c r="L14" s="19"/>
      <c r="M14" s="19"/>
    </row>
    <row r="15" spans="1:13" x14ac:dyDescent="0.25">
      <c r="A15" s="19"/>
      <c r="B15" s="19"/>
      <c r="C15" s="19"/>
      <c r="D15" s="19"/>
      <c r="E15" s="19"/>
      <c r="F15" s="19"/>
      <c r="G15" s="19"/>
      <c r="H15" s="19"/>
      <c r="I15" s="19"/>
      <c r="J15" s="19"/>
      <c r="K15" s="19"/>
      <c r="L15" s="19"/>
      <c r="M15" s="19"/>
    </row>
    <row r="16" spans="1:13" x14ac:dyDescent="0.25">
      <c r="A16" s="19"/>
      <c r="B16" s="19"/>
      <c r="C16" s="19"/>
      <c r="D16" s="19"/>
      <c r="E16" s="19"/>
      <c r="F16" s="19"/>
      <c r="G16" s="19"/>
      <c r="H16" s="19"/>
      <c r="I16" s="19"/>
      <c r="J16" s="19"/>
      <c r="K16" s="19"/>
      <c r="L16" s="19"/>
      <c r="M16" s="19"/>
    </row>
    <row r="17" spans="1:13" x14ac:dyDescent="0.25">
      <c r="A17" s="19"/>
      <c r="B17" s="19"/>
      <c r="C17" s="19"/>
      <c r="D17" s="19"/>
      <c r="E17" s="19"/>
      <c r="F17" s="19"/>
      <c r="G17" s="19"/>
      <c r="H17" s="19"/>
      <c r="I17" s="19"/>
      <c r="J17" s="19"/>
      <c r="K17" s="19"/>
      <c r="L17" s="19"/>
      <c r="M17" s="19"/>
    </row>
    <row r="18" spans="1:13" x14ac:dyDescent="0.25">
      <c r="A18" s="19"/>
      <c r="B18" s="19"/>
      <c r="C18" s="19"/>
      <c r="D18" s="19"/>
      <c r="E18" s="19"/>
      <c r="F18" s="19"/>
      <c r="G18" s="19"/>
      <c r="H18" s="19"/>
      <c r="I18" s="19"/>
      <c r="J18" s="19"/>
      <c r="K18" s="19"/>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row r="25" spans="1:13" x14ac:dyDescent="0.25">
      <c r="A25" s="19"/>
      <c r="B25" s="19"/>
      <c r="C25" s="19"/>
      <c r="D25" s="19"/>
      <c r="E25" s="19"/>
      <c r="F25" s="19"/>
      <c r="G25" s="19"/>
      <c r="H25" s="19"/>
      <c r="I25" s="19"/>
      <c r="J25" s="19"/>
      <c r="K25" s="19"/>
      <c r="L25" s="19"/>
      <c r="M25" s="19"/>
    </row>
    <row r="26" spans="1:13" x14ac:dyDescent="0.25">
      <c r="A26" s="19"/>
      <c r="B26" s="19"/>
      <c r="C26" s="19"/>
      <c r="D26" s="19"/>
      <c r="E26" s="19"/>
      <c r="F26" s="19"/>
      <c r="G26" s="19"/>
      <c r="H26" s="19"/>
      <c r="I26" s="19"/>
      <c r="J26" s="19"/>
      <c r="K26" s="19"/>
      <c r="L26" s="19"/>
      <c r="M26" s="19"/>
    </row>
    <row r="27" spans="1:13" x14ac:dyDescent="0.25">
      <c r="A27" s="19"/>
      <c r="B27" s="19"/>
      <c r="C27" s="19"/>
      <c r="D27" s="19"/>
      <c r="E27" s="19"/>
      <c r="F27" s="19"/>
      <c r="G27" s="19"/>
      <c r="H27" s="19"/>
      <c r="I27" s="19"/>
      <c r="J27" s="19"/>
      <c r="K27" s="19"/>
      <c r="L27" s="19"/>
      <c r="M27" s="19"/>
    </row>
    <row r="28" spans="1:13" x14ac:dyDescent="0.25">
      <c r="A28" s="19"/>
      <c r="B28" s="19"/>
      <c r="C28" s="19"/>
      <c r="D28" s="19"/>
      <c r="E28" s="19"/>
      <c r="F28" s="19"/>
      <c r="G28" s="19"/>
      <c r="H28" s="19"/>
      <c r="I28" s="19"/>
      <c r="J28" s="19"/>
      <c r="K28" s="19"/>
      <c r="L28" s="19"/>
      <c r="M28" s="19"/>
    </row>
    <row r="29" spans="1:13" x14ac:dyDescent="0.25">
      <c r="A29" s="19"/>
      <c r="B29" s="19"/>
      <c r="C29" s="19"/>
      <c r="D29" s="19"/>
      <c r="E29" s="19"/>
      <c r="F29" s="19"/>
      <c r="G29" s="19"/>
      <c r="H29" s="19"/>
      <c r="I29" s="19"/>
      <c r="J29" s="19"/>
      <c r="K29" s="19"/>
      <c r="L29" s="19"/>
      <c r="M29" s="19"/>
    </row>
    <row r="30" spans="1:13" x14ac:dyDescent="0.25">
      <c r="A30" s="19"/>
      <c r="B30" s="19"/>
      <c r="C30" s="19"/>
      <c r="D30" s="19"/>
      <c r="E30" s="19"/>
      <c r="F30" s="19"/>
      <c r="G30" s="19"/>
      <c r="H30" s="19"/>
      <c r="I30" s="19"/>
      <c r="J30" s="19"/>
      <c r="K30" s="19"/>
      <c r="L30" s="19"/>
      <c r="M30" s="19"/>
    </row>
    <row r="31" spans="1:13" x14ac:dyDescent="0.25">
      <c r="A31" s="19"/>
      <c r="B31" s="19"/>
      <c r="C31" s="19"/>
      <c r="D31" s="19"/>
      <c r="E31" s="19"/>
      <c r="F31" s="19"/>
      <c r="G31" s="19"/>
      <c r="H31" s="19"/>
      <c r="I31" s="19"/>
      <c r="J31" s="19"/>
      <c r="K31" s="19"/>
      <c r="L31" s="19"/>
      <c r="M31" s="19"/>
    </row>
    <row r="32" spans="1:13" x14ac:dyDescent="0.25">
      <c r="A32" s="19"/>
      <c r="B32" s="19"/>
      <c r="C32" s="19"/>
      <c r="D32" s="19"/>
      <c r="E32" s="19"/>
      <c r="F32" s="19"/>
      <c r="G32" s="19"/>
      <c r="H32" s="19"/>
      <c r="I32" s="19"/>
      <c r="J32" s="19"/>
      <c r="K32" s="19"/>
      <c r="L32" s="19"/>
      <c r="M32" s="19"/>
    </row>
    <row r="33" spans="1:13" x14ac:dyDescent="0.25">
      <c r="A33" s="19"/>
      <c r="B33" s="19"/>
      <c r="C33" s="19"/>
      <c r="D33" s="19"/>
      <c r="E33" s="19"/>
      <c r="F33" s="19"/>
      <c r="G33" s="19"/>
      <c r="H33" s="19"/>
      <c r="I33" s="19"/>
      <c r="J33" s="19"/>
      <c r="K33" s="19"/>
      <c r="L33" s="19"/>
      <c r="M33" s="19"/>
    </row>
    <row r="34" spans="1:13" x14ac:dyDescent="0.25">
      <c r="A34" s="19"/>
      <c r="B34" s="19"/>
      <c r="C34" s="19"/>
      <c r="D34" s="19"/>
      <c r="E34" s="19"/>
      <c r="F34" s="19"/>
      <c r="G34" s="19"/>
      <c r="H34" s="19"/>
      <c r="I34" s="19"/>
      <c r="J34" s="19"/>
      <c r="K34" s="19"/>
      <c r="L34" s="19"/>
      <c r="M34" s="19"/>
    </row>
    <row r="35" spans="1:13" x14ac:dyDescent="0.25">
      <c r="A35" s="19"/>
      <c r="B35" s="19"/>
      <c r="C35" s="19"/>
      <c r="D35" s="19"/>
      <c r="E35" s="19"/>
      <c r="F35" s="19"/>
      <c r="G35" s="19"/>
      <c r="H35" s="19"/>
      <c r="I35" s="19"/>
      <c r="J35" s="19"/>
      <c r="K35" s="19"/>
      <c r="L35" s="19"/>
      <c r="M35" s="19"/>
    </row>
    <row r="36" spans="1:13" x14ac:dyDescent="0.25">
      <c r="A36" s="19"/>
      <c r="B36" s="19"/>
      <c r="C36" s="19"/>
      <c r="D36" s="19"/>
      <c r="E36" s="19"/>
      <c r="F36" s="19"/>
      <c r="G36" s="19"/>
      <c r="H36" s="19"/>
      <c r="I36" s="19"/>
      <c r="J36" s="19"/>
      <c r="K36" s="19"/>
      <c r="L36" s="19"/>
      <c r="M36" s="19"/>
    </row>
    <row r="37" spans="1:13" hidden="1" x14ac:dyDescent="0.25">
      <c r="A37"/>
      <c r="B37"/>
      <c r="C37"/>
      <c r="D37"/>
      <c r="E37"/>
      <c r="F37"/>
      <c r="G37"/>
      <c r="H37"/>
      <c r="I37"/>
      <c r="J37"/>
      <c r="K37"/>
      <c r="L37"/>
      <c r="M37"/>
    </row>
    <row r="38" spans="1:13" hidden="1" x14ac:dyDescent="0.25">
      <c r="A38"/>
      <c r="B38"/>
      <c r="C38"/>
      <c r="D38"/>
      <c r="E38"/>
      <c r="F38"/>
      <c r="G38"/>
      <c r="H38"/>
      <c r="I38"/>
      <c r="J38"/>
      <c r="K38"/>
      <c r="L38"/>
      <c r="M38"/>
    </row>
    <row r="39" spans="1:13" hidden="1" x14ac:dyDescent="0.25">
      <c r="A39"/>
      <c r="B39"/>
      <c r="C39"/>
      <c r="D39"/>
      <c r="E39"/>
      <c r="F39"/>
      <c r="G39"/>
      <c r="H39"/>
      <c r="I39"/>
      <c r="J39"/>
      <c r="K39"/>
      <c r="L39"/>
      <c r="M39"/>
    </row>
    <row r="40" spans="1:13" hidden="1" x14ac:dyDescent="0.25">
      <c r="A40"/>
      <c r="B40"/>
      <c r="C40"/>
      <c r="D40"/>
      <c r="E40"/>
      <c r="F40"/>
      <c r="G40"/>
      <c r="H40"/>
      <c r="I40"/>
      <c r="J40"/>
      <c r="K40"/>
      <c r="L40"/>
      <c r="M40"/>
    </row>
    <row r="41" spans="1:13" hidden="1" x14ac:dyDescent="0.25">
      <c r="A41"/>
      <c r="B41"/>
      <c r="C41"/>
      <c r="D41"/>
      <c r="E41"/>
      <c r="F41"/>
      <c r="G41"/>
      <c r="H41"/>
      <c r="I41"/>
      <c r="J41"/>
      <c r="K41"/>
      <c r="L41"/>
      <c r="M41"/>
    </row>
    <row r="42" spans="1:13" hidden="1" x14ac:dyDescent="0.25">
      <c r="A42"/>
      <c r="B42" s="14"/>
      <c r="C42" s="30">
        <v>2013</v>
      </c>
      <c r="D42" s="30">
        <v>2014</v>
      </c>
      <c r="E42" s="30">
        <v>2015</v>
      </c>
      <c r="F42" s="30">
        <v>2016</v>
      </c>
      <c r="G42" s="30">
        <v>2017</v>
      </c>
      <c r="H42" s="30">
        <v>2018</v>
      </c>
      <c r="I42" s="30">
        <v>2019</v>
      </c>
      <c r="J42" s="30">
        <v>2020</v>
      </c>
      <c r="K42" s="30">
        <v>2021</v>
      </c>
      <c r="L42" s="30">
        <v>2022</v>
      </c>
      <c r="M42"/>
    </row>
    <row r="43" spans="1:13" hidden="1" x14ac:dyDescent="0.25">
      <c r="A43"/>
      <c r="B43" s="15" t="str">
        <f>Analyse!G3&amp;", "&amp;BEREGNING!B2</f>
        <v>, REGNSKAB, 1.000 kr.</v>
      </c>
      <c r="C43" s="17" t="str">
        <f>IFERROR(VLOOKUP(MID($B43,1,FIND(",",$B43)-1),BEREGNING!$B$2:$L$102,C$42-2011,FALSE),"")</f>
        <v/>
      </c>
      <c r="D43" s="17" t="str">
        <f>IFERROR(VLOOKUP(MID($B43,1,FIND(",",$B43)-1),BEREGNING!$B$2:$L$102,D$42-2011,FALSE),"")</f>
        <v/>
      </c>
      <c r="E43" s="17" t="str">
        <f>IFERROR(VLOOKUP(MID($B43,1,FIND(",",$B43)-1),BEREGNING!$B$2:$L$102,E$42-2011,FALSE),"")</f>
        <v/>
      </c>
      <c r="F43" s="17" t="str">
        <f>IFERROR(VLOOKUP(MID($B43,1,FIND(",",$B43)-1),BEREGNING!$B$2:$L$102,F$42-2011,FALSE),"")</f>
        <v/>
      </c>
      <c r="G43" s="17" t="str">
        <f>IFERROR(VLOOKUP(MID($B43,1,FIND(",",$B43)-1),BEREGNING!$B$2:$L$102,G$42-2011,FALSE),"")</f>
        <v/>
      </c>
      <c r="H43" s="17" t="str">
        <f>IFERROR(VLOOKUP(MID($B43,1,FIND(",",$B43)-1),BEREGNING!$B$2:$L$102,H$42-2011,FALSE),"")</f>
        <v/>
      </c>
      <c r="I43" s="17" t="str">
        <f>IFERROR(VLOOKUP(MID($B43,1,FIND(",",$B43)-1),BEREGNING!$B$2:$L$102,I$42-2011,FALSE),"")</f>
        <v/>
      </c>
      <c r="J43" s="17" t="str">
        <f>IFERROR(VLOOKUP(MID($B43,1,FIND(",",$B43)-1),BEREGNING!$B$2:$L$102,J$42-2011,FALSE),"")</f>
        <v/>
      </c>
      <c r="K43" s="17" t="str">
        <f>IFERROR(VLOOKUP(MID($B43,1,FIND(",",$B43)-1),BEREGNING!$B$2:$L$102,K$42-2011,FALSE),"")</f>
        <v/>
      </c>
      <c r="L43" s="17" t="str">
        <f>IFERROR(VLOOKUP(MID($B43,1,FIND(",",$B43)-1),BEREGNING!$B$2:$L$102,L$42-2011,FALSE),"")</f>
        <v/>
      </c>
      <c r="M43"/>
    </row>
    <row r="44" spans="1:13" hidden="1" x14ac:dyDescent="0.25">
      <c r="A44"/>
      <c r="B44" s="16" t="str">
        <f>Analyse!G3&amp;", "&amp;BEREGNING!O2</f>
        <v>, BUDGET, 1.000 kr.</v>
      </c>
      <c r="C44" s="18" t="str">
        <f>IFERROR(VLOOKUP(MID($B44,1,FIND(",",$B44)-1),BEREGNING!$O$2:$Y$102,C$42-2011,FALSE),"")</f>
        <v/>
      </c>
      <c r="D44" s="18" t="str">
        <f>IFERROR(VLOOKUP(MID($B44,1,FIND(",",$B44)-1),BEREGNING!$O$2:$Y$102,D$42-2011,FALSE),"")</f>
        <v/>
      </c>
      <c r="E44" s="18" t="str">
        <f>IFERROR(VLOOKUP(MID($B44,1,FIND(",",$B44)-1),BEREGNING!$O$2:$Y$102,E$42-2011,FALSE),"")</f>
        <v/>
      </c>
      <c r="F44" s="18" t="str">
        <f>IFERROR(VLOOKUP(MID($B44,1,FIND(",",$B44)-1),BEREGNING!$O$2:$Y$102,F$42-2011,FALSE),"")</f>
        <v/>
      </c>
      <c r="G44" s="18" t="str">
        <f>IFERROR(VLOOKUP(MID($B44,1,FIND(",",$B44)-1),BEREGNING!$O$2:$Y$102,G$42-2011,FALSE),"")</f>
        <v/>
      </c>
      <c r="H44" s="18" t="str">
        <f>IFERROR(VLOOKUP(MID($B44,1,FIND(",",$B44)-1),BEREGNING!$O$2:$Y$102,H$42-2011,FALSE),"")</f>
        <v/>
      </c>
      <c r="I44" s="18" t="str">
        <f>IFERROR(VLOOKUP(MID($B44,1,FIND(",",$B44)-1),BEREGNING!$O$2:$Y$102,I$42-2011,FALSE),"")</f>
        <v/>
      </c>
      <c r="J44" s="18" t="str">
        <f>IFERROR(VLOOKUP(MID($B44,1,FIND(",",$B44)-1),BEREGNING!$O$2:$Y$102,J$42-2011,FALSE),"")</f>
        <v/>
      </c>
      <c r="K44" s="18" t="str">
        <f>IFERROR(VLOOKUP(MID($B44,1,FIND(",",$B44)-1),BEREGNING!$O$2:$Y$102,K$42-2011,FALSE),"")</f>
        <v/>
      </c>
      <c r="L44" s="18" t="str">
        <f>IFERROR(VLOOKUP(MID($B44,1,FIND(",",$B44)-1),BEREGNING!$O$2:$Y$102,L$42-2011,FALSE),"")</f>
        <v/>
      </c>
      <c r="M44"/>
    </row>
    <row r="45" spans="1:13" hidden="1" x14ac:dyDescent="0.25">
      <c r="A45"/>
      <c r="B45" s="15" t="str">
        <f>Analyse!G3&amp;", "&amp;BEREGNING!AB2</f>
        <v>, YDELSESMODTAGER</v>
      </c>
      <c r="C45" s="17" t="str">
        <f>IFERROR(VLOOKUP(MID($B45,1,FIND(",",$B45)-1),BEREGNING!$AB$2:$AL$102,C$42-2011,FALSE),"")</f>
        <v/>
      </c>
      <c r="D45" s="17" t="str">
        <f>IFERROR(VLOOKUP(MID($B45,1,FIND(",",$B45)-1),BEREGNING!$AB$2:$AL$102,D$42-2011,FALSE),"")</f>
        <v/>
      </c>
      <c r="E45" s="17" t="str">
        <f>IFERROR(VLOOKUP(MID($B45,1,FIND(",",$B45)-1),BEREGNING!$AB$2:$AL$102,E$42-2011,FALSE),"")</f>
        <v/>
      </c>
      <c r="F45" s="17" t="str">
        <f>IFERROR(VLOOKUP(MID($B45,1,FIND(",",$B45)-1),BEREGNING!$AB$2:$AL$102,F$42-2011,FALSE),"")</f>
        <v/>
      </c>
      <c r="G45" s="17" t="str">
        <f>IFERROR(VLOOKUP(MID($B45,1,FIND(",",$B45)-1),BEREGNING!$AB$2:$AL$102,G$42-2011,FALSE),"")</f>
        <v/>
      </c>
      <c r="H45" s="17" t="str">
        <f>IFERROR(VLOOKUP(MID($B45,1,FIND(",",$B45)-1),BEREGNING!$AB$2:$AL$102,H$42-2011,FALSE),"")</f>
        <v/>
      </c>
      <c r="I45" s="17" t="str">
        <f>IFERROR(VLOOKUP(MID($B45,1,FIND(",",$B45)-1),BEREGNING!$AB$2:$AL$102,I$42-2011,FALSE),"")</f>
        <v/>
      </c>
      <c r="J45" s="17" t="str">
        <f>IFERROR(VLOOKUP(MID($B45,1,FIND(",",$B45)-1),BEREGNING!$AB$2:$AL$102,J$42-2011,FALSE),"")</f>
        <v/>
      </c>
      <c r="K45" s="17" t="str">
        <f>IFERROR(VLOOKUP(MID($B45,1,FIND(",",$B45)-1),BEREGNING!$AB$2:$AL$102,K$42-2011,FALSE),"")</f>
        <v/>
      </c>
      <c r="L45" s="17" t="str">
        <f>IFERROR(VLOOKUP(MID($B45,1,FIND(",",$B45)-1),BEREGNING!$AB$2:$AL$102,L$42-2011,FALSE),"")</f>
        <v/>
      </c>
      <c r="M45"/>
    </row>
    <row r="46" spans="1:13" hidden="1" x14ac:dyDescent="0.25">
      <c r="A46"/>
      <c r="B46"/>
      <c r="C46"/>
      <c r="D46"/>
      <c r="E46"/>
      <c r="F46"/>
      <c r="G46"/>
      <c r="H46"/>
      <c r="I46"/>
      <c r="J46"/>
      <c r="K46"/>
      <c r="L46"/>
      <c r="M46"/>
    </row>
    <row r="47" spans="1:13" hidden="1" x14ac:dyDescent="0.25">
      <c r="A47"/>
      <c r="B47" s="15" t="str">
        <f>B43</f>
        <v>, REGNSKAB, 1.000 kr.</v>
      </c>
      <c r="C47" s="17" t="e">
        <f t="shared" ref="C47:L47" si="1">C43/$C$43*100</f>
        <v>#VALUE!</v>
      </c>
      <c r="D47" s="17" t="e">
        <f t="shared" si="1"/>
        <v>#VALUE!</v>
      </c>
      <c r="E47" s="17" t="e">
        <f t="shared" si="1"/>
        <v>#VALUE!</v>
      </c>
      <c r="F47" s="17" t="e">
        <f t="shared" si="1"/>
        <v>#VALUE!</v>
      </c>
      <c r="G47" s="17" t="e">
        <f t="shared" si="1"/>
        <v>#VALUE!</v>
      </c>
      <c r="H47" s="17" t="e">
        <f t="shared" si="1"/>
        <v>#VALUE!</v>
      </c>
      <c r="I47" s="17" t="e">
        <f t="shared" si="1"/>
        <v>#VALUE!</v>
      </c>
      <c r="J47" s="17" t="e">
        <f t="shared" si="1"/>
        <v>#VALUE!</v>
      </c>
      <c r="K47" s="17" t="e">
        <f t="shared" si="1"/>
        <v>#VALUE!</v>
      </c>
      <c r="L47" s="17" t="e">
        <f t="shared" si="1"/>
        <v>#VALUE!</v>
      </c>
      <c r="M47"/>
    </row>
    <row r="48" spans="1:13" hidden="1" x14ac:dyDescent="0.25">
      <c r="A48"/>
      <c r="B48" s="16" t="str">
        <f t="shared" ref="B48:B49" si="2">B44</f>
        <v>, BUDGET, 1.000 kr.</v>
      </c>
      <c r="C48" s="18" t="e">
        <f t="shared" ref="C48:L48" si="3">C44/$C$44*100</f>
        <v>#VALUE!</v>
      </c>
      <c r="D48" s="18" t="e">
        <f t="shared" si="3"/>
        <v>#VALUE!</v>
      </c>
      <c r="E48" s="18" t="e">
        <f t="shared" si="3"/>
        <v>#VALUE!</v>
      </c>
      <c r="F48" s="18" t="e">
        <f t="shared" si="3"/>
        <v>#VALUE!</v>
      </c>
      <c r="G48" s="18" t="e">
        <f t="shared" si="3"/>
        <v>#VALUE!</v>
      </c>
      <c r="H48" s="18" t="e">
        <f t="shared" si="3"/>
        <v>#VALUE!</v>
      </c>
      <c r="I48" s="18" t="e">
        <f t="shared" si="3"/>
        <v>#VALUE!</v>
      </c>
      <c r="J48" s="18" t="e">
        <f t="shared" si="3"/>
        <v>#VALUE!</v>
      </c>
      <c r="K48" s="18" t="e">
        <f t="shared" si="3"/>
        <v>#VALUE!</v>
      </c>
      <c r="L48" s="18" t="e">
        <f t="shared" si="3"/>
        <v>#VALUE!</v>
      </c>
      <c r="M48"/>
    </row>
    <row r="49" spans="1:13" hidden="1" x14ac:dyDescent="0.25">
      <c r="A49"/>
      <c r="B49" s="15" t="str">
        <f t="shared" si="2"/>
        <v>, YDELSESMODTAGER</v>
      </c>
      <c r="C49" s="17" t="e">
        <f t="shared" ref="C49:L49" si="4">C45/$C$45*100</f>
        <v>#VALUE!</v>
      </c>
      <c r="D49" s="17" t="e">
        <f t="shared" si="4"/>
        <v>#VALUE!</v>
      </c>
      <c r="E49" s="17" t="e">
        <f t="shared" si="4"/>
        <v>#VALUE!</v>
      </c>
      <c r="F49" s="17" t="e">
        <f t="shared" si="4"/>
        <v>#VALUE!</v>
      </c>
      <c r="G49" s="17" t="e">
        <f t="shared" si="4"/>
        <v>#VALUE!</v>
      </c>
      <c r="H49" s="17" t="e">
        <f t="shared" si="4"/>
        <v>#VALUE!</v>
      </c>
      <c r="I49" s="17" t="e">
        <f t="shared" si="4"/>
        <v>#VALUE!</v>
      </c>
      <c r="J49" s="17" t="e">
        <f t="shared" si="4"/>
        <v>#VALUE!</v>
      </c>
      <c r="K49" s="17" t="e">
        <f t="shared" si="4"/>
        <v>#VALUE!</v>
      </c>
      <c r="L49" s="17" t="e">
        <f t="shared" si="4"/>
        <v>#VALUE!</v>
      </c>
      <c r="M49"/>
    </row>
    <row r="50" spans="1:13" customFormat="1" hidden="1" x14ac:dyDescent="0.25"/>
    <row r="51" spans="1:13" customFormat="1" hidden="1" x14ac:dyDescent="0.25"/>
    <row r="52" spans="1:13" customFormat="1" hidden="1" x14ac:dyDescent="0.25"/>
  </sheetData>
  <sheetProtection selectLockedCells="1" selectUnlockedCells="1"/>
  <pageMargins left="0.25" right="0.25" top="0.75" bottom="0.75" header="0.3" footer="0.3"/>
  <pageSetup paperSize="9" scale="74" orientation="landscape" r:id="rId1"/>
  <colBreaks count="1" manualBreakCount="1">
    <brk id="12"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9CBAB-F6A7-4B4A-BFE1-E75C1CB1586D}">
  <sheetPr codeName="Ark8">
    <tabColor theme="7" tint="0.79998168889431442"/>
  </sheetPr>
  <dimension ref="A1:V36"/>
  <sheetViews>
    <sheetView showGridLines="0" showRowColHeaders="0" workbookViewId="0"/>
  </sheetViews>
  <sheetFormatPr defaultColWidth="0" defaultRowHeight="15" zeroHeight="1" x14ac:dyDescent="0.25"/>
  <cols>
    <col min="1" max="1" width="4.140625" customWidth="1"/>
    <col min="2" max="22" width="9.14062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8113-8DE4-431F-AA22-190033A91A80}">
  <sheetPr codeName="Ark9">
    <tabColor theme="5" tint="0.79998168889431442"/>
  </sheetPr>
  <dimension ref="A1:V36"/>
  <sheetViews>
    <sheetView showGridLines="0" showRowColHeaders="0" zoomScaleNormal="100" workbookViewId="0">
      <selection activeCell="O36" sqref="O36"/>
    </sheetView>
  </sheetViews>
  <sheetFormatPr defaultColWidth="0" defaultRowHeight="15" zeroHeight="1" x14ac:dyDescent="0.25"/>
  <cols>
    <col min="1" max="1" width="3.7109375" customWidth="1"/>
    <col min="2" max="21" width="9.140625" customWidth="1"/>
    <col min="22" max="22" width="3.7109375" customWidth="1"/>
    <col min="23" max="16384" width="9.140625" hidden="1"/>
  </cols>
  <sheetData>
    <row r="1" spans="1:22" x14ac:dyDescent="0.25">
      <c r="A1" s="19"/>
      <c r="B1" s="19"/>
      <c r="C1" s="19"/>
      <c r="D1" s="19"/>
      <c r="E1" s="19"/>
      <c r="F1" s="19"/>
      <c r="G1" s="19"/>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x14ac:dyDescent="0.25">
      <c r="A3" s="19"/>
      <c r="B3" s="19"/>
      <c r="C3" s="19"/>
      <c r="D3" s="19"/>
      <c r="E3" s="19"/>
      <c r="F3" s="19"/>
      <c r="G3" s="19"/>
      <c r="H3" s="19"/>
      <c r="I3" s="19"/>
      <c r="J3" s="19"/>
      <c r="K3" s="19"/>
      <c r="L3" s="19"/>
      <c r="M3" s="19"/>
      <c r="N3" s="19"/>
      <c r="O3" s="19"/>
      <c r="P3" s="19"/>
      <c r="Q3" s="19"/>
      <c r="R3" s="19"/>
      <c r="S3" s="19"/>
      <c r="T3" s="19"/>
      <c r="U3" s="19"/>
      <c r="V3" s="19"/>
    </row>
    <row r="4" spans="1:22" x14ac:dyDescent="0.25">
      <c r="A4" s="19"/>
      <c r="B4" s="19"/>
      <c r="C4" s="19"/>
      <c r="D4" s="19"/>
      <c r="E4" s="19"/>
      <c r="F4" s="19"/>
      <c r="G4" s="19"/>
      <c r="H4" s="19"/>
      <c r="I4" s="19"/>
      <c r="J4" s="19"/>
      <c r="K4" s="19"/>
      <c r="L4" s="19"/>
      <c r="M4" s="19"/>
      <c r="N4" s="19"/>
      <c r="O4" s="19"/>
      <c r="P4" s="19"/>
      <c r="Q4" s="19"/>
      <c r="R4" s="19"/>
      <c r="S4" s="19"/>
      <c r="T4" s="19"/>
      <c r="U4" s="19"/>
      <c r="V4" s="19"/>
    </row>
    <row r="5" spans="1:22" x14ac:dyDescent="0.25">
      <c r="A5" s="19"/>
      <c r="B5" s="19"/>
      <c r="C5" s="19"/>
      <c r="D5" s="19"/>
      <c r="E5" s="19"/>
      <c r="F5" s="19"/>
      <c r="G5" s="19"/>
      <c r="H5" s="19"/>
      <c r="I5" s="19"/>
      <c r="J5" s="19"/>
      <c r="K5" s="19"/>
      <c r="L5" s="19"/>
      <c r="M5" s="19"/>
      <c r="N5" s="19"/>
      <c r="O5" s="19"/>
      <c r="P5" s="19"/>
      <c r="Q5" s="19"/>
      <c r="R5" s="19"/>
      <c r="S5" s="19"/>
      <c r="T5" s="19"/>
      <c r="U5" s="19"/>
      <c r="V5" s="19"/>
    </row>
    <row r="6" spans="1:22" x14ac:dyDescent="0.25">
      <c r="A6" s="19"/>
      <c r="B6" s="19"/>
      <c r="C6" s="19"/>
      <c r="D6" s="19"/>
      <c r="E6" s="19"/>
      <c r="F6" s="19"/>
      <c r="G6" s="19"/>
      <c r="H6" s="19"/>
      <c r="I6" s="19"/>
      <c r="J6" s="19"/>
      <c r="K6" s="19"/>
      <c r="L6" s="19"/>
      <c r="M6" s="19"/>
      <c r="N6" s="19"/>
      <c r="O6" s="19"/>
      <c r="P6" s="19"/>
      <c r="Q6" s="19"/>
      <c r="R6" s="19"/>
      <c r="S6" s="19"/>
      <c r="T6" s="19"/>
      <c r="U6" s="19"/>
      <c r="V6" s="19"/>
    </row>
    <row r="7" spans="1:22" x14ac:dyDescent="0.25">
      <c r="A7" s="19"/>
      <c r="B7" s="19"/>
      <c r="C7" s="19"/>
      <c r="D7" s="19"/>
      <c r="E7" s="19"/>
      <c r="F7" s="19"/>
      <c r="G7" s="19"/>
      <c r="H7" s="19"/>
      <c r="I7" s="19"/>
      <c r="J7" s="19"/>
      <c r="K7" s="19"/>
      <c r="L7" s="19"/>
      <c r="M7" s="19"/>
      <c r="N7" s="19"/>
      <c r="O7" s="19"/>
      <c r="P7" s="19"/>
      <c r="Q7" s="19"/>
      <c r="R7" s="19"/>
      <c r="S7" s="19"/>
      <c r="T7" s="19"/>
      <c r="U7" s="19"/>
      <c r="V7" s="19"/>
    </row>
    <row r="8" spans="1:22" x14ac:dyDescent="0.25">
      <c r="A8" s="19"/>
      <c r="B8" s="19"/>
      <c r="C8" s="19"/>
      <c r="D8" s="19"/>
      <c r="E8" s="19"/>
      <c r="F8" s="19"/>
      <c r="G8" s="19"/>
      <c r="H8" s="19"/>
      <c r="I8" s="19"/>
      <c r="J8" s="19"/>
      <c r="K8" s="19"/>
      <c r="L8" s="19"/>
      <c r="M8" s="19"/>
      <c r="N8" s="19"/>
      <c r="O8" s="19"/>
      <c r="P8" s="19"/>
      <c r="Q8" s="19"/>
      <c r="R8" s="19"/>
      <c r="S8" s="19"/>
      <c r="T8" s="19"/>
      <c r="U8" s="19"/>
      <c r="V8" s="19"/>
    </row>
    <row r="9" spans="1:22" x14ac:dyDescent="0.25">
      <c r="A9" s="19"/>
      <c r="B9" s="19"/>
      <c r="C9" s="19"/>
      <c r="D9" s="19"/>
      <c r="E9" s="19"/>
      <c r="F9" s="19"/>
      <c r="G9" s="19"/>
      <c r="H9" s="19"/>
      <c r="I9" s="19"/>
      <c r="J9" s="19"/>
      <c r="K9" s="19"/>
      <c r="L9" s="19"/>
      <c r="M9" s="19"/>
      <c r="N9" s="19"/>
      <c r="O9" s="19"/>
      <c r="P9" s="19"/>
      <c r="Q9" s="19"/>
      <c r="R9" s="19"/>
      <c r="S9" s="19"/>
      <c r="T9" s="19"/>
      <c r="U9" s="19"/>
      <c r="V9" s="19"/>
    </row>
    <row r="10" spans="1:22" x14ac:dyDescent="0.25">
      <c r="A10" s="19"/>
      <c r="B10" s="19"/>
      <c r="C10" s="19"/>
      <c r="D10" s="19"/>
      <c r="E10" s="19"/>
      <c r="F10" s="19"/>
      <c r="G10" s="19"/>
      <c r="H10" s="19"/>
      <c r="I10" s="19"/>
      <c r="J10" s="19"/>
      <c r="K10" s="19"/>
      <c r="L10" s="19"/>
      <c r="M10" s="19"/>
      <c r="N10" s="19"/>
      <c r="O10" s="19"/>
      <c r="P10" s="19"/>
      <c r="Q10" s="19"/>
      <c r="R10" s="19"/>
      <c r="S10" s="19"/>
      <c r="T10" s="19"/>
      <c r="U10" s="19"/>
      <c r="V10" s="19"/>
    </row>
    <row r="11" spans="1:22" x14ac:dyDescent="0.25">
      <c r="A11" s="19"/>
      <c r="B11" s="19"/>
      <c r="C11" s="19"/>
      <c r="D11" s="19"/>
      <c r="E11" s="19"/>
      <c r="F11" s="19"/>
      <c r="G11" s="19"/>
      <c r="H11" s="19"/>
      <c r="I11" s="19"/>
      <c r="J11" s="19"/>
      <c r="K11" s="19"/>
      <c r="L11" s="19"/>
      <c r="M11" s="19"/>
      <c r="N11" s="19"/>
      <c r="O11" s="19"/>
      <c r="P11" s="19"/>
      <c r="Q11" s="19"/>
      <c r="R11" s="19"/>
      <c r="S11" s="19"/>
      <c r="T11" s="19"/>
      <c r="U11" s="19"/>
      <c r="V11" s="19"/>
    </row>
    <row r="12" spans="1:22" x14ac:dyDescent="0.25">
      <c r="A12" s="19"/>
      <c r="B12" s="19"/>
      <c r="C12" s="19"/>
      <c r="D12" s="19"/>
      <c r="E12" s="19"/>
      <c r="F12" s="19"/>
      <c r="G12" s="19"/>
      <c r="H12" s="19"/>
      <c r="I12" s="19"/>
      <c r="J12" s="19"/>
      <c r="K12" s="19"/>
      <c r="L12" s="19"/>
      <c r="M12" s="19"/>
      <c r="N12" s="19"/>
      <c r="O12" s="19"/>
      <c r="P12" s="19"/>
      <c r="Q12" s="19"/>
      <c r="R12" s="19"/>
      <c r="S12" s="19"/>
      <c r="T12" s="19"/>
      <c r="U12" s="19"/>
      <c r="V12" s="19"/>
    </row>
    <row r="13" spans="1:22" x14ac:dyDescent="0.25">
      <c r="A13" s="19"/>
      <c r="B13" s="19"/>
      <c r="C13" s="19"/>
      <c r="D13" s="19"/>
      <c r="E13" s="19"/>
      <c r="F13" s="19"/>
      <c r="G13" s="19"/>
      <c r="H13" s="19"/>
      <c r="I13" s="19"/>
      <c r="J13" s="19"/>
      <c r="K13" s="19"/>
      <c r="L13" s="19"/>
      <c r="M13" s="19"/>
      <c r="N13" s="19"/>
      <c r="O13" s="19"/>
      <c r="P13" s="19"/>
      <c r="Q13" s="19"/>
      <c r="R13" s="19"/>
      <c r="S13" s="19"/>
      <c r="T13" s="19"/>
      <c r="U13" s="19"/>
      <c r="V13" s="19"/>
    </row>
    <row r="14" spans="1:22" x14ac:dyDescent="0.25">
      <c r="A14" s="19"/>
      <c r="B14" s="19"/>
      <c r="C14" s="19"/>
      <c r="D14" s="19"/>
      <c r="E14" s="19"/>
      <c r="F14" s="19"/>
      <c r="G14" s="19"/>
      <c r="H14" s="19"/>
      <c r="I14" s="19"/>
      <c r="J14" s="19"/>
      <c r="K14" s="19"/>
      <c r="L14" s="19"/>
      <c r="M14" s="19"/>
      <c r="N14" s="19"/>
      <c r="O14" s="19"/>
      <c r="P14" s="19"/>
      <c r="Q14" s="19"/>
      <c r="R14" s="19"/>
      <c r="S14" s="19"/>
      <c r="T14" s="19"/>
      <c r="U14" s="19"/>
      <c r="V14" s="19"/>
    </row>
    <row r="15" spans="1:22" x14ac:dyDescent="0.25">
      <c r="A15" s="19"/>
      <c r="B15" s="19"/>
      <c r="C15" s="19"/>
      <c r="D15" s="19"/>
      <c r="E15" s="19"/>
      <c r="F15" s="19"/>
      <c r="G15" s="19"/>
      <c r="H15" s="19"/>
      <c r="I15" s="19"/>
      <c r="J15" s="19"/>
      <c r="K15" s="19"/>
      <c r="L15" s="19"/>
      <c r="M15" s="19"/>
      <c r="N15" s="19"/>
      <c r="O15" s="19"/>
      <c r="P15" s="19"/>
      <c r="Q15" s="19"/>
      <c r="R15" s="19"/>
      <c r="S15" s="19"/>
      <c r="T15" s="19"/>
      <c r="U15" s="19"/>
      <c r="V15" s="19"/>
    </row>
    <row r="16" spans="1:22" x14ac:dyDescent="0.25">
      <c r="A16" s="19"/>
      <c r="B16" s="19"/>
      <c r="C16" s="19"/>
      <c r="D16" s="19"/>
      <c r="E16" s="19"/>
      <c r="F16" s="19"/>
      <c r="G16" s="19"/>
      <c r="H16" s="19"/>
      <c r="I16" s="19"/>
      <c r="J16" s="19"/>
      <c r="K16" s="19"/>
      <c r="L16" s="19"/>
      <c r="M16" s="19"/>
      <c r="N16" s="19"/>
      <c r="O16" s="19"/>
      <c r="P16" s="19"/>
      <c r="Q16" s="19"/>
      <c r="R16" s="19"/>
      <c r="S16" s="19"/>
      <c r="T16" s="19"/>
      <c r="U16" s="19"/>
      <c r="V16" s="19"/>
    </row>
    <row r="17" spans="1:22" x14ac:dyDescent="0.25">
      <c r="A17" s="19"/>
      <c r="B17" s="19"/>
      <c r="C17" s="19"/>
      <c r="D17" s="19"/>
      <c r="E17" s="19"/>
      <c r="F17" s="19"/>
      <c r="G17" s="19"/>
      <c r="H17" s="19"/>
      <c r="I17" s="19"/>
      <c r="J17" s="19"/>
      <c r="K17" s="19"/>
      <c r="L17" s="19"/>
      <c r="M17" s="19"/>
      <c r="N17" s="19"/>
      <c r="O17" s="19"/>
      <c r="P17" s="19"/>
      <c r="Q17" s="19"/>
      <c r="R17" s="19"/>
      <c r="S17" s="19"/>
      <c r="T17" s="19"/>
      <c r="U17" s="19"/>
      <c r="V17" s="19"/>
    </row>
    <row r="18" spans="1:22" x14ac:dyDescent="0.25">
      <c r="A18" s="19"/>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9"/>
      <c r="B19" s="19"/>
      <c r="C19" s="19"/>
      <c r="D19" s="19"/>
      <c r="E19" s="19"/>
      <c r="F19" s="19"/>
      <c r="G19" s="19"/>
      <c r="H19" s="19"/>
      <c r="I19" s="19"/>
      <c r="J19" s="19"/>
      <c r="K19" s="19"/>
      <c r="L19" s="19"/>
      <c r="M19" s="19"/>
      <c r="N19" s="19"/>
      <c r="O19" s="19"/>
      <c r="P19" s="19"/>
      <c r="Q19" s="19"/>
      <c r="R19" s="19"/>
      <c r="S19" s="19"/>
      <c r="T19" s="19"/>
      <c r="U19" s="19"/>
      <c r="V19" s="19"/>
    </row>
    <row r="20" spans="1:22" x14ac:dyDescent="0.25">
      <c r="A20" s="19"/>
      <c r="B20" s="19"/>
      <c r="C20" s="19"/>
      <c r="D20" s="19"/>
      <c r="E20" s="19"/>
      <c r="F20" s="19"/>
      <c r="G20" s="19"/>
      <c r="H20" s="19"/>
      <c r="I20" s="19"/>
      <c r="J20" s="19"/>
      <c r="K20" s="19"/>
      <c r="L20" s="19"/>
      <c r="M20" s="19"/>
      <c r="N20" s="19"/>
      <c r="O20" s="19"/>
      <c r="P20" s="19"/>
      <c r="Q20" s="19"/>
      <c r="R20" s="19"/>
      <c r="S20" s="19"/>
      <c r="T20" s="19"/>
      <c r="U20" s="19"/>
      <c r="V20" s="19"/>
    </row>
    <row r="21" spans="1:22" x14ac:dyDescent="0.25">
      <c r="A21" s="19"/>
      <c r="B21" s="19"/>
      <c r="C21" s="19"/>
      <c r="D21" s="19"/>
      <c r="E21" s="19"/>
      <c r="F21" s="19"/>
      <c r="G21" s="19"/>
      <c r="H21" s="19"/>
      <c r="I21" s="19"/>
      <c r="J21" s="19"/>
      <c r="K21" s="19"/>
      <c r="L21" s="19"/>
      <c r="M21" s="19"/>
      <c r="N21" s="19"/>
      <c r="O21" s="19"/>
      <c r="P21" s="19"/>
      <c r="Q21" s="19"/>
      <c r="R21" s="19"/>
      <c r="S21" s="19"/>
      <c r="T21" s="19"/>
      <c r="U21" s="19"/>
      <c r="V21" s="19"/>
    </row>
    <row r="22" spans="1:22"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9"/>
      <c r="B23" s="19"/>
      <c r="C23" s="19"/>
      <c r="D23" s="19"/>
      <c r="E23" s="19"/>
      <c r="F23" s="19"/>
      <c r="G23" s="19"/>
      <c r="H23" s="19"/>
      <c r="I23" s="19"/>
      <c r="J23" s="19"/>
      <c r="K23" s="19"/>
      <c r="L23" s="19"/>
      <c r="M23" s="19"/>
      <c r="N23" s="19"/>
      <c r="O23" s="19"/>
      <c r="P23" s="19"/>
      <c r="Q23" s="19"/>
      <c r="R23" s="19"/>
      <c r="S23" s="19"/>
      <c r="T23" s="19"/>
      <c r="U23" s="19"/>
      <c r="V23" s="19"/>
    </row>
    <row r="24" spans="1:22" x14ac:dyDescent="0.25">
      <c r="A24" s="19"/>
      <c r="B24" s="19"/>
      <c r="C24" s="19"/>
      <c r="D24" s="19"/>
      <c r="E24" s="19"/>
      <c r="F24" s="19"/>
      <c r="G24" s="19"/>
      <c r="H24" s="19"/>
      <c r="I24" s="19"/>
      <c r="J24" s="19"/>
      <c r="K24" s="19"/>
      <c r="L24" s="19"/>
      <c r="M24" s="19"/>
      <c r="N24" s="19"/>
      <c r="O24" s="19"/>
      <c r="P24" s="19"/>
      <c r="Q24" s="19"/>
      <c r="R24" s="19"/>
      <c r="S24" s="19"/>
      <c r="T24" s="19"/>
      <c r="U24" s="19"/>
      <c r="V24" s="19"/>
    </row>
    <row r="25" spans="1:22" x14ac:dyDescent="0.25">
      <c r="A25" s="19"/>
      <c r="B25" s="19"/>
      <c r="C25" s="19"/>
      <c r="D25" s="19"/>
      <c r="E25" s="19"/>
      <c r="F25" s="19"/>
      <c r="G25" s="19"/>
      <c r="H25" s="19"/>
      <c r="I25" s="19"/>
      <c r="J25" s="19"/>
      <c r="K25" s="19"/>
      <c r="L25" s="19"/>
      <c r="M25" s="19"/>
      <c r="N25" s="19"/>
      <c r="O25" s="19"/>
      <c r="P25" s="19"/>
      <c r="Q25" s="19"/>
      <c r="R25" s="19"/>
      <c r="S25" s="19"/>
      <c r="T25" s="19"/>
      <c r="U25" s="19"/>
      <c r="V25" s="19"/>
    </row>
    <row r="26" spans="1:22"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9"/>
      <c r="B27" s="19"/>
      <c r="C27" s="19"/>
      <c r="D27" s="19"/>
      <c r="E27" s="19"/>
      <c r="F27" s="19"/>
      <c r="G27" s="19"/>
      <c r="H27" s="19"/>
      <c r="I27" s="19"/>
      <c r="J27" s="19"/>
      <c r="K27" s="19"/>
      <c r="L27" s="19"/>
      <c r="M27" s="19"/>
      <c r="N27" s="19"/>
      <c r="O27" s="19"/>
      <c r="P27" s="19"/>
      <c r="Q27" s="19"/>
      <c r="R27" s="19"/>
      <c r="S27" s="19"/>
      <c r="T27" s="19"/>
      <c r="U27" s="19"/>
      <c r="V27" s="19"/>
    </row>
    <row r="28" spans="1:22" x14ac:dyDescent="0.25">
      <c r="A28" s="19"/>
      <c r="B28" s="19"/>
      <c r="C28" s="19"/>
      <c r="D28" s="19"/>
      <c r="E28" s="19"/>
      <c r="F28" s="19"/>
      <c r="G28" s="19"/>
      <c r="H28" s="19"/>
      <c r="I28" s="19"/>
      <c r="J28" s="19"/>
      <c r="K28" s="19"/>
      <c r="L28" s="19"/>
      <c r="M28" s="19"/>
      <c r="N28" s="19"/>
      <c r="O28" s="19"/>
      <c r="P28" s="19"/>
      <c r="Q28" s="19"/>
      <c r="R28" s="19"/>
      <c r="S28" s="19"/>
      <c r="T28" s="19"/>
      <c r="U28" s="19"/>
      <c r="V28" s="19"/>
    </row>
    <row r="29" spans="1:22" x14ac:dyDescent="0.25">
      <c r="A29" s="19"/>
      <c r="B29" s="19"/>
      <c r="C29" s="19"/>
      <c r="D29" s="19"/>
      <c r="E29" s="19"/>
      <c r="F29" s="19"/>
      <c r="G29" s="19"/>
      <c r="H29" s="19"/>
      <c r="I29" s="19"/>
      <c r="J29" s="19"/>
      <c r="K29" s="19"/>
      <c r="L29" s="19"/>
      <c r="M29" s="19"/>
      <c r="N29" s="19"/>
      <c r="O29" s="19"/>
      <c r="P29" s="19"/>
      <c r="Q29" s="19"/>
      <c r="R29" s="19"/>
      <c r="S29" s="19"/>
      <c r="T29" s="19"/>
      <c r="U29" s="19"/>
      <c r="V29" s="19"/>
    </row>
    <row r="30" spans="1:22" x14ac:dyDescent="0.25">
      <c r="A30" s="19"/>
      <c r="B30" s="19"/>
      <c r="C30" s="19"/>
      <c r="D30" s="19"/>
      <c r="E30" s="19"/>
      <c r="F30" s="19"/>
      <c r="G30" s="19"/>
      <c r="H30" s="19"/>
      <c r="I30" s="19"/>
      <c r="J30" s="19"/>
      <c r="K30" s="19"/>
      <c r="L30" s="19"/>
      <c r="M30" s="19"/>
      <c r="N30" s="19"/>
      <c r="O30" s="19"/>
      <c r="P30" s="19"/>
      <c r="Q30" s="19"/>
      <c r="R30" s="19"/>
      <c r="S30" s="19"/>
      <c r="T30" s="19"/>
      <c r="U30" s="19"/>
      <c r="V30" s="19"/>
    </row>
    <row r="31" spans="1:22" x14ac:dyDescent="0.25">
      <c r="A31" s="19"/>
      <c r="B31" s="19"/>
      <c r="C31" s="19"/>
      <c r="D31" s="19"/>
      <c r="E31" s="19"/>
      <c r="F31" s="19"/>
      <c r="G31" s="19"/>
      <c r="H31" s="19"/>
      <c r="I31" s="19"/>
      <c r="J31" s="19"/>
      <c r="K31" s="19"/>
      <c r="L31" s="19"/>
      <c r="M31" s="19"/>
      <c r="N31" s="19"/>
      <c r="O31" s="19"/>
      <c r="P31" s="19"/>
      <c r="Q31" s="19"/>
      <c r="R31" s="19"/>
      <c r="S31" s="19"/>
      <c r="T31" s="19"/>
      <c r="U31" s="19"/>
      <c r="V31" s="19"/>
    </row>
    <row r="32" spans="1:22" x14ac:dyDescent="0.25">
      <c r="A32" s="19"/>
      <c r="B32" s="19"/>
      <c r="C32" s="19"/>
      <c r="D32" s="19"/>
      <c r="E32" s="19"/>
      <c r="F32" s="19"/>
      <c r="G32" s="19"/>
      <c r="H32" s="19"/>
      <c r="I32" s="19"/>
      <c r="J32" s="19"/>
      <c r="K32" s="19"/>
      <c r="L32" s="19"/>
      <c r="M32" s="19"/>
      <c r="N32" s="19"/>
      <c r="O32" s="19"/>
      <c r="P32" s="19"/>
      <c r="Q32" s="19"/>
      <c r="R32" s="19"/>
      <c r="S32" s="19"/>
      <c r="T32" s="19"/>
      <c r="U32" s="19"/>
      <c r="V32" s="19"/>
    </row>
    <row r="33" spans="1:22" x14ac:dyDescent="0.25">
      <c r="A33" s="19"/>
      <c r="B33" s="19"/>
      <c r="C33" s="19"/>
      <c r="D33" s="19"/>
      <c r="E33" s="19"/>
      <c r="F33" s="19"/>
      <c r="G33" s="19"/>
      <c r="H33" s="19"/>
      <c r="I33" s="19"/>
      <c r="J33" s="19"/>
      <c r="K33" s="19"/>
      <c r="L33" s="19"/>
      <c r="M33" s="19"/>
      <c r="N33" s="19"/>
      <c r="O33" s="19"/>
      <c r="P33" s="19"/>
      <c r="Q33" s="19"/>
      <c r="R33" s="19"/>
      <c r="S33" s="19"/>
      <c r="T33" s="19"/>
      <c r="U33" s="19"/>
      <c r="V33" s="19"/>
    </row>
    <row r="34" spans="1:22" x14ac:dyDescent="0.25">
      <c r="A34" s="19"/>
      <c r="B34" s="19"/>
      <c r="C34" s="19"/>
      <c r="D34" s="19"/>
      <c r="E34" s="19"/>
      <c r="F34" s="19"/>
      <c r="G34" s="19"/>
      <c r="H34" s="19"/>
      <c r="I34" s="19"/>
      <c r="J34" s="19"/>
      <c r="K34" s="19"/>
      <c r="L34" s="19"/>
      <c r="M34" s="19"/>
      <c r="N34" s="19"/>
      <c r="O34" s="19"/>
      <c r="P34" s="19"/>
      <c r="Q34" s="19"/>
      <c r="R34" s="19"/>
      <c r="S34" s="19"/>
      <c r="T34" s="19"/>
      <c r="U34" s="19"/>
      <c r="V34" s="19"/>
    </row>
    <row r="35" spans="1:22" x14ac:dyDescent="0.25">
      <c r="A35" s="19"/>
      <c r="B35" s="19"/>
      <c r="C35" s="19"/>
      <c r="D35" s="19"/>
      <c r="E35" s="19"/>
      <c r="F35" s="19"/>
      <c r="G35" s="19"/>
      <c r="H35" s="19"/>
      <c r="I35" s="19"/>
      <c r="J35" s="19"/>
      <c r="K35" s="19"/>
      <c r="L35" s="19"/>
      <c r="M35" s="19"/>
      <c r="N35" s="19"/>
      <c r="O35" s="19"/>
      <c r="P35" s="19"/>
      <c r="Q35" s="19"/>
      <c r="R35" s="19"/>
      <c r="S35" s="19"/>
      <c r="T35" s="19"/>
      <c r="U35" s="19"/>
      <c r="V35" s="19"/>
    </row>
    <row r="36" spans="1:22" x14ac:dyDescent="0.25">
      <c r="A36" s="19"/>
      <c r="B36" s="19"/>
      <c r="C36" s="19"/>
      <c r="D36" s="19"/>
      <c r="E36" s="19"/>
      <c r="F36" s="19"/>
      <c r="G36" s="19"/>
      <c r="H36" s="19"/>
      <c r="I36" s="19"/>
      <c r="J36" s="19"/>
      <c r="K36" s="19"/>
      <c r="L36" s="19"/>
      <c r="M36" s="19"/>
      <c r="N36" s="19"/>
      <c r="O36" s="19"/>
      <c r="P36" s="19"/>
      <c r="Q36" s="19"/>
      <c r="R36" s="19"/>
      <c r="S36" s="19"/>
      <c r="T36" s="19"/>
      <c r="U36" s="19"/>
      <c r="V36" s="19"/>
    </row>
  </sheetData>
  <sheetProtection selectLockedCells="1" selectUnlockedCells="1"/>
  <pageMargins left="0.25" right="0.25" top="0.75" bottom="0.75" header="0.3" footer="0.3"/>
  <pageSetup paperSize="9" scale="76" orientation="landscape" r:id="rId1"/>
  <colBreaks count="1" manualBreakCount="1">
    <brk id="2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x H k i V S 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x H k i 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5 I l U o i k e 4 D g A A A B E A A A A T A B w A R m 9 y b X V s Y X M v U 2 V j d G l v b j E u b S C i G A A o o B Q A A A A A A A A A A A A A A A A A A A A A A A A A A A A r T k 0 u y c z P U w i G 0 I b W A F B L A Q I t A B Q A A g A I A M R 5 I l U g O B 9 n p A A A A P U A A A A S A A A A A A A A A A A A A A A A A A A A A A B D b 2 5 m a W c v U G F j a 2 F n Z S 5 4 b W x Q S w E C L Q A U A A I A C A D E e S J V D 8 r p q 6 Q A A A D p A A A A E w A A A A A A A A A A A A A A A A D w A A A A W 0 N v b n R l b n R f V H l w Z X N d L n h t b F B L A Q I t A B Q A A g A I A M R 5 I 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m i N U 0 H x H 7 Q J P U M E G X 7 l u k A A A A A A I A A A A A A A N m A A D A A A A A E A A A A E A n B f R o d 4 V b g W r O I y + g G J o A A A A A B I A A A K A A A A A Q A A A A Z x t 6 N 0 E G r a M x 9 q 3 + y O 6 Z D F A A A A B e W r 8 o G S 4 q c J K z s u Q p c X D z 4 q E 5 w Z k p K K q V V F Q B i D X x S F Z Z M A g w S H g 4 4 p z L K U F / O G / m f T p y O 3 K c h P K Y T v w C F h I g p j l / U D q b b 0 I p U 7 C f P h w g s B Q A A A A 6 + i W t h 5 K L n m 2 J 8 s p u o A + 4 I h B n P Q = = < / D a t a M a s h u p > 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B64F0FD72E9ECC45A1EF41A0251BD264" ma:contentTypeVersion="5" ma:contentTypeDescription="GetOrganized dokument" ma:contentTypeScope="" ma:versionID="b8239bd4dc4260807f12997dd2f42ba7">
  <xsd:schema xmlns:xsd="http://www.w3.org/2001/XMLSchema" xmlns:xs="http://www.w3.org/2001/XMLSchema" xmlns:p="http://schemas.microsoft.com/office/2006/metadata/properties" xmlns:ns1="http://schemas.microsoft.com/sharepoint/v3" xmlns:ns2="44E827F0-875E-4B40-A1D1-1C8EAEB38AD3" targetNamespace="http://schemas.microsoft.com/office/2006/metadata/properties" ma:root="true" ma:fieldsID="b74abe30d4e846963afc677536e1ca8e" ns1:_="" ns2:_="">
    <xsd:import namespace="http://schemas.microsoft.com/sharepoint/v3"/>
    <xsd:import namespace="44E827F0-875E-4B40-A1D1-1C8EAEB38AD3"/>
    <xsd:element name="properties">
      <xsd:complexType>
        <xsd:sequence>
          <xsd:element name="documentManagement">
            <xsd:complexType>
              <xsd:all>
                <xsd:element ref="ns2:Dokumenttype" minOccurs="0"/>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element ref="ns1:CCMOnlin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description="" ma:internalName="CCMCognitiveType" ma:readOnly="false">
      <xsd:simpleType>
        <xsd:restriction base="dms:Number"/>
      </xsd:simpleType>
    </xsd:element>
    <xsd:element name="CCMMetadataExtractionStatus" ma:index="39"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40" nillable="true" ma:displayName="Sider" ma:decimals="0" ma:description="" ma:internalName="CCMPageCount" ma:readOnly="true">
      <xsd:simpleType>
        <xsd:restriction base="dms:Number"/>
      </xsd:simpleType>
    </xsd:element>
    <xsd:element name="CCMCommentCount" ma:index="41" nillable="true" ma:displayName="Kommentarer" ma:decimals="0" ma:description="" ma:internalName="CCMCommentCount" ma:readOnly="true">
      <xsd:simpleType>
        <xsd:restriction base="dms:Number"/>
      </xsd:simpleType>
    </xsd:element>
    <xsd:element name="CCMPreviewAnnotationsTasks" ma:index="42" nillable="true" ma:displayName="Opgaver" ma:decimals="0" ma:description="" ma:internalName="CCMPreviewAnnotationsTasks" ma:readOnly="true">
      <xsd:simpleType>
        <xsd:restriction base="dms:Number"/>
      </xsd:simpleType>
    </xsd:element>
    <xsd:element name="CCMOnlineStatus" ma:index="43"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schema>
  <xsd:schema xmlns:xsd="http://www.w3.org/2001/XMLSchema" xmlns:xs="http://www.w3.org/2001/XMLSchema" xmlns:dms="http://schemas.microsoft.com/office/2006/documentManagement/types" xmlns:pc="http://schemas.microsoft.com/office/infopath/2007/PartnerControls" targetNamespace="44E827F0-875E-4B40-A1D1-1C8EAEB38AD3" elementFormDefault="qualified">
    <xsd:import namespace="http://schemas.microsoft.com/office/2006/documentManagement/types"/>
    <xsd:import namespace="http://schemas.microsoft.com/office/infopath/2007/PartnerControls"/>
    <xsd:element name="Dokumenttype" ma:index="2" nillable="true"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kumenttype xmlns="44E827F0-875E-4B40-A1D1-1C8EAEB38AD3">Notat</Dokumenttype>
    <CCMMeetingCaseInstanceId xmlns="44E827F0-875E-4B40-A1D1-1C8EAEB38AD3" xsi:nil="true"/>
    <LocalAttachment xmlns="http://schemas.microsoft.com/sharepoint/v3">false</LocalAttachment>
    <DocumentDescription xmlns="44E827F0-875E-4B40-A1D1-1C8EAEB38AD3" xsi:nil="true"/>
    <CCMAgendaItemId xmlns="44E827F0-875E-4B40-A1D1-1C8EAEB38AD3" xsi:nil="true"/>
    <Finalized xmlns="http://schemas.microsoft.com/sharepoint/v3">false</Finalized>
    <CCMSystemID xmlns="http://schemas.microsoft.com/sharepoint/v3">ca7dc1c5-fc98-48bd-8345-b1ffede9fa82</CCMSystemID>
    <CCMVisualId xmlns="http://schemas.microsoft.com/sharepoint/v3">SAG-2018-06181</CCMVisualId>
    <CCMMeetingCaseId xmlns="44E827F0-875E-4B40-A1D1-1C8EAEB38AD3" xsi:nil="true"/>
    <AgendaStatusIcon xmlns="44E827F0-875E-4B40-A1D1-1C8EAEB38AD3" xsi:nil="true"/>
    <CCMAgendaStatus xmlns="44E827F0-875E-4B40-A1D1-1C8EAEB38AD3" xsi:nil="true"/>
    <DocID xmlns="http://schemas.microsoft.com/sharepoint/v3">3336368</DocID>
    <CCMCognitiveType xmlns="http://schemas.microsoft.com/sharepoint/v3" xsi:nil="true"/>
    <CaseRecordNumber xmlns="http://schemas.microsoft.com/sharepoint/v3">0</CaseRecordNumber>
    <CaseID xmlns="http://schemas.microsoft.com/sharepoint/v3">SAG-2018-06181</CaseID>
    <RegistrationDate xmlns="http://schemas.microsoft.com/sharepoint/v3" xsi:nil="true"/>
    <CCMTemplateID xmlns="http://schemas.microsoft.com/sharepoint/v3">0</CCMTemplateID>
    <CCMAgendaDocumentStatus xmlns="44E827F0-875E-4B40-A1D1-1C8EAEB38AD3" xsi:nil="true"/>
    <CCMMeetingCaseLink xmlns="44E827F0-875E-4B40-A1D1-1C8EAEB38AD3">
      <Url xsi:nil="true"/>
      <Description xsi:nil="true"/>
    </CCMMeetingCaseLink>
    <Related xmlns="http://schemas.microsoft.com/sharepoint/v3">false</Related>
    <CCMMetadataExtractionStatus xmlns="http://schemas.microsoft.com/sharepoint/v3">CCMPageCount:NotSupported;CCMCommentCount:Idle</CCMMetadataExtractionStatus>
    <WasSigned xmlns="http://schemas.microsoft.com/sharepoint/v3">false</WasSigned>
    <WasEncrypted xmlns="http://schemas.microsoft.com/sharepoint/v3">false</WasEncrypted>
    <MailHasAttachments xmlns="http://schemas.microsoft.com/sharepoint/v3">false</MailHasAttachment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Props1.xml><?xml version="1.0" encoding="utf-8"?>
<ds:datastoreItem xmlns:ds="http://schemas.openxmlformats.org/officeDocument/2006/customXml" ds:itemID="{76237BF9-1D89-4E42-9A2D-A7E2E9C5C86A}">
  <ds:schemaRefs>
    <ds:schemaRef ds:uri="http://schemas.microsoft.com/DataMashup"/>
  </ds:schemaRefs>
</ds:datastoreItem>
</file>

<file path=customXml/itemProps2.xml><?xml version="1.0" encoding="utf-8"?>
<ds:datastoreItem xmlns:ds="http://schemas.openxmlformats.org/officeDocument/2006/customXml" ds:itemID="{152E9C11-79A6-4B0E-91E3-7B9D6D186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E827F0-875E-4B40-A1D1-1C8EAEB38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FDFBDE-0CE4-43B5-A81C-2F19DE8310B4}">
  <ds:schemaRefs>
    <ds:schemaRef ds:uri="http://schemas.microsoft.com/sharepoint/v3/contenttype/forms"/>
  </ds:schemaRefs>
</ds:datastoreItem>
</file>

<file path=customXml/itemProps4.xml><?xml version="1.0" encoding="utf-8"?>
<ds:datastoreItem xmlns:ds="http://schemas.openxmlformats.org/officeDocument/2006/customXml" ds:itemID="{6B5A3CCF-7DC0-447A-B2AF-A2A7501E9B68}">
  <ds:schemaRefs>
    <ds:schemaRef ds:uri="http://www.w3.org/XML/1998/namespace"/>
    <ds:schemaRef ds:uri="http://purl.org/dc/elements/1.1/"/>
    <ds:schemaRef ds:uri="http://schemas.microsoft.com/office/2006/documentManagement/types"/>
    <ds:schemaRef ds:uri="http://schemas.microsoft.com/office/2006/metadata/properties"/>
    <ds:schemaRef ds:uri="44E827F0-875E-4B40-A1D1-1C8EAEB38AD3"/>
    <ds:schemaRef ds:uri="http://purl.org/dc/terms/"/>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12</vt:i4>
      </vt:variant>
      <vt:variant>
        <vt:lpstr>Navngivne områder</vt:lpstr>
      </vt:variant>
      <vt:variant>
        <vt:i4>6</vt:i4>
      </vt:variant>
    </vt:vector>
  </HeadingPairs>
  <TitlesOfParts>
    <vt:vector size="18" baseType="lpstr">
      <vt:lpstr>Analyse</vt:lpstr>
      <vt:lpstr>Forklaring</vt:lpstr>
      <vt:lpstr>1 - Ydelsesmodtagere</vt:lpstr>
      <vt:lpstr>Forklaring 1</vt:lpstr>
      <vt:lpstr>2 - Andele</vt:lpstr>
      <vt:lpstr>Forklaring 2</vt:lpstr>
      <vt:lpstr>3 - Budget og regnskab</vt:lpstr>
      <vt:lpstr>Forklaring 3</vt:lpstr>
      <vt:lpstr>4 - Udvikling</vt:lpstr>
      <vt:lpstr>Forklaring 4</vt:lpstr>
      <vt:lpstr>BEREGNING</vt:lpstr>
      <vt:lpstr>DATA - økonomi</vt:lpstr>
      <vt:lpstr>Kommuner</vt:lpstr>
      <vt:lpstr>'1 - Ydelsesmodtagere'!Udskriftsområde</vt:lpstr>
      <vt:lpstr>'2 - Andele'!Udskriftsområde</vt:lpstr>
      <vt:lpstr>'3 - Budget og regnskab'!Udskriftsområde</vt:lpstr>
      <vt:lpstr>'4 - Udvikling'!Udskriftsområde</vt:lpstr>
      <vt:lpstr>Analyse!Udskriftsområde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KL beskæftigelses analyseværktøj 2.0_2023_</dc:title>
  <dc:creator/>
  <cp:lastModifiedBy/>
  <dcterms:created xsi:type="dcterms:W3CDTF">2015-06-05T18:19:34Z</dcterms:created>
  <dcterms:modified xsi:type="dcterms:W3CDTF">2023-10-31T12:48:23Z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CMOneDriveID">
    <vt:lpwstr/>
  </property>
  <property fmtid="{D5CDD505-2E9C-101B-9397-08002B2CF9AE}" pid="3" name="ContentTypeId">
    <vt:lpwstr>0x010100AC085CFC53BC46CEA2EADE194AD9D48200B64F0FD72E9ECC45A1EF41A0251BD264</vt:lpwstr>
  </property>
  <property fmtid="{D5CDD505-2E9C-101B-9397-08002B2CF9AE}" pid="4" name="CCMOneDriveOwnerID">
    <vt:lpwstr/>
  </property>
  <property fmtid="{D5CDD505-2E9C-101B-9397-08002B2CF9AE}" pid="5" name="CCMOneDriveItemID">
    <vt:lpwstr/>
  </property>
  <property fmtid="{D5CDD505-2E9C-101B-9397-08002B2CF9AE}" pid="6" name="CCMSystem">
    <vt:lpwstr> </vt:lpwstr>
  </property>
  <property fmtid="{D5CDD505-2E9C-101B-9397-08002B2CF9AE}" pid="7" name="CCMIsSharedOnOneDrive">
    <vt:bool>false</vt:bool>
  </property>
  <property fmtid="{D5CDD505-2E9C-101B-9397-08002B2CF9AE}" pid="8" name="CCMEventContext">
    <vt:lpwstr>abcd25b9-4c25-4f1d-a000-3b525dfe6bc0</vt:lpwstr>
  </property>
  <property fmtid="{D5CDD505-2E9C-101B-9397-08002B2CF9AE}" pid="9" name="xd_Signature">
    <vt:bool>false</vt:bool>
  </property>
  <property fmtid="{D5CDD505-2E9C-101B-9397-08002B2CF9AE}" pid="10" name="CCMPostListPublishStatus">
    <vt:lpwstr>Afvist</vt:lpwstr>
  </property>
  <property fmtid="{D5CDD505-2E9C-101B-9397-08002B2CF9AE}" pid="11" name="CCMMustBeOnPostList">
    <vt:bool>true</vt:bool>
  </property>
  <property fmtid="{D5CDD505-2E9C-101B-9397-08002B2CF9AE}" pid="12" name="CCMCommunication">
    <vt:lpwstr/>
  </property>
</Properties>
</file>